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0FAE6149-0018-4EF0-AD0A-D3201C0F1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6" i="3" l="1"/>
  <c r="G76" i="3"/>
  <c r="G95" i="3"/>
  <c r="G116" i="3"/>
  <c r="G134" i="3"/>
  <c r="G156" i="3"/>
  <c r="G175" i="3"/>
  <c r="G195" i="3"/>
  <c r="G214" i="3"/>
  <c r="G234" i="3"/>
  <c r="H56" i="3"/>
  <c r="H76" i="3"/>
  <c r="H95" i="3"/>
  <c r="H116" i="3"/>
  <c r="H134" i="3"/>
  <c r="H156" i="3"/>
  <c r="H175" i="3"/>
  <c r="H195" i="3"/>
  <c r="H214" i="3"/>
  <c r="H234" i="3"/>
  <c r="G38" i="3"/>
  <c r="H38" i="3"/>
  <c r="G16" i="3"/>
  <c r="H16" i="3"/>
  <c r="G44" i="3"/>
  <c r="G66" i="3"/>
  <c r="G85" i="3"/>
  <c r="G104" i="3"/>
  <c r="G126" i="3"/>
  <c r="G145" i="3"/>
  <c r="G164" i="3"/>
  <c r="G184" i="3"/>
  <c r="G204" i="3"/>
  <c r="G223" i="3"/>
  <c r="H44" i="3"/>
  <c r="H66" i="3"/>
  <c r="H85" i="3"/>
  <c r="H104" i="3"/>
  <c r="H126" i="3"/>
  <c r="H145" i="3"/>
  <c r="H164" i="3"/>
  <c r="H184" i="3"/>
  <c r="H204" i="3"/>
  <c r="H223" i="3"/>
  <c r="G26" i="3"/>
  <c r="H26" i="3"/>
  <c r="G4" i="3"/>
  <c r="H4" i="3"/>
  <c r="G51" i="3"/>
  <c r="H51" i="3"/>
  <c r="G53" i="3"/>
  <c r="G71" i="3"/>
  <c r="G87" i="3"/>
  <c r="G105" i="3"/>
  <c r="G123" i="3"/>
  <c r="G139" i="3"/>
  <c r="G155" i="3"/>
  <c r="G171" i="3"/>
  <c r="G189" i="3"/>
  <c r="G206" i="3"/>
  <c r="G222" i="3"/>
  <c r="G239" i="3"/>
  <c r="H53" i="3"/>
  <c r="H71" i="3"/>
  <c r="H87" i="3"/>
  <c r="H105" i="3"/>
  <c r="H123" i="3"/>
  <c r="H139" i="3"/>
  <c r="H155" i="3"/>
  <c r="H171" i="3"/>
  <c r="H189" i="3"/>
  <c r="H206" i="3"/>
  <c r="H222" i="3"/>
  <c r="H239" i="3"/>
  <c r="G37" i="3"/>
  <c r="H37" i="3"/>
  <c r="G20" i="3"/>
  <c r="H20" i="3"/>
  <c r="G46" i="3"/>
  <c r="G58" i="3"/>
  <c r="G68" i="3"/>
  <c r="G78" i="3"/>
  <c r="G89" i="3"/>
  <c r="G98" i="3"/>
  <c r="G110" i="3"/>
  <c r="G120" i="3"/>
  <c r="G130" i="3"/>
  <c r="G141" i="3"/>
  <c r="G151" i="3"/>
  <c r="G162" i="3"/>
  <c r="G170" i="3"/>
  <c r="G182" i="3"/>
  <c r="G191" i="3"/>
  <c r="G203" i="3"/>
  <c r="G211" i="3"/>
  <c r="G225" i="3"/>
  <c r="G233" i="3"/>
  <c r="H46" i="3"/>
  <c r="H58" i="3"/>
  <c r="H68" i="3"/>
  <c r="H78" i="3"/>
  <c r="H89" i="3"/>
  <c r="H98" i="3"/>
  <c r="H110" i="3"/>
  <c r="H120" i="3"/>
  <c r="H130" i="3"/>
  <c r="H141" i="3"/>
  <c r="H151" i="3"/>
  <c r="H162" i="3"/>
  <c r="H170" i="3"/>
  <c r="H182" i="3"/>
  <c r="H191" i="3"/>
  <c r="H203" i="3"/>
  <c r="H211" i="3"/>
  <c r="H225" i="3"/>
  <c r="H233" i="3"/>
  <c r="G34" i="3"/>
  <c r="H34" i="3"/>
  <c r="G27" i="3"/>
  <c r="H27" i="3"/>
  <c r="G94" i="3"/>
  <c r="G117" i="3"/>
  <c r="G136" i="3"/>
  <c r="G158" i="3"/>
  <c r="G177" i="3"/>
  <c r="G199" i="3"/>
  <c r="G218" i="3"/>
  <c r="G240" i="3"/>
  <c r="H94" i="3"/>
  <c r="H117" i="3"/>
  <c r="H136" i="3"/>
  <c r="H158" i="3"/>
  <c r="H177" i="3"/>
  <c r="H199" i="3"/>
  <c r="H218" i="3"/>
  <c r="H240" i="3"/>
  <c r="G52" i="3"/>
  <c r="G73" i="3"/>
  <c r="H52" i="3"/>
  <c r="H73" i="3"/>
  <c r="H31" i="3"/>
  <c r="G31" i="3"/>
  <c r="G226" i="3"/>
  <c r="G228" i="3"/>
  <c r="G231" i="3"/>
  <c r="G237" i="3"/>
  <c r="H226" i="3"/>
  <c r="H228" i="3"/>
  <c r="H231" i="3"/>
  <c r="H237" i="3"/>
  <c r="G148" i="3"/>
  <c r="G152" i="3"/>
  <c r="G157" i="3"/>
  <c r="G161" i="3"/>
  <c r="G167" i="3"/>
  <c r="G169" i="3"/>
  <c r="G173" i="3"/>
  <c r="G179" i="3"/>
  <c r="G185" i="3"/>
  <c r="G187" i="3"/>
  <c r="G192" i="3"/>
  <c r="G197" i="3"/>
  <c r="G201" i="3"/>
  <c r="G207" i="3"/>
  <c r="G210" i="3"/>
  <c r="G215" i="3"/>
  <c r="G219" i="3"/>
  <c r="H148" i="3"/>
  <c r="H152" i="3"/>
  <c r="H157" i="3"/>
  <c r="H161" i="3"/>
  <c r="H167" i="3"/>
  <c r="H169" i="3"/>
  <c r="H173" i="3"/>
  <c r="H179" i="3"/>
  <c r="H185" i="3"/>
  <c r="H187" i="3"/>
  <c r="H192" i="3"/>
  <c r="H197" i="3"/>
  <c r="H201" i="3"/>
  <c r="H207" i="3"/>
  <c r="H210" i="3"/>
  <c r="H215" i="3"/>
  <c r="H219" i="3"/>
  <c r="G24" i="3"/>
  <c r="G29" i="3"/>
  <c r="G32" i="3"/>
  <c r="G39" i="3"/>
  <c r="G42" i="3"/>
  <c r="G47" i="3"/>
  <c r="G50" i="3"/>
  <c r="G57" i="3"/>
  <c r="G62" i="3"/>
  <c r="G67" i="3"/>
  <c r="G70" i="3"/>
  <c r="G74" i="3"/>
  <c r="G80" i="3"/>
  <c r="G84" i="3"/>
  <c r="G88" i="3"/>
  <c r="G91" i="3"/>
  <c r="G97" i="3"/>
  <c r="G101" i="3"/>
  <c r="G107" i="3"/>
  <c r="G112" i="3"/>
  <c r="G115" i="3"/>
  <c r="G121" i="3"/>
  <c r="G127" i="3"/>
  <c r="G129" i="3"/>
  <c r="G132" i="3"/>
  <c r="G138" i="3"/>
  <c r="G144" i="3"/>
  <c r="H24" i="3"/>
  <c r="H29" i="3"/>
  <c r="H32" i="3"/>
  <c r="H39" i="3"/>
  <c r="H42" i="3"/>
  <c r="H47" i="3"/>
  <c r="H50" i="3"/>
  <c r="H57" i="3"/>
  <c r="H62" i="3"/>
  <c r="H67" i="3"/>
  <c r="H70" i="3"/>
  <c r="H74" i="3"/>
  <c r="H80" i="3"/>
  <c r="H84" i="3"/>
  <c r="H88" i="3"/>
  <c r="H91" i="3"/>
  <c r="H97" i="3"/>
  <c r="H101" i="3"/>
  <c r="H107" i="3"/>
  <c r="H112" i="3"/>
  <c r="H115" i="3"/>
  <c r="H121" i="3"/>
  <c r="H127" i="3"/>
  <c r="H129" i="3"/>
  <c r="H132" i="3"/>
  <c r="H138" i="3"/>
  <c r="H144" i="3"/>
  <c r="G19" i="3"/>
  <c r="H19" i="3"/>
  <c r="G12" i="3"/>
  <c r="H12" i="3"/>
  <c r="G33" i="3"/>
  <c r="G48" i="3"/>
  <c r="G64" i="3"/>
  <c r="G79" i="3"/>
  <c r="G92" i="3"/>
  <c r="G109" i="3"/>
  <c r="G122" i="3"/>
  <c r="G135" i="3"/>
  <c r="G149" i="3"/>
  <c r="G165" i="3"/>
  <c r="G178" i="3"/>
  <c r="G193" i="3"/>
  <c r="G208" i="3"/>
  <c r="G220" i="3"/>
  <c r="G235" i="3"/>
  <c r="H33" i="3"/>
  <c r="H48" i="3"/>
  <c r="H64" i="3"/>
  <c r="H79" i="3"/>
  <c r="H92" i="3"/>
  <c r="H109" i="3"/>
  <c r="H122" i="3"/>
  <c r="H135" i="3"/>
  <c r="H149" i="3"/>
  <c r="H165" i="3"/>
  <c r="H178" i="3"/>
  <c r="H193" i="3"/>
  <c r="H208" i="3"/>
  <c r="H220" i="3"/>
  <c r="H235" i="3"/>
  <c r="G21" i="3"/>
  <c r="H21" i="3"/>
  <c r="G6" i="3"/>
  <c r="H6" i="3"/>
  <c r="G63" i="3"/>
  <c r="G83" i="3"/>
  <c r="G103" i="3"/>
  <c r="G124" i="3"/>
  <c r="G143" i="3"/>
  <c r="G163" i="3"/>
  <c r="G181" i="3"/>
  <c r="G202" i="3"/>
  <c r="G221" i="3"/>
  <c r="G242" i="3"/>
  <c r="H63" i="3"/>
  <c r="H83" i="3"/>
  <c r="H103" i="3"/>
  <c r="H124" i="3"/>
  <c r="H143" i="3"/>
  <c r="H163" i="3"/>
  <c r="H181" i="3"/>
  <c r="H202" i="3"/>
  <c r="H221" i="3"/>
  <c r="H242" i="3"/>
  <c r="G43" i="3"/>
  <c r="H43" i="3"/>
  <c r="G25" i="3"/>
  <c r="H25" i="3"/>
  <c r="G102" i="3"/>
  <c r="H102" i="3"/>
  <c r="G146" i="3"/>
  <c r="H146" i="3"/>
  <c r="G188" i="3"/>
  <c r="H188" i="3"/>
  <c r="G229" i="3"/>
  <c r="H229" i="3"/>
  <c r="G59" i="3"/>
  <c r="H59" i="3"/>
  <c r="G11" i="3"/>
  <c r="H11" i="3"/>
  <c r="G55" i="3"/>
  <c r="G75" i="3"/>
  <c r="G93" i="3"/>
  <c r="G114" i="3"/>
  <c r="G133" i="3"/>
  <c r="G153" i="3"/>
  <c r="G174" i="3"/>
  <c r="G194" i="3"/>
  <c r="G213" i="3"/>
  <c r="G232" i="3"/>
  <c r="H55" i="3"/>
  <c r="H75" i="3"/>
  <c r="H93" i="3"/>
  <c r="H114" i="3"/>
  <c r="H133" i="3"/>
  <c r="H153" i="3"/>
  <c r="H174" i="3"/>
  <c r="H194" i="3"/>
  <c r="H213" i="3"/>
  <c r="H232" i="3"/>
  <c r="H36" i="3"/>
  <c r="G36" i="3"/>
  <c r="G15" i="3"/>
  <c r="H15" i="3"/>
  <c r="G54" i="3"/>
  <c r="G35" i="3"/>
  <c r="G113" i="3"/>
  <c r="G230" i="3"/>
  <c r="G172" i="3"/>
  <c r="G131" i="3"/>
  <c r="G72" i="3"/>
  <c r="G190" i="3"/>
  <c r="G10" i="3"/>
  <c r="G90" i="3"/>
  <c r="G150" i="3"/>
  <c r="G209" i="3"/>
  <c r="G49" i="3"/>
  <c r="G30" i="3"/>
  <c r="G111" i="3"/>
  <c r="G227" i="3"/>
  <c r="G168" i="3"/>
  <c r="G128" i="3"/>
  <c r="G69" i="3"/>
  <c r="G186" i="3"/>
  <c r="G86" i="3"/>
  <c r="G147" i="3"/>
  <c r="G205" i="3"/>
  <c r="G45" i="3"/>
  <c r="G28" i="3"/>
  <c r="G106" i="3"/>
  <c r="G224" i="3"/>
  <c r="G166" i="3"/>
  <c r="G5" i="3"/>
  <c r="G125" i="3"/>
  <c r="G65" i="3"/>
  <c r="H54" i="3"/>
  <c r="H35" i="3"/>
  <c r="H113" i="3"/>
  <c r="H230" i="3"/>
  <c r="H172" i="3"/>
  <c r="H131" i="3"/>
  <c r="H72" i="3"/>
  <c r="H190" i="3"/>
  <c r="H10" i="3"/>
  <c r="H90" i="3"/>
  <c r="H150" i="3"/>
  <c r="H209" i="3"/>
  <c r="H49" i="3"/>
  <c r="H30" i="3"/>
  <c r="H111" i="3"/>
  <c r="H227" i="3"/>
  <c r="H168" i="3"/>
  <c r="H128" i="3"/>
  <c r="H69" i="3"/>
  <c r="H186" i="3"/>
  <c r="H86" i="3"/>
  <c r="H147" i="3"/>
  <c r="H205" i="3"/>
  <c r="H45" i="3"/>
  <c r="H28" i="3"/>
  <c r="H106" i="3"/>
  <c r="H224" i="3"/>
  <c r="H166" i="3"/>
  <c r="H5" i="3"/>
  <c r="H125" i="3"/>
  <c r="H65" i="3"/>
  <c r="G82" i="3"/>
  <c r="G200" i="3"/>
  <c r="G23" i="3"/>
  <c r="G100" i="3"/>
  <c r="G160" i="3"/>
  <c r="G217" i="3"/>
  <c r="G61" i="3"/>
  <c r="G41" i="3"/>
  <c r="G118" i="3"/>
  <c r="G236" i="3"/>
  <c r="G176" i="3"/>
  <c r="G137" i="3"/>
  <c r="G77" i="3"/>
  <c r="G196" i="3"/>
  <c r="G18" i="3"/>
  <c r="G96" i="3"/>
  <c r="G154" i="3"/>
  <c r="G212" i="3"/>
  <c r="H82" i="3"/>
  <c r="H200" i="3"/>
  <c r="H23" i="3"/>
  <c r="H100" i="3"/>
  <c r="H160" i="3"/>
  <c r="H217" i="3"/>
  <c r="H61" i="3"/>
  <c r="H41" i="3"/>
  <c r="H118" i="3"/>
  <c r="H236" i="3"/>
  <c r="H176" i="3"/>
  <c r="H137" i="3"/>
  <c r="H77" i="3"/>
  <c r="H196" i="3"/>
  <c r="H18" i="3"/>
  <c r="H96" i="3"/>
  <c r="H154" i="3"/>
  <c r="H212" i="3"/>
  <c r="G142" i="3"/>
  <c r="H142" i="3"/>
  <c r="G183" i="3"/>
  <c r="H183" i="3"/>
  <c r="G60" i="3"/>
  <c r="G81" i="3"/>
  <c r="G99" i="3"/>
  <c r="G119" i="3"/>
  <c r="G140" i="3"/>
  <c r="G159" i="3"/>
  <c r="G180" i="3"/>
  <c r="G198" i="3"/>
  <c r="G216" i="3"/>
  <c r="G238" i="3"/>
  <c r="H60" i="3"/>
  <c r="H81" i="3"/>
  <c r="H99" i="3"/>
  <c r="H119" i="3"/>
  <c r="H140" i="3"/>
  <c r="H159" i="3"/>
  <c r="H180" i="3"/>
  <c r="H198" i="3"/>
  <c r="H216" i="3"/>
  <c r="H238" i="3"/>
  <c r="G40" i="3"/>
  <c r="H40" i="3"/>
  <c r="G22" i="3"/>
  <c r="H22" i="3"/>
  <c r="G8" i="3"/>
  <c r="G241" i="3"/>
  <c r="G108" i="3"/>
  <c r="G7" i="3"/>
  <c r="G9" i="3"/>
  <c r="G13" i="3"/>
  <c r="G14" i="3"/>
  <c r="G17" i="3"/>
  <c r="H8" i="3"/>
  <c r="H241" i="3"/>
  <c r="H108" i="3"/>
  <c r="H7" i="3"/>
  <c r="H9" i="3"/>
  <c r="H13" i="3"/>
  <c r="H14" i="3"/>
  <c r="H17" i="3"/>
  <c r="H64" i="2"/>
  <c r="H65" i="2"/>
  <c r="H66" i="2"/>
  <c r="E66" i="2"/>
  <c r="E65" i="2"/>
  <c r="F64" i="2"/>
  <c r="H61" i="2"/>
  <c r="H62" i="2"/>
  <c r="H63" i="2"/>
  <c r="E63" i="2"/>
  <c r="E62" i="2"/>
  <c r="F61" i="2"/>
  <c r="H58" i="2"/>
  <c r="H59" i="2"/>
  <c r="H60" i="2"/>
  <c r="E60" i="2"/>
  <c r="E59" i="2"/>
  <c r="F58" i="2"/>
  <c r="H55" i="2"/>
  <c r="H56" i="2"/>
  <c r="H57" i="2"/>
  <c r="E57" i="2"/>
  <c r="E56" i="2"/>
  <c r="F55" i="2"/>
  <c r="H52" i="2"/>
  <c r="H53" i="2"/>
  <c r="H54" i="2"/>
  <c r="E54" i="2"/>
  <c r="E53" i="2"/>
  <c r="F52" i="2"/>
  <c r="F49" i="2"/>
  <c r="F46" i="2"/>
  <c r="F43" i="2"/>
  <c r="F40" i="2"/>
  <c r="F37" i="2"/>
  <c r="F34" i="2"/>
  <c r="F31" i="2"/>
  <c r="F17" i="2"/>
  <c r="F18" i="2" s="1"/>
  <c r="H49" i="2"/>
  <c r="H50" i="2"/>
  <c r="H51" i="2"/>
  <c r="E51" i="2"/>
  <c r="E50" i="2"/>
  <c r="H46" i="2"/>
  <c r="H47" i="2"/>
  <c r="H48" i="2"/>
  <c r="E48" i="2"/>
  <c r="E47" i="2"/>
  <c r="H43" i="2"/>
  <c r="H44" i="2"/>
  <c r="H45" i="2"/>
  <c r="E45" i="2"/>
  <c r="E44" i="2"/>
  <c r="H40" i="2"/>
  <c r="H41" i="2"/>
  <c r="H42" i="2"/>
  <c r="E42" i="2"/>
  <c r="E41" i="2"/>
  <c r="H37" i="2"/>
  <c r="H38" i="2"/>
  <c r="H39" i="2"/>
  <c r="E39" i="2"/>
  <c r="E38" i="2"/>
  <c r="H34" i="2"/>
  <c r="H35" i="2"/>
  <c r="H36" i="2"/>
  <c r="E36" i="2"/>
  <c r="E35" i="2"/>
  <c r="H31" i="2"/>
  <c r="H32" i="2"/>
  <c r="H33" i="2"/>
  <c r="E33" i="2"/>
  <c r="E32" i="2"/>
  <c r="H28" i="2"/>
  <c r="H29" i="2"/>
  <c r="H30" i="2"/>
  <c r="E30" i="2"/>
  <c r="E29" i="2"/>
  <c r="F28" i="2"/>
  <c r="H25" i="2"/>
  <c r="H26" i="2"/>
  <c r="H27" i="2"/>
  <c r="E27" i="2"/>
  <c r="E26" i="2"/>
  <c r="F25" i="2"/>
  <c r="H22" i="2"/>
  <c r="H23" i="2"/>
  <c r="H24" i="2"/>
  <c r="E24" i="2"/>
  <c r="E23" i="2"/>
  <c r="F22" i="2"/>
  <c r="H19" i="2"/>
  <c r="H20" i="2"/>
  <c r="H21" i="2"/>
  <c r="E21" i="2"/>
  <c r="E20" i="2"/>
  <c r="F19" i="2"/>
  <c r="E18" i="2"/>
  <c r="F26" i="2" s="1"/>
  <c r="F27" i="2" s="1"/>
  <c r="H18" i="2"/>
  <c r="E17" i="2"/>
  <c r="F50" i="2" s="1"/>
  <c r="F51" i="2" s="1"/>
  <c r="H17" i="2"/>
  <c r="F16" i="2"/>
  <c r="H16" i="2"/>
  <c r="F9" i="2"/>
  <c r="E9" i="2"/>
  <c r="H9" i="2"/>
  <c r="F8" i="2"/>
  <c r="H8" i="2"/>
  <c r="E7" i="2"/>
  <c r="H7" i="2"/>
  <c r="E6" i="2"/>
  <c r="H6" i="2"/>
  <c r="E5" i="2"/>
  <c r="H5" i="2"/>
  <c r="E4" i="2"/>
  <c r="H4" i="2"/>
  <c r="E14" i="2"/>
  <c r="F10" i="2"/>
  <c r="F11" i="2"/>
  <c r="F13" i="2"/>
  <c r="E12" i="2"/>
  <c r="E15" i="2"/>
  <c r="H15" i="2"/>
  <c r="H14" i="2"/>
  <c r="H13" i="2"/>
  <c r="H12" i="2"/>
  <c r="H11" i="2"/>
  <c r="H10" i="2"/>
  <c r="J6" i="3" a="1"/>
  <c r="J6" i="3" s="1"/>
  <c r="F4" i="4" a="1"/>
  <c r="F4" i="4" s="1"/>
  <c r="O6" i="2" a="1"/>
  <c r="O6" i="2" s="1"/>
  <c r="F47" i="2" l="1"/>
  <c r="F48" i="2" s="1"/>
  <c r="F20" i="2"/>
  <c r="F21" i="2" s="1"/>
  <c r="F29" i="2"/>
  <c r="F30" i="2" s="1"/>
  <c r="F41" i="2"/>
  <c r="F42" i="2" s="1"/>
  <c r="F23" i="2"/>
  <c r="F24" i="2" s="1"/>
  <c r="F32" i="2"/>
  <c r="F33" i="2" s="1"/>
  <c r="F38" i="2"/>
  <c r="F39" i="2" s="1"/>
  <c r="F44" i="2"/>
  <c r="F45" i="2" s="1"/>
  <c r="F35" i="2"/>
  <c r="F3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<sst xmlns="http://schemas.openxmlformats.org/spreadsheetml/2006/main" count="1010" uniqueCount="135">
  <si>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</si>
  <si>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</si>
  <si>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</si>
  <si>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</si>
  <si>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</si>
  <si>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</si>
  <si>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</si>
  <si>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</si>
  <si>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</si>
  <si>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</si>
  <si>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</si>
  <si>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</si>
  <si>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</si>
  <si>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</si>
  <si>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</si>
  <si>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</si>
  <si>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</si>
  <si>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</si>
  <si>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</si>
  <si>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</si>
  <si>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</si>
  <si>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</si>
  <si>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</si>
  <si>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</si>
  <si>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</si>
  <si>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</si>
  <si>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</si>
  <si>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</si>
  <si>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</si>
  <si>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</si>
  <si>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</si>
  <si>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</si>
  <si>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</si>
  <si>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</si>
  <si>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</si>
  <si>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</si>
  <si>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</si>
  <si>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</si>
  <si>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</si>
  <si>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</si>
  <si>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</si>
  <si>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</si>
  <si>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</si>
  <si>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</si>
  <si>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</si>
  <si>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</si>
  <si>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</si>
  <si>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</si>
  <si>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</si>
  <si>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</si>
  <si>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</si>
  <si>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</si>
  <si>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</si>
  <si>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</si>
  <si>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</si>
  <si>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</si>
  <si>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</si>
  <si>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</si>
  <si>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</si>
  <si>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</si>
  <si>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</si>
  <si>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</si>
  <si>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</si>
  <si>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</si>
  <si>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</si>
  <si>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</si>
  <si>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</si>
  <si>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</si>
  <si>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</si>
  <si>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</si>
  <si>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</si>
  <si>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</si>
  <si>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</si>
  <si>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</si>
  <si>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</si>
  <si>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</si>
  <si>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</si>
  <si>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</si>
  <si>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</si>
  <si>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</si>
  <si>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</si>
  <si>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</si>
  <si>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</si>
  <si>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</si>
  <si>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</si>
  <si>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</si>
  <si>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</si>
  <si>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</si>
  <si>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</si>
  <si>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</si>
  <si>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</si>
  <si>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</si>
  <si>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</si>
  <si>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</si>
  <si>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</si>
  <si>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</si>
  <si>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</si>
  <si>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</si>
  <si>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</si>
  <si>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</si>
  <si>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</si>
  <si>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</si>
  <si>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</si>
  <si>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</si>
  <si>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</si>
  <si>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</si>
  <si>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</si>
  <si>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Saldo inicial</t>
  </si>
  <si>
    <t>Pago hipoteca</t>
  </si>
  <si>
    <t>banco</t>
  </si>
  <si>
    <t>Compra pan</t>
  </si>
  <si>
    <t>Pizzas Telepizza</t>
  </si>
  <si>
    <t>Gasolina coche</t>
  </si>
  <si>
    <t>Pago IBI</t>
  </si>
  <si>
    <t>Abrigo</t>
  </si>
  <si>
    <t>Medicamentos</t>
  </si>
  <si>
    <t>Chándal</t>
  </si>
  <si>
    <t>Cervezas con amigos</t>
  </si>
  <si>
    <t>Prueba PCR</t>
  </si>
  <si>
    <t>Sacar dinero</t>
  </si>
  <si>
    <t>Cargo tarjeta</t>
  </si>
  <si>
    <t>Compra super</t>
  </si>
  <si>
    <t>Compras Amazon</t>
  </si>
  <si>
    <t>Zapatos</t>
  </si>
  <si>
    <t>Intereses</t>
  </si>
  <si>
    <t>Donación Cruz Roja</t>
  </si>
  <si>
    <t>Tipo</t>
  </si>
  <si>
    <t>balance</t>
  </si>
  <si>
    <t>tipo</t>
  </si>
  <si>
    <t>Comisiones, intereses</t>
  </si>
  <si>
    <t>151</t>
  </si>
  <si>
    <t>150</t>
  </si>
  <si>
    <t>gastos, casa</t>
  </si>
  <si>
    <t>gastos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</si>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</sst>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  <xf numFmtId="43" fontId="0" fillId="0" borderId="13" xfId="42" applyNumberFormat="1" applyFont="1" applyBorder="1"/>
    <xf numFmtId="14" fontId="0" fillId="0" borderId="12" xfId="0" applyNumberFormat="1" applyFont="1" applyBorder="1"/>
    <xf numFmtId="14" fontId="0" fillId="0" borderId="13" xfId="0" applyNumberFormat="1" applyFont="1" applyBorder="1"/>
    <xf numFmtId="49" fontId="0" fillId="0" borderId="13" xfId="0" applyNumberFormat="1" applyFont="1" applyBorder="1"/>
    <xf numFmtId="0" fontId="0" fillId="0" borderId="13" xfId="0" applyNumberFormat="1" applyFont="1" applyBorder="1"/>
    <xf numFmtId="43" fontId="0" fillId="0" borderId="13" xfId="42" applyFont="1" applyBorder="1"/>
    <xf numFmtId="43" fontId="0" fillId="0" borderId="14" xfId="42" applyNumberFormat="1" applyFont="1" applyBorder="1"/>
    <xf numFmtId="14" fontId="0" fillId="0" borderId="0" xfId="0" applyNumberFormat="1" applyFont="1" applyBorder="1"/>
    <xf numFmtId="14" fontId="0" fillId="0" borderId="13" xfId="0" applyNumberFormat="1" applyBorder="1"/>
    <xf numFmtId="14" fontId="0" fillId="0" borderId="12" xfId="0" applyNumberFormat="1" applyBorder="1"/>
    <xf numFmtId="0" fontId="0" fillId="0" borderId="0" xfId="0" applyNumberFormat="1" applyFont="1" applyBorder="1"/>
    <xf numFmtId="0" fontId="0" fillId="0" borderId="13" xfId="0" applyNumberFormat="1" applyBorder="1"/>
    <xf numFmtId="43" fontId="0" fillId="0" borderId="0" xfId="42" applyNumberFormat="1" applyFont="1" applyBorder="1"/>
    <xf numFmtId="43" fontId="0" fillId="0" borderId="0" xfId="42" applyFont="1" applyBorder="1"/>
    <xf numFmtId="0" fontId="0" fillId="0" borderId="13" xfId="0" applyBorder="1"/>
    <xf numFmtId="49" fontId="0" fillId="0" borderId="0" xfId="0" applyNumberFormat="1" applyFont="1" applyBorder="1"/>
    <xf numFmtId="49" fontId="0" fillId="0" borderId="13" xfId="0" applyNumberFormat="1" applyBorder="1"/>
    <xf numFmtId="1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0" xfId="0" applyBorder="1"/>
    <xf numFmtId="43" fontId="0" fillId="0" borderId="14" xfId="42" applyFont="1" applyBorder="1"/>
    <xf numFmtId="0" fontId="0" fillId="0" borderId="14" xfId="0" applyBorder="1"/>
    <xf numFmtId="0" fontId="0" fillId="0" borderId="0" xfId="0" quotePrefix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72.886356365743" createdVersion="6" refreshedVersion="6" minRefreshableVersion="3" recordCount="63" xr:uid="{F0E3D270-7015-4CF2-B577-C65E0931A44F}">
  <cacheSource type="worksheet">
    <worksheetSource name="Mov_complejo"/>
  </cacheSource>
  <cacheFields count="8">
    <cacheField name="id" numFmtId="0">
      <sharedItems containsSemiMixedTypes="0" containsString="0" containsNumber="1" containsInteger="1" minValue="0" maxValue="236" count="23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0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218" u="1"/>
        <n v="138" u="1"/>
        <n v="93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33" u="1"/>
        <n v="186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149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</sharedItems>
    </cacheField>
    <cacheField name="Fecha" numFmtId="14">
      <sharedItems containsSemiMixedTypes="0" containsNonDate="0" containsDate="1" containsString="0" minDate="2022-01-01T00:00:00" maxDate="2022-12-31T00:00:00"/>
    </cacheField>
    <cacheField name="Descripción" numFmtId="0">
      <sharedItems/>
    </cacheField>
    <cacheField name="Debe" numFmtId="43">
      <sharedItems containsSemiMixedTypes="0" containsString="0" containsNumber="1" containsInteger="1" minValue="0" maxValue="100000"/>
    </cacheField>
    <cacheField name="Haber" numFmtId="43">
      <sharedItems containsSemiMixedTypes="0" containsString="0" containsNumber="1" minValue="0" maxValue="92300"/>
    </cacheField>
    <cacheField name="Cuenta" numFmtId="49">
      <sharedItems/>
    </cacheField>
    <cacheField name="Cuenta descr" numFmtId="0">
      <sharedItems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d v="2022-01-01T00:00:00"/>
    <s v="Saldo inicial"/>
    <n v="0"/>
    <n v="200"/>
    <s v="100"/>
    <s v="Caja"/>
  </r>
  <r>
    <x v="0"/>
    <d v="2022-01-01T00:00:00"/>
    <s v="Saldo inicial"/>
    <n v="0"/>
    <n v="2000"/>
    <s v="1101"/>
    <s v="Cuenta nómina"/>
  </r>
  <r>
    <x v="0"/>
    <d v="2022-01-01T00:00:00"/>
    <s v="Saldo inicial"/>
    <n v="0"/>
    <n v="5000"/>
    <s v="1110"/>
    <s v="Cuenta ahorro"/>
  </r>
  <r>
    <x v="0"/>
    <d v="2022-01-01T00:00:00"/>
    <s v="Saldo inicial"/>
    <n v="0"/>
    <n v="500"/>
    <s v="1400"/>
    <s v="Fondo inversión"/>
  </r>
  <r>
    <x v="0"/>
    <d v="2022-01-01T00:00:00"/>
    <s v="Saldo inicial"/>
    <n v="100000"/>
    <n v="0"/>
    <s v="150"/>
    <e v="#N/A"/>
  </r>
  <r>
    <x v="0"/>
    <d v="2022-01-01T00:00:00"/>
    <s v="Saldo inicial"/>
    <n v="0"/>
    <n v="92300"/>
    <s v="60"/>
    <s v="Ajustes"/>
  </r>
  <r>
    <x v="1"/>
    <d v="2022-01-05T00:00:00"/>
    <s v="Cena en el restaurante"/>
    <n v="50"/>
    <n v="0"/>
    <s v="1200"/>
    <s v="Tarjeta Visa"/>
  </r>
  <r>
    <x v="1"/>
    <d v="2022-12-03T00:00:00"/>
    <s v="Cena en el restaurante propina"/>
    <n v="3"/>
    <n v="0"/>
    <s v="100"/>
    <s v="Caja"/>
  </r>
  <r>
    <x v="1"/>
    <d v="2022-12-03T00:00:00"/>
    <s v="Cena en el restaurante"/>
    <n v="0"/>
    <n v="53"/>
    <s v="312"/>
    <s v="Comidas, cenas…"/>
  </r>
  <r>
    <x v="2"/>
    <d v="2022-01-20T00:00:00"/>
    <s v="Factura EDP - gas y electricidad"/>
    <n v="150"/>
    <n v="0"/>
    <s v="1101"/>
    <s v="Cuenta nómina"/>
  </r>
  <r>
    <x v="2"/>
    <d v="2022-01-20T00:00:00"/>
    <s v="Factura EDP - gas"/>
    <n v="0"/>
    <n v="120"/>
    <s v="2001"/>
    <s v="Gas casa"/>
  </r>
  <r>
    <x v="2"/>
    <d v="2022-01-20T00:00:00"/>
    <s v="Factura EDP - electricidad"/>
    <n v="0"/>
    <n v="30"/>
    <s v="2000"/>
    <s v="Electricidad casa"/>
  </r>
  <r>
    <x v="3"/>
    <d v="2022-01-30T00:00:00"/>
    <s v="Pago hipoteca"/>
    <n v="1000"/>
    <n v="0"/>
    <s v="1101"/>
    <s v="Cuenta nómina"/>
  </r>
  <r>
    <x v="3"/>
    <d v="2022-01-30T00:00:00"/>
    <s v="Pago hipoteca"/>
    <n v="0"/>
    <n v="416.66666666666669"/>
    <s v="151"/>
    <e v="#N/A"/>
  </r>
  <r>
    <x v="3"/>
    <d v="2022-01-30T00:00:00"/>
    <s v="Pago hipoteca"/>
    <n v="0"/>
    <n v="583.33333333333326"/>
    <s v="150"/>
    <e v="#N/A"/>
  </r>
  <r>
    <x v="4"/>
    <d v="2022-02-28T00:00:00"/>
    <s v="Pago hipoteca"/>
    <n v="1000"/>
    <n v="0"/>
    <s v="1101"/>
    <s v="Cuenta nómina"/>
  </r>
  <r>
    <x v="4"/>
    <d v="2022-02-28T00:00:00"/>
    <s v="Pago hipoteca"/>
    <n v="0"/>
    <n v="412.5"/>
    <s v="151"/>
    <e v="#N/A"/>
  </r>
  <r>
    <x v="4"/>
    <d v="2022-02-28T00:00:00"/>
    <s v="Pago hipoteca"/>
    <n v="0"/>
    <n v="587.5"/>
    <s v="150"/>
    <e v="#N/A"/>
  </r>
  <r>
    <x v="5"/>
    <d v="2022-03-30T00:00:00"/>
    <s v="Pago hipoteca"/>
    <n v="1000"/>
    <n v="0"/>
    <s v="1101"/>
    <s v="Cuenta nómina"/>
  </r>
  <r>
    <x v="5"/>
    <d v="2022-03-30T00:00:00"/>
    <s v="Pago hipoteca"/>
    <n v="0"/>
    <n v="408.33333333333331"/>
    <s v="151"/>
    <e v="#N/A"/>
  </r>
  <r>
    <x v="5"/>
    <d v="2022-03-30T00:00:00"/>
    <s v="Pago hipoteca"/>
    <n v="0"/>
    <n v="591.66666666666674"/>
    <s v="150"/>
    <e v="#N/A"/>
  </r>
  <r>
    <x v="6"/>
    <d v="2022-04-30T00:00:00"/>
    <s v="Pago hipoteca"/>
    <n v="1000"/>
    <n v="0"/>
    <s v="1101"/>
    <s v="Cuenta nómina"/>
  </r>
  <r>
    <x v="6"/>
    <d v="2022-04-30T00:00:00"/>
    <s v="Pago hipoteca"/>
    <n v="0"/>
    <n v="404.16666666666669"/>
    <s v="151"/>
    <e v="#N/A"/>
  </r>
  <r>
    <x v="6"/>
    <d v="2022-04-30T00:00:00"/>
    <s v="Pago hipoteca"/>
    <n v="0"/>
    <n v="595.83333333333326"/>
    <s v="150"/>
    <e v="#N/A"/>
  </r>
  <r>
    <x v="7"/>
    <d v="2022-05-30T00:00:00"/>
    <s v="Pago hipoteca"/>
    <n v="1000"/>
    <n v="0"/>
    <s v="1101"/>
    <s v="Cuenta nómina"/>
  </r>
  <r>
    <x v="7"/>
    <d v="2022-05-30T00:00:00"/>
    <s v="Pago hipoteca"/>
    <n v="0"/>
    <n v="400"/>
    <s v="151"/>
    <e v="#N/A"/>
  </r>
  <r>
    <x v="7"/>
    <d v="2022-05-30T00:00:00"/>
    <s v="Pago hipoteca"/>
    <n v="0"/>
    <n v="600"/>
    <s v="150"/>
    <e v="#N/A"/>
  </r>
  <r>
    <x v="8"/>
    <d v="2022-06-30T00:00:00"/>
    <s v="Pago hipoteca"/>
    <n v="1000"/>
    <n v="0"/>
    <s v="1101"/>
    <s v="Cuenta nómina"/>
  </r>
  <r>
    <x v="8"/>
    <d v="2022-06-30T00:00:00"/>
    <s v="Pago hipoteca"/>
    <n v="0"/>
    <n v="395.83333333333331"/>
    <s v="151"/>
    <e v="#N/A"/>
  </r>
  <r>
    <x v="8"/>
    <d v="2022-06-30T00:00:00"/>
    <s v="Pago hipoteca"/>
    <n v="0"/>
    <n v="604.16666666666674"/>
    <s v="150"/>
    <e v="#N/A"/>
  </r>
  <r>
    <x v="9"/>
    <d v="2022-07-30T00:00:00"/>
    <s v="Pago hipoteca"/>
    <n v="1000"/>
    <n v="0"/>
    <s v="1101"/>
    <s v="Cuenta nómina"/>
  </r>
  <r>
    <x v="9"/>
    <d v="2022-07-30T00:00:00"/>
    <s v="Pago hipoteca"/>
    <n v="0"/>
    <n v="391.66666666666669"/>
    <s v="151"/>
    <e v="#N/A"/>
  </r>
  <r>
    <x v="9"/>
    <d v="2022-07-30T00:00:00"/>
    <s v="Pago hipoteca"/>
    <n v="0"/>
    <n v="608.33333333333326"/>
    <s v="150"/>
    <e v="#N/A"/>
  </r>
  <r>
    <x v="10"/>
    <d v="2022-08-30T00:00:00"/>
    <s v="Pago hipoteca"/>
    <n v="1000"/>
    <n v="0"/>
    <s v="1101"/>
    <s v="Cuenta nómina"/>
  </r>
  <r>
    <x v="10"/>
    <d v="2022-08-30T00:00:00"/>
    <s v="Pago hipoteca"/>
    <n v="0"/>
    <n v="387.5"/>
    <s v="151"/>
    <e v="#N/A"/>
  </r>
  <r>
    <x v="10"/>
    <d v="2022-08-30T00:00:00"/>
    <s v="Pago hipoteca"/>
    <n v="0"/>
    <n v="612.5"/>
    <s v="150"/>
    <e v="#N/A"/>
  </r>
  <r>
    <x v="11"/>
    <d v="2022-09-30T00:00:00"/>
    <s v="Pago hipoteca"/>
    <n v="1000"/>
    <n v="0"/>
    <s v="1101"/>
    <s v="Cuenta nómina"/>
  </r>
  <r>
    <x v="11"/>
    <d v="2022-09-30T00:00:00"/>
    <s v="Pago hipoteca"/>
    <n v="0"/>
    <n v="383.33333333333331"/>
    <s v="151"/>
    <e v="#N/A"/>
  </r>
  <r>
    <x v="11"/>
    <d v="2022-09-30T00:00:00"/>
    <s v="Pago hipoteca"/>
    <n v="0"/>
    <n v="616.66666666666674"/>
    <s v="150"/>
    <e v="#N/A"/>
  </r>
  <r>
    <x v="12"/>
    <d v="2022-10-30T00:00:00"/>
    <s v="Pago hipoteca"/>
    <n v="1000"/>
    <n v="0"/>
    <s v="1101"/>
    <s v="Cuenta nómina"/>
  </r>
  <r>
    <x v="12"/>
    <d v="2022-10-30T00:00:00"/>
    <s v="Pago hipoteca"/>
    <n v="0"/>
    <n v="379.16666666666669"/>
    <s v="151"/>
    <e v="#N/A"/>
  </r>
  <r>
    <x v="12"/>
    <d v="2022-10-30T00:00:00"/>
    <s v="Pago hipoteca"/>
    <n v="0"/>
    <n v="620.83333333333326"/>
    <s v="150"/>
    <e v="#N/A"/>
  </r>
  <r>
    <x v="13"/>
    <d v="2022-11-30T00:00:00"/>
    <s v="Pago hipoteca"/>
    <n v="1000"/>
    <n v="0"/>
    <s v="1101"/>
    <s v="Cuenta nómina"/>
  </r>
  <r>
    <x v="13"/>
    <d v="2022-11-30T00:00:00"/>
    <s v="Pago hipoteca"/>
    <n v="0"/>
    <n v="375"/>
    <s v="151"/>
    <e v="#N/A"/>
  </r>
  <r>
    <x v="13"/>
    <d v="2022-11-30T00:00:00"/>
    <s v="Pago hipoteca"/>
    <n v="0"/>
    <n v="625"/>
    <s v="150"/>
    <e v="#N/A"/>
  </r>
  <r>
    <x v="14"/>
    <d v="2022-12-30T00:00:00"/>
    <s v="Pago hipoteca"/>
    <n v="1000"/>
    <n v="0"/>
    <s v="1101"/>
    <s v="Cuenta nómina"/>
  </r>
  <r>
    <x v="14"/>
    <d v="2022-12-30T00:00:00"/>
    <s v="Pago hipoteca"/>
    <n v="0"/>
    <n v="370.83333333333331"/>
    <s v="151"/>
    <e v="#N/A"/>
  </r>
  <r>
    <x v="14"/>
    <d v="2022-12-30T00:00:00"/>
    <s v="Pago hipoteca"/>
    <n v="0"/>
    <n v="629.16666666666674"/>
    <s v="150"/>
    <e v="#N/A"/>
  </r>
  <r>
    <x v="15"/>
    <d v="2022-03-20T00:00:00"/>
    <s v="Factura EDP - gas y electricidad"/>
    <n v="150"/>
    <n v="0"/>
    <s v="1101"/>
    <s v="Cuenta nómina"/>
  </r>
  <r>
    <x v="15"/>
    <d v="2022-03-20T00:00:00"/>
    <s v="Factura EDP - gas"/>
    <n v="0"/>
    <n v="120"/>
    <s v="2001"/>
    <s v="Gas casa"/>
  </r>
  <r>
    <x v="15"/>
    <d v="2022-03-20T00:00:00"/>
    <s v="Factura EDP - electricidad"/>
    <n v="0"/>
    <n v="30"/>
    <s v="2000"/>
    <s v="Electricidad casa"/>
  </r>
  <r>
    <x v="16"/>
    <d v="2022-05-20T00:00:00"/>
    <s v="Factura EDP - gas y electricidad"/>
    <n v="150"/>
    <n v="0"/>
    <s v="1101"/>
    <s v="Cuenta nómina"/>
  </r>
  <r>
    <x v="16"/>
    <d v="2022-05-20T00:00:00"/>
    <s v="Factura EDP - gas"/>
    <n v="0"/>
    <n v="120"/>
    <s v="2001"/>
    <s v="Gas casa"/>
  </r>
  <r>
    <x v="16"/>
    <d v="2022-05-20T00:00:00"/>
    <s v="Factura EDP - electricidad"/>
    <n v="0"/>
    <n v="30"/>
    <s v="2000"/>
    <s v="Electricidad casa"/>
  </r>
  <r>
    <x v="17"/>
    <d v="2022-07-20T00:00:00"/>
    <s v="Factura EDP - gas y electricidad"/>
    <n v="150"/>
    <n v="0"/>
    <s v="1101"/>
    <s v="Cuenta nómina"/>
  </r>
  <r>
    <x v="17"/>
    <d v="2022-07-20T00:00:00"/>
    <s v="Factura EDP - gas"/>
    <n v="0"/>
    <n v="120"/>
    <s v="2001"/>
    <s v="Gas casa"/>
  </r>
  <r>
    <x v="17"/>
    <d v="2022-07-20T00:00:00"/>
    <s v="Factura EDP - electricidad"/>
    <n v="0"/>
    <n v="30"/>
    <s v="2000"/>
    <s v="Electricidad casa"/>
  </r>
  <r>
    <x v="18"/>
    <d v="2022-09-20T00:00:00"/>
    <s v="Factura EDP - gas y electricidad"/>
    <n v="150"/>
    <n v="0"/>
    <s v="1101"/>
    <s v="Cuenta nómina"/>
  </r>
  <r>
    <x v="18"/>
    <d v="2022-09-20T00:00:00"/>
    <s v="Factura EDP - gas"/>
    <n v="0"/>
    <n v="120"/>
    <s v="2001"/>
    <s v="Gas casa"/>
  </r>
  <r>
    <x v="18"/>
    <d v="2022-09-20T00:00:00"/>
    <s v="Factura EDP - electricidad"/>
    <n v="0"/>
    <n v="30"/>
    <s v="2000"/>
    <s v="Electricidad casa"/>
  </r>
  <r>
    <x v="19"/>
    <d v="2022-11-20T00:00:00"/>
    <s v="Factura EDP - gas y electricidad"/>
    <n v="150"/>
    <n v="0"/>
    <s v="1101"/>
    <s v="Cuenta nómina"/>
  </r>
  <r>
    <x v="19"/>
    <d v="2022-11-20T00:00:00"/>
    <s v="Factura EDP - gas"/>
    <n v="0"/>
    <n v="120"/>
    <s v="2001"/>
    <s v="Gas casa"/>
  </r>
  <r>
    <x v="19"/>
    <d v="2022-11-20T00:00:00"/>
    <s v="Factura EDP - electricidad"/>
    <n v="0"/>
    <n v="30"/>
    <s v="2000"/>
    <s v="Electricidad ca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24" firstHeaderRow="0" firstDataRow="1" firstDataCol="1"/>
  <pivotFields count="8">
    <pivotField axis="axisRow" showAll="0">
      <items count="238">
        <item x="0"/>
        <item x="1"/>
        <item x="2"/>
        <item x="3"/>
        <item m="1" x="2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126"/>
        <item m="1" x="63"/>
        <item m="1" x="214"/>
        <item m="1" x="149"/>
        <item m="1" x="84"/>
        <item m="1" x="235"/>
        <item m="1" x="170"/>
        <item m="1" x="104"/>
        <item m="1" x="40"/>
        <item m="1" x="191"/>
        <item m="1" x="125"/>
        <item m="1" x="62"/>
        <item m="1" x="30"/>
        <item m="1" x="213"/>
        <item m="1" x="181"/>
        <item m="1" x="148"/>
        <item m="1" x="115"/>
        <item m="1" x="83"/>
        <item m="1" x="51"/>
        <item m="1" x="234"/>
        <item m="1" x="202"/>
        <item m="1" x="169"/>
        <item m="1" x="136"/>
        <item m="1" x="103"/>
        <item m="1" x="72"/>
        <item m="1" x="39"/>
        <item m="1" x="223"/>
        <item m="1" x="190"/>
        <item m="1" x="158"/>
        <item m="1" x="124"/>
        <item m="1" x="94"/>
        <item m="1" x="61"/>
        <item m="1" x="89"/>
        <item m="1" x="29"/>
        <item m="1" x="212"/>
        <item m="1" x="180"/>
        <item m="1" x="147"/>
        <item m="1" x="114"/>
        <item m="1" x="82"/>
        <item m="1" x="50"/>
        <item m="1" x="233"/>
        <item m="1" x="201"/>
        <item m="1" x="168"/>
        <item m="1" x="135"/>
        <item m="1" x="102"/>
        <item m="1" x="88"/>
        <item m="1" x="71"/>
        <item m="1" x="55"/>
        <item m="1" x="38"/>
        <item m="1" x="23"/>
        <item m="1" x="222"/>
        <item m="1" x="206"/>
        <item m="1" x="189"/>
        <item m="1" x="174"/>
        <item m="1" x="157"/>
        <item m="1" x="123"/>
        <item m="1" x="109"/>
        <item m="1" x="93"/>
        <item m="1" x="77"/>
        <item m="1" x="60"/>
        <item m="1" x="45"/>
        <item m="1" x="28"/>
        <item m="1" x="228"/>
        <item m="1" x="211"/>
        <item m="1" x="196"/>
        <item m="1" x="179"/>
        <item m="1" x="163"/>
        <item m="1" x="146"/>
        <item m="1" x="130"/>
        <item m="1" x="113"/>
        <item m="1" x="98"/>
        <item m="1" x="81"/>
        <item m="1" x="67"/>
        <item m="1" x="49"/>
        <item m="1" x="34"/>
        <item m="1" x="232"/>
        <item m="1" x="218"/>
        <item m="1" x="200"/>
        <item m="1" x="185"/>
        <item m="1" x="167"/>
        <item m="1" x="153"/>
        <item m="1" x="134"/>
        <item m="1" x="118"/>
        <item m="1" x="101"/>
        <item m="1" x="87"/>
        <item m="1" x="70"/>
        <item m="1" x="54"/>
        <item m="1" x="37"/>
        <item m="1" x="141"/>
        <item m="1" x="22"/>
        <item m="1" x="221"/>
        <item m="1" x="205"/>
        <item m="1" x="188"/>
        <item m="1" x="173"/>
        <item m="1" x="156"/>
        <item m="1" x="140"/>
        <item m="1" x="122"/>
        <item m="1" x="108"/>
        <item m="1" x="92"/>
        <item m="1" x="76"/>
        <item m="1" x="59"/>
        <item m="1" x="44"/>
        <item m="1" x="27"/>
        <item m="1" x="227"/>
        <item m="1" x="210"/>
        <item m="1" x="195"/>
        <item m="1" x="178"/>
        <item m="1" x="162"/>
        <item m="1" x="145"/>
        <item m="1" x="138"/>
        <item m="1" x="129"/>
        <item m="1" x="120"/>
        <item m="1" x="112"/>
        <item m="1" x="106"/>
        <item m="1" x="97"/>
        <item m="1" x="90"/>
        <item m="1" x="80"/>
        <item m="1" x="74"/>
        <item m="1" x="66"/>
        <item m="1" x="57"/>
        <item m="1" x="48"/>
        <item m="1" x="42"/>
        <item m="1" x="33"/>
        <item m="1" x="25"/>
        <item m="1" x="231"/>
        <item m="1" x="225"/>
        <item m="1" x="217"/>
        <item m="1" x="208"/>
        <item m="1" x="199"/>
        <item m="1" x="193"/>
        <item m="1" x="184"/>
        <item m="1" x="176"/>
        <item m="1" x="166"/>
        <item m="1" x="160"/>
        <item m="1" x="152"/>
        <item m="1" x="143"/>
        <item m="1" x="133"/>
        <item m="1" x="127"/>
        <item m="1" x="117"/>
        <item m="1" x="110"/>
        <item m="1" x="100"/>
        <item m="1" x="95"/>
        <item m="1" x="86"/>
        <item m="1" x="78"/>
        <item m="1" x="69"/>
        <item m="1" x="64"/>
        <item m="1" x="53"/>
        <item m="1" x="46"/>
        <item m="1" x="36"/>
        <item m="1" x="31"/>
        <item m="1" x="21"/>
        <item m="1" x="229"/>
        <item m="1" x="220"/>
        <item m="1" x="215"/>
        <item m="1" x="204"/>
        <item m="1" x="197"/>
        <item m="1" x="187"/>
        <item m="1" x="182"/>
        <item m="1" x="172"/>
        <item m="1" x="164"/>
        <item m="1" x="155"/>
        <item m="1" x="150"/>
        <item m="1" x="139"/>
        <item m="1" x="131"/>
        <item m="1" x="121"/>
        <item m="1" x="116"/>
        <item m="1" x="107"/>
        <item m="1" x="99"/>
        <item m="1" x="91"/>
        <item m="1" x="85"/>
        <item m="1" x="75"/>
        <item m="1" x="68"/>
        <item m="1" x="58"/>
        <item m="1" x="52"/>
        <item m="1" x="43"/>
        <item m="1" x="35"/>
        <item m="1" x="26"/>
        <item m="1" x="236"/>
        <item m="1" x="226"/>
        <item m="1" x="219"/>
        <item m="1" x="209"/>
        <item m="1" x="203"/>
        <item m="1" x="194"/>
        <item m="1" x="186"/>
        <item m="1" x="177"/>
        <item m="1" x="171"/>
        <item m="1" x="161"/>
        <item m="1" x="154"/>
        <item m="1" x="144"/>
        <item m="1" x="137"/>
        <item m="1" x="128"/>
        <item m="1" x="119"/>
        <item m="1" x="111"/>
        <item m="1" x="105"/>
        <item m="1" x="96"/>
        <item m="1" x="79"/>
        <item m="1" x="73"/>
        <item m="1" x="65"/>
        <item m="1" x="56"/>
        <item m="1" x="47"/>
        <item m="1" x="41"/>
        <item m="1" x="32"/>
        <item m="1" x="24"/>
        <item m="1" x="230"/>
        <item m="1" x="224"/>
        <item m="1" x="216"/>
        <item m="1" x="207"/>
        <item m="1" x="198"/>
        <item m="1" x="192"/>
        <item m="1" x="183"/>
        <item m="1" x="175"/>
        <item m="1" x="165"/>
        <item m="1" x="159"/>
        <item m="1" x="151"/>
        <item m="1" x="142"/>
        <item m="1" x="132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242" totalsRowShown="0">
  <autoFilter ref="B3:H242" xr:uid="{47D0FA3E-EDD9-4A2A-92E8-A35A238EDB76}"/>
  <sortState xmlns:xlrd2="http://schemas.microsoft.com/office/spreadsheetml/2017/richdata2" ref="B4:H242">
    <sortCondition ref="B3:B242"/>
  </sortState>
  <tableColumns count="7">
    <tableColumn id="1" xr3:uid="{69F41320-1783-404D-BC80-EA73EFC05BE1}" name="Fecha" dataDxfId="14"/>
    <tableColumn id="2" xr3:uid="{115423C8-BE33-46A3-8B9E-8A942C78EFD5}" name="Descripción" dataDxfId="13"/>
    <tableColumn id="3" xr3:uid="{C6F57DDC-0930-46A4-ADD2-7D45B9AF231F}" name="Valor" dataDxfId="12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66" totalsRowShown="0">
  <autoFilter ref="B3:H66" xr:uid="{47D0FA3E-EDD9-4A2A-92E8-A35A238EDB76}"/>
  <sortState xmlns:xlrd2="http://schemas.microsoft.com/office/spreadsheetml/2017/richdata2" ref="B4:H15">
    <sortCondition ref="B3:B15"/>
  </sortState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 dataCellStyle="Comma">
      <calculatedColumnFormula>0</calculatedColumnFormula>
    </tableColumn>
    <tableColumn id="4" xr3:uid="{C8820A2C-D1F4-429F-BEE6-9CFD5D206202}" name="Haber" dataDxfId="3" dataCellStyle="Comma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A1:C45" totalsRowShown="0">
  <autoFilter ref="A1:C45" xr:uid="{6F18564F-6990-4186-B512-9E1C6E9F5F3A}"/>
  <tableColumns count="3">
    <tableColumn id="1" xr3:uid="{9DE84074-E3ED-46A0-8037-CE36B265F541}" name="Cuenta" dataDxfId="0"/>
    <tableColumn id="2" xr3:uid="{C60FC6EA-5DD3-4D2E-A6C5-929976B15FC4}" name="Descripción"/>
    <tableColumn id="3" xr3:uid="{73F45E2D-1389-4BE1-A770-6FC54A0C9A7D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L242"/>
  <sheetViews>
    <sheetView tabSelected="1" zoomScale="85" zoomScaleNormal="85" workbookViewId="0">
      <selection activeCell="K3" sqref="K3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6640625" customWidth="1"/>
    <col min="5" max="5" width="15.44140625" bestFit="1" customWidth="1"/>
    <col min="6" max="6" width="14.6640625" customWidth="1"/>
    <col min="7" max="8" width="29.6640625" bestFit="1" customWidth="1"/>
    <col min="9" max="9" width="13.33203125" customWidth="1"/>
    <col min="11" max="11" width="24.44140625" customWidth="1"/>
  </cols>
  <sheetData>
    <row r="3" spans="2:12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76</v>
      </c>
      <c r="H3" t="s">
        <v>77</v>
      </c>
      <c r="J3" t="s">
        <v>75</v>
      </c>
    </row>
    <row r="4" spans="2:12" x14ac:dyDescent="0.3">
      <c r="B4" s="1">
        <v>44562</v>
      </c>
      <c r="C4" s="5" t="s">
        <v>124</v>
      </c>
      <c r="D4" s="2">
        <v>5.31</v>
      </c>
      <c r="E4" s="7" t="s">
        <v>69</v>
      </c>
      <c r="F4" s="7" t="s">
        <v>11</v>
      </c>
      <c r="G4" s="5" t="str">
        <f>VLOOKUP(Mov_simple[[#This Row],[Debe]],Cuentas[],2,FALSE)</f>
        <v>Intereses bancos</v>
      </c>
      <c r="H4" s="5" t="str">
        <f>VLOOKUP(Mov_simple[[#This Row],[Haber]],Cuentas[],2,FALSE)</f>
        <v>Caja</v>
      </c>
    </row>
    <row r="5" spans="2:12" x14ac:dyDescent="0.3">
      <c r="B5" s="18">
        <v>44563</v>
      </c>
      <c r="C5" s="29" t="s">
        <v>111</v>
      </c>
      <c r="D5" s="23">
        <v>32.759999999999899</v>
      </c>
      <c r="E5" s="30" t="s">
        <v>11</v>
      </c>
      <c r="F5" s="30" t="s">
        <v>55</v>
      </c>
      <c r="G5" s="5" t="str">
        <f>VLOOKUP(Mov_simple[[#This Row],[Debe]],Cuentas[],2,FALSE)</f>
        <v>Caja</v>
      </c>
      <c r="H5" s="5" t="str">
        <f>VLOOKUP(Mov_simple[[#This Row],[Haber]],Cuentas[],2,FALSE)</f>
        <v>Comidas, cenas…</v>
      </c>
      <c r="J5" s="8" t="s">
        <v>5</v>
      </c>
      <c r="K5" s="9" t="s">
        <v>1</v>
      </c>
      <c r="L5" s="9" t="s">
        <v>128</v>
      </c>
    </row>
    <row r="6" spans="2:12" x14ac:dyDescent="0.3">
      <c r="B6" s="18">
        <v>44564</v>
      </c>
      <c r="C6" s="21" t="s">
        <v>112</v>
      </c>
      <c r="D6" s="24">
        <v>70</v>
      </c>
      <c r="E6" s="26" t="s">
        <v>16</v>
      </c>
      <c r="F6" s="26" t="s">
        <v>59</v>
      </c>
      <c r="G6" s="5" t="str">
        <f>VLOOKUP(Mov_simple[[#This Row],[Debe]],Cuentas[],2,FALSE)</f>
        <v>Tarjeta Visa</v>
      </c>
      <c r="H6" s="5" t="str">
        <f>VLOOKUP(Mov_simple[[#This Row],[Haber]],Cuentas[],2,FALSE)</f>
        <v>Gastos coche</v>
      </c>
      <c r="J6" t="str" cm="1">
        <f t="array" ref="J6:L49">_xlfn._xlws.FILTER(Cuentas[],(ISNUMBER(SEARCH(K3,Cuentas[Descripción]))))</f>
        <v>100</v>
      </c>
      <c r="K6" t="str">
        <v>Caja</v>
      </c>
      <c r="L6" t="str">
        <v>balance</v>
      </c>
    </row>
    <row r="7" spans="2:12" x14ac:dyDescent="0.3">
      <c r="B7" s="1">
        <v>44570</v>
      </c>
      <c r="C7" t="s">
        <v>114</v>
      </c>
      <c r="D7" s="2">
        <v>66.989999999999995</v>
      </c>
      <c r="E7" s="7" t="s">
        <v>16</v>
      </c>
      <c r="F7" s="7" t="s">
        <v>48</v>
      </c>
      <c r="G7" s="5" t="str">
        <f>VLOOKUP(Mov_simple[[#This Row],[Debe]],Cuentas[],2,FALSE)</f>
        <v>Tarjeta Visa</v>
      </c>
      <c r="H7" s="5" t="str">
        <f>VLOOKUP(Mov_simple[[#This Row],[Haber]],Cuentas[],2,FALSE)</f>
        <v>Ropa</v>
      </c>
      <c r="J7" t="str">
        <v>101</v>
      </c>
      <c r="K7" t="str">
        <v>Tickets restaurant</v>
      </c>
      <c r="L7" t="str">
        <v>balance</v>
      </c>
    </row>
    <row r="8" spans="2:12" x14ac:dyDescent="0.3">
      <c r="B8" s="28">
        <v>44572</v>
      </c>
      <c r="C8" t="s">
        <v>110</v>
      </c>
      <c r="D8" s="24">
        <v>2.54</v>
      </c>
      <c r="E8" s="7" t="s">
        <v>11</v>
      </c>
      <c r="F8" s="7" t="s">
        <v>46</v>
      </c>
      <c r="G8" s="5" t="str">
        <f>VLOOKUP(Mov_simple[[#This Row],[Debe]],Cuentas[],2,FALSE)</f>
        <v>Caja</v>
      </c>
      <c r="H8" s="5" t="str">
        <f>VLOOKUP(Mov_simple[[#This Row],[Haber]],Cuentas[],2,FALSE)</f>
        <v>Comida</v>
      </c>
      <c r="J8" t="str">
        <v>1101</v>
      </c>
      <c r="K8" t="str">
        <v>Cuenta nómina</v>
      </c>
      <c r="L8" t="str">
        <v>balance</v>
      </c>
    </row>
    <row r="9" spans="2:12" x14ac:dyDescent="0.3">
      <c r="B9" s="1">
        <v>44573</v>
      </c>
      <c r="C9" t="s">
        <v>102</v>
      </c>
      <c r="D9" s="2">
        <v>82.67</v>
      </c>
      <c r="E9" s="7" t="s">
        <v>16</v>
      </c>
      <c r="F9" s="7" t="s">
        <v>55</v>
      </c>
      <c r="G9" s="5" t="str">
        <f>VLOOKUP(Mov_simple[[#This Row],[Debe]],Cuentas[],2,FALSE)</f>
        <v>Tarjeta Visa</v>
      </c>
      <c r="H9" s="5" t="str">
        <f>VLOOKUP(Mov_simple[[#This Row],[Haber]],Cuentas[],2,FALSE)</f>
        <v>Comidas, cenas…</v>
      </c>
      <c r="J9" t="str">
        <v>1110</v>
      </c>
      <c r="K9" t="str">
        <v>Cuenta ahorro</v>
      </c>
      <c r="L9" t="str">
        <v>balance</v>
      </c>
    </row>
    <row r="10" spans="2:12" x14ac:dyDescent="0.3">
      <c r="B10" s="18">
        <v>44575</v>
      </c>
      <c r="C10" s="29" t="s">
        <v>111</v>
      </c>
      <c r="D10" s="23">
        <v>27.96</v>
      </c>
      <c r="E10" s="30" t="s">
        <v>11</v>
      </c>
      <c r="F10" s="30" t="s">
        <v>55</v>
      </c>
      <c r="G10" s="5" t="str">
        <f>VLOOKUP(Mov_simple[[#This Row],[Debe]],Cuentas[],2,FALSE)</f>
        <v>Caja</v>
      </c>
      <c r="H10" s="5" t="str">
        <f>VLOOKUP(Mov_simple[[#This Row],[Haber]],Cuentas[],2,FALSE)</f>
        <v>Comidas, cenas…</v>
      </c>
      <c r="J10" t="str">
        <v>1200</v>
      </c>
      <c r="K10" t="str">
        <v>Tarjeta Visa</v>
      </c>
      <c r="L10" t="str">
        <v>balance</v>
      </c>
    </row>
    <row r="11" spans="2:12" x14ac:dyDescent="0.3">
      <c r="B11" s="1">
        <v>44576</v>
      </c>
      <c r="C11" s="29" t="s">
        <v>115</v>
      </c>
      <c r="D11" s="2">
        <v>23.35</v>
      </c>
      <c r="E11" s="30" t="s">
        <v>16</v>
      </c>
      <c r="F11" s="30" t="s">
        <v>89</v>
      </c>
      <c r="G11" s="5" t="str">
        <f>VLOOKUP(Mov_simple[[#This Row],[Debe]],Cuentas[],2,FALSE)</f>
        <v>Tarjeta Visa</v>
      </c>
      <c r="H11" s="5" t="str">
        <f>VLOOKUP(Mov_simple[[#This Row],[Haber]],Cuentas[],2,FALSE)</f>
        <v>Médicos</v>
      </c>
      <c r="J11" t="str">
        <v>1201</v>
      </c>
      <c r="K11" t="str">
        <v>Tarjeta Amex</v>
      </c>
      <c r="L11" t="str">
        <v>balance</v>
      </c>
    </row>
    <row r="12" spans="2:12" x14ac:dyDescent="0.3">
      <c r="B12" s="28">
        <v>44577</v>
      </c>
      <c r="C12" s="5" t="s">
        <v>121</v>
      </c>
      <c r="D12" s="31">
        <v>105.59</v>
      </c>
      <c r="E12" s="26" t="s">
        <v>16</v>
      </c>
      <c r="F12" s="7" t="s">
        <v>46</v>
      </c>
      <c r="G12" s="5" t="str">
        <f>VLOOKUP(Mov_simple[[#This Row],[Debe]],Cuentas[],2,FALSE)</f>
        <v>Tarjeta Visa</v>
      </c>
      <c r="H12" s="5" t="str">
        <f>VLOOKUP(Mov_simple[[#This Row],[Haber]],Cuentas[],2,FALSE)</f>
        <v>Comida</v>
      </c>
      <c r="J12" t="str">
        <v>1210</v>
      </c>
      <c r="K12" t="str">
        <v>Tarjeta prepago</v>
      </c>
      <c r="L12" t="str">
        <v>balance</v>
      </c>
    </row>
    <row r="13" spans="2:12" x14ac:dyDescent="0.3">
      <c r="B13" s="28">
        <v>44578</v>
      </c>
      <c r="C13" t="s">
        <v>116</v>
      </c>
      <c r="D13" s="24">
        <v>43</v>
      </c>
      <c r="E13" s="7" t="s">
        <v>16</v>
      </c>
      <c r="F13" s="7" t="s">
        <v>61</v>
      </c>
      <c r="G13" s="5" t="str">
        <f>VLOOKUP(Mov_simple[[#This Row],[Debe]],Cuentas[],2,FALSE)</f>
        <v>Tarjeta Visa</v>
      </c>
      <c r="H13" s="5" t="str">
        <f>VLOOKUP(Mov_simple[[#This Row],[Haber]],Cuentas[],2,FALSE)</f>
        <v>Deportes</v>
      </c>
      <c r="J13" t="str">
        <v>1300</v>
      </c>
      <c r="K13" t="str">
        <v>Paypal</v>
      </c>
      <c r="L13" t="str">
        <v>balance</v>
      </c>
    </row>
    <row r="14" spans="2:12" x14ac:dyDescent="0.3">
      <c r="B14" s="28">
        <v>44579</v>
      </c>
      <c r="C14" t="s">
        <v>117</v>
      </c>
      <c r="D14" s="24">
        <v>14</v>
      </c>
      <c r="E14" s="7" t="s">
        <v>11</v>
      </c>
      <c r="F14" s="7" t="s">
        <v>52</v>
      </c>
      <c r="G14" s="5" t="str">
        <f>VLOOKUP(Mov_simple[[#This Row],[Debe]],Cuentas[],2,FALSE)</f>
        <v>Caja</v>
      </c>
      <c r="H14" s="5" t="str">
        <f>VLOOKUP(Mov_simple[[#This Row],[Haber]],Cuentas[],2,FALSE)</f>
        <v>Refrescos, pinchos, etc</v>
      </c>
      <c r="J14" t="str">
        <v>1400</v>
      </c>
      <c r="K14" t="str">
        <v>Fondo inversión</v>
      </c>
      <c r="L14" t="str">
        <v>balance</v>
      </c>
    </row>
    <row r="15" spans="2:12" x14ac:dyDescent="0.3">
      <c r="B15" s="1">
        <v>44579</v>
      </c>
      <c r="C15" s="5" t="s">
        <v>119</v>
      </c>
      <c r="D15" s="2">
        <v>500</v>
      </c>
      <c r="E15" s="30" t="s">
        <v>14</v>
      </c>
      <c r="F15" s="7" t="s">
        <v>11</v>
      </c>
      <c r="G15" s="5" t="str">
        <f>VLOOKUP(Mov_simple[[#This Row],[Debe]],Cuentas[],2,FALSE)</f>
        <v>Cuenta nómina</v>
      </c>
      <c r="H15" s="5" t="str">
        <f>VLOOKUP(Mov_simple[[#This Row],[Haber]],Cuentas[],2,FALSE)</f>
        <v>Caja</v>
      </c>
      <c r="J15" t="str">
        <v>1401</v>
      </c>
      <c r="K15" t="str">
        <v>Plan pensiones</v>
      </c>
      <c r="L15" t="str">
        <v>balance</v>
      </c>
    </row>
    <row r="16" spans="2:12" x14ac:dyDescent="0.3">
      <c r="B16" s="1">
        <v>44580</v>
      </c>
      <c r="C16" s="5" t="s">
        <v>125</v>
      </c>
      <c r="D16" s="2">
        <v>20</v>
      </c>
      <c r="E16" s="7" t="s">
        <v>14</v>
      </c>
      <c r="F16" s="7" t="s">
        <v>85</v>
      </c>
      <c r="G16" s="5" t="str">
        <f>VLOOKUP(Mov_simple[[#This Row],[Debe]],Cuentas[],2,FALSE)</f>
        <v>Cuenta nómina</v>
      </c>
      <c r="H16" s="5" t="str">
        <f>VLOOKUP(Mov_simple[[#This Row],[Haber]],Cuentas[],2,FALSE)</f>
        <v>Donaciones</v>
      </c>
      <c r="J16" t="str">
        <v>150</v>
      </c>
      <c r="K16" t="str">
        <v>Hipoteca</v>
      </c>
      <c r="L16" t="str">
        <v>gastos</v>
      </c>
    </row>
    <row r="17" spans="2:12" x14ac:dyDescent="0.3">
      <c r="B17" s="1">
        <v>44581</v>
      </c>
      <c r="C17" t="s">
        <v>118</v>
      </c>
      <c r="D17" s="2">
        <v>150</v>
      </c>
      <c r="E17" s="30" t="s">
        <v>16</v>
      </c>
      <c r="F17" s="7" t="s">
        <v>89</v>
      </c>
      <c r="G17" s="5" t="str">
        <f>VLOOKUP(Mov_simple[[#This Row],[Debe]],Cuentas[],2,FALSE)</f>
        <v>Tarjeta Visa</v>
      </c>
      <c r="H17" s="5" t="str">
        <f>VLOOKUP(Mov_simple[[#This Row],[Haber]],Cuentas[],2,FALSE)</f>
        <v>Médicos</v>
      </c>
      <c r="J17" t="str">
        <v>151</v>
      </c>
      <c r="K17" t="str">
        <v>Comisiones, intereses</v>
      </c>
      <c r="L17" t="str">
        <v>gastos</v>
      </c>
    </row>
    <row r="18" spans="2:12" x14ac:dyDescent="0.3">
      <c r="B18" s="18">
        <v>44582</v>
      </c>
      <c r="C18" s="29" t="s">
        <v>111</v>
      </c>
      <c r="D18" s="23">
        <v>25.08</v>
      </c>
      <c r="E18" s="30" t="s">
        <v>11</v>
      </c>
      <c r="F18" s="30" t="s">
        <v>55</v>
      </c>
      <c r="G18" s="5" t="str">
        <f>VLOOKUP(Mov_simple[[#This Row],[Debe]],Cuentas[],2,FALSE)</f>
        <v>Caja</v>
      </c>
      <c r="H18" s="5" t="str">
        <f>VLOOKUP(Mov_simple[[#This Row],[Haber]],Cuentas[],2,FALSE)</f>
        <v>Comidas, cenas…</v>
      </c>
      <c r="J18" t="str">
        <v>2000</v>
      </c>
      <c r="K18" t="str">
        <v>Electricidad casa</v>
      </c>
      <c r="L18" t="str">
        <v>gastos, casa</v>
      </c>
    </row>
    <row r="19" spans="2:12" x14ac:dyDescent="0.3">
      <c r="B19" s="28">
        <v>44584</v>
      </c>
      <c r="C19" s="5" t="s">
        <v>121</v>
      </c>
      <c r="D19" s="31">
        <v>116.21</v>
      </c>
      <c r="E19" s="26" t="s">
        <v>16</v>
      </c>
      <c r="F19" s="7" t="s">
        <v>46</v>
      </c>
      <c r="G19" s="5" t="str">
        <f>VLOOKUP(Mov_simple[[#This Row],[Debe]],Cuentas[],2,FALSE)</f>
        <v>Tarjeta Visa</v>
      </c>
      <c r="H19" s="5" t="str">
        <f>VLOOKUP(Mov_simple[[#This Row],[Haber]],Cuentas[],2,FALSE)</f>
        <v>Comida</v>
      </c>
      <c r="J19" t="str">
        <v>2001</v>
      </c>
      <c r="K19" t="str">
        <v>Gas casa</v>
      </c>
      <c r="L19" t="str">
        <v>gastos, casa</v>
      </c>
    </row>
    <row r="20" spans="2:12" x14ac:dyDescent="0.3">
      <c r="B20" s="1">
        <v>44584</v>
      </c>
      <c r="C20" s="5" t="s">
        <v>122</v>
      </c>
      <c r="D20" s="23">
        <v>88.68</v>
      </c>
      <c r="E20" s="7" t="s">
        <v>16</v>
      </c>
      <c r="F20" s="7" t="s">
        <v>63</v>
      </c>
      <c r="G20" s="5" t="str">
        <f>VLOOKUP(Mov_simple[[#This Row],[Debe]],Cuentas[],2,FALSE)</f>
        <v>Tarjeta Visa</v>
      </c>
      <c r="H20" s="5" t="str">
        <f>VLOOKUP(Mov_simple[[#This Row],[Haber]],Cuentas[],2,FALSE)</f>
        <v>IT / Electrónica</v>
      </c>
      <c r="J20" t="str">
        <v>2002</v>
      </c>
      <c r="K20" t="str">
        <v>Agua casa</v>
      </c>
      <c r="L20" t="str">
        <v>gastos, casa</v>
      </c>
    </row>
    <row r="21" spans="2:12" x14ac:dyDescent="0.3">
      <c r="B21" s="28">
        <v>44586</v>
      </c>
      <c r="C21" s="21" t="s">
        <v>112</v>
      </c>
      <c r="D21" s="24">
        <v>72</v>
      </c>
      <c r="E21" s="26" t="s">
        <v>16</v>
      </c>
      <c r="F21" s="26" t="s">
        <v>59</v>
      </c>
      <c r="G21" s="5" t="str">
        <f>VLOOKUP(Mov_simple[[#This Row],[Debe]],Cuentas[],2,FALSE)</f>
        <v>Tarjeta Visa</v>
      </c>
      <c r="H21" s="5" t="str">
        <f>VLOOKUP(Mov_simple[[#This Row],[Haber]],Cuentas[],2,FALSE)</f>
        <v>Gastos coche</v>
      </c>
      <c r="J21" t="str">
        <v>2003</v>
      </c>
      <c r="K21" t="str">
        <v>Teléfono e internet casa</v>
      </c>
      <c r="L21" t="str">
        <v>gastos, casa</v>
      </c>
    </row>
    <row r="22" spans="2:12" x14ac:dyDescent="0.3">
      <c r="B22" s="1">
        <v>44586</v>
      </c>
      <c r="C22" s="5" t="s">
        <v>100</v>
      </c>
      <c r="D22" s="2">
        <v>2500</v>
      </c>
      <c r="E22" s="30" t="s">
        <v>68</v>
      </c>
      <c r="F22" s="7" t="s">
        <v>14</v>
      </c>
      <c r="G22" s="5" t="str">
        <f>VLOOKUP(Mov_simple[[#This Row],[Debe]],Cuentas[],2,FALSE)</f>
        <v>Nómina</v>
      </c>
      <c r="H22" s="5" t="str">
        <f>VLOOKUP(Mov_simple[[#This Row],[Haber]],Cuentas[],2,FALSE)</f>
        <v>Cuenta nómina</v>
      </c>
      <c r="J22" t="str">
        <v>2004</v>
      </c>
      <c r="K22" t="str">
        <v>Seguro casa</v>
      </c>
      <c r="L22" t="str">
        <v>gastos, casa</v>
      </c>
    </row>
    <row r="23" spans="2:12" x14ac:dyDescent="0.3">
      <c r="B23" s="13">
        <v>44589</v>
      </c>
      <c r="C23" s="29" t="s">
        <v>111</v>
      </c>
      <c r="D23" s="11">
        <v>22.2</v>
      </c>
      <c r="E23" s="30" t="s">
        <v>11</v>
      </c>
      <c r="F23" s="30" t="s">
        <v>55</v>
      </c>
      <c r="G23" s="5" t="str">
        <f>VLOOKUP(Mov_simple[[#This Row],[Debe]],Cuentas[],2,FALSE)</f>
        <v>Caja</v>
      </c>
      <c r="H23" s="5" t="str">
        <f>VLOOKUP(Mov_simple[[#This Row],[Haber]],Cuentas[],2,FALSE)</f>
        <v>Comidas, cenas…</v>
      </c>
      <c r="J23" t="str">
        <v>2005</v>
      </c>
      <c r="K23" t="str">
        <v>Alarma casa</v>
      </c>
      <c r="L23" t="str">
        <v>gastos, casa</v>
      </c>
    </row>
    <row r="24" spans="2:12" x14ac:dyDescent="0.3">
      <c r="B24" s="19">
        <v>44591</v>
      </c>
      <c r="C24" s="5" t="s">
        <v>121</v>
      </c>
      <c r="D24" s="25">
        <v>99.99</v>
      </c>
      <c r="E24" s="26" t="s">
        <v>16</v>
      </c>
      <c r="F24" s="7" t="s">
        <v>46</v>
      </c>
      <c r="G24" s="5" t="str">
        <f>VLOOKUP(Mov_simple[[#This Row],[Debe]],Cuentas[],2,FALSE)</f>
        <v>Tarjeta Visa</v>
      </c>
      <c r="H24" s="5" t="str">
        <f>VLOOKUP(Mov_simple[[#This Row],[Haber]],Cuentas[],2,FALSE)</f>
        <v>Comida</v>
      </c>
      <c r="J24" t="str">
        <v>2006</v>
      </c>
      <c r="K24" t="str">
        <v>Comunidad casa</v>
      </c>
      <c r="L24" t="str">
        <v>gastos, casa</v>
      </c>
    </row>
    <row r="25" spans="2:12" x14ac:dyDescent="0.3">
      <c r="B25" s="19">
        <v>44592</v>
      </c>
      <c r="C25" s="5" t="s">
        <v>120</v>
      </c>
      <c r="D25" s="16">
        <v>200</v>
      </c>
      <c r="E25" s="7" t="s">
        <v>14</v>
      </c>
      <c r="F25" s="7" t="s">
        <v>16</v>
      </c>
      <c r="G25" s="5" t="str">
        <f>VLOOKUP(Mov_simple[[#This Row],[Debe]],Cuentas[],2,FALSE)</f>
        <v>Cuenta nómina</v>
      </c>
      <c r="H25" s="5" t="str">
        <f>VLOOKUP(Mov_simple[[#This Row],[Haber]],Cuentas[],2,FALSE)</f>
        <v>Tarjeta Visa</v>
      </c>
      <c r="J25" t="str">
        <v>2007</v>
      </c>
      <c r="K25" t="str">
        <v>Limpieza casa</v>
      </c>
      <c r="L25" t="str">
        <v>gastos, casa</v>
      </c>
    </row>
    <row r="26" spans="2:12" x14ac:dyDescent="0.3">
      <c r="B26" s="19">
        <v>44593</v>
      </c>
      <c r="C26" s="5" t="s">
        <v>124</v>
      </c>
      <c r="D26" s="16">
        <v>4.75</v>
      </c>
      <c r="E26" s="7" t="s">
        <v>69</v>
      </c>
      <c r="F26" s="7" t="s">
        <v>11</v>
      </c>
      <c r="G26" s="5" t="str">
        <f>VLOOKUP(Mov_simple[[#This Row],[Debe]],Cuentas[],2,FALSE)</f>
        <v>Intereses bancos</v>
      </c>
      <c r="H26" s="5" t="str">
        <f>VLOOKUP(Mov_simple[[#This Row],[Haber]],Cuentas[],2,FALSE)</f>
        <v>Caja</v>
      </c>
      <c r="J26" t="str">
        <v>201</v>
      </c>
      <c r="K26" t="str">
        <v>Muebles, electrodomésticos casa</v>
      </c>
      <c r="L26" t="str">
        <v>gastos, casa</v>
      </c>
    </row>
    <row r="27" spans="2:12" x14ac:dyDescent="0.3">
      <c r="B27" s="19">
        <v>44594</v>
      </c>
      <c r="C27" s="5" t="s">
        <v>117</v>
      </c>
      <c r="D27" s="16">
        <v>14.98</v>
      </c>
      <c r="E27" s="7" t="s">
        <v>11</v>
      </c>
      <c r="F27" s="7" t="s">
        <v>52</v>
      </c>
      <c r="G27" s="5" t="str">
        <f>VLOOKUP(Mov_simple[[#This Row],[Debe]],Cuentas[],2,FALSE)</f>
        <v>Caja</v>
      </c>
      <c r="H27" s="5" t="str">
        <f>VLOOKUP(Mov_simple[[#This Row],[Haber]],Cuentas[],2,FALSE)</f>
        <v>Refrescos, pinchos, etc</v>
      </c>
      <c r="J27" t="str">
        <v>202</v>
      </c>
      <c r="K27" t="str">
        <v>Obras, reformas casa</v>
      </c>
      <c r="L27" t="str">
        <v>gastos, casa</v>
      </c>
    </row>
    <row r="28" spans="2:12" x14ac:dyDescent="0.3">
      <c r="B28" s="13">
        <v>44596</v>
      </c>
      <c r="C28" s="29" t="s">
        <v>111</v>
      </c>
      <c r="D28" s="11">
        <v>31.799999999999901</v>
      </c>
      <c r="E28" s="30" t="s">
        <v>11</v>
      </c>
      <c r="F28" s="30" t="s">
        <v>55</v>
      </c>
      <c r="G28" s="5" t="str">
        <f>VLOOKUP(Mov_simple[[#This Row],[Debe]],Cuentas[],2,FALSE)</f>
        <v>Caja</v>
      </c>
      <c r="H28" s="5" t="str">
        <f>VLOOKUP(Mov_simple[[#This Row],[Haber]],Cuentas[],2,FALSE)</f>
        <v>Comidas, cenas…</v>
      </c>
      <c r="J28" t="str">
        <v>203</v>
      </c>
      <c r="K28" t="str">
        <v>Impuestos casa</v>
      </c>
      <c r="L28" t="str">
        <v>gastos, casa</v>
      </c>
    </row>
    <row r="29" spans="2:12" x14ac:dyDescent="0.3">
      <c r="B29" s="19">
        <v>44598</v>
      </c>
      <c r="C29" s="5" t="s">
        <v>121</v>
      </c>
      <c r="D29" s="25">
        <v>113.33</v>
      </c>
      <c r="E29" s="26" t="s">
        <v>16</v>
      </c>
      <c r="F29" s="7" t="s">
        <v>46</v>
      </c>
      <c r="G29" s="5" t="str">
        <f>VLOOKUP(Mov_simple[[#This Row],[Debe]],Cuentas[],2,FALSE)</f>
        <v>Tarjeta Visa</v>
      </c>
      <c r="H29" s="5" t="str">
        <f>VLOOKUP(Mov_simple[[#This Row],[Haber]],Cuentas[],2,FALSE)</f>
        <v>Comida</v>
      </c>
      <c r="J29" t="str">
        <v>204</v>
      </c>
      <c r="K29" t="str">
        <v>Jardín casa</v>
      </c>
      <c r="L29" t="str">
        <v>gastos, casa</v>
      </c>
    </row>
    <row r="30" spans="2:12" x14ac:dyDescent="0.3">
      <c r="B30" s="13">
        <v>44603</v>
      </c>
      <c r="C30" s="29" t="s">
        <v>111</v>
      </c>
      <c r="D30" s="11">
        <v>29.16</v>
      </c>
      <c r="E30" s="30" t="s">
        <v>11</v>
      </c>
      <c r="F30" s="30" t="s">
        <v>55</v>
      </c>
      <c r="G30" s="5" t="str">
        <f>VLOOKUP(Mov_simple[[#This Row],[Debe]],Cuentas[],2,FALSE)</f>
        <v>Caja</v>
      </c>
      <c r="H30" s="5" t="str">
        <f>VLOOKUP(Mov_simple[[#This Row],[Haber]],Cuentas[],2,FALSE)</f>
        <v>Comidas, cenas…</v>
      </c>
      <c r="J30" t="str">
        <v>205</v>
      </c>
      <c r="K30" t="str">
        <v>Gastos varios casa</v>
      </c>
      <c r="L30" t="str">
        <v>gastos, casa</v>
      </c>
    </row>
    <row r="31" spans="2:12" x14ac:dyDescent="0.3">
      <c r="B31" s="19">
        <v>44604</v>
      </c>
      <c r="C31" s="5" t="s">
        <v>102</v>
      </c>
      <c r="D31" s="16">
        <v>56.77</v>
      </c>
      <c r="E31" s="7" t="s">
        <v>16</v>
      </c>
      <c r="F31" s="7" t="s">
        <v>55</v>
      </c>
      <c r="G31" s="5" t="str">
        <f>VLOOKUP(Mov_simple[[#This Row],[Debe]],Cuentas[],2,FALSE)</f>
        <v>Tarjeta Visa</v>
      </c>
      <c r="H31" s="5" t="str">
        <f>VLOOKUP(Mov_simple[[#This Row],[Haber]],Cuentas[],2,FALSE)</f>
        <v>Comidas, cenas…</v>
      </c>
      <c r="J31" t="str">
        <v>300</v>
      </c>
      <c r="K31" t="str">
        <v>Comida</v>
      </c>
      <c r="L31" t="str">
        <v>gastos</v>
      </c>
    </row>
    <row r="32" spans="2:12" x14ac:dyDescent="0.3">
      <c r="B32" s="19">
        <v>44605</v>
      </c>
      <c r="C32" s="5" t="s">
        <v>121</v>
      </c>
      <c r="D32" s="25">
        <v>113.78</v>
      </c>
      <c r="E32" s="26" t="s">
        <v>16</v>
      </c>
      <c r="F32" s="7" t="s">
        <v>46</v>
      </c>
      <c r="G32" s="5" t="str">
        <f>VLOOKUP(Mov_simple[[#This Row],[Debe]],Cuentas[],2,FALSE)</f>
        <v>Tarjeta Visa</v>
      </c>
      <c r="H32" s="5" t="str">
        <f>VLOOKUP(Mov_simple[[#This Row],[Haber]],Cuentas[],2,FALSE)</f>
        <v>Comida</v>
      </c>
      <c r="J32" t="str">
        <v>301</v>
      </c>
      <c r="K32" t="str">
        <v>Ropa</v>
      </c>
      <c r="L32" t="str">
        <v>gastos</v>
      </c>
    </row>
    <row r="33" spans="2:12" x14ac:dyDescent="0.3">
      <c r="B33" s="13">
        <v>44608</v>
      </c>
      <c r="C33" s="21" t="s">
        <v>112</v>
      </c>
      <c r="D33" s="16">
        <v>76</v>
      </c>
      <c r="E33" s="26" t="s">
        <v>16</v>
      </c>
      <c r="F33" s="26" t="s">
        <v>59</v>
      </c>
      <c r="G33" s="5" t="str">
        <f>VLOOKUP(Mov_simple[[#This Row],[Debe]],Cuentas[],2,FALSE)</f>
        <v>Tarjeta Visa</v>
      </c>
      <c r="H33" s="5" t="str">
        <f>VLOOKUP(Mov_simple[[#This Row],[Haber]],Cuentas[],2,FALSE)</f>
        <v>Gastos coche</v>
      </c>
      <c r="J33" t="str">
        <v>302</v>
      </c>
      <c r="K33" t="str">
        <v>Higiene personal</v>
      </c>
      <c r="L33" t="str">
        <v>gastos</v>
      </c>
    </row>
    <row r="34" spans="2:12" x14ac:dyDescent="0.3">
      <c r="B34" s="19">
        <v>44610</v>
      </c>
      <c r="C34" s="5" t="s">
        <v>117</v>
      </c>
      <c r="D34" s="16">
        <v>11.76</v>
      </c>
      <c r="E34" s="7" t="s">
        <v>11</v>
      </c>
      <c r="F34" s="7" t="s">
        <v>52</v>
      </c>
      <c r="G34" s="5" t="str">
        <f>VLOOKUP(Mov_simple[[#This Row],[Debe]],Cuentas[],2,FALSE)</f>
        <v>Caja</v>
      </c>
      <c r="H34" s="5" t="str">
        <f>VLOOKUP(Mov_simple[[#This Row],[Haber]],Cuentas[],2,FALSE)</f>
        <v>Refrescos, pinchos, etc</v>
      </c>
      <c r="J34" t="str">
        <v>310</v>
      </c>
      <c r="K34" t="str">
        <v>Refrescos, pinchos, etc</v>
      </c>
      <c r="L34" t="str">
        <v>gastos</v>
      </c>
    </row>
    <row r="35" spans="2:12" x14ac:dyDescent="0.3">
      <c r="B35" s="13">
        <v>44610</v>
      </c>
      <c r="C35" s="29" t="s">
        <v>111</v>
      </c>
      <c r="D35" s="11">
        <v>26.28</v>
      </c>
      <c r="E35" s="30" t="s">
        <v>11</v>
      </c>
      <c r="F35" s="30" t="s">
        <v>55</v>
      </c>
      <c r="G35" s="5" t="str">
        <f>VLOOKUP(Mov_simple[[#This Row],[Debe]],Cuentas[],2,FALSE)</f>
        <v>Caja</v>
      </c>
      <c r="H35" s="5" t="str">
        <f>VLOOKUP(Mov_simple[[#This Row],[Haber]],Cuentas[],2,FALSE)</f>
        <v>Comidas, cenas…</v>
      </c>
      <c r="J35" t="str">
        <v>311</v>
      </c>
      <c r="K35" t="str">
        <v>Cine, teatro, conciertos…</v>
      </c>
      <c r="L35" t="str">
        <v>gastos</v>
      </c>
    </row>
    <row r="36" spans="2:12" x14ac:dyDescent="0.3">
      <c r="B36" s="19">
        <v>44610</v>
      </c>
      <c r="C36" s="5" t="s">
        <v>119</v>
      </c>
      <c r="D36" s="16">
        <v>500</v>
      </c>
      <c r="E36" s="30" t="s">
        <v>14</v>
      </c>
      <c r="F36" s="7" t="s">
        <v>11</v>
      </c>
      <c r="G36" s="5" t="str">
        <f>VLOOKUP(Mov_simple[[#This Row],[Debe]],Cuentas[],2,FALSE)</f>
        <v>Cuenta nómina</v>
      </c>
      <c r="H36" s="5" t="str">
        <f>VLOOKUP(Mov_simple[[#This Row],[Haber]],Cuentas[],2,FALSE)</f>
        <v>Caja</v>
      </c>
      <c r="J36" t="str">
        <v>312</v>
      </c>
      <c r="K36" t="str">
        <v>Comidas, cenas…</v>
      </c>
      <c r="L36" t="str">
        <v>gastos</v>
      </c>
    </row>
    <row r="37" spans="2:12" x14ac:dyDescent="0.3">
      <c r="B37" s="19">
        <v>44610</v>
      </c>
      <c r="C37" s="5" t="s">
        <v>122</v>
      </c>
      <c r="D37" s="11">
        <v>88.16</v>
      </c>
      <c r="E37" s="7" t="s">
        <v>16</v>
      </c>
      <c r="F37" s="7" t="s">
        <v>63</v>
      </c>
      <c r="G37" s="5" t="str">
        <f>VLOOKUP(Mov_simple[[#This Row],[Debe]],Cuentas[],2,FALSE)</f>
        <v>Tarjeta Visa</v>
      </c>
      <c r="H37" s="5" t="str">
        <f>VLOOKUP(Mov_simple[[#This Row],[Haber]],Cuentas[],2,FALSE)</f>
        <v>IT / Electrónica</v>
      </c>
      <c r="J37" t="str">
        <v>320</v>
      </c>
      <c r="K37" t="str">
        <v>Vacaciones - Salidas</v>
      </c>
      <c r="L37" t="str">
        <v>gastos</v>
      </c>
    </row>
    <row r="38" spans="2:12" x14ac:dyDescent="0.3">
      <c r="B38" s="19">
        <v>44611</v>
      </c>
      <c r="C38" s="5" t="s">
        <v>125</v>
      </c>
      <c r="D38" s="16">
        <v>20</v>
      </c>
      <c r="E38" s="7" t="s">
        <v>14</v>
      </c>
      <c r="F38" s="7" t="s">
        <v>85</v>
      </c>
      <c r="G38" s="5" t="str">
        <f>VLOOKUP(Mov_simple[[#This Row],[Debe]],Cuentas[],2,FALSE)</f>
        <v>Cuenta nómina</v>
      </c>
      <c r="H38" s="5" t="str">
        <f>VLOOKUP(Mov_simple[[#This Row],[Haber]],Cuentas[],2,FALSE)</f>
        <v>Donaciones</v>
      </c>
      <c r="J38" t="str">
        <v>324</v>
      </c>
      <c r="K38" t="str">
        <v>Gastos coche</v>
      </c>
      <c r="L38" t="str">
        <v>gastos</v>
      </c>
    </row>
    <row r="39" spans="2:12" x14ac:dyDescent="0.3">
      <c r="B39" s="19">
        <v>44612</v>
      </c>
      <c r="C39" s="5" t="s">
        <v>121</v>
      </c>
      <c r="D39" s="25">
        <v>89.23</v>
      </c>
      <c r="E39" s="26" t="s">
        <v>16</v>
      </c>
      <c r="F39" s="7" t="s">
        <v>46</v>
      </c>
      <c r="G39" s="5" t="str">
        <f>VLOOKUP(Mov_simple[[#This Row],[Debe]],Cuentas[],2,FALSE)</f>
        <v>Tarjeta Visa</v>
      </c>
      <c r="H39" s="5" t="str">
        <f>VLOOKUP(Mov_simple[[#This Row],[Haber]],Cuentas[],2,FALSE)</f>
        <v>Comida</v>
      </c>
      <c r="J39" t="str">
        <v>33</v>
      </c>
      <c r="K39" t="str">
        <v>Médicos</v>
      </c>
      <c r="L39" t="str">
        <v>gastos</v>
      </c>
    </row>
    <row r="40" spans="2:12" x14ac:dyDescent="0.3">
      <c r="B40" s="19">
        <v>44617</v>
      </c>
      <c r="C40" s="5" t="s">
        <v>100</v>
      </c>
      <c r="D40" s="16">
        <v>2500</v>
      </c>
      <c r="E40" s="30" t="s">
        <v>68</v>
      </c>
      <c r="F40" s="7" t="s">
        <v>14</v>
      </c>
      <c r="G40" s="5" t="str">
        <f>VLOOKUP(Mov_simple[[#This Row],[Debe]],Cuentas[],2,FALSE)</f>
        <v>Nómina</v>
      </c>
      <c r="H40" s="5" t="str">
        <f>VLOOKUP(Mov_simple[[#This Row],[Haber]],Cuentas[],2,FALSE)</f>
        <v>Cuenta nómina</v>
      </c>
      <c r="J40" t="str">
        <v>340</v>
      </c>
      <c r="K40" t="str">
        <v>Deportes</v>
      </c>
      <c r="L40" t="str">
        <v>gastos</v>
      </c>
    </row>
    <row r="41" spans="2:12" x14ac:dyDescent="0.3">
      <c r="B41" s="13">
        <v>44617</v>
      </c>
      <c r="C41" s="29" t="s">
        <v>111</v>
      </c>
      <c r="D41" s="11">
        <v>23.4</v>
      </c>
      <c r="E41" s="30" t="s">
        <v>11</v>
      </c>
      <c r="F41" s="30" t="s">
        <v>55</v>
      </c>
      <c r="G41" s="5" t="str">
        <f>VLOOKUP(Mov_simple[[#This Row],[Debe]],Cuentas[],2,FALSE)</f>
        <v>Caja</v>
      </c>
      <c r="H41" s="5" t="str">
        <f>VLOOKUP(Mov_simple[[#This Row],[Haber]],Cuentas[],2,FALSE)</f>
        <v>Comidas, cenas…</v>
      </c>
      <c r="J41" t="str">
        <v>343</v>
      </c>
      <c r="K41" t="str">
        <v>IT / Electrónica</v>
      </c>
      <c r="L41" t="str">
        <v>gastos</v>
      </c>
    </row>
    <row r="42" spans="2:12" x14ac:dyDescent="0.3">
      <c r="B42" s="19">
        <v>44619</v>
      </c>
      <c r="C42" s="5" t="s">
        <v>121</v>
      </c>
      <c r="D42" s="25">
        <v>121.71</v>
      </c>
      <c r="E42" s="26" t="s">
        <v>16</v>
      </c>
      <c r="F42" s="7" t="s">
        <v>46</v>
      </c>
      <c r="G42" s="5" t="str">
        <f>VLOOKUP(Mov_simple[[#This Row],[Debe]],Cuentas[],2,FALSE)</f>
        <v>Tarjeta Visa</v>
      </c>
      <c r="H42" s="5" t="str">
        <f>VLOOKUP(Mov_simple[[#This Row],[Haber]],Cuentas[],2,FALSE)</f>
        <v>Comida</v>
      </c>
      <c r="J42" t="str">
        <v>35</v>
      </c>
      <c r="K42" t="str">
        <v>Educación, cultura</v>
      </c>
      <c r="L42" t="str">
        <v>gastos</v>
      </c>
    </row>
    <row r="43" spans="2:12" x14ac:dyDescent="0.3">
      <c r="B43" s="19">
        <v>44620</v>
      </c>
      <c r="C43" s="5" t="s">
        <v>120</v>
      </c>
      <c r="D43" s="16">
        <v>200</v>
      </c>
      <c r="E43" s="7" t="s">
        <v>14</v>
      </c>
      <c r="F43" s="7" t="s">
        <v>16</v>
      </c>
      <c r="G43" s="5" t="str">
        <f>VLOOKUP(Mov_simple[[#This Row],[Debe]],Cuentas[],2,FALSE)</f>
        <v>Cuenta nómina</v>
      </c>
      <c r="H43" s="5" t="str">
        <f>VLOOKUP(Mov_simple[[#This Row],[Haber]],Cuentas[],2,FALSE)</f>
        <v>Tarjeta Visa</v>
      </c>
      <c r="J43" t="str">
        <v>36</v>
      </c>
      <c r="K43" t="str">
        <v>Impuestos</v>
      </c>
      <c r="L43" t="str">
        <v>gastos</v>
      </c>
    </row>
    <row r="44" spans="2:12" x14ac:dyDescent="0.3">
      <c r="B44" s="19">
        <v>44621</v>
      </c>
      <c r="C44" s="5" t="s">
        <v>124</v>
      </c>
      <c r="D44" s="16">
        <v>4.8</v>
      </c>
      <c r="E44" s="7" t="s">
        <v>69</v>
      </c>
      <c r="F44" s="7" t="s">
        <v>11</v>
      </c>
      <c r="G44" s="5" t="str">
        <f>VLOOKUP(Mov_simple[[#This Row],[Debe]],Cuentas[],2,FALSE)</f>
        <v>Intereses bancos</v>
      </c>
      <c r="H44" s="5" t="str">
        <f>VLOOKUP(Mov_simple[[#This Row],[Haber]],Cuentas[],2,FALSE)</f>
        <v>Caja</v>
      </c>
      <c r="J44" t="str">
        <v>370</v>
      </c>
      <c r="K44" t="str">
        <v>Donaciones</v>
      </c>
      <c r="L44" t="str">
        <v>gastos</v>
      </c>
    </row>
    <row r="45" spans="2:12" x14ac:dyDescent="0.3">
      <c r="B45" s="13">
        <v>44624</v>
      </c>
      <c r="C45" s="29" t="s">
        <v>111</v>
      </c>
      <c r="D45" s="11">
        <v>31.559999999999899</v>
      </c>
      <c r="E45" s="30" t="s">
        <v>11</v>
      </c>
      <c r="F45" s="30" t="s">
        <v>55</v>
      </c>
      <c r="G45" s="5" t="str">
        <f>VLOOKUP(Mov_simple[[#This Row],[Debe]],Cuentas[],2,FALSE)</f>
        <v>Caja</v>
      </c>
      <c r="H45" s="5" t="str">
        <f>VLOOKUP(Mov_simple[[#This Row],[Haber]],Cuentas[],2,FALSE)</f>
        <v>Comidas, cenas…</v>
      </c>
      <c r="J45" t="str">
        <v>374</v>
      </c>
      <c r="K45" t="str">
        <v>Otros gastos</v>
      </c>
      <c r="L45" t="str">
        <v>gastos</v>
      </c>
    </row>
    <row r="46" spans="2:12" x14ac:dyDescent="0.3">
      <c r="B46" s="19">
        <v>44626</v>
      </c>
      <c r="C46" s="5" t="s">
        <v>117</v>
      </c>
      <c r="D46" s="16">
        <v>10.62</v>
      </c>
      <c r="E46" s="7" t="s">
        <v>11</v>
      </c>
      <c r="F46" s="7" t="s">
        <v>52</v>
      </c>
      <c r="G46" s="5" t="str">
        <f>VLOOKUP(Mov_simple[[#This Row],[Debe]],Cuentas[],2,FALSE)</f>
        <v>Caja</v>
      </c>
      <c r="H46" s="5" t="str">
        <f>VLOOKUP(Mov_simple[[#This Row],[Haber]],Cuentas[],2,FALSE)</f>
        <v>Refrescos, pinchos, etc</v>
      </c>
      <c r="J46" t="str">
        <v>400</v>
      </c>
      <c r="K46" t="str">
        <v>Nómina</v>
      </c>
      <c r="L46" t="str">
        <v>ingresos</v>
      </c>
    </row>
    <row r="47" spans="2:12" x14ac:dyDescent="0.3">
      <c r="B47" s="19">
        <v>44626</v>
      </c>
      <c r="C47" s="5" t="s">
        <v>121</v>
      </c>
      <c r="D47" s="25">
        <v>129.76</v>
      </c>
      <c r="E47" s="26" t="s">
        <v>16</v>
      </c>
      <c r="F47" s="7" t="s">
        <v>46</v>
      </c>
      <c r="G47" s="5" t="str">
        <f>VLOOKUP(Mov_simple[[#This Row],[Debe]],Cuentas[],2,FALSE)</f>
        <v>Tarjeta Visa</v>
      </c>
      <c r="H47" s="5" t="str">
        <f>VLOOKUP(Mov_simple[[#This Row],[Haber]],Cuentas[],2,FALSE)</f>
        <v>Comida</v>
      </c>
      <c r="J47" t="str">
        <v>410</v>
      </c>
      <c r="K47" t="str">
        <v>Intereses bancos</v>
      </c>
      <c r="L47" t="str">
        <v>ingresos</v>
      </c>
    </row>
    <row r="48" spans="2:12" x14ac:dyDescent="0.3">
      <c r="B48" s="19">
        <v>44630</v>
      </c>
      <c r="C48" s="21" t="s">
        <v>112</v>
      </c>
      <c r="D48" s="16">
        <v>71</v>
      </c>
      <c r="E48" s="26" t="s">
        <v>16</v>
      </c>
      <c r="F48" s="26" t="s">
        <v>59</v>
      </c>
      <c r="G48" s="5" t="str">
        <f>VLOOKUP(Mov_simple[[#This Row],[Debe]],Cuentas[],2,FALSE)</f>
        <v>Tarjeta Visa</v>
      </c>
      <c r="H48" s="5" t="str">
        <f>VLOOKUP(Mov_simple[[#This Row],[Haber]],Cuentas[],2,FALSE)</f>
        <v>Gastos coche</v>
      </c>
      <c r="J48" t="str">
        <v>43</v>
      </c>
      <c r="K48" t="str">
        <v>Otros ingresos</v>
      </c>
      <c r="L48" t="str">
        <v>ingresos</v>
      </c>
    </row>
    <row r="49" spans="2:12" x14ac:dyDescent="0.3">
      <c r="B49" s="13">
        <v>44631</v>
      </c>
      <c r="C49" s="29" t="s">
        <v>111</v>
      </c>
      <c r="D49" s="11">
        <v>28.92</v>
      </c>
      <c r="E49" s="30" t="s">
        <v>11</v>
      </c>
      <c r="F49" s="30" t="s">
        <v>55</v>
      </c>
      <c r="G49" s="5" t="str">
        <f>VLOOKUP(Mov_simple[[#This Row],[Debe]],Cuentas[],2,FALSE)</f>
        <v>Caja</v>
      </c>
      <c r="H49" s="5" t="str">
        <f>VLOOKUP(Mov_simple[[#This Row],[Haber]],Cuentas[],2,FALSE)</f>
        <v>Comidas, cenas…</v>
      </c>
      <c r="J49" t="str">
        <v>60</v>
      </c>
      <c r="K49" t="str">
        <v>Ajustes</v>
      </c>
      <c r="L49" t="str">
        <v>balance</v>
      </c>
    </row>
    <row r="50" spans="2:12" x14ac:dyDescent="0.3">
      <c r="B50" s="19">
        <v>44633</v>
      </c>
      <c r="C50" s="5" t="s">
        <v>121</v>
      </c>
      <c r="D50" s="25">
        <v>116.01</v>
      </c>
      <c r="E50" s="26" t="s">
        <v>16</v>
      </c>
      <c r="F50" s="7" t="s">
        <v>46</v>
      </c>
      <c r="G50" s="5" t="str">
        <f>VLOOKUP(Mov_simple[[#This Row],[Debe]],Cuentas[],2,FALSE)</f>
        <v>Tarjeta Visa</v>
      </c>
      <c r="H50" s="5" t="str">
        <f>VLOOKUP(Mov_simple[[#This Row],[Haber]],Cuentas[],2,FALSE)</f>
        <v>Comida</v>
      </c>
    </row>
    <row r="51" spans="2:12" x14ac:dyDescent="0.3">
      <c r="B51" s="19">
        <v>44635</v>
      </c>
      <c r="C51" s="5" t="s">
        <v>123</v>
      </c>
      <c r="D51" s="16">
        <v>67</v>
      </c>
      <c r="E51" s="7" t="s">
        <v>16</v>
      </c>
      <c r="F51" s="7" t="s">
        <v>48</v>
      </c>
      <c r="G51" s="5" t="str">
        <f>VLOOKUP(Mov_simple[[#This Row],[Debe]],Cuentas[],2,FALSE)</f>
        <v>Tarjeta Visa</v>
      </c>
      <c r="H51" s="5" t="str">
        <f>VLOOKUP(Mov_simple[[#This Row],[Haber]],Cuentas[],2,FALSE)</f>
        <v>Ropa</v>
      </c>
    </row>
    <row r="52" spans="2:12" x14ac:dyDescent="0.3">
      <c r="B52" s="19">
        <v>44636</v>
      </c>
      <c r="C52" s="5" t="s">
        <v>102</v>
      </c>
      <c r="D52" s="16">
        <v>55.63</v>
      </c>
      <c r="E52" s="7" t="s">
        <v>16</v>
      </c>
      <c r="F52" s="7" t="s">
        <v>55</v>
      </c>
      <c r="G52" s="5" t="str">
        <f>VLOOKUP(Mov_simple[[#This Row],[Debe]],Cuentas[],2,FALSE)</f>
        <v>Tarjeta Visa</v>
      </c>
      <c r="H52" s="5" t="str">
        <f>VLOOKUP(Mov_simple[[#This Row],[Haber]],Cuentas[],2,FALSE)</f>
        <v>Comidas, cenas…</v>
      </c>
    </row>
    <row r="53" spans="2:12" x14ac:dyDescent="0.3">
      <c r="B53" s="19">
        <v>44636</v>
      </c>
      <c r="C53" s="5" t="s">
        <v>122</v>
      </c>
      <c r="D53" s="11">
        <v>24.07</v>
      </c>
      <c r="E53" s="7" t="s">
        <v>16</v>
      </c>
      <c r="F53" s="7" t="s">
        <v>63</v>
      </c>
      <c r="G53" s="5" t="str">
        <f>VLOOKUP(Mov_simple[[#This Row],[Debe]],Cuentas[],2,FALSE)</f>
        <v>Tarjeta Visa</v>
      </c>
      <c r="H53" s="5" t="str">
        <f>VLOOKUP(Mov_simple[[#This Row],[Haber]],Cuentas[],2,FALSE)</f>
        <v>IT / Electrónica</v>
      </c>
    </row>
    <row r="54" spans="2:12" x14ac:dyDescent="0.3">
      <c r="B54" s="13">
        <v>44638</v>
      </c>
      <c r="C54" s="29" t="s">
        <v>111</v>
      </c>
      <c r="D54" s="11">
        <v>26.04</v>
      </c>
      <c r="E54" s="30" t="s">
        <v>11</v>
      </c>
      <c r="F54" s="30" t="s">
        <v>55</v>
      </c>
      <c r="G54" s="5" t="str">
        <f>VLOOKUP(Mov_simple[[#This Row],[Debe]],Cuentas[],2,FALSE)</f>
        <v>Caja</v>
      </c>
      <c r="H54" s="5" t="str">
        <f>VLOOKUP(Mov_simple[[#This Row],[Haber]],Cuentas[],2,FALSE)</f>
        <v>Comidas, cenas…</v>
      </c>
    </row>
    <row r="55" spans="2:12" x14ac:dyDescent="0.3">
      <c r="B55" s="19">
        <v>44638</v>
      </c>
      <c r="C55" s="5" t="s">
        <v>119</v>
      </c>
      <c r="D55" s="16">
        <v>500</v>
      </c>
      <c r="E55" s="30" t="s">
        <v>14</v>
      </c>
      <c r="F55" s="7" t="s">
        <v>11</v>
      </c>
      <c r="G55" s="5" t="str">
        <f>VLOOKUP(Mov_simple[[#This Row],[Debe]],Cuentas[],2,FALSE)</f>
        <v>Cuenta nómina</v>
      </c>
      <c r="H55" s="5" t="str">
        <f>VLOOKUP(Mov_simple[[#This Row],[Haber]],Cuentas[],2,FALSE)</f>
        <v>Caja</v>
      </c>
    </row>
    <row r="56" spans="2:12" x14ac:dyDescent="0.3">
      <c r="B56" s="19">
        <v>44639</v>
      </c>
      <c r="C56" s="5" t="s">
        <v>125</v>
      </c>
      <c r="D56" s="16">
        <v>20</v>
      </c>
      <c r="E56" s="7" t="s">
        <v>14</v>
      </c>
      <c r="F56" s="7" t="s">
        <v>85</v>
      </c>
      <c r="G56" s="5" t="str">
        <f>VLOOKUP(Mov_simple[[#This Row],[Debe]],Cuentas[],2,FALSE)</f>
        <v>Cuenta nómina</v>
      </c>
      <c r="H56" s="5" t="str">
        <f>VLOOKUP(Mov_simple[[#This Row],[Haber]],Cuentas[],2,FALSE)</f>
        <v>Donaciones</v>
      </c>
    </row>
    <row r="57" spans="2:12" x14ac:dyDescent="0.3">
      <c r="B57" s="19">
        <v>44640</v>
      </c>
      <c r="C57" s="5" t="s">
        <v>121</v>
      </c>
      <c r="D57" s="25">
        <v>116.7</v>
      </c>
      <c r="E57" s="26" t="s">
        <v>16</v>
      </c>
      <c r="F57" s="7" t="s">
        <v>46</v>
      </c>
      <c r="G57" s="5" t="str">
        <f>VLOOKUP(Mov_simple[[#This Row],[Debe]],Cuentas[],2,FALSE)</f>
        <v>Tarjeta Visa</v>
      </c>
      <c r="H57" s="5" t="str">
        <f>VLOOKUP(Mov_simple[[#This Row],[Haber]],Cuentas[],2,FALSE)</f>
        <v>Comida</v>
      </c>
    </row>
    <row r="58" spans="2:12" x14ac:dyDescent="0.3">
      <c r="B58" s="19">
        <v>44642</v>
      </c>
      <c r="C58" s="5" t="s">
        <v>117</v>
      </c>
      <c r="D58" s="16">
        <v>16.809999999999999</v>
      </c>
      <c r="E58" s="7" t="s">
        <v>11</v>
      </c>
      <c r="F58" s="7" t="s">
        <v>52</v>
      </c>
      <c r="G58" s="5" t="str">
        <f>VLOOKUP(Mov_simple[[#This Row],[Debe]],Cuentas[],2,FALSE)</f>
        <v>Caja</v>
      </c>
      <c r="H58" s="5" t="str">
        <f>VLOOKUP(Mov_simple[[#This Row],[Haber]],Cuentas[],2,FALSE)</f>
        <v>Refrescos, pinchos, etc</v>
      </c>
    </row>
    <row r="59" spans="2:12" x14ac:dyDescent="0.3">
      <c r="B59" s="19">
        <v>44643</v>
      </c>
      <c r="C59" s="29" t="s">
        <v>115</v>
      </c>
      <c r="D59" s="16">
        <v>34.869999999999997</v>
      </c>
      <c r="E59" s="30" t="s">
        <v>16</v>
      </c>
      <c r="F59" s="30" t="s">
        <v>89</v>
      </c>
      <c r="G59" s="5" t="str">
        <f>VLOOKUP(Mov_simple[[#This Row],[Debe]],Cuentas[],2,FALSE)</f>
        <v>Tarjeta Visa</v>
      </c>
      <c r="H59" s="5" t="str">
        <f>VLOOKUP(Mov_simple[[#This Row],[Haber]],Cuentas[],2,FALSE)</f>
        <v>Médicos</v>
      </c>
    </row>
    <row r="60" spans="2:12" x14ac:dyDescent="0.3">
      <c r="B60" s="19">
        <v>44645</v>
      </c>
      <c r="C60" s="5" t="s">
        <v>100</v>
      </c>
      <c r="D60" s="16">
        <v>2500</v>
      </c>
      <c r="E60" s="30" t="s">
        <v>68</v>
      </c>
      <c r="F60" s="7" t="s">
        <v>14</v>
      </c>
      <c r="G60" s="5" t="str">
        <f>VLOOKUP(Mov_simple[[#This Row],[Debe]],Cuentas[],2,FALSE)</f>
        <v>Nómina</v>
      </c>
      <c r="H60" s="5" t="str">
        <f>VLOOKUP(Mov_simple[[#This Row],[Haber]],Cuentas[],2,FALSE)</f>
        <v>Cuenta nómina</v>
      </c>
    </row>
    <row r="61" spans="2:12" x14ac:dyDescent="0.3">
      <c r="B61" s="13">
        <v>44645</v>
      </c>
      <c r="C61" s="29" t="s">
        <v>111</v>
      </c>
      <c r="D61" s="11">
        <v>23.16</v>
      </c>
      <c r="E61" s="30" t="s">
        <v>11</v>
      </c>
      <c r="F61" s="30" t="s">
        <v>55</v>
      </c>
      <c r="G61" s="5" t="str">
        <f>VLOOKUP(Mov_simple[[#This Row],[Debe]],Cuentas[],2,FALSE)</f>
        <v>Caja</v>
      </c>
      <c r="H61" s="5" t="str">
        <f>VLOOKUP(Mov_simple[[#This Row],[Haber]],Cuentas[],2,FALSE)</f>
        <v>Comidas, cenas…</v>
      </c>
    </row>
    <row r="62" spans="2:12" x14ac:dyDescent="0.3">
      <c r="B62" s="19">
        <v>44647</v>
      </c>
      <c r="C62" s="5" t="s">
        <v>121</v>
      </c>
      <c r="D62" s="25">
        <v>124.83</v>
      </c>
      <c r="E62" s="26" t="s">
        <v>16</v>
      </c>
      <c r="F62" s="7" t="s">
        <v>46</v>
      </c>
      <c r="G62" s="5" t="str">
        <f>VLOOKUP(Mov_simple[[#This Row],[Debe]],Cuentas[],2,FALSE)</f>
        <v>Tarjeta Visa</v>
      </c>
      <c r="H62" s="5" t="str">
        <f>VLOOKUP(Mov_simple[[#This Row],[Haber]],Cuentas[],2,FALSE)</f>
        <v>Comida</v>
      </c>
    </row>
    <row r="63" spans="2:12" x14ac:dyDescent="0.3">
      <c r="B63" s="19">
        <v>44651</v>
      </c>
      <c r="C63" s="5" t="s">
        <v>120</v>
      </c>
      <c r="D63" s="16">
        <v>200</v>
      </c>
      <c r="E63" s="7" t="s">
        <v>14</v>
      </c>
      <c r="F63" s="7" t="s">
        <v>16</v>
      </c>
      <c r="G63" s="5" t="str">
        <f>VLOOKUP(Mov_simple[[#This Row],[Debe]],Cuentas[],2,FALSE)</f>
        <v>Cuenta nómina</v>
      </c>
      <c r="H63" s="5" t="str">
        <f>VLOOKUP(Mov_simple[[#This Row],[Haber]],Cuentas[],2,FALSE)</f>
        <v>Tarjeta Visa</v>
      </c>
    </row>
    <row r="64" spans="2:12" x14ac:dyDescent="0.3">
      <c r="B64" s="13">
        <v>44652</v>
      </c>
      <c r="C64" s="21" t="s">
        <v>112</v>
      </c>
      <c r="D64" s="16">
        <v>74</v>
      </c>
      <c r="E64" s="26" t="s">
        <v>16</v>
      </c>
      <c r="F64" s="26" t="s">
        <v>59</v>
      </c>
      <c r="G64" s="5" t="str">
        <f>VLOOKUP(Mov_simple[[#This Row],[Debe]],Cuentas[],2,FALSE)</f>
        <v>Tarjeta Visa</v>
      </c>
      <c r="H64" s="5" t="str">
        <f>VLOOKUP(Mov_simple[[#This Row],[Haber]],Cuentas[],2,FALSE)</f>
        <v>Gastos coche</v>
      </c>
    </row>
    <row r="65" spans="2:8" x14ac:dyDescent="0.3">
      <c r="B65" s="13">
        <v>44652</v>
      </c>
      <c r="C65" s="29" t="s">
        <v>111</v>
      </c>
      <c r="D65" s="11">
        <v>33.239999999999903</v>
      </c>
      <c r="E65" s="30" t="s">
        <v>11</v>
      </c>
      <c r="F65" s="30" t="s">
        <v>55</v>
      </c>
      <c r="G65" s="5" t="str">
        <f>VLOOKUP(Mov_simple[[#This Row],[Debe]],Cuentas[],2,FALSE)</f>
        <v>Caja</v>
      </c>
      <c r="H65" s="5" t="str">
        <f>VLOOKUP(Mov_simple[[#This Row],[Haber]],Cuentas[],2,FALSE)</f>
        <v>Comidas, cenas…</v>
      </c>
    </row>
    <row r="66" spans="2:8" x14ac:dyDescent="0.3">
      <c r="B66" s="19">
        <v>44652</v>
      </c>
      <c r="C66" s="5" t="s">
        <v>124</v>
      </c>
      <c r="D66" s="16">
        <v>5.84</v>
      </c>
      <c r="E66" s="7" t="s">
        <v>69</v>
      </c>
      <c r="F66" s="7" t="s">
        <v>11</v>
      </c>
      <c r="G66" s="5" t="str">
        <f>VLOOKUP(Mov_simple[[#This Row],[Debe]],Cuentas[],2,FALSE)</f>
        <v>Intereses bancos</v>
      </c>
      <c r="H66" s="5" t="str">
        <f>VLOOKUP(Mov_simple[[#This Row],[Haber]],Cuentas[],2,FALSE)</f>
        <v>Caja</v>
      </c>
    </row>
    <row r="67" spans="2:8" x14ac:dyDescent="0.3">
      <c r="B67" s="19">
        <v>44654</v>
      </c>
      <c r="C67" s="5" t="s">
        <v>121</v>
      </c>
      <c r="D67" s="25">
        <v>101.53</v>
      </c>
      <c r="E67" s="26" t="s">
        <v>16</v>
      </c>
      <c r="F67" s="7" t="s">
        <v>46</v>
      </c>
      <c r="G67" s="5" t="str">
        <f>VLOOKUP(Mov_simple[[#This Row],[Debe]],Cuentas[],2,FALSE)</f>
        <v>Tarjeta Visa</v>
      </c>
      <c r="H67" s="5" t="str">
        <f>VLOOKUP(Mov_simple[[#This Row],[Haber]],Cuentas[],2,FALSE)</f>
        <v>Comida</v>
      </c>
    </row>
    <row r="68" spans="2:8" x14ac:dyDescent="0.3">
      <c r="B68" s="19">
        <v>44658</v>
      </c>
      <c r="C68" s="5" t="s">
        <v>117</v>
      </c>
      <c r="D68" s="16">
        <v>14.72</v>
      </c>
      <c r="E68" s="7" t="s">
        <v>11</v>
      </c>
      <c r="F68" s="7" t="s">
        <v>52</v>
      </c>
      <c r="G68" s="5" t="str">
        <f>VLOOKUP(Mov_simple[[#This Row],[Debe]],Cuentas[],2,FALSE)</f>
        <v>Caja</v>
      </c>
      <c r="H68" s="5" t="str">
        <f>VLOOKUP(Mov_simple[[#This Row],[Haber]],Cuentas[],2,FALSE)</f>
        <v>Refrescos, pinchos, etc</v>
      </c>
    </row>
    <row r="69" spans="2:8" x14ac:dyDescent="0.3">
      <c r="B69" s="13">
        <v>44659</v>
      </c>
      <c r="C69" s="29" t="s">
        <v>111</v>
      </c>
      <c r="D69" s="11">
        <v>30.3599999999999</v>
      </c>
      <c r="E69" s="30" t="s">
        <v>11</v>
      </c>
      <c r="F69" s="30" t="s">
        <v>55</v>
      </c>
      <c r="G69" s="5" t="str">
        <f>VLOOKUP(Mov_simple[[#This Row],[Debe]],Cuentas[],2,FALSE)</f>
        <v>Caja</v>
      </c>
      <c r="H69" s="5" t="str">
        <f>VLOOKUP(Mov_simple[[#This Row],[Haber]],Cuentas[],2,FALSE)</f>
        <v>Comidas, cenas…</v>
      </c>
    </row>
    <row r="70" spans="2:8" x14ac:dyDescent="0.3">
      <c r="B70" s="19">
        <v>44661</v>
      </c>
      <c r="C70" s="5" t="s">
        <v>121</v>
      </c>
      <c r="D70" s="25">
        <v>117.28</v>
      </c>
      <c r="E70" s="26" t="s">
        <v>16</v>
      </c>
      <c r="F70" s="7" t="s">
        <v>46</v>
      </c>
      <c r="G70" s="5" t="str">
        <f>VLOOKUP(Mov_simple[[#This Row],[Debe]],Cuentas[],2,FALSE)</f>
        <v>Tarjeta Visa</v>
      </c>
      <c r="H70" s="5" t="str">
        <f>VLOOKUP(Mov_simple[[#This Row],[Haber]],Cuentas[],2,FALSE)</f>
        <v>Comida</v>
      </c>
    </row>
    <row r="71" spans="2:8" x14ac:dyDescent="0.3">
      <c r="B71" s="19">
        <v>44662</v>
      </c>
      <c r="C71" s="5" t="s">
        <v>122</v>
      </c>
      <c r="D71" s="11">
        <v>62.55</v>
      </c>
      <c r="E71" s="7" t="s">
        <v>16</v>
      </c>
      <c r="F71" s="7" t="s">
        <v>63</v>
      </c>
      <c r="G71" s="5" t="str">
        <f>VLOOKUP(Mov_simple[[#This Row],[Debe]],Cuentas[],2,FALSE)</f>
        <v>Tarjeta Visa</v>
      </c>
      <c r="H71" s="5" t="str">
        <f>VLOOKUP(Mov_simple[[#This Row],[Haber]],Cuentas[],2,FALSE)</f>
        <v>IT / Electrónica</v>
      </c>
    </row>
    <row r="72" spans="2:8" x14ac:dyDescent="0.3">
      <c r="B72" s="13">
        <v>44666</v>
      </c>
      <c r="C72" s="29" t="s">
        <v>111</v>
      </c>
      <c r="D72" s="11">
        <v>27.48</v>
      </c>
      <c r="E72" s="30" t="s">
        <v>11</v>
      </c>
      <c r="F72" s="30" t="s">
        <v>55</v>
      </c>
      <c r="G72" s="5" t="str">
        <f>VLOOKUP(Mov_simple[[#This Row],[Debe]],Cuentas[],2,FALSE)</f>
        <v>Caja</v>
      </c>
      <c r="H72" s="5" t="str">
        <f>VLOOKUP(Mov_simple[[#This Row],[Haber]],Cuentas[],2,FALSE)</f>
        <v>Comidas, cenas…</v>
      </c>
    </row>
    <row r="73" spans="2:8" x14ac:dyDescent="0.3">
      <c r="B73" s="19">
        <v>44668</v>
      </c>
      <c r="C73" s="5" t="s">
        <v>102</v>
      </c>
      <c r="D73" s="16">
        <v>78.28</v>
      </c>
      <c r="E73" s="7" t="s">
        <v>16</v>
      </c>
      <c r="F73" s="7" t="s">
        <v>55</v>
      </c>
      <c r="G73" s="5" t="str">
        <f>VLOOKUP(Mov_simple[[#This Row],[Debe]],Cuentas[],2,FALSE)</f>
        <v>Tarjeta Visa</v>
      </c>
      <c r="H73" s="5" t="str">
        <f>VLOOKUP(Mov_simple[[#This Row],[Haber]],Cuentas[],2,FALSE)</f>
        <v>Comidas, cenas…</v>
      </c>
    </row>
    <row r="74" spans="2:8" x14ac:dyDescent="0.3">
      <c r="B74" s="19">
        <v>44668</v>
      </c>
      <c r="C74" s="5" t="s">
        <v>121</v>
      </c>
      <c r="D74" s="25">
        <v>99.07</v>
      </c>
      <c r="E74" s="26" t="s">
        <v>16</v>
      </c>
      <c r="F74" s="7" t="s">
        <v>46</v>
      </c>
      <c r="G74" s="5" t="str">
        <f>VLOOKUP(Mov_simple[[#This Row],[Debe]],Cuentas[],2,FALSE)</f>
        <v>Tarjeta Visa</v>
      </c>
      <c r="H74" s="5" t="str">
        <f>VLOOKUP(Mov_simple[[#This Row],[Haber]],Cuentas[],2,FALSE)</f>
        <v>Comida</v>
      </c>
    </row>
    <row r="75" spans="2:8" x14ac:dyDescent="0.3">
      <c r="B75" s="28">
        <v>44669</v>
      </c>
      <c r="C75" s="5" t="s">
        <v>119</v>
      </c>
      <c r="D75" s="24">
        <v>500</v>
      </c>
      <c r="E75" s="30" t="s">
        <v>14</v>
      </c>
      <c r="F75" s="7" t="s">
        <v>11</v>
      </c>
      <c r="G75" s="5" t="str">
        <f>VLOOKUP(Mov_simple[[#This Row],[Debe]],Cuentas[],2,FALSE)</f>
        <v>Cuenta nómina</v>
      </c>
      <c r="H75" s="5" t="str">
        <f>VLOOKUP(Mov_simple[[#This Row],[Haber]],Cuentas[],2,FALSE)</f>
        <v>Caja</v>
      </c>
    </row>
    <row r="76" spans="2:8" x14ac:dyDescent="0.3">
      <c r="B76" s="1">
        <v>44670</v>
      </c>
      <c r="C76" s="5" t="s">
        <v>125</v>
      </c>
      <c r="D76" s="2">
        <v>20</v>
      </c>
      <c r="E76" s="7" t="s">
        <v>14</v>
      </c>
      <c r="F76" s="7" t="s">
        <v>85</v>
      </c>
      <c r="G76" s="5" t="str">
        <f>VLOOKUP(Mov_simple[[#This Row],[Debe]],Cuentas[],2,FALSE)</f>
        <v>Cuenta nómina</v>
      </c>
      <c r="H76" s="5" t="str">
        <f>VLOOKUP(Mov_simple[[#This Row],[Haber]],Cuentas[],2,FALSE)</f>
        <v>Donaciones</v>
      </c>
    </row>
    <row r="77" spans="2:8" x14ac:dyDescent="0.3">
      <c r="B77" s="18">
        <v>44673</v>
      </c>
      <c r="C77" s="5" t="s">
        <v>111</v>
      </c>
      <c r="D77" s="23">
        <v>24.6</v>
      </c>
      <c r="E77" s="30" t="s">
        <v>11</v>
      </c>
      <c r="F77" s="7" t="s">
        <v>55</v>
      </c>
      <c r="G77" s="5" t="str">
        <f>VLOOKUP(Mov_simple[[#This Row],[Debe]],Cuentas[],2,FALSE)</f>
        <v>Caja</v>
      </c>
      <c r="H77" s="5" t="str">
        <f>VLOOKUP(Mov_simple[[#This Row],[Haber]],Cuentas[],2,FALSE)</f>
        <v>Comidas, cenas…</v>
      </c>
    </row>
    <row r="78" spans="2:8" x14ac:dyDescent="0.3">
      <c r="B78" s="28">
        <v>44674</v>
      </c>
      <c r="C78" s="5" t="s">
        <v>117</v>
      </c>
      <c r="D78" s="24">
        <v>12.63</v>
      </c>
      <c r="E78" s="7" t="s">
        <v>11</v>
      </c>
      <c r="F78" s="7" t="s">
        <v>52</v>
      </c>
      <c r="G78" s="5" t="str">
        <f>VLOOKUP(Mov_simple[[#This Row],[Debe]],Cuentas[],2,FALSE)</f>
        <v>Caja</v>
      </c>
      <c r="H78" s="5" t="str">
        <f>VLOOKUP(Mov_simple[[#This Row],[Haber]],Cuentas[],2,FALSE)</f>
        <v>Refrescos, pinchos, etc</v>
      </c>
    </row>
    <row r="79" spans="2:8" x14ac:dyDescent="0.3">
      <c r="B79" s="28">
        <v>44674</v>
      </c>
      <c r="C79" s="21" t="s">
        <v>112</v>
      </c>
      <c r="D79" s="24">
        <v>73</v>
      </c>
      <c r="E79" s="26" t="s">
        <v>16</v>
      </c>
      <c r="F79" s="26" t="s">
        <v>59</v>
      </c>
      <c r="G79" s="5" t="str">
        <f>VLOOKUP(Mov_simple[[#This Row],[Debe]],Cuentas[],2,FALSE)</f>
        <v>Tarjeta Visa</v>
      </c>
      <c r="H79" s="5" t="str">
        <f>VLOOKUP(Mov_simple[[#This Row],[Haber]],Cuentas[],2,FALSE)</f>
        <v>Gastos coche</v>
      </c>
    </row>
    <row r="80" spans="2:8" x14ac:dyDescent="0.3">
      <c r="B80" s="28">
        <v>44675</v>
      </c>
      <c r="C80" s="5" t="s">
        <v>121</v>
      </c>
      <c r="D80" s="31">
        <v>117.56</v>
      </c>
      <c r="E80" s="26" t="s">
        <v>16</v>
      </c>
      <c r="F80" s="7" t="s">
        <v>46</v>
      </c>
      <c r="G80" s="5" t="str">
        <f>VLOOKUP(Mov_simple[[#This Row],[Debe]],Cuentas[],2,FALSE)</f>
        <v>Tarjeta Visa</v>
      </c>
      <c r="H80" s="5" t="str">
        <f>VLOOKUP(Mov_simple[[#This Row],[Haber]],Cuentas[],2,FALSE)</f>
        <v>Comida</v>
      </c>
    </row>
    <row r="81" spans="2:8" x14ac:dyDescent="0.3">
      <c r="B81" s="28">
        <v>44676</v>
      </c>
      <c r="C81" s="5" t="s">
        <v>100</v>
      </c>
      <c r="D81" s="24">
        <v>2500</v>
      </c>
      <c r="E81" s="30" t="s">
        <v>68</v>
      </c>
      <c r="F81" s="7" t="s">
        <v>14</v>
      </c>
      <c r="G81" s="5" t="str">
        <f>VLOOKUP(Mov_simple[[#This Row],[Debe]],Cuentas[],2,FALSE)</f>
        <v>Nómina</v>
      </c>
      <c r="H81" s="5" t="str">
        <f>VLOOKUP(Mov_simple[[#This Row],[Haber]],Cuentas[],2,FALSE)</f>
        <v>Cuenta nómina</v>
      </c>
    </row>
    <row r="82" spans="2:8" x14ac:dyDescent="0.3">
      <c r="B82" s="18">
        <v>44680</v>
      </c>
      <c r="C82" s="5" t="s">
        <v>111</v>
      </c>
      <c r="D82" s="23">
        <v>21.72</v>
      </c>
      <c r="E82" s="30" t="s">
        <v>11</v>
      </c>
      <c r="F82" s="7" t="s">
        <v>55</v>
      </c>
      <c r="G82" s="5" t="str">
        <f>VLOOKUP(Mov_simple[[#This Row],[Debe]],Cuentas[],2,FALSE)</f>
        <v>Caja</v>
      </c>
      <c r="H82" s="5" t="str">
        <f>VLOOKUP(Mov_simple[[#This Row],[Haber]],Cuentas[],2,FALSE)</f>
        <v>Comidas, cenas…</v>
      </c>
    </row>
    <row r="83" spans="2:8" x14ac:dyDescent="0.3">
      <c r="B83" s="28">
        <v>44681</v>
      </c>
      <c r="C83" s="5" t="s">
        <v>120</v>
      </c>
      <c r="D83" s="24">
        <v>200</v>
      </c>
      <c r="E83" s="7" t="s">
        <v>14</v>
      </c>
      <c r="F83" s="7" t="s">
        <v>16</v>
      </c>
      <c r="G83" s="5" t="str">
        <f>VLOOKUP(Mov_simple[[#This Row],[Debe]],Cuentas[],2,FALSE)</f>
        <v>Cuenta nómina</v>
      </c>
      <c r="H83" s="5" t="str">
        <f>VLOOKUP(Mov_simple[[#This Row],[Haber]],Cuentas[],2,FALSE)</f>
        <v>Tarjeta Visa</v>
      </c>
    </row>
    <row r="84" spans="2:8" x14ac:dyDescent="0.3">
      <c r="B84" s="28">
        <v>44682</v>
      </c>
      <c r="C84" s="5" t="s">
        <v>121</v>
      </c>
      <c r="D84" s="31">
        <v>92.61</v>
      </c>
      <c r="E84" s="26" t="s">
        <v>16</v>
      </c>
      <c r="F84" s="7" t="s">
        <v>46</v>
      </c>
      <c r="G84" s="5" t="str">
        <f>VLOOKUP(Mov_simple[[#This Row],[Debe]],Cuentas[],2,FALSE)</f>
        <v>Tarjeta Visa</v>
      </c>
      <c r="H84" s="5" t="str">
        <f>VLOOKUP(Mov_simple[[#This Row],[Haber]],Cuentas[],2,FALSE)</f>
        <v>Comida</v>
      </c>
    </row>
    <row r="85" spans="2:8" x14ac:dyDescent="0.3">
      <c r="B85" s="1">
        <v>44682</v>
      </c>
      <c r="C85" s="5" t="s">
        <v>124</v>
      </c>
      <c r="D85" s="2">
        <v>5.63</v>
      </c>
      <c r="E85" s="7" t="s">
        <v>69</v>
      </c>
      <c r="F85" s="7" t="s">
        <v>11</v>
      </c>
      <c r="G85" s="5" t="str">
        <f>VLOOKUP(Mov_simple[[#This Row],[Debe]],Cuentas[],2,FALSE)</f>
        <v>Intereses bancos</v>
      </c>
      <c r="H85" s="5" t="str">
        <f>VLOOKUP(Mov_simple[[#This Row],[Haber]],Cuentas[],2,FALSE)</f>
        <v>Caja</v>
      </c>
    </row>
    <row r="86" spans="2:8" x14ac:dyDescent="0.3">
      <c r="B86" s="18">
        <v>44687</v>
      </c>
      <c r="C86" s="5" t="s">
        <v>111</v>
      </c>
      <c r="D86" s="23">
        <v>30.8399999999999</v>
      </c>
      <c r="E86" s="30" t="s">
        <v>11</v>
      </c>
      <c r="F86" s="7" t="s">
        <v>55</v>
      </c>
      <c r="G86" s="5" t="str">
        <f>VLOOKUP(Mov_simple[[#This Row],[Debe]],Cuentas[],2,FALSE)</f>
        <v>Caja</v>
      </c>
      <c r="H86" s="5" t="str">
        <f>VLOOKUP(Mov_simple[[#This Row],[Haber]],Cuentas[],2,FALSE)</f>
        <v>Comidas, cenas…</v>
      </c>
    </row>
    <row r="87" spans="2:8" x14ac:dyDescent="0.3">
      <c r="B87" s="1">
        <v>44688</v>
      </c>
      <c r="C87" s="5" t="s">
        <v>122</v>
      </c>
      <c r="D87" s="23">
        <v>35.4</v>
      </c>
      <c r="E87" s="7" t="s">
        <v>16</v>
      </c>
      <c r="F87" s="7" t="s">
        <v>63</v>
      </c>
      <c r="G87" s="5" t="str">
        <f>VLOOKUP(Mov_simple[[#This Row],[Debe]],Cuentas[],2,FALSE)</f>
        <v>Tarjeta Visa</v>
      </c>
      <c r="H87" s="5" t="str">
        <f>VLOOKUP(Mov_simple[[#This Row],[Haber]],Cuentas[],2,FALSE)</f>
        <v>IT / Electrónica</v>
      </c>
    </row>
    <row r="88" spans="2:8" x14ac:dyDescent="0.3">
      <c r="B88" s="28">
        <v>44689</v>
      </c>
      <c r="C88" s="5" t="s">
        <v>121</v>
      </c>
      <c r="D88" s="31">
        <v>82.43</v>
      </c>
      <c r="E88" s="26" t="s">
        <v>16</v>
      </c>
      <c r="F88" s="7" t="s">
        <v>46</v>
      </c>
      <c r="G88" s="5" t="str">
        <f>VLOOKUP(Mov_simple[[#This Row],[Debe]],Cuentas[],2,FALSE)</f>
        <v>Tarjeta Visa</v>
      </c>
      <c r="H88" s="5" t="str">
        <f>VLOOKUP(Mov_simple[[#This Row],[Haber]],Cuentas[],2,FALSE)</f>
        <v>Comida</v>
      </c>
    </row>
    <row r="89" spans="2:8" x14ac:dyDescent="0.3">
      <c r="B89" s="28">
        <v>44690</v>
      </c>
      <c r="C89" s="5" t="s">
        <v>117</v>
      </c>
      <c r="D89" s="24">
        <v>15.24</v>
      </c>
      <c r="E89" s="7" t="s">
        <v>11</v>
      </c>
      <c r="F89" s="7" t="s">
        <v>52</v>
      </c>
      <c r="G89" s="5" t="str">
        <f>VLOOKUP(Mov_simple[[#This Row],[Debe]],Cuentas[],2,FALSE)</f>
        <v>Caja</v>
      </c>
      <c r="H89" s="5" t="str">
        <f>VLOOKUP(Mov_simple[[#This Row],[Haber]],Cuentas[],2,FALSE)</f>
        <v>Refrescos, pinchos, etc</v>
      </c>
    </row>
    <row r="90" spans="2:8" x14ac:dyDescent="0.3">
      <c r="B90" s="18">
        <v>44694</v>
      </c>
      <c r="C90" s="5" t="s">
        <v>111</v>
      </c>
      <c r="D90" s="23">
        <v>28.1999999999999</v>
      </c>
      <c r="E90" s="30" t="s">
        <v>11</v>
      </c>
      <c r="F90" s="7" t="s">
        <v>55</v>
      </c>
      <c r="G90" s="5" t="str">
        <f>VLOOKUP(Mov_simple[[#This Row],[Debe]],Cuentas[],2,FALSE)</f>
        <v>Caja</v>
      </c>
      <c r="H90" s="5" t="str">
        <f>VLOOKUP(Mov_simple[[#This Row],[Haber]],Cuentas[],2,FALSE)</f>
        <v>Comidas, cenas…</v>
      </c>
    </row>
    <row r="91" spans="2:8" x14ac:dyDescent="0.3">
      <c r="B91" s="28">
        <v>44696</v>
      </c>
      <c r="C91" s="5" t="s">
        <v>121</v>
      </c>
      <c r="D91" s="31">
        <v>86.52</v>
      </c>
      <c r="E91" s="26" t="s">
        <v>16</v>
      </c>
      <c r="F91" s="7" t="s">
        <v>46</v>
      </c>
      <c r="G91" s="5" t="str">
        <f>VLOOKUP(Mov_simple[[#This Row],[Debe]],Cuentas[],2,FALSE)</f>
        <v>Tarjeta Visa</v>
      </c>
      <c r="H91" s="5" t="str">
        <f>VLOOKUP(Mov_simple[[#This Row],[Haber]],Cuentas[],2,FALSE)</f>
        <v>Comida</v>
      </c>
    </row>
    <row r="92" spans="2:8" x14ac:dyDescent="0.3">
      <c r="B92" s="18">
        <v>44696</v>
      </c>
      <c r="C92" s="21" t="s">
        <v>112</v>
      </c>
      <c r="D92" s="24">
        <v>78</v>
      </c>
      <c r="E92" s="26" t="s">
        <v>16</v>
      </c>
      <c r="F92" s="26" t="s">
        <v>59</v>
      </c>
      <c r="G92" s="5" t="str">
        <f>VLOOKUP(Mov_simple[[#This Row],[Debe]],Cuentas[],2,FALSE)</f>
        <v>Tarjeta Visa</v>
      </c>
      <c r="H92" s="5" t="str">
        <f>VLOOKUP(Mov_simple[[#This Row],[Haber]],Cuentas[],2,FALSE)</f>
        <v>Gastos coche</v>
      </c>
    </row>
    <row r="93" spans="2:8" x14ac:dyDescent="0.3">
      <c r="B93" s="28">
        <v>44699</v>
      </c>
      <c r="C93" s="5" t="s">
        <v>119</v>
      </c>
      <c r="D93" s="24">
        <v>500</v>
      </c>
      <c r="E93" s="30" t="s">
        <v>14</v>
      </c>
      <c r="F93" s="7" t="s">
        <v>11</v>
      </c>
      <c r="G93" s="5" t="str">
        <f>VLOOKUP(Mov_simple[[#This Row],[Debe]],Cuentas[],2,FALSE)</f>
        <v>Cuenta nómina</v>
      </c>
      <c r="H93" s="5" t="str">
        <f>VLOOKUP(Mov_simple[[#This Row],[Haber]],Cuentas[],2,FALSE)</f>
        <v>Caja</v>
      </c>
    </row>
    <row r="94" spans="2:8" x14ac:dyDescent="0.3">
      <c r="B94" s="1">
        <v>44700</v>
      </c>
      <c r="C94" s="5" t="s">
        <v>102</v>
      </c>
      <c r="D94" s="2">
        <v>54.27</v>
      </c>
      <c r="E94" s="7" t="s">
        <v>16</v>
      </c>
      <c r="F94" s="7" t="s">
        <v>55</v>
      </c>
      <c r="G94" s="5" t="str">
        <f>VLOOKUP(Mov_simple[[#This Row],[Debe]],Cuentas[],2,FALSE)</f>
        <v>Tarjeta Visa</v>
      </c>
      <c r="H94" s="5" t="str">
        <f>VLOOKUP(Mov_simple[[#This Row],[Haber]],Cuentas[],2,FALSE)</f>
        <v>Comidas, cenas…</v>
      </c>
    </row>
    <row r="95" spans="2:8" x14ac:dyDescent="0.3">
      <c r="B95" s="1">
        <v>44700</v>
      </c>
      <c r="C95" s="5" t="s">
        <v>125</v>
      </c>
      <c r="D95" s="2">
        <v>20</v>
      </c>
      <c r="E95" s="7" t="s">
        <v>14</v>
      </c>
      <c r="F95" s="7" t="s">
        <v>85</v>
      </c>
      <c r="G95" s="5" t="str">
        <f>VLOOKUP(Mov_simple[[#This Row],[Debe]],Cuentas[],2,FALSE)</f>
        <v>Cuenta nómina</v>
      </c>
      <c r="H95" s="5" t="str">
        <f>VLOOKUP(Mov_simple[[#This Row],[Haber]],Cuentas[],2,FALSE)</f>
        <v>Donaciones</v>
      </c>
    </row>
    <row r="96" spans="2:8" x14ac:dyDescent="0.3">
      <c r="B96" s="18">
        <v>44701</v>
      </c>
      <c r="C96" s="5" t="s">
        <v>111</v>
      </c>
      <c r="D96" s="23">
        <v>25.32</v>
      </c>
      <c r="E96" s="30" t="s">
        <v>11</v>
      </c>
      <c r="F96" s="7" t="s">
        <v>55</v>
      </c>
      <c r="G96" s="5" t="str">
        <f>VLOOKUP(Mov_simple[[#This Row],[Debe]],Cuentas[],2,FALSE)</f>
        <v>Caja</v>
      </c>
      <c r="H96" s="5" t="str">
        <f>VLOOKUP(Mov_simple[[#This Row],[Haber]],Cuentas[],2,FALSE)</f>
        <v>Comidas, cenas…</v>
      </c>
    </row>
    <row r="97" spans="2:8" x14ac:dyDescent="0.3">
      <c r="B97" s="28">
        <v>44703</v>
      </c>
      <c r="C97" s="5" t="s">
        <v>121</v>
      </c>
      <c r="D97" s="31">
        <v>98.54</v>
      </c>
      <c r="E97" s="26" t="s">
        <v>16</v>
      </c>
      <c r="F97" s="7" t="s">
        <v>46</v>
      </c>
      <c r="G97" s="5" t="str">
        <f>VLOOKUP(Mov_simple[[#This Row],[Debe]],Cuentas[],2,FALSE)</f>
        <v>Tarjeta Visa</v>
      </c>
      <c r="H97" s="5" t="str">
        <f>VLOOKUP(Mov_simple[[#This Row],[Haber]],Cuentas[],2,FALSE)</f>
        <v>Comida</v>
      </c>
    </row>
    <row r="98" spans="2:8" x14ac:dyDescent="0.3">
      <c r="B98" s="28">
        <v>44706</v>
      </c>
      <c r="C98" s="5" t="s">
        <v>117</v>
      </c>
      <c r="D98" s="24">
        <v>18.43</v>
      </c>
      <c r="E98" s="7" t="s">
        <v>11</v>
      </c>
      <c r="F98" s="7" t="s">
        <v>52</v>
      </c>
      <c r="G98" s="5" t="str">
        <f>VLOOKUP(Mov_simple[[#This Row],[Debe]],Cuentas[],2,FALSE)</f>
        <v>Caja</v>
      </c>
      <c r="H98" s="5" t="str">
        <f>VLOOKUP(Mov_simple[[#This Row],[Haber]],Cuentas[],2,FALSE)</f>
        <v>Refrescos, pinchos, etc</v>
      </c>
    </row>
    <row r="99" spans="2:8" x14ac:dyDescent="0.3">
      <c r="B99" s="28">
        <v>44706</v>
      </c>
      <c r="C99" s="5" t="s">
        <v>100</v>
      </c>
      <c r="D99" s="24">
        <v>2500</v>
      </c>
      <c r="E99" s="30" t="s">
        <v>68</v>
      </c>
      <c r="F99" s="7" t="s">
        <v>14</v>
      </c>
      <c r="G99" s="5" t="str">
        <f>VLOOKUP(Mov_simple[[#This Row],[Debe]],Cuentas[],2,FALSE)</f>
        <v>Nómina</v>
      </c>
      <c r="H99" s="5" t="str">
        <f>VLOOKUP(Mov_simple[[#This Row],[Haber]],Cuentas[],2,FALSE)</f>
        <v>Cuenta nómina</v>
      </c>
    </row>
    <row r="100" spans="2:8" x14ac:dyDescent="0.3">
      <c r="B100" s="18">
        <v>44708</v>
      </c>
      <c r="C100" s="5" t="s">
        <v>111</v>
      </c>
      <c r="D100" s="23">
        <v>22.44</v>
      </c>
      <c r="E100" s="30" t="s">
        <v>11</v>
      </c>
      <c r="F100" s="7" t="s">
        <v>55</v>
      </c>
      <c r="G100" s="5" t="str">
        <f>VLOOKUP(Mov_simple[[#This Row],[Debe]],Cuentas[],2,FALSE)</f>
        <v>Caja</v>
      </c>
      <c r="H100" s="5" t="str">
        <f>VLOOKUP(Mov_simple[[#This Row],[Haber]],Cuentas[],2,FALSE)</f>
        <v>Comidas, cenas…</v>
      </c>
    </row>
    <row r="101" spans="2:8" x14ac:dyDescent="0.3">
      <c r="B101" s="28">
        <v>44710</v>
      </c>
      <c r="C101" s="5" t="s">
        <v>121</v>
      </c>
      <c r="D101" s="31">
        <v>110.8</v>
      </c>
      <c r="E101" s="26" t="s">
        <v>16</v>
      </c>
      <c r="F101" s="7" t="s">
        <v>46</v>
      </c>
      <c r="G101" s="5" t="str">
        <f>VLOOKUP(Mov_simple[[#This Row],[Debe]],Cuentas[],2,FALSE)</f>
        <v>Tarjeta Visa</v>
      </c>
      <c r="H101" s="5" t="str">
        <f>VLOOKUP(Mov_simple[[#This Row],[Haber]],Cuentas[],2,FALSE)</f>
        <v>Comida</v>
      </c>
    </row>
    <row r="102" spans="2:8" x14ac:dyDescent="0.3">
      <c r="B102" s="28">
        <v>44710</v>
      </c>
      <c r="C102" s="5" t="s">
        <v>115</v>
      </c>
      <c r="D102" s="24">
        <v>15</v>
      </c>
      <c r="E102" s="30" t="s">
        <v>16</v>
      </c>
      <c r="F102" s="7" t="s">
        <v>89</v>
      </c>
      <c r="G102" s="5" t="str">
        <f>VLOOKUP(Mov_simple[[#This Row],[Debe]],Cuentas[],2,FALSE)</f>
        <v>Tarjeta Visa</v>
      </c>
      <c r="H102" s="5" t="str">
        <f>VLOOKUP(Mov_simple[[#This Row],[Haber]],Cuentas[],2,FALSE)</f>
        <v>Médicos</v>
      </c>
    </row>
    <row r="103" spans="2:8" x14ac:dyDescent="0.3">
      <c r="B103" s="1">
        <v>44712</v>
      </c>
      <c r="C103" s="5" t="s">
        <v>120</v>
      </c>
      <c r="D103" s="2">
        <v>200</v>
      </c>
      <c r="E103" s="7" t="s">
        <v>14</v>
      </c>
      <c r="F103" s="7" t="s">
        <v>16</v>
      </c>
      <c r="G103" s="5" t="str">
        <f>VLOOKUP(Mov_simple[[#This Row],[Debe]],Cuentas[],2,FALSE)</f>
        <v>Cuenta nómina</v>
      </c>
      <c r="H103" s="5" t="str">
        <f>VLOOKUP(Mov_simple[[#This Row],[Haber]],Cuentas[],2,FALSE)</f>
        <v>Tarjeta Visa</v>
      </c>
    </row>
    <row r="104" spans="2:8" x14ac:dyDescent="0.3">
      <c r="B104" s="1">
        <v>44713</v>
      </c>
      <c r="C104" s="5" t="s">
        <v>124</v>
      </c>
      <c r="D104" s="2">
        <v>4.17</v>
      </c>
      <c r="E104" s="7" t="s">
        <v>69</v>
      </c>
      <c r="F104" s="7" t="s">
        <v>11</v>
      </c>
      <c r="G104" s="5" t="str">
        <f>VLOOKUP(Mov_simple[[#This Row],[Debe]],Cuentas[],2,FALSE)</f>
        <v>Intereses bancos</v>
      </c>
      <c r="H104" s="5" t="str">
        <f>VLOOKUP(Mov_simple[[#This Row],[Haber]],Cuentas[],2,FALSE)</f>
        <v>Caja</v>
      </c>
    </row>
    <row r="105" spans="2:8" x14ac:dyDescent="0.3">
      <c r="B105" s="20">
        <v>44714</v>
      </c>
      <c r="C105" s="22" t="s">
        <v>122</v>
      </c>
      <c r="D105" s="11">
        <v>69.02</v>
      </c>
      <c r="E105" s="27" t="s">
        <v>16</v>
      </c>
      <c r="F105" s="27" t="s">
        <v>63</v>
      </c>
      <c r="G105" s="5" t="str">
        <f>VLOOKUP(Mov_simple[[#This Row],[Debe]],Cuentas[],2,FALSE)</f>
        <v>Tarjeta Visa</v>
      </c>
      <c r="H105" s="5" t="str">
        <f>VLOOKUP(Mov_simple[[#This Row],[Haber]],Cuentas[],2,FALSE)</f>
        <v>IT / Electrónica</v>
      </c>
    </row>
    <row r="106" spans="2:8" x14ac:dyDescent="0.3">
      <c r="B106" s="18">
        <v>44715</v>
      </c>
      <c r="C106" s="22" t="s">
        <v>111</v>
      </c>
      <c r="D106" s="23">
        <v>32.0399999999999</v>
      </c>
      <c r="E106" s="27" t="s">
        <v>11</v>
      </c>
      <c r="F106" s="27" t="s">
        <v>55</v>
      </c>
      <c r="G106" s="5" t="str">
        <f>VLOOKUP(Mov_simple[[#This Row],[Debe]],Cuentas[],2,FALSE)</f>
        <v>Caja</v>
      </c>
      <c r="H106" s="5" t="str">
        <f>VLOOKUP(Mov_simple[[#This Row],[Haber]],Cuentas[],2,FALSE)</f>
        <v>Comidas, cenas…</v>
      </c>
    </row>
    <row r="107" spans="2:8" x14ac:dyDescent="0.3">
      <c r="B107" s="20">
        <v>44717</v>
      </c>
      <c r="C107" s="22" t="s">
        <v>121</v>
      </c>
      <c r="D107" s="25">
        <v>100.19</v>
      </c>
      <c r="E107" s="14" t="s">
        <v>16</v>
      </c>
      <c r="F107" s="27" t="s">
        <v>46</v>
      </c>
      <c r="G107" s="5" t="str">
        <f>VLOOKUP(Mov_simple[[#This Row],[Debe]],Cuentas[],2,FALSE)</f>
        <v>Tarjeta Visa</v>
      </c>
      <c r="H107" s="5" t="str">
        <f>VLOOKUP(Mov_simple[[#This Row],[Haber]],Cuentas[],2,FALSE)</f>
        <v>Comida</v>
      </c>
    </row>
    <row r="108" spans="2:8" x14ac:dyDescent="0.3">
      <c r="B108" s="1">
        <v>44717</v>
      </c>
      <c r="C108" s="25" t="s">
        <v>113</v>
      </c>
      <c r="D108" s="2">
        <v>234</v>
      </c>
      <c r="E108" s="27" t="s">
        <v>14</v>
      </c>
      <c r="F108" s="27" t="s">
        <v>42</v>
      </c>
      <c r="G108" s="5" t="str">
        <f>VLOOKUP(Mov_simple[[#This Row],[Debe]],Cuentas[],2,FALSE)</f>
        <v>Cuenta nómina</v>
      </c>
      <c r="H108" s="5" t="str">
        <f>VLOOKUP(Mov_simple[[#This Row],[Haber]],Cuentas[],2,FALSE)</f>
        <v>Impuestos casa</v>
      </c>
    </row>
    <row r="109" spans="2:8" x14ac:dyDescent="0.3">
      <c r="B109" s="20">
        <v>44718</v>
      </c>
      <c r="C109" s="15" t="s">
        <v>112</v>
      </c>
      <c r="D109" s="16">
        <v>76</v>
      </c>
      <c r="E109" s="14" t="s">
        <v>16</v>
      </c>
      <c r="F109" s="14" t="s">
        <v>59</v>
      </c>
      <c r="G109" s="5" t="str">
        <f>VLOOKUP(Mov_simple[[#This Row],[Debe]],Cuentas[],2,FALSE)</f>
        <v>Tarjeta Visa</v>
      </c>
      <c r="H109" s="5" t="str">
        <f>VLOOKUP(Mov_simple[[#This Row],[Haber]],Cuentas[],2,FALSE)</f>
        <v>Gastos coche</v>
      </c>
    </row>
    <row r="110" spans="2:8" x14ac:dyDescent="0.3">
      <c r="B110" s="28">
        <v>44722</v>
      </c>
      <c r="C110" s="22" t="s">
        <v>117</v>
      </c>
      <c r="D110" s="24">
        <v>19.64</v>
      </c>
      <c r="E110" s="27" t="s">
        <v>11</v>
      </c>
      <c r="F110" s="27" t="s">
        <v>52</v>
      </c>
      <c r="G110" s="5" t="str">
        <f>VLOOKUP(Mov_simple[[#This Row],[Debe]],Cuentas[],2,FALSE)</f>
        <v>Caja</v>
      </c>
      <c r="H110" s="5" t="str">
        <f>VLOOKUP(Mov_simple[[#This Row],[Haber]],Cuentas[],2,FALSE)</f>
        <v>Refrescos, pinchos, etc</v>
      </c>
    </row>
    <row r="111" spans="2:8" x14ac:dyDescent="0.3">
      <c r="B111" s="12">
        <v>44722</v>
      </c>
      <c r="C111" s="22" t="s">
        <v>111</v>
      </c>
      <c r="D111" s="11">
        <v>29.399999999999899</v>
      </c>
      <c r="E111" s="27" t="s">
        <v>11</v>
      </c>
      <c r="F111" s="27" t="s">
        <v>55</v>
      </c>
      <c r="G111" s="5" t="str">
        <f>VLOOKUP(Mov_simple[[#This Row],[Debe]],Cuentas[],2,FALSE)</f>
        <v>Caja</v>
      </c>
      <c r="H111" s="5" t="str">
        <f>VLOOKUP(Mov_simple[[#This Row],[Haber]],Cuentas[],2,FALSE)</f>
        <v>Comidas, cenas…</v>
      </c>
    </row>
    <row r="112" spans="2:8" x14ac:dyDescent="0.3">
      <c r="B112" s="28">
        <v>44724</v>
      </c>
      <c r="C112" s="22" t="s">
        <v>121</v>
      </c>
      <c r="D112" s="31">
        <v>127.57</v>
      </c>
      <c r="E112" s="14" t="s">
        <v>16</v>
      </c>
      <c r="F112" s="27" t="s">
        <v>46</v>
      </c>
      <c r="G112" s="5" t="str">
        <f>VLOOKUP(Mov_simple[[#This Row],[Debe]],Cuentas[],2,FALSE)</f>
        <v>Tarjeta Visa</v>
      </c>
      <c r="H112" s="5" t="str">
        <f>VLOOKUP(Mov_simple[[#This Row],[Haber]],Cuentas[],2,FALSE)</f>
        <v>Comida</v>
      </c>
    </row>
    <row r="113" spans="2:8" x14ac:dyDescent="0.3">
      <c r="B113" s="12">
        <v>44729</v>
      </c>
      <c r="C113" s="22" t="s">
        <v>111</v>
      </c>
      <c r="D113" s="11">
        <v>26.52</v>
      </c>
      <c r="E113" s="27" t="s">
        <v>11</v>
      </c>
      <c r="F113" s="27" t="s">
        <v>55</v>
      </c>
      <c r="G113" s="5" t="str">
        <f>VLOOKUP(Mov_simple[[#This Row],[Debe]],Cuentas[],2,FALSE)</f>
        <v>Caja</v>
      </c>
      <c r="H113" s="5" t="str">
        <f>VLOOKUP(Mov_simple[[#This Row],[Haber]],Cuentas[],2,FALSE)</f>
        <v>Comidas, cenas…</v>
      </c>
    </row>
    <row r="114" spans="2:8" x14ac:dyDescent="0.3">
      <c r="B114" s="1">
        <v>44730</v>
      </c>
      <c r="C114" s="22" t="s">
        <v>119</v>
      </c>
      <c r="D114" s="2">
        <v>500</v>
      </c>
      <c r="E114" s="27" t="s">
        <v>14</v>
      </c>
      <c r="F114" s="27" t="s">
        <v>11</v>
      </c>
      <c r="G114" s="5" t="str">
        <f>VLOOKUP(Mov_simple[[#This Row],[Debe]],Cuentas[],2,FALSE)</f>
        <v>Cuenta nómina</v>
      </c>
      <c r="H114" s="5" t="str">
        <f>VLOOKUP(Mov_simple[[#This Row],[Haber]],Cuentas[],2,FALSE)</f>
        <v>Caja</v>
      </c>
    </row>
    <row r="115" spans="2:8" x14ac:dyDescent="0.3">
      <c r="B115" s="20">
        <v>44731</v>
      </c>
      <c r="C115" s="22" t="s">
        <v>121</v>
      </c>
      <c r="D115" s="25">
        <v>126.78</v>
      </c>
      <c r="E115" s="14" t="s">
        <v>16</v>
      </c>
      <c r="F115" s="27" t="s">
        <v>46</v>
      </c>
      <c r="G115" s="5" t="str">
        <f>VLOOKUP(Mov_simple[[#This Row],[Debe]],Cuentas[],2,FALSE)</f>
        <v>Tarjeta Visa</v>
      </c>
      <c r="H115" s="5" t="str">
        <f>VLOOKUP(Mov_simple[[#This Row],[Haber]],Cuentas[],2,FALSE)</f>
        <v>Comida</v>
      </c>
    </row>
    <row r="116" spans="2:8" x14ac:dyDescent="0.3">
      <c r="B116" s="1">
        <v>44731</v>
      </c>
      <c r="C116" s="22" t="s">
        <v>125</v>
      </c>
      <c r="D116" s="2">
        <v>20</v>
      </c>
      <c r="E116" s="27" t="s">
        <v>14</v>
      </c>
      <c r="F116" s="27" t="s">
        <v>85</v>
      </c>
      <c r="G116" s="5" t="str">
        <f>VLOOKUP(Mov_simple[[#This Row],[Debe]],Cuentas[],2,FALSE)</f>
        <v>Cuenta nómina</v>
      </c>
      <c r="H116" s="5" t="str">
        <f>VLOOKUP(Mov_simple[[#This Row],[Haber]],Cuentas[],2,FALSE)</f>
        <v>Donaciones</v>
      </c>
    </row>
    <row r="117" spans="2:8" x14ac:dyDescent="0.3">
      <c r="B117" s="20">
        <v>44732</v>
      </c>
      <c r="C117" s="22" t="s">
        <v>102</v>
      </c>
      <c r="D117" s="16">
        <v>67.31</v>
      </c>
      <c r="E117" s="27" t="s">
        <v>16</v>
      </c>
      <c r="F117" s="27" t="s">
        <v>55</v>
      </c>
      <c r="G117" s="5" t="str">
        <f>VLOOKUP(Mov_simple[[#This Row],[Debe]],Cuentas[],2,FALSE)</f>
        <v>Tarjeta Visa</v>
      </c>
      <c r="H117" s="5" t="str">
        <f>VLOOKUP(Mov_simple[[#This Row],[Haber]],Cuentas[],2,FALSE)</f>
        <v>Comidas, cenas…</v>
      </c>
    </row>
    <row r="118" spans="2:8" x14ac:dyDescent="0.3">
      <c r="B118" s="18">
        <v>44736</v>
      </c>
      <c r="C118" s="22" t="s">
        <v>111</v>
      </c>
      <c r="D118" s="23">
        <v>23.64</v>
      </c>
      <c r="E118" s="27" t="s">
        <v>11</v>
      </c>
      <c r="F118" s="27" t="s">
        <v>55</v>
      </c>
      <c r="G118" s="5" t="str">
        <f>VLOOKUP(Mov_simple[[#This Row],[Debe]],Cuentas[],2,FALSE)</f>
        <v>Caja</v>
      </c>
      <c r="H118" s="5" t="str">
        <f>VLOOKUP(Mov_simple[[#This Row],[Haber]],Cuentas[],2,FALSE)</f>
        <v>Comidas, cenas…</v>
      </c>
    </row>
    <row r="119" spans="2:8" x14ac:dyDescent="0.3">
      <c r="B119" s="20">
        <v>44737</v>
      </c>
      <c r="C119" s="22" t="s">
        <v>100</v>
      </c>
      <c r="D119" s="16">
        <v>2500</v>
      </c>
      <c r="E119" s="27" t="s">
        <v>68</v>
      </c>
      <c r="F119" s="27" t="s">
        <v>14</v>
      </c>
      <c r="G119" s="5" t="str">
        <f>VLOOKUP(Mov_simple[[#This Row],[Debe]],Cuentas[],2,FALSE)</f>
        <v>Nómina</v>
      </c>
      <c r="H119" s="5" t="str">
        <f>VLOOKUP(Mov_simple[[#This Row],[Haber]],Cuentas[],2,FALSE)</f>
        <v>Cuenta nómina</v>
      </c>
    </row>
    <row r="120" spans="2:8" x14ac:dyDescent="0.3">
      <c r="B120" s="28">
        <v>44738</v>
      </c>
      <c r="C120" s="22" t="s">
        <v>117</v>
      </c>
      <c r="D120" s="24">
        <v>10.5</v>
      </c>
      <c r="E120" s="27" t="s">
        <v>11</v>
      </c>
      <c r="F120" s="27" t="s">
        <v>52</v>
      </c>
      <c r="G120" s="5" t="str">
        <f>VLOOKUP(Mov_simple[[#This Row],[Debe]],Cuentas[],2,FALSE)</f>
        <v>Caja</v>
      </c>
      <c r="H120" s="5" t="str">
        <f>VLOOKUP(Mov_simple[[#This Row],[Haber]],Cuentas[],2,FALSE)</f>
        <v>Refrescos, pinchos, etc</v>
      </c>
    </row>
    <row r="121" spans="2:8" x14ac:dyDescent="0.3">
      <c r="B121" s="20">
        <v>44738</v>
      </c>
      <c r="C121" s="22" t="s">
        <v>121</v>
      </c>
      <c r="D121" s="25">
        <v>110.09</v>
      </c>
      <c r="E121" s="14" t="s">
        <v>16</v>
      </c>
      <c r="F121" s="27" t="s">
        <v>46</v>
      </c>
      <c r="G121" s="5" t="str">
        <f>VLOOKUP(Mov_simple[[#This Row],[Debe]],Cuentas[],2,FALSE)</f>
        <v>Tarjeta Visa</v>
      </c>
      <c r="H121" s="5" t="str">
        <f>VLOOKUP(Mov_simple[[#This Row],[Haber]],Cuentas[],2,FALSE)</f>
        <v>Comida</v>
      </c>
    </row>
    <row r="122" spans="2:8" x14ac:dyDescent="0.3">
      <c r="B122" s="18">
        <v>44740</v>
      </c>
      <c r="C122" s="21" t="s">
        <v>112</v>
      </c>
      <c r="D122" s="24">
        <v>77</v>
      </c>
      <c r="E122" s="14" t="s">
        <v>16</v>
      </c>
      <c r="F122" s="26" t="s">
        <v>59</v>
      </c>
      <c r="G122" s="5" t="str">
        <f>VLOOKUP(Mov_simple[[#This Row],[Debe]],Cuentas[],2,FALSE)</f>
        <v>Tarjeta Visa</v>
      </c>
      <c r="H122" s="5" t="str">
        <f>VLOOKUP(Mov_simple[[#This Row],[Haber]],Cuentas[],2,FALSE)</f>
        <v>Gastos coche</v>
      </c>
    </row>
    <row r="123" spans="2:8" x14ac:dyDescent="0.3">
      <c r="B123" s="1">
        <v>44740</v>
      </c>
      <c r="C123" s="5" t="s">
        <v>122</v>
      </c>
      <c r="D123" s="23">
        <v>73.12</v>
      </c>
      <c r="E123" s="27" t="s">
        <v>16</v>
      </c>
      <c r="F123" s="7" t="s">
        <v>63</v>
      </c>
      <c r="G123" s="5" t="str">
        <f>VLOOKUP(Mov_simple[[#This Row],[Debe]],Cuentas[],2,FALSE)</f>
        <v>Tarjeta Visa</v>
      </c>
      <c r="H123" s="5" t="str">
        <f>VLOOKUP(Mov_simple[[#This Row],[Haber]],Cuentas[],2,FALSE)</f>
        <v>IT / Electrónica</v>
      </c>
    </row>
    <row r="124" spans="2:8" x14ac:dyDescent="0.3">
      <c r="B124" s="1">
        <v>44742</v>
      </c>
      <c r="C124" s="5" t="s">
        <v>120</v>
      </c>
      <c r="D124" s="2">
        <v>200</v>
      </c>
      <c r="E124" s="27" t="s">
        <v>14</v>
      </c>
      <c r="F124" s="7" t="s">
        <v>16</v>
      </c>
      <c r="G124" s="5" t="str">
        <f>VLOOKUP(Mov_simple[[#This Row],[Debe]],Cuentas[],2,FALSE)</f>
        <v>Cuenta nómina</v>
      </c>
      <c r="H124" s="5" t="str">
        <f>VLOOKUP(Mov_simple[[#This Row],[Haber]],Cuentas[],2,FALSE)</f>
        <v>Tarjeta Visa</v>
      </c>
    </row>
    <row r="125" spans="2:8" x14ac:dyDescent="0.3">
      <c r="B125" s="18">
        <v>44743</v>
      </c>
      <c r="C125" s="29" t="s">
        <v>111</v>
      </c>
      <c r="D125" s="23">
        <v>32.999999999999901</v>
      </c>
      <c r="E125" s="27" t="s">
        <v>11</v>
      </c>
      <c r="F125" s="30" t="s">
        <v>55</v>
      </c>
      <c r="G125" s="5" t="str">
        <f>VLOOKUP(Mov_simple[[#This Row],[Debe]],Cuentas[],2,FALSE)</f>
        <v>Caja</v>
      </c>
      <c r="H125" s="5" t="str">
        <f>VLOOKUP(Mov_simple[[#This Row],[Haber]],Cuentas[],2,FALSE)</f>
        <v>Comidas, cenas…</v>
      </c>
    </row>
    <row r="126" spans="2:8" x14ac:dyDescent="0.3">
      <c r="B126" s="1">
        <v>44743</v>
      </c>
      <c r="C126" s="5" t="s">
        <v>124</v>
      </c>
      <c r="D126" s="2">
        <v>5.93</v>
      </c>
      <c r="E126" s="27" t="s">
        <v>69</v>
      </c>
      <c r="F126" s="7" t="s">
        <v>11</v>
      </c>
      <c r="G126" s="5" t="str">
        <f>VLOOKUP(Mov_simple[[#This Row],[Debe]],Cuentas[],2,FALSE)</f>
        <v>Intereses bancos</v>
      </c>
      <c r="H126" s="5" t="str">
        <f>VLOOKUP(Mov_simple[[#This Row],[Haber]],Cuentas[],2,FALSE)</f>
        <v>Caja</v>
      </c>
    </row>
    <row r="127" spans="2:8" x14ac:dyDescent="0.3">
      <c r="B127" s="28">
        <v>44745</v>
      </c>
      <c r="C127" s="29" t="s">
        <v>121</v>
      </c>
      <c r="D127" s="31">
        <v>87.74</v>
      </c>
      <c r="E127" s="14" t="s">
        <v>16</v>
      </c>
      <c r="F127" s="30" t="s">
        <v>46</v>
      </c>
      <c r="G127" s="5" t="str">
        <f>VLOOKUP(Mov_simple[[#This Row],[Debe]],Cuentas[],2,FALSE)</f>
        <v>Tarjeta Visa</v>
      </c>
      <c r="H127" s="5" t="str">
        <f>VLOOKUP(Mov_simple[[#This Row],[Haber]],Cuentas[],2,FALSE)</f>
        <v>Comida</v>
      </c>
    </row>
    <row r="128" spans="2:8" x14ac:dyDescent="0.3">
      <c r="B128" s="18">
        <v>44750</v>
      </c>
      <c r="C128" s="29" t="s">
        <v>111</v>
      </c>
      <c r="D128" s="23">
        <v>30.119999999999902</v>
      </c>
      <c r="E128" s="27" t="s">
        <v>11</v>
      </c>
      <c r="F128" s="30" t="s">
        <v>55</v>
      </c>
      <c r="G128" s="5" t="str">
        <f>VLOOKUP(Mov_simple[[#This Row],[Debe]],Cuentas[],2,FALSE)</f>
        <v>Caja</v>
      </c>
      <c r="H128" s="5" t="str">
        <f>VLOOKUP(Mov_simple[[#This Row],[Haber]],Cuentas[],2,FALSE)</f>
        <v>Comidas, cenas…</v>
      </c>
    </row>
    <row r="129" spans="2:8" x14ac:dyDescent="0.3">
      <c r="B129" s="28">
        <v>44752</v>
      </c>
      <c r="C129" s="29" t="s">
        <v>121</v>
      </c>
      <c r="D129" s="31">
        <v>116.62</v>
      </c>
      <c r="E129" s="14" t="s">
        <v>16</v>
      </c>
      <c r="F129" s="30" t="s">
        <v>46</v>
      </c>
      <c r="G129" s="5" t="str">
        <f>VLOOKUP(Mov_simple[[#This Row],[Debe]],Cuentas[],2,FALSE)</f>
        <v>Tarjeta Visa</v>
      </c>
      <c r="H129" s="5" t="str">
        <f>VLOOKUP(Mov_simple[[#This Row],[Haber]],Cuentas[],2,FALSE)</f>
        <v>Comida</v>
      </c>
    </row>
    <row r="130" spans="2:8" x14ac:dyDescent="0.3">
      <c r="B130" s="28">
        <v>44754</v>
      </c>
      <c r="C130" s="29" t="s">
        <v>117</v>
      </c>
      <c r="D130" s="24">
        <v>19.170000000000002</v>
      </c>
      <c r="E130" s="27" t="s">
        <v>11</v>
      </c>
      <c r="F130" s="30" t="s">
        <v>52</v>
      </c>
      <c r="G130" s="5" t="str">
        <f>VLOOKUP(Mov_simple[[#This Row],[Debe]],Cuentas[],2,FALSE)</f>
        <v>Caja</v>
      </c>
      <c r="H130" s="5" t="str">
        <f>VLOOKUP(Mov_simple[[#This Row],[Haber]],Cuentas[],2,FALSE)</f>
        <v>Refrescos, pinchos, etc</v>
      </c>
    </row>
    <row r="131" spans="2:8" x14ac:dyDescent="0.3">
      <c r="B131" s="18">
        <v>44757</v>
      </c>
      <c r="C131" s="29" t="s">
        <v>111</v>
      </c>
      <c r="D131" s="23">
        <v>27.24</v>
      </c>
      <c r="E131" s="27" t="s">
        <v>11</v>
      </c>
      <c r="F131" s="30" t="s">
        <v>55</v>
      </c>
      <c r="G131" s="5" t="str">
        <f>VLOOKUP(Mov_simple[[#This Row],[Debe]],Cuentas[],2,FALSE)</f>
        <v>Caja</v>
      </c>
      <c r="H131" s="5" t="str">
        <f>VLOOKUP(Mov_simple[[#This Row],[Haber]],Cuentas[],2,FALSE)</f>
        <v>Comidas, cenas…</v>
      </c>
    </row>
    <row r="132" spans="2:8" x14ac:dyDescent="0.3">
      <c r="B132" s="28">
        <v>44759</v>
      </c>
      <c r="C132" s="29" t="s">
        <v>121</v>
      </c>
      <c r="D132" s="31">
        <v>102.38</v>
      </c>
      <c r="E132" s="14" t="s">
        <v>16</v>
      </c>
      <c r="F132" s="30" t="s">
        <v>46</v>
      </c>
      <c r="G132" s="5" t="str">
        <f>VLOOKUP(Mov_simple[[#This Row],[Debe]],Cuentas[],2,FALSE)</f>
        <v>Tarjeta Visa</v>
      </c>
      <c r="H132" s="5" t="str">
        <f>VLOOKUP(Mov_simple[[#This Row],[Haber]],Cuentas[],2,FALSE)</f>
        <v>Comida</v>
      </c>
    </row>
    <row r="133" spans="2:8" x14ac:dyDescent="0.3">
      <c r="B133" s="1">
        <v>44760</v>
      </c>
      <c r="C133" s="29" t="s">
        <v>119</v>
      </c>
      <c r="D133" s="2">
        <v>500</v>
      </c>
      <c r="E133" s="27" t="s">
        <v>14</v>
      </c>
      <c r="F133" s="30" t="s">
        <v>11</v>
      </c>
      <c r="G133" s="5" t="str">
        <f>VLOOKUP(Mov_simple[[#This Row],[Debe]],Cuentas[],2,FALSE)</f>
        <v>Cuenta nómina</v>
      </c>
      <c r="H133" s="5" t="str">
        <f>VLOOKUP(Mov_simple[[#This Row],[Haber]],Cuentas[],2,FALSE)</f>
        <v>Caja</v>
      </c>
    </row>
    <row r="134" spans="2:8" x14ac:dyDescent="0.3">
      <c r="B134" s="1">
        <v>44761</v>
      </c>
      <c r="C134" s="5" t="s">
        <v>125</v>
      </c>
      <c r="D134" s="2">
        <v>20</v>
      </c>
      <c r="E134" s="27" t="s">
        <v>14</v>
      </c>
      <c r="F134" s="7" t="s">
        <v>85</v>
      </c>
      <c r="G134" s="5" t="str">
        <f>VLOOKUP(Mov_simple[[#This Row],[Debe]],Cuentas[],2,FALSE)</f>
        <v>Cuenta nómina</v>
      </c>
      <c r="H134" s="5" t="str">
        <f>VLOOKUP(Mov_simple[[#This Row],[Haber]],Cuentas[],2,FALSE)</f>
        <v>Donaciones</v>
      </c>
    </row>
    <row r="135" spans="2:8" x14ac:dyDescent="0.3">
      <c r="B135" s="28">
        <v>44762</v>
      </c>
      <c r="C135" s="21" t="s">
        <v>112</v>
      </c>
      <c r="D135" s="24">
        <v>70</v>
      </c>
      <c r="E135" s="14" t="s">
        <v>16</v>
      </c>
      <c r="F135" s="26" t="s">
        <v>59</v>
      </c>
      <c r="G135" s="5" t="str">
        <f>VLOOKUP(Mov_simple[[#This Row],[Debe]],Cuentas[],2,FALSE)</f>
        <v>Tarjeta Visa</v>
      </c>
      <c r="H135" s="5" t="str">
        <f>VLOOKUP(Mov_simple[[#This Row],[Haber]],Cuentas[],2,FALSE)</f>
        <v>Gastos coche</v>
      </c>
    </row>
    <row r="136" spans="2:8" x14ac:dyDescent="0.3">
      <c r="B136" s="28">
        <v>44764</v>
      </c>
      <c r="C136" s="29" t="s">
        <v>102</v>
      </c>
      <c r="D136" s="24">
        <v>80.930000000000007</v>
      </c>
      <c r="E136" s="27" t="s">
        <v>16</v>
      </c>
      <c r="F136" s="30" t="s">
        <v>55</v>
      </c>
      <c r="G136" s="5" t="str">
        <f>VLOOKUP(Mov_simple[[#This Row],[Debe]],Cuentas[],2,FALSE)</f>
        <v>Tarjeta Visa</v>
      </c>
      <c r="H136" s="5" t="str">
        <f>VLOOKUP(Mov_simple[[#This Row],[Haber]],Cuentas[],2,FALSE)</f>
        <v>Comidas, cenas…</v>
      </c>
    </row>
    <row r="137" spans="2:8" x14ac:dyDescent="0.3">
      <c r="B137" s="18">
        <v>44764</v>
      </c>
      <c r="C137" s="29" t="s">
        <v>111</v>
      </c>
      <c r="D137" s="23">
        <v>24.36</v>
      </c>
      <c r="E137" s="27" t="s">
        <v>11</v>
      </c>
      <c r="F137" s="30" t="s">
        <v>55</v>
      </c>
      <c r="G137" s="5" t="str">
        <f>VLOOKUP(Mov_simple[[#This Row],[Debe]],Cuentas[],2,FALSE)</f>
        <v>Caja</v>
      </c>
      <c r="H137" s="5" t="str">
        <f>VLOOKUP(Mov_simple[[#This Row],[Haber]],Cuentas[],2,FALSE)</f>
        <v>Comidas, cenas…</v>
      </c>
    </row>
    <row r="138" spans="2:8" x14ac:dyDescent="0.3">
      <c r="B138" s="28">
        <v>44766</v>
      </c>
      <c r="C138" s="29" t="s">
        <v>121</v>
      </c>
      <c r="D138" s="31">
        <v>97.27</v>
      </c>
      <c r="E138" s="14" t="s">
        <v>16</v>
      </c>
      <c r="F138" s="30" t="s">
        <v>46</v>
      </c>
      <c r="G138" s="5" t="str">
        <f>VLOOKUP(Mov_simple[[#This Row],[Debe]],Cuentas[],2,FALSE)</f>
        <v>Tarjeta Visa</v>
      </c>
      <c r="H138" s="5" t="str">
        <f>VLOOKUP(Mov_simple[[#This Row],[Haber]],Cuentas[],2,FALSE)</f>
        <v>Comida</v>
      </c>
    </row>
    <row r="139" spans="2:8" x14ac:dyDescent="0.3">
      <c r="B139" s="1">
        <v>44766</v>
      </c>
      <c r="C139" s="5" t="s">
        <v>122</v>
      </c>
      <c r="D139" s="23">
        <v>63.65</v>
      </c>
      <c r="E139" s="27" t="s">
        <v>16</v>
      </c>
      <c r="F139" s="7" t="s">
        <v>63</v>
      </c>
      <c r="G139" s="5" t="str">
        <f>VLOOKUP(Mov_simple[[#This Row],[Debe]],Cuentas[],2,FALSE)</f>
        <v>Tarjeta Visa</v>
      </c>
      <c r="H139" s="5" t="str">
        <f>VLOOKUP(Mov_simple[[#This Row],[Haber]],Cuentas[],2,FALSE)</f>
        <v>IT / Electrónica</v>
      </c>
    </row>
    <row r="140" spans="2:8" x14ac:dyDescent="0.3">
      <c r="B140" s="28">
        <v>44767</v>
      </c>
      <c r="C140" s="29" t="s">
        <v>100</v>
      </c>
      <c r="D140" s="24">
        <v>2500</v>
      </c>
      <c r="E140" s="27" t="s">
        <v>68</v>
      </c>
      <c r="F140" s="30" t="s">
        <v>14</v>
      </c>
      <c r="G140" s="5" t="str">
        <f>VLOOKUP(Mov_simple[[#This Row],[Debe]],Cuentas[],2,FALSE)</f>
        <v>Nómina</v>
      </c>
      <c r="H140" s="5" t="str">
        <f>VLOOKUP(Mov_simple[[#This Row],[Haber]],Cuentas[],2,FALSE)</f>
        <v>Cuenta nómina</v>
      </c>
    </row>
    <row r="141" spans="2:8" x14ac:dyDescent="0.3">
      <c r="B141" s="28">
        <v>44770</v>
      </c>
      <c r="C141" s="29" t="s">
        <v>117</v>
      </c>
      <c r="D141" s="24">
        <v>15.34</v>
      </c>
      <c r="E141" s="27" t="s">
        <v>11</v>
      </c>
      <c r="F141" s="30" t="s">
        <v>52</v>
      </c>
      <c r="G141" s="5" t="str">
        <f>VLOOKUP(Mov_simple[[#This Row],[Debe]],Cuentas[],2,FALSE)</f>
        <v>Caja</v>
      </c>
      <c r="H141" s="5" t="str">
        <f>VLOOKUP(Mov_simple[[#This Row],[Haber]],Cuentas[],2,FALSE)</f>
        <v>Refrescos, pinchos, etc</v>
      </c>
    </row>
    <row r="142" spans="2:8" x14ac:dyDescent="0.3">
      <c r="B142" s="18">
        <v>44771</v>
      </c>
      <c r="C142" s="29" t="s">
        <v>111</v>
      </c>
      <c r="D142" s="23">
        <v>21.48</v>
      </c>
      <c r="E142" s="27" t="s">
        <v>11</v>
      </c>
      <c r="F142" s="30" t="s">
        <v>55</v>
      </c>
      <c r="G142" s="5" t="str">
        <f>VLOOKUP(Mov_simple[[#This Row],[Debe]],Cuentas[],2,FALSE)</f>
        <v>Caja</v>
      </c>
      <c r="H142" s="5" t="str">
        <f>VLOOKUP(Mov_simple[[#This Row],[Haber]],Cuentas[],2,FALSE)</f>
        <v>Comidas, cenas…</v>
      </c>
    </row>
    <row r="143" spans="2:8" x14ac:dyDescent="0.3">
      <c r="B143" s="1">
        <v>44773</v>
      </c>
      <c r="C143" s="29" t="s">
        <v>120</v>
      </c>
      <c r="D143" s="2">
        <v>200</v>
      </c>
      <c r="E143" s="27" t="s">
        <v>14</v>
      </c>
      <c r="F143" s="30" t="s">
        <v>16</v>
      </c>
      <c r="G143" s="5" t="str">
        <f>VLOOKUP(Mov_simple[[#This Row],[Debe]],Cuentas[],2,FALSE)</f>
        <v>Cuenta nómina</v>
      </c>
      <c r="H143" s="5" t="str">
        <f>VLOOKUP(Mov_simple[[#This Row],[Haber]],Cuentas[],2,FALSE)</f>
        <v>Tarjeta Visa</v>
      </c>
    </row>
    <row r="144" spans="2:8" x14ac:dyDescent="0.3">
      <c r="B144" s="28">
        <v>44773</v>
      </c>
      <c r="C144" s="29" t="s">
        <v>121</v>
      </c>
      <c r="D144" s="31">
        <v>128.35</v>
      </c>
      <c r="E144" s="14" t="s">
        <v>16</v>
      </c>
      <c r="F144" s="30" t="s">
        <v>46</v>
      </c>
      <c r="G144" s="5" t="str">
        <f>VLOOKUP(Mov_simple[[#This Row],[Debe]],Cuentas[],2,FALSE)</f>
        <v>Tarjeta Visa</v>
      </c>
      <c r="H144" s="5" t="str">
        <f>VLOOKUP(Mov_simple[[#This Row],[Haber]],Cuentas[],2,FALSE)</f>
        <v>Comida</v>
      </c>
    </row>
    <row r="145" spans="2:8" x14ac:dyDescent="0.3">
      <c r="B145" s="1">
        <v>44774</v>
      </c>
      <c r="C145" s="5" t="s">
        <v>124</v>
      </c>
      <c r="D145" s="2">
        <v>3.24</v>
      </c>
      <c r="E145" s="27" t="s">
        <v>69</v>
      </c>
      <c r="F145" s="7" t="s">
        <v>11</v>
      </c>
      <c r="G145" s="5" t="str">
        <f>VLOOKUP(Mov_simple[[#This Row],[Debe]],Cuentas[],2,FALSE)</f>
        <v>Intereses bancos</v>
      </c>
      <c r="H145" s="5" t="str">
        <f>VLOOKUP(Mov_simple[[#This Row],[Haber]],Cuentas[],2,FALSE)</f>
        <v>Caja</v>
      </c>
    </row>
    <row r="146" spans="2:8" x14ac:dyDescent="0.3">
      <c r="B146" s="1">
        <v>44777</v>
      </c>
      <c r="C146" s="5" t="s">
        <v>115</v>
      </c>
      <c r="D146" s="2">
        <v>17.8</v>
      </c>
      <c r="E146" s="27" t="s">
        <v>16</v>
      </c>
      <c r="F146" s="7" t="s">
        <v>89</v>
      </c>
      <c r="G146" s="5" t="str">
        <f>VLOOKUP(Mov_simple[[#This Row],[Debe]],Cuentas[],2,FALSE)</f>
        <v>Tarjeta Visa</v>
      </c>
      <c r="H146" s="5" t="str">
        <f>VLOOKUP(Mov_simple[[#This Row],[Haber]],Cuentas[],2,FALSE)</f>
        <v>Médicos</v>
      </c>
    </row>
    <row r="147" spans="2:8" x14ac:dyDescent="0.3">
      <c r="B147" s="18">
        <v>44778</v>
      </c>
      <c r="C147" s="29" t="s">
        <v>111</v>
      </c>
      <c r="D147" s="23">
        <v>31.079999999999899</v>
      </c>
      <c r="E147" s="27" t="s">
        <v>11</v>
      </c>
      <c r="F147" s="30" t="s">
        <v>55</v>
      </c>
      <c r="G147" s="5" t="str">
        <f>VLOOKUP(Mov_simple[[#This Row],[Debe]],Cuentas[],2,FALSE)</f>
        <v>Caja</v>
      </c>
      <c r="H147" s="5" t="str">
        <f>VLOOKUP(Mov_simple[[#This Row],[Haber]],Cuentas[],2,FALSE)</f>
        <v>Comidas, cenas…</v>
      </c>
    </row>
    <row r="148" spans="2:8" x14ac:dyDescent="0.3">
      <c r="B148" s="28">
        <v>44780</v>
      </c>
      <c r="C148" s="29" t="s">
        <v>121</v>
      </c>
      <c r="D148" s="31">
        <v>122.05</v>
      </c>
      <c r="E148" s="14" t="s">
        <v>16</v>
      </c>
      <c r="F148" s="30" t="s">
        <v>46</v>
      </c>
      <c r="G148" s="5" t="str">
        <f>VLOOKUP(Mov_simple[[#This Row],[Debe]],Cuentas[],2,FALSE)</f>
        <v>Tarjeta Visa</v>
      </c>
      <c r="H148" s="5" t="str">
        <f>VLOOKUP(Mov_simple[[#This Row],[Haber]],Cuentas[],2,FALSE)</f>
        <v>Comida</v>
      </c>
    </row>
    <row r="149" spans="2:8" x14ac:dyDescent="0.3">
      <c r="B149" s="18">
        <v>44784</v>
      </c>
      <c r="C149" s="21" t="s">
        <v>112</v>
      </c>
      <c r="D149" s="24">
        <v>73</v>
      </c>
      <c r="E149" s="14" t="s">
        <v>16</v>
      </c>
      <c r="F149" s="26" t="s">
        <v>59</v>
      </c>
      <c r="G149" s="5" t="str">
        <f>VLOOKUP(Mov_simple[[#This Row],[Debe]],Cuentas[],2,FALSE)</f>
        <v>Tarjeta Visa</v>
      </c>
      <c r="H149" s="5" t="str">
        <f>VLOOKUP(Mov_simple[[#This Row],[Haber]],Cuentas[],2,FALSE)</f>
        <v>Gastos coche</v>
      </c>
    </row>
    <row r="150" spans="2:8" x14ac:dyDescent="0.3">
      <c r="B150" s="18">
        <v>44785</v>
      </c>
      <c r="C150" s="29" t="s">
        <v>111</v>
      </c>
      <c r="D150" s="23">
        <v>28.439999999999898</v>
      </c>
      <c r="E150" s="27" t="s">
        <v>11</v>
      </c>
      <c r="F150" s="30" t="s">
        <v>55</v>
      </c>
      <c r="G150" s="5" t="str">
        <f>VLOOKUP(Mov_simple[[#This Row],[Debe]],Cuentas[],2,FALSE)</f>
        <v>Caja</v>
      </c>
      <c r="H150" s="5" t="str">
        <f>VLOOKUP(Mov_simple[[#This Row],[Haber]],Cuentas[],2,FALSE)</f>
        <v>Comidas, cenas…</v>
      </c>
    </row>
    <row r="151" spans="2:8" x14ac:dyDescent="0.3">
      <c r="B151" s="28">
        <v>44786</v>
      </c>
      <c r="C151" s="5" t="s">
        <v>117</v>
      </c>
      <c r="D151" s="24">
        <v>11.92</v>
      </c>
      <c r="E151" s="27" t="s">
        <v>11</v>
      </c>
      <c r="F151" s="7" t="s">
        <v>52</v>
      </c>
      <c r="G151" s="5" t="str">
        <f>VLOOKUP(Mov_simple[[#This Row],[Debe]],Cuentas[],2,FALSE)</f>
        <v>Caja</v>
      </c>
      <c r="H151" s="5" t="str">
        <f>VLOOKUP(Mov_simple[[#This Row],[Haber]],Cuentas[],2,FALSE)</f>
        <v>Refrescos, pinchos, etc</v>
      </c>
    </row>
    <row r="152" spans="2:8" x14ac:dyDescent="0.3">
      <c r="B152" s="28">
        <v>44787</v>
      </c>
      <c r="C152" s="29" t="s">
        <v>121</v>
      </c>
      <c r="D152" s="31">
        <v>114.93</v>
      </c>
      <c r="E152" s="14" t="s">
        <v>16</v>
      </c>
      <c r="F152" s="30" t="s">
        <v>46</v>
      </c>
      <c r="G152" s="5" t="str">
        <f>VLOOKUP(Mov_simple[[#This Row],[Debe]],Cuentas[],2,FALSE)</f>
        <v>Tarjeta Visa</v>
      </c>
      <c r="H152" s="5" t="str">
        <f>VLOOKUP(Mov_simple[[#This Row],[Haber]],Cuentas[],2,FALSE)</f>
        <v>Comida</v>
      </c>
    </row>
    <row r="153" spans="2:8" x14ac:dyDescent="0.3">
      <c r="B153" s="1">
        <v>44791</v>
      </c>
      <c r="C153" s="29" t="s">
        <v>119</v>
      </c>
      <c r="D153" s="2">
        <v>500</v>
      </c>
      <c r="E153" s="27" t="s">
        <v>14</v>
      </c>
      <c r="F153" s="30" t="s">
        <v>11</v>
      </c>
      <c r="G153" s="5" t="str">
        <f>VLOOKUP(Mov_simple[[#This Row],[Debe]],Cuentas[],2,FALSE)</f>
        <v>Cuenta nómina</v>
      </c>
      <c r="H153" s="5" t="str">
        <f>VLOOKUP(Mov_simple[[#This Row],[Haber]],Cuentas[],2,FALSE)</f>
        <v>Caja</v>
      </c>
    </row>
    <row r="154" spans="2:8" x14ac:dyDescent="0.3">
      <c r="B154" s="18">
        <v>44792</v>
      </c>
      <c r="C154" s="29" t="s">
        <v>111</v>
      </c>
      <c r="D154" s="23">
        <v>25.56</v>
      </c>
      <c r="E154" s="27" t="s">
        <v>11</v>
      </c>
      <c r="F154" s="30" t="s">
        <v>55</v>
      </c>
      <c r="G154" s="5" t="str">
        <f>VLOOKUP(Mov_simple[[#This Row],[Debe]],Cuentas[],2,FALSE)</f>
        <v>Caja</v>
      </c>
      <c r="H154" s="5" t="str">
        <f>VLOOKUP(Mov_simple[[#This Row],[Haber]],Cuentas[],2,FALSE)</f>
        <v>Comidas, cenas…</v>
      </c>
    </row>
    <row r="155" spans="2:8" x14ac:dyDescent="0.3">
      <c r="B155" s="1">
        <v>44792</v>
      </c>
      <c r="C155" s="5" t="s">
        <v>122</v>
      </c>
      <c r="D155" s="23">
        <v>77.03</v>
      </c>
      <c r="E155" s="27" t="s">
        <v>16</v>
      </c>
      <c r="F155" s="7" t="s">
        <v>63</v>
      </c>
      <c r="G155" s="5" t="str">
        <f>VLOOKUP(Mov_simple[[#This Row],[Debe]],Cuentas[],2,FALSE)</f>
        <v>Tarjeta Visa</v>
      </c>
      <c r="H155" s="5" t="str">
        <f>VLOOKUP(Mov_simple[[#This Row],[Haber]],Cuentas[],2,FALSE)</f>
        <v>IT / Electrónica</v>
      </c>
    </row>
    <row r="156" spans="2:8" x14ac:dyDescent="0.3">
      <c r="B156" s="1">
        <v>44792</v>
      </c>
      <c r="C156" s="5" t="s">
        <v>125</v>
      </c>
      <c r="D156" s="2">
        <v>20</v>
      </c>
      <c r="E156" s="27" t="s">
        <v>14</v>
      </c>
      <c r="F156" s="7" t="s">
        <v>85</v>
      </c>
      <c r="G156" s="5" t="str">
        <f>VLOOKUP(Mov_simple[[#This Row],[Debe]],Cuentas[],2,FALSE)</f>
        <v>Cuenta nómina</v>
      </c>
      <c r="H156" s="5" t="str">
        <f>VLOOKUP(Mov_simple[[#This Row],[Haber]],Cuentas[],2,FALSE)</f>
        <v>Donaciones</v>
      </c>
    </row>
    <row r="157" spans="2:8" x14ac:dyDescent="0.3">
      <c r="B157" s="28">
        <v>44794</v>
      </c>
      <c r="C157" s="29" t="s">
        <v>121</v>
      </c>
      <c r="D157" s="31">
        <v>94.75</v>
      </c>
      <c r="E157" s="14" t="s">
        <v>16</v>
      </c>
      <c r="F157" s="30" t="s">
        <v>46</v>
      </c>
      <c r="G157" s="5" t="str">
        <f>VLOOKUP(Mov_simple[[#This Row],[Debe]],Cuentas[],2,FALSE)</f>
        <v>Tarjeta Visa</v>
      </c>
      <c r="H157" s="5" t="str">
        <f>VLOOKUP(Mov_simple[[#This Row],[Haber]],Cuentas[],2,FALSE)</f>
        <v>Comida</v>
      </c>
    </row>
    <row r="158" spans="2:8" x14ac:dyDescent="0.3">
      <c r="B158" s="28">
        <v>44796</v>
      </c>
      <c r="C158" s="5" t="s">
        <v>102</v>
      </c>
      <c r="D158" s="24">
        <v>74.849999999999994</v>
      </c>
      <c r="E158" s="27" t="s">
        <v>16</v>
      </c>
      <c r="F158" s="7" t="s">
        <v>55</v>
      </c>
      <c r="G158" s="5" t="str">
        <f>VLOOKUP(Mov_simple[[#This Row],[Debe]],Cuentas[],2,FALSE)</f>
        <v>Tarjeta Visa</v>
      </c>
      <c r="H158" s="5" t="str">
        <f>VLOOKUP(Mov_simple[[#This Row],[Haber]],Cuentas[],2,FALSE)</f>
        <v>Comidas, cenas…</v>
      </c>
    </row>
    <row r="159" spans="2:8" x14ac:dyDescent="0.3">
      <c r="B159" s="28">
        <v>44798</v>
      </c>
      <c r="C159" s="29" t="s">
        <v>100</v>
      </c>
      <c r="D159" s="24">
        <v>2500</v>
      </c>
      <c r="E159" s="27" t="s">
        <v>68</v>
      </c>
      <c r="F159" s="30" t="s">
        <v>14</v>
      </c>
      <c r="G159" s="5" t="str">
        <f>VLOOKUP(Mov_simple[[#This Row],[Debe]],Cuentas[],2,FALSE)</f>
        <v>Nómina</v>
      </c>
      <c r="H159" s="5" t="str">
        <f>VLOOKUP(Mov_simple[[#This Row],[Haber]],Cuentas[],2,FALSE)</f>
        <v>Cuenta nómina</v>
      </c>
    </row>
    <row r="160" spans="2:8" x14ac:dyDescent="0.3">
      <c r="B160" s="18">
        <v>44799</v>
      </c>
      <c r="C160" s="29" t="s">
        <v>111</v>
      </c>
      <c r="D160" s="23">
        <v>22.68</v>
      </c>
      <c r="E160" s="27" t="s">
        <v>11</v>
      </c>
      <c r="F160" s="30" t="s">
        <v>55</v>
      </c>
      <c r="G160" s="5" t="str">
        <f>VLOOKUP(Mov_simple[[#This Row],[Debe]],Cuentas[],2,FALSE)</f>
        <v>Caja</v>
      </c>
      <c r="H160" s="5" t="str">
        <f>VLOOKUP(Mov_simple[[#This Row],[Haber]],Cuentas[],2,FALSE)</f>
        <v>Comidas, cenas…</v>
      </c>
    </row>
    <row r="161" spans="2:8" x14ac:dyDescent="0.3">
      <c r="B161" s="28">
        <v>44801</v>
      </c>
      <c r="C161" s="29" t="s">
        <v>121</v>
      </c>
      <c r="D161" s="31">
        <v>114.78</v>
      </c>
      <c r="E161" s="14" t="s">
        <v>16</v>
      </c>
      <c r="F161" s="30" t="s">
        <v>46</v>
      </c>
      <c r="G161" s="5" t="str">
        <f>VLOOKUP(Mov_simple[[#This Row],[Debe]],Cuentas[],2,FALSE)</f>
        <v>Tarjeta Visa</v>
      </c>
      <c r="H161" s="5" t="str">
        <f>VLOOKUP(Mov_simple[[#This Row],[Haber]],Cuentas[],2,FALSE)</f>
        <v>Comida</v>
      </c>
    </row>
    <row r="162" spans="2:8" x14ac:dyDescent="0.3">
      <c r="B162" s="28">
        <v>44802</v>
      </c>
      <c r="C162" s="5" t="s">
        <v>117</v>
      </c>
      <c r="D162" s="24">
        <v>12.08</v>
      </c>
      <c r="E162" s="27" t="s">
        <v>11</v>
      </c>
      <c r="F162" s="7" t="s">
        <v>52</v>
      </c>
      <c r="G162" s="5" t="str">
        <f>VLOOKUP(Mov_simple[[#This Row],[Debe]],Cuentas[],2,FALSE)</f>
        <v>Caja</v>
      </c>
      <c r="H162" s="5" t="str">
        <f>VLOOKUP(Mov_simple[[#This Row],[Haber]],Cuentas[],2,FALSE)</f>
        <v>Refrescos, pinchos, etc</v>
      </c>
    </row>
    <row r="163" spans="2:8" x14ac:dyDescent="0.3">
      <c r="B163" s="1">
        <v>44804</v>
      </c>
      <c r="C163" s="29" t="s">
        <v>120</v>
      </c>
      <c r="D163" s="2">
        <v>200</v>
      </c>
      <c r="E163" s="27" t="s">
        <v>14</v>
      </c>
      <c r="F163" s="30" t="s">
        <v>16</v>
      </c>
      <c r="G163" s="5" t="str">
        <f>VLOOKUP(Mov_simple[[#This Row],[Debe]],Cuentas[],2,FALSE)</f>
        <v>Cuenta nómina</v>
      </c>
      <c r="H163" s="5" t="str">
        <f>VLOOKUP(Mov_simple[[#This Row],[Haber]],Cuentas[],2,FALSE)</f>
        <v>Tarjeta Visa</v>
      </c>
    </row>
    <row r="164" spans="2:8" x14ac:dyDescent="0.3">
      <c r="B164" s="1">
        <v>44805</v>
      </c>
      <c r="C164" s="5" t="s">
        <v>124</v>
      </c>
      <c r="D164" s="2">
        <v>4.84</v>
      </c>
      <c r="E164" s="27" t="s">
        <v>69</v>
      </c>
      <c r="F164" s="7" t="s">
        <v>11</v>
      </c>
      <c r="G164" s="5" t="str">
        <f>VLOOKUP(Mov_simple[[#This Row],[Debe]],Cuentas[],2,FALSE)</f>
        <v>Intereses bancos</v>
      </c>
      <c r="H164" s="5" t="str">
        <f>VLOOKUP(Mov_simple[[#This Row],[Haber]],Cuentas[],2,FALSE)</f>
        <v>Caja</v>
      </c>
    </row>
    <row r="165" spans="2:8" x14ac:dyDescent="0.3">
      <c r="B165" s="1">
        <v>44806</v>
      </c>
      <c r="C165" s="21" t="s">
        <v>112</v>
      </c>
      <c r="D165" s="2">
        <v>78</v>
      </c>
      <c r="E165" s="14" t="s">
        <v>16</v>
      </c>
      <c r="F165" s="26" t="s">
        <v>59</v>
      </c>
      <c r="G165" s="5" t="str">
        <f>VLOOKUP(Mov_simple[[#This Row],[Debe]],Cuentas[],2,FALSE)</f>
        <v>Tarjeta Visa</v>
      </c>
      <c r="H165" s="5" t="str">
        <f>VLOOKUP(Mov_simple[[#This Row],[Haber]],Cuentas[],2,FALSE)</f>
        <v>Gastos coche</v>
      </c>
    </row>
    <row r="166" spans="2:8" x14ac:dyDescent="0.3">
      <c r="B166" s="18">
        <v>44806</v>
      </c>
      <c r="C166" s="29" t="s">
        <v>111</v>
      </c>
      <c r="D166" s="23">
        <v>32.519999999999897</v>
      </c>
      <c r="E166" s="27" t="s">
        <v>11</v>
      </c>
      <c r="F166" s="30" t="s">
        <v>55</v>
      </c>
      <c r="G166" s="5" t="str">
        <f>VLOOKUP(Mov_simple[[#This Row],[Debe]],Cuentas[],2,FALSE)</f>
        <v>Caja</v>
      </c>
      <c r="H166" s="5" t="str">
        <f>VLOOKUP(Mov_simple[[#This Row],[Haber]],Cuentas[],2,FALSE)</f>
        <v>Comidas, cenas…</v>
      </c>
    </row>
    <row r="167" spans="2:8" x14ac:dyDescent="0.3">
      <c r="B167" s="28">
        <v>44808</v>
      </c>
      <c r="C167" s="29" t="s">
        <v>121</v>
      </c>
      <c r="D167" s="31">
        <v>86.29</v>
      </c>
      <c r="E167" s="14" t="s">
        <v>16</v>
      </c>
      <c r="F167" s="30" t="s">
        <v>46</v>
      </c>
      <c r="G167" s="5" t="str">
        <f>VLOOKUP(Mov_simple[[#This Row],[Debe]],Cuentas[],2,FALSE)</f>
        <v>Tarjeta Visa</v>
      </c>
      <c r="H167" s="5" t="str">
        <f>VLOOKUP(Mov_simple[[#This Row],[Haber]],Cuentas[],2,FALSE)</f>
        <v>Comida</v>
      </c>
    </row>
    <row r="168" spans="2:8" x14ac:dyDescent="0.3">
      <c r="B168" s="18">
        <v>44813</v>
      </c>
      <c r="C168" s="29" t="s">
        <v>111</v>
      </c>
      <c r="D168" s="23">
        <v>29.8799999999999</v>
      </c>
      <c r="E168" s="27" t="s">
        <v>11</v>
      </c>
      <c r="F168" s="30" t="s">
        <v>55</v>
      </c>
      <c r="G168" s="5" t="str">
        <f>VLOOKUP(Mov_simple[[#This Row],[Debe]],Cuentas[],2,FALSE)</f>
        <v>Caja</v>
      </c>
      <c r="H168" s="5" t="str">
        <f>VLOOKUP(Mov_simple[[#This Row],[Haber]],Cuentas[],2,FALSE)</f>
        <v>Comidas, cenas…</v>
      </c>
    </row>
    <row r="169" spans="2:8" x14ac:dyDescent="0.3">
      <c r="B169" s="28">
        <v>44815</v>
      </c>
      <c r="C169" s="29" t="s">
        <v>121</v>
      </c>
      <c r="D169" s="31">
        <v>127.74</v>
      </c>
      <c r="E169" s="14" t="s">
        <v>16</v>
      </c>
      <c r="F169" s="30" t="s">
        <v>46</v>
      </c>
      <c r="G169" s="5" t="str">
        <f>VLOOKUP(Mov_simple[[#This Row],[Debe]],Cuentas[],2,FALSE)</f>
        <v>Tarjeta Visa</v>
      </c>
      <c r="H169" s="5" t="str">
        <f>VLOOKUP(Mov_simple[[#This Row],[Haber]],Cuentas[],2,FALSE)</f>
        <v>Comida</v>
      </c>
    </row>
    <row r="170" spans="2:8" x14ac:dyDescent="0.3">
      <c r="B170" s="28">
        <v>44818</v>
      </c>
      <c r="C170" s="5" t="s">
        <v>117</v>
      </c>
      <c r="D170" s="24">
        <v>17.78</v>
      </c>
      <c r="E170" s="27" t="s">
        <v>11</v>
      </c>
      <c r="F170" s="7" t="s">
        <v>52</v>
      </c>
      <c r="G170" s="5" t="str">
        <f>VLOOKUP(Mov_simple[[#This Row],[Debe]],Cuentas[],2,FALSE)</f>
        <v>Caja</v>
      </c>
      <c r="H170" s="5" t="str">
        <f>VLOOKUP(Mov_simple[[#This Row],[Haber]],Cuentas[],2,FALSE)</f>
        <v>Refrescos, pinchos, etc</v>
      </c>
    </row>
    <row r="171" spans="2:8" x14ac:dyDescent="0.3">
      <c r="B171" s="1">
        <v>44818</v>
      </c>
      <c r="C171" s="5" t="s">
        <v>122</v>
      </c>
      <c r="D171" s="23">
        <v>24.82</v>
      </c>
      <c r="E171" s="27" t="s">
        <v>16</v>
      </c>
      <c r="F171" s="7" t="s">
        <v>63</v>
      </c>
      <c r="G171" s="5" t="str">
        <f>VLOOKUP(Mov_simple[[#This Row],[Debe]],Cuentas[],2,FALSE)</f>
        <v>Tarjeta Visa</v>
      </c>
      <c r="H171" s="5" t="str">
        <f>VLOOKUP(Mov_simple[[#This Row],[Haber]],Cuentas[],2,FALSE)</f>
        <v>IT / Electrónica</v>
      </c>
    </row>
    <row r="172" spans="2:8" x14ac:dyDescent="0.3">
      <c r="B172" s="18">
        <v>44820</v>
      </c>
      <c r="C172" s="5" t="s">
        <v>111</v>
      </c>
      <c r="D172" s="23">
        <v>27</v>
      </c>
      <c r="E172" s="30" t="s">
        <v>11</v>
      </c>
      <c r="F172" s="7" t="s">
        <v>55</v>
      </c>
      <c r="G172" s="5" t="str">
        <f>VLOOKUP(Mov_simple[[#This Row],[Debe]],Cuentas[],2,FALSE)</f>
        <v>Caja</v>
      </c>
      <c r="H172" s="5" t="str">
        <f>VLOOKUP(Mov_simple[[#This Row],[Haber]],Cuentas[],2,FALSE)</f>
        <v>Comidas, cenas…</v>
      </c>
    </row>
    <row r="173" spans="2:8" x14ac:dyDescent="0.3">
      <c r="B173" s="28">
        <v>44822</v>
      </c>
      <c r="C173" s="5" t="s">
        <v>121</v>
      </c>
      <c r="D173" s="31">
        <v>116.1</v>
      </c>
      <c r="E173" s="26" t="s">
        <v>16</v>
      </c>
      <c r="F173" s="7" t="s">
        <v>46</v>
      </c>
      <c r="G173" s="5" t="str">
        <f>VLOOKUP(Mov_simple[[#This Row],[Debe]],Cuentas[],2,FALSE)</f>
        <v>Tarjeta Visa</v>
      </c>
      <c r="H173" s="5" t="str">
        <f>VLOOKUP(Mov_simple[[#This Row],[Haber]],Cuentas[],2,FALSE)</f>
        <v>Comida</v>
      </c>
    </row>
    <row r="174" spans="2:8" x14ac:dyDescent="0.3">
      <c r="B174" s="1">
        <v>44822</v>
      </c>
      <c r="C174" s="5" t="s">
        <v>119</v>
      </c>
      <c r="D174" s="2">
        <v>500</v>
      </c>
      <c r="E174" s="30" t="s">
        <v>14</v>
      </c>
      <c r="F174" s="7" t="s">
        <v>11</v>
      </c>
      <c r="G174" s="5" t="str">
        <f>VLOOKUP(Mov_simple[[#This Row],[Debe]],Cuentas[],2,FALSE)</f>
        <v>Cuenta nómina</v>
      </c>
      <c r="H174" s="5" t="str">
        <f>VLOOKUP(Mov_simple[[#This Row],[Haber]],Cuentas[],2,FALSE)</f>
        <v>Caja</v>
      </c>
    </row>
    <row r="175" spans="2:8" x14ac:dyDescent="0.3">
      <c r="B175" s="1">
        <v>44823</v>
      </c>
      <c r="C175" s="5" t="s">
        <v>125</v>
      </c>
      <c r="D175" s="2">
        <v>20</v>
      </c>
      <c r="E175" s="7" t="s">
        <v>14</v>
      </c>
      <c r="F175" s="7" t="s">
        <v>85</v>
      </c>
      <c r="G175" s="5" t="str">
        <f>VLOOKUP(Mov_simple[[#This Row],[Debe]],Cuentas[],2,FALSE)</f>
        <v>Cuenta nómina</v>
      </c>
      <c r="H175" s="5" t="str">
        <f>VLOOKUP(Mov_simple[[#This Row],[Haber]],Cuentas[],2,FALSE)</f>
        <v>Donaciones</v>
      </c>
    </row>
    <row r="176" spans="2:8" x14ac:dyDescent="0.3">
      <c r="B176" s="18">
        <v>44827</v>
      </c>
      <c r="C176" s="5" t="s">
        <v>111</v>
      </c>
      <c r="D176" s="23">
        <v>24.12</v>
      </c>
      <c r="E176" s="30" t="s">
        <v>11</v>
      </c>
      <c r="F176" s="7" t="s">
        <v>55</v>
      </c>
      <c r="G176" s="5" t="str">
        <f>VLOOKUP(Mov_simple[[#This Row],[Debe]],Cuentas[],2,FALSE)</f>
        <v>Caja</v>
      </c>
      <c r="H176" s="5" t="str">
        <f>VLOOKUP(Mov_simple[[#This Row],[Haber]],Cuentas[],2,FALSE)</f>
        <v>Comidas, cenas…</v>
      </c>
    </row>
    <row r="177" spans="2:8" x14ac:dyDescent="0.3">
      <c r="B177" s="28">
        <v>44828</v>
      </c>
      <c r="C177" s="5" t="s">
        <v>102</v>
      </c>
      <c r="D177" s="24">
        <v>78.11</v>
      </c>
      <c r="E177" s="30" t="s">
        <v>16</v>
      </c>
      <c r="F177" s="7" t="s">
        <v>55</v>
      </c>
      <c r="G177" s="5" t="str">
        <f>VLOOKUP(Mov_simple[[#This Row],[Debe]],Cuentas[],2,FALSE)</f>
        <v>Tarjeta Visa</v>
      </c>
      <c r="H177" s="5" t="str">
        <f>VLOOKUP(Mov_simple[[#This Row],[Haber]],Cuentas[],2,FALSE)</f>
        <v>Comidas, cenas…</v>
      </c>
    </row>
    <row r="178" spans="2:8" x14ac:dyDescent="0.3">
      <c r="B178" s="18">
        <v>44828</v>
      </c>
      <c r="C178" s="21" t="s">
        <v>112</v>
      </c>
      <c r="D178" s="24">
        <v>79</v>
      </c>
      <c r="E178" s="26" t="s">
        <v>16</v>
      </c>
      <c r="F178" s="26" t="s">
        <v>59</v>
      </c>
      <c r="G178" s="5" t="str">
        <f>VLOOKUP(Mov_simple[[#This Row],[Debe]],Cuentas[],2,FALSE)</f>
        <v>Tarjeta Visa</v>
      </c>
      <c r="H178" s="5" t="str">
        <f>VLOOKUP(Mov_simple[[#This Row],[Haber]],Cuentas[],2,FALSE)</f>
        <v>Gastos coche</v>
      </c>
    </row>
    <row r="179" spans="2:8" x14ac:dyDescent="0.3">
      <c r="B179" s="28">
        <v>44829</v>
      </c>
      <c r="C179" s="5" t="s">
        <v>121</v>
      </c>
      <c r="D179" s="31">
        <v>129.25</v>
      </c>
      <c r="E179" s="26" t="s">
        <v>16</v>
      </c>
      <c r="F179" s="7" t="s">
        <v>46</v>
      </c>
      <c r="G179" s="5" t="str">
        <f>VLOOKUP(Mov_simple[[#This Row],[Debe]],Cuentas[],2,FALSE)</f>
        <v>Tarjeta Visa</v>
      </c>
      <c r="H179" s="5" t="str">
        <f>VLOOKUP(Mov_simple[[#This Row],[Haber]],Cuentas[],2,FALSE)</f>
        <v>Comida</v>
      </c>
    </row>
    <row r="180" spans="2:8" x14ac:dyDescent="0.3">
      <c r="B180" s="1">
        <v>44829</v>
      </c>
      <c r="C180" s="5" t="s">
        <v>100</v>
      </c>
      <c r="D180" s="2">
        <v>2500</v>
      </c>
      <c r="E180" s="30" t="s">
        <v>68</v>
      </c>
      <c r="F180" s="7" t="s">
        <v>14</v>
      </c>
      <c r="G180" s="5" t="str">
        <f>VLOOKUP(Mov_simple[[#This Row],[Debe]],Cuentas[],2,FALSE)</f>
        <v>Nómina</v>
      </c>
      <c r="H180" s="5" t="str">
        <f>VLOOKUP(Mov_simple[[#This Row],[Haber]],Cuentas[],2,FALSE)</f>
        <v>Cuenta nómina</v>
      </c>
    </row>
    <row r="181" spans="2:8" x14ac:dyDescent="0.3">
      <c r="B181" s="1">
        <v>44834</v>
      </c>
      <c r="C181" s="5" t="s">
        <v>120</v>
      </c>
      <c r="D181" s="2">
        <v>200</v>
      </c>
      <c r="E181" s="30" t="s">
        <v>14</v>
      </c>
      <c r="F181" s="7" t="s">
        <v>16</v>
      </c>
      <c r="G181" s="5" t="str">
        <f>VLOOKUP(Mov_simple[[#This Row],[Debe]],Cuentas[],2,FALSE)</f>
        <v>Cuenta nómina</v>
      </c>
      <c r="H181" s="5" t="str">
        <f>VLOOKUP(Mov_simple[[#This Row],[Haber]],Cuentas[],2,FALSE)</f>
        <v>Tarjeta Visa</v>
      </c>
    </row>
    <row r="182" spans="2:8" x14ac:dyDescent="0.3">
      <c r="B182" s="28">
        <v>44834</v>
      </c>
      <c r="C182" s="5" t="s">
        <v>117</v>
      </c>
      <c r="D182" s="24">
        <v>10.61</v>
      </c>
      <c r="E182" s="30" t="s">
        <v>11</v>
      </c>
      <c r="F182" s="7" t="s">
        <v>52</v>
      </c>
      <c r="G182" s="5" t="str">
        <f>VLOOKUP(Mov_simple[[#This Row],[Debe]],Cuentas[],2,FALSE)</f>
        <v>Caja</v>
      </c>
      <c r="H182" s="5" t="str">
        <f>VLOOKUP(Mov_simple[[#This Row],[Haber]],Cuentas[],2,FALSE)</f>
        <v>Refrescos, pinchos, etc</v>
      </c>
    </row>
    <row r="183" spans="2:8" x14ac:dyDescent="0.3">
      <c r="B183" s="18">
        <v>44834</v>
      </c>
      <c r="C183" s="5" t="s">
        <v>111</v>
      </c>
      <c r="D183" s="23">
        <v>21.24</v>
      </c>
      <c r="E183" s="30" t="s">
        <v>11</v>
      </c>
      <c r="F183" s="7" t="s">
        <v>55</v>
      </c>
      <c r="G183" s="5" t="str">
        <f>VLOOKUP(Mov_simple[[#This Row],[Debe]],Cuentas[],2,FALSE)</f>
        <v>Caja</v>
      </c>
      <c r="H183" s="5" t="str">
        <f>VLOOKUP(Mov_simple[[#This Row],[Haber]],Cuentas[],2,FALSE)</f>
        <v>Comidas, cenas…</v>
      </c>
    </row>
    <row r="184" spans="2:8" x14ac:dyDescent="0.3">
      <c r="B184" s="1">
        <v>44835</v>
      </c>
      <c r="C184" s="5" t="s">
        <v>124</v>
      </c>
      <c r="D184" s="2">
        <v>5.68</v>
      </c>
      <c r="E184" s="7" t="s">
        <v>69</v>
      </c>
      <c r="F184" s="7" t="s">
        <v>11</v>
      </c>
      <c r="G184" s="5" t="str">
        <f>VLOOKUP(Mov_simple[[#This Row],[Debe]],Cuentas[],2,FALSE)</f>
        <v>Intereses bancos</v>
      </c>
      <c r="H184" s="5" t="str">
        <f>VLOOKUP(Mov_simple[[#This Row],[Haber]],Cuentas[],2,FALSE)</f>
        <v>Caja</v>
      </c>
    </row>
    <row r="185" spans="2:8" x14ac:dyDescent="0.3">
      <c r="B185" s="28">
        <v>44836</v>
      </c>
      <c r="C185" s="5" t="s">
        <v>121</v>
      </c>
      <c r="D185" s="31">
        <v>85.63</v>
      </c>
      <c r="E185" s="26" t="s">
        <v>16</v>
      </c>
      <c r="F185" s="7" t="s">
        <v>46</v>
      </c>
      <c r="G185" s="5" t="str">
        <f>VLOOKUP(Mov_simple[[#This Row],[Debe]],Cuentas[],2,FALSE)</f>
        <v>Tarjeta Visa</v>
      </c>
      <c r="H185" s="5" t="str">
        <f>VLOOKUP(Mov_simple[[#This Row],[Haber]],Cuentas[],2,FALSE)</f>
        <v>Comida</v>
      </c>
    </row>
    <row r="186" spans="2:8" x14ac:dyDescent="0.3">
      <c r="B186" s="18">
        <v>44841</v>
      </c>
      <c r="C186" s="5" t="s">
        <v>111</v>
      </c>
      <c r="D186" s="23">
        <v>30.599999999999898</v>
      </c>
      <c r="E186" s="30" t="s">
        <v>11</v>
      </c>
      <c r="F186" s="7" t="s">
        <v>55</v>
      </c>
      <c r="G186" s="5" t="str">
        <f>VLOOKUP(Mov_simple[[#This Row],[Debe]],Cuentas[],2,FALSE)</f>
        <v>Caja</v>
      </c>
      <c r="H186" s="5" t="str">
        <f>VLOOKUP(Mov_simple[[#This Row],[Haber]],Cuentas[],2,FALSE)</f>
        <v>Comidas, cenas…</v>
      </c>
    </row>
    <row r="187" spans="2:8" x14ac:dyDescent="0.3">
      <c r="B187" s="28">
        <v>44843</v>
      </c>
      <c r="C187" s="5" t="s">
        <v>121</v>
      </c>
      <c r="D187" s="31">
        <v>117.68</v>
      </c>
      <c r="E187" s="26" t="s">
        <v>16</v>
      </c>
      <c r="F187" s="7" t="s">
        <v>46</v>
      </c>
      <c r="G187" s="5" t="str">
        <f>VLOOKUP(Mov_simple[[#This Row],[Debe]],Cuentas[],2,FALSE)</f>
        <v>Tarjeta Visa</v>
      </c>
      <c r="H187" s="5" t="str">
        <f>VLOOKUP(Mov_simple[[#This Row],[Haber]],Cuentas[],2,FALSE)</f>
        <v>Comida</v>
      </c>
    </row>
    <row r="188" spans="2:8" x14ac:dyDescent="0.3">
      <c r="B188" s="1">
        <v>44844</v>
      </c>
      <c r="C188" s="5" t="s">
        <v>115</v>
      </c>
      <c r="D188" s="2">
        <v>27</v>
      </c>
      <c r="E188" s="30" t="s">
        <v>16</v>
      </c>
      <c r="F188" s="7" t="s">
        <v>89</v>
      </c>
      <c r="G188" s="5" t="str">
        <f>VLOOKUP(Mov_simple[[#This Row],[Debe]],Cuentas[],2,FALSE)</f>
        <v>Tarjeta Visa</v>
      </c>
      <c r="H188" s="5" t="str">
        <f>VLOOKUP(Mov_simple[[#This Row],[Haber]],Cuentas[],2,FALSE)</f>
        <v>Médicos</v>
      </c>
    </row>
    <row r="189" spans="2:8" x14ac:dyDescent="0.3">
      <c r="B189" s="1">
        <v>44844</v>
      </c>
      <c r="C189" s="5" t="s">
        <v>122</v>
      </c>
      <c r="D189" s="23">
        <v>37.03</v>
      </c>
      <c r="E189" s="7" t="s">
        <v>16</v>
      </c>
      <c r="F189" s="7" t="s">
        <v>63</v>
      </c>
      <c r="G189" s="5" t="str">
        <f>VLOOKUP(Mov_simple[[#This Row],[Debe]],Cuentas[],2,FALSE)</f>
        <v>Tarjeta Visa</v>
      </c>
      <c r="H189" s="5" t="str">
        <f>VLOOKUP(Mov_simple[[#This Row],[Haber]],Cuentas[],2,FALSE)</f>
        <v>IT / Electrónica</v>
      </c>
    </row>
    <row r="190" spans="2:8" x14ac:dyDescent="0.3">
      <c r="B190" s="18">
        <v>44848</v>
      </c>
      <c r="C190" s="5" t="s">
        <v>111</v>
      </c>
      <c r="D190" s="23">
        <v>27.72</v>
      </c>
      <c r="E190" s="30" t="s">
        <v>11</v>
      </c>
      <c r="F190" s="7" t="s">
        <v>55</v>
      </c>
      <c r="G190" s="5" t="str">
        <f>VLOOKUP(Mov_simple[[#This Row],[Debe]],Cuentas[],2,FALSE)</f>
        <v>Caja</v>
      </c>
      <c r="H190" s="5" t="str">
        <f>VLOOKUP(Mov_simple[[#This Row],[Haber]],Cuentas[],2,FALSE)</f>
        <v>Comidas, cenas…</v>
      </c>
    </row>
    <row r="191" spans="2:8" x14ac:dyDescent="0.3">
      <c r="B191" s="28">
        <v>44850</v>
      </c>
      <c r="C191" s="5" t="s">
        <v>117</v>
      </c>
      <c r="D191" s="24">
        <v>19.489999999999998</v>
      </c>
      <c r="E191" s="30" t="s">
        <v>11</v>
      </c>
      <c r="F191" s="7" t="s">
        <v>52</v>
      </c>
      <c r="G191" s="5" t="str">
        <f>VLOOKUP(Mov_simple[[#This Row],[Debe]],Cuentas[],2,FALSE)</f>
        <v>Caja</v>
      </c>
      <c r="H191" s="5" t="str">
        <f>VLOOKUP(Mov_simple[[#This Row],[Haber]],Cuentas[],2,FALSE)</f>
        <v>Refrescos, pinchos, etc</v>
      </c>
    </row>
    <row r="192" spans="2:8" x14ac:dyDescent="0.3">
      <c r="B192" s="28">
        <v>44850</v>
      </c>
      <c r="C192" s="5" t="s">
        <v>121</v>
      </c>
      <c r="D192" s="31">
        <v>102.27</v>
      </c>
      <c r="E192" s="26" t="s">
        <v>16</v>
      </c>
      <c r="F192" s="7" t="s">
        <v>46</v>
      </c>
      <c r="G192" s="5" t="str">
        <f>VLOOKUP(Mov_simple[[#This Row],[Debe]],Cuentas[],2,FALSE)</f>
        <v>Tarjeta Visa</v>
      </c>
      <c r="H192" s="5" t="str">
        <f>VLOOKUP(Mov_simple[[#This Row],[Haber]],Cuentas[],2,FALSE)</f>
        <v>Comida</v>
      </c>
    </row>
    <row r="193" spans="2:8" x14ac:dyDescent="0.3">
      <c r="B193" s="1">
        <v>44850</v>
      </c>
      <c r="C193" s="21" t="s">
        <v>112</v>
      </c>
      <c r="D193" s="2">
        <v>80</v>
      </c>
      <c r="E193" s="26" t="s">
        <v>16</v>
      </c>
      <c r="F193" s="26" t="s">
        <v>59</v>
      </c>
      <c r="G193" s="5" t="str">
        <f>VLOOKUP(Mov_simple[[#This Row],[Debe]],Cuentas[],2,FALSE)</f>
        <v>Tarjeta Visa</v>
      </c>
      <c r="H193" s="5" t="str">
        <f>VLOOKUP(Mov_simple[[#This Row],[Haber]],Cuentas[],2,FALSE)</f>
        <v>Gastos coche</v>
      </c>
    </row>
    <row r="194" spans="2:8" x14ac:dyDescent="0.3">
      <c r="B194" s="1">
        <v>44852</v>
      </c>
      <c r="C194" s="5" t="s">
        <v>119</v>
      </c>
      <c r="D194" s="2">
        <v>500</v>
      </c>
      <c r="E194" s="30" t="s">
        <v>14</v>
      </c>
      <c r="F194" s="7" t="s">
        <v>11</v>
      </c>
      <c r="G194" s="5" t="str">
        <f>VLOOKUP(Mov_simple[[#This Row],[Debe]],Cuentas[],2,FALSE)</f>
        <v>Cuenta nómina</v>
      </c>
      <c r="H194" s="5" t="str">
        <f>VLOOKUP(Mov_simple[[#This Row],[Haber]],Cuentas[],2,FALSE)</f>
        <v>Caja</v>
      </c>
    </row>
    <row r="195" spans="2:8" x14ac:dyDescent="0.3">
      <c r="B195" s="1">
        <v>44853</v>
      </c>
      <c r="C195" s="5" t="s">
        <v>125</v>
      </c>
      <c r="D195" s="2">
        <v>20</v>
      </c>
      <c r="E195" s="7" t="s">
        <v>14</v>
      </c>
      <c r="F195" s="7" t="s">
        <v>85</v>
      </c>
      <c r="G195" s="5" t="str">
        <f>VLOOKUP(Mov_simple[[#This Row],[Debe]],Cuentas[],2,FALSE)</f>
        <v>Cuenta nómina</v>
      </c>
      <c r="H195" s="5" t="str">
        <f>VLOOKUP(Mov_simple[[#This Row],[Haber]],Cuentas[],2,FALSE)</f>
        <v>Donaciones</v>
      </c>
    </row>
    <row r="196" spans="2:8" x14ac:dyDescent="0.3">
      <c r="B196" s="18">
        <v>44855</v>
      </c>
      <c r="C196" s="5" t="s">
        <v>111</v>
      </c>
      <c r="D196" s="23">
        <v>24.84</v>
      </c>
      <c r="E196" s="30" t="s">
        <v>11</v>
      </c>
      <c r="F196" s="7" t="s">
        <v>55</v>
      </c>
      <c r="G196" s="5" t="str">
        <f>VLOOKUP(Mov_simple[[#This Row],[Debe]],Cuentas[],2,FALSE)</f>
        <v>Caja</v>
      </c>
      <c r="H196" s="5" t="str">
        <f>VLOOKUP(Mov_simple[[#This Row],[Haber]],Cuentas[],2,FALSE)</f>
        <v>Comidas, cenas…</v>
      </c>
    </row>
    <row r="197" spans="2:8" x14ac:dyDescent="0.3">
      <c r="B197" s="28">
        <v>44857</v>
      </c>
      <c r="C197" s="5" t="s">
        <v>121</v>
      </c>
      <c r="D197" s="31">
        <v>101.65</v>
      </c>
      <c r="E197" s="26" t="s">
        <v>16</v>
      </c>
      <c r="F197" s="7" t="s">
        <v>46</v>
      </c>
      <c r="G197" s="5" t="str">
        <f>VLOOKUP(Mov_simple[[#This Row],[Debe]],Cuentas[],2,FALSE)</f>
        <v>Tarjeta Visa</v>
      </c>
      <c r="H197" s="5" t="str">
        <f>VLOOKUP(Mov_simple[[#This Row],[Haber]],Cuentas[],2,FALSE)</f>
        <v>Comida</v>
      </c>
    </row>
    <row r="198" spans="2:8" x14ac:dyDescent="0.3">
      <c r="B198" s="1">
        <v>44859</v>
      </c>
      <c r="C198" s="5" t="s">
        <v>100</v>
      </c>
      <c r="D198" s="2">
        <v>2500</v>
      </c>
      <c r="E198" s="30" t="s">
        <v>68</v>
      </c>
      <c r="F198" s="7" t="s">
        <v>14</v>
      </c>
      <c r="G198" s="5" t="str">
        <f>VLOOKUP(Mov_simple[[#This Row],[Debe]],Cuentas[],2,FALSE)</f>
        <v>Nómina</v>
      </c>
      <c r="H198" s="5" t="str">
        <f>VLOOKUP(Mov_simple[[#This Row],[Haber]],Cuentas[],2,FALSE)</f>
        <v>Cuenta nómina</v>
      </c>
    </row>
    <row r="199" spans="2:8" x14ac:dyDescent="0.3">
      <c r="B199" s="28">
        <v>44860</v>
      </c>
      <c r="C199" s="5" t="s">
        <v>102</v>
      </c>
      <c r="D199" s="24">
        <v>83.92</v>
      </c>
      <c r="E199" s="30" t="s">
        <v>16</v>
      </c>
      <c r="F199" s="7" t="s">
        <v>55</v>
      </c>
      <c r="G199" s="5" t="str">
        <f>VLOOKUP(Mov_simple[[#This Row],[Debe]],Cuentas[],2,FALSE)</f>
        <v>Tarjeta Visa</v>
      </c>
      <c r="H199" s="5" t="str">
        <f>VLOOKUP(Mov_simple[[#This Row],[Haber]],Cuentas[],2,FALSE)</f>
        <v>Comidas, cenas…</v>
      </c>
    </row>
    <row r="200" spans="2:8" x14ac:dyDescent="0.3">
      <c r="B200" s="18">
        <v>44862</v>
      </c>
      <c r="C200" s="5" t="s">
        <v>111</v>
      </c>
      <c r="D200" s="23">
        <v>21.96</v>
      </c>
      <c r="E200" s="30" t="s">
        <v>11</v>
      </c>
      <c r="F200" s="7" t="s">
        <v>55</v>
      </c>
      <c r="G200" s="5" t="str">
        <f>VLOOKUP(Mov_simple[[#This Row],[Debe]],Cuentas[],2,FALSE)</f>
        <v>Caja</v>
      </c>
      <c r="H200" s="5" t="str">
        <f>VLOOKUP(Mov_simple[[#This Row],[Haber]],Cuentas[],2,FALSE)</f>
        <v>Comidas, cenas…</v>
      </c>
    </row>
    <row r="201" spans="2:8" x14ac:dyDescent="0.3">
      <c r="B201" s="28">
        <v>44864</v>
      </c>
      <c r="C201" s="5" t="s">
        <v>121</v>
      </c>
      <c r="D201" s="31">
        <v>108.51</v>
      </c>
      <c r="E201" s="26" t="s">
        <v>16</v>
      </c>
      <c r="F201" s="7" t="s">
        <v>46</v>
      </c>
      <c r="G201" s="5" t="str">
        <f>VLOOKUP(Mov_simple[[#This Row],[Debe]],Cuentas[],2,FALSE)</f>
        <v>Tarjeta Visa</v>
      </c>
      <c r="H201" s="5" t="str">
        <f>VLOOKUP(Mov_simple[[#This Row],[Haber]],Cuentas[],2,FALSE)</f>
        <v>Comida</v>
      </c>
    </row>
    <row r="202" spans="2:8" x14ac:dyDescent="0.3">
      <c r="B202" s="1">
        <v>44865</v>
      </c>
      <c r="C202" s="5" t="s">
        <v>120</v>
      </c>
      <c r="D202" s="2">
        <v>200</v>
      </c>
      <c r="E202" s="30" t="s">
        <v>14</v>
      </c>
      <c r="F202" s="7" t="s">
        <v>16</v>
      </c>
      <c r="G202" s="5" t="str">
        <f>VLOOKUP(Mov_simple[[#This Row],[Debe]],Cuentas[],2,FALSE)</f>
        <v>Cuenta nómina</v>
      </c>
      <c r="H202" s="5" t="str">
        <f>VLOOKUP(Mov_simple[[#This Row],[Haber]],Cuentas[],2,FALSE)</f>
        <v>Tarjeta Visa</v>
      </c>
    </row>
    <row r="203" spans="2:8" x14ac:dyDescent="0.3">
      <c r="B203" s="28">
        <v>44866</v>
      </c>
      <c r="C203" s="5" t="s">
        <v>117</v>
      </c>
      <c r="D203" s="24">
        <v>16.43</v>
      </c>
      <c r="E203" s="30" t="s">
        <v>11</v>
      </c>
      <c r="F203" s="7" t="s">
        <v>52</v>
      </c>
      <c r="G203" s="5" t="str">
        <f>VLOOKUP(Mov_simple[[#This Row],[Debe]],Cuentas[],2,FALSE)</f>
        <v>Caja</v>
      </c>
      <c r="H203" s="5" t="str">
        <f>VLOOKUP(Mov_simple[[#This Row],[Haber]],Cuentas[],2,FALSE)</f>
        <v>Refrescos, pinchos, etc</v>
      </c>
    </row>
    <row r="204" spans="2:8" x14ac:dyDescent="0.3">
      <c r="B204" s="1">
        <v>44866</v>
      </c>
      <c r="C204" s="5" t="s">
        <v>124</v>
      </c>
      <c r="D204" s="32">
        <v>3.46</v>
      </c>
      <c r="E204" s="7" t="s">
        <v>69</v>
      </c>
      <c r="F204" s="7" t="s">
        <v>11</v>
      </c>
      <c r="G204" s="5" t="str">
        <f>VLOOKUP(Mov_simple[[#This Row],[Debe]],Cuentas[],2,FALSE)</f>
        <v>Intereses bancos</v>
      </c>
      <c r="H204" s="5" t="str">
        <f>VLOOKUP(Mov_simple[[#This Row],[Haber]],Cuentas[],2,FALSE)</f>
        <v>Caja</v>
      </c>
    </row>
    <row r="205" spans="2:8" x14ac:dyDescent="0.3">
      <c r="B205" s="18">
        <v>44869</v>
      </c>
      <c r="C205" s="5" t="s">
        <v>111</v>
      </c>
      <c r="D205" s="17">
        <v>31.319999999999901</v>
      </c>
      <c r="E205" s="30" t="s">
        <v>11</v>
      </c>
      <c r="F205" s="7" t="s">
        <v>55</v>
      </c>
      <c r="G205" s="5" t="str">
        <f>VLOOKUP(Mov_simple[[#This Row],[Debe]],Cuentas[],2,FALSE)</f>
        <v>Caja</v>
      </c>
      <c r="H205" s="5" t="str">
        <f>VLOOKUP(Mov_simple[[#This Row],[Haber]],Cuentas[],2,FALSE)</f>
        <v>Comidas, cenas…</v>
      </c>
    </row>
    <row r="206" spans="2:8" x14ac:dyDescent="0.3">
      <c r="B206" s="1">
        <v>44870</v>
      </c>
      <c r="C206" s="5" t="s">
        <v>122</v>
      </c>
      <c r="D206" s="17">
        <v>119.22</v>
      </c>
      <c r="E206" s="7" t="s">
        <v>16</v>
      </c>
      <c r="F206" s="7" t="s">
        <v>63</v>
      </c>
      <c r="G206" s="5" t="str">
        <f>VLOOKUP(Mov_simple[[#This Row],[Debe]],Cuentas[],2,FALSE)</f>
        <v>Tarjeta Visa</v>
      </c>
      <c r="H206" s="5" t="str">
        <f>VLOOKUP(Mov_simple[[#This Row],[Haber]],Cuentas[],2,FALSE)</f>
        <v>IT / Electrónica</v>
      </c>
    </row>
    <row r="207" spans="2:8" x14ac:dyDescent="0.3">
      <c r="B207" s="28">
        <v>44871</v>
      </c>
      <c r="C207" s="5" t="s">
        <v>121</v>
      </c>
      <c r="D207" s="33">
        <v>120.61</v>
      </c>
      <c r="E207" s="26" t="s">
        <v>16</v>
      </c>
      <c r="F207" s="7" t="s">
        <v>46</v>
      </c>
      <c r="G207" s="5" t="str">
        <f>VLOOKUP(Mov_simple[[#This Row],[Debe]],Cuentas[],2,FALSE)</f>
        <v>Tarjeta Visa</v>
      </c>
      <c r="H207" s="5" t="str">
        <f>VLOOKUP(Mov_simple[[#This Row],[Haber]],Cuentas[],2,FALSE)</f>
        <v>Comida</v>
      </c>
    </row>
    <row r="208" spans="2:8" x14ac:dyDescent="0.3">
      <c r="B208" s="18">
        <v>44872</v>
      </c>
      <c r="C208" s="21" t="s">
        <v>112</v>
      </c>
      <c r="D208" s="32">
        <v>23</v>
      </c>
      <c r="E208" s="26" t="s">
        <v>16</v>
      </c>
      <c r="F208" s="26" t="s">
        <v>59</v>
      </c>
      <c r="G208" s="5" t="str">
        <f>VLOOKUP(Mov_simple[[#This Row],[Debe]],Cuentas[],2,FALSE)</f>
        <v>Tarjeta Visa</v>
      </c>
      <c r="H208" s="5" t="str">
        <f>VLOOKUP(Mov_simple[[#This Row],[Haber]],Cuentas[],2,FALSE)</f>
        <v>Gastos coche</v>
      </c>
    </row>
    <row r="209" spans="2:8" x14ac:dyDescent="0.3">
      <c r="B209" s="18">
        <v>44876</v>
      </c>
      <c r="C209" s="5" t="s">
        <v>111</v>
      </c>
      <c r="D209" s="17">
        <v>28.6799999999999</v>
      </c>
      <c r="E209" s="30" t="s">
        <v>11</v>
      </c>
      <c r="F209" s="7" t="s">
        <v>55</v>
      </c>
      <c r="G209" s="5" t="str">
        <f>VLOOKUP(Mov_simple[[#This Row],[Debe]],Cuentas[],2,FALSE)</f>
        <v>Caja</v>
      </c>
      <c r="H209" s="5" t="str">
        <f>VLOOKUP(Mov_simple[[#This Row],[Haber]],Cuentas[],2,FALSE)</f>
        <v>Comidas, cenas…</v>
      </c>
    </row>
    <row r="210" spans="2:8" x14ac:dyDescent="0.3">
      <c r="B210" s="28">
        <v>44878</v>
      </c>
      <c r="C210" s="5" t="s">
        <v>121</v>
      </c>
      <c r="D210" s="33">
        <v>82.65</v>
      </c>
      <c r="E210" s="26" t="s">
        <v>16</v>
      </c>
      <c r="F210" s="7" t="s">
        <v>46</v>
      </c>
      <c r="G210" s="5" t="str">
        <f>VLOOKUP(Mov_simple[[#This Row],[Debe]],Cuentas[],2,FALSE)</f>
        <v>Tarjeta Visa</v>
      </c>
      <c r="H210" s="5" t="str">
        <f>VLOOKUP(Mov_simple[[#This Row],[Haber]],Cuentas[],2,FALSE)</f>
        <v>Comida</v>
      </c>
    </row>
    <row r="211" spans="2:8" x14ac:dyDescent="0.3">
      <c r="B211" s="28">
        <v>44882</v>
      </c>
      <c r="C211" s="5" t="s">
        <v>117</v>
      </c>
      <c r="D211" s="32">
        <v>19.78</v>
      </c>
      <c r="E211" s="7" t="s">
        <v>11</v>
      </c>
      <c r="F211" s="7" t="s">
        <v>52</v>
      </c>
      <c r="G211" s="5" t="str">
        <f>VLOOKUP(Mov_simple[[#This Row],[Debe]],Cuentas[],2,FALSE)</f>
        <v>Caja</v>
      </c>
      <c r="H211" s="5" t="str">
        <f>VLOOKUP(Mov_simple[[#This Row],[Haber]],Cuentas[],2,FALSE)</f>
        <v>Refrescos, pinchos, etc</v>
      </c>
    </row>
    <row r="212" spans="2:8" x14ac:dyDescent="0.3">
      <c r="B212" s="18">
        <v>44883</v>
      </c>
      <c r="C212" s="5" t="s">
        <v>111</v>
      </c>
      <c r="D212" s="17">
        <v>25.8</v>
      </c>
      <c r="E212" s="30" t="s">
        <v>11</v>
      </c>
      <c r="F212" s="7" t="s">
        <v>55</v>
      </c>
      <c r="G212" s="5" t="str">
        <f>VLOOKUP(Mov_simple[[#This Row],[Debe]],Cuentas[],2,FALSE)</f>
        <v>Caja</v>
      </c>
      <c r="H212" s="5" t="str">
        <f>VLOOKUP(Mov_simple[[#This Row],[Haber]],Cuentas[],2,FALSE)</f>
        <v>Comidas, cenas…</v>
      </c>
    </row>
    <row r="213" spans="2:8" x14ac:dyDescent="0.3">
      <c r="B213" s="1">
        <v>44883</v>
      </c>
      <c r="C213" s="5" t="s">
        <v>119</v>
      </c>
      <c r="D213" s="32">
        <v>500</v>
      </c>
      <c r="E213" s="30" t="s">
        <v>14</v>
      </c>
      <c r="F213" s="7" t="s">
        <v>11</v>
      </c>
      <c r="G213" s="5" t="str">
        <f>VLOOKUP(Mov_simple[[#This Row],[Debe]],Cuentas[],2,FALSE)</f>
        <v>Cuenta nómina</v>
      </c>
      <c r="H213" s="5" t="str">
        <f>VLOOKUP(Mov_simple[[#This Row],[Haber]],Cuentas[],2,FALSE)</f>
        <v>Caja</v>
      </c>
    </row>
    <row r="214" spans="2:8" x14ac:dyDescent="0.3">
      <c r="B214" s="1">
        <v>44884</v>
      </c>
      <c r="C214" s="5" t="s">
        <v>125</v>
      </c>
      <c r="D214" s="32">
        <v>20</v>
      </c>
      <c r="E214" s="7" t="s">
        <v>14</v>
      </c>
      <c r="F214" s="7" t="s">
        <v>85</v>
      </c>
      <c r="G214" s="5" t="str">
        <f>VLOOKUP(Mov_simple[[#This Row],[Debe]],Cuentas[],2,FALSE)</f>
        <v>Cuenta nómina</v>
      </c>
      <c r="H214" s="5" t="str">
        <f>VLOOKUP(Mov_simple[[#This Row],[Haber]],Cuentas[],2,FALSE)</f>
        <v>Donaciones</v>
      </c>
    </row>
    <row r="215" spans="2:8" x14ac:dyDescent="0.3">
      <c r="B215" s="28">
        <v>44885</v>
      </c>
      <c r="C215" s="5" t="s">
        <v>121</v>
      </c>
      <c r="D215" s="33">
        <v>87.92</v>
      </c>
      <c r="E215" s="26" t="s">
        <v>16</v>
      </c>
      <c r="F215" s="7" t="s">
        <v>46</v>
      </c>
      <c r="G215" s="5" t="str">
        <f>VLOOKUP(Mov_simple[[#This Row],[Debe]],Cuentas[],2,FALSE)</f>
        <v>Tarjeta Visa</v>
      </c>
      <c r="H215" s="5" t="str">
        <f>VLOOKUP(Mov_simple[[#This Row],[Haber]],Cuentas[],2,FALSE)</f>
        <v>Comida</v>
      </c>
    </row>
    <row r="216" spans="2:8" x14ac:dyDescent="0.3">
      <c r="B216" s="1">
        <v>44890</v>
      </c>
      <c r="C216" s="5" t="s">
        <v>100</v>
      </c>
      <c r="D216" s="32">
        <v>2500</v>
      </c>
      <c r="E216" s="30" t="s">
        <v>68</v>
      </c>
      <c r="F216" s="7" t="s">
        <v>14</v>
      </c>
      <c r="G216" s="5" t="str">
        <f>VLOOKUP(Mov_simple[[#This Row],[Debe]],Cuentas[],2,FALSE)</f>
        <v>Nómina</v>
      </c>
      <c r="H216" s="5" t="str">
        <f>VLOOKUP(Mov_simple[[#This Row],[Haber]],Cuentas[],2,FALSE)</f>
        <v>Cuenta nómina</v>
      </c>
    </row>
    <row r="217" spans="2:8" x14ac:dyDescent="0.3">
      <c r="B217" s="18">
        <v>44890</v>
      </c>
      <c r="C217" s="5" t="s">
        <v>111</v>
      </c>
      <c r="D217" s="17">
        <v>22.92</v>
      </c>
      <c r="E217" s="30" t="s">
        <v>11</v>
      </c>
      <c r="F217" s="7" t="s">
        <v>55</v>
      </c>
      <c r="G217" s="5" t="str">
        <f>VLOOKUP(Mov_simple[[#This Row],[Debe]],Cuentas[],2,FALSE)</f>
        <v>Caja</v>
      </c>
      <c r="H217" s="5" t="str">
        <f>VLOOKUP(Mov_simple[[#This Row],[Haber]],Cuentas[],2,FALSE)</f>
        <v>Comidas, cenas…</v>
      </c>
    </row>
    <row r="218" spans="2:8" x14ac:dyDescent="0.3">
      <c r="B218" s="28">
        <v>44892</v>
      </c>
      <c r="C218" s="5" t="s">
        <v>102</v>
      </c>
      <c r="D218" s="24">
        <v>76.959999999999994</v>
      </c>
      <c r="E218" s="7" t="s">
        <v>16</v>
      </c>
      <c r="F218" s="7" t="s">
        <v>55</v>
      </c>
      <c r="G218" s="5" t="str">
        <f>VLOOKUP(Mov_simple[[#This Row],[Debe]],Cuentas[],2,FALSE)</f>
        <v>Tarjeta Visa</v>
      </c>
      <c r="H218" s="5" t="str">
        <f>VLOOKUP(Mov_simple[[#This Row],[Haber]],Cuentas[],2,FALSE)</f>
        <v>Comidas, cenas…</v>
      </c>
    </row>
    <row r="219" spans="2:8" x14ac:dyDescent="0.3">
      <c r="B219" s="28">
        <v>44892</v>
      </c>
      <c r="C219" s="5" t="s">
        <v>121</v>
      </c>
      <c r="D219" s="31">
        <v>94.23</v>
      </c>
      <c r="E219" s="26" t="s">
        <v>16</v>
      </c>
      <c r="F219" s="7" t="s">
        <v>46</v>
      </c>
      <c r="G219" s="5" t="str">
        <f>VLOOKUP(Mov_simple[[#This Row],[Debe]],Cuentas[],2,FALSE)</f>
        <v>Tarjeta Visa</v>
      </c>
      <c r="H219" s="5" t="str">
        <f>VLOOKUP(Mov_simple[[#This Row],[Haber]],Cuentas[],2,FALSE)</f>
        <v>Comida</v>
      </c>
    </row>
    <row r="220" spans="2:8" x14ac:dyDescent="0.3">
      <c r="B220" s="1">
        <v>44894</v>
      </c>
      <c r="C220" s="21" t="s">
        <v>112</v>
      </c>
      <c r="D220" s="2">
        <v>68</v>
      </c>
      <c r="E220" s="26" t="s">
        <v>16</v>
      </c>
      <c r="F220" s="26" t="s">
        <v>59</v>
      </c>
      <c r="G220" s="5" t="str">
        <f>VLOOKUP(Mov_simple[[#This Row],[Debe]],Cuentas[],2,FALSE)</f>
        <v>Tarjeta Visa</v>
      </c>
      <c r="H220" s="5" t="str">
        <f>VLOOKUP(Mov_simple[[#This Row],[Haber]],Cuentas[],2,FALSE)</f>
        <v>Gastos coche</v>
      </c>
    </row>
    <row r="221" spans="2:8" x14ac:dyDescent="0.3">
      <c r="B221" s="1">
        <v>44895</v>
      </c>
      <c r="C221" s="5" t="s">
        <v>120</v>
      </c>
      <c r="D221" s="2">
        <v>200</v>
      </c>
      <c r="E221" s="30" t="s">
        <v>14</v>
      </c>
      <c r="F221" s="7" t="s">
        <v>16</v>
      </c>
      <c r="G221" s="5" t="str">
        <f>VLOOKUP(Mov_simple[[#This Row],[Debe]],Cuentas[],2,FALSE)</f>
        <v>Cuenta nómina</v>
      </c>
      <c r="H221" s="5" t="str">
        <f>VLOOKUP(Mov_simple[[#This Row],[Haber]],Cuentas[],2,FALSE)</f>
        <v>Tarjeta Visa</v>
      </c>
    </row>
    <row r="222" spans="2:8" x14ac:dyDescent="0.3">
      <c r="B222" s="1">
        <v>44896</v>
      </c>
      <c r="C222" s="5" t="s">
        <v>122</v>
      </c>
      <c r="D222" s="23">
        <v>60.05</v>
      </c>
      <c r="E222" s="7" t="s">
        <v>16</v>
      </c>
      <c r="F222" s="7" t="s">
        <v>63</v>
      </c>
      <c r="G222" s="5" t="str">
        <f>VLOOKUP(Mov_simple[[#This Row],[Debe]],Cuentas[],2,FALSE)</f>
        <v>Tarjeta Visa</v>
      </c>
      <c r="H222" s="5" t="str">
        <f>VLOOKUP(Mov_simple[[#This Row],[Haber]],Cuentas[],2,FALSE)</f>
        <v>IT / Electrónica</v>
      </c>
    </row>
    <row r="223" spans="2:8" x14ac:dyDescent="0.3">
      <c r="B223" s="1">
        <v>44896</v>
      </c>
      <c r="C223" s="5" t="s">
        <v>124</v>
      </c>
      <c r="D223" s="2">
        <v>4</v>
      </c>
      <c r="E223" s="7" t="s">
        <v>69</v>
      </c>
      <c r="F223" s="7" t="s">
        <v>11</v>
      </c>
      <c r="G223" s="5" t="str">
        <f>VLOOKUP(Mov_simple[[#This Row],[Debe]],Cuentas[],2,FALSE)</f>
        <v>Intereses bancos</v>
      </c>
      <c r="H223" s="5" t="str">
        <f>VLOOKUP(Mov_simple[[#This Row],[Haber]],Cuentas[],2,FALSE)</f>
        <v>Caja</v>
      </c>
    </row>
    <row r="224" spans="2:8" x14ac:dyDescent="0.3">
      <c r="B224" s="18">
        <v>44897</v>
      </c>
      <c r="C224" s="5" t="s">
        <v>111</v>
      </c>
      <c r="D224" s="23">
        <v>32.279999999999902</v>
      </c>
      <c r="E224" s="30" t="s">
        <v>11</v>
      </c>
      <c r="F224" s="7" t="s">
        <v>55</v>
      </c>
      <c r="G224" s="5" t="str">
        <f>VLOOKUP(Mov_simple[[#This Row],[Debe]],Cuentas[],2,FALSE)</f>
        <v>Caja</v>
      </c>
      <c r="H224" s="5" t="str">
        <f>VLOOKUP(Mov_simple[[#This Row],[Haber]],Cuentas[],2,FALSE)</f>
        <v>Comidas, cenas…</v>
      </c>
    </row>
    <row r="225" spans="2:8" x14ac:dyDescent="0.3">
      <c r="B225" s="28">
        <v>44898</v>
      </c>
      <c r="C225" s="5" t="s">
        <v>117</v>
      </c>
      <c r="D225" s="24">
        <v>17.829999999999998</v>
      </c>
      <c r="E225" s="7" t="s">
        <v>11</v>
      </c>
      <c r="F225" s="7" t="s">
        <v>52</v>
      </c>
      <c r="G225" s="5" t="str">
        <f>VLOOKUP(Mov_simple[[#This Row],[Debe]],Cuentas[],2,FALSE)</f>
        <v>Caja</v>
      </c>
      <c r="H225" s="5" t="str">
        <f>VLOOKUP(Mov_simple[[#This Row],[Haber]],Cuentas[],2,FALSE)</f>
        <v>Refrescos, pinchos, etc</v>
      </c>
    </row>
    <row r="226" spans="2:8" x14ac:dyDescent="0.3">
      <c r="B226" s="28">
        <v>44899</v>
      </c>
      <c r="C226" s="5" t="s">
        <v>121</v>
      </c>
      <c r="D226" s="31">
        <v>121.28</v>
      </c>
      <c r="E226" s="26" t="s">
        <v>16</v>
      </c>
      <c r="F226" s="7" t="s">
        <v>46</v>
      </c>
      <c r="G226" s="5" t="str">
        <f>VLOOKUP(Mov_simple[[#This Row],[Debe]],Cuentas[],2,FALSE)</f>
        <v>Tarjeta Visa</v>
      </c>
      <c r="H226" s="5" t="str">
        <f>VLOOKUP(Mov_simple[[#This Row],[Haber]],Cuentas[],2,FALSE)</f>
        <v>Comida</v>
      </c>
    </row>
    <row r="227" spans="2:8" x14ac:dyDescent="0.3">
      <c r="B227" s="18">
        <v>44904</v>
      </c>
      <c r="C227" s="5" t="s">
        <v>111</v>
      </c>
      <c r="D227" s="23">
        <v>29.639999999999901</v>
      </c>
      <c r="E227" s="30" t="s">
        <v>11</v>
      </c>
      <c r="F227" s="7" t="s">
        <v>55</v>
      </c>
      <c r="G227" s="5" t="str">
        <f>VLOOKUP(Mov_simple[[#This Row],[Debe]],Cuentas[],2,FALSE)</f>
        <v>Caja</v>
      </c>
      <c r="H227" s="5" t="str">
        <f>VLOOKUP(Mov_simple[[#This Row],[Haber]],Cuentas[],2,FALSE)</f>
        <v>Comidas, cenas…</v>
      </c>
    </row>
    <row r="228" spans="2:8" x14ac:dyDescent="0.3">
      <c r="B228" s="28">
        <v>44906</v>
      </c>
      <c r="C228" s="5" t="s">
        <v>121</v>
      </c>
      <c r="D228" s="31">
        <v>93.11</v>
      </c>
      <c r="E228" s="26" t="s">
        <v>16</v>
      </c>
      <c r="F228" s="7" t="s">
        <v>46</v>
      </c>
      <c r="G228" s="5" t="str">
        <f>VLOOKUP(Mov_simple[[#This Row],[Debe]],Cuentas[],2,FALSE)</f>
        <v>Tarjeta Visa</v>
      </c>
      <c r="H228" s="5" t="str">
        <f>VLOOKUP(Mov_simple[[#This Row],[Haber]],Cuentas[],2,FALSE)</f>
        <v>Comida</v>
      </c>
    </row>
    <row r="229" spans="2:8" x14ac:dyDescent="0.3">
      <c r="B229" s="1">
        <v>44911</v>
      </c>
      <c r="C229" s="5" t="s">
        <v>115</v>
      </c>
      <c r="D229" s="2">
        <v>14</v>
      </c>
      <c r="E229" s="30" t="s">
        <v>16</v>
      </c>
      <c r="F229" s="7" t="s">
        <v>89</v>
      </c>
      <c r="G229" s="5" t="str">
        <f>VLOOKUP(Mov_simple[[#This Row],[Debe]],Cuentas[],2,FALSE)</f>
        <v>Tarjeta Visa</v>
      </c>
      <c r="H229" s="5" t="str">
        <f>VLOOKUP(Mov_simple[[#This Row],[Haber]],Cuentas[],2,FALSE)</f>
        <v>Médicos</v>
      </c>
    </row>
    <row r="230" spans="2:8" x14ac:dyDescent="0.3">
      <c r="B230" s="18">
        <v>44911</v>
      </c>
      <c r="C230" s="5" t="s">
        <v>111</v>
      </c>
      <c r="D230" s="23">
        <v>26.76</v>
      </c>
      <c r="E230" s="30" t="s">
        <v>11</v>
      </c>
      <c r="F230" s="7" t="s">
        <v>55</v>
      </c>
      <c r="G230" s="5" t="str">
        <f>VLOOKUP(Mov_simple[[#This Row],[Debe]],Cuentas[],2,FALSE)</f>
        <v>Caja</v>
      </c>
      <c r="H230" s="5" t="str">
        <f>VLOOKUP(Mov_simple[[#This Row],[Haber]],Cuentas[],2,FALSE)</f>
        <v>Comidas, cenas…</v>
      </c>
    </row>
    <row r="231" spans="2:8" x14ac:dyDescent="0.3">
      <c r="B231" s="28">
        <v>44913</v>
      </c>
      <c r="C231" s="5" t="s">
        <v>121</v>
      </c>
      <c r="D231" s="31">
        <v>112.66</v>
      </c>
      <c r="E231" s="26" t="s">
        <v>16</v>
      </c>
      <c r="F231" s="7" t="s">
        <v>46</v>
      </c>
      <c r="G231" s="5" t="str">
        <f>VLOOKUP(Mov_simple[[#This Row],[Debe]],Cuentas[],2,FALSE)</f>
        <v>Tarjeta Visa</v>
      </c>
      <c r="H231" s="5" t="str">
        <f>VLOOKUP(Mov_simple[[#This Row],[Haber]],Cuentas[],2,FALSE)</f>
        <v>Comida</v>
      </c>
    </row>
    <row r="232" spans="2:8" x14ac:dyDescent="0.3">
      <c r="B232" s="1">
        <v>44913</v>
      </c>
      <c r="C232" s="5" t="s">
        <v>119</v>
      </c>
      <c r="D232" s="2">
        <v>500</v>
      </c>
      <c r="E232" s="30" t="s">
        <v>14</v>
      </c>
      <c r="F232" s="7" t="s">
        <v>11</v>
      </c>
      <c r="G232" s="5" t="str">
        <f>VLOOKUP(Mov_simple[[#This Row],[Debe]],Cuentas[],2,FALSE)</f>
        <v>Cuenta nómina</v>
      </c>
      <c r="H232" s="5" t="str">
        <f>VLOOKUP(Mov_simple[[#This Row],[Haber]],Cuentas[],2,FALSE)</f>
        <v>Caja</v>
      </c>
    </row>
    <row r="233" spans="2:8" x14ac:dyDescent="0.3">
      <c r="B233" s="28">
        <v>44914</v>
      </c>
      <c r="C233" s="5" t="s">
        <v>117</v>
      </c>
      <c r="D233" s="24">
        <v>15.01</v>
      </c>
      <c r="E233" s="7" t="s">
        <v>11</v>
      </c>
      <c r="F233" s="7" t="s">
        <v>52</v>
      </c>
      <c r="G233" s="5" t="str">
        <f>VLOOKUP(Mov_simple[[#This Row],[Debe]],Cuentas[],2,FALSE)</f>
        <v>Caja</v>
      </c>
      <c r="H233" s="5" t="str">
        <f>VLOOKUP(Mov_simple[[#This Row],[Haber]],Cuentas[],2,FALSE)</f>
        <v>Refrescos, pinchos, etc</v>
      </c>
    </row>
    <row r="234" spans="2:8" x14ac:dyDescent="0.3">
      <c r="B234" s="1">
        <v>44914</v>
      </c>
      <c r="C234" s="5" t="s">
        <v>125</v>
      </c>
      <c r="D234" s="2">
        <v>20</v>
      </c>
      <c r="E234" s="7" t="s">
        <v>14</v>
      </c>
      <c r="F234" s="7" t="s">
        <v>85</v>
      </c>
      <c r="G234" s="5" t="str">
        <f>VLOOKUP(Mov_simple[[#This Row],[Debe]],Cuentas[],2,FALSE)</f>
        <v>Cuenta nómina</v>
      </c>
      <c r="H234" s="5" t="str">
        <f>VLOOKUP(Mov_simple[[#This Row],[Haber]],Cuentas[],2,FALSE)</f>
        <v>Donaciones</v>
      </c>
    </row>
    <row r="235" spans="2:8" x14ac:dyDescent="0.3">
      <c r="B235" s="18">
        <v>44916</v>
      </c>
      <c r="C235" s="21" t="s">
        <v>112</v>
      </c>
      <c r="D235" s="24">
        <v>71</v>
      </c>
      <c r="E235" s="26" t="s">
        <v>16</v>
      </c>
      <c r="F235" s="26" t="s">
        <v>59</v>
      </c>
      <c r="G235" s="5" t="str">
        <f>VLOOKUP(Mov_simple[[#This Row],[Debe]],Cuentas[],2,FALSE)</f>
        <v>Tarjeta Visa</v>
      </c>
      <c r="H235" s="5" t="str">
        <f>VLOOKUP(Mov_simple[[#This Row],[Haber]],Cuentas[],2,FALSE)</f>
        <v>Gastos coche</v>
      </c>
    </row>
    <row r="236" spans="2:8" x14ac:dyDescent="0.3">
      <c r="B236" s="18">
        <v>44918</v>
      </c>
      <c r="C236" s="5" t="s">
        <v>111</v>
      </c>
      <c r="D236" s="23">
        <v>23.88</v>
      </c>
      <c r="E236" s="30" t="s">
        <v>11</v>
      </c>
      <c r="F236" s="7" t="s">
        <v>55</v>
      </c>
      <c r="G236" s="5" t="str">
        <f>VLOOKUP(Mov_simple[[#This Row],[Debe]],Cuentas[],2,FALSE)</f>
        <v>Caja</v>
      </c>
      <c r="H236" s="5" t="str">
        <f>VLOOKUP(Mov_simple[[#This Row],[Haber]],Cuentas[],2,FALSE)</f>
        <v>Comidas, cenas…</v>
      </c>
    </row>
    <row r="237" spans="2:8" x14ac:dyDescent="0.3">
      <c r="B237" s="28">
        <v>44920</v>
      </c>
      <c r="C237" s="5" t="s">
        <v>121</v>
      </c>
      <c r="D237" s="31">
        <v>92.51</v>
      </c>
      <c r="E237" s="26" t="s">
        <v>16</v>
      </c>
      <c r="F237" s="7" t="s">
        <v>46</v>
      </c>
      <c r="G237" s="5" t="str">
        <f>VLOOKUP(Mov_simple[[#This Row],[Debe]],Cuentas[],2,FALSE)</f>
        <v>Tarjeta Visa</v>
      </c>
      <c r="H237" s="5" t="str">
        <f>VLOOKUP(Mov_simple[[#This Row],[Haber]],Cuentas[],2,FALSE)</f>
        <v>Comida</v>
      </c>
    </row>
    <row r="238" spans="2:8" x14ac:dyDescent="0.3">
      <c r="B238" s="28">
        <v>44920</v>
      </c>
      <c r="C238" s="29" t="s">
        <v>100</v>
      </c>
      <c r="D238" s="24">
        <v>2500</v>
      </c>
      <c r="E238" s="30" t="s">
        <v>68</v>
      </c>
      <c r="F238" s="30" t="s">
        <v>14</v>
      </c>
      <c r="G238" s="5" t="str">
        <f>VLOOKUP(Mov_simple[[#This Row],[Debe]],Cuentas[],2,FALSE)</f>
        <v>Nómina</v>
      </c>
      <c r="H238" s="5" t="str">
        <f>VLOOKUP(Mov_simple[[#This Row],[Haber]],Cuentas[],2,FALSE)</f>
        <v>Cuenta nómina</v>
      </c>
    </row>
    <row r="239" spans="2:8" x14ac:dyDescent="0.3">
      <c r="B239" s="1">
        <v>44922</v>
      </c>
      <c r="C239" s="5" t="s">
        <v>122</v>
      </c>
      <c r="D239" s="23">
        <v>73.5</v>
      </c>
      <c r="E239" s="7" t="s">
        <v>16</v>
      </c>
      <c r="F239" s="7" t="s">
        <v>63</v>
      </c>
      <c r="G239" s="5" t="str">
        <f>VLOOKUP(Mov_simple[[#This Row],[Debe]],Cuentas[],2,FALSE)</f>
        <v>Tarjeta Visa</v>
      </c>
      <c r="H239" s="5" t="str">
        <f>VLOOKUP(Mov_simple[[#This Row],[Haber]],Cuentas[],2,FALSE)</f>
        <v>IT / Electrónica</v>
      </c>
    </row>
    <row r="240" spans="2:8" x14ac:dyDescent="0.3">
      <c r="B240" s="28">
        <v>44924</v>
      </c>
      <c r="C240" s="5" t="s">
        <v>102</v>
      </c>
      <c r="D240" s="24">
        <v>81.89</v>
      </c>
      <c r="E240" s="7" t="s">
        <v>16</v>
      </c>
      <c r="F240" s="7" t="s">
        <v>55</v>
      </c>
      <c r="G240" s="5" t="str">
        <f>VLOOKUP(Mov_simple[[#This Row],[Debe]],Cuentas[],2,FALSE)</f>
        <v>Tarjeta Visa</v>
      </c>
      <c r="H240" s="5" t="str">
        <f>VLOOKUP(Mov_simple[[#This Row],[Haber]],Cuentas[],2,FALSE)</f>
        <v>Comidas, cenas…</v>
      </c>
    </row>
    <row r="241" spans="2:8" x14ac:dyDescent="0.3">
      <c r="B241" s="18">
        <v>44925</v>
      </c>
      <c r="C241" t="s">
        <v>111</v>
      </c>
      <c r="D241" s="23">
        <v>21</v>
      </c>
      <c r="E241" s="30" t="s">
        <v>11</v>
      </c>
      <c r="F241" s="7" t="s">
        <v>55</v>
      </c>
      <c r="G241" s="5" t="str">
        <f>VLOOKUP(Mov_simple[[#This Row],[Debe]],Cuentas[],2,FALSE)</f>
        <v>Caja</v>
      </c>
      <c r="H241" s="5" t="str">
        <f>VLOOKUP(Mov_simple[[#This Row],[Haber]],Cuentas[],2,FALSE)</f>
        <v>Comidas, cenas…</v>
      </c>
    </row>
    <row r="242" spans="2:8" x14ac:dyDescent="0.3">
      <c r="B242" s="1">
        <v>44926</v>
      </c>
      <c r="C242" s="5" t="s">
        <v>120</v>
      </c>
      <c r="D242" s="2">
        <v>200</v>
      </c>
      <c r="E242" s="30" t="s">
        <v>14</v>
      </c>
      <c r="F242" s="7" t="s">
        <v>16</v>
      </c>
      <c r="G242" s="5" t="str">
        <f>VLOOKUP(Mov_simple[[#This Row],[Debe]],Cuentas[],2,FALSE)</f>
        <v>Cuenta nómina</v>
      </c>
      <c r="H242" s="5" t="str">
        <f>VLOOKUP(Mov_simple[[#This Row],[Haber]],Cuentas[],2,FALSE)</f>
        <v>Tarjeta Visa</v>
      </c>
    </row>
  </sheetData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Q66"/>
  <sheetViews>
    <sheetView zoomScale="85" zoomScaleNormal="85" workbookViewId="0">
      <selection activeCell="E15" sqref="E15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6640625" customWidth="1"/>
    <col min="7" max="7" width="11.6640625" customWidth="1"/>
    <col min="8" max="8" width="28.6640625" customWidth="1"/>
    <col min="10" max="10" width="11.44140625" bestFit="1" customWidth="1"/>
    <col min="11" max="12" width="7.33203125" bestFit="1" customWidth="1"/>
    <col min="13" max="13" width="5" bestFit="1" customWidth="1"/>
    <col min="16" max="16" width="24.44140625" customWidth="1"/>
  </cols>
  <sheetData>
    <row r="3" spans="2:17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78</v>
      </c>
      <c r="J3" s="3" t="s">
        <v>80</v>
      </c>
      <c r="K3" t="s">
        <v>7</v>
      </c>
      <c r="L3" t="s">
        <v>8</v>
      </c>
      <c r="M3" t="s">
        <v>9</v>
      </c>
      <c r="O3" t="s">
        <v>75</v>
      </c>
      <c r="P3" t="s">
        <v>109</v>
      </c>
    </row>
    <row r="4" spans="2:17" x14ac:dyDescent="0.3">
      <c r="B4">
        <v>1</v>
      </c>
      <c r="C4" s="1">
        <v>44562</v>
      </c>
      <c r="D4" s="5" t="s">
        <v>107</v>
      </c>
      <c r="E4" s="10">
        <f>0</f>
        <v>0</v>
      </c>
      <c r="F4" s="10">
        <v>200</v>
      </c>
      <c r="G4" s="7" t="s">
        <v>11</v>
      </c>
      <c r="H4" s="5" t="str">
        <f>VLOOKUP(Mov_complejo[[#This Row],[Cuenta]],Cuentas[],2,FALSE)</f>
        <v>Caja</v>
      </c>
      <c r="J4" s="4">
        <v>1</v>
      </c>
      <c r="K4" s="5">
        <v>100000</v>
      </c>
      <c r="L4" s="5">
        <v>100000</v>
      </c>
      <c r="M4" s="6">
        <v>0</v>
      </c>
    </row>
    <row r="5" spans="2:17" x14ac:dyDescent="0.3">
      <c r="B5">
        <v>1</v>
      </c>
      <c r="C5" s="1">
        <v>44562</v>
      </c>
      <c r="D5" s="5" t="s">
        <v>107</v>
      </c>
      <c r="E5" s="10">
        <f>0</f>
        <v>0</v>
      </c>
      <c r="F5" s="10">
        <v>2000</v>
      </c>
      <c r="G5" s="7" t="s">
        <v>14</v>
      </c>
      <c r="H5" s="5" t="str">
        <f>VLOOKUP(Mov_complejo[[#This Row],[Cuenta]],Cuentas[],2,FALSE)</f>
        <v>Cuenta nómina</v>
      </c>
      <c r="J5" s="4">
        <v>2</v>
      </c>
      <c r="K5" s="5">
        <v>53</v>
      </c>
      <c r="L5" s="5">
        <v>53</v>
      </c>
      <c r="M5" s="6">
        <v>0</v>
      </c>
      <c r="O5" s="8" t="s">
        <v>5</v>
      </c>
      <c r="P5" s="9" t="s">
        <v>1</v>
      </c>
    </row>
    <row r="6" spans="2:17" x14ac:dyDescent="0.3">
      <c r="B6">
        <v>1</v>
      </c>
      <c r="C6" s="1">
        <v>44562</v>
      </c>
      <c r="D6" s="5" t="s">
        <v>107</v>
      </c>
      <c r="E6" s="10">
        <f>0</f>
        <v>0</v>
      </c>
      <c r="F6" s="10">
        <v>5000</v>
      </c>
      <c r="G6" s="7" t="s">
        <v>15</v>
      </c>
      <c r="H6" s="5" t="str">
        <f>VLOOKUP(Mov_complejo[[#This Row],[Cuenta]],Cuentas[],2,FALSE)</f>
        <v>Cuenta ahorro</v>
      </c>
      <c r="J6" s="4">
        <v>3</v>
      </c>
      <c r="K6" s="5">
        <v>150</v>
      </c>
      <c r="L6" s="5">
        <v>150</v>
      </c>
      <c r="M6" s="6">
        <v>0</v>
      </c>
      <c r="O6" t="str" cm="1">
        <f t="array" ref="O6:Q6">_xlfn._xlws.FILTER(Cuentas[],(ISNUMBER(SEARCH(P3,Cuentas[Descripción]))))</f>
        <v>410</v>
      </c>
      <c r="P6" t="str">
        <v>Intereses bancos</v>
      </c>
      <c r="Q6" t="str">
        <v>ingresos</v>
      </c>
    </row>
    <row r="7" spans="2:17" x14ac:dyDescent="0.3">
      <c r="B7">
        <v>1</v>
      </c>
      <c r="C7" s="1">
        <v>44562</v>
      </c>
      <c r="D7" s="5" t="s">
        <v>107</v>
      </c>
      <c r="E7" s="10">
        <f>0</f>
        <v>0</v>
      </c>
      <c r="F7" s="10">
        <v>500</v>
      </c>
      <c r="G7" s="7" t="s">
        <v>21</v>
      </c>
      <c r="H7" s="5" t="str">
        <f>VLOOKUP(Mov_complejo[[#This Row],[Cuenta]],Cuentas[],2,FALSE)</f>
        <v>Fondo inversión</v>
      </c>
      <c r="J7" s="4">
        <v>4</v>
      </c>
      <c r="K7" s="5">
        <v>1000</v>
      </c>
      <c r="L7" s="5">
        <v>1000</v>
      </c>
      <c r="M7" s="6">
        <v>0</v>
      </c>
    </row>
    <row r="8" spans="2:17" x14ac:dyDescent="0.3">
      <c r="B8">
        <v>1</v>
      </c>
      <c r="C8" s="1">
        <v>44562</v>
      </c>
      <c r="D8" s="5" t="s">
        <v>107</v>
      </c>
      <c r="E8" s="10">
        <v>100000</v>
      </c>
      <c r="F8" s="10">
        <f>0</f>
        <v>0</v>
      </c>
      <c r="G8" s="7" t="s">
        <v>131</v>
      </c>
      <c r="H8" s="5" t="str">
        <f>VLOOKUP(Mov_complejo[[#This Row],[Cuenta]],Cuentas[],2,FALSE)</f>
        <v>Hipoteca</v>
      </c>
      <c r="J8" s="4">
        <v>5</v>
      </c>
      <c r="K8" s="5">
        <v>1000</v>
      </c>
      <c r="L8" s="5">
        <v>1000</v>
      </c>
      <c r="M8" s="6">
        <v>0</v>
      </c>
    </row>
    <row r="9" spans="2:17" x14ac:dyDescent="0.3">
      <c r="B9">
        <v>1</v>
      </c>
      <c r="C9" s="1">
        <v>44562</v>
      </c>
      <c r="D9" s="5" t="s">
        <v>107</v>
      </c>
      <c r="E9" s="10">
        <f>0</f>
        <v>0</v>
      </c>
      <c r="F9" s="10">
        <f>E8-SUM(F4:F7)</f>
        <v>92300</v>
      </c>
      <c r="G9" s="7" t="s">
        <v>73</v>
      </c>
      <c r="H9" s="5" t="str">
        <f>VLOOKUP(Mov_complejo[[#This Row],[Cuenta]],Cuentas[],2,FALSE)</f>
        <v>Ajustes</v>
      </c>
      <c r="J9" s="4">
        <v>6</v>
      </c>
      <c r="K9" s="5">
        <v>1000</v>
      </c>
      <c r="L9" s="5">
        <v>1000</v>
      </c>
      <c r="M9" s="6">
        <v>0</v>
      </c>
    </row>
    <row r="10" spans="2:17" x14ac:dyDescent="0.3">
      <c r="B10">
        <v>2</v>
      </c>
      <c r="C10" s="1">
        <v>44566</v>
      </c>
      <c r="D10" s="5" t="s">
        <v>102</v>
      </c>
      <c r="E10" s="10">
        <v>50</v>
      </c>
      <c r="F10" s="2">
        <f>0</f>
        <v>0</v>
      </c>
      <c r="G10" s="7" t="s">
        <v>16</v>
      </c>
      <c r="H10" s="5" t="str">
        <f>VLOOKUP(Mov_complejo[[#This Row],[Cuenta]],Cuentas[],2,FALSE)</f>
        <v>Tarjeta Visa</v>
      </c>
      <c r="J10" s="4">
        <v>7</v>
      </c>
      <c r="K10" s="5">
        <v>1000</v>
      </c>
      <c r="L10" s="5">
        <v>1000</v>
      </c>
      <c r="M10" s="6">
        <v>0</v>
      </c>
    </row>
    <row r="11" spans="2:17" x14ac:dyDescent="0.3">
      <c r="B11">
        <v>2</v>
      </c>
      <c r="C11" s="1">
        <v>44898</v>
      </c>
      <c r="D11" s="5" t="s">
        <v>103</v>
      </c>
      <c r="E11" s="10">
        <v>3</v>
      </c>
      <c r="F11" s="2">
        <f>0</f>
        <v>0</v>
      </c>
      <c r="G11" s="7" t="s">
        <v>11</v>
      </c>
      <c r="H11" s="5" t="str">
        <f>VLOOKUP(Mov_complejo[[#This Row],[Cuenta]],Cuentas[],2,FALSE)</f>
        <v>Caja</v>
      </c>
      <c r="J11" s="4">
        <v>8</v>
      </c>
      <c r="K11" s="5">
        <v>1000</v>
      </c>
      <c r="L11" s="5">
        <v>1000</v>
      </c>
      <c r="M11" s="6">
        <v>0</v>
      </c>
    </row>
    <row r="12" spans="2:17" x14ac:dyDescent="0.3">
      <c r="B12">
        <v>2</v>
      </c>
      <c r="C12" s="1">
        <v>44898</v>
      </c>
      <c r="D12" s="5" t="s">
        <v>102</v>
      </c>
      <c r="E12" s="10">
        <f>0</f>
        <v>0</v>
      </c>
      <c r="F12" s="2">
        <v>53</v>
      </c>
      <c r="G12" s="7" t="s">
        <v>55</v>
      </c>
      <c r="H12" s="5" t="str">
        <f>VLOOKUP(Mov_complejo[[#This Row],[Cuenta]],Cuentas[],2,FALSE)</f>
        <v>Comidas, cenas…</v>
      </c>
      <c r="J12" s="4">
        <v>9</v>
      </c>
      <c r="K12" s="5">
        <v>1000</v>
      </c>
      <c r="L12" s="5">
        <v>1000</v>
      </c>
      <c r="M12" s="6">
        <v>0</v>
      </c>
    </row>
    <row r="13" spans="2:17" x14ac:dyDescent="0.3">
      <c r="B13">
        <v>3</v>
      </c>
      <c r="C13" s="1">
        <v>44581</v>
      </c>
      <c r="D13" s="5" t="s">
        <v>104</v>
      </c>
      <c r="E13" s="10">
        <v>150</v>
      </c>
      <c r="F13" s="2">
        <f>0</f>
        <v>0</v>
      </c>
      <c r="G13" s="7" t="s">
        <v>14</v>
      </c>
      <c r="H13" s="5" t="str">
        <f>VLOOKUP(Mov_complejo[[#This Row],[Cuenta]],Cuentas[],2,FALSE)</f>
        <v>Cuenta nómina</v>
      </c>
      <c r="J13" s="4">
        <v>10</v>
      </c>
      <c r="K13" s="5">
        <v>1000</v>
      </c>
      <c r="L13" s="5">
        <v>1000</v>
      </c>
      <c r="M13" s="6">
        <v>0</v>
      </c>
    </row>
    <row r="14" spans="2:17" x14ac:dyDescent="0.3">
      <c r="B14">
        <v>3</v>
      </c>
      <c r="C14" s="1">
        <v>44581</v>
      </c>
      <c r="D14" s="5" t="s">
        <v>105</v>
      </c>
      <c r="E14" s="10">
        <f>0</f>
        <v>0</v>
      </c>
      <c r="F14" s="2">
        <v>120</v>
      </c>
      <c r="G14" s="7" t="s">
        <v>25</v>
      </c>
      <c r="H14" s="5" t="str">
        <f>VLOOKUP(Mov_complejo[[#This Row],[Cuenta]],Cuentas[],2,FALSE)</f>
        <v>Gas casa</v>
      </c>
      <c r="J14" s="4">
        <v>11</v>
      </c>
      <c r="K14" s="5">
        <v>1000</v>
      </c>
      <c r="L14" s="5">
        <v>1000</v>
      </c>
      <c r="M14" s="6">
        <v>0</v>
      </c>
    </row>
    <row r="15" spans="2:17" x14ac:dyDescent="0.3">
      <c r="B15">
        <v>3</v>
      </c>
      <c r="C15" s="1">
        <v>44581</v>
      </c>
      <c r="D15" s="5" t="s">
        <v>106</v>
      </c>
      <c r="E15" s="10">
        <f>0</f>
        <v>0</v>
      </c>
      <c r="F15" s="2">
        <v>30</v>
      </c>
      <c r="G15" s="7" t="s">
        <v>23</v>
      </c>
      <c r="H15" s="5" t="str">
        <f>VLOOKUP(Mov_complejo[[#This Row],[Cuenta]],Cuentas[],2,FALSE)</f>
        <v>Electricidad casa</v>
      </c>
      <c r="J15" s="4">
        <v>12</v>
      </c>
      <c r="K15" s="5">
        <v>1000</v>
      </c>
      <c r="L15" s="5">
        <v>1000</v>
      </c>
      <c r="M15" s="6">
        <v>0</v>
      </c>
    </row>
    <row r="16" spans="2:17" x14ac:dyDescent="0.3">
      <c r="B16">
        <v>4</v>
      </c>
      <c r="C16" s="1">
        <v>44591</v>
      </c>
      <c r="D16" s="5" t="s">
        <v>108</v>
      </c>
      <c r="E16" s="10">
        <v>1000</v>
      </c>
      <c r="F16" s="10">
        <f>0</f>
        <v>0</v>
      </c>
      <c r="G16" s="7" t="s">
        <v>14</v>
      </c>
      <c r="H16" s="5" t="str">
        <f>VLOOKUP(Mov_complejo[[#This Row],[Cuenta]],Cuentas[],2,FALSE)</f>
        <v>Cuenta nómina</v>
      </c>
      <c r="J16" s="4">
        <v>13</v>
      </c>
      <c r="K16" s="5">
        <v>1000</v>
      </c>
      <c r="L16" s="5">
        <v>1000</v>
      </c>
      <c r="M16" s="6">
        <v>0</v>
      </c>
    </row>
    <row r="17" spans="2:13" x14ac:dyDescent="0.3">
      <c r="B17">
        <v>4</v>
      </c>
      <c r="C17" s="1">
        <v>44591</v>
      </c>
      <c r="D17" s="5" t="s">
        <v>108</v>
      </c>
      <c r="E17" s="10">
        <f>0</f>
        <v>0</v>
      </c>
      <c r="F17" s="10">
        <f>5%*$E$8/12</f>
        <v>416.66666666666669</v>
      </c>
      <c r="G17" s="7" t="s">
        <v>130</v>
      </c>
      <c r="H17" s="5" t="str">
        <f>VLOOKUP(Mov_complejo[[#This Row],[Cuenta]],Cuentas[],2,FALSE)</f>
        <v>Comisiones, intereses</v>
      </c>
      <c r="J17" s="4">
        <v>14</v>
      </c>
      <c r="K17" s="5">
        <v>1000</v>
      </c>
      <c r="L17" s="5">
        <v>1000</v>
      </c>
      <c r="M17" s="6">
        <v>0</v>
      </c>
    </row>
    <row r="18" spans="2:13" x14ac:dyDescent="0.3">
      <c r="B18">
        <v>4</v>
      </c>
      <c r="C18" s="1">
        <v>44591</v>
      </c>
      <c r="D18" s="5" t="s">
        <v>108</v>
      </c>
      <c r="E18" s="10">
        <f>0</f>
        <v>0</v>
      </c>
      <c r="F18" s="10">
        <f>E16-F17</f>
        <v>583.33333333333326</v>
      </c>
      <c r="G18" s="7" t="s">
        <v>131</v>
      </c>
      <c r="H18" s="5" t="str">
        <f>VLOOKUP(Mov_complejo[[#This Row],[Cuenta]],Cuentas[],2,FALSE)</f>
        <v>Hipoteca</v>
      </c>
      <c r="J18" s="4">
        <v>15</v>
      </c>
      <c r="K18" s="5">
        <v>1000</v>
      </c>
      <c r="L18" s="5">
        <v>1000</v>
      </c>
      <c r="M18" s="6">
        <v>0</v>
      </c>
    </row>
    <row r="19" spans="2:13" x14ac:dyDescent="0.3">
      <c r="B19">
        <v>5</v>
      </c>
      <c r="C19" s="1">
        <v>44620</v>
      </c>
      <c r="D19" s="5" t="s">
        <v>108</v>
      </c>
      <c r="E19" s="10">
        <v>1000</v>
      </c>
      <c r="F19" s="10">
        <f>0</f>
        <v>0</v>
      </c>
      <c r="G19" s="7" t="s">
        <v>14</v>
      </c>
      <c r="H19" s="5" t="str">
        <f>VLOOKUP(Mov_complejo[[#This Row],[Cuenta]],Cuentas[],2,FALSE)</f>
        <v>Cuenta nómina</v>
      </c>
      <c r="J19" s="4">
        <v>16</v>
      </c>
      <c r="K19" s="5">
        <v>150</v>
      </c>
      <c r="L19" s="5">
        <v>150</v>
      </c>
      <c r="M19" s="6">
        <v>0</v>
      </c>
    </row>
    <row r="20" spans="2:13" x14ac:dyDescent="0.3">
      <c r="B20">
        <v>5</v>
      </c>
      <c r="C20" s="1">
        <v>44620</v>
      </c>
      <c r="D20" s="5" t="s">
        <v>108</v>
      </c>
      <c r="E20" s="10">
        <f>0</f>
        <v>0</v>
      </c>
      <c r="F20" s="10">
        <f>5%/12*($E$8-SUM(E$16:E18))</f>
        <v>412.5</v>
      </c>
      <c r="G20" s="7" t="s">
        <v>130</v>
      </c>
      <c r="H20" s="5" t="str">
        <f>VLOOKUP(Mov_complejo[[#This Row],[Cuenta]],Cuentas[],2,FALSE)</f>
        <v>Comisiones, intereses</v>
      </c>
      <c r="J20" s="4">
        <v>17</v>
      </c>
      <c r="K20" s="5">
        <v>150</v>
      </c>
      <c r="L20" s="5">
        <v>150</v>
      </c>
      <c r="M20" s="6">
        <v>0</v>
      </c>
    </row>
    <row r="21" spans="2:13" x14ac:dyDescent="0.3">
      <c r="B21">
        <v>5</v>
      </c>
      <c r="C21" s="1">
        <v>44620</v>
      </c>
      <c r="D21" s="5" t="s">
        <v>108</v>
      </c>
      <c r="E21" s="10">
        <f>0</f>
        <v>0</v>
      </c>
      <c r="F21" s="10">
        <f>E19-F20</f>
        <v>587.5</v>
      </c>
      <c r="G21" s="7" t="s">
        <v>131</v>
      </c>
      <c r="H21" s="5" t="str">
        <f>VLOOKUP(Mov_complejo[[#This Row],[Cuenta]],Cuentas[],2,FALSE)</f>
        <v>Hipoteca</v>
      </c>
      <c r="J21" s="4">
        <v>18</v>
      </c>
      <c r="K21" s="5">
        <v>150</v>
      </c>
      <c r="L21" s="5">
        <v>150</v>
      </c>
      <c r="M21" s="6">
        <v>0</v>
      </c>
    </row>
    <row r="22" spans="2:13" x14ac:dyDescent="0.3">
      <c r="B22">
        <v>6</v>
      </c>
      <c r="C22" s="1">
        <v>44650</v>
      </c>
      <c r="D22" s="5" t="s">
        <v>108</v>
      </c>
      <c r="E22" s="10">
        <v>1000</v>
      </c>
      <c r="F22" s="10">
        <f>0</f>
        <v>0</v>
      </c>
      <c r="G22" s="7" t="s">
        <v>14</v>
      </c>
      <c r="H22" s="5" t="str">
        <f>VLOOKUP(Mov_complejo[[#This Row],[Cuenta]],Cuentas[],2,FALSE)</f>
        <v>Cuenta nómina</v>
      </c>
      <c r="J22" s="4">
        <v>19</v>
      </c>
      <c r="K22" s="5">
        <v>150</v>
      </c>
      <c r="L22" s="5">
        <v>150</v>
      </c>
      <c r="M22" s="6">
        <v>0</v>
      </c>
    </row>
    <row r="23" spans="2:13" x14ac:dyDescent="0.3">
      <c r="B23">
        <v>6</v>
      </c>
      <c r="C23" s="1">
        <v>44650</v>
      </c>
      <c r="D23" s="5" t="s">
        <v>108</v>
      </c>
      <c r="E23" s="10">
        <f>0</f>
        <v>0</v>
      </c>
      <c r="F23" s="10">
        <f>5%/12*($E$8-SUM(E$16:E21))</f>
        <v>408.33333333333331</v>
      </c>
      <c r="G23" s="7" t="s">
        <v>130</v>
      </c>
      <c r="H23" s="5" t="str">
        <f>VLOOKUP(Mov_complejo[[#This Row],[Cuenta]],Cuentas[],2,FALSE)</f>
        <v>Comisiones, intereses</v>
      </c>
      <c r="J23" s="4">
        <v>20</v>
      </c>
      <c r="K23" s="5">
        <v>150</v>
      </c>
      <c r="L23" s="5">
        <v>150</v>
      </c>
      <c r="M23" s="6">
        <v>0</v>
      </c>
    </row>
    <row r="24" spans="2:13" x14ac:dyDescent="0.3">
      <c r="B24">
        <v>6</v>
      </c>
      <c r="C24" s="1">
        <v>44650</v>
      </c>
      <c r="D24" s="5" t="s">
        <v>108</v>
      </c>
      <c r="E24" s="10">
        <f>0</f>
        <v>0</v>
      </c>
      <c r="F24" s="10">
        <f>E22-F23</f>
        <v>591.66666666666674</v>
      </c>
      <c r="G24" s="7" t="s">
        <v>131</v>
      </c>
      <c r="H24" s="5" t="str">
        <f>VLOOKUP(Mov_complejo[[#This Row],[Cuenta]],Cuentas[],2,FALSE)</f>
        <v>Hipoteca</v>
      </c>
      <c r="J24" s="4" t="s">
        <v>81</v>
      </c>
      <c r="K24" s="5">
        <v>112953</v>
      </c>
      <c r="L24" s="5">
        <v>112953</v>
      </c>
      <c r="M24" s="6">
        <v>0</v>
      </c>
    </row>
    <row r="25" spans="2:13" x14ac:dyDescent="0.3">
      <c r="B25">
        <v>7</v>
      </c>
      <c r="C25" s="1">
        <v>44681</v>
      </c>
      <c r="D25" s="5" t="s">
        <v>108</v>
      </c>
      <c r="E25" s="10">
        <v>1000</v>
      </c>
      <c r="F25" s="10">
        <f>0</f>
        <v>0</v>
      </c>
      <c r="G25" s="7" t="s">
        <v>14</v>
      </c>
      <c r="H25" s="5" t="str">
        <f>VLOOKUP(Mov_complejo[[#This Row],[Cuenta]],Cuentas[],2,FALSE)</f>
        <v>Cuenta nómina</v>
      </c>
    </row>
    <row r="26" spans="2:13" x14ac:dyDescent="0.3">
      <c r="B26">
        <v>7</v>
      </c>
      <c r="C26" s="1">
        <v>44681</v>
      </c>
      <c r="D26" s="5" t="s">
        <v>108</v>
      </c>
      <c r="E26" s="10">
        <f>0</f>
        <v>0</v>
      </c>
      <c r="F26" s="10">
        <f>5%/12*($E$8-SUM(E$16:E24))</f>
        <v>404.16666666666669</v>
      </c>
      <c r="G26" s="7" t="s">
        <v>130</v>
      </c>
      <c r="H26" s="5" t="str">
        <f>VLOOKUP(Mov_complejo[[#This Row],[Cuenta]],Cuentas[],2,FALSE)</f>
        <v>Comisiones, intereses</v>
      </c>
    </row>
    <row r="27" spans="2:13" x14ac:dyDescent="0.3">
      <c r="B27">
        <v>7</v>
      </c>
      <c r="C27" s="1">
        <v>44681</v>
      </c>
      <c r="D27" s="5" t="s">
        <v>108</v>
      </c>
      <c r="E27" s="10">
        <f>0</f>
        <v>0</v>
      </c>
      <c r="F27" s="10">
        <f>E25-F26</f>
        <v>595.83333333333326</v>
      </c>
      <c r="G27" s="7" t="s">
        <v>131</v>
      </c>
      <c r="H27" s="5" t="str">
        <f>VLOOKUP(Mov_complejo[[#This Row],[Cuenta]],Cuentas[],2,FALSE)</f>
        <v>Hipoteca</v>
      </c>
    </row>
    <row r="28" spans="2:13" x14ac:dyDescent="0.3">
      <c r="B28">
        <v>8</v>
      </c>
      <c r="C28" s="1">
        <v>44711</v>
      </c>
      <c r="D28" s="5" t="s">
        <v>108</v>
      </c>
      <c r="E28" s="10">
        <v>1000</v>
      </c>
      <c r="F28" s="10">
        <f>0</f>
        <v>0</v>
      </c>
      <c r="G28" s="7" t="s">
        <v>14</v>
      </c>
      <c r="H28" s="5" t="str">
        <f>VLOOKUP(Mov_complejo[[#This Row],[Cuenta]],Cuentas[],2,FALSE)</f>
        <v>Cuenta nómina</v>
      </c>
    </row>
    <row r="29" spans="2:13" x14ac:dyDescent="0.3">
      <c r="B29">
        <v>8</v>
      </c>
      <c r="C29" s="1">
        <v>44711</v>
      </c>
      <c r="D29" s="5" t="s">
        <v>108</v>
      </c>
      <c r="E29" s="10">
        <f>0</f>
        <v>0</v>
      </c>
      <c r="F29" s="10">
        <f>5%/12*($E$8-SUM(E$16:E27))</f>
        <v>400</v>
      </c>
      <c r="G29" s="7" t="s">
        <v>130</v>
      </c>
      <c r="H29" s="5" t="str">
        <f>VLOOKUP(Mov_complejo[[#This Row],[Cuenta]],Cuentas[],2,FALSE)</f>
        <v>Comisiones, intereses</v>
      </c>
    </row>
    <row r="30" spans="2:13" x14ac:dyDescent="0.3">
      <c r="B30">
        <v>8</v>
      </c>
      <c r="C30" s="1">
        <v>44711</v>
      </c>
      <c r="D30" s="5" t="s">
        <v>108</v>
      </c>
      <c r="E30" s="10">
        <f>0</f>
        <v>0</v>
      </c>
      <c r="F30" s="10">
        <f>E28-F29</f>
        <v>600</v>
      </c>
      <c r="G30" s="7" t="s">
        <v>131</v>
      </c>
      <c r="H30" s="5" t="str">
        <f>VLOOKUP(Mov_complejo[[#This Row],[Cuenta]],Cuentas[],2,FALSE)</f>
        <v>Hipoteca</v>
      </c>
    </row>
    <row r="31" spans="2:13" x14ac:dyDescent="0.3">
      <c r="B31">
        <v>9</v>
      </c>
      <c r="C31" s="1">
        <v>44742</v>
      </c>
      <c r="D31" s="5" t="s">
        <v>108</v>
      </c>
      <c r="E31" s="10">
        <v>1000</v>
      </c>
      <c r="F31" s="10">
        <f>0</f>
        <v>0</v>
      </c>
      <c r="G31" s="7" t="s">
        <v>14</v>
      </c>
      <c r="H31" s="5" t="str">
        <f>VLOOKUP(Mov_complejo[[#This Row],[Cuenta]],Cuentas[],2,FALSE)</f>
        <v>Cuenta nómina</v>
      </c>
    </row>
    <row r="32" spans="2:13" x14ac:dyDescent="0.3">
      <c r="B32">
        <v>9</v>
      </c>
      <c r="C32" s="1">
        <v>44742</v>
      </c>
      <c r="D32" s="5" t="s">
        <v>108</v>
      </c>
      <c r="E32" s="10">
        <f>0</f>
        <v>0</v>
      </c>
      <c r="F32" s="10">
        <f>5%/12*($E$8-SUM(E$16:E30))</f>
        <v>395.83333333333331</v>
      </c>
      <c r="G32" s="7" t="s">
        <v>130</v>
      </c>
      <c r="H32" s="5" t="str">
        <f>VLOOKUP(Mov_complejo[[#This Row],[Cuenta]],Cuentas[],2,FALSE)</f>
        <v>Comisiones, intereses</v>
      </c>
    </row>
    <row r="33" spans="2:8" x14ac:dyDescent="0.3">
      <c r="B33">
        <v>9</v>
      </c>
      <c r="C33" s="1">
        <v>44742</v>
      </c>
      <c r="D33" s="5" t="s">
        <v>108</v>
      </c>
      <c r="E33" s="10">
        <f>0</f>
        <v>0</v>
      </c>
      <c r="F33" s="10">
        <f>E31-F32</f>
        <v>604.16666666666674</v>
      </c>
      <c r="G33" s="7" t="s">
        <v>131</v>
      </c>
      <c r="H33" s="5" t="str">
        <f>VLOOKUP(Mov_complejo[[#This Row],[Cuenta]],Cuentas[],2,FALSE)</f>
        <v>Hipoteca</v>
      </c>
    </row>
    <row r="34" spans="2:8" x14ac:dyDescent="0.3">
      <c r="B34">
        <v>10</v>
      </c>
      <c r="C34" s="1">
        <v>44772</v>
      </c>
      <c r="D34" s="5" t="s">
        <v>108</v>
      </c>
      <c r="E34" s="10">
        <v>1000</v>
      </c>
      <c r="F34" s="10">
        <f>0</f>
        <v>0</v>
      </c>
      <c r="G34" s="7" t="s">
        <v>14</v>
      </c>
      <c r="H34" s="5" t="str">
        <f>VLOOKUP(Mov_complejo[[#This Row],[Cuenta]],Cuentas[],2,FALSE)</f>
        <v>Cuenta nómina</v>
      </c>
    </row>
    <row r="35" spans="2:8" x14ac:dyDescent="0.3">
      <c r="B35">
        <v>10</v>
      </c>
      <c r="C35" s="1">
        <v>44772</v>
      </c>
      <c r="D35" s="5" t="s">
        <v>108</v>
      </c>
      <c r="E35" s="10">
        <f>0</f>
        <v>0</v>
      </c>
      <c r="F35" s="10">
        <f>5%/12*($E$8-SUM(E$16:E33))</f>
        <v>391.66666666666669</v>
      </c>
      <c r="G35" s="7" t="s">
        <v>130</v>
      </c>
      <c r="H35" s="5" t="str">
        <f>VLOOKUP(Mov_complejo[[#This Row],[Cuenta]],Cuentas[],2,FALSE)</f>
        <v>Comisiones, intereses</v>
      </c>
    </row>
    <row r="36" spans="2:8" x14ac:dyDescent="0.3">
      <c r="B36">
        <v>10</v>
      </c>
      <c r="C36" s="1">
        <v>44772</v>
      </c>
      <c r="D36" s="5" t="s">
        <v>108</v>
      </c>
      <c r="E36" s="10">
        <f>0</f>
        <v>0</v>
      </c>
      <c r="F36" s="10">
        <f>E34-F35</f>
        <v>608.33333333333326</v>
      </c>
      <c r="G36" s="7" t="s">
        <v>131</v>
      </c>
      <c r="H36" s="5" t="str">
        <f>VLOOKUP(Mov_complejo[[#This Row],[Cuenta]],Cuentas[],2,FALSE)</f>
        <v>Hipoteca</v>
      </c>
    </row>
    <row r="37" spans="2:8" x14ac:dyDescent="0.3">
      <c r="B37">
        <v>11</v>
      </c>
      <c r="C37" s="1">
        <v>44803</v>
      </c>
      <c r="D37" s="5" t="s">
        <v>108</v>
      </c>
      <c r="E37" s="10">
        <v>1000</v>
      </c>
      <c r="F37" s="10">
        <f>0</f>
        <v>0</v>
      </c>
      <c r="G37" s="7" t="s">
        <v>14</v>
      </c>
      <c r="H37" s="5" t="str">
        <f>VLOOKUP(Mov_complejo[[#This Row],[Cuenta]],Cuentas[],2,FALSE)</f>
        <v>Cuenta nómina</v>
      </c>
    </row>
    <row r="38" spans="2:8" x14ac:dyDescent="0.3">
      <c r="B38">
        <v>11</v>
      </c>
      <c r="C38" s="1">
        <v>44803</v>
      </c>
      <c r="D38" s="5" t="s">
        <v>108</v>
      </c>
      <c r="E38" s="10">
        <f>0</f>
        <v>0</v>
      </c>
      <c r="F38" s="10">
        <f>5%/12*($E$8-SUM(E$16:E36))</f>
        <v>387.5</v>
      </c>
      <c r="G38" s="7" t="s">
        <v>130</v>
      </c>
      <c r="H38" s="5" t="str">
        <f>VLOOKUP(Mov_complejo[[#This Row],[Cuenta]],Cuentas[],2,FALSE)</f>
        <v>Comisiones, intereses</v>
      </c>
    </row>
    <row r="39" spans="2:8" x14ac:dyDescent="0.3">
      <c r="B39">
        <v>11</v>
      </c>
      <c r="C39" s="1">
        <v>44803</v>
      </c>
      <c r="D39" s="5" t="s">
        <v>108</v>
      </c>
      <c r="E39" s="10">
        <f>0</f>
        <v>0</v>
      </c>
      <c r="F39" s="10">
        <f>E37-F38</f>
        <v>612.5</v>
      </c>
      <c r="G39" s="7" t="s">
        <v>131</v>
      </c>
      <c r="H39" s="5" t="str">
        <f>VLOOKUP(Mov_complejo[[#This Row],[Cuenta]],Cuentas[],2,FALSE)</f>
        <v>Hipoteca</v>
      </c>
    </row>
    <row r="40" spans="2:8" x14ac:dyDescent="0.3">
      <c r="B40">
        <v>12</v>
      </c>
      <c r="C40" s="1">
        <v>44834</v>
      </c>
      <c r="D40" s="5" t="s">
        <v>108</v>
      </c>
      <c r="E40" s="10">
        <v>1000</v>
      </c>
      <c r="F40" s="10">
        <f>0</f>
        <v>0</v>
      </c>
      <c r="G40" s="7" t="s">
        <v>14</v>
      </c>
      <c r="H40" s="5" t="str">
        <f>VLOOKUP(Mov_complejo[[#This Row],[Cuenta]],Cuentas[],2,FALSE)</f>
        <v>Cuenta nómina</v>
      </c>
    </row>
    <row r="41" spans="2:8" x14ac:dyDescent="0.3">
      <c r="B41">
        <v>12</v>
      </c>
      <c r="C41" s="1">
        <v>44834</v>
      </c>
      <c r="D41" s="5" t="s">
        <v>108</v>
      </c>
      <c r="E41" s="10">
        <f>0</f>
        <v>0</v>
      </c>
      <c r="F41" s="10">
        <f>5%/12*($E$8-SUM(E$16:E39))</f>
        <v>383.33333333333331</v>
      </c>
      <c r="G41" s="7" t="s">
        <v>130</v>
      </c>
      <c r="H41" s="5" t="str">
        <f>VLOOKUP(Mov_complejo[[#This Row],[Cuenta]],Cuentas[],2,FALSE)</f>
        <v>Comisiones, intereses</v>
      </c>
    </row>
    <row r="42" spans="2:8" x14ac:dyDescent="0.3">
      <c r="B42">
        <v>12</v>
      </c>
      <c r="C42" s="1">
        <v>44834</v>
      </c>
      <c r="D42" s="5" t="s">
        <v>108</v>
      </c>
      <c r="E42" s="10">
        <f>0</f>
        <v>0</v>
      </c>
      <c r="F42" s="10">
        <f>E40-F41</f>
        <v>616.66666666666674</v>
      </c>
      <c r="G42" s="7" t="s">
        <v>131</v>
      </c>
      <c r="H42" s="5" t="str">
        <f>VLOOKUP(Mov_complejo[[#This Row],[Cuenta]],Cuentas[],2,FALSE)</f>
        <v>Hipoteca</v>
      </c>
    </row>
    <row r="43" spans="2:8" x14ac:dyDescent="0.3">
      <c r="B43">
        <v>13</v>
      </c>
      <c r="C43" s="1">
        <v>44864</v>
      </c>
      <c r="D43" s="5" t="s">
        <v>108</v>
      </c>
      <c r="E43" s="10">
        <v>1000</v>
      </c>
      <c r="F43" s="10">
        <f>0</f>
        <v>0</v>
      </c>
      <c r="G43" s="7" t="s">
        <v>14</v>
      </c>
      <c r="H43" s="5" t="str">
        <f>VLOOKUP(Mov_complejo[[#This Row],[Cuenta]],Cuentas[],2,FALSE)</f>
        <v>Cuenta nómina</v>
      </c>
    </row>
    <row r="44" spans="2:8" x14ac:dyDescent="0.3">
      <c r="B44">
        <v>13</v>
      </c>
      <c r="C44" s="1">
        <v>44864</v>
      </c>
      <c r="D44" s="5" t="s">
        <v>108</v>
      </c>
      <c r="E44" s="10">
        <f>0</f>
        <v>0</v>
      </c>
      <c r="F44" s="10">
        <f>5%/12*($E$8-SUM(E$16:E42))</f>
        <v>379.16666666666669</v>
      </c>
      <c r="G44" s="7" t="s">
        <v>130</v>
      </c>
      <c r="H44" s="5" t="str">
        <f>VLOOKUP(Mov_complejo[[#This Row],[Cuenta]],Cuentas[],2,FALSE)</f>
        <v>Comisiones, intereses</v>
      </c>
    </row>
    <row r="45" spans="2:8" x14ac:dyDescent="0.3">
      <c r="B45">
        <v>13</v>
      </c>
      <c r="C45" s="1">
        <v>44864</v>
      </c>
      <c r="D45" s="5" t="s">
        <v>108</v>
      </c>
      <c r="E45" s="10">
        <f>0</f>
        <v>0</v>
      </c>
      <c r="F45" s="10">
        <f>E43-F44</f>
        <v>620.83333333333326</v>
      </c>
      <c r="G45" s="7" t="s">
        <v>131</v>
      </c>
      <c r="H45" s="5" t="str">
        <f>VLOOKUP(Mov_complejo[[#This Row],[Cuenta]],Cuentas[],2,FALSE)</f>
        <v>Hipoteca</v>
      </c>
    </row>
    <row r="46" spans="2:8" x14ac:dyDescent="0.3">
      <c r="B46">
        <v>14</v>
      </c>
      <c r="C46" s="1">
        <v>44895</v>
      </c>
      <c r="D46" s="5" t="s">
        <v>108</v>
      </c>
      <c r="E46" s="10">
        <v>1000</v>
      </c>
      <c r="F46" s="10">
        <f>0</f>
        <v>0</v>
      </c>
      <c r="G46" s="7" t="s">
        <v>14</v>
      </c>
      <c r="H46" s="5" t="str">
        <f>VLOOKUP(Mov_complejo[[#This Row],[Cuenta]],Cuentas[],2,FALSE)</f>
        <v>Cuenta nómina</v>
      </c>
    </row>
    <row r="47" spans="2:8" x14ac:dyDescent="0.3">
      <c r="B47">
        <v>14</v>
      </c>
      <c r="C47" s="1">
        <v>44895</v>
      </c>
      <c r="D47" s="5" t="s">
        <v>108</v>
      </c>
      <c r="E47" s="10">
        <f>0</f>
        <v>0</v>
      </c>
      <c r="F47" s="10">
        <f>5%/12*($E$8-SUM(E$16:E45))</f>
        <v>375</v>
      </c>
      <c r="G47" s="7" t="s">
        <v>130</v>
      </c>
      <c r="H47" s="5" t="str">
        <f>VLOOKUP(Mov_complejo[[#This Row],[Cuenta]],Cuentas[],2,FALSE)</f>
        <v>Comisiones, intereses</v>
      </c>
    </row>
    <row r="48" spans="2:8" x14ac:dyDescent="0.3">
      <c r="B48">
        <v>14</v>
      </c>
      <c r="C48" s="1">
        <v>44895</v>
      </c>
      <c r="D48" s="5" t="s">
        <v>108</v>
      </c>
      <c r="E48" s="10">
        <f>0</f>
        <v>0</v>
      </c>
      <c r="F48" s="10">
        <f>E46-F47</f>
        <v>625</v>
      </c>
      <c r="G48" s="7" t="s">
        <v>131</v>
      </c>
      <c r="H48" s="5" t="str">
        <f>VLOOKUP(Mov_complejo[[#This Row],[Cuenta]],Cuentas[],2,FALSE)</f>
        <v>Hipoteca</v>
      </c>
    </row>
    <row r="49" spans="2:8" x14ac:dyDescent="0.3">
      <c r="B49">
        <v>15</v>
      </c>
      <c r="C49" s="1">
        <v>44925</v>
      </c>
      <c r="D49" s="5" t="s">
        <v>108</v>
      </c>
      <c r="E49" s="10">
        <v>1000</v>
      </c>
      <c r="F49" s="10">
        <f>0</f>
        <v>0</v>
      </c>
      <c r="G49" s="7" t="s">
        <v>14</v>
      </c>
      <c r="H49" s="5" t="str">
        <f>VLOOKUP(Mov_complejo[[#This Row],[Cuenta]],Cuentas[],2,FALSE)</f>
        <v>Cuenta nómina</v>
      </c>
    </row>
    <row r="50" spans="2:8" x14ac:dyDescent="0.3">
      <c r="B50">
        <v>15</v>
      </c>
      <c r="C50" s="1">
        <v>44925</v>
      </c>
      <c r="D50" s="5" t="s">
        <v>108</v>
      </c>
      <c r="E50" s="10">
        <f>0</f>
        <v>0</v>
      </c>
      <c r="F50" s="10">
        <f>5%/12*($E$8-SUM(E$16:E48))</f>
        <v>370.83333333333331</v>
      </c>
      <c r="G50" s="7" t="s">
        <v>130</v>
      </c>
      <c r="H50" s="5" t="str">
        <f>VLOOKUP(Mov_complejo[[#This Row],[Cuenta]],Cuentas[],2,FALSE)</f>
        <v>Comisiones, intereses</v>
      </c>
    </row>
    <row r="51" spans="2:8" x14ac:dyDescent="0.3">
      <c r="B51">
        <v>15</v>
      </c>
      <c r="C51" s="1">
        <v>44925</v>
      </c>
      <c r="D51" s="5" t="s">
        <v>108</v>
      </c>
      <c r="E51" s="10">
        <f>0</f>
        <v>0</v>
      </c>
      <c r="F51" s="10">
        <f>E49-F50</f>
        <v>629.16666666666674</v>
      </c>
      <c r="G51" s="7" t="s">
        <v>131</v>
      </c>
      <c r="H51" s="5" t="str">
        <f>VLOOKUP(Mov_complejo[[#This Row],[Cuenta]],Cuentas[],2,FALSE)</f>
        <v>Hipoteca</v>
      </c>
    </row>
    <row r="52" spans="2:8" x14ac:dyDescent="0.3">
      <c r="B52">
        <v>16</v>
      </c>
      <c r="C52" s="1">
        <v>44640</v>
      </c>
      <c r="D52" s="5" t="s">
        <v>104</v>
      </c>
      <c r="E52" s="10">
        <v>150</v>
      </c>
      <c r="F52" s="10">
        <f>0</f>
        <v>0</v>
      </c>
      <c r="G52" s="7" t="s">
        <v>14</v>
      </c>
      <c r="H52" s="5" t="str">
        <f>VLOOKUP(Mov_complejo[[#This Row],[Cuenta]],Cuentas[],2,FALSE)</f>
        <v>Cuenta nómina</v>
      </c>
    </row>
    <row r="53" spans="2:8" x14ac:dyDescent="0.3">
      <c r="B53">
        <v>16</v>
      </c>
      <c r="C53" s="1">
        <v>44640</v>
      </c>
      <c r="D53" s="5" t="s">
        <v>105</v>
      </c>
      <c r="E53" s="10">
        <f>0</f>
        <v>0</v>
      </c>
      <c r="F53" s="10">
        <v>120</v>
      </c>
      <c r="G53" s="7" t="s">
        <v>25</v>
      </c>
      <c r="H53" s="5" t="str">
        <f>VLOOKUP(Mov_complejo[[#This Row],[Cuenta]],Cuentas[],2,FALSE)</f>
        <v>Gas casa</v>
      </c>
    </row>
    <row r="54" spans="2:8" x14ac:dyDescent="0.3">
      <c r="B54">
        <v>16</v>
      </c>
      <c r="C54" s="1">
        <v>44640</v>
      </c>
      <c r="D54" s="5" t="s">
        <v>106</v>
      </c>
      <c r="E54" s="10">
        <f>0</f>
        <v>0</v>
      </c>
      <c r="F54" s="10">
        <v>30</v>
      </c>
      <c r="G54" s="7" t="s">
        <v>23</v>
      </c>
      <c r="H54" s="5" t="str">
        <f>VLOOKUP(Mov_complejo[[#This Row],[Cuenta]],Cuentas[],2,FALSE)</f>
        <v>Electricidad casa</v>
      </c>
    </row>
    <row r="55" spans="2:8" x14ac:dyDescent="0.3">
      <c r="B55">
        <v>17</v>
      </c>
      <c r="C55" s="1">
        <v>44701</v>
      </c>
      <c r="D55" s="5" t="s">
        <v>104</v>
      </c>
      <c r="E55" s="10">
        <v>150</v>
      </c>
      <c r="F55" s="10">
        <f>0</f>
        <v>0</v>
      </c>
      <c r="G55" s="7" t="s">
        <v>14</v>
      </c>
      <c r="H55" s="5" t="str">
        <f>VLOOKUP(Mov_complejo[[#This Row],[Cuenta]],Cuentas[],2,FALSE)</f>
        <v>Cuenta nómina</v>
      </c>
    </row>
    <row r="56" spans="2:8" x14ac:dyDescent="0.3">
      <c r="B56">
        <v>17</v>
      </c>
      <c r="C56" s="1">
        <v>44701</v>
      </c>
      <c r="D56" s="5" t="s">
        <v>105</v>
      </c>
      <c r="E56" s="10">
        <f>0</f>
        <v>0</v>
      </c>
      <c r="F56" s="10">
        <v>120</v>
      </c>
      <c r="G56" s="7" t="s">
        <v>25</v>
      </c>
      <c r="H56" s="5" t="str">
        <f>VLOOKUP(Mov_complejo[[#This Row],[Cuenta]],Cuentas[],2,FALSE)</f>
        <v>Gas casa</v>
      </c>
    </row>
    <row r="57" spans="2:8" x14ac:dyDescent="0.3">
      <c r="B57">
        <v>17</v>
      </c>
      <c r="C57" s="1">
        <v>44701</v>
      </c>
      <c r="D57" s="5" t="s">
        <v>106</v>
      </c>
      <c r="E57" s="10">
        <f>0</f>
        <v>0</v>
      </c>
      <c r="F57" s="10">
        <v>30</v>
      </c>
      <c r="G57" s="7" t="s">
        <v>23</v>
      </c>
      <c r="H57" s="5" t="str">
        <f>VLOOKUP(Mov_complejo[[#This Row],[Cuenta]],Cuentas[],2,FALSE)</f>
        <v>Electricidad casa</v>
      </c>
    </row>
    <row r="58" spans="2:8" x14ac:dyDescent="0.3">
      <c r="B58">
        <v>18</v>
      </c>
      <c r="C58" s="1">
        <v>44762</v>
      </c>
      <c r="D58" s="5" t="s">
        <v>104</v>
      </c>
      <c r="E58" s="10">
        <v>150</v>
      </c>
      <c r="F58" s="10">
        <f>0</f>
        <v>0</v>
      </c>
      <c r="G58" s="7" t="s">
        <v>14</v>
      </c>
      <c r="H58" s="5" t="str">
        <f>VLOOKUP(Mov_complejo[[#This Row],[Cuenta]],Cuentas[],2,FALSE)</f>
        <v>Cuenta nómina</v>
      </c>
    </row>
    <row r="59" spans="2:8" x14ac:dyDescent="0.3">
      <c r="B59">
        <v>18</v>
      </c>
      <c r="C59" s="1">
        <v>44762</v>
      </c>
      <c r="D59" s="5" t="s">
        <v>105</v>
      </c>
      <c r="E59" s="10">
        <f>0</f>
        <v>0</v>
      </c>
      <c r="F59" s="10">
        <v>120</v>
      </c>
      <c r="G59" s="7" t="s">
        <v>25</v>
      </c>
      <c r="H59" s="5" t="str">
        <f>VLOOKUP(Mov_complejo[[#This Row],[Cuenta]],Cuentas[],2,FALSE)</f>
        <v>Gas casa</v>
      </c>
    </row>
    <row r="60" spans="2:8" x14ac:dyDescent="0.3">
      <c r="B60">
        <v>18</v>
      </c>
      <c r="C60" s="1">
        <v>44762</v>
      </c>
      <c r="D60" s="5" t="s">
        <v>106</v>
      </c>
      <c r="E60" s="10">
        <f>0</f>
        <v>0</v>
      </c>
      <c r="F60" s="10">
        <v>30</v>
      </c>
      <c r="G60" s="7" t="s">
        <v>23</v>
      </c>
      <c r="H60" s="5" t="str">
        <f>VLOOKUP(Mov_complejo[[#This Row],[Cuenta]],Cuentas[],2,FALSE)</f>
        <v>Electricidad casa</v>
      </c>
    </row>
    <row r="61" spans="2:8" x14ac:dyDescent="0.3">
      <c r="B61">
        <v>19</v>
      </c>
      <c r="C61" s="1">
        <v>44824</v>
      </c>
      <c r="D61" s="5" t="s">
        <v>104</v>
      </c>
      <c r="E61" s="10">
        <v>150</v>
      </c>
      <c r="F61" s="10">
        <f>0</f>
        <v>0</v>
      </c>
      <c r="G61" s="7" t="s">
        <v>14</v>
      </c>
      <c r="H61" s="5" t="str">
        <f>VLOOKUP(Mov_complejo[[#This Row],[Cuenta]],Cuentas[],2,FALSE)</f>
        <v>Cuenta nómina</v>
      </c>
    </row>
    <row r="62" spans="2:8" x14ac:dyDescent="0.3">
      <c r="B62">
        <v>19</v>
      </c>
      <c r="C62" s="1">
        <v>44824</v>
      </c>
      <c r="D62" s="5" t="s">
        <v>105</v>
      </c>
      <c r="E62" s="10">
        <f>0</f>
        <v>0</v>
      </c>
      <c r="F62" s="10">
        <v>120</v>
      </c>
      <c r="G62" s="7" t="s">
        <v>25</v>
      </c>
      <c r="H62" s="5" t="str">
        <f>VLOOKUP(Mov_complejo[[#This Row],[Cuenta]],Cuentas[],2,FALSE)</f>
        <v>Gas casa</v>
      </c>
    </row>
    <row r="63" spans="2:8" x14ac:dyDescent="0.3">
      <c r="B63">
        <v>19</v>
      </c>
      <c r="C63" s="1">
        <v>44824</v>
      </c>
      <c r="D63" s="5" t="s">
        <v>106</v>
      </c>
      <c r="E63" s="10">
        <f>0</f>
        <v>0</v>
      </c>
      <c r="F63" s="10">
        <v>30</v>
      </c>
      <c r="G63" s="7" t="s">
        <v>23</v>
      </c>
      <c r="H63" s="5" t="str">
        <f>VLOOKUP(Mov_complejo[[#This Row],[Cuenta]],Cuentas[],2,FALSE)</f>
        <v>Electricidad casa</v>
      </c>
    </row>
    <row r="64" spans="2:8" x14ac:dyDescent="0.3">
      <c r="B64">
        <v>20</v>
      </c>
      <c r="C64" s="1">
        <v>44885</v>
      </c>
      <c r="D64" s="5" t="s">
        <v>104</v>
      </c>
      <c r="E64" s="10">
        <v>150</v>
      </c>
      <c r="F64" s="10">
        <f>0</f>
        <v>0</v>
      </c>
      <c r="G64" s="7" t="s">
        <v>14</v>
      </c>
      <c r="H64" s="5" t="str">
        <f>VLOOKUP(Mov_complejo[[#This Row],[Cuenta]],Cuentas[],2,FALSE)</f>
        <v>Cuenta nómina</v>
      </c>
    </row>
    <row r="65" spans="2:8" x14ac:dyDescent="0.3">
      <c r="B65">
        <v>20</v>
      </c>
      <c r="C65" s="1">
        <v>44885</v>
      </c>
      <c r="D65" s="5" t="s">
        <v>105</v>
      </c>
      <c r="E65" s="10">
        <f>0</f>
        <v>0</v>
      </c>
      <c r="F65" s="10">
        <v>120</v>
      </c>
      <c r="G65" s="7" t="s">
        <v>25</v>
      </c>
      <c r="H65" s="5" t="str">
        <f>VLOOKUP(Mov_complejo[[#This Row],[Cuenta]],Cuentas[],2,FALSE)</f>
        <v>Gas casa</v>
      </c>
    </row>
    <row r="66" spans="2:8" x14ac:dyDescent="0.3">
      <c r="B66">
        <v>20</v>
      </c>
      <c r="C66" s="1">
        <v>44885</v>
      </c>
      <c r="D66" s="5" t="s">
        <v>106</v>
      </c>
      <c r="E66" s="10">
        <f>0</f>
        <v>0</v>
      </c>
      <c r="F66" s="10">
        <v>30</v>
      </c>
      <c r="G66" s="7" t="s">
        <v>23</v>
      </c>
      <c r="H66" s="5" t="str">
        <f>VLOOKUP(Mov_complejo[[#This Row],[Cuenta]],Cuentas[],2,FALSE)</f>
        <v>Electricidad casa</v>
      </c>
    </row>
  </sheetData>
  <conditionalFormatting pivot="1" sqref="M4:M24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A1:H45"/>
  <sheetViews>
    <sheetView workbookViewId="0">
      <selection activeCell="G22" sqref="G22"/>
    </sheetView>
  </sheetViews>
  <sheetFormatPr defaultRowHeight="14.4" x14ac:dyDescent="0.3"/>
  <cols>
    <col min="2" max="2" width="39.33203125" bestFit="1" customWidth="1"/>
    <col min="3" max="3" width="20.88671875" customWidth="1"/>
    <col min="7" max="7" width="24.6640625" customWidth="1"/>
  </cols>
  <sheetData>
    <row r="1" spans="1:8" x14ac:dyDescent="0.3">
      <c r="A1" t="s">
        <v>5</v>
      </c>
      <c r="B1" t="s">
        <v>1</v>
      </c>
      <c r="C1" t="s">
        <v>126</v>
      </c>
      <c r="F1" t="s">
        <v>75</v>
      </c>
      <c r="G1" t="s">
        <v>101</v>
      </c>
    </row>
    <row r="2" spans="1:8" x14ac:dyDescent="0.3">
      <c r="A2" t="s">
        <v>11</v>
      </c>
      <c r="B2" t="s">
        <v>91</v>
      </c>
      <c r="C2" t="s">
        <v>127</v>
      </c>
    </row>
    <row r="3" spans="1:8" x14ac:dyDescent="0.3">
      <c r="A3" t="s">
        <v>12</v>
      </c>
      <c r="B3" t="s">
        <v>13</v>
      </c>
      <c r="C3" t="s">
        <v>127</v>
      </c>
      <c r="F3" s="8" t="s">
        <v>5</v>
      </c>
      <c r="G3" s="9" t="s">
        <v>1</v>
      </c>
      <c r="H3" s="9" t="s">
        <v>126</v>
      </c>
    </row>
    <row r="4" spans="1:8" x14ac:dyDescent="0.3">
      <c r="A4" t="s">
        <v>14</v>
      </c>
      <c r="B4" t="s">
        <v>92</v>
      </c>
      <c r="C4" t="s">
        <v>127</v>
      </c>
      <c r="F4" t="str" cm="1">
        <f t="array" ref="F4:H6">_xlfn._xlws.FILTER(Cuentas[],(ISNUMBER(SEARCH(G1,Cuentas[Descripción]))))</f>
        <v>1200</v>
      </c>
      <c r="G4" t="str">
        <v>Tarjeta Visa</v>
      </c>
      <c r="H4" t="str">
        <v>balance</v>
      </c>
    </row>
    <row r="5" spans="1:8" x14ac:dyDescent="0.3">
      <c r="A5" t="s">
        <v>15</v>
      </c>
      <c r="B5" t="s">
        <v>93</v>
      </c>
      <c r="C5" t="s">
        <v>127</v>
      </c>
      <c r="F5" t="str">
        <v>1201</v>
      </c>
      <c r="G5" t="str">
        <v>Tarjeta Amex</v>
      </c>
      <c r="H5" t="str">
        <v>balance</v>
      </c>
    </row>
    <row r="6" spans="1:8" x14ac:dyDescent="0.3">
      <c r="A6" t="s">
        <v>16</v>
      </c>
      <c r="B6" t="s">
        <v>94</v>
      </c>
      <c r="C6" t="s">
        <v>127</v>
      </c>
      <c r="F6" t="str">
        <v>1210</v>
      </c>
      <c r="G6" t="str">
        <v>Tarjeta prepago</v>
      </c>
      <c r="H6" t="str">
        <v>balance</v>
      </c>
    </row>
    <row r="7" spans="1:8" x14ac:dyDescent="0.3">
      <c r="A7" t="s">
        <v>17</v>
      </c>
      <c r="B7" t="s">
        <v>95</v>
      </c>
      <c r="C7" t="s">
        <v>127</v>
      </c>
    </row>
    <row r="8" spans="1:8" x14ac:dyDescent="0.3">
      <c r="A8" t="s">
        <v>18</v>
      </c>
      <c r="B8" t="s">
        <v>96</v>
      </c>
      <c r="C8" t="s">
        <v>127</v>
      </c>
    </row>
    <row r="9" spans="1:8" x14ac:dyDescent="0.3">
      <c r="A9" t="s">
        <v>19</v>
      </c>
      <c r="B9" t="s">
        <v>20</v>
      </c>
      <c r="C9" t="s">
        <v>127</v>
      </c>
    </row>
    <row r="10" spans="1:8" x14ac:dyDescent="0.3">
      <c r="A10" t="s">
        <v>21</v>
      </c>
      <c r="B10" t="s">
        <v>97</v>
      </c>
      <c r="C10" t="s">
        <v>127</v>
      </c>
    </row>
    <row r="11" spans="1:8" x14ac:dyDescent="0.3">
      <c r="A11" t="s">
        <v>22</v>
      </c>
      <c r="B11" t="s">
        <v>98</v>
      </c>
      <c r="C11" t="s">
        <v>127</v>
      </c>
    </row>
    <row r="12" spans="1:8" x14ac:dyDescent="0.3">
      <c r="A12" s="34" t="s">
        <v>131</v>
      </c>
      <c r="B12" t="s">
        <v>99</v>
      </c>
      <c r="C12" t="s">
        <v>133</v>
      </c>
    </row>
    <row r="13" spans="1:8" x14ac:dyDescent="0.3">
      <c r="A13" s="34" t="s">
        <v>130</v>
      </c>
      <c r="B13" t="s">
        <v>129</v>
      </c>
      <c r="C13" t="s">
        <v>133</v>
      </c>
    </row>
    <row r="14" spans="1:8" x14ac:dyDescent="0.3">
      <c r="A14" t="s">
        <v>23</v>
      </c>
      <c r="B14" t="s">
        <v>24</v>
      </c>
      <c r="C14" t="s">
        <v>132</v>
      </c>
    </row>
    <row r="15" spans="1:8" x14ac:dyDescent="0.3">
      <c r="A15" t="s">
        <v>25</v>
      </c>
      <c r="B15" t="s">
        <v>26</v>
      </c>
      <c r="C15" t="s">
        <v>132</v>
      </c>
    </row>
    <row r="16" spans="1:8" x14ac:dyDescent="0.3">
      <c r="A16" t="s">
        <v>27</v>
      </c>
      <c r="B16" t="s">
        <v>28</v>
      </c>
      <c r="C16" t="s">
        <v>132</v>
      </c>
    </row>
    <row r="17" spans="1:3" x14ac:dyDescent="0.3">
      <c r="A17" t="s">
        <v>29</v>
      </c>
      <c r="B17" t="s">
        <v>82</v>
      </c>
      <c r="C17" t="s">
        <v>132</v>
      </c>
    </row>
    <row r="18" spans="1:3" x14ac:dyDescent="0.3">
      <c r="A18" t="s">
        <v>30</v>
      </c>
      <c r="B18" t="s">
        <v>31</v>
      </c>
      <c r="C18" t="s">
        <v>132</v>
      </c>
    </row>
    <row r="19" spans="1:3" x14ac:dyDescent="0.3">
      <c r="A19" t="s">
        <v>32</v>
      </c>
      <c r="B19" t="s">
        <v>33</v>
      </c>
      <c r="C19" t="s">
        <v>132</v>
      </c>
    </row>
    <row r="20" spans="1:3" x14ac:dyDescent="0.3">
      <c r="A20" t="s">
        <v>34</v>
      </c>
      <c r="B20" t="s">
        <v>35</v>
      </c>
      <c r="C20" t="s">
        <v>132</v>
      </c>
    </row>
    <row r="21" spans="1:3" x14ac:dyDescent="0.3">
      <c r="A21" t="s">
        <v>36</v>
      </c>
      <c r="B21" t="s">
        <v>37</v>
      </c>
      <c r="C21" t="s">
        <v>132</v>
      </c>
    </row>
    <row r="22" spans="1:3" x14ac:dyDescent="0.3">
      <c r="A22" t="s">
        <v>38</v>
      </c>
      <c r="B22" t="s">
        <v>39</v>
      </c>
      <c r="C22" t="s">
        <v>132</v>
      </c>
    </row>
    <row r="23" spans="1:3" x14ac:dyDescent="0.3">
      <c r="A23" t="s">
        <v>40</v>
      </c>
      <c r="B23" t="s">
        <v>41</v>
      </c>
      <c r="C23" t="s">
        <v>132</v>
      </c>
    </row>
    <row r="24" spans="1:3" x14ac:dyDescent="0.3">
      <c r="A24" t="s">
        <v>42</v>
      </c>
      <c r="B24" t="s">
        <v>43</v>
      </c>
      <c r="C24" t="s">
        <v>132</v>
      </c>
    </row>
    <row r="25" spans="1:3" x14ac:dyDescent="0.3">
      <c r="A25" t="s">
        <v>44</v>
      </c>
      <c r="B25" t="s">
        <v>83</v>
      </c>
      <c r="C25" t="s">
        <v>132</v>
      </c>
    </row>
    <row r="26" spans="1:3" x14ac:dyDescent="0.3">
      <c r="A26" t="s">
        <v>84</v>
      </c>
      <c r="B26" t="s">
        <v>45</v>
      </c>
      <c r="C26" t="s">
        <v>132</v>
      </c>
    </row>
    <row r="27" spans="1:3" x14ac:dyDescent="0.3">
      <c r="A27" t="s">
        <v>46</v>
      </c>
      <c r="B27" t="s">
        <v>47</v>
      </c>
      <c r="C27" t="s">
        <v>133</v>
      </c>
    </row>
    <row r="28" spans="1:3" x14ac:dyDescent="0.3">
      <c r="A28" t="s">
        <v>48</v>
      </c>
      <c r="B28" t="s">
        <v>49</v>
      </c>
      <c r="C28" t="s">
        <v>133</v>
      </c>
    </row>
    <row r="29" spans="1:3" x14ac:dyDescent="0.3">
      <c r="A29" t="s">
        <v>50</v>
      </c>
      <c r="B29" t="s">
        <v>51</v>
      </c>
      <c r="C29" t="s">
        <v>133</v>
      </c>
    </row>
    <row r="30" spans="1:3" x14ac:dyDescent="0.3">
      <c r="A30" t="s">
        <v>52</v>
      </c>
      <c r="B30" t="s">
        <v>53</v>
      </c>
      <c r="C30" t="s">
        <v>133</v>
      </c>
    </row>
    <row r="31" spans="1:3" x14ac:dyDescent="0.3">
      <c r="A31" t="s">
        <v>10</v>
      </c>
      <c r="B31" t="s">
        <v>54</v>
      </c>
      <c r="C31" t="s">
        <v>133</v>
      </c>
    </row>
    <row r="32" spans="1:3" x14ac:dyDescent="0.3">
      <c r="A32" t="s">
        <v>55</v>
      </c>
      <c r="B32" t="s">
        <v>56</v>
      </c>
      <c r="C32" t="s">
        <v>133</v>
      </c>
    </row>
    <row r="33" spans="1:3" x14ac:dyDescent="0.3">
      <c r="A33" t="s">
        <v>57</v>
      </c>
      <c r="B33" t="s">
        <v>58</v>
      </c>
      <c r="C33" t="s">
        <v>133</v>
      </c>
    </row>
    <row r="34" spans="1:3" x14ac:dyDescent="0.3">
      <c r="A34" t="s">
        <v>59</v>
      </c>
      <c r="B34" t="s">
        <v>60</v>
      </c>
      <c r="C34" t="s">
        <v>133</v>
      </c>
    </row>
    <row r="35" spans="1:3" x14ac:dyDescent="0.3">
      <c r="A35" t="s">
        <v>89</v>
      </c>
      <c r="B35" t="s">
        <v>90</v>
      </c>
      <c r="C35" t="s">
        <v>133</v>
      </c>
    </row>
    <row r="36" spans="1:3" x14ac:dyDescent="0.3">
      <c r="A36" t="s">
        <v>61</v>
      </c>
      <c r="B36" t="s">
        <v>62</v>
      </c>
      <c r="C36" t="s">
        <v>133</v>
      </c>
    </row>
    <row r="37" spans="1:3" x14ac:dyDescent="0.3">
      <c r="A37" t="s">
        <v>63</v>
      </c>
      <c r="B37" t="s">
        <v>64</v>
      </c>
      <c r="C37" t="s">
        <v>133</v>
      </c>
    </row>
    <row r="38" spans="1:3" x14ac:dyDescent="0.3">
      <c r="A38" t="s">
        <v>88</v>
      </c>
      <c r="B38" t="s">
        <v>87</v>
      </c>
      <c r="C38" t="s">
        <v>133</v>
      </c>
    </row>
    <row r="39" spans="1:3" x14ac:dyDescent="0.3">
      <c r="A39" t="s">
        <v>65</v>
      </c>
      <c r="B39" t="s">
        <v>66</v>
      </c>
      <c r="C39" t="s">
        <v>133</v>
      </c>
    </row>
    <row r="40" spans="1:3" x14ac:dyDescent="0.3">
      <c r="A40" t="s">
        <v>85</v>
      </c>
      <c r="B40" t="s">
        <v>79</v>
      </c>
      <c r="C40" t="s">
        <v>133</v>
      </c>
    </row>
    <row r="41" spans="1:3" x14ac:dyDescent="0.3">
      <c r="A41" t="s">
        <v>86</v>
      </c>
      <c r="B41" t="s">
        <v>67</v>
      </c>
      <c r="C41" t="s">
        <v>133</v>
      </c>
    </row>
    <row r="42" spans="1:3" x14ac:dyDescent="0.3">
      <c r="A42" t="s">
        <v>68</v>
      </c>
      <c r="B42" t="s">
        <v>100</v>
      </c>
      <c r="C42" t="s">
        <v>134</v>
      </c>
    </row>
    <row r="43" spans="1:3" x14ac:dyDescent="0.3">
      <c r="A43" t="s">
        <v>69</v>
      </c>
      <c r="B43" t="s">
        <v>70</v>
      </c>
      <c r="C43" t="s">
        <v>134</v>
      </c>
    </row>
    <row r="44" spans="1:3" x14ac:dyDescent="0.3">
      <c r="A44" t="s">
        <v>71</v>
      </c>
      <c r="B44" t="s">
        <v>72</v>
      </c>
      <c r="C44" t="s">
        <v>134</v>
      </c>
    </row>
    <row r="45" spans="1:3" x14ac:dyDescent="0.3">
      <c r="A45" t="s">
        <v>73</v>
      </c>
      <c r="B45" t="s">
        <v>74</v>
      </c>
      <c r="C45" t="s">
        <v>127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2022-02-06T18:19:39Z</dcterms:modified>
</cp:coreProperties>
</file>