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A5BE9710-75D2-4B5C-B4F1-39B22A57F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H12" i="2"/>
  <c r="F11" i="2"/>
  <c r="H11" i="2"/>
  <c r="F10" i="2"/>
  <c r="H10" i="2"/>
  <c r="E8" i="2"/>
  <c r="F4" i="2"/>
  <c r="F5" i="2"/>
  <c r="E6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<sst xmlns="http://schemas.openxmlformats.org/spreadsheetml/2006/main" count="107" uniqueCount="61">
  <si>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</si>
  <si>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</si>
  <si>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</si>
  <si>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</si>
  <si>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</si>
  <si>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</si>
  <si>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</si>
  <si>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</si>
  <si>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</si>
  <si>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</si>
  <si>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</si>
  <si>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</si>
  <si>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</si>
  <si>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</si>
  <si>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</si>
  <si>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</si>
  <si>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</si>
  <si>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</si>
  <si>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</si>
  <si>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</si>
  <si>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</si>
  <si>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</si>
  <si>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</si>
  <si>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203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</si>
  <si>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</si>
  <si>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</si>
  <si>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</si>
  <si>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</si>
  <si>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</si>
  <si>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</si>
  <si>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</si>
  <si>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</si>
  <si>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</si>
  <si>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</si>
  <si>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</si>
  <si>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</si>
  <si>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</si>
  <si>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</si>
  <si>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</si>
  <si>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</si>
  <si>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</si>
  <si>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</si>
  <si>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</si>
  <si>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</si>
  <si>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</si>
  <si>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</si>
  <si>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</si>
  <si>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</si>
  <si>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</si>
  <si>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</si>
  <si>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</si>
  <si>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</si>
  <si>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</si>
  <si>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comida</t>
  </si>
  <si>
    <t>Cenas, pinchos…</t>
  </si>
  <si>
    <t>500</t>
  </si>
  <si>
    <t>Comida - propina</t>
  </si>
  <si>
    <t>Comida - total</t>
  </si>
  <si>
    <t>gege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</si>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</sst>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9" fontId="17" fillId="34" borderId="0" xfId="0" applyNumberFormat="1" applyFont="1" applyFill="1"/>
    <xf numFmtId="0" fontId="17" fillId="34" borderId="0" xfId="0" applyNumberFormat="1" applyFont="1" applyFill="1"/>
    <xf numFmtId="43" fontId="17" fillId="34" borderId="0" xfId="42" applyNumberFormat="1" applyFont="1" applyFill="1"/>
    <xf numFmtId="43" fontId="17" fillId="34" borderId="0" xfId="42" applyFont="1" applyFill="1"/>
    <xf numFmtId="0" fontId="17" fillId="34" borderId="0" xfId="0" applyFont="1" applyFill="1"/>
    <xf numFmtId="14" fontId="17" fillId="34" borderId="0" xfId="0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2" totalsRowShown="0">
  <autoFilter ref="B3:H12" xr:uid="{47D0FA3E-EDD9-4A2A-92E8-A35A238EDB76}"/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14" totalsRowShown="0">
  <autoFilter ref="A1:C14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F49800B9-3EFB-4BC7-BA04-C08736137C22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8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30</v>
      </c>
      <c r="H3" t="s">
        <v>31</v>
      </c>
      <c r="J3" t="s">
        <v>29</v>
      </c>
      <c r="K3" t="s">
        <v>53</v>
      </c>
    </row>
    <row r="4" spans="2:12" x14ac:dyDescent="0.3">
      <c r="B4" s="1">
        <v>44531</v>
      </c>
      <c r="C4" s="5" t="s">
        <v>46</v>
      </c>
      <c r="D4" s="2">
        <v>2.54</v>
      </c>
      <c r="E4" s="7" t="s">
        <v>10</v>
      </c>
      <c r="F4" s="7" t="s">
        <v>24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2" x14ac:dyDescent="0.3">
      <c r="B5" s="12">
        <v>23</v>
      </c>
      <c r="C5" s="5" t="s">
        <v>35</v>
      </c>
      <c r="D5" s="2">
        <v>24</v>
      </c>
      <c r="E5" s="7" t="s">
        <v>10</v>
      </c>
      <c r="F5" s="7" t="s">
        <v>26</v>
      </c>
      <c r="G5" s="5" t="str">
        <f>VLOOKUP(Mov_simple[[#This Row],[Debe]],Cuentas[],2,FALSE)</f>
        <v>Caja</v>
      </c>
      <c r="H5" s="5" t="str">
        <f>VLOOKUP(Mov_simple[[#This Row],[Haber]],Cuentas[],2,FALSE)</f>
        <v>Cenas, pinchos…</v>
      </c>
      <c r="J5" s="8" t="s">
        <v>5</v>
      </c>
      <c r="K5" s="9" t="s">
        <v>1</v>
      </c>
    </row>
    <row r="6" spans="2:12" x14ac:dyDescent="0.3">
      <c r="B6" s="1">
        <v>44533</v>
      </c>
      <c r="C6" s="5" t="s">
        <v>36</v>
      </c>
      <c r="D6" s="2">
        <v>54</v>
      </c>
      <c r="E6" s="7" t="s">
        <v>15</v>
      </c>
      <c r="F6" s="11"/>
      <c r="G6" s="5" t="str">
        <f>VLOOKUP(Mov_simple[[#This Row],[Debe]],Cuentas[],2,FALSE)</f>
        <v>Tarjeta Visa</v>
      </c>
      <c r="H6" s="5" t="e">
        <f>VLOOKUP(Mov_simple[[#This Row],[Haber]],Cuentas[],2,FALSE)</f>
        <v>#N/A</v>
      </c>
      <c r="J6" t="str" cm="1">
        <f t="array" ref="J6:L6">_xlfn._xlws.FILTER(Cuentas[],(ISNUMBER(SEARCH(K3,Cuentas[Descripción]))))</f>
        <v>300</v>
      </c>
      <c r="K6" t="str">
        <v>Comida</v>
      </c>
      <c r="L6" t="str">
        <v>balance</v>
      </c>
    </row>
    <row r="7" spans="2:12" x14ac:dyDescent="0.3">
      <c r="B7" s="1">
        <v>44534</v>
      </c>
      <c r="C7" s="5" t="s">
        <v>43</v>
      </c>
      <c r="D7" s="2">
        <v>524</v>
      </c>
      <c r="E7" s="7" t="s">
        <v>13</v>
      </c>
      <c r="F7" s="7" t="s">
        <v>18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2" x14ac:dyDescent="0.3">
      <c r="B8" s="1">
        <v>44535</v>
      </c>
      <c r="C8" s="5" t="s">
        <v>47</v>
      </c>
      <c r="D8" s="2"/>
      <c r="E8" s="7" t="s">
        <v>13</v>
      </c>
      <c r="F8" s="11" t="s">
        <v>23</v>
      </c>
      <c r="G8" s="5" t="str">
        <f>VLOOKUP(Mov_simple[[#This Row],[Debe]],Cuentas[],2,FALSE)</f>
        <v>Cuenta nómina</v>
      </c>
      <c r="H8" s="5" t="e">
        <f>VLOOKUP(Mov_simple[[#This Row],[Haber]],Cuentas[],2,FALSE)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18"/>
  <sheetViews>
    <sheetView zoomScale="85" zoomScaleNormal="85" workbookViewId="0">
      <selection activeCell="D17" sqref="D17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32</v>
      </c>
      <c r="J3" s="3" t="s">
        <v>33</v>
      </c>
      <c r="K3" t="s">
        <v>7</v>
      </c>
      <c r="L3" t="s">
        <v>8</v>
      </c>
      <c r="M3" t="s">
        <v>9</v>
      </c>
      <c r="O3" t="s">
        <v>29</v>
      </c>
    </row>
    <row r="4" spans="2:17" x14ac:dyDescent="0.3">
      <c r="B4">
        <v>1</v>
      </c>
      <c r="C4" s="1">
        <v>44533</v>
      </c>
      <c r="D4" s="5" t="s">
        <v>48</v>
      </c>
      <c r="E4" s="10">
        <v>50</v>
      </c>
      <c r="F4" s="2">
        <f>0</f>
        <v>0</v>
      </c>
      <c r="G4" s="7" t="s">
        <v>15</v>
      </c>
      <c r="H4" s="5" t="str">
        <f>VLOOKUP(Mov_complejo[[#This Row],[Cuenta]],Cuentas[],2,FALSE)</f>
        <v>Tarjeta Visa</v>
      </c>
      <c r="J4" s="4" t="s">
        <v>45</v>
      </c>
      <c r="K4" s="5"/>
      <c r="L4" s="5"/>
      <c r="M4" s="6">
        <v>0</v>
      </c>
    </row>
    <row r="5" spans="2:17" x14ac:dyDescent="0.3">
      <c r="B5">
        <v>1</v>
      </c>
      <c r="C5" s="1">
        <v>44533</v>
      </c>
      <c r="D5" s="5" t="s">
        <v>49</v>
      </c>
      <c r="E5" s="10">
        <v>3</v>
      </c>
      <c r="F5" s="2">
        <f>0</f>
        <v>0</v>
      </c>
      <c r="G5" s="11" t="s">
        <v>55</v>
      </c>
      <c r="H5" s="5" t="e">
        <f>VLOOKUP(Mov_complejo[[#This Row],[Cuenta]],Cuentas[],2,FALSE)</f>
        <v>#N/A</v>
      </c>
      <c r="J5" s="4" t="s">
        <v>34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44533</v>
      </c>
      <c r="D6" s="5" t="s">
        <v>48</v>
      </c>
      <c r="E6" s="10">
        <f>0</f>
        <v>0</v>
      </c>
      <c r="F6" s="2">
        <v>53</v>
      </c>
      <c r="G6" s="7" t="s">
        <v>26</v>
      </c>
      <c r="H6" s="5" t="str">
        <f>VLOOKUP(Mov_complejo[[#This Row],[Cuenta]],Cuentas[],2,FALSE)</f>
        <v>Cenas, pinchos…</v>
      </c>
      <c r="O6" t="str" cm="1">
        <f t="array" ref="O6:Q18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B7">
        <v>2</v>
      </c>
      <c r="C7" s="1">
        <v>44535</v>
      </c>
      <c r="D7" s="5" t="s">
        <v>50</v>
      </c>
      <c r="E7" s="10">
        <v>150</v>
      </c>
      <c r="F7" s="14"/>
      <c r="G7" s="7" t="s">
        <v>13</v>
      </c>
      <c r="H7" s="5" t="str">
        <f>VLOOKUP(Mov_complejo[[#This Row],[Cuenta]],Cuentas[],2,FALSE)</f>
        <v>Cuenta nómina</v>
      </c>
      <c r="O7" t="str">
        <v>101</v>
      </c>
      <c r="P7" t="str">
        <v>Tickets restaurant</v>
      </c>
      <c r="Q7" t="str">
        <v>balance</v>
      </c>
    </row>
    <row r="8" spans="2:17" x14ac:dyDescent="0.3">
      <c r="B8">
        <v>2</v>
      </c>
      <c r="C8" s="1">
        <v>44535</v>
      </c>
      <c r="D8" s="5" t="s">
        <v>51</v>
      </c>
      <c r="E8" s="10">
        <f>0</f>
        <v>0</v>
      </c>
      <c r="F8" s="2">
        <v>120</v>
      </c>
      <c r="G8" s="7" t="s">
        <v>21</v>
      </c>
      <c r="H8" s="5" t="str">
        <f>VLOOKUP(Mov_complejo[[#This Row],[Cuenta]],Cuentas[],2,FALSE)</f>
        <v>Gas casa</v>
      </c>
      <c r="O8" t="str">
        <v>1101</v>
      </c>
      <c r="P8" t="str">
        <v>Cuenta nómina</v>
      </c>
      <c r="Q8" t="str">
        <v>balance</v>
      </c>
    </row>
    <row r="9" spans="2:17" x14ac:dyDescent="0.3">
      <c r="B9">
        <v>2</v>
      </c>
      <c r="C9" s="1">
        <v>44535</v>
      </c>
      <c r="D9" s="5" t="s">
        <v>52</v>
      </c>
      <c r="E9" s="13"/>
      <c r="F9" s="2">
        <v>30</v>
      </c>
      <c r="G9" s="7" t="s">
        <v>19</v>
      </c>
      <c r="H9" s="5" t="str">
        <f>VLOOKUP(Mov_complejo[[#This Row],[Cuenta]],Cuentas[],2,FALSE)</f>
        <v>Electricidad casa</v>
      </c>
      <c r="O9" t="str">
        <v>1110</v>
      </c>
      <c r="P9" t="str">
        <v>Cuenta ahorro</v>
      </c>
      <c r="Q9" t="str">
        <v>balance</v>
      </c>
    </row>
    <row r="10" spans="2:17" x14ac:dyDescent="0.3">
      <c r="B10" s="15"/>
      <c r="C10" s="1">
        <v>44544</v>
      </c>
      <c r="D10" s="5" t="s">
        <v>25</v>
      </c>
      <c r="E10" s="10">
        <v>25</v>
      </c>
      <c r="F10" s="10">
        <f>0</f>
        <v>0</v>
      </c>
      <c r="G10" s="7" t="s">
        <v>15</v>
      </c>
      <c r="H10" s="5" t="str">
        <f>VLOOKUP(Mov_complejo[[#This Row],[Cuenta]],Cuentas[],2,FALSE)</f>
        <v>Tarjeta Visa</v>
      </c>
      <c r="O10" t="str">
        <v>1200</v>
      </c>
      <c r="P10" t="str">
        <v>Tarjeta Visa</v>
      </c>
      <c r="Q10" t="str">
        <v>balance</v>
      </c>
    </row>
    <row r="11" spans="2:17" x14ac:dyDescent="0.3">
      <c r="B11">
        <v>3</v>
      </c>
      <c r="C11" s="16" t="s">
        <v>58</v>
      </c>
      <c r="D11" s="5" t="s">
        <v>56</v>
      </c>
      <c r="E11" s="10">
        <v>2</v>
      </c>
      <c r="F11" s="10">
        <f>0</f>
        <v>0</v>
      </c>
      <c r="G11" s="7" t="s">
        <v>10</v>
      </c>
      <c r="H11" s="5" t="str">
        <f>VLOOKUP(Mov_complejo[[#This Row],[Cuenta]],Cuentas[],2,FALSE)</f>
        <v>Caja</v>
      </c>
      <c r="O11" t="str">
        <v>1201</v>
      </c>
      <c r="P11" t="str">
        <v>Tarjeta Amex</v>
      </c>
      <c r="Q11" t="str">
        <v>balance</v>
      </c>
    </row>
    <row r="12" spans="2:17" x14ac:dyDescent="0.3">
      <c r="B12">
        <v>3</v>
      </c>
      <c r="C12" s="1">
        <v>44544</v>
      </c>
      <c r="D12" s="5" t="s">
        <v>57</v>
      </c>
      <c r="E12" s="10">
        <f>0</f>
        <v>0</v>
      </c>
      <c r="F12" s="10">
        <v>27</v>
      </c>
      <c r="G12" s="7" t="s">
        <v>26</v>
      </c>
      <c r="H12" s="5" t="str">
        <f>VLOOKUP(Mov_complejo[[#This Row],[Cuenta]],Cuentas[],2,FALSE)</f>
        <v>Cenas, pinchos…</v>
      </c>
      <c r="O12" t="str">
        <v>1210</v>
      </c>
      <c r="P12" t="str">
        <v>Tarjeta prepago</v>
      </c>
      <c r="Q12" t="str">
        <v>balance</v>
      </c>
    </row>
    <row r="13" spans="2:17" x14ac:dyDescent="0.3">
      <c r="O13" t="str">
        <v>300</v>
      </c>
      <c r="P13" t="str">
        <v>Comida</v>
      </c>
      <c r="Q13" t="str">
        <v>balance</v>
      </c>
    </row>
    <row r="14" spans="2:17" x14ac:dyDescent="0.3">
      <c r="O14" t="str">
        <v>312</v>
      </c>
      <c r="P14" t="str">
        <v>Cenas, pinchos…</v>
      </c>
      <c r="Q14" t="str">
        <v>balance</v>
      </c>
    </row>
    <row r="15" spans="2:17" x14ac:dyDescent="0.3">
      <c r="O15" t="str">
        <v>324</v>
      </c>
      <c r="P15" t="str">
        <v>Gastos coche</v>
      </c>
      <c r="Q15" t="str">
        <v>balance</v>
      </c>
    </row>
    <row r="16" spans="2:17" x14ac:dyDescent="0.3">
      <c r="O16" t="str">
        <v>15</v>
      </c>
      <c r="P16" t="str">
        <v>Hipoteca</v>
      </c>
      <c r="Q16" t="str">
        <v>balance</v>
      </c>
    </row>
    <row r="17" spans="15:17" x14ac:dyDescent="0.3">
      <c r="O17" t="str">
        <v>2001</v>
      </c>
      <c r="P17" t="str">
        <v>Gas casa</v>
      </c>
      <c r="Q17" t="str">
        <v>balance</v>
      </c>
    </row>
    <row r="18" spans="15:17" x14ac:dyDescent="0.3">
      <c r="O18" t="str">
        <v>2000</v>
      </c>
      <c r="P18" t="str">
        <v>Electricidad casa</v>
      </c>
      <c r="Q18" t="str">
        <v>balance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14"/>
  <sheetViews>
    <sheetView workbookViewId="0">
      <selection activeCell="A23" sqref="A23"/>
    </sheetView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59</v>
      </c>
      <c r="E1" t="s">
        <v>29</v>
      </c>
      <c r="F1" t="s">
        <v>44</v>
      </c>
    </row>
    <row r="2" spans="1:7" x14ac:dyDescent="0.3">
      <c r="A2" t="s">
        <v>10</v>
      </c>
      <c r="B2" t="s">
        <v>37</v>
      </c>
      <c r="C2" t="s">
        <v>60</v>
      </c>
    </row>
    <row r="3" spans="1:7" x14ac:dyDescent="0.3">
      <c r="A3" t="s">
        <v>11</v>
      </c>
      <c r="B3" t="s">
        <v>12</v>
      </c>
      <c r="C3" t="s">
        <v>60</v>
      </c>
      <c r="E3" s="8" t="s">
        <v>5</v>
      </c>
      <c r="F3" s="9" t="s">
        <v>1</v>
      </c>
      <c r="G3" s="9" t="s">
        <v>59</v>
      </c>
    </row>
    <row r="4" spans="1:7" x14ac:dyDescent="0.3">
      <c r="A4" t="s">
        <v>13</v>
      </c>
      <c r="B4" t="s">
        <v>38</v>
      </c>
      <c r="C4" t="s">
        <v>60</v>
      </c>
      <c r="E4" t="str" cm="1">
        <f t="array" ref="E4:G6">_xlfn._xlws.FILTER(Cuentas[],(ISNUMBER(SEARCH(F1,Cuentas[Descripción]))))</f>
        <v>1200</v>
      </c>
      <c r="F4" t="str">
        <v>Tarjeta Visa</v>
      </c>
      <c r="G4" t="str">
        <v>balance</v>
      </c>
    </row>
    <row r="5" spans="1:7" x14ac:dyDescent="0.3">
      <c r="A5" t="s">
        <v>14</v>
      </c>
      <c r="B5" t="s">
        <v>39</v>
      </c>
      <c r="C5" t="s">
        <v>60</v>
      </c>
      <c r="E5" t="str">
        <v>1201</v>
      </c>
      <c r="F5" t="str">
        <v>Tarjeta Amex</v>
      </c>
      <c r="G5" t="str">
        <v>balance</v>
      </c>
    </row>
    <row r="6" spans="1:7" x14ac:dyDescent="0.3">
      <c r="A6" t="s">
        <v>15</v>
      </c>
      <c r="B6" t="s">
        <v>40</v>
      </c>
      <c r="C6" t="s">
        <v>60</v>
      </c>
      <c r="E6" t="str">
        <v>1210</v>
      </c>
      <c r="F6" t="str">
        <v>Tarjeta prepago</v>
      </c>
      <c r="G6" t="str">
        <v>balance</v>
      </c>
    </row>
    <row r="7" spans="1:7" x14ac:dyDescent="0.3">
      <c r="A7" t="s">
        <v>16</v>
      </c>
      <c r="B7" t="s">
        <v>41</v>
      </c>
      <c r="C7" t="s">
        <v>60</v>
      </c>
    </row>
    <row r="8" spans="1:7" x14ac:dyDescent="0.3">
      <c r="A8" t="s">
        <v>17</v>
      </c>
      <c r="B8" t="s">
        <v>42</v>
      </c>
      <c r="C8" t="s">
        <v>60</v>
      </c>
    </row>
    <row r="9" spans="1:7" x14ac:dyDescent="0.3">
      <c r="A9" t="s">
        <v>24</v>
      </c>
      <c r="B9" t="s">
        <v>25</v>
      </c>
      <c r="C9" t="s">
        <v>60</v>
      </c>
    </row>
    <row r="10" spans="1:7" x14ac:dyDescent="0.3">
      <c r="A10" t="s">
        <v>26</v>
      </c>
      <c r="B10" t="s">
        <v>54</v>
      </c>
      <c r="C10" t="s">
        <v>60</v>
      </c>
    </row>
    <row r="11" spans="1:7" x14ac:dyDescent="0.3">
      <c r="A11" t="s">
        <v>27</v>
      </c>
      <c r="B11" t="s">
        <v>28</v>
      </c>
      <c r="C11" t="s">
        <v>60</v>
      </c>
    </row>
    <row r="12" spans="1:7" x14ac:dyDescent="0.3">
      <c r="A12" t="s">
        <v>18</v>
      </c>
      <c r="B12" t="s">
        <v>43</v>
      </c>
      <c r="C12" t="s">
        <v>60</v>
      </c>
    </row>
    <row r="13" spans="1:7" x14ac:dyDescent="0.3">
      <c r="A13" t="s">
        <v>21</v>
      </c>
      <c r="B13" t="s">
        <v>22</v>
      </c>
      <c r="C13" t="s">
        <v>60</v>
      </c>
    </row>
    <row r="14" spans="1:7" x14ac:dyDescent="0.3">
      <c r="A14" t="s">
        <v>19</v>
      </c>
      <c r="B14" t="s">
        <v>20</v>
      </c>
      <c r="C14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2022-02-06T18:25:32Z</dcterms:modified>
</cp:coreProperties>
</file>