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Cloud\Nextcloud\Programacion\GitHub\contabilidad\conta\main\tests\data\"/>
    </mc:Choice>
  </mc:AlternateContent>
  <xr:revisionPtr revIDLastSave="0" documentId="13_ncr:1_{94E6206E-136F-4A81-8CDF-3585717B8691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mple" sheetId="3" r:id="rId1"/>
    <sheet name="compleja" sheetId="2" r:id="rId2"/>
    <sheet name="Cuentas" sheetId="4" r:id="rId3"/>
  </sheets>
  <calcPr calcId="191028"/>
  <pivotCaches>
    <pivotCache cacheId="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2" l="1"/>
  <c r="F4" i="2"/>
  <c r="F5" i="2"/>
  <c r="E6" i="2"/>
  <c r="H9" i="2"/>
  <c r="H8" i="2"/>
  <c r="H7" i="2"/>
  <c r="H6" i="2"/>
  <c r="H5" i="2"/>
  <c r="H4" i="2"/>
  <c r="G5" i="3"/>
  <c r="G6" i="3"/>
  <c r="G7" i="3"/>
  <c r="G8" i="3"/>
  <c r="H5" i="3"/>
  <c r="H6" i="3"/>
  <c r="H7" i="3"/>
  <c r="H8" i="3"/>
  <c r="G4" i="3"/>
  <c r="H4" i="3"/>
  <c r="J6" i="3" a="1"/>
  <c r="J6" i="3" s="1"/>
  <c r="B5" i="4" a="1"/>
  <c r="B5" i="4" s="1"/>
  <c r="O6" i="2" a="1"/>
  <c r="O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<sst xmlns="http://schemas.openxmlformats.org/spreadsheetml/2006/main" count="86" uniqueCount="56">
  <si>
    <t>Fecha</t>
  </si>
  <si>
    <t>Descripción</t>
  </si>
  <si>
    <t>Debe</t>
  </si>
  <si>
    <t>Haber</t>
  </si>
  <si>
    <t>Valor</t>
  </si>
  <si>
    <t>Cuenta</t>
  </si>
  <si>
    <t>id</t>
  </si>
  <si>
    <t>Deb</t>
  </si>
  <si>
    <t>Hab</t>
  </si>
  <si>
    <t>Bal</t>
  </si>
  <si>
    <t>100</t>
  </si>
  <si>
    <t>101</t>
  </si>
  <si>
    <t>Tickets restaurant</t>
  </si>
  <si>
    <t>1101</t>
  </si>
  <si>
    <t>1110</t>
  </si>
  <si>
    <t>1200</t>
  </si>
  <si>
    <t>1201</t>
  </si>
  <si>
    <t>1210</t>
  </si>
  <si>
    <t>15</t>
  </si>
  <si>
    <t>2000</t>
  </si>
  <si>
    <t>Electricidad casa</t>
  </si>
  <si>
    <t>2001</t>
  </si>
  <si>
    <t>Gas casa</t>
  </si>
  <si>
    <t>203</t>
  </si>
  <si>
    <t>300</t>
  </si>
  <si>
    <t>Comida</t>
  </si>
  <si>
    <t>312</t>
  </si>
  <si>
    <t>324</t>
  </si>
  <si>
    <t>Gastos coche</t>
  </si>
  <si>
    <t>Search:</t>
  </si>
  <si>
    <t>C. Debe</t>
  </si>
  <si>
    <t>C. Haber</t>
  </si>
  <si>
    <t>Cuenta descr</t>
  </si>
  <si>
    <t>asient</t>
  </si>
  <si>
    <t>Grand Total</t>
  </si>
  <si>
    <t>Pizzas Telepizza</t>
  </si>
  <si>
    <t>Gasolina coche</t>
  </si>
  <si>
    <t>Caja</t>
  </si>
  <si>
    <t>Cuenta nómina</t>
  </si>
  <si>
    <t>Cuenta ahorro</t>
  </si>
  <si>
    <t>Tarjeta Visa</t>
  </si>
  <si>
    <t>Tarjeta Amex</t>
  </si>
  <si>
    <t>Tarjeta prepago</t>
  </si>
  <si>
    <t>Hipoteca</t>
  </si>
  <si>
    <t>tarjeta</t>
  </si>
  <si>
    <t>(blank)</t>
  </si>
  <si>
    <t>Compra pan</t>
  </si>
  <si>
    <t>Pago IBI</t>
  </si>
  <si>
    <t>Cena en el restaurante</t>
  </si>
  <si>
    <t>Cena en el restaurante propina</t>
  </si>
  <si>
    <t>Factura EDP - gas y electricidad</t>
  </si>
  <si>
    <t>Factura EDP - gas</t>
  </si>
  <si>
    <t>Factura EDP - electricidad</t>
  </si>
  <si>
    <t>aj</t>
  </si>
  <si>
    <t>comida</t>
  </si>
  <si>
    <t>Cenas, pinchos…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</si>
</sst>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theme="6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8" fillId="0" borderId="0" applyNumberFormat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43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0" applyNumberFormat="1"/>
    <xf numFmtId="49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43" fontId="0" fillId="0" borderId="0" xfId="42" applyNumberFormat="1" applyFont="1"/>
    <xf numFmtId="49" fontId="17" fillId="34" borderId="0" xfId="0" applyNumberFormat="1" applyFont="1" applyFill="1"/>
    <xf numFmtId="0" fontId="17" fillId="34" borderId="0" xfId="0" applyNumberFormat="1" applyFont="1" applyFill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46C5B032-03BA-4E3F-87CF-9EF78EC6DEF8}"/>
    <cellStyle name="Normal 3" xfId="44" xr:uid="{067A7574-A003-4361-9C1F-01FD38541DB6}"/>
    <cellStyle name="Normal 4" xfId="45" xr:uid="{ABB70096-9DE5-49EE-99B6-543941956550}"/>
    <cellStyle name="Normal 5" xfId="46" xr:uid="{99E48384-9F6D-4CC5-8EE6-1D5BF85391E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30" formatCode="@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riol Pujol" refreshedDate="44543.877425810184" createdVersion="6" refreshedVersion="6" minRefreshableVersion="3" recordCount="1" xr:uid="{F0E3D270-7015-4CF2-B577-C65E0931A44F}">
  <cacheSource type="worksheet">
    <worksheetSource name="Mov_complejo"/>
  </cacheSource>
  <cacheFields count="8">
    <cacheField name="id" numFmtId="0">
      <sharedItems containsNonDate="0" containsString="0" containsBlank="1" containsNumber="1" containsInteger="1" minValue="0" maxValue="236" count="238">
        <m/>
        <n v="0" u="1"/>
        <n v="7" u="1"/>
        <n v="3" u="1"/>
        <n v="170" u="1"/>
        <n v="109" u="1"/>
        <n v="69" u="1"/>
        <n v="223" u="1"/>
        <n v="143" u="1"/>
        <n v="196" u="1"/>
        <n v="122" u="1"/>
        <n v="82" u="1"/>
        <n v="53" u="1"/>
        <n v="33" u="1"/>
        <n v="169" u="1"/>
        <n v="222" u="1"/>
        <n v="142" u="1"/>
        <n v="95" u="1"/>
        <n v="195" u="1"/>
        <n v="168" u="1"/>
        <n v="108" u="1"/>
        <n v="68" u="1"/>
        <n v="46" u="1"/>
        <n v="29" u="1"/>
        <n v="221" u="1"/>
        <n v="19" u="1"/>
        <n v="141" u="1"/>
        <n v="194" u="1"/>
        <n v="121" u="1"/>
        <n v="81" u="1"/>
        <n v="167" u="1"/>
        <n v="220" u="1"/>
        <n v="140" u="1"/>
        <n v="94" u="1"/>
        <n v="59" u="1"/>
        <n v="39" u="1"/>
        <n v="193" u="1"/>
        <n v="166" u="1"/>
        <n v="107" u="1"/>
        <n v="67" u="1"/>
        <n v="219" u="1"/>
        <n v="139" u="1"/>
        <n v="192" u="1"/>
        <n v="120" u="1"/>
        <n v="80" u="1"/>
        <n v="52" u="1"/>
        <n v="32" u="1"/>
        <n v="22" u="1"/>
        <n v="165" u="1"/>
        <n v="14" u="1"/>
        <n v="9" u="1"/>
        <n v="6" u="1"/>
        <n v="218" u="1"/>
        <n v="138" u="1"/>
        <n v="93" u="1"/>
        <n v="1" u="1"/>
        <n v="191" u="1"/>
        <n v="164" u="1"/>
        <n v="106" u="1"/>
        <n v="66" u="1"/>
        <n v="45" u="1"/>
        <n v="217" u="1"/>
        <n v="137" u="1"/>
        <n v="190" u="1"/>
        <n v="119" u="1"/>
        <n v="79" u="1"/>
        <n v="163" u="1"/>
        <n v="216" u="1"/>
        <n v="136" u="1"/>
        <n v="92" u="1"/>
        <n v="58" u="1"/>
        <n v="38" u="1"/>
        <n v="25" u="1"/>
        <n v="189" u="1"/>
        <n v="162" u="1"/>
        <n v="105" u="1"/>
        <n v="65" u="1"/>
        <n v="215" u="1"/>
        <n v="135" u="1"/>
        <n v="188" u="1"/>
        <n v="118" u="1"/>
        <n v="78" u="1"/>
        <n v="51" u="1"/>
        <n v="161" u="1"/>
        <n v="214" u="1"/>
        <n v="134" u="1"/>
        <n v="91" u="1"/>
        <n v="187" u="1"/>
        <n v="160" u="1"/>
        <n v="104" u="1"/>
        <n v="64" u="1"/>
        <n v="44" u="1"/>
        <n v="28" u="1"/>
        <n v="213" u="1"/>
        <n v="18" u="1"/>
        <n v="133" u="1"/>
        <n v="12" u="1"/>
        <n v="5" u="1"/>
        <n v="186" u="1"/>
        <n v="2" u="1"/>
        <n v="117" u="1"/>
        <n v="77" u="1"/>
        <n v="159" u="1"/>
        <n v="212" u="1"/>
        <n v="132" u="1"/>
        <n v="90" u="1"/>
        <n v="57" u="1"/>
        <n v="37" u="1"/>
        <n v="185" u="1"/>
        <n v="158" u="1"/>
        <n v="103" u="1"/>
        <n v="211" u="1"/>
        <n v="131" u="1"/>
        <n v="184" u="1"/>
        <n v="116" u="1"/>
        <n v="76" u="1"/>
        <n v="50" u="1"/>
        <n v="31" u="1"/>
        <n v="21" u="1"/>
        <n v="157" u="1"/>
        <n v="210" u="1"/>
        <n v="130" u="1"/>
        <n v="89" u="1"/>
        <n v="183" u="1"/>
        <n v="236" u="1"/>
        <n v="156" u="1"/>
        <n v="102" u="1"/>
        <n v="63" u="1"/>
        <n v="43" u="1"/>
        <n v="209" u="1"/>
        <n v="129" u="1"/>
        <n v="182" u="1"/>
        <n v="115" u="1"/>
        <n v="75" u="1"/>
        <n v="235" u="1"/>
        <n v="155" u="1"/>
        <n v="208" u="1"/>
        <n v="128" u="1"/>
        <n v="88" u="1"/>
        <n v="56" u="1"/>
        <n v="36" u="1"/>
        <n v="24" u="1"/>
        <n v="181" u="1"/>
        <n v="15" u="1"/>
        <n v="10" u="1"/>
        <n v="4" u="1"/>
        <n v="234" u="1"/>
        <n v="154" u="1"/>
        <n v="101" u="1"/>
        <n v="207" u="1"/>
        <n v="180" u="1"/>
        <n v="114" u="1"/>
        <n v="74" u="1"/>
        <n v="49" u="1"/>
        <n v="233" u="1"/>
        <n v="153" u="1"/>
        <n v="206" u="1"/>
        <n v="127" u="1"/>
        <n v="87" u="1"/>
        <n v="179" u="1"/>
        <n v="232" u="1"/>
        <n v="152" u="1"/>
        <n v="100" u="1"/>
        <n v="62" u="1"/>
        <n v="42" u="1"/>
        <n v="27" u="1"/>
        <n v="205" u="1"/>
        <n v="17" u="1"/>
        <n v="178" u="1"/>
        <n v="113" u="1"/>
        <n v="73" u="1"/>
        <n v="231" u="1"/>
        <n v="151" u="1"/>
        <n v="204" u="1"/>
        <n v="126" u="1"/>
        <n v="86" u="1"/>
        <n v="55" u="1"/>
        <n v="35" u="1"/>
        <n v="177" u="1"/>
        <n v="230" u="1"/>
        <n v="150" u="1"/>
        <n v="99" u="1"/>
        <n v="203" u="1"/>
        <n v="176" u="1"/>
        <n v="112" u="1"/>
        <n v="72" u="1"/>
        <n v="48" u="1"/>
        <n v="30" u="1"/>
        <n v="229" u="1"/>
        <n v="20" u="1"/>
        <n v="149" u="1"/>
        <n v="13" u="1"/>
        <n v="8" u="1"/>
        <n v="202" u="1"/>
        <n v="125" u="1"/>
        <n v="85" u="1"/>
        <n v="175" u="1"/>
        <n v="228" u="1"/>
        <n v="148" u="1"/>
        <n v="98" u="1"/>
        <n v="61" u="1"/>
        <n v="41" u="1"/>
        <n v="201" u="1"/>
        <n v="174" u="1"/>
        <n v="111" u="1"/>
        <n v="71" u="1"/>
        <n v="227" u="1"/>
        <n v="147" u="1"/>
        <n v="200" u="1"/>
        <n v="124" u="1"/>
        <n v="84" u="1"/>
        <n v="54" u="1"/>
        <n v="34" u="1"/>
        <n v="23" u="1"/>
        <n v="173" u="1"/>
        <n v="226" u="1"/>
        <n v="146" u="1"/>
        <n v="97" u="1"/>
        <n v="199" u="1"/>
        <n v="172" u="1"/>
        <n v="110" u="1"/>
        <n v="70" u="1"/>
        <n v="47" u="1"/>
        <n v="225" u="1"/>
        <n v="145" u="1"/>
        <n v="198" u="1"/>
        <n v="123" u="1"/>
        <n v="83" u="1"/>
        <n v="171" u="1"/>
        <n v="224" u="1"/>
        <n v="144" u="1"/>
        <n v="96" u="1"/>
        <n v="60" u="1"/>
        <n v="40" u="1"/>
        <n v="26" u="1"/>
        <n v="197" u="1"/>
        <n v="16" u="1"/>
        <n v="11" u="1"/>
      </sharedItems>
    </cacheField>
    <cacheField name="Fecha" numFmtId="14">
      <sharedItems containsNonDate="0" containsString="0" containsBlank="1"/>
    </cacheField>
    <cacheField name="Descripción" numFmtId="0">
      <sharedItems containsNonDate="0" containsString="0" containsBlank="1"/>
    </cacheField>
    <cacheField name="Debe" numFmtId="43">
      <sharedItems containsNonDate="0" containsString="0" containsBlank="1"/>
    </cacheField>
    <cacheField name="Haber" numFmtId="43">
      <sharedItems containsNonDate="0" containsString="0" containsBlank="1"/>
    </cacheField>
    <cacheField name="Cuenta" numFmtId="49">
      <sharedItems containsNonDate="0" containsString="0" containsBlank="1"/>
    </cacheField>
    <cacheField name="Cuenta descr" numFmtId="0">
      <sharedItems containsNonDate="0" containsString="0" containsBlank="1"/>
    </cacheField>
    <cacheField name="Balance" numFmtId="0" formula="Haber-Deb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DFB669-943E-4FB1-BFE0-6600908D48A8}" name="PivotTable1" cacheId="1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rowHeaderCaption="asient">
  <location ref="J3:M5" firstHeaderRow="0" firstDataRow="1" firstDataCol="1"/>
  <pivotFields count="8">
    <pivotField axis="axisRow" showAll="0">
      <items count="239">
        <item m="1" x="55"/>
        <item m="1" x="99"/>
        <item m="1" x="3"/>
        <item m="1" x="145"/>
        <item m="1" x="1"/>
        <item m="1" x="97"/>
        <item m="1" x="51"/>
        <item m="1" x="2"/>
        <item m="1" x="192"/>
        <item m="1" x="50"/>
        <item m="1" x="144"/>
        <item m="1" x="237"/>
        <item m="1" x="96"/>
        <item m="1" x="191"/>
        <item m="1" x="49"/>
        <item m="1" x="143"/>
        <item m="1" x="236"/>
        <item m="1" x="167"/>
        <item m="1" x="94"/>
        <item m="1" x="25"/>
        <item m="1" x="189"/>
        <item m="1" x="118"/>
        <item m="1" x="47"/>
        <item m="1" x="213"/>
        <item m="1" x="141"/>
        <item m="1" x="72"/>
        <item m="1" x="234"/>
        <item m="1" x="165"/>
        <item m="1" x="92"/>
        <item m="1" x="23"/>
        <item m="1" x="187"/>
        <item m="1" x="117"/>
        <item m="1" x="46"/>
        <item m="1" x="13"/>
        <item m="1" x="212"/>
        <item m="1" x="177"/>
        <item m="1" x="140"/>
        <item m="1" x="107"/>
        <item m="1" x="71"/>
        <item m="1" x="35"/>
        <item m="1" x="233"/>
        <item m="1" x="201"/>
        <item m="1" x="164"/>
        <item m="1" x="128"/>
        <item m="1" x="91"/>
        <item m="1" x="60"/>
        <item m="1" x="22"/>
        <item m="1" x="222"/>
        <item m="1" x="186"/>
        <item m="1" x="153"/>
        <item m="1" x="116"/>
        <item m="1" x="82"/>
        <item m="1" x="45"/>
        <item m="1" x="77"/>
        <item m="1" x="12"/>
        <item m="1" x="211"/>
        <item m="1" x="176"/>
        <item m="1" x="139"/>
        <item m="1" x="106"/>
        <item m="1" x="70"/>
        <item m="1" x="34"/>
        <item m="1" x="232"/>
        <item m="1" x="200"/>
        <item m="1" x="163"/>
        <item m="1" x="127"/>
        <item m="1" x="90"/>
        <item m="1" x="76"/>
        <item m="1" x="59"/>
        <item m="1" x="39"/>
        <item m="1" x="21"/>
        <item m="1" x="6"/>
        <item m="1" x="221"/>
        <item m="1" x="205"/>
        <item m="1" x="185"/>
        <item m="1" x="170"/>
        <item m="1" x="152"/>
        <item m="1" x="115"/>
        <item m="1" x="101"/>
        <item m="1" x="81"/>
        <item m="1" x="65"/>
        <item m="1" x="44"/>
        <item m="1" x="29"/>
        <item m="1" x="11"/>
        <item m="1" x="227"/>
        <item m="1" x="210"/>
        <item m="1" x="195"/>
        <item m="1" x="175"/>
        <item m="1" x="158"/>
        <item m="1" x="138"/>
        <item m="1" x="122"/>
        <item m="1" x="105"/>
        <item m="1" x="86"/>
        <item m="1" x="69"/>
        <item m="1" x="54"/>
        <item m="1" x="33"/>
        <item m="1" x="17"/>
        <item m="1" x="231"/>
        <item m="1" x="217"/>
        <item m="1" x="199"/>
        <item m="1" x="181"/>
        <item m="1" x="162"/>
        <item m="1" x="148"/>
        <item m="1" x="126"/>
        <item m="1" x="110"/>
        <item m="1" x="89"/>
        <item m="1" x="75"/>
        <item m="1" x="58"/>
        <item m="1" x="38"/>
        <item m="1" x="20"/>
        <item m="1" x="133"/>
        <item m="1" x="5"/>
        <item m="1" x="220"/>
        <item m="1" x="204"/>
        <item m="1" x="184"/>
        <item m="1" x="169"/>
        <item m="1" x="151"/>
        <item m="1" x="132"/>
        <item m="1" x="114"/>
        <item m="1" x="100"/>
        <item m="1" x="80"/>
        <item m="1" x="64"/>
        <item m="1" x="43"/>
        <item m="1" x="28"/>
        <item m="1" x="10"/>
        <item m="1" x="226"/>
        <item m="1" x="209"/>
        <item m="1" x="194"/>
        <item m="1" x="174"/>
        <item m="1" x="157"/>
        <item m="1" x="137"/>
        <item m="1" x="130"/>
        <item m="1" x="121"/>
        <item m="1" x="112"/>
        <item m="1" x="104"/>
        <item m="1" x="95"/>
        <item m="1" x="85"/>
        <item m="1" x="78"/>
        <item m="1" x="68"/>
        <item m="1" x="62"/>
        <item m="1" x="53"/>
        <item m="1" x="41"/>
        <item m="1" x="32"/>
        <item m="1" x="26"/>
        <item m="1" x="16"/>
        <item m="1" x="8"/>
        <item m="1" x="230"/>
        <item m="1" x="224"/>
        <item m="1" x="216"/>
        <item m="1" x="207"/>
        <item m="1" x="198"/>
        <item m="1" x="190"/>
        <item m="1" x="180"/>
        <item m="1" x="172"/>
        <item m="1" x="161"/>
        <item m="1" x="155"/>
        <item m="1" x="147"/>
        <item m="1" x="135"/>
        <item m="1" x="125"/>
        <item m="1" x="119"/>
        <item m="1" x="109"/>
        <item m="1" x="102"/>
        <item m="1" x="88"/>
        <item m="1" x="83"/>
        <item m="1" x="74"/>
        <item m="1" x="66"/>
        <item m="1" x="57"/>
        <item m="1" x="48"/>
        <item m="1" x="37"/>
        <item m="1" x="30"/>
        <item m="1" x="19"/>
        <item m="1" x="14"/>
        <item m="1" x="4"/>
        <item m="1" x="228"/>
        <item m="1" x="219"/>
        <item m="1" x="214"/>
        <item m="1" x="203"/>
        <item m="1" x="196"/>
        <item m="1" x="183"/>
        <item m="1" x="178"/>
        <item m="1" x="168"/>
        <item m="1" x="159"/>
        <item m="1" x="150"/>
        <item m="1" x="142"/>
        <item m="1" x="131"/>
        <item m="1" x="123"/>
        <item m="1" x="113"/>
        <item m="1" x="108"/>
        <item m="1" x="98"/>
        <item m="1" x="87"/>
        <item m="1" x="79"/>
        <item m="1" x="73"/>
        <item m="1" x="63"/>
        <item m="1" x="56"/>
        <item m="1" x="42"/>
        <item m="1" x="36"/>
        <item m="1" x="27"/>
        <item m="1" x="18"/>
        <item m="1" x="9"/>
        <item m="1" x="235"/>
        <item m="1" x="225"/>
        <item m="1" x="218"/>
        <item m="1" x="208"/>
        <item m="1" x="202"/>
        <item m="1" x="193"/>
        <item m="1" x="182"/>
        <item m="1" x="173"/>
        <item m="1" x="166"/>
        <item m="1" x="156"/>
        <item m="1" x="149"/>
        <item m="1" x="136"/>
        <item m="1" x="129"/>
        <item m="1" x="120"/>
        <item m="1" x="111"/>
        <item m="1" x="103"/>
        <item m="1" x="93"/>
        <item m="1" x="84"/>
        <item m="1" x="67"/>
        <item m="1" x="61"/>
        <item m="1" x="52"/>
        <item m="1" x="40"/>
        <item m="1" x="31"/>
        <item m="1" x="24"/>
        <item m="1" x="15"/>
        <item m="1" x="7"/>
        <item m="1" x="229"/>
        <item m="1" x="223"/>
        <item m="1" x="215"/>
        <item m="1" x="206"/>
        <item m="1" x="197"/>
        <item m="1" x="188"/>
        <item m="1" x="179"/>
        <item m="1" x="171"/>
        <item m="1" x="160"/>
        <item m="1" x="154"/>
        <item m="1" x="146"/>
        <item m="1" x="134"/>
        <item m="1" x="124"/>
        <item x="0"/>
        <item t="default"/>
      </items>
    </pivotField>
    <pivotField numFmtId="14" showAll="0"/>
    <pivotField showAll="0"/>
    <pivotField dataField="1" numFmtId="43" showAll="0"/>
    <pivotField dataField="1" numFmtId="43" showAll="0"/>
    <pivotField showAll="0"/>
    <pivotField showAll="0"/>
    <pivotField dataField="1" dragToRow="0" dragToCol="0" dragToPage="0" showAll="0" defaultSubtotal="0"/>
  </pivotFields>
  <rowFields count="1">
    <field x="0"/>
  </rowFields>
  <rowItems count="2">
    <i>
      <x v="23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Deb" fld="3" baseField="0" baseItem="0"/>
    <dataField name="Hab" fld="4" baseField="0" baseItem="0"/>
    <dataField name="Bal" fld="7" baseField="0" baseItem="0" numFmtId="43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</conditionalFormat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8F37C6-8B26-4AC1-8C4D-65D6FCB16381}" name="Mov_simple" displayName="Mov_simple" ref="B3:H8" totalsRowShown="0">
  <autoFilter ref="B3:H8" xr:uid="{47D0FA3E-EDD9-4A2A-92E8-A35A238EDB76}"/>
  <sortState xmlns:xlrd2="http://schemas.microsoft.com/office/spreadsheetml/2017/richdata2" ref="B4:H4">
    <sortCondition ref="B3"/>
  </sortState>
  <tableColumns count="7">
    <tableColumn id="1" xr3:uid="{69F41320-1783-404D-BC80-EA73EFC05BE1}" name="Fecha" dataDxfId="13"/>
    <tableColumn id="2" xr3:uid="{115423C8-BE33-46A3-8B9E-8A942C78EFD5}" name="Descripción" dataDxfId="12"/>
    <tableColumn id="3" xr3:uid="{C6F57DDC-0930-46A4-ADD2-7D45B9AF231F}" name="Valor" dataCellStyle="Comma"/>
    <tableColumn id="4" xr3:uid="{1650C302-35DD-416A-ADD9-377F514474D0}" name="Debe" dataDxfId="11"/>
    <tableColumn id="5" xr3:uid="{6254C8F2-C269-4373-B0E1-C2ECF22FB03B}" name="Haber" dataDxfId="10"/>
    <tableColumn id="6" xr3:uid="{F48C77A7-D24F-4B1F-B7AA-B3AC73317EFD}" name="C. Debe" dataDxfId="9">
      <calculatedColumnFormula>VLOOKUP(Mov_simple[[#This Row],[Debe]],Cuentas[],2,FALSE)</calculatedColumnFormula>
    </tableColumn>
    <tableColumn id="7" xr3:uid="{C8321FDF-CAEB-416F-B0F9-0264B51A2F8F}" name="C. Haber" dataDxfId="8">
      <calculatedColumnFormula>VLOOKUP(Mov_simple[[#This Row],[Haber]],Cuentas[],2,FALSE)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FB1CE0-CDC9-4398-8590-3A1B4B1E6CD8}" name="Mov_complejo" displayName="Mov_complejo" ref="B3:H9" totalsRowShown="0">
  <autoFilter ref="B3:H9" xr:uid="{47D0FA3E-EDD9-4A2A-92E8-A35A238EDB76}"/>
  <tableColumns count="7">
    <tableColumn id="6" xr3:uid="{9AD972E4-C579-4424-B1C1-7A8548B415A4}" name="id"/>
    <tableColumn id="1" xr3:uid="{F37AE433-6E34-4726-AC7C-8ED9ECE4E316}" name="Fecha" dataDxfId="7"/>
    <tableColumn id="2" xr3:uid="{93B832D8-D900-4EA3-971C-04F4F4F73E5E}" name="Descripción" dataDxfId="6"/>
    <tableColumn id="3" xr3:uid="{365E1047-CFC9-4957-AC96-690DF270BD6C}" name="Debe" dataDxfId="5" dataCellStyle="Comma">
      <calculatedColumnFormula>0</calculatedColumnFormula>
    </tableColumn>
    <tableColumn id="4" xr3:uid="{C8820A2C-D1F4-429F-BEE6-9CFD5D206202}" name="Haber" dataDxfId="4" dataCellStyle="Comma">
      <calculatedColumnFormula>0</calculatedColumnFormula>
    </tableColumn>
    <tableColumn id="5" xr3:uid="{A593CEC0-C069-4610-84D5-1989C29A9B0E}" name="Cuenta" dataDxfId="3"/>
    <tableColumn id="7" xr3:uid="{1BDE309D-E6E3-4D7F-9F73-061A12ACC2FE}" name="Cuenta descr" dataDxfId="2">
      <calculatedColumnFormula>VLOOKUP(Mov_complejo[[#This Row],[Cuenta]],Cuentas[],2,FALSE)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7D7112-259D-4C0C-AF28-055C99274BD5}" name="Cuentas" displayName="Cuentas" ref="F4:G17" totalsRowShown="0">
  <autoFilter ref="F4:G17" xr:uid="{6F18564F-6990-4186-B512-9E1C6E9F5F3A}"/>
  <tableColumns count="2">
    <tableColumn id="1" xr3:uid="{9DE84074-E3ED-46A0-8037-CE36B265F541}" name="Cuenta" dataDxfId="1"/>
    <tableColumn id="2" xr3:uid="{C60FC6EA-5DD3-4D2E-A6C5-929976B15FC4}" name="Descripción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8A8C-4B2B-40F9-A6AA-47048CD7600B}">
  <dimension ref="B3:K8"/>
  <sheetViews>
    <sheetView tabSelected="1" zoomScale="85" zoomScaleNormal="85" workbookViewId="0">
      <selection activeCell="B8" sqref="B8"/>
    </sheetView>
  </sheetViews>
  <sheetFormatPr defaultRowHeight="14.4" x14ac:dyDescent="0.3"/>
  <cols>
    <col min="1" max="1" width="3.88671875" customWidth="1"/>
    <col min="2" max="2" width="13.33203125" customWidth="1"/>
    <col min="3" max="3" width="39" customWidth="1"/>
    <col min="4" max="4" width="14.77734375" customWidth="1"/>
    <col min="5" max="5" width="15.44140625" bestFit="1" customWidth="1"/>
    <col min="6" max="6" width="14.77734375" customWidth="1"/>
    <col min="7" max="8" width="29.77734375" bestFit="1" customWidth="1"/>
    <col min="9" max="9" width="13.33203125" customWidth="1"/>
    <col min="11" max="11" width="24.44140625" customWidth="1"/>
  </cols>
  <sheetData>
    <row r="3" spans="2:11" x14ac:dyDescent="0.3">
      <c r="B3" t="s">
        <v>0</v>
      </c>
      <c r="C3" t="s">
        <v>1</v>
      </c>
      <c r="D3" t="s">
        <v>4</v>
      </c>
      <c r="E3" t="s">
        <v>2</v>
      </c>
      <c r="F3" t="s">
        <v>3</v>
      </c>
      <c r="G3" t="s">
        <v>30</v>
      </c>
      <c r="H3" t="s">
        <v>31</v>
      </c>
      <c r="J3" t="s">
        <v>29</v>
      </c>
      <c r="K3" t="s">
        <v>54</v>
      </c>
    </row>
    <row r="4" spans="2:11" x14ac:dyDescent="0.3">
      <c r="B4" s="1">
        <v>44531</v>
      </c>
      <c r="C4" s="5" t="s">
        <v>46</v>
      </c>
      <c r="D4" s="2">
        <v>2.54</v>
      </c>
      <c r="E4" s="7" t="s">
        <v>10</v>
      </c>
      <c r="F4" s="7" t="s">
        <v>24</v>
      </c>
      <c r="G4" s="5" t="str">
        <f>VLOOKUP(Mov_simple[[#This Row],[Debe]],Cuentas[],2,FALSE)</f>
        <v>Caja</v>
      </c>
      <c r="H4" s="5" t="str">
        <f>VLOOKUP(Mov_simple[[#This Row],[Haber]],Cuentas[],2,FALSE)</f>
        <v>Comida</v>
      </c>
    </row>
    <row r="5" spans="2:11" x14ac:dyDescent="0.3">
      <c r="B5" s="12">
        <v>23</v>
      </c>
      <c r="C5" s="5" t="s">
        <v>35</v>
      </c>
      <c r="D5" s="2">
        <v>24</v>
      </c>
      <c r="E5" s="7" t="s">
        <v>10</v>
      </c>
      <c r="F5" s="7" t="s">
        <v>26</v>
      </c>
      <c r="G5" s="5" t="str">
        <f>VLOOKUP(Mov_simple[[#This Row],[Debe]],Cuentas[],2,FALSE)</f>
        <v>Caja</v>
      </c>
      <c r="H5" s="5" t="str">
        <f>VLOOKUP(Mov_simple[[#This Row],[Haber]],Cuentas[],2,FALSE)</f>
        <v>Cenas, pinchos…</v>
      </c>
      <c r="J5" s="8" t="s">
        <v>5</v>
      </c>
      <c r="K5" s="9" t="s">
        <v>1</v>
      </c>
    </row>
    <row r="6" spans="2:11" x14ac:dyDescent="0.3">
      <c r="B6" s="1">
        <v>44533</v>
      </c>
      <c r="C6" s="5" t="s">
        <v>36</v>
      </c>
      <c r="D6" s="2">
        <v>54</v>
      </c>
      <c r="E6" s="7" t="s">
        <v>15</v>
      </c>
      <c r="F6" s="11"/>
      <c r="G6" s="5" t="str">
        <f>VLOOKUP(Mov_simple[[#This Row],[Debe]],Cuentas[],2,FALSE)</f>
        <v>Tarjeta Visa</v>
      </c>
      <c r="H6" s="5" t="e">
        <f>VLOOKUP(Mov_simple[[#This Row],[Haber]],Cuentas[],2,FALSE)</f>
        <v>#N/A</v>
      </c>
      <c r="J6" t="str" cm="1">
        <f t="array" ref="J6:K6">_xlfn._xlws.FILTER(Cuentas[],(ISNUMBER(SEARCH(K3,Cuentas[Descripción]))))</f>
        <v>300</v>
      </c>
      <c r="K6" t="str">
        <v>Comida</v>
      </c>
    </row>
    <row r="7" spans="2:11" x14ac:dyDescent="0.3">
      <c r="B7" s="1">
        <v>44534</v>
      </c>
      <c r="C7" s="5" t="s">
        <v>43</v>
      </c>
      <c r="D7" s="2">
        <v>524</v>
      </c>
      <c r="E7" s="7" t="s">
        <v>13</v>
      </c>
      <c r="F7" s="7" t="s">
        <v>18</v>
      </c>
      <c r="G7" s="5" t="str">
        <f>VLOOKUP(Mov_simple[[#This Row],[Debe]],Cuentas[],2,FALSE)</f>
        <v>Cuenta nómina</v>
      </c>
      <c r="H7" s="5" t="str">
        <f>VLOOKUP(Mov_simple[[#This Row],[Haber]],Cuentas[],2,FALSE)</f>
        <v>Hipoteca</v>
      </c>
    </row>
    <row r="8" spans="2:11" x14ac:dyDescent="0.3">
      <c r="B8" s="1">
        <v>44535</v>
      </c>
      <c r="C8" s="5" t="s">
        <v>47</v>
      </c>
      <c r="D8" s="2"/>
      <c r="E8" s="7" t="s">
        <v>13</v>
      </c>
      <c r="F8" s="11" t="s">
        <v>23</v>
      </c>
      <c r="G8" s="5" t="str">
        <f>VLOOKUP(Mov_simple[[#This Row],[Debe]],Cuentas[],2,FALSE)</f>
        <v>Cuenta nómina</v>
      </c>
      <c r="H8" s="5" t="e">
        <f>VLOOKUP(Mov_simple[[#This Row],[Haber]],Cuentas[],2,FALSE)</f>
        <v>#N/A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23EA-5D97-488D-B298-E89BE659774C}">
  <dimension ref="B3:P9"/>
  <sheetViews>
    <sheetView zoomScale="85" zoomScaleNormal="85" workbookViewId="0">
      <selection activeCell="B10" sqref="B10"/>
    </sheetView>
  </sheetViews>
  <sheetFormatPr defaultRowHeight="14.4" x14ac:dyDescent="0.3"/>
  <cols>
    <col min="1" max="1" width="3.5546875" customWidth="1"/>
    <col min="3" max="3" width="13.33203125" customWidth="1"/>
    <col min="4" max="4" width="37.88671875" customWidth="1"/>
    <col min="5" max="6" width="14.77734375" customWidth="1"/>
    <col min="7" max="7" width="11.6640625" customWidth="1"/>
    <col min="8" max="8" width="28.77734375" customWidth="1"/>
    <col min="10" max="10" width="11.44140625" bestFit="1" customWidth="1"/>
    <col min="11" max="12" width="4.44140625" bestFit="1" customWidth="1"/>
    <col min="13" max="13" width="5" bestFit="1" customWidth="1"/>
    <col min="16" max="16" width="24.44140625" customWidth="1"/>
  </cols>
  <sheetData>
    <row r="3" spans="2:16" x14ac:dyDescent="0.3">
      <c r="B3" t="s">
        <v>6</v>
      </c>
      <c r="C3" t="s">
        <v>0</v>
      </c>
      <c r="D3" t="s">
        <v>1</v>
      </c>
      <c r="E3" t="s">
        <v>2</v>
      </c>
      <c r="F3" t="s">
        <v>3</v>
      </c>
      <c r="G3" t="s">
        <v>5</v>
      </c>
      <c r="H3" t="s">
        <v>32</v>
      </c>
      <c r="J3" s="3" t="s">
        <v>33</v>
      </c>
      <c r="K3" t="s">
        <v>7</v>
      </c>
      <c r="L3" t="s">
        <v>8</v>
      </c>
      <c r="M3" t="s">
        <v>9</v>
      </c>
      <c r="O3" t="s">
        <v>29</v>
      </c>
      <c r="P3" t="s">
        <v>53</v>
      </c>
    </row>
    <row r="4" spans="2:16" x14ac:dyDescent="0.3">
      <c r="B4">
        <v>1</v>
      </c>
      <c r="C4" s="1">
        <v>44533</v>
      </c>
      <c r="D4" s="5" t="s">
        <v>48</v>
      </c>
      <c r="E4" s="10">
        <v>50</v>
      </c>
      <c r="F4" s="2">
        <f>0</f>
        <v>0</v>
      </c>
      <c r="G4" s="7" t="s">
        <v>15</v>
      </c>
      <c r="H4" s="5" t="str">
        <f>VLOOKUP(Mov_complejo[[#This Row],[Cuenta]],Cuentas[],2,FALSE)</f>
        <v>Tarjeta Visa</v>
      </c>
      <c r="J4" s="4" t="s">
        <v>45</v>
      </c>
      <c r="K4" s="5"/>
      <c r="L4" s="5"/>
      <c r="M4" s="6">
        <v>0</v>
      </c>
    </row>
    <row r="5" spans="2:16" x14ac:dyDescent="0.3">
      <c r="B5">
        <v>1</v>
      </c>
      <c r="C5" s="1">
        <v>44533</v>
      </c>
      <c r="D5" s="5" t="s">
        <v>49</v>
      </c>
      <c r="E5" s="10">
        <v>3</v>
      </c>
      <c r="F5" s="2">
        <f>0</f>
        <v>0</v>
      </c>
      <c r="G5" s="7" t="s">
        <v>10</v>
      </c>
      <c r="H5" s="5" t="str">
        <f>VLOOKUP(Mov_complejo[[#This Row],[Cuenta]],Cuentas[],2,FALSE)</f>
        <v>Caja</v>
      </c>
      <c r="J5" s="4" t="s">
        <v>34</v>
      </c>
      <c r="K5" s="5"/>
      <c r="L5" s="5"/>
      <c r="M5" s="6">
        <v>0</v>
      </c>
      <c r="O5" s="8" t="s">
        <v>5</v>
      </c>
      <c r="P5" s="9" t="s">
        <v>1</v>
      </c>
    </row>
    <row r="6" spans="2:16" x14ac:dyDescent="0.3">
      <c r="B6">
        <v>1</v>
      </c>
      <c r="C6" s="1">
        <v>44533</v>
      </c>
      <c r="D6" s="5" t="s">
        <v>48</v>
      </c>
      <c r="E6" s="10">
        <f>0</f>
        <v>0</v>
      </c>
      <c r="F6" s="2">
        <v>53</v>
      </c>
      <c r="G6" s="7" t="s">
        <v>26</v>
      </c>
      <c r="H6" s="5" t="str">
        <f>VLOOKUP(Mov_complejo[[#This Row],[Cuenta]],Cuentas[],2,FALSE)</f>
        <v>Cenas, pinchos…</v>
      </c>
      <c r="O6" t="str" cm="1">
        <f t="array" ref="O6:P6">_xlfn._xlws.FILTER(Cuentas[],(ISNUMBER(SEARCH(P3,Cuentas[Descripción]))))</f>
        <v>100</v>
      </c>
      <c r="P6" t="str">
        <v>Caja</v>
      </c>
    </row>
    <row r="7" spans="2:16" x14ac:dyDescent="0.3">
      <c r="B7">
        <v>2</v>
      </c>
      <c r="C7" s="1">
        <v>44535</v>
      </c>
      <c r="D7" s="5" t="s">
        <v>50</v>
      </c>
      <c r="E7" s="10">
        <v>150</v>
      </c>
      <c r="F7" s="2"/>
      <c r="G7" s="7" t="s">
        <v>13</v>
      </c>
      <c r="H7" s="5" t="str">
        <f>VLOOKUP(Mov_complejo[[#This Row],[Cuenta]],Cuentas[],2,FALSE)</f>
        <v>Cuenta nómina</v>
      </c>
    </row>
    <row r="8" spans="2:16" x14ac:dyDescent="0.3">
      <c r="B8">
        <v>2</v>
      </c>
      <c r="C8" s="1">
        <v>44535</v>
      </c>
      <c r="D8" s="5" t="s">
        <v>51</v>
      </c>
      <c r="E8" s="10">
        <f>0</f>
        <v>0</v>
      </c>
      <c r="F8" s="2">
        <v>120</v>
      </c>
      <c r="G8" s="7" t="s">
        <v>21</v>
      </c>
      <c r="H8" s="5" t="str">
        <f>VLOOKUP(Mov_complejo[[#This Row],[Cuenta]],Cuentas[],2,FALSE)</f>
        <v>Gas casa</v>
      </c>
    </row>
    <row r="9" spans="2:16" x14ac:dyDescent="0.3">
      <c r="B9">
        <v>2</v>
      </c>
      <c r="C9" s="1">
        <v>44535</v>
      </c>
      <c r="D9" s="5" t="s">
        <v>52</v>
      </c>
      <c r="E9" s="10"/>
      <c r="F9" s="2">
        <v>30</v>
      </c>
      <c r="G9" s="7" t="s">
        <v>19</v>
      </c>
      <c r="H9" s="5" t="str">
        <f>VLOOKUP(Mov_complejo[[#This Row],[Cuenta]],Cuentas[],2,FALSE)</f>
        <v>Electricidad casa</v>
      </c>
    </row>
  </sheetData>
  <conditionalFormatting pivot="1" sqref="M4:M5">
    <cfRule type="cellIs" dxfId="0" priority="1" operator="notEqual">
      <formula>0</formula>
    </cfRule>
  </conditionalFormatting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2459-7EBD-4FF8-A263-AD3B398FEA90}">
  <dimension ref="B2:G17"/>
  <sheetViews>
    <sheetView workbookViewId="0"/>
  </sheetViews>
  <sheetFormatPr defaultRowHeight="14.4" x14ac:dyDescent="0.3"/>
  <cols>
    <col min="3" max="3" width="24.6640625" customWidth="1"/>
    <col min="7" max="7" width="39.21875" bestFit="1" customWidth="1"/>
  </cols>
  <sheetData>
    <row r="2" spans="2:7" x14ac:dyDescent="0.3">
      <c r="B2" t="s">
        <v>29</v>
      </c>
      <c r="C2" t="s">
        <v>44</v>
      </c>
    </row>
    <row r="4" spans="2:7" x14ac:dyDescent="0.3">
      <c r="B4" s="8" t="s">
        <v>5</v>
      </c>
      <c r="C4" s="9" t="s">
        <v>1</v>
      </c>
      <c r="F4" t="s">
        <v>5</v>
      </c>
      <c r="G4" t="s">
        <v>1</v>
      </c>
    </row>
    <row r="5" spans="2:7" x14ac:dyDescent="0.3">
      <c r="B5" t="str" cm="1">
        <f t="array" ref="B5:C7">_xlfn._xlws.FILTER(Cuentas[],(ISNUMBER(SEARCH(C2,Cuentas[Descripción]))))</f>
        <v>1200</v>
      </c>
      <c r="C5" t="str">
        <v>Tarjeta Visa</v>
      </c>
      <c r="F5" t="s">
        <v>10</v>
      </c>
      <c r="G5" t="s">
        <v>37</v>
      </c>
    </row>
    <row r="6" spans="2:7" x14ac:dyDescent="0.3">
      <c r="B6" t="str">
        <v>1201</v>
      </c>
      <c r="C6" t="str">
        <v>Tarjeta Amex</v>
      </c>
      <c r="F6" t="s">
        <v>11</v>
      </c>
      <c r="G6" t="s">
        <v>12</v>
      </c>
    </row>
    <row r="7" spans="2:7" x14ac:dyDescent="0.3">
      <c r="B7" t="str">
        <v>1210</v>
      </c>
      <c r="C7" t="str">
        <v>Tarjeta prepago</v>
      </c>
      <c r="F7" t="s">
        <v>13</v>
      </c>
      <c r="G7" t="s">
        <v>38</v>
      </c>
    </row>
    <row r="8" spans="2:7" x14ac:dyDescent="0.3">
      <c r="F8" t="s">
        <v>14</v>
      </c>
      <c r="G8" t="s">
        <v>39</v>
      </c>
    </row>
    <row r="9" spans="2:7" x14ac:dyDescent="0.3">
      <c r="F9" t="s">
        <v>15</v>
      </c>
      <c r="G9" t="s">
        <v>40</v>
      </c>
    </row>
    <row r="10" spans="2:7" x14ac:dyDescent="0.3">
      <c r="F10" t="s">
        <v>16</v>
      </c>
      <c r="G10" t="s">
        <v>41</v>
      </c>
    </row>
    <row r="11" spans="2:7" x14ac:dyDescent="0.3">
      <c r="F11" t="s">
        <v>17</v>
      </c>
      <c r="G11" t="s">
        <v>42</v>
      </c>
    </row>
    <row r="12" spans="2:7" x14ac:dyDescent="0.3">
      <c r="F12" t="s">
        <v>24</v>
      </c>
      <c r="G12" t="s">
        <v>25</v>
      </c>
    </row>
    <row r="13" spans="2:7" x14ac:dyDescent="0.3">
      <c r="F13" t="s">
        <v>26</v>
      </c>
      <c r="G13" t="s">
        <v>55</v>
      </c>
    </row>
    <row r="14" spans="2:7" x14ac:dyDescent="0.3">
      <c r="F14" t="s">
        <v>27</v>
      </c>
      <c r="G14" t="s">
        <v>28</v>
      </c>
    </row>
    <row r="15" spans="2:7" x14ac:dyDescent="0.3">
      <c r="F15" t="s">
        <v>18</v>
      </c>
      <c r="G15" t="s">
        <v>43</v>
      </c>
    </row>
    <row r="16" spans="2:7" x14ac:dyDescent="0.3">
      <c r="F16" t="s">
        <v>21</v>
      </c>
      <c r="G16" t="s">
        <v>22</v>
      </c>
    </row>
    <row r="17" spans="6:7" x14ac:dyDescent="0.3">
      <c r="F17" t="s">
        <v>19</v>
      </c>
      <c r="G17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</vt:lpstr>
      <vt:lpstr>compleja</vt:lpstr>
      <vt:lpstr>Cuentas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Pujol</dc:creator>
  <cp:lastModifiedBy>Oriol Pujol</cp:lastModifiedBy>
  <dcterms:created xsi:type="dcterms:W3CDTF">2021-10-18T18:30:18Z</dcterms:created>
  <dcterms:modified xsi:type="dcterms:W3CDTF">2021-12-28T16:32:07Z</dcterms:modified>
</cp:coreProperties>
</file>