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580" yWindow="390" windowWidth="8520" windowHeight="7755" activeTab="3"/>
  </bookViews>
  <sheets>
    <sheet name="Properties" sheetId="1" r:id="rId1"/>
    <sheet name="Automation a b &amp; c" sheetId="2" r:id="rId2"/>
    <sheet name="Automation d" sheetId="3" r:id="rId3"/>
    <sheet name="Execution" sheetId="4" r:id="rId4"/>
    <sheet name="Explanation" sheetId="5" r:id="rId5"/>
  </sheets>
  <calcPr calcId="145621"/>
  <customWorkbookViews>
    <customWorkbookView name="MaquetF - Personal View" guid="{30B985F7-8EE6-4F94-92B5-8A368C43BFDA}" mergeInterval="0" personalView="1" maximized="1" xWindow="1" yWindow="1" windowWidth="1714" windowHeight="959" activeSheetId="4"/>
    <customWorkbookView name="duclot - Personal View" guid="{19B38EE4-705E-4AD1-86D2-DDB85D84AC1A}" mergeInterval="0" personalView="1" maximized="1" xWindow="1" yWindow="1" windowWidth="1202" windowHeight="794" activeSheetId="4"/>
    <customWorkbookView name="Julie - Personal View" guid="{FB0AC19A-E344-494C-AD05-4BC1AE4719E3}" mergeInterval="0" personalView="1" maximized="1" xWindow="1" yWindow="1" windowWidth="1280" windowHeight="794" activeSheetId="4"/>
    <customWorkbookView name="FERMAT - Personal View" guid="{89742BA8-00D5-4FB3-935B-929E060AA7A8}" mergeInterval="0" personalView="1" maximized="1" xWindow="1" yWindow="1" windowWidth="1600" windowHeight="945" activeSheetId="4"/>
    <customWorkbookView name="MIGAIROU - Personal View" guid="{E1996C8B-EE9F-4E05-95FE-11D65CC4D7A5}" mergeInterval="0" personalView="1" maximized="1" xWindow="1" yWindow="1" windowWidth="1920" windowHeight="949" activeSheetId="5"/>
    <customWorkbookView name="Fabien - Personal View" guid="{6A8FE32D-9FEC-42C0-9812-9688854F01AD}" mergeInterval="0" personalView="1" maximized="1" xWindow="1" yWindow="1" windowWidth="1530" windowHeight="806" activeSheetId="5"/>
    <customWorkbookView name="Marie - Personal View" guid="{1945D9F8-E9F1-4C69-8E14-F11587DFCE60}" mergeInterval="0" personalView="1" maximized="1" windowWidth="1279" windowHeight="582" activeSheetId="1"/>
    <customWorkbookView name="Elise - Personal View" guid="{3E7E0F21-3A4F-4BE5-8507-A7B4FFB8B7A5}" mergeInterval="0" personalView="1" maximized="1" xWindow="1" yWindow="1" windowWidth="1916" windowHeight="979" activeSheetId="4"/>
  </customWorkbookViews>
</workbook>
</file>

<file path=xl/calcChain.xml><?xml version="1.0" encoding="utf-8"?>
<calcChain xmlns="http://schemas.openxmlformats.org/spreadsheetml/2006/main">
  <c r="F37" i="2" l="1"/>
  <c r="B37" i="2"/>
  <c r="M145" i="4" l="1"/>
  <c r="M144" i="4"/>
  <c r="L145" i="4"/>
  <c r="L146" i="4"/>
  <c r="L144" i="4"/>
  <c r="I144" i="4"/>
  <c r="J144" i="4"/>
  <c r="K144" i="4"/>
  <c r="I145" i="4"/>
  <c r="J145" i="4"/>
  <c r="K145" i="4"/>
  <c r="I146" i="4"/>
  <c r="J146" i="4"/>
  <c r="K146" i="4"/>
  <c r="H145" i="4"/>
  <c r="H146" i="4"/>
  <c r="H144" i="4"/>
  <c r="G145" i="4"/>
  <c r="G146" i="4"/>
  <c r="G144" i="4"/>
  <c r="F145" i="4"/>
  <c r="F146" i="4"/>
  <c r="F144" i="4"/>
  <c r="F142" i="4"/>
  <c r="F143" i="4"/>
  <c r="F141" i="4"/>
  <c r="E144" i="4"/>
  <c r="E145" i="4"/>
  <c r="E146" i="4"/>
  <c r="D145" i="4"/>
  <c r="D146" i="4"/>
  <c r="D144" i="4"/>
  <c r="L142" i="4"/>
  <c r="L143" i="4"/>
  <c r="L141" i="4"/>
  <c r="K141" i="4"/>
  <c r="M141" i="4"/>
  <c r="K142" i="4"/>
  <c r="M142" i="4"/>
  <c r="K143" i="4"/>
  <c r="J141" i="4"/>
  <c r="J142" i="4"/>
  <c r="J143" i="4"/>
  <c r="E141" i="4"/>
  <c r="G141" i="4"/>
  <c r="H141" i="4"/>
  <c r="I141" i="4"/>
  <c r="E142" i="4"/>
  <c r="G142" i="4"/>
  <c r="H142" i="4"/>
  <c r="I142" i="4"/>
  <c r="E143" i="4"/>
  <c r="G143" i="4"/>
  <c r="H143" i="4"/>
  <c r="I143" i="4"/>
  <c r="D142" i="4"/>
  <c r="D143" i="4"/>
  <c r="D141" i="4"/>
  <c r="B33" i="2" l="1"/>
  <c r="F34" i="2"/>
  <c r="B50" i="2" l="1"/>
  <c r="B49" i="2"/>
  <c r="B48" i="2"/>
  <c r="D84" i="4" l="1"/>
  <c r="D83" i="4"/>
  <c r="D82" i="4"/>
  <c r="D81" i="4"/>
  <c r="D80" i="4"/>
  <c r="D79" i="4"/>
  <c r="D78" i="4"/>
  <c r="D77" i="4"/>
  <c r="D76" i="4"/>
  <c r="D75" i="4"/>
  <c r="D74" i="4"/>
  <c r="F60" i="2" l="1"/>
  <c r="B60" i="2"/>
  <c r="G51" i="2"/>
  <c r="B51" i="2"/>
  <c r="A51" i="2"/>
  <c r="G50" i="2"/>
  <c r="A50" i="2"/>
  <c r="A48" i="2"/>
  <c r="G49" i="2"/>
  <c r="A49" i="2"/>
  <c r="A47" i="2" l="1"/>
  <c r="A46" i="2"/>
  <c r="A45" i="2"/>
  <c r="G48" i="2"/>
  <c r="G47" i="2"/>
  <c r="G46" i="2"/>
  <c r="G45" i="2"/>
  <c r="B59" i="2"/>
  <c r="C217" i="4" l="1"/>
  <c r="A41" i="2" s="1"/>
  <c r="C255" i="4"/>
  <c r="B47" i="2"/>
  <c r="B46" i="2"/>
  <c r="B45" i="2"/>
  <c r="F30" i="2"/>
  <c r="F15" i="2"/>
  <c r="G41" i="5"/>
  <c r="G42" i="5"/>
  <c r="G43" i="5"/>
  <c r="G44" i="5"/>
  <c r="G46" i="5"/>
  <c r="G47" i="5"/>
  <c r="G48" i="5"/>
  <c r="G50" i="5"/>
  <c r="B8" i="2"/>
  <c r="F11" i="2"/>
  <c r="F7" i="2"/>
  <c r="B12" i="2"/>
  <c r="B31" i="2"/>
  <c r="A60" i="2" l="1"/>
  <c r="A59" i="2"/>
  <c r="B71" i="1"/>
  <c r="B70" i="1"/>
  <c r="G45" i="5"/>
  <c r="F14" i="2" l="1"/>
  <c r="F13" i="2"/>
  <c r="K43" i="4"/>
  <c r="K27" i="4"/>
  <c r="J56" i="5"/>
  <c r="K55" i="5"/>
  <c r="T52" i="5"/>
  <c r="L55" i="5"/>
  <c r="H52" i="5"/>
  <c r="M56" i="5"/>
  <c r="N55" i="5"/>
  <c r="T54" i="5"/>
  <c r="S54" i="5"/>
  <c r="J52" i="5"/>
  <c r="O82" i="4" s="1"/>
  <c r="H51" i="5"/>
  <c r="G51" i="5" s="1"/>
  <c r="O48" i="5"/>
  <c r="O47" i="5"/>
  <c r="O46" i="5"/>
  <c r="H45" i="5"/>
  <c r="O50" i="5"/>
  <c r="O51" i="5" s="1"/>
  <c r="O43" i="5"/>
  <c r="O44" i="5"/>
  <c r="O42" i="5"/>
  <c r="E83" i="4"/>
  <c r="F83" i="4"/>
  <c r="G83" i="4"/>
  <c r="K83" i="4"/>
  <c r="N83" i="4"/>
  <c r="E84" i="4"/>
  <c r="F84" i="4"/>
  <c r="G84" i="4"/>
  <c r="H84" i="4"/>
  <c r="K84" i="4"/>
  <c r="N84" i="4"/>
  <c r="N82" i="4"/>
  <c r="K82" i="4"/>
  <c r="G82" i="4"/>
  <c r="F82" i="4"/>
  <c r="E82" i="4"/>
  <c r="H81" i="4"/>
  <c r="G81" i="4"/>
  <c r="F81" i="4"/>
  <c r="E81" i="4"/>
  <c r="I80" i="4"/>
  <c r="E79" i="4"/>
  <c r="F79" i="4"/>
  <c r="G79" i="4"/>
  <c r="H79" i="4"/>
  <c r="E80" i="4"/>
  <c r="F80" i="4"/>
  <c r="G80" i="4"/>
  <c r="H80" i="4"/>
  <c r="H78" i="4"/>
  <c r="G78" i="4"/>
  <c r="F78" i="4"/>
  <c r="E78" i="4"/>
  <c r="E75" i="4"/>
  <c r="F75" i="4"/>
  <c r="G75" i="4"/>
  <c r="H75" i="4"/>
  <c r="E76" i="4"/>
  <c r="F76" i="4"/>
  <c r="G76" i="4"/>
  <c r="H76" i="4"/>
  <c r="E77" i="4"/>
  <c r="F77" i="4"/>
  <c r="G77" i="4"/>
  <c r="H77" i="4"/>
  <c r="H74" i="4"/>
  <c r="G74" i="4"/>
  <c r="F74" i="4"/>
  <c r="E74" i="4"/>
  <c r="S53" i="5"/>
  <c r="I55" i="5"/>
  <c r="M54" i="5"/>
  <c r="L84" i="4" s="1"/>
  <c r="J54" i="5"/>
  <c r="O84" i="4" s="1"/>
  <c r="H54" i="5"/>
  <c r="Q54" i="5" s="1"/>
  <c r="M53" i="5"/>
  <c r="L83" i="4" s="1"/>
  <c r="J53" i="5"/>
  <c r="O83" i="4" s="1"/>
  <c r="H53" i="5"/>
  <c r="O53" i="5" s="1"/>
  <c r="F53" i="5"/>
  <c r="H83" i="4" s="1"/>
  <c r="M52" i="5"/>
  <c r="F52" i="5"/>
  <c r="I81" i="4"/>
  <c r="H49" i="5"/>
  <c r="F49" i="5"/>
  <c r="I79" i="4"/>
  <c r="I78" i="4"/>
  <c r="F45" i="5"/>
  <c r="I77" i="4"/>
  <c r="I76" i="4"/>
  <c r="I75" i="4"/>
  <c r="I74" i="4"/>
  <c r="T53" i="5" l="1"/>
  <c r="W53" i="5" s="1"/>
  <c r="M83" i="4" s="1"/>
  <c r="F24" i="2" s="1"/>
  <c r="W52" i="5"/>
  <c r="M82" i="4" s="1"/>
  <c r="F55" i="5"/>
  <c r="K85" i="4"/>
  <c r="F21" i="2" s="1"/>
  <c r="G56" i="5"/>
  <c r="V54" i="5"/>
  <c r="G54" i="5"/>
  <c r="I84" i="4" s="1"/>
  <c r="P50" i="5"/>
  <c r="Q50" i="5" s="1"/>
  <c r="R50" i="5" s="1"/>
  <c r="J81" i="4" s="1"/>
  <c r="V53" i="5"/>
  <c r="W54" i="5"/>
  <c r="M84" i="4" s="1"/>
  <c r="O54" i="5"/>
  <c r="L82" i="4"/>
  <c r="L85" i="4" s="1"/>
  <c r="F22" i="2" s="1"/>
  <c r="H55" i="5"/>
  <c r="N85" i="4"/>
  <c r="F25" i="2" s="1"/>
  <c r="O85" i="4"/>
  <c r="F26" i="2" s="1"/>
  <c r="S52" i="5"/>
  <c r="V52" i="5" s="1"/>
  <c r="U54" i="5"/>
  <c r="P54" i="5" s="1"/>
  <c r="H82" i="4"/>
  <c r="H85" i="4" s="1"/>
  <c r="O52" i="5"/>
  <c r="O55" i="5" s="1"/>
  <c r="G52" i="5"/>
  <c r="I82" i="4" s="1"/>
  <c r="G53" i="5"/>
  <c r="I83" i="4" s="1"/>
  <c r="O45" i="5"/>
  <c r="O49" i="5"/>
  <c r="P47" i="5" s="1"/>
  <c r="Q47" i="5" s="1"/>
  <c r="R47" i="5" s="1"/>
  <c r="R53" i="5" l="1"/>
  <c r="J83" i="4" s="1"/>
  <c r="T55" i="5"/>
  <c r="M85" i="4"/>
  <c r="F23" i="2" s="1"/>
  <c r="U53" i="5"/>
  <c r="P53" i="5" s="1"/>
  <c r="Q53" i="5" s="1"/>
  <c r="P83" i="4"/>
  <c r="R52" i="5"/>
  <c r="P82" i="4"/>
  <c r="I85" i="4"/>
  <c r="F19" i="2" s="1"/>
  <c r="U52" i="5"/>
  <c r="P52" i="5" s="1"/>
  <c r="Q52" i="5" s="1"/>
  <c r="R54" i="5"/>
  <c r="J84" i="4" s="1"/>
  <c r="P84" i="4"/>
  <c r="F18" i="2"/>
  <c r="S55" i="5"/>
  <c r="J79" i="4"/>
  <c r="Q44" i="5"/>
  <c r="Q43" i="5"/>
  <c r="P46" i="5"/>
  <c r="Q46" i="5" s="1"/>
  <c r="R46" i="5" s="1"/>
  <c r="P48" i="5"/>
  <c r="Q48" i="5" s="1"/>
  <c r="Q55" i="5" l="1"/>
  <c r="P85" i="4"/>
  <c r="F27" i="2" s="1"/>
  <c r="F29" i="2" s="1"/>
  <c r="F28" i="2"/>
  <c r="J82" i="4"/>
  <c r="P55" i="5"/>
  <c r="R48" i="5"/>
  <c r="J80" i="4" s="1"/>
  <c r="R43" i="5"/>
  <c r="J76" i="4" s="1"/>
  <c r="R44" i="5"/>
  <c r="J77" i="4" s="1"/>
  <c r="Q41" i="5"/>
  <c r="P45" i="5"/>
  <c r="Q42" i="5"/>
  <c r="R42" i="5" s="1"/>
  <c r="Q49" i="5"/>
  <c r="J78" i="4"/>
  <c r="P49" i="5"/>
  <c r="J85" i="4" l="1"/>
  <c r="F20" i="2" s="1"/>
  <c r="R55" i="5"/>
  <c r="R41" i="5"/>
  <c r="J74" i="4" s="1"/>
  <c r="J75" i="4"/>
  <c r="Q45" i="5"/>
  <c r="R49" i="5"/>
  <c r="F16" i="2" l="1"/>
  <c r="F35" i="2" l="1"/>
  <c r="B38" i="2"/>
  <c r="F17" i="2" l="1"/>
  <c r="F10" i="2"/>
  <c r="K28" i="4"/>
  <c r="D268" i="4" l="1"/>
  <c r="F58" i="2" s="1"/>
  <c r="F11" i="3" l="1"/>
  <c r="B11" i="3"/>
  <c r="A11" i="3"/>
  <c r="A10" i="3"/>
  <c r="A9" i="3"/>
  <c r="B8" i="3"/>
  <c r="F36" i="2"/>
  <c r="B36" i="2"/>
  <c r="F8" i="3"/>
  <c r="A8" i="3"/>
  <c r="F9" i="2" l="1"/>
  <c r="F32" i="2" l="1"/>
  <c r="B12" i="3"/>
  <c r="F12" i="3"/>
  <c r="A12" i="3"/>
  <c r="A7" i="3"/>
  <c r="A6" i="3"/>
  <c r="F10" i="3"/>
  <c r="F9" i="3"/>
  <c r="F7" i="3"/>
  <c r="F6" i="3"/>
  <c r="B10" i="3"/>
  <c r="B9" i="3"/>
  <c r="B7" i="3"/>
  <c r="B6" i="3"/>
  <c r="C289" i="4"/>
  <c r="A2" i="3" s="1"/>
  <c r="A58" i="2" l="1"/>
  <c r="A54" i="2" l="1"/>
  <c r="B32" i="2"/>
  <c r="F33" i="2"/>
  <c r="F38" i="2" l="1"/>
  <c r="F8" i="2"/>
  <c r="F31" i="2"/>
  <c r="C19" i="4"/>
  <c r="B69" i="1"/>
  <c r="A3" i="2" l="1"/>
</calcChain>
</file>

<file path=xl/comments1.xml><?xml version="1.0" encoding="utf-8"?>
<comments xmlns="http://schemas.openxmlformats.org/spreadsheetml/2006/main">
  <authors>
    <author>Marie</author>
    <author>Bounin, Julie</author>
    <author>Fabien</author>
    <author>Julie</author>
  </authors>
  <commentList>
    <comment ref="D24" authorId="0">
      <text>
        <r>
          <rPr>
            <b/>
            <sz val="9"/>
            <color indexed="81"/>
            <rFont val="Tahoma"/>
            <family val="2"/>
          </rPr>
          <t>Marie:</t>
        </r>
        <r>
          <rPr>
            <sz val="9"/>
            <color indexed="81"/>
            <rFont val="Tahoma"/>
            <family val="2"/>
          </rPr>
          <t xml:space="preserve">
we check 2 scenarii, one is imported, the other one is deduced from the central scenario, it is not done at the same place in the code</t>
        </r>
      </text>
    </comment>
    <comment ref="P26" authorId="1">
      <text>
        <r>
          <rPr>
            <b/>
            <sz val="9"/>
            <color indexed="81"/>
            <rFont val="Tahoma"/>
            <family val="2"/>
          </rPr>
          <t>Bounin, Julie:</t>
        </r>
        <r>
          <rPr>
            <sz val="9"/>
            <color indexed="81"/>
            <rFont val="Tahoma"/>
            <family val="2"/>
          </rPr>
          <t xml:space="preserve">
We retrieve the pool_name corresponding to the family/company in sii_pool. </t>
        </r>
      </text>
    </comment>
    <comment ref="M27" authorId="2">
      <text>
        <r>
          <rPr>
            <b/>
            <sz val="11"/>
            <color indexed="81"/>
            <rFont val="Tahoma"/>
            <family val="2"/>
          </rPr>
          <t>Mapped to the HRG in Supervisor&gt;Reg Version&gt;Mapping&gt;Lines of Business Mapping</t>
        </r>
      </text>
    </comment>
    <comment ref="M33" authorId="2">
      <text>
        <r>
          <rPr>
            <b/>
            <sz val="11"/>
            <color indexed="81"/>
            <rFont val="Tahoma"/>
            <family val="2"/>
          </rPr>
          <t>Mapped to the HRG in Supervisor&gt;Reg Version&gt;Mapping&gt;Lines of Business Mapping</t>
        </r>
      </text>
    </comment>
    <comment ref="D39" authorId="0">
      <text>
        <r>
          <rPr>
            <b/>
            <sz val="9"/>
            <color indexed="81"/>
            <rFont val="Tahoma"/>
            <family val="2"/>
          </rPr>
          <t>Marie:</t>
        </r>
        <r>
          <rPr>
            <sz val="9"/>
            <color indexed="81"/>
            <rFont val="Tahoma"/>
            <family val="2"/>
          </rPr>
          <t xml:space="preserve">
we check 2 scenarii, one is imported, the other one is deduced from the central scenario, it is not done at the same place in the code</t>
        </r>
      </text>
    </comment>
    <comment ref="P41" authorId="1">
      <text>
        <r>
          <rPr>
            <b/>
            <sz val="9"/>
            <color indexed="81"/>
            <rFont val="Tahoma"/>
            <family val="2"/>
          </rPr>
          <t>Bounin, Julie:</t>
        </r>
        <r>
          <rPr>
            <sz val="9"/>
            <color indexed="81"/>
            <rFont val="Tahoma"/>
            <family val="2"/>
          </rPr>
          <t xml:space="preserve">
We retrieve the pool_name corresponding to the family/company in sii_pool</t>
        </r>
      </text>
    </comment>
    <comment ref="M42" authorId="2">
      <text>
        <r>
          <rPr>
            <b/>
            <sz val="11"/>
            <color indexed="81"/>
            <rFont val="Tahoma"/>
            <family val="2"/>
          </rPr>
          <t>Mapped to the HRG in Supervisor&gt;Reg Version&gt;Mapping&gt;Lines of Business Mapping</t>
        </r>
      </text>
    </comment>
    <comment ref="M48" authorId="2">
      <text>
        <r>
          <rPr>
            <b/>
            <sz val="11"/>
            <color indexed="81"/>
            <rFont val="Tahoma"/>
            <family val="2"/>
          </rPr>
          <t>Mapped to the HRG in Supervisor&gt;Reg Version&gt;Mapping&gt;Lines of Business Mapping</t>
        </r>
      </text>
    </comment>
    <comment ref="O57" authorId="1">
      <text>
        <r>
          <rPr>
            <b/>
            <sz val="9"/>
            <color indexed="81"/>
            <rFont val="Tahoma"/>
            <family val="2"/>
          </rPr>
          <t>Bounin, Julie:</t>
        </r>
        <r>
          <rPr>
            <sz val="9"/>
            <color indexed="81"/>
            <rFont val="Tahoma"/>
            <family val="2"/>
          </rPr>
          <t xml:space="preserve">
We retrieve the pool_name corresponding to the family/company in sii_pool</t>
        </r>
      </text>
    </comment>
    <comment ref="L58" authorId="2">
      <text>
        <r>
          <rPr>
            <b/>
            <sz val="11"/>
            <color indexed="81"/>
            <rFont val="Tahoma"/>
            <family val="2"/>
          </rPr>
          <t>Mapped to the HRG in Supervisor&gt;Reg Version&gt;Mapping&gt;Lines of Business Mapping</t>
        </r>
      </text>
    </comment>
    <comment ref="L62" authorId="2">
      <text>
        <r>
          <rPr>
            <b/>
            <sz val="11"/>
            <color indexed="81"/>
            <rFont val="Tahoma"/>
            <family val="2"/>
          </rPr>
          <t>Mapped to the HRG in Supervisor&gt;Reg Version&gt;Mapping&gt;Lines of Business Mapping</t>
        </r>
      </text>
    </comment>
    <comment ref="D108" authorId="3">
      <text>
        <r>
          <rPr>
            <sz val="9"/>
            <color indexed="81"/>
            <rFont val="Tahoma"/>
            <family val="2"/>
          </rPr>
          <t>We check 2 scenarii, one is imported, the other one is deduced from the central scenario, it is not done at the same place in the code</t>
        </r>
      </text>
    </comment>
  </commentList>
</comments>
</file>

<file path=xl/comments2.xml><?xml version="1.0" encoding="utf-8"?>
<comments xmlns="http://schemas.openxmlformats.org/spreadsheetml/2006/main">
  <authors>
    <author>Bounin, Julie</author>
    <author>Marie</author>
  </authors>
  <commentList>
    <comment ref="C40" authorId="0">
      <text>
        <r>
          <rPr>
            <b/>
            <sz val="9"/>
            <color indexed="81"/>
            <rFont val="Tahoma"/>
            <family val="2"/>
          </rPr>
          <t>Bounin, Julie:</t>
        </r>
        <r>
          <rPr>
            <sz val="9"/>
            <color indexed="81"/>
            <rFont val="Tahoma"/>
            <family val="2"/>
          </rPr>
          <t xml:space="preserve">
We retrieve the pool_name corresponding to the family/company in sii_pool</t>
        </r>
      </text>
    </comment>
    <comment ref="H40" authorId="1">
      <text>
        <r>
          <rPr>
            <b/>
            <sz val="9"/>
            <color indexed="81"/>
            <rFont val="Tahoma"/>
            <family val="2"/>
          </rPr>
          <t>Marie:</t>
        </r>
        <r>
          <rPr>
            <sz val="9"/>
            <color indexed="81"/>
            <rFont val="Tahoma"/>
            <family val="2"/>
          </rPr>
          <t xml:space="preserve">
=recoverable_adj - recoverable
</t>
        </r>
      </text>
    </comment>
    <comment ref="D52" authorId="1">
      <text>
        <r>
          <rPr>
            <b/>
            <sz val="9"/>
            <color indexed="81"/>
            <rFont val="Tahoma"/>
            <family val="2"/>
          </rPr>
          <t>Marie:</t>
        </r>
        <r>
          <rPr>
            <sz val="9"/>
            <color indexed="81"/>
            <rFont val="Tahoma"/>
            <family val="2"/>
          </rPr>
          <t xml:space="preserve">
lob non vie</t>
        </r>
      </text>
    </comment>
    <comment ref="K55" authorId="1">
      <text>
        <r>
          <rPr>
            <b/>
            <sz val="9"/>
            <color indexed="81"/>
            <rFont val="Tahoma"/>
            <family val="2"/>
          </rPr>
          <t>Marie:</t>
        </r>
        <r>
          <rPr>
            <sz val="9"/>
            <color indexed="81"/>
            <rFont val="Tahoma"/>
            <family val="2"/>
          </rPr>
          <t xml:space="preserve">
somme des valeurs positives</t>
        </r>
      </text>
    </comment>
    <comment ref="N55" authorId="1">
      <text>
        <r>
          <rPr>
            <b/>
            <sz val="9"/>
            <color indexed="81"/>
            <rFont val="Tahoma"/>
            <family val="2"/>
          </rPr>
          <t>Marie:</t>
        </r>
        <r>
          <rPr>
            <sz val="9"/>
            <color indexed="81"/>
            <rFont val="Tahoma"/>
            <family val="2"/>
          </rPr>
          <t xml:space="preserve">
somme des valeurs positives</t>
        </r>
      </text>
    </comment>
    <comment ref="J56" authorId="1">
      <text>
        <r>
          <rPr>
            <b/>
            <sz val="9"/>
            <color indexed="81"/>
            <rFont val="Tahoma"/>
            <family val="2"/>
          </rPr>
          <t>Marie:</t>
        </r>
        <r>
          <rPr>
            <sz val="9"/>
            <color indexed="81"/>
            <rFont val="Tahoma"/>
            <family val="2"/>
          </rPr>
          <t xml:space="preserve">
somme des ajustements positive =&gt; correction
</t>
        </r>
      </text>
    </comment>
    <comment ref="M56" authorId="1">
      <text>
        <r>
          <rPr>
            <b/>
            <sz val="9"/>
            <color indexed="81"/>
            <rFont val="Tahoma"/>
            <family val="2"/>
          </rPr>
          <t>Marie:</t>
        </r>
        <r>
          <rPr>
            <sz val="9"/>
            <color indexed="81"/>
            <rFont val="Tahoma"/>
            <family val="2"/>
          </rPr>
          <t xml:space="preserve">
somme des ajustements positive =&gt; correction</t>
        </r>
      </text>
    </comment>
  </commentList>
</comments>
</file>

<file path=xl/sharedStrings.xml><?xml version="1.0" encoding="utf-8"?>
<sst xmlns="http://schemas.openxmlformats.org/spreadsheetml/2006/main" count="1104" uniqueCount="435">
  <si>
    <t>Expected results</t>
  </si>
  <si>
    <t>Input data</t>
  </si>
  <si>
    <t>Course of calculation (from dark blue to light blue)</t>
  </si>
  <si>
    <t>Functionnality</t>
  </si>
  <si>
    <t>Pre-conditions</t>
  </si>
  <si>
    <t>Query to fetch results</t>
  </si>
  <si>
    <t>Process to launch</t>
  </si>
  <si>
    <t>To do</t>
  </si>
  <si>
    <t>Comments</t>
  </si>
  <si>
    <t>Result data</t>
  </si>
  <si>
    <t>Fetched results</t>
  </si>
  <si>
    <t>Values that are checked in TM have blue borders</t>
  </si>
  <si>
    <t>Who ?</t>
  </si>
  <si>
    <t>When ?</t>
  </si>
  <si>
    <t>What ?</t>
  </si>
  <si>
    <t>Case</t>
  </si>
  <si>
    <t>Cases</t>
  </si>
  <si>
    <t>Description</t>
  </si>
  <si>
    <t>tc36178</t>
  </si>
  <si>
    <t>tc36178 Loading of SCR input data</t>
  </si>
  <si>
    <t>FMA</t>
  </si>
  <si>
    <t>Creation</t>
  </si>
  <si>
    <t>SCENARIO_ID</t>
  </si>
  <si>
    <t>CONTRACT_REF</t>
  </si>
  <si>
    <t>TABLE_NAME</t>
  </si>
  <si>
    <t>VIEW_DATE</t>
  </si>
  <si>
    <t>FAIR_VALUE</t>
  </si>
  <si>
    <t>IMPORT_SOURCE</t>
  </si>
  <si>
    <t>POLICY_REFERENCE</t>
  </si>
  <si>
    <t>A</t>
  </si>
  <si>
    <t>C</t>
  </si>
  <si>
    <t>View date</t>
  </si>
  <si>
    <t>Contract reference</t>
  </si>
  <si>
    <t>please refer to the Explanation worksheet</t>
  </si>
  <si>
    <t>DATA</t>
  </si>
  <si>
    <t>JBN</t>
  </si>
  <si>
    <t>Add case b</t>
  </si>
  <si>
    <t>tc36178_a1_Policy</t>
  </si>
  <si>
    <t>CONTRACT_REFERENCE</t>
  </si>
  <si>
    <t>MATURITY</t>
  </si>
  <si>
    <t>AMOUNT</t>
  </si>
  <si>
    <t>MDT</t>
  </si>
  <si>
    <t>Update case b</t>
  </si>
  <si>
    <t>SWAP</t>
  </si>
  <si>
    <t>Set process ALM "tc36178" as default process</t>
  </si>
  <si>
    <t>Post-conditions</t>
  </si>
  <si>
    <t>D</t>
  </si>
  <si>
    <t>COMPUTED_FV</t>
  </si>
  <si>
    <t>CLEAN OF INPUT TABLES + INSERT OF INPUT DATA</t>
  </si>
  <si>
    <t>SII_FINANCE_VALUATION - COMPUTED_FV</t>
  </si>
  <si>
    <t>Book code</t>
  </si>
  <si>
    <t>i45813 : add product reference
Update case a</t>
  </si>
  <si>
    <t>PRODUCT_REFERENCE</t>
  </si>
  <si>
    <t>Std_Endow_Product</t>
  </si>
  <si>
    <t xml:space="preserve">Launch package pack_sii_qa_scr.prepare_tc36178_Case_a() </t>
  </si>
  <si>
    <t>SII</t>
  </si>
  <si>
    <t>Begin Single Checks</t>
  </si>
  <si>
    <t>name</t>
  </si>
  <si>
    <t>query to fetch results</t>
  </si>
  <si>
    <t>check type</t>
  </si>
  <si>
    <t>operator</t>
  </si>
  <si>
    <t>threshold</t>
  </si>
  <si>
    <t>expected</t>
  </si>
  <si>
    <t>query to fetch expected</t>
  </si>
  <si>
    <t>End Single Checks</t>
  </si>
  <si>
    <t>--Ne pas effacer =&gt; sert pour les drop down ds le template</t>
  </si>
  <si>
    <t>dynamic</t>
  </si>
  <si>
    <t>static</t>
  </si>
  <si>
    <t>=</t>
  </si>
  <si>
    <t>!=</t>
  </si>
  <si>
    <t>&gt;</t>
  </si>
  <si>
    <t>&lt;</t>
  </si>
  <si>
    <t>Processes</t>
  </si>
  <si>
    <t>SII MCR Calculation</t>
  </si>
  <si>
    <t>SII cash flow valuation</t>
  </si>
  <si>
    <t>SII non life process</t>
  </si>
  <si>
    <t>SII non life run</t>
  </si>
  <si>
    <t>SII own fund process</t>
  </si>
  <si>
    <t>SII Replicating ptf optim</t>
  </si>
  <si>
    <t>SII risk margin process</t>
  </si>
  <si>
    <t>SII scenario generation</t>
  </si>
  <si>
    <t>Triangle generation</t>
  </si>
  <si>
    <t>Migrate on Totem</t>
  </si>
  <si>
    <t>Process profile "tc36178"</t>
  </si>
  <si>
    <t>Add reserve tables</t>
  </si>
  <si>
    <t>Std_Issuer</t>
  </si>
  <si>
    <t>Correct TC because of i46149</t>
  </si>
  <si>
    <t>Add case because of i46149</t>
  </si>
  <si>
    <t>SII_CFL</t>
  </si>
  <si>
    <t>tc36178_c1_Swap</t>
  </si>
  <si>
    <t>tc36178_c1_Policy</t>
  </si>
  <si>
    <t>SII_CFL - COMPUTED_FV</t>
  </si>
  <si>
    <t>TYPE</t>
  </si>
  <si>
    <t>Add case because of i45904</t>
  </si>
  <si>
    <t>select count(*) from sii_op_risk_input</t>
  </si>
  <si>
    <t>select count(*) from sii_ins_scr_input</t>
  </si>
  <si>
    <t>select count(*) from sii_fin_scr_input</t>
  </si>
  <si>
    <t>select count(*) from sii_scr_result_import</t>
  </si>
  <si>
    <t>check of logs</t>
  </si>
  <si>
    <t xml:space="preserve"> sii_op_risk_input</t>
  </si>
  <si>
    <t>sii_ins_scr_input</t>
  </si>
  <si>
    <t>sii_fin_scr_input</t>
  </si>
  <si>
    <t>sii_scr_result_import</t>
  </si>
  <si>
    <t xml:space="preserve">checks of inputs : </t>
  </si>
  <si>
    <t>All input tables for process SCR calculation are empty, no result can be computed.</t>
  </si>
  <si>
    <t xml:space="preserve">select message from log_table where log_type = 'W' and application = 'S' and function = 'pack_sii_utils.check_process_input_tables'
</t>
  </si>
  <si>
    <t>add regulatory fields for reporting</t>
  </si>
  <si>
    <t>Report CR1</t>
  </si>
  <si>
    <t>GL Criteria</t>
  </si>
  <si>
    <t>PRODUCT_GL_CRITERIA</t>
  </si>
  <si>
    <t>INSURANCE_POLICY</t>
  </si>
  <si>
    <t>error</t>
  </si>
  <si>
    <t>on enlève les imports dans sii_cfl_import</t>
  </si>
  <si>
    <t>Case d - No data to load (input tables are empty) =&gt; warning before running SCR calculation</t>
  </si>
  <si>
    <t>i49222: update of case a</t>
  </si>
  <si>
    <t>FRI</t>
  </si>
  <si>
    <t>i48416: scenario perimeter</t>
  </si>
  <si>
    <t>ELU</t>
  </si>
  <si>
    <t>US79384 - [Import CF] : Import des CFs
Suppression de la table SII_CFL_INPUT_IMPORT
Cas concerné : c</t>
  </si>
  <si>
    <t>HRG</t>
  </si>
  <si>
    <t>US79381: check HRG in case a</t>
  </si>
  <si>
    <t>US79382: check LOB in case a</t>
  </si>
  <si>
    <t>LOB</t>
  </si>
  <si>
    <t>Insurance with PS</t>
  </si>
  <si>
    <t>Process</t>
  </si>
  <si>
    <t>Input param</t>
  </si>
  <si>
    <t>Audit Tables</t>
  </si>
  <si>
    <t>Result Tables</t>
  </si>
  <si>
    <t>SCR</t>
  </si>
  <si>
    <t>SII_FINANCE_VALUATION</t>
  </si>
  <si>
    <t>Input calc</t>
  </si>
  <si>
    <t>SII_INSURANCE_VALUATION</t>
  </si>
  <si>
    <t>SII_LOB_MAPPING</t>
  </si>
  <si>
    <t>SII_FIN_SCR_INPUT</t>
  </si>
  <si>
    <t>SII_INS_SCR_INPUT</t>
  </si>
  <si>
    <t>SII_RES_SCR_INPUT</t>
  </si>
  <si>
    <t>SII_RESERVE_VALUATION</t>
  </si>
  <si>
    <t>SII_RES_SCR_INPUT_IMPORT</t>
  </si>
  <si>
    <t>PROCESS_PROFILE.XXX</t>
  </si>
  <si>
    <t>SII_RECOV_VALUATION</t>
  </si>
  <si>
    <t>FAIR_VALUE/BEL_NET/RECOVERABLE</t>
  </si>
  <si>
    <t>select count(*) from sii_rec_scr_input</t>
  </si>
  <si>
    <t>sii_rec_scr_input</t>
  </si>
  <si>
    <t>SII_REC_SCR_INPUT</t>
  </si>
  <si>
    <t>RECOVERABLE</t>
  </si>
  <si>
    <t>REINSURANCE_REFERENCE</t>
  </si>
  <si>
    <t>tc36178_HRG</t>
  </si>
  <si>
    <t>SII_RECOV_VALUATION - COMPUTED_FV</t>
  </si>
  <si>
    <t>select count(*) from sii_res_scr_input</t>
  </si>
  <si>
    <t>sii_res_scr_input</t>
  </si>
  <si>
    <t>TC Review</t>
  </si>
  <si>
    <t>suite review : merge automatisation cas a &amp; c</t>
  </si>
  <si>
    <t>SII scr solo process</t>
  </si>
  <si>
    <t>DFO</t>
  </si>
  <si>
    <t>Add booking cie field in the check</t>
  </si>
  <si>
    <t>add geographic area code</t>
  </si>
  <si>
    <t>FR</t>
  </si>
  <si>
    <t>US95006: Fill product_gl_criteria in sii_fin_scr_input</t>
  </si>
  <si>
    <t>tc36178_GL</t>
  </si>
  <si>
    <t>US94714 : Source V_SII_REINSURANCE_REPORTING</t>
  </si>
  <si>
    <t>RECEIVABLES</t>
  </si>
  <si>
    <t>PAYABLES</t>
  </si>
  <si>
    <t>SECURITY_POSITIONS</t>
  </si>
  <si>
    <t>US95333 Accepted reinsurance : fill counterparty and IGT company in SII_INS_SCR_INPUT</t>
  </si>
  <si>
    <t>GEOGRAPHIC_AREA</t>
  </si>
  <si>
    <t>COUNTERPARTY</t>
  </si>
  <si>
    <t>CURRENCY</t>
  </si>
  <si>
    <t>tc36178_Asset_Swap1</t>
  </si>
  <si>
    <t>ASSET_SWAP</t>
  </si>
  <si>
    <t>EUR</t>
  </si>
  <si>
    <t>JPY</t>
  </si>
  <si>
    <t>US94474 : add asset_swap</t>
  </si>
  <si>
    <t>select contract_reference, table_name, scenario_id, view_date, maturity, amount, type , currency
from SII_CFL_INPUT where scenario_id = 0
order by scenario_id,contract_reference, maturity, amount;</t>
  </si>
  <si>
    <t>select count(*) 
from SII_CFL_INPUT
where scenario_id = 0
and type = 'C'</t>
  </si>
  <si>
    <t>US100871 : remove IGT_Company field</t>
  </si>
  <si>
    <t>FDO</t>
  </si>
  <si>
    <t>Nothing : but specify that fields IS_IGT and WEIGHT_PCT, CONSOLIDATION_PCT, PARTICIPATION_PCT are checked in TC36549_IGT (US100875)</t>
  </si>
  <si>
    <t>US102583: Use pool to fill family field in the valo input tables of the SCR (Add check on Family in case a)</t>
  </si>
  <si>
    <t>SII_POOL</t>
  </si>
  <si>
    <t>tc36178_pool_long</t>
  </si>
  <si>
    <t>select distinct LOB from sii_ins_scr_input  where policy_reference = 'tc36178_a1_Policy';</t>
  </si>
  <si>
    <t>select distinct LOB from sii_rec_scr_input  where policy_reference = 'tc36178_a1_Policy';</t>
  </si>
  <si>
    <t>policy_reference,</t>
  </si>
  <si>
    <t>reinsurer,</t>
  </si>
  <si>
    <t>recoverable,</t>
  </si>
  <si>
    <t>recoverable_adj</t>
  </si>
  <si>
    <t>adj</t>
  </si>
  <si>
    <t>recoverable_premium</t>
  </si>
  <si>
    <t>recoverable_premium_adj</t>
  </si>
  <si>
    <t>premium_adj</t>
  </si>
  <si>
    <t>recoverable_claim</t>
  </si>
  <si>
    <t>recoverable_claim_adj</t>
  </si>
  <si>
    <t>claim_adj</t>
  </si>
  <si>
    <t>corrected adj</t>
  </si>
  <si>
    <t>new adj</t>
  </si>
  <si>
    <t>rec_claim_adj_corrected</t>
  </si>
  <si>
    <t>tc36178_a2_Policy</t>
  </si>
  <si>
    <t>tc36178_a6_Policy</t>
  </si>
  <si>
    <t>tc36178_a7_Policy</t>
  </si>
  <si>
    <t>tc36178_a8_Policy</t>
  </si>
  <si>
    <t>tc36178_cpty</t>
  </si>
  <si>
    <t>tc36178_a5_Policy</t>
  </si>
  <si>
    <t>tc36178_a4_Policy</t>
  </si>
  <si>
    <t>IL and UL Insurance</t>
  </si>
  <si>
    <t>tc36178_nli1</t>
  </si>
  <si>
    <t>Assistance</t>
  </si>
  <si>
    <t>tc36178_nli2</t>
  </si>
  <si>
    <t>tc36178_nli3</t>
  </si>
  <si>
    <t>REINSURER</t>
  </si>
  <si>
    <t>RECOVERABLE_ADJ</t>
  </si>
  <si>
    <t>RECOVERABLE_CLAIM</t>
  </si>
  <si>
    <t>RECOV_CLAIM_ADJ_CORRECTED</t>
  </si>
  <si>
    <t>RECOV_CLAIM_ADJ</t>
  </si>
  <si>
    <t>RECOV_ADJ_CORRECTED</t>
  </si>
  <si>
    <t>RECOVERABLE_PREMIUM</t>
  </si>
  <si>
    <t>RECOV_PREMIUM_ADJ</t>
  </si>
  <si>
    <t>RECOV_PREMIUM_ADJ_CORRECTED</t>
  </si>
  <si>
    <t>if sum(adj)&gt;0</t>
  </si>
  <si>
    <t>-</t>
  </si>
  <si>
    <t>in green : les calculs intermédiaires</t>
  </si>
  <si>
    <t>prem_adj_corrected</t>
  </si>
  <si>
    <t>claim_adj_corrected</t>
  </si>
  <si>
    <t>rec_premium_adj_corrected</t>
  </si>
  <si>
    <t>recoverable_adj_corrected,</t>
  </si>
  <si>
    <t>SII_NL_INSTRUMENT</t>
  </si>
  <si>
    <t>tc36178_NL_HRG1</t>
  </si>
  <si>
    <t>select sum(recoverable) from sii_rec_scr_input where scenario_id = 0;</t>
  </si>
  <si>
    <t>select sum(recoverable_adj) from sii_rec_scr_input where scenario_id = 0;</t>
  </si>
  <si>
    <t>select sum(recov_adj_corrected) from sii_rec_scr_input  where scenario_id = 0 and lob = 'Insurance with PS' and reinsurer = 'tc36178_cpty';</t>
  </si>
  <si>
    <t>select recov_claim_adj_corrected from sii_rec_scr_input where scenario_id = 0 and  policy_reference = 'tc36178_nli2';</t>
  </si>
  <si>
    <t>select recov_premium_adj_corrected from sii_rec_scr_input where scenario_id = 0 and  policy_reference = 'tc36178_nli1';</t>
  </si>
  <si>
    <t>select sum(recov_adj_corrected) from sii_rec_scr_input where scenario_id = 0 and  lob = 'Assistance' and reinsurer = 'Std_Issuer';</t>
  </si>
  <si>
    <t>select sum(recoverable_claim) from sii_rec_scr_input where scenario_id = 0;</t>
  </si>
  <si>
    <t>select sum(recoverable_claim_adj) from sii_rec_scr_input where scenario_id = 0;</t>
  </si>
  <si>
    <t>select sum(recov_claim_adj_corrected) from sii_rec_scr_input where scenario_id = 0;</t>
  </si>
  <si>
    <t>select sum(recoverable_premium) from sii_rec_scr_input where scenario_id = 0;</t>
  </si>
  <si>
    <t>select sum(recoverable_premium_adj) from sii_rec_scr_input where scenario_id = 0;</t>
  </si>
  <si>
    <t>select sum(recov_premium_adj_corrected) from sii_rec_scr_input where scenario_id = 0;</t>
  </si>
  <si>
    <t>Known bugs</t>
  </si>
  <si>
    <t>Date</t>
  </si>
  <si>
    <t>Story ID</t>
  </si>
  <si>
    <t>select distinct LOB from sii_ins_scr_input  where policy_reference = 'tc36178_nli1';</t>
  </si>
  <si>
    <t>US103935 : update product_gl_criteria and geographic_area pour nl_instruments dans sii_ins_scr_input</t>
  </si>
  <si>
    <t>US104949</t>
  </si>
  <si>
    <t>pas de gestion des périmètres pour la non-vie</t>
  </si>
  <si>
    <t>Std_Liab</t>
  </si>
  <si>
    <t>tc36178_HRG2</t>
  </si>
  <si>
    <t>1-Check Policies (SII_INS_SCR_INPUT) : Life</t>
  </si>
  <si>
    <t>2-Check Policies (SII_INS_SCR_INPUT) : Non Life</t>
  </si>
  <si>
    <t>7-Check the exact copy of POLICIES</t>
  </si>
  <si>
    <t>8-Check the exact copy of RESERVES</t>
  </si>
  <si>
    <t>1-Check CFs (SII_CFL_INPUT)</t>
  </si>
  <si>
    <t>SII_NLPREMIUM_SCR_INPUT</t>
  </si>
  <si>
    <t xml:space="preserve">SII_NONLIFE_SCR_INPUT </t>
  </si>
  <si>
    <t xml:space="preserve">SII_REC_NLPREMIUM_SCR_INPUT </t>
  </si>
  <si>
    <t>SII_CFL_INPUT</t>
  </si>
  <si>
    <t>- the data A is loaded from the ALM computed or imported FVs/BELs/RECs/RESs</t>
  </si>
  <si>
    <t>tc36178_nl1</t>
  </si>
  <si>
    <t>tc36178_nl2</t>
  </si>
  <si>
    <t>tc36178_nl3</t>
  </si>
  <si>
    <t>- the data D is not loaded because it does not belong to the company of the process.</t>
  </si>
  <si>
    <t>tc36178_reserve_outofrun</t>
  </si>
  <si>
    <t>LIFE POLICY</t>
  </si>
  <si>
    <t>NON LIFE POLICY</t>
  </si>
  <si>
    <t>RESERVE</t>
  </si>
  <si>
    <t>ASSET</t>
  </si>
  <si>
    <t>tc36178_nl_outofrun</t>
  </si>
  <si>
    <t>tc36178_a3_Policy_outofrun</t>
  </si>
  <si>
    <t>tc36178_a2_Swap_outofrun</t>
  </si>
  <si>
    <t>tc36178_Reserve</t>
  </si>
  <si>
    <t>US104949 : pas de gestion de périmètre sur la non vie</t>
  </si>
  <si>
    <t>select count(distinct policy_reference) from SII_INS_SCR_INPUT where table_name = 'INSURANCE_POLICY';</t>
  </si>
  <si>
    <t>select count(distinct policy_reference) from SII_INS_SCR_INPUT where table_name = 'SII_NL_INSTRUMENT';</t>
  </si>
  <si>
    <t>SII_INSURANCE_VALUATION - LIFE</t>
  </si>
  <si>
    <t>SII_INSURANCE_VALUATION - NON LIFE</t>
  </si>
  <si>
    <t>tc36178_a_Swap</t>
  </si>
  <si>
    <t>Valuations are imported into the *_VALUATION tables for each of the data listed below.</t>
  </si>
  <si>
    <t xml:space="preserve">Removed while waiting for bug fix US104949 </t>
  </si>
  <si>
    <t>in blue : les données en entrée insérés dans SII_RECOV_VALUATION via pack_sii_qa_scr.prepare_tc36178_Case_a();</t>
  </si>
  <si>
    <t>select count (*) from (select distinct policy_reference, reinsurer from SII_REC_SCR_INPUT);</t>
  </si>
  <si>
    <t>select count(distinct contract_ref) from SII_FIN_SCR_INPUT</t>
  </si>
  <si>
    <t>select count(distinct contract_reference)
 from SII_NONLIFE_SCR_INPUT;</t>
  </si>
  <si>
    <t>NL_INSTRUMENT.XXX</t>
  </si>
  <si>
    <t>INSURANCE_POLICY.XXX</t>
  </si>
  <si>
    <t>SECURITY.XXX</t>
  </si>
  <si>
    <t>ASSET_SWAP.XXX</t>
  </si>
  <si>
    <t>SWAP.XXX</t>
  </si>
  <si>
    <t>select count(distinct nl_reference)
 from SII_NLPREMIUM_SCR_INPUT;</t>
  </si>
  <si>
    <t>select count(distinct nl_reference)
 from SII_REC_NLPREMIUM_SCR_INPUT;</t>
  </si>
  <si>
    <t>Case a1 - Policies Life in SII_INS_SCR_INPUT - count(*)</t>
  </si>
  <si>
    <t>Case a7 - Policies Life in SII_INS_SCR_INPUT - exact copy</t>
  </si>
  <si>
    <t>Case a1 - Policies Life in SII_INS_SCR_INPUT - LOB</t>
  </si>
  <si>
    <t>Case a1 - Policies Non Life in SII_INS_SCR_INPUT - count(*)</t>
  </si>
  <si>
    <t>Case a7 - Policies Non Life in SII_INS_SCR_INPUT - exact copy</t>
  </si>
  <si>
    <t>Case a2 - Policies Non Life in SII_INS_SCR_INPUT - LOB</t>
  </si>
  <si>
    <t xml:space="preserve">US79370: loading of data for Recoverables in SII_REC_SCR_INPUT </t>
  </si>
  <si>
    <t>US101532 : compute reinsurance Adjustment
- add non_life data and Recoverables in SII_REC_SCR_INPUT</t>
  </si>
  <si>
    <t>Case a3 - Recoverables in SII_REC_SCR_INPUT in SII_REC_SCR_INPUT - count(*)</t>
  </si>
  <si>
    <t>Case a3 - Recoverables in SII_REC_SCR_INPUT - LOB</t>
  </si>
  <si>
    <t>Case a3 - Recoverables in SII_REC_SCR_INPUT - sum recoverable</t>
  </si>
  <si>
    <t>Case a3 - Recoverables in SII_REC_SCR_INPUT - sum recoverable adj</t>
  </si>
  <si>
    <t>Case a3 - Recoverables in SII_REC_SCR_INPUT - sum recoverable adj corrected</t>
  </si>
  <si>
    <t>Case a3 - Recoverables in SII_REC_SCR_INPUT - sum recoverable claim</t>
  </si>
  <si>
    <t>Case a3 - Recoverables in SII_REC_SCR_INPUT - sum recoverable claim adj</t>
  </si>
  <si>
    <t>Case a3 - Recoverables in SII_REC_SCR_INPUT - sum recoverable claim adj corerected</t>
  </si>
  <si>
    <t>Case a3 - Recoverables in SII_REC_SCR_INPUT - recoverable claim adj corerected</t>
  </si>
  <si>
    <t>Case a3 - Recoverables in SII_REC_SCR_INPUT - sum recoverable premium</t>
  </si>
  <si>
    <t>Case a3 - Recoverables in SII_REC_SCR_INPUT - sum recoverable premium adj</t>
  </si>
  <si>
    <t>Case a3 - Recoverables in SII_REC_SCR_INPUT - sum recoverable premium adj corerected</t>
  </si>
  <si>
    <t>Case a3 - Recoverables in SII_REC_SCR_INPUT - recoverable premium adj corerected</t>
  </si>
  <si>
    <t>Case a3 - Recoverables in SII_REC_SCR_INPUT - sum recoverable corerected non life</t>
  </si>
  <si>
    <t>3-Check Recoverables in SII_REC_SCR_INPUT (SII_REC_SCR_INPUT)</t>
  </si>
  <si>
    <t>3-Check Recoverables in SII_REC_SCR_INPUT Adjustments (SII_REC_SCR_INPUT)</t>
  </si>
  <si>
    <t>6-Check the exact copy of Recoverables in SII_REC_SCR_INPUT</t>
  </si>
  <si>
    <t>Case a4 - Assets in SII_FIN_SCR_INPUT - count(*)</t>
  </si>
  <si>
    <t>Case a4 - Assets in SII_FIN_SCR_INPUT - exact copy</t>
  </si>
  <si>
    <t>4-Check Assets in SII_FIN_SCR_INPUT (SII_FIN_SCR_INPUT)</t>
  </si>
  <si>
    <t>5-Check the exact copy of Assets in SII_FIN_SCR_INPUT</t>
  </si>
  <si>
    <t>Case a8 - Reserves in SII_RES_SCR_INPUT - exact copy</t>
  </si>
  <si>
    <t>Case a - Loading of valuations</t>
  </si>
  <si>
    <t>Case b - Loading of non life data</t>
  </si>
  <si>
    <t>Case c - Loading of cfs</t>
  </si>
  <si>
    <t>CFs are loaded from SII_CFL into SII_CFL_INPUT</t>
  </si>
  <si>
    <t>Query to fetch expected results</t>
  </si>
  <si>
    <t xml:space="preserve">select count(*) from sii_nl_instrument where nl_reference like 'tc36178%' and book_code = 'tc36178';
</t>
  </si>
  <si>
    <t>US105976</t>
  </si>
  <si>
    <t>[SCR] Perimeter filter not applied to reserves valuations, NL BELs and NL recoverables</t>
  </si>
  <si>
    <t>select sum(tanker_hull)
 from SII_NONLIFE_SCR_INPUT;</t>
  </si>
  <si>
    <t xml:space="preserve">select count(*)
from (
select distinct instr.nl_reference, instr.counterparty
from sii_nl_instrument instr, sii_hrg_nl_premium prem
where instr.nl_reference = prem.nl_reference and instr.book_code = 'tc36178');
</t>
  </si>
  <si>
    <t xml:space="preserve">select count(*) from sii_nl_instrument where book_code = 'tc36178';
</t>
  </si>
  <si>
    <t>DATA is loaded from NL_INSTRUMENT.* to the following tables :</t>
  </si>
  <si>
    <t xml:space="preserve">b1 - Check number of rows in SII_NONLIFE_SCR_INPUT </t>
  </si>
  <si>
    <t>b2 - C heck number of rows in SII_NLPREMIUM_SCR_INPUT</t>
  </si>
  <si>
    <t>b3 - Check number of rows in SII_REC_NLPREMIUM_SCR_INPUT</t>
  </si>
  <si>
    <t>b4 - Check "tanker_hull" in SII_NONLIFE_SCR_INPUT</t>
  </si>
  <si>
    <t>b5 - Check "gross_earned_N" in SII_NLPREMIUM_SCR_INPUT</t>
  </si>
  <si>
    <t>b6 - Check "net_earned_N" in SII_NLPREMIUM_SCR_INPUT</t>
  </si>
  <si>
    <t>b7 - Check "earned_N" in SII_REC_NLPREMIUM_SCR_INPUT</t>
  </si>
  <si>
    <t>US104904 : new case b to check SII_NONLIFE_SCR_INPUT, SII_NLPREMIUM_SCR_INPUT and SII_REC_NLPREMIUM_SCR_INPUT.</t>
  </si>
  <si>
    <t xml:space="preserve">select sum(tanker_hull*0.8369)
 from SII_NL_INSTRUMENT_DETAILS det, SII_NL_INSTRUMENT instr
where instr.nl_reference = det.nl_reference and instr.book_code = 'tc36178';
</t>
  </si>
  <si>
    <t xml:space="preserve">select sum(gross_earned_n*0.8369) as gross_earned_n
from (
select instr.nl_reference, prem.earned_premium as gross_earned_n
from sii_nl_instrument instr, sii_hrg_nl_premium prem
where instr.nl_reference = prem.nl_reference and instr.book_code = 'tc36178' and prem.year = '2008' and prem.reinsurance = 'G');
</t>
  </si>
  <si>
    <t xml:space="preserve">select sum(net_earned_n*0.8369) as net_earned_n
from (
select instr.nl_reference, prem.earned_premium as net_earned_n
from sii_nl_instrument instr, sii_hrg_nl_premium prem
where instr.nl_reference = prem.nl_reference and instr.book_code = 'tc36178' and prem.year = '2008' and prem.reinsurance = 'N');
</t>
  </si>
  <si>
    <t xml:space="preserve">select sum(gross.gross_net_earned - net.net_earned_n)*0.8369 as net_earned_n
from (
select instr.nl_reference, prem.earned_premium as net_earned_n
from sii_nl_instrument instr, sii_hrg_nl_premium prem
where instr.nl_reference = prem.nl_reference and instr.book_code = 'tc36178' and prem.year = '2008' and prem.reinsurance = 'N') net,
(
select instr.nl_reference, prem.earned_premium as gross_net_earned
from sii_nl_instrument instr, sii_hrg_nl_premium prem
where instr.nl_reference = prem.nl_reference and instr.book_code = 'tc36178' and prem.year = '2008' and prem.reinsurance = 'G') gross;
</t>
  </si>
  <si>
    <t>Global Refactoring</t>
  </si>
  <si>
    <t>select count(*) from (
(
select BOOK_CODE,SCENARIO_ID,TABLE_NAME,CONTRACT_TYPE,CONTRACT_REFERENCE,CURRENCY, VIEW_DATE, MATURITY, CLAIM_DATE, AMOUNT_TYPE, AMOUNT_SUBTYPE, AMOUNT, DISCOUNT_FACTOR, COLLECTIVE_CONTRACT_REF, EXCHANGE_RATE from SII_CFL_INPUT where type='C'
minus                                 
select BOOK_CODE,SCENARIO_ID,TABLE_NAME,CONTRACT_TYPE,CONTRACT_REFERENCE,CURRENCY, VIEW_DATE, MATURITY, CLAIM_DATE, AMOUNT_TYPE, AMOUNT_SUBTYPE, AMOUNT, DISCOUNT_FACTOR, COLLECTIVE_CONTRACT_REF, EXCHANGE_RATE from SII_CFL 
)
union
(
select BOOK_CODE,SCENARIO_ID,TABLE_NAME,CONTRACT_TYPE,CONTRACT_REFERENCE,CURRENCY, VIEW_DATE, MATURITY, CLAIM_DATE, AMOUNT_TYPE, AMOUNT_SUBTYPE, AMOUNT, DISCOUNT_FACTOR, COLLECTIVE_CONTRACT_REF, EXCHANGE_RATE from SII_CFL 
minus                                 
select BOOK_CODE,SCENARIO_ID,TABLE_NAME,CONTRACT_TYPE,CONTRACT_REFERENCE,CURRENCY, VIEW_DATE, MATURITY, CLAIM_DATE, AMOUNT_TYPE, AMOUNT_SUBTYPE, AMOUNT, DISCOUNT_FACTOR, COLLECTIVE_CONTRACT_REF, EXCHANGE_RATE from SII_CFL_INPUT where type='C'
));</t>
  </si>
  <si>
    <t>US103907 : [SCR] [RFF] : Agrandir la colonne FAMILY dans SII_CFL_INPUT
Case C : add check 3</t>
  </si>
  <si>
    <t>US106544: [SCR] [RFF] : Modify result datamodel</t>
  </si>
  <si>
    <t>Case a1 - Policies Life in SII_INS_SCR_INPUT - POOL</t>
  </si>
  <si>
    <t>Case a2 - Policies Non Life in SII_INS_SCR_INPUT - POOL</t>
  </si>
  <si>
    <t>select distinct POOL_NAME from sii_ins_scr_input where policy_reference = 'tc36178_nli1';</t>
  </si>
  <si>
    <t>Case a4 - Assets in SII_FIN_SCR_INPUT - POOL</t>
  </si>
  <si>
    <t>Case a3 - Recoverables in SII_REC_SCR_INPUT - POOL</t>
  </si>
  <si>
    <t>POOL_NAME</t>
  </si>
  <si>
    <t>2-Check the exact copy of CFL without POOL_NAME column (Execution D207)</t>
  </si>
  <si>
    <t>3-Check the exact copy of CFL for POOL_NAME column</t>
  </si>
  <si>
    <t>select policy_reference, table_name, scenario_id, view_date, BEL_NET, import_source, product_reference, product_gl_criteria,hrg,lob, geographic_area,  counterparty, pool_name from SII_INS_SCR_INPUT 
where scenario_id in (0,2) and policy_reference = 'tc36178_nli1'
order by scenario_id;</t>
  </si>
  <si>
    <t>select policy_reference, table_name, scenario_id, view_date, recoverable, import_source, reinsurance_reference,  hrg,lob, RECEIVABLES, PAYABLES, pool_name from SII_REC_SCR_INPUT where scenario_id in (0,2) and policy_reference = 'tc36178_a1_Policy' order by scenario_id;</t>
  </si>
  <si>
    <t>SELECT COUNT(*) FROM (
-- somme des différences
  SELECT * FROM (
  -- SII_CFL moins SII_CFL_INPUT
    SELECT SC.CONTRACT_REFERENCE, SP.POOL_NAME
    FROM SII_CFL SC, SII_POOL SP
    WHERE SC.FAMILY = SP.FAMILY
  MINUS
    SELECT CONTRACT_REFERENCE, POOL_NAME
    FROM SII_CFL_INPUT)
UNION
  SELECT * FROM (
  -- SII_CFL_INPUT moins SII_CFL
    SELECT CONTRACT_REFERENCE, POOL_NAME
    from SII_CFL_INPUT
  MINUS
    SELECT SC.CONTRACT_REFERENCE, SP.POOL_NAME
    FROM SII_CFL SC, SII_POOL SP
    WHERE SC.FAMILY = SP.FAMILY));</t>
  </si>
  <si>
    <t>tc36178_RPB</t>
  </si>
  <si>
    <t>pool_name</t>
  </si>
  <si>
    <t>select pool_name, lob, reinsurer, policy_reference,  recoverable, recoverable_adj, recov_adj_corrected, 
  recoverable_claim, recoverable_claim_adj, recov_claim_adj_corrected, recoverable_premium, recoverable_premium_adj, recov_premium_adj_corrected
from SII_REC_SCR_INPUT 
where scenario_id = 0 
order by lob desc, reinsurer, policy_reference;</t>
  </si>
  <si>
    <t>RECOVERABLE_CLAIM_ADJ</t>
  </si>
  <si>
    <t>RECOVERABLE_PREMIUM_ADJ</t>
  </si>
  <si>
    <t>select distinct POOL_NAME from sii_ins_scr_input where policy_reference = 'tc36178_a1_Policy';</t>
  </si>
  <si>
    <t>select distinct POOL_NAME from sii_rec_scr_input where policy_reference = 'tc36178_a1_Policy'</t>
  </si>
  <si>
    <t>select distinct POOL_NAME from sii_fin_scr_input where contract_ref = 'tc36178_Asset_Swap1'</t>
  </si>
  <si>
    <t>US102583: Add case of pool RPB with family null</t>
  </si>
  <si>
    <t>select sum(gross_earned_n)
 from SII_NLPREMIUM_SCR_INPUT;</t>
  </si>
  <si>
    <t>select sum(net_earned_n)
from SII_NLPREMIUM_SCR_INPUT;</t>
  </si>
  <si>
    <t>select sum(earned_n)
from SII_REC_NLPREMIUM_SCR_INPUT;</t>
  </si>
  <si>
    <t>Amounts of the NL INSTRUMENT in USD are converted to the reporting currency in EUR (exchange rate: 0.8369).</t>
  </si>
  <si>
    <t>SII_ASSET_RATING_RESULT</t>
  </si>
  <si>
    <t>RATING</t>
  </si>
  <si>
    <t>Aaa</t>
  </si>
  <si>
    <t>select distinct RATING from SII_FIN_SCR_INPUT where scenario_id in (0,2) and table_name = 'ASSET_SWAP'</t>
  </si>
  <si>
    <t>US111096: Check rating of assets in check a4</t>
  </si>
  <si>
    <t>Case a4 - Assets in SII_FIN_SCR_INPUT - Rating of asset_swap</t>
  </si>
  <si>
    <t>Case a4 - Assets in SII_FIN_SCR_INPUT - Counterparty</t>
  </si>
  <si>
    <t>Case a4 - Assets in SII_FIN_SCR_INPUT - Cpty Rating</t>
  </si>
  <si>
    <t>4-Check the Assets in SII_FIN_SCR_INPUT Counterparty</t>
  </si>
  <si>
    <t>4-Check the Assets in SII_FIN_SCR_INPUT Cpty Rating</t>
  </si>
  <si>
    <t xml:space="preserve">select count(*) from (
(
select currency, SCENARIO_CODE,BOOK_CODE,SCENARIO_ID,TABLE_NAME,CONTRACT_TYPE,CONTRACT_REF,VIEW_DATE, sum(FAIR_VALUE),COUNTERPARTY,booking_company, PRODUCT_GL_CRITERIA  from SII_FIN_SCR_INPUT where scenario_id in (0,1) group by currency, SCENARIO_CODE,BOOK_CODE,SCENARIO_ID,TABLE_NAME,CONTRACT_TYPE,CONTRACT_REF,VIEW_DATE, COUNTERPARTY,booking_company, PRODUCT_GL_CRITERIA
minus                                 
select currency, SCENARIO_CODE,BOOK_CODE,SCENARIO_ID,TABLE_NAME,CONTRACT_TYPE,CONTRACT_REF,VIEW_DATE, sum(FAIR_VALUE),COUNTERPARTY,booking_company, PRODUCT_GL_CRITERIA  from SII_FINANCE_VALUATION where scenario_id in (0,1) and book_code='tc36178' group by currency, SCENARIO_CODE,BOOK_CODE,SCENARIO_ID,TABLE_NAME,CONTRACT_TYPE,CONTRACT_REF,VIEW_DATE, COUNTERPARTY,booking_company, PRODUCT_GL_CRITERIA
)
union
(
select currency, SCENARIO_CODE,BOOK_CODE,SCENARIO_ID,TABLE_NAME,CONTRACT_TYPE,CONTRACT_REF,VIEW_DATE, sum(FAIR_VALUE),COUNTERPARTY,booking_company, PRODUCT_GL_CRITERIA  from SII_FINANCE_VALUATION where scenario_id in (0,1) and book_code='tc36178' group by currency, SCENARIO_CODE, BOOK_CODE, SCENARIO_ID, TABLE_NAME, CONTRACT_TYPE, CONTRACT_REF, VIEW_DATE, COUNTERPARTY, booking_company, PRODUCT_GL_CRITERIA
minus                                 
select currency, SCENARIO_CODE,BOOK_CODE,SCENARIO_ID,TABLE_NAME,CONTRACT_TYPE,CONTRACT_REF,VIEW_DATE, sum(FAIR_VALUE),COUNTERPARTY,booking_company, PRODUCT_GL_CRITERIA  from SII_FIN_SCR_INPUT where scenario_id in (0,1) group by currency, SCENARIO_CODE,BOOK_CODE,SCENARIO_ID,TABLE_NAME,CONTRACT_TYPE,CONTRACT_REF,VIEW_DATE, COUNTERPARTY,booking_company, PRODUCT_GL_CRITERIA
));
</t>
  </si>
  <si>
    <t>select count(*) from (
(
select SCENARIO_CODE,SCENARIO_ID,POLICY_REFERENCE,TABLE_NAME,CONTRACT_TYPE,BOOK_CODE,CURRENCY,HRG,REINSURANCE_REFERENCE,REINSURER,REINSURANCE_TYPE,VIEW_DATE,DISCOUNT_FACTOR,RECOVERABLE,IMPORT_SOURCE, booking_company, RECEIVABLES, PAYABLES from SII_REC_SCR_INPUT where scenario_id in (0,1)
minus                                 
select SCENARIO_CODE,SCENARIO_ID,POLICY_REFERENCE,TABLE_NAME,CONTRACT_TYPE,BOOK_CODE,CURRENCY,HRG,REINSURANCE_REFERENCE,REINSURER,REINSURANCE_TYPE,VIEW_DATE,DISCOUNT_FACTOR,RECOVERABLE,IMPORT_SOURCE, booking_company, RECEIVABLES, PAYABLES from SII_RECOV_VALUATION where scenario_id in (0,1) and book_code = 'tc36178'
)
union
(
select SCENARIO_CODE,SCENARIO_ID,POLICY_REFERENCE,TABLE_NAME,CONTRACT_TYPE,BOOK_CODE,CURRENCY,HRG,REINSURANCE_REFERENCE,REINSURER,REINSURANCE_TYPE,VIEW_DATE,DISCOUNT_FACTOR,RECOVERABLE,IMPORT_SOURCE, booking_company, RECEIVABLES, PAYABLES from SII_RECOV_VALUATION where scenario_id in (0,1)  and book_code = 'tc36178'
minus                                 
select SCENARIO_CODE,SCENARIO_ID,POLICY_REFERENCE,TABLE_NAME,CONTRACT_TYPE,BOOK_CODE,CURRENCY,HRG,REINSURANCE_REFERENCE,REINSURER,REINSURANCE_TYPE,VIEW_DATE,DISCOUNT_FACTOR,RECOVERABLE,IMPORT_SOURCE, booking_company, RECEIVABLES, PAYABLES from SII_REC_SCR_INPUT where scenario_id in (0,1)
))</t>
  </si>
  <si>
    <t>select count(*) from (
(
select SCENARIO_CODE,SCENARIO_ID,TABLE_NAME,BOOK_CODE,CONTRACT_TYPE,POLICY_REFERENCE,VIEW_DATE,BEL_NET,SURRENDER_VALUE,DURATION,YIELD,REPLACEMENT_COST,EXPENSES,PROFIT_SHARING,LGD,DISCOUNT_FACTOR,IMPORT_SOURCE, PRODUCT_REFERENCE , PRODUCT_GL_CRITERIA,HRG,BOOKING_COMPANY, GEOGRAPHIC_AREA,  COUNTERPARTY
from SII_INS_SCR_INPUT where scenario_id in (0,1) and table_name = 'INSURANCE_POLICY'
minus
select v.SCENARIO_CODE,v.SCENARIO_ID,v.TABLE_NAME,v.BOOK_CODE,v.CONTRACT_TYPE,v.POLICY_REFERENCE,
v.VIEW_DATE,v.BEL_NET,vd.SURRENDER_VALUE,v.DURATION,v.YIELD,vd.REPLACEMENT_COST,vd.EXPENSES,
vd.PROFIT_SHARING,vd.LGD,v.DISCOUNT_FACTOR,v.IMPORT_SOURCE,p.PRODUCT_REFERENCE, p.PRODUCT_GL_CRITERIA,v.HRG , v.booking_company, p.geographic_area_code,  v.counterparty 
from SII_INSURANCE_VALUATION v, SII_INS_VAL_DETAIL vd, INSURANCE_POLICY p 
where v.policy_reference = p.policy_reference
and v.policy_reference = vd.policy_reference
and v.table_name = vd.table_name
and v.family = vd.family
and v.contract_type = vd.contract_type
and v.book_code = vd.book_code
and v.scenario_code = vd.scenario_code
and v.scenario_id = vd.scenario_id
and v.view_date = vd.view_date
and v.scenario_id in (0,1)
and p.book_code = 'tc36178'
)
union
(
select v.SCENARIO_CODE,v.SCENARIO_ID,v.TABLE_NAME,v.BOOK_CODE,v.CONTRACT_TYPE,v.POLICY_REFERENCE,
v.VIEW_DATE,v.BEL_NET,vd.SURRENDER_VALUE,v.DURATION,v.YIELD,vd.REPLACEMENT_COST,vd.EXPENSES,
vd.PROFIT_SHARING,vd.LGD,v.DISCOUNT_FACTOR,v.IMPORT_SOURCE,p.PRODUCT_REFERENCE, p.PRODUCT_GL_CRITERIA,v.HRG , v.booking_company, p.geographic_area_code,  v.counterparty 
from SII_INSURANCE_VALUATION v, SII_INS_VAL_DETAIL vd, INSURANCE_POLICY p 
where v.policy_reference = p.policy_reference
and v.policy_reference = vd.policy_reference
and v.table_name = vd.table_name
and v.family = vd.family
and v.contract_type = vd.contract_type
and v.book_code = vd.book_code
and v.scenario_code = vd.scenario_code
and v.scenario_id = vd.scenario_id
and v.view_date = vd.view_date
and v.scenario_id in (0,1)
and p.book_code = 'tc36178'
minus
select SCENARIO_CODE,SCENARIO_ID,TABLE_NAME,BOOK_CODE,CONTRACT_TYPE,POLICY_REFERENCE,VIEW_DATE,BEL_NET,SURRENDER_VALUE,DURATION,YIELD,REPLACEMENT_COST,EXPENSES,PROFIT_SHARING,LGD,DISCOUNT_FACTOR,IMPORT_SOURCE, PRODUCT_REFERENCE, PRODUCT_GL_CRITERIA,HRG , booking_company, GEOGRAPHIC_AREA,  COUNTERPARTY 
from SII_INS_SCR_INPUT where import_source='COMPUTED_FV' and scenario_id in (0,1) and table_name = 'INSURANCE_POLICY'
))</t>
  </si>
  <si>
    <t>select count(*) from (
(
select SCENARIO_CODE,SCENARIO_ID,TABLE_NAME,BOOK_CODE,CONTRACT_TYPE,POLICY_REFERENCE,VIEW_DATE,BEL_NET,SURRENDER_VALUE,DURATION,YIELD,REPLACEMENT_COST,EXPENSES,PROFIT_SHARING,LGD,DISCOUNT_FACTOR,IMPORT_SOURCE, PRODUCT_REFERENCE , PRODUCT_GL_CRITERIA,HRG,BOOKING_COMPANY, GEOGRAPHIC_AREA,  COUNTERPARTY
from SII_INS_SCR_INPUT where scenario_id in (0,1) and table_name = 'SII_NL_INSTRUMENT'
minus
select v.SCENARIO_CODE,v.SCENARIO_ID,v.TABLE_NAME,v.BOOK_CODE,v.CONTRACT_TYPE,v.POLICY_REFERENCE,
v.VIEW_DATE,v.BEL_NET,vd.SURRENDER_VALUE,v.DURATION,v.YIELD,vd.REPLACEMENT_COST,vd.EXPENSES,
vd.PROFIT_SHARING,vd.LGD,v.DISCOUNT_FACTOR,v.IMPORT_SOURCE,null as PRODUCT_REFERENCE, nl.PRODUCT_GL_CRITERIA,v.HRG , v.booking_company, nl.geographic_area_code,  v.counterparty 
from SII_INSURANCE_VALUATION v, SII_INS_VAL_DETAIL vd, SII_NL_INSTRUMENT nl 
where v.policy_reference = nl.nl_reference
and v.policy_reference = vd.policy_reference
and v.table_name = vd.table_name
and v.family = vd.family
and v.contract_type = vd.contract_type
and v.book_code = vd.book_code
and v.scenario_code = vd.scenario_code
and v.scenario_id = vd.scenario_id
and v.view_date = vd.view_date
and v.scenario_id in (0,1)
)
union
(
select v.SCENARIO_CODE,v.SCENARIO_ID,v.TABLE_NAME,v.BOOK_CODE,v.CONTRACT_TYPE,v.POLICY_REFERENCE,
v.VIEW_DATE,v.BEL_NET,vd.SURRENDER_VALUE,v.DURATION,v.YIELD,vd.REPLACEMENT_COST,vd.EXPENSES,
vd.PROFIT_SHARING,vd.LGD,v.DISCOUNT_FACTOR,v.IMPORT_SOURCE,null as PRODUCT_REFERENCE, nl.PRODUCT_GL_CRITERIA,v.HRG , v.booking_company, nl.geographic_area_code,  v.counterparty 
from SII_INSURANCE_VALUATION v, SII_INS_VAL_DETAIL vd, SII_NL_INSTRUMENT nl  
where v.policy_reference = nl.nl_reference
and v.policy_reference = vd.policy_reference
and v.table_name = vd.table_name
and v.family = vd.family
and v.contract_type = vd.contract_type
and v.book_code = vd.book_code
and v.scenario_code = vd.scenario_code
and v.scenario_id = vd.scenario_id
and v.view_date = vd.view_date
and v.scenario_id in (0,1)
minus
select SCENARIO_CODE,SCENARIO_ID,TABLE_NAME,BOOK_CODE,CONTRACT_TYPE,POLICY_REFERENCE,VIEW_DATE,BEL_NET,SURRENDER_VALUE,DURATION,YIELD,REPLACEMENT_COST,EXPENSES,PROFIT_SHARING,LGD,DISCOUNT_FACTOR,IMPORT_SOURCE, PRODUCT_REFERENCE, PRODUCT_GL_CRITERIA,HRG , booking_company, GEOGRAPHIC_AREA,  COUNTERPARTY 
from SII_INS_SCR_INPUT where scenario_id in (0,1) and table_name = 'SII_NL_INSTRUMENT'
))</t>
  </si>
  <si>
    <t>US111675 : [Maint] Colonne deprecated NOT NULLABLE</t>
  </si>
  <si>
    <t>select policy_reference, table_name, scenario_id, view_date, BEL_NET, import_source, product_reference, product_gl_criteria,hrg,lob, geographic_area,  counterparty, pool_name from SII_INS_SCR_INPUT 
where scenario_id in (0,2)
and policy_reference = 'tc36178_a1_Policy'
order by scenario_id;</t>
  </si>
  <si>
    <t>order by scenario_id, contract_ref, currency ;</t>
  </si>
  <si>
    <t>SELECT SFV.contract_ref AS CONTRACT_REFERENCE, SFV.table_name AS TYPE, SFV.SCENARIO_id, SFV.view_date, sum(SFV.fair_value), SFV.IMPORT_SOURCE, SFV.product_gl_criteria AS GL_CRITERIA, SFV.currency, SFV.family, SARR.std_rating</t>
  </si>
  <si>
    <t>group by SFV.SCENARIO_id, SFV.table_name, SFV.view_date, SFV.contract_ref, SFV.IMPORT_SOURCE, SFV.book_code, SFV.product_gl_criteria, SFV.currency, SFV.family, SARR.std_rating</t>
  </si>
  <si>
    <t>FAMILY</t>
  </si>
  <si>
    <t>SELECT pool_name, family</t>
  </si>
  <si>
    <t>where pool_name like 'tc36178%';</t>
  </si>
  <si>
    <t>tc36178_Fam</t>
  </si>
  <si>
    <t>SUM(SFV.FAIR_VALUE)</t>
  </si>
  <si>
    <t>GL_CRITERIA</t>
  </si>
  <si>
    <t>STD_RATING</t>
  </si>
  <si>
    <t>tc36178_1</t>
  </si>
  <si>
    <t>WHERE simulation_set_code IN (SELECT simulation_set_code FROM sii_config WHERE process_profile_id = '266')</t>
  </si>
  <si>
    <t>and scenario_id in (0,2);</t>
  </si>
  <si>
    <t>select scenario_id , simulation_set_code, scenario_code, rate_set, curve_set_id, spread_curve_set, tables_set_code, cost_set_code, profit_sharing_set_code</t>
  </si>
  <si>
    <t>SIMULATION_SET_CODE</t>
  </si>
  <si>
    <t>SCENARIO_CODE</t>
  </si>
  <si>
    <t>RATE_SET</t>
  </si>
  <si>
    <t>CURVE_SET_ID</t>
  </si>
  <si>
    <t>SPREAD_CURVE_SET</t>
  </si>
  <si>
    <t>TABLES_SET_CODE</t>
  </si>
  <si>
    <t>COST_SET_CODE</t>
  </si>
  <si>
    <t>PROFIT_SHARING_SET_CODE</t>
  </si>
  <si>
    <t>tc35459</t>
  </si>
  <si>
    <t>SPOT</t>
  </si>
  <si>
    <t>Std</t>
  </si>
  <si>
    <t>tc35459_spot</t>
  </si>
  <si>
    <t>tc35459_Cost_set</t>
  </si>
  <si>
    <t>tc35459_INT_DOWN</t>
  </si>
  <si>
    <r>
      <t xml:space="preserve">FROM </t>
    </r>
    <r>
      <rPr>
        <b/>
        <sz val="11"/>
        <color theme="1"/>
        <rFont val="Calibri"/>
        <family val="2"/>
        <scheme val="minor"/>
      </rPr>
      <t>SII_FINANCE_VALUATION</t>
    </r>
    <r>
      <rPr>
        <sz val="11"/>
        <color theme="1"/>
        <rFont val="Calibri"/>
        <family val="2"/>
        <scheme val="minor"/>
      </rPr>
      <t xml:space="preserve"> SFV, </t>
    </r>
    <r>
      <rPr>
        <b/>
        <sz val="11"/>
        <color theme="1"/>
        <rFont val="Calibri"/>
        <family val="2"/>
        <scheme val="minor"/>
      </rPr>
      <t>SII_ASSET_RATING_RESULT</t>
    </r>
    <r>
      <rPr>
        <sz val="11"/>
        <color theme="1"/>
        <rFont val="Calibri"/>
        <family val="2"/>
        <scheme val="minor"/>
      </rPr>
      <t xml:space="preserve"> SARR</t>
    </r>
  </si>
  <si>
    <r>
      <t xml:space="preserve">FROM </t>
    </r>
    <r>
      <rPr>
        <b/>
        <sz val="11"/>
        <color theme="1"/>
        <rFont val="Calibri"/>
        <family val="2"/>
        <scheme val="minor"/>
      </rPr>
      <t>SII_POOL</t>
    </r>
  </si>
  <si>
    <r>
      <t xml:space="preserve">FROM </t>
    </r>
    <r>
      <rPr>
        <b/>
        <sz val="11"/>
        <color theme="1"/>
        <rFont val="Calibri"/>
        <family val="2"/>
        <scheme val="minor"/>
      </rPr>
      <t>SII_SCENARIO</t>
    </r>
  </si>
  <si>
    <t>Refactoring case a4</t>
  </si>
  <si>
    <t>WHERE SFV.contract_ref = SARR.asset_reference</t>
  </si>
  <si>
    <t>When launching a SCR process :
- valuations are loaded from *_VALUATION tables into *_SCR_INPUT tables
- CFs are loaded from SII_CFL into SII_CFL_INPUT
- non-life data are loaded from NL_INSTRUMENT data to *_SCR_INPUT tables
The loaded value of liability LOB is determined according to the mapping set up in Supervisor&gt;Reg Version&gt;Mapping&gt;Lines of Business Mapping.
The Standard rating of assets is loaded from SII_ASSET_RATING_RESULT (storing the ratings of assets) into SII_FIN_SCR_INPUT (storing the ratings of asset contracts).
Only data of contracts belonging to the company of the process profile are loaded.</t>
  </si>
  <si>
    <t>NOTE FMA : la jointure de cette requête fonctionne car pour les instruments ASSET_SWAP et SWAP, asset_reference = contract_reference</t>
  </si>
  <si>
    <t>SII_CPTY_RATING_RESULT</t>
  </si>
  <si>
    <r>
      <t xml:space="preserve">select contract_ref, table_name, scenario_id, view_date, fair_value, import_source, product_gl_criteria, currency, pool_name, rating,
from </t>
    </r>
    <r>
      <rPr>
        <b/>
        <sz val="11"/>
        <color theme="1"/>
        <rFont val="Calibri"/>
        <family val="2"/>
        <scheme val="minor"/>
      </rPr>
      <t xml:space="preserve">SII_FIN_SCR_INPUT
</t>
    </r>
    <r>
      <rPr>
        <sz val="11"/>
        <color theme="1"/>
        <rFont val="Calibri"/>
        <family val="2"/>
        <scheme val="minor"/>
      </rPr>
      <t>where scenario_id in (0,2) 
order by scenario_id, contract_ref, currency ;</t>
    </r>
  </si>
  <si>
    <t>Query to expected results</t>
  </si>
  <si>
    <t>select std_rating from sii_cpty_asset_rating where asset_reference = 'Std_Issuer';</t>
  </si>
  <si>
    <t>Bb</t>
  </si>
  <si>
    <t>6-Check the copy in SII_REC_SCR_INPUT: CPTY_RATING</t>
  </si>
  <si>
    <t>Case a6 - Recoverables in SII_REC_SCR_INPUT - exact copy</t>
  </si>
  <si>
    <t>Case a6 - Recoverables in SII_REC_SCR_INPUT - cpty_rating</t>
  </si>
  <si>
    <t>US112872 : check counterparty rating copy from sii_cpty_rating_result (a4 &amp; a6))</t>
  </si>
  <si>
    <t>select distinct CPTY_RATING from SII_REC_SCR_INPUT where reinsurer = 'Std_Issuer';</t>
  </si>
  <si>
    <t>select distinct CPTY_RATING from SII_FIN_SCR_INPUT where counterparty = 'Std_Issuer' and table_name = 'ASSET_SWAP';</t>
  </si>
  <si>
    <t>select distinct COUNTERPARTY from SII_FIN_SCR_INPUT where table_name = 'ASSET_SWAP';</t>
  </si>
  <si>
    <t>select count(*) from (
(
select SCENARIO_CODE,SCENARIO_ID,TABLE_NAME,BOOK_CODE,CONTRACT_TYPE,CONTRACT_REFERENCE,VIEW_DATE,AMOUNT,IMPORT_SOURCE, POOL_NAME
from SII_RES_SCR_INPUT
minus
select v.SCENARIO_CODE,v.SCENARIO_ID,v.TABLE_NAME,v.BOOK_CODE,v.CONTRACT_TYPE,v.CONTRACT_REFERENCE,v.VIEW_DATE,v.AMOUNT,v.IMPORT_SOURCE, 'tc36178_pool_long' as family
from SII_RESERVE_VALUATION v
where amount=1000  and book_code = 'tc36178'
)
union
(
select v.SCENARIO_CODE,v.SCENARIO_ID,v.TABLE_NAME,v.BOOK_CODE,v.CONTRACT_TYPE,v.CONTRACT_REFERENCE,
v.VIEW_DATE,v.AMOUNT,v.IMPORT_SOURCE, 'tc36178_pool_long' as family
from SII_RESERVE_VALUATION v
where amount=1000 and book_code = 'tc36178'
minus
select SCENARIO_CODE,SCENARIO_ID,TABLE_NAME,BOOK_CODE,CONTRACT_TYPE,CONTRACT_REFERENCE,VIEW_DATE,AMOUNT,IMPORT_SOURCE, POOL_NAME
from SII_RES_SCR_INPUT
));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</si>
</sst>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0.0000000000"/>
    <numFmt numFmtId="165" formatCode="#,##0.00_ ;\-#,##0.00\ "/>
  </numFmts>
  <fonts count="31" x14ac:knownFonts="1">
    <font>
      <sz val="11"/>
      <color theme="1"/>
      <name val="Calibri"/>
      <family val="2"/>
      <scheme val="minor"/>
    </font>
    <font>
      <sz val="14"/>
      <color indexed="8"/>
      <name val="Calibri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0"/>
      <name val="Arial"/>
      <family val="2"/>
    </font>
    <font>
      <b/>
      <u/>
      <sz val="16"/>
      <color theme="0"/>
      <name val="Calibri"/>
      <family val="2"/>
    </font>
    <font>
      <sz val="11"/>
      <name val="Calibri"/>
      <family val="2"/>
      <scheme val="minor"/>
    </font>
    <font>
      <b/>
      <u/>
      <sz val="14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4"/>
      <color theme="0"/>
      <name val="Arial"/>
      <family val="2"/>
    </font>
    <font>
      <sz val="14"/>
      <color theme="0"/>
      <name val="Calibri"/>
      <family val="2"/>
    </font>
    <font>
      <sz val="11"/>
      <color rgb="FF3F3F76"/>
      <name val="Calibri"/>
      <family val="2"/>
      <scheme val="minor"/>
    </font>
    <font>
      <sz val="10"/>
      <name val="Calibri"/>
      <family val="2"/>
      <scheme val="minor"/>
    </font>
    <font>
      <b/>
      <sz val="14"/>
      <color theme="3" tint="0.3999755851924192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1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9.35"/>
      <color theme="10"/>
      <name val="Calibri"/>
      <family val="2"/>
    </font>
    <font>
      <b/>
      <u/>
      <sz val="14"/>
      <name val="Calibri"/>
      <family val="2"/>
    </font>
    <font>
      <sz val="11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</font>
    <font>
      <sz val="11"/>
      <color theme="0" tint="-0.34998626667073579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gradientFill>
        <stop position="0">
          <color theme="8" tint="-0.25098422193060094"/>
        </stop>
        <stop position="1">
          <color theme="8" tint="0.80001220740379042"/>
        </stop>
      </gradientFill>
    </fill>
    <fill>
      <patternFill patternType="solid">
        <fgColor rgb="FFFFCC9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theme="8" tint="-0.24994659260841701"/>
      </left>
      <right style="thick">
        <color theme="8" tint="-0.24994659260841701"/>
      </right>
      <top style="thick">
        <color theme="8" tint="-0.24994659260841701"/>
      </top>
      <bottom style="thick">
        <color theme="8" tint="-0.24994659260841701"/>
      </bottom>
      <diagonal/>
    </border>
    <border>
      <left style="thick">
        <color rgb="FF7030A0"/>
      </left>
      <right style="thick">
        <color rgb="FF7030A0"/>
      </right>
      <top style="thick">
        <color rgb="FF7030A0"/>
      </top>
      <bottom style="thick">
        <color rgb="FF7030A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8" tint="-0.24994659260841701"/>
      </left>
      <right style="medium">
        <color theme="8" tint="-0.24994659260841701"/>
      </right>
      <top style="medium">
        <color theme="8" tint="-0.24994659260841701"/>
      </top>
      <bottom style="medium">
        <color theme="8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5" fillId="10" borderId="16" applyNumberFormat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43" fontId="25" fillId="0" borderId="0" applyFont="0" applyFill="0" applyBorder="0" applyAlignment="0" applyProtection="0"/>
  </cellStyleXfs>
  <cellXfs count="200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/>
    <xf numFmtId="0" fontId="1" fillId="0" borderId="0" xfId="0" applyFont="1"/>
    <xf numFmtId="0" fontId="0" fillId="0" borderId="0" xfId="0" applyAlignme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left" vertical="top"/>
    </xf>
    <xf numFmtId="0" fontId="0" fillId="0" borderId="0" xfId="0" applyNumberFormat="1" applyAlignment="1">
      <alignment horizontal="left" vertical="top"/>
    </xf>
    <xf numFmtId="0" fontId="0" fillId="2" borderId="1" xfId="0" applyFill="1" applyBorder="1"/>
    <xf numFmtId="0" fontId="0" fillId="2" borderId="1" xfId="0" applyFill="1" applyBorder="1" applyAlignment="1">
      <alignment vertical="top"/>
    </xf>
    <xf numFmtId="0" fontId="0" fillId="3" borderId="0" xfId="0" applyFill="1" applyBorder="1"/>
    <xf numFmtId="3" fontId="4" fillId="4" borderId="2" xfId="0" applyNumberFormat="1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right"/>
    </xf>
    <xf numFmtId="0" fontId="0" fillId="0" borderId="0" xfId="0" applyFont="1" applyBorder="1"/>
    <xf numFmtId="3" fontId="4" fillId="5" borderId="2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5" fillId="6" borderId="3" xfId="0" applyFont="1" applyFill="1" applyBorder="1" applyAlignment="1">
      <alignment horizontal="center"/>
    </xf>
    <xf numFmtId="2" fontId="0" fillId="0" borderId="14" xfId="0" applyNumberFormat="1" applyBorder="1"/>
    <xf numFmtId="0" fontId="6" fillId="6" borderId="0" xfId="0" applyFont="1" applyFill="1"/>
    <xf numFmtId="0" fontId="2" fillId="6" borderId="0" xfId="0" applyFont="1" applyFill="1"/>
    <xf numFmtId="0" fontId="6" fillId="0" borderId="0" xfId="0" applyFont="1" applyFill="1"/>
    <xf numFmtId="0" fontId="2" fillId="0" borderId="0" xfId="0" applyFont="1" applyFill="1"/>
    <xf numFmtId="0" fontId="0" fillId="0" borderId="15" xfId="0" applyFill="1" applyBorder="1"/>
    <xf numFmtId="0" fontId="7" fillId="0" borderId="0" xfId="0" applyFont="1"/>
    <xf numFmtId="0" fontId="0" fillId="7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8" borderId="0" xfId="0" applyFont="1" applyFill="1" applyBorder="1" applyAlignment="1"/>
    <xf numFmtId="0" fontId="0" fillId="8" borderId="4" xfId="0" applyFont="1" applyFill="1" applyBorder="1" applyAlignment="1"/>
    <xf numFmtId="0" fontId="0" fillId="8" borderId="5" xfId="0" applyFont="1" applyFill="1" applyBorder="1" applyAlignment="1"/>
    <xf numFmtId="0" fontId="0" fillId="8" borderId="6" xfId="0" applyFont="1" applyFill="1" applyBorder="1" applyAlignment="1"/>
    <xf numFmtId="0" fontId="0" fillId="8" borderId="7" xfId="0" applyFont="1" applyFill="1" applyBorder="1" applyAlignment="1"/>
    <xf numFmtId="0" fontId="0" fillId="8" borderId="8" xfId="0" applyFont="1" applyFill="1" applyBorder="1" applyAlignment="1"/>
    <xf numFmtId="0" fontId="3" fillId="8" borderId="2" xfId="0" applyFont="1" applyFill="1" applyBorder="1" applyAlignment="1">
      <alignment horizontal="center"/>
    </xf>
    <xf numFmtId="0" fontId="3" fillId="8" borderId="9" xfId="0" applyFont="1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top"/>
    </xf>
    <xf numFmtId="0" fontId="3" fillId="2" borderId="3" xfId="0" applyFont="1" applyFill="1" applyBorder="1" applyAlignment="1">
      <alignment horizontal="center"/>
    </xf>
    <xf numFmtId="0" fontId="0" fillId="8" borderId="10" xfId="0" applyFill="1" applyBorder="1" applyAlignment="1">
      <alignment horizontal="center" vertical="top"/>
    </xf>
    <xf numFmtId="0" fontId="8" fillId="0" borderId="0" xfId="0" applyFont="1" applyFill="1"/>
    <xf numFmtId="0" fontId="7" fillId="0" borderId="0" xfId="0" applyFont="1" applyFill="1"/>
    <xf numFmtId="14" fontId="0" fillId="0" borderId="0" xfId="0" applyNumberFormat="1" applyFill="1" applyAlignment="1">
      <alignment horizontal="left" vertical="top"/>
    </xf>
    <xf numFmtId="0" fontId="3" fillId="0" borderId="0" xfId="0" applyFont="1"/>
    <xf numFmtId="0" fontId="9" fillId="0" borderId="0" xfId="0" applyFont="1"/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4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0" xfId="0" quotePrefix="1" applyAlignment="1"/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/>
    </xf>
    <xf numFmtId="14" fontId="7" fillId="0" borderId="0" xfId="0" applyNumberFormat="1" applyFont="1"/>
    <xf numFmtId="0" fontId="7" fillId="0" borderId="0" xfId="0" quotePrefix="1" applyFont="1" applyFill="1"/>
    <xf numFmtId="0" fontId="2" fillId="6" borderId="13" xfId="0" applyFont="1" applyFill="1" applyBorder="1" applyAlignment="1"/>
    <xf numFmtId="0" fontId="5" fillId="6" borderId="3" xfId="0" applyFont="1" applyFill="1" applyBorder="1" applyAlignment="1">
      <alignment horizontal="left"/>
    </xf>
    <xf numFmtId="3" fontId="13" fillId="6" borderId="3" xfId="0" applyNumberFormat="1" applyFont="1" applyFill="1" applyBorder="1" applyAlignment="1"/>
    <xf numFmtId="3" fontId="13" fillId="6" borderId="12" xfId="0" applyNumberFormat="1" applyFont="1" applyFill="1" applyBorder="1" applyAlignment="1"/>
    <xf numFmtId="0" fontId="14" fillId="6" borderId="12" xfId="0" applyFont="1" applyFill="1" applyBorder="1" applyAlignment="1"/>
    <xf numFmtId="0" fontId="0" fillId="6" borderId="0" xfId="0" applyFill="1"/>
    <xf numFmtId="0" fontId="16" fillId="8" borderId="17" xfId="1" applyFont="1" applyFill="1" applyBorder="1"/>
    <xf numFmtId="0" fontId="15" fillId="8" borderId="18" xfId="1" applyFill="1" applyBorder="1"/>
    <xf numFmtId="0" fontId="0" fillId="8" borderId="18" xfId="0" applyFill="1" applyBorder="1"/>
    <xf numFmtId="0" fontId="0" fillId="8" borderId="19" xfId="0" applyFill="1" applyBorder="1"/>
    <xf numFmtId="0" fontId="0" fillId="2" borderId="20" xfId="0" applyFill="1" applyBorder="1" applyAlignment="1">
      <alignment horizontal="center"/>
    </xf>
    <xf numFmtId="0" fontId="3" fillId="0" borderId="0" xfId="0" quotePrefix="1" applyFont="1"/>
    <xf numFmtId="0" fontId="0" fillId="0" borderId="14" xfId="0" applyBorder="1"/>
    <xf numFmtId="0" fontId="0" fillId="0" borderId="0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/>
    </xf>
    <xf numFmtId="0" fontId="8" fillId="0" borderId="0" xfId="0" applyFont="1" applyFill="1" applyBorder="1"/>
    <xf numFmtId="0" fontId="17" fillId="0" borderId="0" xfId="0" applyFont="1"/>
    <xf numFmtId="0" fontId="0" fillId="8" borderId="4" xfId="0" applyFill="1" applyBorder="1" applyAlignment="1"/>
    <xf numFmtId="0" fontId="0" fillId="0" borderId="0" xfId="0" applyFill="1" applyBorder="1" applyAlignment="1">
      <alignment vertical="top"/>
    </xf>
    <xf numFmtId="0" fontId="2" fillId="6" borderId="13" xfId="0" applyFont="1" applyFill="1" applyBorder="1" applyAlignment="1"/>
    <xf numFmtId="0" fontId="0" fillId="0" borderId="0" xfId="0" applyAlignment="1">
      <alignment horizontal="right"/>
    </xf>
    <xf numFmtId="0" fontId="0" fillId="0" borderId="1" xfId="0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9" fillId="0" borderId="0" xfId="0" applyFont="1" applyBorder="1"/>
    <xf numFmtId="3" fontId="4" fillId="4" borderId="3" xfId="0" applyNumberFormat="1" applyFont="1" applyFill="1" applyBorder="1" applyAlignment="1">
      <alignment horizontal="center"/>
    </xf>
    <xf numFmtId="0" fontId="0" fillId="0" borderId="0" xfId="0" applyFont="1" applyFill="1" applyBorder="1"/>
    <xf numFmtId="0" fontId="0" fillId="0" borderId="1" xfId="0" applyBorder="1"/>
    <xf numFmtId="0" fontId="2" fillId="6" borderId="13" xfId="0" applyFont="1" applyFill="1" applyBorder="1" applyAlignment="1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right" vertical="top"/>
    </xf>
    <xf numFmtId="0" fontId="24" fillId="0" borderId="0" xfId="0" applyFont="1" applyFill="1"/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horizontal="right"/>
    </xf>
    <xf numFmtId="0" fontId="0" fillId="2" borderId="0" xfId="0" applyFill="1" applyBorder="1"/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7" fillId="0" borderId="0" xfId="0" applyNumberFormat="1" applyFont="1" applyAlignment="1"/>
    <xf numFmtId="0" fontId="0" fillId="0" borderId="1" xfId="0" applyFill="1" applyBorder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0" fillId="7" borderId="0" xfId="0" applyFill="1"/>
    <xf numFmtId="0" fontId="0" fillId="7" borderId="0" xfId="0" quotePrefix="1" applyFill="1"/>
    <xf numFmtId="0" fontId="0" fillId="0" borderId="0" xfId="0" applyFill="1"/>
    <xf numFmtId="43" fontId="0" fillId="0" borderId="0" xfId="3" applyFont="1"/>
    <xf numFmtId="43" fontId="0" fillId="0" borderId="0" xfId="3" applyFont="1" applyFill="1"/>
    <xf numFmtId="0" fontId="0" fillId="11" borderId="0" xfId="0" applyFill="1"/>
    <xf numFmtId="43" fontId="0" fillId="11" borderId="0" xfId="3" applyFont="1" applyFill="1"/>
    <xf numFmtId="165" fontId="0" fillId="11" borderId="0" xfId="3" applyNumberFormat="1" applyFont="1" applyFill="1"/>
    <xf numFmtId="43" fontId="0" fillId="0" borderId="0" xfId="0" applyNumberFormat="1"/>
    <xf numFmtId="43" fontId="0" fillId="0" borderId="0" xfId="0" applyNumberFormat="1" applyBorder="1"/>
    <xf numFmtId="0" fontId="0" fillId="0" borderId="1" xfId="0" applyBorder="1" applyAlignment="1">
      <alignment horizontal="left" vertical="center"/>
    </xf>
    <xf numFmtId="43" fontId="0" fillId="0" borderId="1" xfId="0" applyNumberFormat="1" applyBorder="1"/>
    <xf numFmtId="0" fontId="0" fillId="7" borderId="1" xfId="0" applyFill="1" applyBorder="1" applyAlignment="1">
      <alignment horizontal="left" vertical="center"/>
    </xf>
    <xf numFmtId="0" fontId="0" fillId="7" borderId="1" xfId="0" applyFill="1" applyBorder="1"/>
    <xf numFmtId="0" fontId="0" fillId="12" borderId="0" xfId="0" applyFill="1"/>
    <xf numFmtId="43" fontId="0" fillId="12" borderId="0" xfId="3" applyFont="1" applyFill="1"/>
    <xf numFmtId="43" fontId="0" fillId="13" borderId="0" xfId="3" applyFont="1" applyFill="1"/>
    <xf numFmtId="165" fontId="0" fillId="13" borderId="0" xfId="3" applyNumberFormat="1" applyFont="1" applyFill="1"/>
    <xf numFmtId="0" fontId="0" fillId="13" borderId="0" xfId="0" applyFill="1"/>
    <xf numFmtId="43" fontId="0" fillId="13" borderId="0" xfId="0" applyNumberFormat="1" applyFill="1"/>
    <xf numFmtId="43" fontId="7" fillId="0" borderId="0" xfId="0" applyNumberFormat="1" applyFont="1" applyBorder="1"/>
    <xf numFmtId="43" fontId="7" fillId="0" borderId="0" xfId="0" applyNumberFormat="1" applyFont="1"/>
    <xf numFmtId="43" fontId="0" fillId="0" borderId="22" xfId="0" applyNumberFormat="1" applyBorder="1"/>
    <xf numFmtId="43" fontId="0" fillId="0" borderId="21" xfId="0" applyNumberFormat="1" applyBorder="1"/>
    <xf numFmtId="3" fontId="4" fillId="3" borderId="2" xfId="0" applyNumberFormat="1" applyFont="1" applyFill="1" applyBorder="1" applyAlignment="1">
      <alignment horizontal="center"/>
    </xf>
    <xf numFmtId="3" fontId="4" fillId="3" borderId="11" xfId="0" applyNumberFormat="1" applyFont="1" applyFill="1" applyBorder="1" applyAlignment="1">
      <alignment horizontal="center" vertical="top" wrapText="1"/>
    </xf>
    <xf numFmtId="3" fontId="4" fillId="3" borderId="9" xfId="0" applyNumberFormat="1" applyFont="1" applyFill="1" applyBorder="1" applyAlignment="1">
      <alignment horizontal="center" vertical="top" wrapText="1"/>
    </xf>
    <xf numFmtId="3" fontId="4" fillId="3" borderId="9" xfId="0" applyNumberFormat="1" applyFont="1" applyFill="1" applyBorder="1" applyAlignment="1">
      <alignment vertical="top" wrapText="1"/>
    </xf>
    <xf numFmtId="3" fontId="7" fillId="3" borderId="9" xfId="0" applyNumberFormat="1" applyFont="1" applyFill="1" applyBorder="1" applyAlignment="1">
      <alignment vertical="top" wrapText="1"/>
    </xf>
    <xf numFmtId="3" fontId="7" fillId="3" borderId="10" xfId="0" applyNumberFormat="1" applyFont="1" applyFill="1" applyBorder="1" applyAlignment="1">
      <alignment vertical="top" wrapText="1"/>
    </xf>
    <xf numFmtId="14" fontId="7" fillId="3" borderId="4" xfId="0" applyNumberFormat="1" applyFont="1" applyFill="1" applyBorder="1" applyAlignment="1">
      <alignment vertical="top" wrapText="1"/>
    </xf>
    <xf numFmtId="14" fontId="7" fillId="3" borderId="6" xfId="0" applyNumberFormat="1" applyFont="1" applyFill="1" applyBorder="1" applyAlignment="1">
      <alignment vertical="top" wrapText="1"/>
    </xf>
    <xf numFmtId="3" fontId="7" fillId="3" borderId="7" xfId="0" applyNumberFormat="1" applyFont="1" applyFill="1" applyBorder="1" applyAlignment="1">
      <alignment vertical="top" wrapText="1"/>
    </xf>
    <xf numFmtId="3" fontId="7" fillId="3" borderId="0" xfId="0" applyNumberFormat="1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2" fillId="6" borderId="13" xfId="0" applyFont="1" applyFill="1" applyBorder="1" applyAlignment="1"/>
    <xf numFmtId="0" fontId="5" fillId="6" borderId="3" xfId="0" applyFont="1" applyFill="1" applyBorder="1" applyAlignment="1">
      <alignment horizontal="left"/>
    </xf>
    <xf numFmtId="0" fontId="0" fillId="0" borderId="0" xfId="0" applyAlignment="1"/>
    <xf numFmtId="0" fontId="0" fillId="0" borderId="1" xfId="0" applyBorder="1" applyAlignment="1">
      <alignment horizontal="right" vertical="top" wrapText="1"/>
    </xf>
    <xf numFmtId="0" fontId="0" fillId="0" borderId="1" xfId="0" applyFill="1" applyBorder="1" applyAlignment="1">
      <alignment horizontal="right" vertical="top" wrapText="1"/>
    </xf>
    <xf numFmtId="1" fontId="0" fillId="0" borderId="1" xfId="0" applyNumberFormat="1" applyBorder="1" applyAlignment="1">
      <alignment horizontal="right" vertical="top" wrapText="1"/>
    </xf>
    <xf numFmtId="0" fontId="18" fillId="0" borderId="0" xfId="0" applyFont="1"/>
    <xf numFmtId="0" fontId="0" fillId="0" borderId="0" xfId="0" applyNumberFormat="1" applyAlignment="1"/>
    <xf numFmtId="0" fontId="18" fillId="0" borderId="0" xfId="0" applyFont="1" applyAlignment="1">
      <alignment horizontal="center"/>
    </xf>
    <xf numFmtId="0" fontId="18" fillId="0" borderId="0" xfId="0" applyNumberFormat="1" applyFont="1" applyAlignment="1"/>
    <xf numFmtId="14" fontId="18" fillId="0" borderId="0" xfId="0" applyNumberFormat="1" applyFont="1"/>
    <xf numFmtId="3" fontId="7" fillId="3" borderId="5" xfId="0" applyNumberFormat="1" applyFont="1" applyFill="1" applyBorder="1" applyAlignment="1">
      <alignment vertical="top" wrapText="1"/>
    </xf>
    <xf numFmtId="3" fontId="7" fillId="3" borderId="8" xfId="0" applyNumberFormat="1" applyFont="1" applyFill="1" applyBorder="1" applyAlignment="1">
      <alignment vertical="top" wrapText="1"/>
    </xf>
    <xf numFmtId="0" fontId="23" fillId="0" borderId="1" xfId="2" applyBorder="1" applyAlignment="1" applyProtection="1">
      <alignment horizontal="left" wrapText="1"/>
    </xf>
    <xf numFmtId="0" fontId="0" fillId="0" borderId="1" xfId="0" applyBorder="1" applyAlignment="1">
      <alignment horizontal="left"/>
    </xf>
    <xf numFmtId="0" fontId="26" fillId="0" borderId="0" xfId="0" applyFont="1" applyAlignment="1">
      <alignment horizontal="left" vertical="center"/>
    </xf>
    <xf numFmtId="14" fontId="0" fillId="0" borderId="1" xfId="0" applyNumberFormat="1" applyBorder="1"/>
    <xf numFmtId="0" fontId="3" fillId="14" borderId="1" xfId="0" applyFont="1" applyFill="1" applyBorder="1" applyAlignment="1">
      <alignment horizontal="center"/>
    </xf>
    <xf numFmtId="0" fontId="0" fillId="0" borderId="17" xfId="0" applyBorder="1"/>
    <xf numFmtId="0" fontId="0" fillId="0" borderId="19" xfId="0" applyBorder="1"/>
    <xf numFmtId="0" fontId="3" fillId="14" borderId="22" xfId="0" applyFont="1" applyFill="1" applyBorder="1" applyAlignment="1">
      <alignment horizontal="center"/>
    </xf>
    <xf numFmtId="0" fontId="0" fillId="0" borderId="20" xfId="0" applyBorder="1"/>
    <xf numFmtId="0" fontId="29" fillId="0" borderId="1" xfId="0" applyFont="1" applyBorder="1"/>
    <xf numFmtId="14" fontId="29" fillId="0" borderId="1" xfId="0" applyNumberFormat="1" applyFont="1" applyBorder="1"/>
    <xf numFmtId="0" fontId="0" fillId="0" borderId="21" xfId="0" applyNumberFormat="1" applyBorder="1"/>
    <xf numFmtId="0" fontId="7" fillId="0" borderId="0" xfId="0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3" fontId="7" fillId="4" borderId="11" xfId="0" applyNumberFormat="1" applyFont="1" applyFill="1" applyBorder="1" applyAlignment="1">
      <alignment horizontal="left" vertical="top" wrapText="1"/>
    </xf>
    <xf numFmtId="3" fontId="7" fillId="4" borderId="9" xfId="0" applyNumberFormat="1" applyFont="1" applyFill="1" applyBorder="1" applyAlignment="1">
      <alignment horizontal="left" vertical="top" wrapText="1"/>
    </xf>
    <xf numFmtId="3" fontId="7" fillId="4" borderId="10" xfId="0" applyNumberFormat="1" applyFont="1" applyFill="1" applyBorder="1" applyAlignment="1">
      <alignment horizontal="left" vertical="top" wrapText="1"/>
    </xf>
    <xf numFmtId="3" fontId="7" fillId="4" borderId="4" xfId="0" applyNumberFormat="1" applyFont="1" applyFill="1" applyBorder="1" applyAlignment="1">
      <alignment horizontal="left" vertical="top" wrapText="1"/>
    </xf>
    <xf numFmtId="3" fontId="7" fillId="4" borderId="0" xfId="0" applyNumberFormat="1" applyFont="1" applyFill="1" applyBorder="1" applyAlignment="1">
      <alignment horizontal="left" vertical="top" wrapText="1"/>
    </xf>
    <xf numFmtId="3" fontId="7" fillId="4" borderId="5" xfId="0" applyNumberFormat="1" applyFont="1" applyFill="1" applyBorder="1" applyAlignment="1">
      <alignment horizontal="left" vertical="top" wrapText="1"/>
    </xf>
    <xf numFmtId="3" fontId="7" fillId="4" borderId="6" xfId="0" applyNumberFormat="1" applyFont="1" applyFill="1" applyBorder="1" applyAlignment="1">
      <alignment horizontal="left" vertical="top" wrapText="1"/>
    </xf>
    <xf numFmtId="3" fontId="7" fillId="4" borderId="7" xfId="0" applyNumberFormat="1" applyFont="1" applyFill="1" applyBorder="1" applyAlignment="1">
      <alignment horizontal="left" vertical="top" wrapText="1"/>
    </xf>
    <xf numFmtId="3" fontId="7" fillId="4" borderId="8" xfId="0" applyNumberFormat="1" applyFont="1" applyFill="1" applyBorder="1" applyAlignment="1">
      <alignment horizontal="left" vertical="top" wrapText="1"/>
    </xf>
    <xf numFmtId="3" fontId="7" fillId="5" borderId="11" xfId="0" applyNumberFormat="1" applyFont="1" applyFill="1" applyBorder="1" applyAlignment="1">
      <alignment horizontal="left" vertical="top" wrapText="1"/>
    </xf>
    <xf numFmtId="3" fontId="7" fillId="5" borderId="9" xfId="0" applyNumberFormat="1" applyFont="1" applyFill="1" applyBorder="1" applyAlignment="1">
      <alignment horizontal="left" vertical="top" wrapText="1"/>
    </xf>
    <xf numFmtId="3" fontId="7" fillId="5" borderId="10" xfId="0" applyNumberFormat="1" applyFont="1" applyFill="1" applyBorder="1" applyAlignment="1">
      <alignment horizontal="left" vertical="top" wrapText="1"/>
    </xf>
    <xf numFmtId="3" fontId="7" fillId="5" borderId="6" xfId="0" applyNumberFormat="1" applyFont="1" applyFill="1" applyBorder="1" applyAlignment="1">
      <alignment horizontal="left" vertical="top" wrapText="1"/>
    </xf>
    <xf numFmtId="3" fontId="7" fillId="5" borderId="7" xfId="0" applyNumberFormat="1" applyFont="1" applyFill="1" applyBorder="1" applyAlignment="1">
      <alignment horizontal="left" vertical="top" wrapText="1"/>
    </xf>
    <xf numFmtId="3" fontId="7" fillId="5" borderId="8" xfId="0" applyNumberFormat="1" applyFont="1" applyFill="1" applyBorder="1" applyAlignment="1">
      <alignment horizontal="left" vertical="top" wrapText="1"/>
    </xf>
    <xf numFmtId="3" fontId="5" fillId="6" borderId="3" xfId="0" applyNumberFormat="1" applyFont="1" applyFill="1" applyBorder="1" applyAlignment="1">
      <alignment horizontal="center"/>
    </xf>
    <xf numFmtId="3" fontId="5" fillId="6" borderId="12" xfId="0" applyNumberFormat="1" applyFont="1" applyFill="1" applyBorder="1" applyAlignment="1">
      <alignment horizontal="center"/>
    </xf>
    <xf numFmtId="0" fontId="28" fillId="6" borderId="12" xfId="0" applyFont="1" applyFill="1" applyBorder="1" applyAlignment="1">
      <alignment horizontal="center"/>
    </xf>
    <xf numFmtId="0" fontId="27" fillId="6" borderId="13" xfId="0" applyFont="1" applyFill="1" applyBorder="1" applyAlignment="1"/>
    <xf numFmtId="0" fontId="3" fillId="8" borderId="11" xfId="0" applyFont="1" applyFill="1" applyBorder="1" applyAlignment="1">
      <alignment horizontal="center"/>
    </xf>
    <xf numFmtId="0" fontId="3" fillId="8" borderId="9" xfId="0" applyFont="1" applyFill="1" applyBorder="1" applyAlignment="1">
      <alignment horizontal="center"/>
    </xf>
    <xf numFmtId="0" fontId="0" fillId="2" borderId="11" xfId="0" applyFill="1" applyBorder="1" applyAlignment="1">
      <alignment horizontal="left" vertical="top"/>
    </xf>
    <xf numFmtId="0" fontId="0" fillId="2" borderId="9" xfId="0" applyFont="1" applyFill="1" applyBorder="1" applyAlignment="1">
      <alignment horizontal="left" vertical="top"/>
    </xf>
    <xf numFmtId="0" fontId="0" fillId="2" borderId="10" xfId="0" applyFont="1" applyFill="1" applyBorder="1" applyAlignment="1">
      <alignment horizontal="left" vertical="top"/>
    </xf>
    <xf numFmtId="0" fontId="0" fillId="2" borderId="6" xfId="0" applyFont="1" applyFill="1" applyBorder="1" applyAlignment="1">
      <alignment horizontal="left" vertical="top"/>
    </xf>
    <xf numFmtId="0" fontId="0" fillId="2" borderId="7" xfId="0" applyFont="1" applyFill="1" applyBorder="1" applyAlignment="1">
      <alignment horizontal="left" vertical="top"/>
    </xf>
    <xf numFmtId="0" fontId="0" fillId="2" borderId="8" xfId="0" applyFont="1" applyFill="1" applyBorder="1" applyAlignment="1">
      <alignment horizontal="left" vertical="top"/>
    </xf>
    <xf numFmtId="0" fontId="5" fillId="6" borderId="3" xfId="0" applyFont="1" applyFill="1" applyBorder="1" applyAlignment="1">
      <alignment horizontal="left"/>
    </xf>
    <xf numFmtId="0" fontId="5" fillId="6" borderId="12" xfId="0" applyFont="1" applyFill="1" applyBorder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/>
    <xf numFmtId="0" fontId="30" fillId="0" borderId="0" xfId="0" applyFont="1" applyAlignment="1">
      <alignment horizontal="left" vertical="top" wrapText="1"/>
    </xf>
    <xf numFmtId="0" fontId="0" fillId="9" borderId="0" xfId="0" applyFill="1" applyAlignment="1">
      <alignment horizontal="left"/>
    </xf>
  </cellXfs>
  <cellStyles count="4">
    <cellStyle name="Comma" xfId="3" builtinId="3"/>
    <cellStyle name="Hyperlink" xfId="2" builtinId="8"/>
    <cellStyle name="Input" xfId="1" builtinId="20"/>
    <cellStyle name="Normal" xfId="0" builtinId="0"/>
  </cellStyles>
  <dxfs count="40"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s://rally1.rallydev.com/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4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5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3.bin"/><Relationship Id="rId3" Type="http://schemas.openxmlformats.org/officeDocument/2006/relationships/printerSettings" Target="../printerSettings/printerSettings18.bin"/><Relationship Id="rId7" Type="http://schemas.openxmlformats.org/officeDocument/2006/relationships/printerSettings" Target="../printerSettings/printerSettings22.bin"/><Relationship Id="rId2" Type="http://schemas.openxmlformats.org/officeDocument/2006/relationships/printerSettings" Target="../printerSettings/printerSettings17.bin"/><Relationship Id="rId1" Type="http://schemas.openxmlformats.org/officeDocument/2006/relationships/printerSettings" Target="../printerSettings/printerSettings16.bin"/><Relationship Id="rId6" Type="http://schemas.openxmlformats.org/officeDocument/2006/relationships/printerSettings" Target="../printerSettings/printerSettings21.bin"/><Relationship Id="rId11" Type="http://schemas.openxmlformats.org/officeDocument/2006/relationships/comments" Target="../comments1.xml"/><Relationship Id="rId5" Type="http://schemas.openxmlformats.org/officeDocument/2006/relationships/printerSettings" Target="../printerSettings/printerSettings20.bin"/><Relationship Id="rId10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9.bin"/><Relationship Id="rId9" Type="http://schemas.openxmlformats.org/officeDocument/2006/relationships/printerSettings" Target="../printerSettings/printerSettings2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2.bin"/><Relationship Id="rId3" Type="http://schemas.openxmlformats.org/officeDocument/2006/relationships/printerSettings" Target="../printerSettings/printerSettings27.bin"/><Relationship Id="rId7" Type="http://schemas.openxmlformats.org/officeDocument/2006/relationships/printerSettings" Target="../printerSettings/printerSettings31.bin"/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Relationship Id="rId6" Type="http://schemas.openxmlformats.org/officeDocument/2006/relationships/printerSettings" Target="../printerSettings/printerSettings30.bin"/><Relationship Id="rId11" Type="http://schemas.openxmlformats.org/officeDocument/2006/relationships/comments" Target="../comments2.xml"/><Relationship Id="rId5" Type="http://schemas.openxmlformats.org/officeDocument/2006/relationships/printerSettings" Target="../printerSettings/printerSettings29.bin"/><Relationship Id="rId10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28.bin"/><Relationship Id="rId9" Type="http://schemas.openxmlformats.org/officeDocument/2006/relationships/printerSettings" Target="../printerSettings/printerSettings3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/>
  </sheetPr>
  <dimension ref="A1:P78"/>
  <sheetViews>
    <sheetView showGridLines="0" topLeftCell="A34" zoomScale="85" zoomScaleNormal="85" workbookViewId="0">
      <selection activeCell="D44" sqref="D44"/>
    </sheetView>
  </sheetViews>
  <sheetFormatPr defaultColWidth="9.140625" defaultRowHeight="15" x14ac:dyDescent="0.25"/>
  <cols>
    <col min="1" max="1" width="23.7109375" customWidth="1"/>
    <col min="2" max="2" width="16.42578125" customWidth="1"/>
    <col min="3" max="3" width="25" customWidth="1"/>
    <col min="4" max="4" width="83.7109375" bestFit="1" customWidth="1"/>
    <col min="5" max="5" width="35" customWidth="1"/>
    <col min="6" max="6" width="13.7109375" customWidth="1"/>
    <col min="7" max="7" width="33.140625" customWidth="1"/>
    <col min="8" max="8" width="12.28515625" customWidth="1"/>
  </cols>
  <sheetData>
    <row r="1" spans="1:6" ht="15.75" thickBot="1" x14ac:dyDescent="0.3"/>
    <row r="2" spans="1:6" s="4" customFormat="1" ht="19.5" thickBot="1" x14ac:dyDescent="0.35">
      <c r="A2" s="18" t="s">
        <v>18</v>
      </c>
      <c r="B2" s="182" t="s">
        <v>19</v>
      </c>
      <c r="C2" s="183"/>
      <c r="D2" s="184"/>
      <c r="E2" s="184"/>
      <c r="F2" s="185"/>
    </row>
    <row r="3" spans="1:6" x14ac:dyDescent="0.25">
      <c r="A3" s="5"/>
      <c r="B3" s="5"/>
      <c r="C3" s="5"/>
      <c r="D3" s="5"/>
      <c r="E3" s="5"/>
    </row>
    <row r="4" spans="1:6" x14ac:dyDescent="0.25">
      <c r="A4" s="5"/>
      <c r="B4" s="5"/>
      <c r="C4" s="5"/>
      <c r="D4" s="5"/>
      <c r="E4" s="5"/>
    </row>
    <row r="5" spans="1:6" x14ac:dyDescent="0.25">
      <c r="A5" s="5"/>
      <c r="B5" s="26" t="s">
        <v>12</v>
      </c>
      <c r="C5" s="26" t="s">
        <v>13</v>
      </c>
      <c r="D5" s="26" t="s">
        <v>14</v>
      </c>
      <c r="E5" s="26" t="s">
        <v>150</v>
      </c>
    </row>
    <row r="6" spans="1:6" x14ac:dyDescent="0.25">
      <c r="A6" s="5"/>
      <c r="B6" s="27" t="s">
        <v>20</v>
      </c>
      <c r="C6" s="28">
        <v>40640</v>
      </c>
      <c r="D6" s="92" t="s">
        <v>21</v>
      </c>
      <c r="E6" s="89"/>
    </row>
    <row r="7" spans="1:6" x14ac:dyDescent="0.25">
      <c r="A7" s="5"/>
      <c r="B7" s="27" t="s">
        <v>35</v>
      </c>
      <c r="C7" s="28">
        <v>40645</v>
      </c>
      <c r="D7" s="92" t="s">
        <v>36</v>
      </c>
      <c r="E7" s="89"/>
    </row>
    <row r="8" spans="1:6" x14ac:dyDescent="0.25">
      <c r="A8" s="5"/>
      <c r="B8" s="27" t="s">
        <v>41</v>
      </c>
      <c r="C8" s="28">
        <v>40648</v>
      </c>
      <c r="D8" s="92" t="s">
        <v>42</v>
      </c>
      <c r="E8" s="89"/>
    </row>
    <row r="9" spans="1:6" s="75" customFormat="1" ht="30" x14ac:dyDescent="0.25">
      <c r="B9" s="84" t="s">
        <v>41</v>
      </c>
      <c r="C9" s="85">
        <v>40749</v>
      </c>
      <c r="D9" s="91" t="s">
        <v>51</v>
      </c>
      <c r="E9" s="84"/>
    </row>
    <row r="10" spans="1:6" x14ac:dyDescent="0.25">
      <c r="A10" s="5"/>
      <c r="B10" s="27" t="s">
        <v>41</v>
      </c>
      <c r="C10" s="28">
        <v>40749</v>
      </c>
      <c r="D10" s="92" t="s">
        <v>82</v>
      </c>
      <c r="E10" s="89"/>
    </row>
    <row r="11" spans="1:6" x14ac:dyDescent="0.25">
      <c r="A11" s="5"/>
      <c r="B11" s="27" t="s">
        <v>41</v>
      </c>
      <c r="C11" s="28">
        <v>40751</v>
      </c>
      <c r="D11" s="92" t="s">
        <v>84</v>
      </c>
      <c r="E11" s="89"/>
    </row>
    <row r="12" spans="1:6" x14ac:dyDescent="0.25">
      <c r="A12" s="5"/>
      <c r="B12" s="27" t="s">
        <v>41</v>
      </c>
      <c r="C12" s="28">
        <v>40779</v>
      </c>
      <c r="D12" s="92" t="s">
        <v>86</v>
      </c>
      <c r="E12" s="89"/>
    </row>
    <row r="13" spans="1:6" x14ac:dyDescent="0.25">
      <c r="A13" s="5"/>
      <c r="B13" s="27" t="s">
        <v>41</v>
      </c>
      <c r="C13" s="28">
        <v>40781</v>
      </c>
      <c r="D13" s="92" t="s">
        <v>87</v>
      </c>
      <c r="E13" s="89"/>
    </row>
    <row r="14" spans="1:6" x14ac:dyDescent="0.25">
      <c r="A14" s="5"/>
      <c r="B14" s="27" t="s">
        <v>41</v>
      </c>
      <c r="C14" s="28">
        <v>40792</v>
      </c>
      <c r="D14" s="92" t="s">
        <v>93</v>
      </c>
      <c r="E14" s="89"/>
    </row>
    <row r="15" spans="1:6" x14ac:dyDescent="0.25">
      <c r="A15" s="5"/>
      <c r="B15" s="27" t="s">
        <v>41</v>
      </c>
      <c r="C15" s="28">
        <v>40855</v>
      </c>
      <c r="D15" s="92" t="s">
        <v>106</v>
      </c>
      <c r="E15" s="89"/>
    </row>
    <row r="16" spans="1:6" x14ac:dyDescent="0.25">
      <c r="A16" s="5"/>
      <c r="B16" s="27" t="s">
        <v>41</v>
      </c>
      <c r="C16" s="28">
        <v>40884</v>
      </c>
      <c r="D16" s="92" t="s">
        <v>112</v>
      </c>
      <c r="E16" s="89"/>
    </row>
    <row r="17" spans="1:5" x14ac:dyDescent="0.25">
      <c r="A17" s="5"/>
      <c r="B17" s="27" t="s">
        <v>20</v>
      </c>
      <c r="C17" s="28">
        <v>40982</v>
      </c>
      <c r="D17" s="92" t="s">
        <v>114</v>
      </c>
      <c r="E17" s="89"/>
    </row>
    <row r="18" spans="1:5" x14ac:dyDescent="0.25">
      <c r="B18" s="27" t="s">
        <v>115</v>
      </c>
      <c r="C18" s="28">
        <v>40994</v>
      </c>
      <c r="D18" s="92" t="s">
        <v>116</v>
      </c>
      <c r="E18" s="89"/>
    </row>
    <row r="19" spans="1:5" ht="45" x14ac:dyDescent="0.25">
      <c r="B19" s="27" t="s">
        <v>117</v>
      </c>
      <c r="C19" s="28">
        <v>41059</v>
      </c>
      <c r="D19" s="92" t="s">
        <v>118</v>
      </c>
      <c r="E19" s="89"/>
    </row>
    <row r="20" spans="1:5" x14ac:dyDescent="0.25">
      <c r="B20" s="27" t="s">
        <v>20</v>
      </c>
      <c r="C20" s="28">
        <v>41065</v>
      </c>
      <c r="D20" s="92" t="s">
        <v>295</v>
      </c>
      <c r="E20" s="89"/>
    </row>
    <row r="21" spans="1:5" x14ac:dyDescent="0.25">
      <c r="A21" s="5"/>
      <c r="B21" s="27" t="s">
        <v>20</v>
      </c>
      <c r="C21" s="28">
        <v>41066</v>
      </c>
      <c r="D21" s="92" t="s">
        <v>120</v>
      </c>
      <c r="E21" s="89"/>
    </row>
    <row r="22" spans="1:5" x14ac:dyDescent="0.25">
      <c r="A22" s="5"/>
      <c r="B22" s="27" t="s">
        <v>20</v>
      </c>
      <c r="C22" s="28">
        <v>41067</v>
      </c>
      <c r="D22" s="92" t="s">
        <v>121</v>
      </c>
      <c r="E22" s="89" t="s">
        <v>41</v>
      </c>
    </row>
    <row r="23" spans="1:5" x14ac:dyDescent="0.25">
      <c r="A23" s="5"/>
      <c r="B23" s="27" t="s">
        <v>41</v>
      </c>
      <c r="C23" s="28">
        <v>41074</v>
      </c>
      <c r="D23" s="92" t="s">
        <v>151</v>
      </c>
      <c r="E23" s="89"/>
    </row>
    <row r="24" spans="1:5" x14ac:dyDescent="0.25">
      <c r="A24" s="5"/>
      <c r="B24" s="27" t="s">
        <v>153</v>
      </c>
      <c r="C24" s="28">
        <v>41155</v>
      </c>
      <c r="D24" s="92" t="s">
        <v>154</v>
      </c>
      <c r="E24" s="89"/>
    </row>
    <row r="25" spans="1:5" x14ac:dyDescent="0.25">
      <c r="A25" s="5"/>
      <c r="B25" s="27" t="s">
        <v>41</v>
      </c>
      <c r="C25" s="28">
        <v>41317</v>
      </c>
      <c r="D25" s="92" t="s">
        <v>155</v>
      </c>
      <c r="E25" s="89"/>
    </row>
    <row r="26" spans="1:5" x14ac:dyDescent="0.25">
      <c r="A26" s="5"/>
      <c r="B26" s="27" t="s">
        <v>35</v>
      </c>
      <c r="C26" s="28">
        <v>41319</v>
      </c>
      <c r="D26" s="92" t="s">
        <v>157</v>
      </c>
      <c r="E26" s="89" t="s">
        <v>41</v>
      </c>
    </row>
    <row r="27" spans="1:5" x14ac:dyDescent="0.25">
      <c r="A27" s="5"/>
      <c r="B27" s="27" t="s">
        <v>117</v>
      </c>
      <c r="C27" s="28">
        <v>41323</v>
      </c>
      <c r="D27" s="152" t="s">
        <v>159</v>
      </c>
      <c r="E27" s="89"/>
    </row>
    <row r="28" spans="1:5" x14ac:dyDescent="0.25">
      <c r="A28" s="5"/>
      <c r="B28" s="27" t="s">
        <v>41</v>
      </c>
      <c r="C28" s="28">
        <v>41339</v>
      </c>
      <c r="D28" s="92" t="s">
        <v>163</v>
      </c>
      <c r="E28" s="89" t="s">
        <v>117</v>
      </c>
    </row>
    <row r="29" spans="1:5" x14ac:dyDescent="0.25">
      <c r="A29" s="5"/>
      <c r="B29" s="27" t="s">
        <v>153</v>
      </c>
      <c r="C29" s="28">
        <v>41344</v>
      </c>
      <c r="D29" s="92" t="s">
        <v>171</v>
      </c>
      <c r="E29" s="89" t="s">
        <v>41</v>
      </c>
    </row>
    <row r="30" spans="1:5" x14ac:dyDescent="0.25">
      <c r="A30" s="5"/>
      <c r="B30" s="27" t="s">
        <v>153</v>
      </c>
      <c r="C30" s="28">
        <v>41417</v>
      </c>
      <c r="D30" s="92" t="s">
        <v>174</v>
      </c>
      <c r="E30" s="89" t="s">
        <v>175</v>
      </c>
    </row>
    <row r="31" spans="1:5" ht="30" x14ac:dyDescent="0.25">
      <c r="A31" s="5"/>
      <c r="B31" s="27" t="s">
        <v>41</v>
      </c>
      <c r="C31" s="28">
        <v>41428</v>
      </c>
      <c r="D31" s="92" t="s">
        <v>176</v>
      </c>
      <c r="E31" s="89"/>
    </row>
    <row r="32" spans="1:5" ht="30" x14ac:dyDescent="0.25">
      <c r="B32" s="27" t="s">
        <v>35</v>
      </c>
      <c r="C32" s="28">
        <v>41436</v>
      </c>
      <c r="D32" s="92" t="s">
        <v>177</v>
      </c>
      <c r="E32" s="89"/>
    </row>
    <row r="33" spans="1:6" ht="30" x14ac:dyDescent="0.25">
      <c r="B33" s="99" t="s">
        <v>41</v>
      </c>
      <c r="C33" s="28">
        <v>41452</v>
      </c>
      <c r="D33" s="100" t="s">
        <v>296</v>
      </c>
      <c r="E33" s="89" t="s">
        <v>117</v>
      </c>
    </row>
    <row r="34" spans="1:6" ht="30" x14ac:dyDescent="0.25">
      <c r="B34" s="99" t="s">
        <v>41</v>
      </c>
      <c r="C34" s="28">
        <v>41459</v>
      </c>
      <c r="D34" s="100" t="s">
        <v>242</v>
      </c>
      <c r="E34" s="89"/>
    </row>
    <row r="35" spans="1:6" x14ac:dyDescent="0.25">
      <c r="B35" s="99" t="s">
        <v>20</v>
      </c>
      <c r="C35" s="28">
        <v>41473</v>
      </c>
      <c r="D35" s="100" t="s">
        <v>343</v>
      </c>
      <c r="E35" s="89"/>
    </row>
    <row r="36" spans="1:6" ht="30" x14ac:dyDescent="0.25">
      <c r="B36" s="99" t="s">
        <v>20</v>
      </c>
      <c r="C36" s="28">
        <v>41477</v>
      </c>
      <c r="D36" s="100" t="s">
        <v>338</v>
      </c>
      <c r="E36" s="89" t="s">
        <v>41</v>
      </c>
    </row>
    <row r="37" spans="1:6" ht="30" x14ac:dyDescent="0.25">
      <c r="B37" s="99" t="s">
        <v>117</v>
      </c>
      <c r="C37" s="28">
        <v>41479</v>
      </c>
      <c r="D37" s="100" t="s">
        <v>345</v>
      </c>
      <c r="E37" s="89"/>
    </row>
    <row r="38" spans="1:6" x14ac:dyDescent="0.25">
      <c r="B38" s="99" t="s">
        <v>128</v>
      </c>
      <c r="C38" s="28">
        <v>41484</v>
      </c>
      <c r="D38" s="153" t="s">
        <v>346</v>
      </c>
      <c r="E38" s="89"/>
    </row>
    <row r="39" spans="1:6" x14ac:dyDescent="0.25">
      <c r="B39" s="99" t="s">
        <v>35</v>
      </c>
      <c r="C39" s="28">
        <v>41488</v>
      </c>
      <c r="D39" s="153" t="s">
        <v>366</v>
      </c>
      <c r="E39" s="89"/>
    </row>
    <row r="40" spans="1:6" x14ac:dyDescent="0.25">
      <c r="B40" s="99" t="s">
        <v>20</v>
      </c>
      <c r="C40" s="28">
        <v>41562</v>
      </c>
      <c r="D40" s="153" t="s">
        <v>375</v>
      </c>
      <c r="E40" s="89"/>
    </row>
    <row r="41" spans="1:6" x14ac:dyDescent="0.25">
      <c r="B41" s="99" t="s">
        <v>117</v>
      </c>
      <c r="C41" s="28">
        <v>41563</v>
      </c>
      <c r="D41" s="153" t="s">
        <v>385</v>
      </c>
      <c r="E41" s="89"/>
    </row>
    <row r="42" spans="1:6" x14ac:dyDescent="0.25">
      <c r="B42" s="99" t="s">
        <v>117</v>
      </c>
      <c r="C42" s="28">
        <v>41564</v>
      </c>
      <c r="D42" s="153" t="s">
        <v>418</v>
      </c>
      <c r="E42" s="89"/>
    </row>
    <row r="43" spans="1:6" x14ac:dyDescent="0.25">
      <c r="B43" s="99" t="s">
        <v>153</v>
      </c>
      <c r="C43" s="28">
        <v>41584</v>
      </c>
      <c r="D43" s="153" t="s">
        <v>430</v>
      </c>
      <c r="E43" s="89"/>
    </row>
    <row r="44" spans="1:6" x14ac:dyDescent="0.25">
      <c r="B44" s="164"/>
      <c r="C44" s="165"/>
      <c r="D44" s="166"/>
      <c r="E44" s="72"/>
    </row>
    <row r="45" spans="1:6" ht="15.75" thickBot="1" x14ac:dyDescent="0.3">
      <c r="B45" s="25"/>
    </row>
    <row r="46" spans="1:6" s="13" customFormat="1" ht="15.75" thickBot="1" x14ac:dyDescent="0.3">
      <c r="A46" s="12" t="s">
        <v>3</v>
      </c>
      <c r="B46" s="167" t="s">
        <v>420</v>
      </c>
      <c r="C46" s="168"/>
      <c r="D46" s="168"/>
      <c r="E46" s="168"/>
      <c r="F46" s="169"/>
    </row>
    <row r="47" spans="1:6" s="13" customFormat="1" x14ac:dyDescent="0.25">
      <c r="A47" s="14"/>
      <c r="B47" s="170"/>
      <c r="C47" s="171"/>
      <c r="D47" s="171"/>
      <c r="E47" s="171"/>
      <c r="F47" s="172"/>
    </row>
    <row r="48" spans="1:6" s="13" customFormat="1" ht="99.75" customHeight="1" thickBot="1" x14ac:dyDescent="0.3">
      <c r="A48" s="15"/>
      <c r="B48" s="173"/>
      <c r="C48" s="174"/>
      <c r="D48" s="174"/>
      <c r="E48" s="174"/>
      <c r="F48" s="175"/>
    </row>
    <row r="49" spans="1:16" s="13" customFormat="1" ht="15.75" thickBot="1" x14ac:dyDescent="0.3"/>
    <row r="50" spans="1:16" s="13" customFormat="1" ht="15.75" thickBot="1" x14ac:dyDescent="0.3">
      <c r="B50" s="87" t="s">
        <v>124</v>
      </c>
      <c r="C50" s="12" t="s">
        <v>1</v>
      </c>
      <c r="D50" s="12" t="s">
        <v>125</v>
      </c>
      <c r="E50" s="12" t="s">
        <v>130</v>
      </c>
      <c r="F50" s="12" t="s">
        <v>126</v>
      </c>
      <c r="G50" s="12" t="s">
        <v>127</v>
      </c>
      <c r="H50"/>
      <c r="I50"/>
      <c r="J50"/>
      <c r="K50"/>
      <c r="L50"/>
      <c r="M50"/>
      <c r="N50"/>
      <c r="O50"/>
      <c r="P50"/>
    </row>
    <row r="51" spans="1:16" s="13" customFormat="1" x14ac:dyDescent="0.25">
      <c r="B51" s="72" t="s">
        <v>128</v>
      </c>
      <c r="C51" t="s">
        <v>132</v>
      </c>
      <c r="D51" s="72"/>
      <c r="E51" s="72" t="s">
        <v>129</v>
      </c>
      <c r="F51" s="15"/>
      <c r="G51" s="88" t="s">
        <v>133</v>
      </c>
      <c r="H51"/>
      <c r="I51"/>
      <c r="J51"/>
      <c r="K51"/>
      <c r="L51"/>
      <c r="M51"/>
      <c r="N51"/>
      <c r="O51"/>
      <c r="P51"/>
    </row>
    <row r="52" spans="1:16" s="13" customFormat="1" x14ac:dyDescent="0.25">
      <c r="C52" t="s">
        <v>138</v>
      </c>
      <c r="E52" t="s">
        <v>131</v>
      </c>
      <c r="G52" t="s">
        <v>134</v>
      </c>
      <c r="H52"/>
      <c r="I52"/>
      <c r="J52"/>
      <c r="K52"/>
      <c r="L52"/>
      <c r="M52"/>
      <c r="N52"/>
      <c r="O52"/>
      <c r="P52"/>
    </row>
    <row r="53" spans="1:16" s="13" customFormat="1" x14ac:dyDescent="0.25">
      <c r="C53" t="s">
        <v>283</v>
      </c>
      <c r="D53" t="s">
        <v>137</v>
      </c>
      <c r="E53" t="s">
        <v>136</v>
      </c>
      <c r="G53" t="s">
        <v>135</v>
      </c>
      <c r="H53"/>
      <c r="I53"/>
      <c r="J53"/>
      <c r="K53"/>
      <c r="L53"/>
      <c r="M53"/>
      <c r="N53"/>
      <c r="O53"/>
      <c r="P53"/>
    </row>
    <row r="54" spans="1:16" s="13" customFormat="1" x14ac:dyDescent="0.25">
      <c r="C54" t="s">
        <v>282</v>
      </c>
      <c r="E54" t="s">
        <v>139</v>
      </c>
      <c r="F54"/>
      <c r="G54" t="s">
        <v>143</v>
      </c>
      <c r="H54"/>
      <c r="I54"/>
      <c r="J54"/>
      <c r="K54"/>
      <c r="L54"/>
      <c r="M54"/>
      <c r="N54"/>
      <c r="O54"/>
      <c r="P54"/>
    </row>
    <row r="55" spans="1:16" s="13" customFormat="1" x14ac:dyDescent="0.25">
      <c r="C55" t="s">
        <v>284</v>
      </c>
      <c r="E55" t="s">
        <v>88</v>
      </c>
      <c r="G55" t="s">
        <v>255</v>
      </c>
    </row>
    <row r="56" spans="1:16" s="13" customFormat="1" x14ac:dyDescent="0.25">
      <c r="C56" t="s">
        <v>162</v>
      </c>
      <c r="E56" t="s">
        <v>371</v>
      </c>
      <c r="G56" t="s">
        <v>253</v>
      </c>
    </row>
    <row r="57" spans="1:16" s="13" customFormat="1" x14ac:dyDescent="0.25">
      <c r="C57" t="s">
        <v>285</v>
      </c>
      <c r="E57" t="s">
        <v>422</v>
      </c>
      <c r="G57" t="s">
        <v>252</v>
      </c>
    </row>
    <row r="58" spans="1:16" s="13" customFormat="1" x14ac:dyDescent="0.25">
      <c r="C58" t="s">
        <v>286</v>
      </c>
      <c r="G58" t="s">
        <v>254</v>
      </c>
    </row>
    <row r="59" spans="1:16" s="13" customFormat="1" x14ac:dyDescent="0.25">
      <c r="C59" t="s">
        <v>178</v>
      </c>
    </row>
    <row r="60" spans="1:16" s="13" customFormat="1" x14ac:dyDescent="0.25"/>
    <row r="61" spans="1:16" s="13" customFormat="1" ht="15.75" thickBot="1" x14ac:dyDescent="0.3"/>
    <row r="62" spans="1:16" s="13" customFormat="1" ht="15.75" thickBot="1" x14ac:dyDescent="0.3">
      <c r="A62" s="16" t="s">
        <v>7</v>
      </c>
      <c r="B62" s="176"/>
      <c r="C62" s="177"/>
      <c r="D62" s="177"/>
      <c r="E62" s="177"/>
      <c r="F62" s="178"/>
    </row>
    <row r="63" spans="1:16" s="13" customFormat="1" ht="15.75" thickBot="1" x14ac:dyDescent="0.3">
      <c r="B63" s="179"/>
      <c r="C63" s="180"/>
      <c r="D63" s="180"/>
      <c r="E63" s="180"/>
      <c r="F63" s="181"/>
    </row>
    <row r="64" spans="1:16" s="13" customFormat="1" ht="15.75" thickBot="1" x14ac:dyDescent="0.3"/>
    <row r="65" spans="1:7" s="13" customFormat="1" ht="15.75" thickBot="1" x14ac:dyDescent="0.3">
      <c r="A65" s="38" t="s">
        <v>17</v>
      </c>
      <c r="B65" s="188"/>
      <c r="C65" s="189"/>
      <c r="D65" s="189"/>
      <c r="E65" s="189"/>
      <c r="F65" s="190"/>
    </row>
    <row r="66" spans="1:7" s="13" customFormat="1" ht="15.75" thickBot="1" x14ac:dyDescent="0.3">
      <c r="B66" s="191"/>
      <c r="C66" s="192"/>
      <c r="D66" s="192"/>
      <c r="E66" s="192"/>
      <c r="F66" s="193"/>
    </row>
    <row r="67" spans="1:7" s="13" customFormat="1" ht="15.75" thickBot="1" x14ac:dyDescent="0.3"/>
    <row r="68" spans="1:7" s="13" customFormat="1" ht="16.5" customHeight="1" thickBot="1" x14ac:dyDescent="0.3">
      <c r="A68" s="35" t="s">
        <v>16</v>
      </c>
      <c r="B68" s="186" t="s">
        <v>15</v>
      </c>
      <c r="C68" s="187"/>
      <c r="D68" s="36"/>
      <c r="E68" s="37"/>
      <c r="F68" s="39"/>
    </row>
    <row r="69" spans="1:7" s="13" customFormat="1" x14ac:dyDescent="0.25">
      <c r="A69" s="14"/>
      <c r="B69" s="30" t="str">
        <f>Explanation!B10</f>
        <v>Case a - Loading of valuations</v>
      </c>
      <c r="C69" s="29"/>
      <c r="D69" s="29"/>
      <c r="E69" s="29"/>
      <c r="F69" s="31"/>
    </row>
    <row r="70" spans="1:7" s="13" customFormat="1" x14ac:dyDescent="0.25">
      <c r="A70" s="14"/>
      <c r="B70" s="30" t="str">
        <f>Execution!C217</f>
        <v>Case b - Loading of non life data</v>
      </c>
      <c r="C70" s="29"/>
      <c r="D70" s="29"/>
      <c r="E70" s="29"/>
      <c r="F70" s="31"/>
    </row>
    <row r="71" spans="1:7" s="13" customFormat="1" ht="15.75" x14ac:dyDescent="0.25">
      <c r="A71" s="86"/>
      <c r="B71" s="78" t="str">
        <f>Execution!C255</f>
        <v>Case c - Loading of cfs</v>
      </c>
      <c r="C71" s="29"/>
      <c r="D71" s="29"/>
      <c r="E71" s="29"/>
      <c r="F71" s="31"/>
    </row>
    <row r="72" spans="1:7" s="13" customFormat="1" x14ac:dyDescent="0.25">
      <c r="A72" s="15"/>
      <c r="B72" s="78" t="s">
        <v>113</v>
      </c>
      <c r="C72" s="29"/>
      <c r="D72" s="29"/>
      <c r="E72" s="29"/>
      <c r="F72" s="31"/>
    </row>
    <row r="73" spans="1:7" s="13" customFormat="1" ht="15.75" thickBot="1" x14ac:dyDescent="0.3">
      <c r="A73" s="15"/>
      <c r="B73" s="32"/>
      <c r="C73" s="33"/>
      <c r="D73" s="33"/>
      <c r="E73" s="33"/>
      <c r="F73" s="34"/>
    </row>
    <row r="74" spans="1:7" s="13" customFormat="1" ht="15.75" thickBot="1" x14ac:dyDescent="0.3">
      <c r="D74" s="17"/>
      <c r="E74" s="17"/>
    </row>
    <row r="75" spans="1:7" s="13" customFormat="1" ht="15.75" customHeight="1" thickBot="1" x14ac:dyDescent="0.3">
      <c r="A75" s="128" t="s">
        <v>238</v>
      </c>
      <c r="B75" s="129" t="s">
        <v>239</v>
      </c>
      <c r="C75" s="130" t="s">
        <v>240</v>
      </c>
      <c r="D75" s="130" t="s">
        <v>8</v>
      </c>
      <c r="E75" s="131"/>
      <c r="F75" s="132"/>
      <c r="G75" s="133"/>
    </row>
    <row r="76" spans="1:7" s="13" customFormat="1" x14ac:dyDescent="0.25">
      <c r="B76" s="134">
        <v>41459</v>
      </c>
      <c r="C76" s="137" t="s">
        <v>243</v>
      </c>
      <c r="D76" s="137" t="s">
        <v>244</v>
      </c>
      <c r="E76" s="137"/>
      <c r="F76" s="137"/>
      <c r="G76" s="150"/>
    </row>
    <row r="77" spans="1:7" s="13" customFormat="1" x14ac:dyDescent="0.25">
      <c r="B77" s="134">
        <v>41474</v>
      </c>
      <c r="C77" s="137" t="s">
        <v>325</v>
      </c>
      <c r="D77" s="137" t="s">
        <v>326</v>
      </c>
      <c r="E77" s="137"/>
      <c r="F77" s="137"/>
      <c r="G77" s="150"/>
    </row>
    <row r="78" spans="1:7" s="13" customFormat="1" ht="15.75" thickBot="1" x14ac:dyDescent="0.3">
      <c r="B78" s="135"/>
      <c r="C78" s="136"/>
      <c r="D78" s="136"/>
      <c r="E78" s="136"/>
      <c r="F78" s="136"/>
      <c r="G78" s="151"/>
    </row>
  </sheetData>
  <customSheetViews>
    <customSheetView guid="{30B985F7-8EE6-4F94-92B5-8A368C43BFDA}" scale="85" showGridLines="0" topLeftCell="A40">
      <selection activeCell="B47" sqref="B47"/>
      <pageMargins left="0.7" right="0.7" top="0.75" bottom="0.75" header="0.3" footer="0.3"/>
      <pageSetup paperSize="9" orientation="portrait" r:id="rId1"/>
    </customSheetView>
    <customSheetView guid="{19B38EE4-705E-4AD1-86D2-DDB85D84AC1A}" showGridLines="0" topLeftCell="A16">
      <selection activeCell="D10" sqref="D10"/>
      <pageMargins left="0.7" right="0.7" top="0.75" bottom="0.75" header="0.3" footer="0.3"/>
      <pageSetup paperSize="9" orientation="portrait" r:id="rId2"/>
    </customSheetView>
    <customSheetView guid="{FB0AC19A-E344-494C-AD05-4BC1AE4719E3}" showGridLines="0">
      <selection activeCell="D28" sqref="D28"/>
      <pageMargins left="0.7" right="0.7" top="0.75" bottom="0.75" header="0.3" footer="0.3"/>
      <pageSetup paperSize="9" orientation="portrait" r:id="rId3"/>
    </customSheetView>
    <customSheetView guid="{89742BA8-00D5-4FB3-935B-929E060AA7A8}">
      <selection activeCell="A4" sqref="A4"/>
      <pageMargins left="0.7" right="0.7" top="0.75" bottom="0.75" header="0.3" footer="0.3"/>
    </customSheetView>
    <customSheetView guid="{E1996C8B-EE9F-4E05-95FE-11D65CC4D7A5}">
      <selection activeCell="A4" sqref="A4"/>
      <pageMargins left="0.7" right="0.7" top="0.75" bottom="0.75" header="0.3" footer="0.3"/>
    </customSheetView>
    <customSheetView guid="{6A8FE32D-9FEC-42C0-9812-9688854F01AD}" showGridLines="0">
      <selection activeCell="B17" sqref="B17"/>
      <pageMargins left="0.7" right="0.7" top="0.75" bottom="0.75" header="0.3" footer="0.3"/>
      <pageSetup paperSize="9" orientation="portrait" r:id="rId4"/>
    </customSheetView>
    <customSheetView guid="{1945D9F8-E9F1-4C69-8E14-F11587DFCE60}" scale="85" showGridLines="0" topLeftCell="A28">
      <selection activeCell="G31" sqref="G31"/>
      <pageMargins left="0.7" right="0.7" top="0.75" bottom="0.75" header="0.3" footer="0.3"/>
      <pageSetup paperSize="9" orientation="portrait" r:id="rId5"/>
    </customSheetView>
    <customSheetView guid="{3E7E0F21-3A4F-4BE5-8507-A7B4FFB8B7A5}" scale="85" showGridLines="0" topLeftCell="A10">
      <selection activeCell="D43" sqref="D43"/>
      <pageMargins left="0.7" right="0.7" top="0.75" bottom="0.75" header="0.3" footer="0.3"/>
      <pageSetup paperSize="9" orientation="portrait" r:id="rId6"/>
    </customSheetView>
  </customSheetViews>
  <mergeCells count="5">
    <mergeCell ref="B46:F48"/>
    <mergeCell ref="B62:F63"/>
    <mergeCell ref="B2:F2"/>
    <mergeCell ref="B68:C68"/>
    <mergeCell ref="B65:F66"/>
  </mergeCells>
  <phoneticPr fontId="0" type="noConversion"/>
  <hyperlinks>
    <hyperlink ref="D27" r:id="rId7" location="/6042476184ud/detail/userstory/10436845309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26"/>
  <sheetViews>
    <sheetView showGridLines="0" zoomScale="85" zoomScaleNormal="85" workbookViewId="0">
      <selection activeCell="B38" sqref="B38"/>
    </sheetView>
  </sheetViews>
  <sheetFormatPr defaultRowHeight="15" x14ac:dyDescent="0.25"/>
  <cols>
    <col min="1" max="1" width="84" bestFit="1" customWidth="1"/>
    <col min="2" max="2" width="115.7109375" customWidth="1"/>
    <col min="3" max="3" width="10.5703125" bestFit="1" customWidth="1"/>
    <col min="4" max="4" width="9" bestFit="1" customWidth="1"/>
    <col min="5" max="5" width="10" bestFit="1" customWidth="1"/>
    <col min="6" max="6" width="17.85546875" customWidth="1"/>
    <col min="7" max="7" width="23.140625" customWidth="1"/>
    <col min="13" max="15" width="9.140625" customWidth="1"/>
  </cols>
  <sheetData>
    <row r="2" spans="1:12" ht="15.75" thickBot="1" x14ac:dyDescent="0.3"/>
    <row r="3" spans="1:12" s="64" customFormat="1" ht="19.5" thickBot="1" x14ac:dyDescent="0.35">
      <c r="A3" s="60" t="str">
        <f>Execution!C19</f>
        <v>Case a - Loading of valuations</v>
      </c>
      <c r="B3" s="61"/>
      <c r="C3" s="62"/>
      <c r="D3" s="63"/>
      <c r="E3" s="63"/>
      <c r="F3" s="59"/>
    </row>
    <row r="5" spans="1:12" x14ac:dyDescent="0.25">
      <c r="A5" s="65" t="s">
        <v>56</v>
      </c>
      <c r="B5" s="66"/>
      <c r="C5" s="66"/>
      <c r="D5" s="66"/>
      <c r="E5" s="67"/>
      <c r="F5" s="67"/>
      <c r="G5" s="67"/>
      <c r="H5" s="67"/>
      <c r="I5" s="67"/>
      <c r="J5" s="67"/>
      <c r="K5" s="67"/>
      <c r="L5" s="68"/>
    </row>
    <row r="6" spans="1:12" x14ac:dyDescent="0.25">
      <c r="A6" s="69" t="s">
        <v>57</v>
      </c>
      <c r="B6" s="69" t="s">
        <v>58</v>
      </c>
      <c r="C6" s="69" t="s">
        <v>59</v>
      </c>
      <c r="D6" s="69" t="s">
        <v>60</v>
      </c>
      <c r="E6" s="69" t="s">
        <v>61</v>
      </c>
      <c r="F6" s="69" t="s">
        <v>62</v>
      </c>
      <c r="G6" s="69" t="s">
        <v>63</v>
      </c>
      <c r="H6" s="69" t="s">
        <v>111</v>
      </c>
    </row>
    <row r="7" spans="1:12" s="73" customFormat="1" x14ac:dyDescent="0.25">
      <c r="A7" s="82" t="s">
        <v>289</v>
      </c>
      <c r="B7" s="93" t="s">
        <v>271</v>
      </c>
      <c r="C7" s="82" t="s">
        <v>67</v>
      </c>
      <c r="D7" s="82" t="s">
        <v>68</v>
      </c>
      <c r="E7" s="82"/>
      <c r="F7" s="142">
        <f>COUNTA(Explanation!F20:F26)</f>
        <v>7</v>
      </c>
      <c r="G7" s="82"/>
      <c r="H7" s="82"/>
    </row>
    <row r="8" spans="1:12" s="73" customFormat="1" x14ac:dyDescent="0.25">
      <c r="A8" s="82" t="s">
        <v>290</v>
      </c>
      <c r="B8" s="93" t="str">
        <f>Execution!D195</f>
        <v>select count(*) from (
(
select SCENARIO_CODE,SCENARIO_ID,TABLE_NAME,BOOK_CODE,CONTRACT_TYPE,POLICY_REFERENCE,VIEW_DATE,BEL_NET,SURRENDER_VALUE,DURATION,YIELD,REPLACEMENT_COST,EXPENSES,PROFIT_SHARING,LGD,DISCOUNT_FACTOR,IMPORT_SOURCE, PRODUCT_REFERENCE , PRODUCT_GL_CRITERIA,HRG,BOOKING_COMPANY, GEOGRAPHIC_AREA,  COUNTERPARTY
from SII_INS_SCR_INPUT where scenario_id in (0,1) and table_name = 'INSURANCE_POLICY'
minus
select v.SCENARIO_CODE,v.SCENARIO_ID,v.TABLE_NAME,v.BOOK_CODE,v.CONTRACT_TYPE,v.POLICY_REFERENCE,
v.VIEW_DATE,v.BEL_NET,vd.SURRENDER_VALUE,v.DURATION,v.YIELD,vd.REPLACEMENT_COST,vd.EXPENSES,
vd.PROFIT_SHARING,vd.LGD,v.DISCOUNT_FACTOR,v.IMPORT_SOURCE,p.PRODUCT_REFERENCE, p.PRODUCT_GL_CRITERIA,v.HRG , v.booking_company, p.geographic_area_code,  v.counterparty 
from SII_INSURANCE_VALUATION v, SII_INS_VAL_DETAIL vd, INSURANCE_POLICY p 
where v.policy_reference = p.policy_reference
and v.policy_reference = vd.policy_reference
and v.table_name = vd.table_name
and v.family = vd.family
and v.contract_type = vd.contract_type
and v.book_code = vd.book_code
and v.scenario_code = vd.scenario_code
and v.scenario_id = vd.scenario_id
and v.view_date = vd.view_date
and v.scenario_id in (0,1)
and p.book_code = 'tc36178'
)
union
(
select v.SCENARIO_CODE,v.SCENARIO_ID,v.TABLE_NAME,v.BOOK_CODE,v.CONTRACT_TYPE,v.POLICY_REFERENCE,
v.VIEW_DATE,v.BEL_NET,vd.SURRENDER_VALUE,v.DURATION,v.YIELD,vd.REPLACEMENT_COST,vd.EXPENSES,
vd.PROFIT_SHARING,vd.LGD,v.DISCOUNT_FACTOR,v.IMPORT_SOURCE,p.PRODUCT_REFERENCE, p.PRODUCT_GL_CRITERIA,v.HRG , v.booking_company, p.geographic_area_code,  v.counterparty 
from SII_INSURANCE_VALUATION v, SII_INS_VAL_DETAIL vd, INSURANCE_POLICY p 
where v.policy_reference = p.policy_reference
and v.policy_reference = vd.policy_reference
and v.table_name = vd.table_name
and v.family = vd.family
and v.contract_type = vd.contract_type
and v.book_code = vd.book_code
and v.scenario_code = vd.scenario_code
and v.scenario_id = vd.scenario_id
and v.view_date = vd.view_date
and v.scenario_id in (0,1)
and p.book_code = 'tc36178'
minus
select SCENARIO_CODE,SCENARIO_ID,TABLE_NAME,BOOK_CODE,CONTRACT_TYPE,POLICY_REFERENCE,VIEW_DATE,BEL_NET,SURRENDER_VALUE,DURATION,YIELD,REPLACEMENT_COST,EXPENSES,PROFIT_SHARING,LGD,DISCOUNT_FACTOR,IMPORT_SOURCE, PRODUCT_REFERENCE, PRODUCT_GL_CRITERIA,HRG , booking_company, GEOGRAPHIC_AREA,  COUNTERPARTY 
from SII_INS_SCR_INPUT where import_source='COMPUTED_FV' and scenario_id in (0,1) and table_name = 'INSURANCE_POLICY'
))</v>
      </c>
      <c r="C8" s="82" t="s">
        <v>67</v>
      </c>
      <c r="D8" s="82"/>
      <c r="E8" s="82"/>
      <c r="F8" s="142">
        <f>Execution!D196</f>
        <v>0</v>
      </c>
      <c r="G8" s="82"/>
      <c r="H8" s="82"/>
    </row>
    <row r="9" spans="1:12" s="103" customFormat="1" x14ac:dyDescent="0.25">
      <c r="A9" s="102" t="s">
        <v>291</v>
      </c>
      <c r="B9" s="93" t="s">
        <v>180</v>
      </c>
      <c r="C9" s="102" t="s">
        <v>67</v>
      </c>
      <c r="D9" s="102"/>
      <c r="E9" s="102"/>
      <c r="F9" s="143" t="str">
        <f>Execution!M27</f>
        <v>Insurance with PS</v>
      </c>
      <c r="G9" s="102"/>
      <c r="H9" s="102"/>
    </row>
    <row r="10" spans="1:12" s="73" customFormat="1" x14ac:dyDescent="0.25">
      <c r="A10" s="82" t="s">
        <v>347</v>
      </c>
      <c r="B10" s="93" t="s">
        <v>363</v>
      </c>
      <c r="C10" s="82" t="s">
        <v>67</v>
      </c>
      <c r="D10" s="82"/>
      <c r="E10" s="82"/>
      <c r="F10" s="142" t="str">
        <f>Execution!P27</f>
        <v>tc36178_RPB</v>
      </c>
      <c r="G10" s="82"/>
      <c r="H10" s="82"/>
    </row>
    <row r="11" spans="1:12" s="73" customFormat="1" x14ac:dyDescent="0.25">
      <c r="A11" s="82" t="s">
        <v>292</v>
      </c>
      <c r="B11" s="93" t="s">
        <v>272</v>
      </c>
      <c r="C11" s="82" t="s">
        <v>67</v>
      </c>
      <c r="D11" s="82" t="s">
        <v>68</v>
      </c>
      <c r="E11" s="82"/>
      <c r="F11" s="142">
        <f>COUNTA(Explanation!F27:F29)</f>
        <v>3</v>
      </c>
      <c r="G11" s="82"/>
      <c r="H11" s="82"/>
    </row>
    <row r="12" spans="1:12" s="73" customFormat="1" x14ac:dyDescent="0.25">
      <c r="A12" s="82" t="s">
        <v>293</v>
      </c>
      <c r="B12" s="93" t="str">
        <f>Execution!D201</f>
        <v>select count(*) from (
(
select SCENARIO_CODE,SCENARIO_ID,TABLE_NAME,BOOK_CODE,CONTRACT_TYPE,POLICY_REFERENCE,VIEW_DATE,BEL_NET,SURRENDER_VALUE,DURATION,YIELD,REPLACEMENT_COST,EXPENSES,PROFIT_SHARING,LGD,DISCOUNT_FACTOR,IMPORT_SOURCE, PRODUCT_REFERENCE , PRODUCT_GL_CRITERIA,HRG,BOOKING_COMPANY, GEOGRAPHIC_AREA,  COUNTERPARTY
from SII_INS_SCR_INPUT where scenario_id in (0,1) and table_name = 'SII_NL_INSTRUMENT'
minus
select v.SCENARIO_CODE,v.SCENARIO_ID,v.TABLE_NAME,v.BOOK_CODE,v.CONTRACT_TYPE,v.POLICY_REFERENCE,
v.VIEW_DATE,v.BEL_NET,vd.SURRENDER_VALUE,v.DURATION,v.YIELD,vd.REPLACEMENT_COST,vd.EXPENSES,
vd.PROFIT_SHARING,vd.LGD,v.DISCOUNT_FACTOR,v.IMPORT_SOURCE,null as PRODUCT_REFERENCE, nl.PRODUCT_GL_CRITERIA,v.HRG , v.booking_company, nl.geographic_area_code,  v.counterparty 
from SII_INSURANCE_VALUATION v, SII_INS_VAL_DETAIL vd, SII_NL_INSTRUMENT nl 
where v.policy_reference = nl.nl_reference
and v.policy_reference = vd.policy_reference
and v.table_name = vd.table_name
and v.family = vd.family
and v.contract_type = vd.contract_type
and v.book_code = vd.book_code
and v.scenario_code = vd.scenario_code
and v.scenario_id = vd.scenario_id
and v.view_date = vd.view_date
and v.scenario_id in (0,1)
)
union
(
select v.SCENARIO_CODE,v.SCENARIO_ID,v.TABLE_NAME,v.BOOK_CODE,v.CONTRACT_TYPE,v.POLICY_REFERENCE,
v.VIEW_DATE,v.BEL_NET,vd.SURRENDER_VALUE,v.DURATION,v.YIELD,vd.REPLACEMENT_COST,vd.EXPENSES,
vd.PROFIT_SHARING,vd.LGD,v.DISCOUNT_FACTOR,v.IMPORT_SOURCE,null as PRODUCT_REFERENCE, nl.PRODUCT_GL_CRITERIA,v.HRG , v.booking_company, nl.geographic_area_code,  v.counterparty 
from SII_INSURANCE_VALUATION v, SII_INS_VAL_DETAIL vd, SII_NL_INSTRUMENT nl  
where v.policy_reference = nl.nl_reference
and v.policy_reference = vd.policy_reference
and v.table_name = vd.table_name
and v.family = vd.family
and v.contract_type = vd.contract_type
and v.book_code = vd.book_code
and v.scenario_code = vd.scenario_code
and v.scenario_id = vd.scenario_id
and v.view_date = vd.view_date
and v.scenario_id in (0,1)
minus
select SCENARIO_CODE,SCENARIO_ID,TABLE_NAME,BOOK_CODE,CONTRACT_TYPE,POLICY_REFERENCE,VIEW_DATE,BEL_NET,SURRENDER_VALUE,DURATION,YIELD,REPLACEMENT_COST,EXPENSES,PROFIT_SHARING,LGD,DISCOUNT_FACTOR,IMPORT_SOURCE, PRODUCT_REFERENCE, PRODUCT_GL_CRITERIA,HRG , booking_company, GEOGRAPHIC_AREA,  COUNTERPARTY 
from SII_INS_SCR_INPUT where scenario_id in (0,1) and table_name = 'SII_NL_INSTRUMENT'
))</v>
      </c>
      <c r="C12" s="82" t="s">
        <v>67</v>
      </c>
      <c r="D12" s="82"/>
      <c r="E12" s="82"/>
      <c r="F12" s="142">
        <v>0</v>
      </c>
      <c r="G12" s="82"/>
      <c r="H12" s="82"/>
    </row>
    <row r="13" spans="1:12" s="73" customFormat="1" x14ac:dyDescent="0.25">
      <c r="A13" s="102" t="s">
        <v>294</v>
      </c>
      <c r="B13" s="93" t="s">
        <v>241</v>
      </c>
      <c r="C13" s="82" t="s">
        <v>67</v>
      </c>
      <c r="D13" s="82"/>
      <c r="E13" s="82"/>
      <c r="F13" s="142" t="str">
        <f>Execution!M42</f>
        <v>Assistance</v>
      </c>
      <c r="G13" s="82"/>
      <c r="H13" s="82"/>
    </row>
    <row r="14" spans="1:12" s="73" customFormat="1" x14ac:dyDescent="0.25">
      <c r="A14" s="82" t="s">
        <v>348</v>
      </c>
      <c r="B14" s="93" t="s">
        <v>349</v>
      </c>
      <c r="C14" s="82" t="s">
        <v>67</v>
      </c>
      <c r="D14" s="82"/>
      <c r="E14" s="82"/>
      <c r="F14" s="142" t="str">
        <f>Execution!P42</f>
        <v>tc36178_pool_long</v>
      </c>
      <c r="G14" s="82"/>
      <c r="H14" s="82"/>
    </row>
    <row r="15" spans="1:12" s="73" customFormat="1" ht="14.25" customHeight="1" x14ac:dyDescent="0.25">
      <c r="A15" s="82" t="s">
        <v>297</v>
      </c>
      <c r="B15" s="93" t="s">
        <v>279</v>
      </c>
      <c r="C15" s="82" t="s">
        <v>67</v>
      </c>
      <c r="D15" s="82" t="s">
        <v>68</v>
      </c>
      <c r="E15" s="82"/>
      <c r="F15" s="142">
        <f>COUNTA(Explanation!B41:B54)</f>
        <v>11</v>
      </c>
      <c r="G15" s="82"/>
      <c r="H15" s="82"/>
    </row>
    <row r="16" spans="1:12" s="103" customFormat="1" ht="14.25" customHeight="1" x14ac:dyDescent="0.25">
      <c r="A16" s="102" t="s">
        <v>298</v>
      </c>
      <c r="B16" s="93" t="s">
        <v>181</v>
      </c>
      <c r="C16" s="102" t="s">
        <v>67</v>
      </c>
      <c r="D16" s="102"/>
      <c r="E16" s="102"/>
      <c r="F16" s="143" t="str">
        <f>Execution!M28</f>
        <v>Insurance with PS</v>
      </c>
      <c r="G16" s="102"/>
      <c r="H16" s="102"/>
    </row>
    <row r="17" spans="1:8" s="73" customFormat="1" ht="14.25" customHeight="1" x14ac:dyDescent="0.25">
      <c r="A17" s="82" t="s">
        <v>351</v>
      </c>
      <c r="B17" s="93" t="s">
        <v>364</v>
      </c>
      <c r="C17" s="82" t="s">
        <v>67</v>
      </c>
      <c r="D17" s="82"/>
      <c r="E17" s="82"/>
      <c r="F17" s="142" t="str">
        <f>Execution!O58</f>
        <v>tc36178_RPB</v>
      </c>
      <c r="G17" s="82"/>
      <c r="H17" s="82"/>
    </row>
    <row r="18" spans="1:8" s="73" customFormat="1" ht="14.25" customHeight="1" x14ac:dyDescent="0.25">
      <c r="A18" s="82" t="s">
        <v>299</v>
      </c>
      <c r="B18" s="93" t="s">
        <v>226</v>
      </c>
      <c r="C18" s="82" t="s">
        <v>67</v>
      </c>
      <c r="D18" s="82"/>
      <c r="E18" s="82"/>
      <c r="F18" s="144">
        <f>Execution!H85</f>
        <v>20380</v>
      </c>
      <c r="G18" s="82"/>
      <c r="H18" s="82"/>
    </row>
    <row r="19" spans="1:8" s="73" customFormat="1" ht="14.25" customHeight="1" x14ac:dyDescent="0.25">
      <c r="A19" s="82" t="s">
        <v>300</v>
      </c>
      <c r="B19" s="93" t="s">
        <v>227</v>
      </c>
      <c r="C19" s="82" t="s">
        <v>67</v>
      </c>
      <c r="D19" s="82"/>
      <c r="E19" s="82"/>
      <c r="F19" s="144">
        <f>Execution!I85</f>
        <v>19930</v>
      </c>
      <c r="G19" s="82"/>
      <c r="H19" s="82"/>
    </row>
    <row r="20" spans="1:8" s="73" customFormat="1" ht="14.25" customHeight="1" x14ac:dyDescent="0.25">
      <c r="A20" s="82" t="s">
        <v>301</v>
      </c>
      <c r="B20" s="93" t="s">
        <v>228</v>
      </c>
      <c r="C20" s="82" t="s">
        <v>67</v>
      </c>
      <c r="D20" s="82"/>
      <c r="E20" s="82"/>
      <c r="F20" s="144">
        <f>Execution!J85</f>
        <v>1380</v>
      </c>
      <c r="G20" s="82"/>
      <c r="H20" s="82"/>
    </row>
    <row r="21" spans="1:8" s="73" customFormat="1" ht="14.25" customHeight="1" x14ac:dyDescent="0.25">
      <c r="A21" s="82" t="s">
        <v>302</v>
      </c>
      <c r="B21" s="93" t="s">
        <v>232</v>
      </c>
      <c r="C21" s="82" t="s">
        <v>67</v>
      </c>
      <c r="D21" s="82"/>
      <c r="E21" s="82"/>
      <c r="F21" s="144">
        <f>Execution!K85</f>
        <v>6200</v>
      </c>
      <c r="G21" s="82"/>
      <c r="H21" s="82"/>
    </row>
    <row r="22" spans="1:8" s="73" customFormat="1" ht="14.25" customHeight="1" x14ac:dyDescent="0.25">
      <c r="A22" s="82" t="s">
        <v>303</v>
      </c>
      <c r="B22" s="93" t="s">
        <v>233</v>
      </c>
      <c r="C22" s="82" t="s">
        <v>67</v>
      </c>
      <c r="D22" s="82"/>
      <c r="E22" s="82"/>
      <c r="F22" s="144">
        <f>Execution!L85</f>
        <v>6255</v>
      </c>
      <c r="G22" s="82"/>
      <c r="H22" s="82"/>
    </row>
    <row r="23" spans="1:8" s="73" customFormat="1" ht="14.25" customHeight="1" x14ac:dyDescent="0.25">
      <c r="A23" s="82" t="s">
        <v>304</v>
      </c>
      <c r="B23" s="93" t="s">
        <v>234</v>
      </c>
      <c r="C23" s="82" t="s">
        <v>67</v>
      </c>
      <c r="D23" s="82"/>
      <c r="E23" s="82"/>
      <c r="F23" s="144">
        <f>Execution!M85</f>
        <v>6200</v>
      </c>
      <c r="G23" s="82"/>
      <c r="H23" s="82"/>
    </row>
    <row r="24" spans="1:8" s="73" customFormat="1" ht="14.25" customHeight="1" x14ac:dyDescent="0.25">
      <c r="A24" s="82" t="s">
        <v>305</v>
      </c>
      <c r="B24" s="93" t="s">
        <v>229</v>
      </c>
      <c r="C24" s="82" t="s">
        <v>67</v>
      </c>
      <c r="D24" s="82"/>
      <c r="E24" s="82"/>
      <c r="F24" s="144">
        <f>Execution!M83</f>
        <v>820</v>
      </c>
      <c r="G24" s="82"/>
      <c r="H24" s="82"/>
    </row>
    <row r="25" spans="1:8" s="73" customFormat="1" ht="14.25" customHeight="1" x14ac:dyDescent="0.25">
      <c r="A25" s="82" t="s">
        <v>306</v>
      </c>
      <c r="B25" s="93" t="s">
        <v>235</v>
      </c>
      <c r="C25" s="82" t="s">
        <v>67</v>
      </c>
      <c r="D25" s="82"/>
      <c r="E25" s="82"/>
      <c r="F25" s="144">
        <f>Execution!N85</f>
        <v>10000</v>
      </c>
      <c r="G25" s="82"/>
      <c r="H25" s="82"/>
    </row>
    <row r="26" spans="1:8" s="73" customFormat="1" ht="14.25" customHeight="1" x14ac:dyDescent="0.25">
      <c r="A26" s="82" t="s">
        <v>307</v>
      </c>
      <c r="B26" s="93" t="s">
        <v>236</v>
      </c>
      <c r="C26" s="82" t="s">
        <v>67</v>
      </c>
      <c r="D26" s="82"/>
      <c r="E26" s="82"/>
      <c r="F26" s="144">
        <f>Execution!O85</f>
        <v>10050</v>
      </c>
      <c r="G26" s="82"/>
      <c r="H26" s="82"/>
    </row>
    <row r="27" spans="1:8" s="73" customFormat="1" ht="14.25" customHeight="1" x14ac:dyDescent="0.25">
      <c r="A27" s="82" t="s">
        <v>308</v>
      </c>
      <c r="B27" s="93" t="s">
        <v>237</v>
      </c>
      <c r="C27" s="82" t="s">
        <v>67</v>
      </c>
      <c r="D27" s="82"/>
      <c r="E27" s="82"/>
      <c r="F27" s="144">
        <f>Execution!P85</f>
        <v>10000</v>
      </c>
      <c r="G27" s="82"/>
      <c r="H27" s="82"/>
    </row>
    <row r="28" spans="1:8" s="73" customFormat="1" ht="14.25" customHeight="1" x14ac:dyDescent="0.25">
      <c r="A28" s="82" t="s">
        <v>309</v>
      </c>
      <c r="B28" s="93" t="s">
        <v>230</v>
      </c>
      <c r="C28" s="82" t="s">
        <v>67</v>
      </c>
      <c r="D28" s="82"/>
      <c r="E28" s="82"/>
      <c r="F28" s="144">
        <f>Execution!P82</f>
        <v>5250</v>
      </c>
      <c r="G28" s="82"/>
      <c r="H28" s="82"/>
    </row>
    <row r="29" spans="1:8" s="73" customFormat="1" ht="14.25" customHeight="1" x14ac:dyDescent="0.25">
      <c r="A29" s="82" t="s">
        <v>310</v>
      </c>
      <c r="B29" s="93" t="s">
        <v>231</v>
      </c>
      <c r="C29" s="82" t="s">
        <v>67</v>
      </c>
      <c r="D29" s="82"/>
      <c r="E29" s="82"/>
      <c r="F29" s="144">
        <f>F23+F27</f>
        <v>16200</v>
      </c>
      <c r="G29" s="82"/>
      <c r="H29" s="82"/>
    </row>
    <row r="30" spans="1:8" s="73" customFormat="1" x14ac:dyDescent="0.25">
      <c r="A30" s="82" t="s">
        <v>314</v>
      </c>
      <c r="B30" s="93" t="s">
        <v>280</v>
      </c>
      <c r="C30" s="82" t="s">
        <v>67</v>
      </c>
      <c r="D30" s="82" t="s">
        <v>68</v>
      </c>
      <c r="E30" s="82"/>
      <c r="F30" s="144">
        <f>COUNTA(Explanation!E18:E19)</f>
        <v>2</v>
      </c>
      <c r="G30" s="82"/>
      <c r="H30" s="82"/>
    </row>
    <row r="31" spans="1:8" s="73" customFormat="1" x14ac:dyDescent="0.25">
      <c r="A31" s="82" t="s">
        <v>315</v>
      </c>
      <c r="B31" s="93" t="str">
        <f>Execution!D173</f>
        <v xml:space="preserve">select count(*) from (
(
select currency, SCENARIO_CODE,BOOK_CODE,SCENARIO_ID,TABLE_NAME,CONTRACT_TYPE,CONTRACT_REF,VIEW_DATE, sum(FAIR_VALUE),COUNTERPARTY,booking_company, PRODUCT_GL_CRITERIA  from SII_FIN_SCR_INPUT where scenario_id in (0,1) group by currency, SCENARIO_CODE,BOOK_CODE,SCENARIO_ID,TABLE_NAME,CONTRACT_TYPE,CONTRACT_REF,VIEW_DATE, COUNTERPARTY,booking_company, PRODUCT_GL_CRITERIA
minus                                 
select currency, SCENARIO_CODE,BOOK_CODE,SCENARIO_ID,TABLE_NAME,CONTRACT_TYPE,CONTRACT_REF,VIEW_DATE, sum(FAIR_VALUE),COUNTERPARTY,booking_company, PRODUCT_GL_CRITERIA  from SII_FINANCE_VALUATION where scenario_id in (0,1) and book_code='tc36178' group by currency, SCENARIO_CODE,BOOK_CODE,SCENARIO_ID,TABLE_NAME,CONTRACT_TYPE,CONTRACT_REF,VIEW_DATE, COUNTERPARTY,booking_company, PRODUCT_GL_CRITERIA
)
union
(
select currency, SCENARIO_CODE,BOOK_CODE,SCENARIO_ID,TABLE_NAME,CONTRACT_TYPE,CONTRACT_REF,VIEW_DATE, sum(FAIR_VALUE),COUNTERPARTY,booking_company, PRODUCT_GL_CRITERIA  from SII_FINANCE_VALUATION where scenario_id in (0,1) and book_code='tc36178' group by currency, SCENARIO_CODE, BOOK_CODE, SCENARIO_ID, TABLE_NAME, CONTRACT_TYPE, CONTRACT_REF, VIEW_DATE, COUNTERPARTY, booking_company, PRODUCT_GL_CRITERIA
minus                                 
select currency, SCENARIO_CODE,BOOK_CODE,SCENARIO_ID,TABLE_NAME,CONTRACT_TYPE,CONTRACT_REF,VIEW_DATE, sum(FAIR_VALUE),COUNTERPARTY,booking_company, PRODUCT_GL_CRITERIA  from SII_FIN_SCR_INPUT where scenario_id in (0,1) group by currency, SCENARIO_CODE,BOOK_CODE,SCENARIO_ID,TABLE_NAME,CONTRACT_TYPE,CONTRACT_REF,VIEW_DATE, COUNTERPARTY,booking_company, PRODUCT_GL_CRITERIA
));
</v>
      </c>
      <c r="C31" s="82" t="s">
        <v>67</v>
      </c>
      <c r="D31" s="82"/>
      <c r="E31" s="82"/>
      <c r="F31" s="142">
        <f>Execution!D174</f>
        <v>0</v>
      </c>
      <c r="G31" s="82"/>
      <c r="H31" s="82"/>
    </row>
    <row r="32" spans="1:8" s="73" customFormat="1" x14ac:dyDescent="0.25">
      <c r="A32" s="83" t="s">
        <v>377</v>
      </c>
      <c r="B32" s="93" t="str">
        <f>Execution!D160</f>
        <v>select distinct COUNTERPARTY from SII_FIN_SCR_INPUT where table_name = 'ASSET_SWAP';</v>
      </c>
      <c r="C32" s="82" t="s">
        <v>67</v>
      </c>
      <c r="D32" s="82"/>
      <c r="E32" s="82"/>
      <c r="F32" s="142" t="str">
        <f>Execution!D161</f>
        <v>Std_Issuer</v>
      </c>
      <c r="G32" s="82"/>
      <c r="H32" s="82"/>
    </row>
    <row r="33" spans="1:12" s="73" customFormat="1" x14ac:dyDescent="0.25">
      <c r="A33" s="83" t="s">
        <v>378</v>
      </c>
      <c r="B33" s="93" t="str">
        <f>Execution!D167</f>
        <v>select distinct CPTY_RATING from SII_FIN_SCR_INPUT where counterparty = 'Std_Issuer' and table_name = 'ASSET_SWAP';</v>
      </c>
      <c r="C33" s="82" t="s">
        <v>67</v>
      </c>
      <c r="D33" s="82"/>
      <c r="E33" s="82"/>
      <c r="F33" s="142" t="str">
        <f>Execution!D168</f>
        <v>Bb</v>
      </c>
      <c r="G33" s="82"/>
      <c r="H33" s="82"/>
    </row>
    <row r="34" spans="1:12" s="73" customFormat="1" x14ac:dyDescent="0.25">
      <c r="A34" s="83" t="s">
        <v>376</v>
      </c>
      <c r="B34" s="93" t="s">
        <v>374</v>
      </c>
      <c r="C34" s="82" t="s">
        <v>67</v>
      </c>
      <c r="D34" s="82"/>
      <c r="E34" s="82"/>
      <c r="F34" s="142" t="str">
        <f>Execution!M141</f>
        <v>Aaa</v>
      </c>
      <c r="G34" s="82"/>
      <c r="H34" s="82"/>
    </row>
    <row r="35" spans="1:12" s="73" customFormat="1" x14ac:dyDescent="0.25">
      <c r="A35" s="83" t="s">
        <v>350</v>
      </c>
      <c r="B35" s="93" t="s">
        <v>365</v>
      </c>
      <c r="C35" s="82" t="s">
        <v>67</v>
      </c>
      <c r="D35" s="82"/>
      <c r="E35" s="82"/>
      <c r="F35" s="142" t="str">
        <f>Execution!L141</f>
        <v>tc36178_pool_long</v>
      </c>
      <c r="G35" s="82"/>
      <c r="H35" s="82"/>
    </row>
    <row r="36" spans="1:12" s="73" customFormat="1" ht="14.25" customHeight="1" x14ac:dyDescent="0.25">
      <c r="A36" s="82" t="s">
        <v>428</v>
      </c>
      <c r="B36" s="93" t="str">
        <f>Execution!D180</f>
        <v>select count(*) from (
(
select SCENARIO_CODE,SCENARIO_ID,POLICY_REFERENCE,TABLE_NAME,CONTRACT_TYPE,BOOK_CODE,CURRENCY,HRG,REINSURANCE_REFERENCE,REINSURER,REINSURANCE_TYPE,VIEW_DATE,DISCOUNT_FACTOR,RECOVERABLE,IMPORT_SOURCE, booking_company, RECEIVABLES, PAYABLES from SII_REC_SCR_INPUT where scenario_id in (0,1)
minus                                 
select SCENARIO_CODE,SCENARIO_ID,POLICY_REFERENCE,TABLE_NAME,CONTRACT_TYPE,BOOK_CODE,CURRENCY,HRG,REINSURANCE_REFERENCE,REINSURER,REINSURANCE_TYPE,VIEW_DATE,DISCOUNT_FACTOR,RECOVERABLE,IMPORT_SOURCE, booking_company, RECEIVABLES, PAYABLES from SII_RECOV_VALUATION where scenario_id in (0,1) and book_code = 'tc36178'
)
union
(
select SCENARIO_CODE,SCENARIO_ID,POLICY_REFERENCE,TABLE_NAME,CONTRACT_TYPE,BOOK_CODE,CURRENCY,HRG,REINSURANCE_REFERENCE,REINSURER,REINSURANCE_TYPE,VIEW_DATE,DISCOUNT_FACTOR,RECOVERABLE,IMPORT_SOURCE, booking_company, RECEIVABLES, PAYABLES from SII_RECOV_VALUATION where scenario_id in (0,1)  and book_code = 'tc36178'
minus                                 
select SCENARIO_CODE,SCENARIO_ID,POLICY_REFERENCE,TABLE_NAME,CONTRACT_TYPE,BOOK_CODE,CURRENCY,HRG,REINSURANCE_REFERENCE,REINSURER,REINSURANCE_TYPE,VIEW_DATE,DISCOUNT_FACTOR,RECOVERABLE,IMPORT_SOURCE, booking_company, RECEIVABLES, PAYABLES from SII_REC_SCR_INPUT where scenario_id in (0,1)
))</v>
      </c>
      <c r="C36" s="82" t="s">
        <v>67</v>
      </c>
      <c r="D36" s="82"/>
      <c r="E36" s="82"/>
      <c r="F36" s="142">
        <f>Execution!D181</f>
        <v>0</v>
      </c>
      <c r="G36" s="82"/>
      <c r="H36" s="82"/>
    </row>
    <row r="37" spans="1:12" s="73" customFormat="1" ht="14.25" customHeight="1" x14ac:dyDescent="0.25">
      <c r="A37" s="82" t="s">
        <v>429</v>
      </c>
      <c r="B37" s="93" t="str">
        <f>Execution!D188</f>
        <v>select distinct CPTY_RATING from SII_REC_SCR_INPUT where reinsurer = 'Std_Issuer';</v>
      </c>
      <c r="C37" s="82" t="s">
        <v>67</v>
      </c>
      <c r="D37" s="82"/>
      <c r="E37" s="82"/>
      <c r="F37" s="142" t="str">
        <f>Execution!D189</f>
        <v>Bb</v>
      </c>
      <c r="G37" s="82"/>
      <c r="H37" s="82"/>
    </row>
    <row r="38" spans="1:12" s="73" customFormat="1" x14ac:dyDescent="0.25">
      <c r="A38" s="82" t="s">
        <v>318</v>
      </c>
      <c r="B38" s="93" t="str">
        <f>Execution!D210</f>
        <v>select count(*) from (
(
select SCENARIO_CODE,SCENARIO_ID,TABLE_NAME,BOOK_CODE,CONTRACT_TYPE,CONTRACT_REFERENCE,VIEW_DATE,AMOUNT,IMPORT_SOURCE, POOL_NAME
from SII_RES_SCR_INPUT
minus
select v.SCENARIO_CODE,v.SCENARIO_ID,v.TABLE_NAME,v.BOOK_CODE,v.CONTRACT_TYPE,v.CONTRACT_REFERENCE,v.VIEW_DATE,v.AMOUNT,v.IMPORT_SOURCE, 'tc36178_pool_long' as family
from SII_RESERVE_VALUATION v
where amount=1000  and book_code = 'tc36178'
)
union
(
select v.SCENARIO_CODE,v.SCENARIO_ID,v.TABLE_NAME,v.BOOK_CODE,v.CONTRACT_TYPE,v.CONTRACT_REFERENCE,
v.VIEW_DATE,v.AMOUNT,v.IMPORT_SOURCE, 'tc36178_pool_long' as family
from SII_RESERVE_VALUATION v
where amount=1000 and book_code = 'tc36178'
minus
select SCENARIO_CODE,SCENARIO_ID,TABLE_NAME,BOOK_CODE,CONTRACT_TYPE,CONTRACT_REFERENCE,VIEW_DATE,AMOUNT,IMPORT_SOURCE, POOL_NAME
from SII_RES_SCR_INPUT
));</v>
      </c>
      <c r="C38" s="82" t="s">
        <v>67</v>
      </c>
      <c r="D38" s="82"/>
      <c r="E38" s="82"/>
      <c r="F38" s="142">
        <f>Execution!D211</f>
        <v>0</v>
      </c>
      <c r="G38" s="82"/>
      <c r="H38" s="82"/>
    </row>
    <row r="39" spans="1:12" x14ac:dyDescent="0.25">
      <c r="A39" s="65" t="s">
        <v>64</v>
      </c>
      <c r="B39" s="66"/>
      <c r="C39" s="66"/>
      <c r="D39" s="66"/>
      <c r="E39" s="67"/>
      <c r="F39" s="67"/>
      <c r="G39" s="67"/>
      <c r="H39" s="67"/>
      <c r="I39" s="67"/>
      <c r="J39" s="67"/>
      <c r="K39" s="67"/>
      <c r="L39" s="68"/>
    </row>
    <row r="40" spans="1:12" ht="15.75" thickBot="1" x14ac:dyDescent="0.3"/>
    <row r="41" spans="1:12" s="64" customFormat="1" ht="19.5" thickBot="1" x14ac:dyDescent="0.35">
      <c r="A41" s="140" t="str">
        <f>Execution!C217</f>
        <v>Case b - Loading of non life data</v>
      </c>
      <c r="B41" s="61"/>
      <c r="C41" s="62"/>
      <c r="D41" s="63"/>
      <c r="E41" s="63"/>
      <c r="F41" s="139"/>
    </row>
    <row r="43" spans="1:12" x14ac:dyDescent="0.25">
      <c r="A43" s="65" t="s">
        <v>56</v>
      </c>
      <c r="B43" s="66"/>
      <c r="C43" s="66"/>
      <c r="D43" s="66"/>
      <c r="E43" s="67"/>
      <c r="F43" s="67"/>
      <c r="G43" s="67"/>
      <c r="H43" s="67"/>
      <c r="I43" s="67"/>
      <c r="J43" s="67"/>
      <c r="K43" s="67"/>
      <c r="L43" s="68"/>
    </row>
    <row r="44" spans="1:12" x14ac:dyDescent="0.25">
      <c r="A44" s="69" t="s">
        <v>57</v>
      </c>
      <c r="B44" s="69" t="s">
        <v>58</v>
      </c>
      <c r="C44" s="69" t="s">
        <v>59</v>
      </c>
      <c r="D44" s="69" t="s">
        <v>60</v>
      </c>
      <c r="E44" s="69" t="s">
        <v>61</v>
      </c>
      <c r="F44" s="69" t="s">
        <v>62</v>
      </c>
      <c r="G44" s="69" t="s">
        <v>63</v>
      </c>
      <c r="H44" s="69" t="s">
        <v>111</v>
      </c>
    </row>
    <row r="45" spans="1:12" s="73" customFormat="1" x14ac:dyDescent="0.25">
      <c r="A45" s="93" t="str">
        <f>Execution!C219</f>
        <v xml:space="preserve">b1 - Check number of rows in SII_NONLIFE_SCR_INPUT </v>
      </c>
      <c r="B45" s="93" t="str">
        <f>Execution!D221</f>
        <v>select count(distinct contract_reference)
 from SII_NONLIFE_SCR_INPUT;</v>
      </c>
      <c r="C45" s="82" t="s">
        <v>66</v>
      </c>
      <c r="D45" s="82"/>
      <c r="E45" s="82"/>
      <c r="F45" s="142"/>
      <c r="G45" s="93" t="str">
        <f>Execution!D222</f>
        <v xml:space="preserve">select count(*) from sii_nl_instrument where nl_reference like 'tc36178%' and book_code = 'tc36178';
</v>
      </c>
      <c r="H45" s="93"/>
    </row>
    <row r="46" spans="1:12" s="73" customFormat="1" x14ac:dyDescent="0.25">
      <c r="A46" s="93" t="str">
        <f>Execution!C224</f>
        <v>b2 - C heck number of rows in SII_NLPREMIUM_SCR_INPUT</v>
      </c>
      <c r="B46" s="93" t="str">
        <f>Execution!D226</f>
        <v>select count(distinct nl_reference)
 from SII_NLPREMIUM_SCR_INPUT;</v>
      </c>
      <c r="C46" s="82" t="s">
        <v>66</v>
      </c>
      <c r="D46" s="82"/>
      <c r="E46" s="82"/>
      <c r="F46" s="142"/>
      <c r="G46" s="93" t="str">
        <f>Execution!D227</f>
        <v xml:space="preserve">select count(*) from sii_nl_instrument where book_code = 'tc36178';
</v>
      </c>
      <c r="H46" s="93"/>
    </row>
    <row r="47" spans="1:12" s="73" customFormat="1" ht="15" customHeight="1" x14ac:dyDescent="0.25">
      <c r="A47" s="82" t="str">
        <f>Execution!C229</f>
        <v>b3 - Check number of rows in SII_REC_NLPREMIUM_SCR_INPUT</v>
      </c>
      <c r="B47" s="93" t="str">
        <f>Execution!D231</f>
        <v>select count(distinct nl_reference)
 from SII_REC_NLPREMIUM_SCR_INPUT;</v>
      </c>
      <c r="C47" s="82" t="s">
        <v>66</v>
      </c>
      <c r="D47" s="82"/>
      <c r="E47" s="82"/>
      <c r="F47" s="142"/>
      <c r="G47" s="93" t="str">
        <f>Execution!D232</f>
        <v xml:space="preserve">select count(*)
from (
select distinct instr.nl_reference, instr.counterparty
from sii_nl_instrument instr, sii_hrg_nl_premium prem
where instr.nl_reference = prem.nl_reference and instr.book_code = 'tc36178');
</v>
      </c>
      <c r="H47" s="93"/>
    </row>
    <row r="48" spans="1:12" s="73" customFormat="1" ht="15" customHeight="1" x14ac:dyDescent="0.25">
      <c r="A48" s="82" t="str">
        <f>Execution!C234</f>
        <v>b4 - Check "tanker_hull" in SII_NONLIFE_SCR_INPUT</v>
      </c>
      <c r="B48" s="82" t="str">
        <f>Execution!D236</f>
        <v>select sum(tanker_hull)
 from SII_NONLIFE_SCR_INPUT;</v>
      </c>
      <c r="C48" s="82" t="s">
        <v>66</v>
      </c>
      <c r="D48" s="82"/>
      <c r="E48" s="82"/>
      <c r="F48" s="142"/>
      <c r="G48" s="93" t="str">
        <f>Execution!D237</f>
        <v xml:space="preserve">select sum(tanker_hull*0.8369)
 from SII_NL_INSTRUMENT_DETAILS det, SII_NL_INSTRUMENT instr
where instr.nl_reference = det.nl_reference and instr.book_code = 'tc36178';
</v>
      </c>
      <c r="H48" s="93"/>
    </row>
    <row r="49" spans="1:12" s="73" customFormat="1" ht="15" customHeight="1" x14ac:dyDescent="0.25">
      <c r="A49" s="82" t="str">
        <f>Execution!C239</f>
        <v>b5 - Check "gross_earned_N" in SII_NLPREMIUM_SCR_INPUT</v>
      </c>
      <c r="B49" s="82" t="str">
        <f>Execution!D241</f>
        <v>select sum(gross_earned_n)
 from SII_NLPREMIUM_SCR_INPUT;</v>
      </c>
      <c r="C49" s="82" t="s">
        <v>66</v>
      </c>
      <c r="D49" s="82"/>
      <c r="E49" s="82"/>
      <c r="F49" s="142"/>
      <c r="G49" s="93" t="str">
        <f>Execution!D242</f>
        <v xml:space="preserve">select sum(gross_earned_n*0.8369) as gross_earned_n
from (
select instr.nl_reference, prem.earned_premium as gross_earned_n
from sii_nl_instrument instr, sii_hrg_nl_premium prem
where instr.nl_reference = prem.nl_reference and instr.book_code = 'tc36178' and prem.year = '2008' and prem.reinsurance = 'G');
</v>
      </c>
      <c r="H49" s="93"/>
    </row>
    <row r="50" spans="1:12" s="73" customFormat="1" ht="15" customHeight="1" x14ac:dyDescent="0.25">
      <c r="A50" s="82" t="str">
        <f>Execution!C244</f>
        <v>b6 - Check "net_earned_N" in SII_NLPREMIUM_SCR_INPUT</v>
      </c>
      <c r="B50" s="82" t="str">
        <f>Execution!D246</f>
        <v>select sum(net_earned_n)
from SII_NLPREMIUM_SCR_INPUT;</v>
      </c>
      <c r="C50" s="82" t="s">
        <v>66</v>
      </c>
      <c r="D50" s="82"/>
      <c r="E50" s="82"/>
      <c r="F50" s="142"/>
      <c r="G50" s="93" t="str">
        <f>Execution!D247</f>
        <v xml:space="preserve">select sum(net_earned_n*0.8369) as net_earned_n
from (
select instr.nl_reference, prem.earned_premium as net_earned_n
from sii_nl_instrument instr, sii_hrg_nl_premium prem
where instr.nl_reference = prem.nl_reference and instr.book_code = 'tc36178' and prem.year = '2008' and prem.reinsurance = 'N');
</v>
      </c>
      <c r="H50" s="93"/>
    </row>
    <row r="51" spans="1:12" s="73" customFormat="1" ht="15" customHeight="1" x14ac:dyDescent="0.25">
      <c r="A51" s="82" t="str">
        <f>Execution!C249</f>
        <v>b7 - Check "earned_N" in SII_REC_NLPREMIUM_SCR_INPUT</v>
      </c>
      <c r="B51" s="82" t="str">
        <f>Execution!D251</f>
        <v>select sum(earned_n)
from SII_REC_NLPREMIUM_SCR_INPUT;</v>
      </c>
      <c r="C51" s="82" t="s">
        <v>66</v>
      </c>
      <c r="D51" s="82"/>
      <c r="E51" s="82"/>
      <c r="F51" s="142"/>
      <c r="G51" s="93" t="str">
        <f>Execution!D252</f>
        <v xml:space="preserve">select sum(gross.gross_net_earned - net.net_earned_n)*0.8369 as net_earned_n
from (
select instr.nl_reference, prem.earned_premium as net_earned_n
from sii_nl_instrument instr, sii_hrg_nl_premium prem
where instr.nl_reference = prem.nl_reference and instr.book_code = 'tc36178' and prem.year = '2008' and prem.reinsurance = 'N') net,
(
select instr.nl_reference, prem.earned_premium as gross_net_earned
from sii_nl_instrument instr, sii_hrg_nl_premium prem
where instr.nl_reference = prem.nl_reference and instr.book_code = 'tc36178' and prem.year = '2008' and prem.reinsurance = 'G') gross;
</v>
      </c>
      <c r="H51" s="93"/>
    </row>
    <row r="52" spans="1:12" x14ac:dyDescent="0.25">
      <c r="A52" s="65" t="s">
        <v>64</v>
      </c>
      <c r="B52" s="66"/>
      <c r="C52" s="66"/>
      <c r="D52" s="66"/>
      <c r="E52" s="67"/>
      <c r="F52" s="67"/>
      <c r="G52" s="67"/>
      <c r="H52" s="67"/>
      <c r="I52" s="67"/>
      <c r="J52" s="67"/>
      <c r="K52" s="67"/>
      <c r="L52" s="68"/>
    </row>
    <row r="53" spans="1:12" ht="15.75" thickBot="1" x14ac:dyDescent="0.3"/>
    <row r="54" spans="1:12" s="64" customFormat="1" ht="19.5" thickBot="1" x14ac:dyDescent="0.35">
      <c r="A54" s="194" t="str">
        <f>Execution!C255</f>
        <v>Case c - Loading of cfs</v>
      </c>
      <c r="B54" s="195"/>
      <c r="C54" s="62"/>
      <c r="D54" s="63"/>
      <c r="E54" s="63"/>
      <c r="F54" s="90"/>
    </row>
    <row r="56" spans="1:12" x14ac:dyDescent="0.25">
      <c r="A56" s="65" t="s">
        <v>56</v>
      </c>
      <c r="B56" s="66"/>
      <c r="C56" s="66"/>
      <c r="D56" s="66"/>
      <c r="E56" s="67"/>
      <c r="F56" s="67"/>
      <c r="G56" s="67"/>
      <c r="H56" s="67"/>
      <c r="I56" s="67"/>
      <c r="J56" s="67"/>
      <c r="K56" s="67"/>
      <c r="L56" s="68"/>
    </row>
    <row r="57" spans="1:12" x14ac:dyDescent="0.25">
      <c r="A57" s="69" t="s">
        <v>57</v>
      </c>
      <c r="B57" s="69" t="s">
        <v>58</v>
      </c>
      <c r="C57" s="69" t="s">
        <v>59</v>
      </c>
      <c r="D57" s="69" t="s">
        <v>60</v>
      </c>
      <c r="E57" s="69" t="s">
        <v>61</v>
      </c>
      <c r="F57" s="69" t="s">
        <v>62</v>
      </c>
      <c r="G57" s="69" t="s">
        <v>63</v>
      </c>
      <c r="H57" s="69" t="s">
        <v>111</v>
      </c>
    </row>
    <row r="58" spans="1:12" s="73" customFormat="1" ht="15.75" customHeight="1" x14ac:dyDescent="0.25">
      <c r="A58" s="93" t="str">
        <f>CONCATENATE(Execution!C255," - Count (*)")</f>
        <v>Case c - Loading of cfs - Count (*)</v>
      </c>
      <c r="B58" s="82" t="s">
        <v>173</v>
      </c>
      <c r="C58" s="82" t="s">
        <v>67</v>
      </c>
      <c r="D58" s="82"/>
      <c r="E58" s="82"/>
      <c r="F58" s="82">
        <f>Execution!D268</f>
        <v>5</v>
      </c>
      <c r="G58" s="82"/>
      <c r="H58" s="82"/>
    </row>
    <row r="59" spans="1:12" s="73" customFormat="1" x14ac:dyDescent="0.25">
      <c r="A59" s="93" t="str">
        <f>CONCATENATE(Execution!C255," - Type C without pool")</f>
        <v>Case c - Loading of cfs - Type C without pool</v>
      </c>
      <c r="B59" s="93" t="str">
        <f>Execution!D280</f>
        <v>select count(*) from (
(
select BOOK_CODE,SCENARIO_ID,TABLE_NAME,CONTRACT_TYPE,CONTRACT_REFERENCE,CURRENCY, VIEW_DATE, MATURITY, CLAIM_DATE, AMOUNT_TYPE, AMOUNT_SUBTYPE, AMOUNT, DISCOUNT_FACTOR, COLLECTIVE_CONTRACT_REF, EXCHANGE_RATE from SII_CFL_INPUT where type='C'
minus                                 
select BOOK_CODE,SCENARIO_ID,TABLE_NAME,CONTRACT_TYPE,CONTRACT_REFERENCE,CURRENCY, VIEW_DATE, MATURITY, CLAIM_DATE, AMOUNT_TYPE, AMOUNT_SUBTYPE, AMOUNT, DISCOUNT_FACTOR, COLLECTIVE_CONTRACT_REF, EXCHANGE_RATE from SII_CFL 
)
union
(
select BOOK_CODE,SCENARIO_ID,TABLE_NAME,CONTRACT_TYPE,CONTRACT_REFERENCE,CURRENCY, VIEW_DATE, MATURITY, CLAIM_DATE, AMOUNT_TYPE, AMOUNT_SUBTYPE, AMOUNT, DISCOUNT_FACTOR, COLLECTIVE_CONTRACT_REF, EXCHANGE_RATE from SII_CFL 
minus                                 
select BOOK_CODE,SCENARIO_ID,TABLE_NAME,CONTRACT_TYPE,CONTRACT_REFERENCE,CURRENCY, VIEW_DATE, MATURITY, CLAIM_DATE, AMOUNT_TYPE, AMOUNT_SUBTYPE, AMOUNT, DISCOUNT_FACTOR, COLLECTIVE_CONTRACT_REF, EXCHANGE_RATE from SII_CFL_INPUT where type='C'
));</v>
      </c>
      <c r="C59" s="82" t="s">
        <v>67</v>
      </c>
      <c r="D59" s="82"/>
      <c r="E59" s="82"/>
      <c r="F59" s="82">
        <v>0</v>
      </c>
      <c r="G59" s="82"/>
      <c r="H59" s="82"/>
    </row>
    <row r="60" spans="1:12" s="73" customFormat="1" x14ac:dyDescent="0.25">
      <c r="A60" s="93" t="str">
        <f>CONCATENATE(Execution!C255," - Type C for pool")</f>
        <v>Case c - Loading of cfs - Type C for pool</v>
      </c>
      <c r="B60" s="93" t="str">
        <f>Execution!H280</f>
        <v>SELECT COUNT(*) FROM (
-- somme des différences
  SELECT * FROM (
  -- SII_CFL moins SII_CFL_INPUT
    SELECT SC.CONTRACT_REFERENCE, SP.POOL_NAME
    FROM SII_CFL SC, SII_POOL SP
    WHERE SC.FAMILY = SP.FAMILY
  MINUS
    SELECT CONTRACT_REFERENCE, POOL_NAME
    FROM SII_CFL_INPUT)
UNION
  SELECT * FROM (
  -- SII_CFL_INPUT moins SII_CFL
    SELECT CONTRACT_REFERENCE, POOL_NAME
    from SII_CFL_INPUT
  MINUS
    SELECT SC.CONTRACT_REFERENCE, SP.POOL_NAME
    FROM SII_CFL SC, SII_POOL SP
    WHERE SC.FAMILY = SP.FAMILY));</v>
      </c>
      <c r="C60" s="82" t="s">
        <v>67</v>
      </c>
      <c r="D60" s="82"/>
      <c r="E60" s="82"/>
      <c r="F60" s="82">
        <f>Execution!H281</f>
        <v>0</v>
      </c>
      <c r="G60" s="82"/>
      <c r="H60" s="82"/>
    </row>
    <row r="61" spans="1:12" x14ac:dyDescent="0.25">
      <c r="A61" s="65" t="s">
        <v>64</v>
      </c>
      <c r="B61" s="66"/>
      <c r="C61" s="66"/>
      <c r="D61" s="66"/>
      <c r="E61" s="67"/>
      <c r="F61" s="67"/>
      <c r="G61" s="67"/>
      <c r="H61" s="67"/>
      <c r="I61" s="67"/>
      <c r="J61" s="67"/>
      <c r="K61" s="67"/>
      <c r="L61" s="68"/>
    </row>
    <row r="204" spans="1:1" x14ac:dyDescent="0.25">
      <c r="A204" s="70" t="s">
        <v>65</v>
      </c>
    </row>
    <row r="205" spans="1:1" x14ac:dyDescent="0.25">
      <c r="A205" t="s">
        <v>66</v>
      </c>
    </row>
    <row r="206" spans="1:1" x14ac:dyDescent="0.25">
      <c r="A206" t="s">
        <v>67</v>
      </c>
    </row>
    <row r="209" spans="1:1" x14ac:dyDescent="0.25">
      <c r="A209" t="s">
        <v>68</v>
      </c>
    </row>
    <row r="210" spans="1:1" x14ac:dyDescent="0.25">
      <c r="A210" t="s">
        <v>69</v>
      </c>
    </row>
    <row r="211" spans="1:1" x14ac:dyDescent="0.25">
      <c r="A211" t="s">
        <v>70</v>
      </c>
    </row>
    <row r="212" spans="1:1" x14ac:dyDescent="0.25">
      <c r="A212" t="s">
        <v>71</v>
      </c>
    </row>
    <row r="215" spans="1:1" x14ac:dyDescent="0.25">
      <c r="A215" t="s">
        <v>72</v>
      </c>
    </row>
    <row r="216" spans="1:1" x14ac:dyDescent="0.25">
      <c r="A216" t="s">
        <v>55</v>
      </c>
    </row>
    <row r="217" spans="1:1" x14ac:dyDescent="0.25">
      <c r="A217" t="s">
        <v>73</v>
      </c>
    </row>
    <row r="218" spans="1:1" x14ac:dyDescent="0.25">
      <c r="A218" t="s">
        <v>74</v>
      </c>
    </row>
    <row r="219" spans="1:1" x14ac:dyDescent="0.25">
      <c r="A219" t="s">
        <v>75</v>
      </c>
    </row>
    <row r="220" spans="1:1" x14ac:dyDescent="0.25">
      <c r="A220" t="s">
        <v>76</v>
      </c>
    </row>
    <row r="221" spans="1:1" x14ac:dyDescent="0.25">
      <c r="A221" t="s">
        <v>77</v>
      </c>
    </row>
    <row r="222" spans="1:1" x14ac:dyDescent="0.25">
      <c r="A222" t="s">
        <v>78</v>
      </c>
    </row>
    <row r="223" spans="1:1" x14ac:dyDescent="0.25">
      <c r="A223" t="s">
        <v>79</v>
      </c>
    </row>
    <row r="224" spans="1:1" x14ac:dyDescent="0.25">
      <c r="A224" t="s">
        <v>80</v>
      </c>
    </row>
    <row r="225" spans="1:1" x14ac:dyDescent="0.25">
      <c r="A225" t="s">
        <v>152</v>
      </c>
    </row>
    <row r="226" spans="1:1" x14ac:dyDescent="0.25">
      <c r="A226" t="s">
        <v>81</v>
      </c>
    </row>
  </sheetData>
  <customSheetViews>
    <customSheetView guid="{30B985F7-8EE6-4F94-92B5-8A368C43BFDA}" scale="85" showGridLines="0">
      <selection activeCell="F35" sqref="F35"/>
      <pageMargins left="0.7" right="0.7" top="0.75" bottom="0.75" header="0.3" footer="0.3"/>
      <pageSetup paperSize="9" orientation="portrait" r:id="rId1"/>
    </customSheetView>
    <customSheetView guid="{1945D9F8-E9F1-4C69-8E14-F11587DFCE60}" scale="85" showGridLines="0" topLeftCell="A46">
      <selection activeCell="A61" sqref="A61:XFD61"/>
      <pageMargins left="0.7" right="0.7" top="0.75" bottom="0.75" header="0.3" footer="0.3"/>
      <pageSetup paperSize="9" orientation="portrait" r:id="rId2"/>
    </customSheetView>
    <customSheetView guid="{3E7E0F21-3A4F-4BE5-8507-A7B4FFB8B7A5}" scale="85" showGridLines="0">
      <selection activeCell="F36" sqref="F36"/>
      <pageMargins left="0.7" right="0.7" top="0.75" bottom="0.75" header="0.3" footer="0.3"/>
      <pageSetup paperSize="9" orientation="portrait" r:id="rId3"/>
    </customSheetView>
  </customSheetViews>
  <mergeCells count="1">
    <mergeCell ref="A54:B54"/>
  </mergeCells>
  <dataValidations count="4">
    <dataValidation type="list" allowBlank="1" showInputMessage="1" showErrorMessage="1" sqref="D58:D60">
      <formula1>$A$180:$A$183</formula1>
    </dataValidation>
    <dataValidation type="list" allowBlank="1" showInputMessage="1" showErrorMessage="1" sqref="C58:C60">
      <formula1>$A$176:$A$177</formula1>
    </dataValidation>
    <dataValidation type="list" allowBlank="1" showInputMessage="1" showErrorMessage="1" sqref="D45:D51 D7:D38">
      <formula1>$A$209:$A$212</formula1>
    </dataValidation>
    <dataValidation type="list" allowBlank="1" showInputMessage="1" showErrorMessage="1" sqref="C45:C51 C7:C38">
      <formula1>$A$205:$A$206</formula1>
    </dataValidation>
  </dataValidation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8"/>
  <sheetViews>
    <sheetView showGridLines="0" zoomScale="85" zoomScaleNormal="85" workbookViewId="0">
      <selection activeCell="A18" sqref="A18"/>
    </sheetView>
  </sheetViews>
  <sheetFormatPr defaultRowHeight="15" x14ac:dyDescent="0.25"/>
  <cols>
    <col min="1" max="1" width="59.28515625" customWidth="1"/>
    <col min="2" max="2" width="102" customWidth="1"/>
    <col min="3" max="3" width="10.5703125" bestFit="1" customWidth="1"/>
    <col min="6" max="6" width="17.85546875" customWidth="1"/>
    <col min="7" max="7" width="22.85546875" bestFit="1" customWidth="1"/>
    <col min="13" max="15" width="9.140625" customWidth="1"/>
  </cols>
  <sheetData>
    <row r="1" spans="1:12" ht="15.75" thickBot="1" x14ac:dyDescent="0.3"/>
    <row r="2" spans="1:12" s="64" customFormat="1" ht="19.5" thickBot="1" x14ac:dyDescent="0.35">
      <c r="A2" s="60" t="str">
        <f>Execution!C289</f>
        <v>Case d - No data to load (input tables are empty) =&gt; warning before running SCR calculation</v>
      </c>
      <c r="B2" s="61"/>
      <c r="C2" s="62"/>
      <c r="D2" s="63"/>
      <c r="E2" s="63"/>
      <c r="F2" s="80"/>
    </row>
    <row r="4" spans="1:12" x14ac:dyDescent="0.25">
      <c r="A4" s="65" t="s">
        <v>56</v>
      </c>
      <c r="B4" s="66"/>
      <c r="C4" s="66"/>
      <c r="D4" s="66"/>
      <c r="E4" s="67"/>
      <c r="F4" s="67"/>
      <c r="G4" s="67"/>
      <c r="H4" s="67"/>
      <c r="I4" s="67"/>
      <c r="J4" s="67"/>
      <c r="K4" s="67"/>
      <c r="L4" s="68"/>
    </row>
    <row r="5" spans="1:12" x14ac:dyDescent="0.25">
      <c r="A5" s="69" t="s">
        <v>57</v>
      </c>
      <c r="B5" s="69" t="s">
        <v>58</v>
      </c>
      <c r="C5" s="69" t="s">
        <v>59</v>
      </c>
      <c r="D5" s="69" t="s">
        <v>60</v>
      </c>
      <c r="E5" s="69" t="s">
        <v>61</v>
      </c>
      <c r="F5" s="69" t="s">
        <v>62</v>
      </c>
      <c r="G5" s="69" t="s">
        <v>63</v>
      </c>
    </row>
    <row r="6" spans="1:12" s="73" customFormat="1" x14ac:dyDescent="0.25">
      <c r="A6" s="93" t="str">
        <f>CONCATENATE(Execution!C291,Execution!C292)</f>
        <v>checks of inputs :  sii_op_risk_input</v>
      </c>
      <c r="B6" s="82" t="str">
        <f>Execution!D293</f>
        <v>select count(*) from sii_op_risk_input</v>
      </c>
      <c r="C6" s="93" t="s">
        <v>67</v>
      </c>
      <c r="D6" s="93"/>
      <c r="E6" s="93"/>
      <c r="F6" s="94">
        <f>Execution!D294</f>
        <v>0</v>
      </c>
      <c r="G6" s="93"/>
    </row>
    <row r="7" spans="1:12" s="73" customFormat="1" x14ac:dyDescent="0.25">
      <c r="A7" s="93" t="str">
        <f>CONCATENATE(Execution!C291,Execution!C296)</f>
        <v>checks of inputs : sii_ins_scr_input</v>
      </c>
      <c r="B7" s="82" t="str">
        <f>Execution!D297</f>
        <v>select count(*) from sii_ins_scr_input</v>
      </c>
      <c r="C7" s="93" t="s">
        <v>67</v>
      </c>
      <c r="D7" s="93"/>
      <c r="E7" s="93"/>
      <c r="F7" s="94">
        <f>Execution!D298</f>
        <v>0</v>
      </c>
      <c r="G7" s="93"/>
    </row>
    <row r="8" spans="1:12" s="73" customFormat="1" x14ac:dyDescent="0.25">
      <c r="A8" s="93" t="str">
        <f>CONCATENATE(Execution!C291,Execution!C300)</f>
        <v>checks of inputs : sii_rec_scr_input</v>
      </c>
      <c r="B8" s="82" t="str">
        <f>Execution!D301</f>
        <v>select count(*) from sii_rec_scr_input</v>
      </c>
      <c r="C8" s="93" t="s">
        <v>67</v>
      </c>
      <c r="D8" s="93"/>
      <c r="E8" s="93"/>
      <c r="F8" s="94">
        <f>Execution!D302</f>
        <v>0</v>
      </c>
      <c r="G8" s="93"/>
    </row>
    <row r="9" spans="1:12" s="73" customFormat="1" x14ac:dyDescent="0.25">
      <c r="A9" s="93" t="str">
        <f>CONCATENATE(Execution!$C$291,Execution!C304)</f>
        <v>checks of inputs : sii_fin_scr_input</v>
      </c>
      <c r="B9" s="82" t="str">
        <f>Execution!D305</f>
        <v>select count(*) from sii_fin_scr_input</v>
      </c>
      <c r="C9" s="93" t="s">
        <v>67</v>
      </c>
      <c r="D9" s="93"/>
      <c r="E9" s="93"/>
      <c r="F9" s="94">
        <f>Execution!D306</f>
        <v>0</v>
      </c>
      <c r="G9" s="93"/>
    </row>
    <row r="10" spans="1:12" s="73" customFormat="1" x14ac:dyDescent="0.25">
      <c r="A10" s="93" t="str">
        <f>CONCATENATE(Execution!$C$291,Execution!C308)</f>
        <v>checks of inputs : sii_scr_result_import</v>
      </c>
      <c r="B10" s="82" t="str">
        <f>Execution!D309</f>
        <v>select count(*) from sii_scr_result_import</v>
      </c>
      <c r="C10" s="93" t="s">
        <v>67</v>
      </c>
      <c r="D10" s="93"/>
      <c r="E10" s="93"/>
      <c r="F10" s="94">
        <f>Execution!D310</f>
        <v>0</v>
      </c>
      <c r="G10" s="93"/>
    </row>
    <row r="11" spans="1:12" s="73" customFormat="1" x14ac:dyDescent="0.25">
      <c r="A11" s="93" t="str">
        <f>CONCATENATE(Execution!$C$291,Execution!C312)</f>
        <v>checks of inputs : sii_res_scr_input</v>
      </c>
      <c r="B11" s="82" t="str">
        <f>Execution!D313</f>
        <v>select count(*) from sii_res_scr_input</v>
      </c>
      <c r="C11" s="93" t="s">
        <v>67</v>
      </c>
      <c r="D11" s="93"/>
      <c r="E11" s="93"/>
      <c r="F11" s="94">
        <f>Execution!D314</f>
        <v>0</v>
      </c>
      <c r="G11" s="93"/>
    </row>
    <row r="12" spans="1:12" s="73" customFormat="1" x14ac:dyDescent="0.25">
      <c r="A12" s="93" t="str">
        <f>Execution!C317</f>
        <v>check of logs</v>
      </c>
      <c r="B12" s="93" t="str">
        <f>Execution!D319</f>
        <v xml:space="preserve">select message from log_table where log_type = 'W' and application = 'S' and function = 'pack_sii_utils.check_process_input_tables'
</v>
      </c>
      <c r="C12" s="93" t="s">
        <v>67</v>
      </c>
      <c r="D12" s="93"/>
      <c r="E12" s="93"/>
      <c r="F12" s="93" t="str">
        <f>CLEAN(Execution!D320)</f>
        <v>All input tables for process SCR calculation are empty, no result can be computed.</v>
      </c>
      <c r="G12" s="93"/>
    </row>
    <row r="13" spans="1:12" x14ac:dyDescent="0.25">
      <c r="A13" s="65" t="s">
        <v>64</v>
      </c>
      <c r="B13" s="66"/>
      <c r="C13" s="66"/>
      <c r="D13" s="66"/>
      <c r="E13" s="67"/>
      <c r="F13" s="67"/>
      <c r="G13" s="67"/>
      <c r="H13" s="67"/>
      <c r="I13" s="67"/>
      <c r="J13" s="67"/>
      <c r="K13" s="67"/>
      <c r="L13" s="68"/>
    </row>
    <row r="156" spans="1:1" x14ac:dyDescent="0.25">
      <c r="A156" s="70" t="s">
        <v>65</v>
      </c>
    </row>
    <row r="157" spans="1:1" x14ac:dyDescent="0.25">
      <c r="A157" t="s">
        <v>66</v>
      </c>
    </row>
    <row r="158" spans="1:1" x14ac:dyDescent="0.25">
      <c r="A158" t="s">
        <v>67</v>
      </c>
    </row>
    <row r="161" spans="1:1" x14ac:dyDescent="0.25">
      <c r="A161" t="s">
        <v>68</v>
      </c>
    </row>
    <row r="162" spans="1:1" x14ac:dyDescent="0.25">
      <c r="A162" t="s">
        <v>69</v>
      </c>
    </row>
    <row r="163" spans="1:1" x14ac:dyDescent="0.25">
      <c r="A163" t="s">
        <v>70</v>
      </c>
    </row>
    <row r="164" spans="1:1" x14ac:dyDescent="0.25">
      <c r="A164" t="s">
        <v>71</v>
      </c>
    </row>
    <row r="167" spans="1:1" x14ac:dyDescent="0.25">
      <c r="A167" t="s">
        <v>72</v>
      </c>
    </row>
    <row r="168" spans="1:1" x14ac:dyDescent="0.25">
      <c r="A168" t="s">
        <v>55</v>
      </c>
    </row>
    <row r="169" spans="1:1" x14ac:dyDescent="0.25">
      <c r="A169" t="s">
        <v>73</v>
      </c>
    </row>
    <row r="170" spans="1:1" x14ac:dyDescent="0.25">
      <c r="A170" t="s">
        <v>74</v>
      </c>
    </row>
    <row r="171" spans="1:1" x14ac:dyDescent="0.25">
      <c r="A171" t="s">
        <v>75</v>
      </c>
    </row>
    <row r="172" spans="1:1" x14ac:dyDescent="0.25">
      <c r="A172" t="s">
        <v>76</v>
      </c>
    </row>
    <row r="173" spans="1:1" x14ac:dyDescent="0.25">
      <c r="A173" t="s">
        <v>77</v>
      </c>
    </row>
    <row r="174" spans="1:1" x14ac:dyDescent="0.25">
      <c r="A174" t="s">
        <v>78</v>
      </c>
    </row>
    <row r="175" spans="1:1" x14ac:dyDescent="0.25">
      <c r="A175" t="s">
        <v>79</v>
      </c>
    </row>
    <row r="176" spans="1:1" x14ac:dyDescent="0.25">
      <c r="A176" t="s">
        <v>80</v>
      </c>
    </row>
    <row r="177" spans="1:1" x14ac:dyDescent="0.25">
      <c r="A177" t="s">
        <v>152</v>
      </c>
    </row>
    <row r="178" spans="1:1" x14ac:dyDescent="0.25">
      <c r="A178" t="s">
        <v>81</v>
      </c>
    </row>
  </sheetData>
  <customSheetViews>
    <customSheetView guid="{30B985F7-8EE6-4F94-92B5-8A368C43BFDA}" scale="85" showGridLines="0">
      <selection activeCell="A18" sqref="A18"/>
      <pageMargins left="0.7" right="0.7" top="0.75" bottom="0.75" header="0.3" footer="0.3"/>
      <pageSetup paperSize="9" orientation="portrait" r:id="rId1"/>
    </customSheetView>
    <customSheetView guid="{1945D9F8-E9F1-4C69-8E14-F11587DFCE60}" scale="85" showGridLines="0">
      <selection activeCell="A18" sqref="A18"/>
      <pageMargins left="0.7" right="0.7" top="0.75" bottom="0.75" header="0.3" footer="0.3"/>
      <pageSetup paperSize="9" orientation="portrait" r:id="rId2"/>
    </customSheetView>
    <customSheetView guid="{3E7E0F21-3A4F-4BE5-8507-A7B4FFB8B7A5}" scale="85" showGridLines="0">
      <selection activeCell="A18" sqref="A18"/>
      <pageMargins left="0.7" right="0.7" top="0.75" bottom="0.75" header="0.3" footer="0.3"/>
      <pageSetup paperSize="9" orientation="portrait" r:id="rId3"/>
    </customSheetView>
  </customSheetViews>
  <dataValidations count="2">
    <dataValidation type="list" allowBlank="1" showInputMessage="1" showErrorMessage="1" sqref="D6:D12">
      <formula1>$A$161:$A$164</formula1>
    </dataValidation>
    <dataValidation type="list" allowBlank="1" showInputMessage="1" showErrorMessage="1" sqref="C6:C12">
      <formula1>$A$157:$A$158</formula1>
    </dataValidation>
  </dataValidation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outlinePr summaryBelow="0"/>
  </sheetPr>
  <dimension ref="B1:P322"/>
  <sheetViews>
    <sheetView showGridLines="0" tabSelected="1" topLeftCell="A202" zoomScale="60" zoomScaleNormal="60" workbookViewId="0">
      <selection activeCell="D210" sqref="D210"/>
    </sheetView>
  </sheetViews>
  <sheetFormatPr defaultColWidth="9.140625" defaultRowHeight="15" x14ac:dyDescent="0.25"/>
  <cols>
    <col min="2" max="2" width="4" customWidth="1"/>
    <col min="3" max="3" width="47.7109375" customWidth="1"/>
    <col min="4" max="4" width="84.42578125" customWidth="1"/>
    <col min="5" max="5" width="30.5703125" bestFit="1" customWidth="1"/>
    <col min="6" max="6" width="24" customWidth="1"/>
    <col min="7" max="7" width="45.42578125" customWidth="1"/>
    <col min="8" max="8" width="58.140625" bestFit="1" customWidth="1"/>
    <col min="9" max="9" width="26.85546875" customWidth="1"/>
    <col min="10" max="10" width="34.28515625" bestFit="1" customWidth="1"/>
    <col min="11" max="11" width="30.5703125" bestFit="1" customWidth="1"/>
    <col min="12" max="12" width="37.28515625" bestFit="1" customWidth="1"/>
    <col min="13" max="13" width="27.42578125" bestFit="1" customWidth="1"/>
    <col min="14" max="14" width="25.7109375" bestFit="1" customWidth="1"/>
    <col min="15" max="15" width="38.7109375" bestFit="1" customWidth="1"/>
    <col min="16" max="16" width="17.85546875" customWidth="1"/>
    <col min="17" max="17" width="14.7109375" customWidth="1"/>
  </cols>
  <sheetData>
    <row r="1" spans="3:6" ht="15.75" thickBot="1" x14ac:dyDescent="0.3"/>
    <row r="2" spans="3:6" ht="16.5" thickTop="1" thickBot="1" x14ac:dyDescent="0.3">
      <c r="C2" s="19" t="s">
        <v>11</v>
      </c>
    </row>
    <row r="3" spans="3:6" ht="15.75" thickTop="1" x14ac:dyDescent="0.25"/>
    <row r="4" spans="3:6" s="23" customFormat="1" ht="13.5" customHeight="1" x14ac:dyDescent="0.25">
      <c r="C4" s="9" t="s">
        <v>4</v>
      </c>
      <c r="D4" s="41" t="s">
        <v>54</v>
      </c>
      <c r="F4" s="58" t="s">
        <v>48</v>
      </c>
    </row>
    <row r="5" spans="3:6" s="23" customFormat="1" ht="13.5" customHeight="1" x14ac:dyDescent="0.35">
      <c r="C5" s="22"/>
      <c r="D5" s="41" t="s">
        <v>44</v>
      </c>
    </row>
    <row r="6" spans="3:6" s="23" customFormat="1" ht="13.5" customHeight="1" x14ac:dyDescent="0.35">
      <c r="C6" s="22"/>
      <c r="D6" s="41"/>
    </row>
    <row r="7" spans="3:6" s="23" customFormat="1" ht="13.5" customHeight="1" x14ac:dyDescent="0.25">
      <c r="C7" s="9" t="s">
        <v>6</v>
      </c>
      <c r="D7" s="41" t="s">
        <v>83</v>
      </c>
    </row>
    <row r="8" spans="3:6" ht="15" customHeight="1" x14ac:dyDescent="0.3">
      <c r="C8" s="4"/>
    </row>
    <row r="9" spans="3:6" ht="15" customHeight="1" x14ac:dyDescent="0.3">
      <c r="C9" s="4"/>
      <c r="D9" s="41"/>
    </row>
    <row r="10" spans="3:6" ht="15" customHeight="1" x14ac:dyDescent="0.25">
      <c r="C10" s="9" t="s">
        <v>45</v>
      </c>
      <c r="D10" s="41"/>
    </row>
    <row r="11" spans="3:6" s="23" customFormat="1" ht="13.5" customHeight="1" x14ac:dyDescent="0.35">
      <c r="C11" s="22"/>
    </row>
    <row r="12" spans="3:6" ht="69" customHeight="1" x14ac:dyDescent="0.25">
      <c r="C12" s="10" t="s">
        <v>8</v>
      </c>
    </row>
    <row r="13" spans="3:6" x14ac:dyDescent="0.25">
      <c r="D13" s="7"/>
      <c r="E13" s="8"/>
    </row>
    <row r="14" spans="3:6" x14ac:dyDescent="0.25">
      <c r="C14" s="9" t="s">
        <v>1</v>
      </c>
      <c r="D14" t="s">
        <v>33</v>
      </c>
    </row>
    <row r="15" spans="3:6" ht="15" customHeight="1" x14ac:dyDescent="0.3">
      <c r="C15" s="4"/>
    </row>
    <row r="16" spans="3:6" ht="15" customHeight="1" x14ac:dyDescent="0.3">
      <c r="C16" s="4"/>
    </row>
    <row r="17" spans="3:16" ht="15" customHeight="1" x14ac:dyDescent="0.3">
      <c r="C17" s="4"/>
    </row>
    <row r="18" spans="3:16" ht="18.75" x14ac:dyDescent="0.3">
      <c r="C18" s="4"/>
    </row>
    <row r="19" spans="3:16" s="21" customFormat="1" ht="21" x14ac:dyDescent="0.35">
      <c r="C19" s="20" t="str">
        <f>Explanation!B10</f>
        <v>Case a - Loading of valuations</v>
      </c>
    </row>
    <row r="20" spans="3:16" s="23" customFormat="1" ht="13.5" customHeight="1" x14ac:dyDescent="0.35">
      <c r="C20" s="22"/>
    </row>
    <row r="21" spans="3:16" ht="15" customHeight="1" x14ac:dyDescent="0.3">
      <c r="C21" s="4"/>
    </row>
    <row r="22" spans="3:16" ht="15" customHeight="1" x14ac:dyDescent="0.3">
      <c r="C22" s="40" t="s">
        <v>247</v>
      </c>
      <c r="G22" s="43"/>
    </row>
    <row r="23" spans="3:16" ht="15" customHeight="1" x14ac:dyDescent="0.3">
      <c r="C23" s="4"/>
    </row>
    <row r="24" spans="3:16" ht="90" x14ac:dyDescent="0.25">
      <c r="C24" s="10" t="s">
        <v>5</v>
      </c>
      <c r="D24" s="2" t="s">
        <v>386</v>
      </c>
    </row>
    <row r="25" spans="3:16" ht="15" customHeight="1" x14ac:dyDescent="0.25"/>
    <row r="26" spans="3:16" ht="15.75" thickBot="1" x14ac:dyDescent="0.3">
      <c r="D26" s="48" t="s">
        <v>28</v>
      </c>
      <c r="E26" s="49" t="s">
        <v>24</v>
      </c>
      <c r="F26" s="49" t="s">
        <v>22</v>
      </c>
      <c r="G26" s="49" t="s">
        <v>25</v>
      </c>
      <c r="H26" s="52" t="s">
        <v>26</v>
      </c>
      <c r="I26" s="47" t="s">
        <v>27</v>
      </c>
      <c r="J26" s="46" t="s">
        <v>52</v>
      </c>
      <c r="K26" s="43" t="s">
        <v>109</v>
      </c>
      <c r="L26" s="43" t="s">
        <v>119</v>
      </c>
      <c r="M26" s="43" t="s">
        <v>122</v>
      </c>
      <c r="N26" s="43" t="s">
        <v>164</v>
      </c>
      <c r="O26" s="43" t="s">
        <v>165</v>
      </c>
      <c r="P26" s="43" t="s">
        <v>352</v>
      </c>
    </row>
    <row r="27" spans="3:16" ht="16.5" thickTop="1" thickBot="1" x14ac:dyDescent="0.3">
      <c r="C27" s="10" t="s">
        <v>0</v>
      </c>
      <c r="D27" s="45" t="s">
        <v>37</v>
      </c>
      <c r="E27" s="6" t="s">
        <v>110</v>
      </c>
      <c r="F27">
        <v>0</v>
      </c>
      <c r="G27" s="1">
        <v>39813</v>
      </c>
      <c r="H27">
        <v>1000</v>
      </c>
      <c r="I27" s="71" t="s">
        <v>47</v>
      </c>
      <c r="J27" t="s">
        <v>53</v>
      </c>
      <c r="K27" t="str">
        <f>Explanation!L18</f>
        <v>Report CR1</v>
      </c>
      <c r="L27" t="s">
        <v>146</v>
      </c>
      <c r="M27" t="s">
        <v>123</v>
      </c>
      <c r="N27" t="s">
        <v>156</v>
      </c>
      <c r="O27" t="s">
        <v>85</v>
      </c>
      <c r="P27" t="s">
        <v>358</v>
      </c>
    </row>
    <row r="28" spans="3:16" ht="15.75" thickTop="1" x14ac:dyDescent="0.25">
      <c r="D28" s="45" t="s">
        <v>37</v>
      </c>
      <c r="E28" s="6" t="s">
        <v>110</v>
      </c>
      <c r="F28">
        <v>2</v>
      </c>
      <c r="G28" s="1">
        <v>39813</v>
      </c>
      <c r="H28">
        <v>1000</v>
      </c>
      <c r="I28" s="72" t="s">
        <v>47</v>
      </c>
      <c r="J28" t="s">
        <v>53</v>
      </c>
      <c r="K28" t="str">
        <f>K27</f>
        <v>Report CR1</v>
      </c>
      <c r="L28" t="s">
        <v>146</v>
      </c>
      <c r="M28" t="s">
        <v>123</v>
      </c>
      <c r="N28" t="s">
        <v>156</v>
      </c>
      <c r="O28" t="s">
        <v>85</v>
      </c>
      <c r="P28" t="s">
        <v>358</v>
      </c>
    </row>
    <row r="29" spans="3:16" x14ac:dyDescent="0.25">
      <c r="D29" s="45"/>
      <c r="E29" s="6"/>
      <c r="H29" s="1"/>
    </row>
    <row r="30" spans="3:16" x14ac:dyDescent="0.25">
      <c r="D30" s="45"/>
      <c r="E30" s="6"/>
      <c r="H30" s="1"/>
    </row>
    <row r="31" spans="3:16" x14ac:dyDescent="0.25">
      <c r="O31" s="25"/>
    </row>
    <row r="32" spans="3:16" x14ac:dyDescent="0.25">
      <c r="C32" s="9" t="s">
        <v>10</v>
      </c>
      <c r="D32" s="55" t="s">
        <v>28</v>
      </c>
      <c r="E32" s="56" t="s">
        <v>24</v>
      </c>
      <c r="F32" s="25" t="s">
        <v>22</v>
      </c>
      <c r="G32" s="57" t="s">
        <v>25</v>
      </c>
      <c r="H32" s="25" t="s">
        <v>26</v>
      </c>
      <c r="I32" s="25" t="s">
        <v>27</v>
      </c>
      <c r="J32" s="46" t="s">
        <v>52</v>
      </c>
      <c r="K32" s="43" t="s">
        <v>109</v>
      </c>
      <c r="L32" s="43" t="s">
        <v>119</v>
      </c>
      <c r="M32" s="43" t="s">
        <v>122</v>
      </c>
      <c r="N32" s="43" t="s">
        <v>164</v>
      </c>
      <c r="O32" s="43" t="s">
        <v>165</v>
      </c>
      <c r="P32" s="43" t="s">
        <v>352</v>
      </c>
    </row>
    <row r="33" spans="3:16" x14ac:dyDescent="0.25">
      <c r="D33" s="45" t="s">
        <v>37</v>
      </c>
      <c r="E33" s="6" t="s">
        <v>110</v>
      </c>
      <c r="F33">
        <v>0</v>
      </c>
      <c r="G33" s="1">
        <v>39813</v>
      </c>
      <c r="H33">
        <v>1000</v>
      </c>
      <c r="I33" s="72" t="s">
        <v>47</v>
      </c>
      <c r="J33" t="s">
        <v>53</v>
      </c>
      <c r="K33" t="s">
        <v>107</v>
      </c>
      <c r="L33" t="s">
        <v>146</v>
      </c>
      <c r="M33" t="s">
        <v>123</v>
      </c>
      <c r="N33" t="s">
        <v>156</v>
      </c>
      <c r="O33" t="s">
        <v>85</v>
      </c>
      <c r="P33" t="s">
        <v>358</v>
      </c>
    </row>
    <row r="34" spans="3:16" x14ac:dyDescent="0.25">
      <c r="D34" s="45" t="s">
        <v>37</v>
      </c>
      <c r="E34" s="6" t="s">
        <v>110</v>
      </c>
      <c r="F34">
        <v>2</v>
      </c>
      <c r="G34" s="1">
        <v>39813</v>
      </c>
      <c r="H34">
        <v>1000</v>
      </c>
      <c r="I34" s="72" t="s">
        <v>47</v>
      </c>
      <c r="J34" t="s">
        <v>53</v>
      </c>
      <c r="K34" t="s">
        <v>107</v>
      </c>
      <c r="L34" t="s">
        <v>146</v>
      </c>
      <c r="M34" t="s">
        <v>123</v>
      </c>
      <c r="N34" t="s">
        <v>156</v>
      </c>
      <c r="O34" t="s">
        <v>85</v>
      </c>
      <c r="P34" t="s">
        <v>358</v>
      </c>
    </row>
    <row r="35" spans="3:16" x14ac:dyDescent="0.25">
      <c r="D35" s="55"/>
      <c r="E35" s="56"/>
      <c r="F35" s="25"/>
      <c r="G35" s="25"/>
      <c r="H35" s="57"/>
      <c r="I35" s="25"/>
      <c r="J35" s="25"/>
      <c r="K35" s="25"/>
      <c r="L35" s="25"/>
      <c r="M35" s="25"/>
      <c r="N35" s="25"/>
    </row>
    <row r="36" spans="3:16" x14ac:dyDescent="0.25">
      <c r="D36" s="55"/>
      <c r="E36" s="56"/>
      <c r="F36" s="25"/>
      <c r="G36" s="25"/>
      <c r="H36" s="57"/>
      <c r="I36" s="25"/>
      <c r="J36" s="25"/>
      <c r="K36" s="25"/>
      <c r="L36" s="25"/>
      <c r="M36" s="25"/>
    </row>
    <row r="37" spans="3:16" ht="15" customHeight="1" x14ac:dyDescent="0.3">
      <c r="C37" s="40" t="s">
        <v>248</v>
      </c>
      <c r="G37" s="43"/>
    </row>
    <row r="38" spans="3:16" ht="15" customHeight="1" x14ac:dyDescent="0.3">
      <c r="C38" s="4"/>
    </row>
    <row r="39" spans="3:16" ht="96.75" customHeight="1" x14ac:dyDescent="0.25">
      <c r="C39" s="10" t="s">
        <v>5</v>
      </c>
      <c r="D39" s="2" t="s">
        <v>355</v>
      </c>
      <c r="F39" s="154" t="s">
        <v>270</v>
      </c>
    </row>
    <row r="40" spans="3:16" ht="15" customHeight="1" x14ac:dyDescent="0.25"/>
    <row r="41" spans="3:16" ht="15.75" thickBot="1" x14ac:dyDescent="0.3">
      <c r="D41" s="48" t="s">
        <v>28</v>
      </c>
      <c r="E41" s="49" t="s">
        <v>24</v>
      </c>
      <c r="F41" s="49" t="s">
        <v>22</v>
      </c>
      <c r="G41" s="49" t="s">
        <v>25</v>
      </c>
      <c r="H41" s="52" t="s">
        <v>26</v>
      </c>
      <c r="I41" s="47" t="s">
        <v>27</v>
      </c>
      <c r="J41" s="46" t="s">
        <v>52</v>
      </c>
      <c r="K41" s="43" t="s">
        <v>109</v>
      </c>
      <c r="L41" s="43" t="s">
        <v>119</v>
      </c>
      <c r="M41" s="43" t="s">
        <v>122</v>
      </c>
      <c r="N41" s="43" t="s">
        <v>164</v>
      </c>
      <c r="O41" s="43" t="s">
        <v>165</v>
      </c>
      <c r="P41" s="43" t="s">
        <v>352</v>
      </c>
    </row>
    <row r="42" spans="3:16" ht="16.5" thickTop="1" thickBot="1" x14ac:dyDescent="0.3">
      <c r="C42" s="10" t="s">
        <v>0</v>
      </c>
      <c r="D42" s="45" t="s">
        <v>204</v>
      </c>
      <c r="E42" s="6" t="s">
        <v>224</v>
      </c>
      <c r="F42">
        <v>0</v>
      </c>
      <c r="G42" s="1">
        <v>39813</v>
      </c>
      <c r="H42">
        <v>1000</v>
      </c>
      <c r="I42" s="71" t="s">
        <v>47</v>
      </c>
      <c r="K42" t="s">
        <v>107</v>
      </c>
      <c r="L42" t="s">
        <v>225</v>
      </c>
      <c r="M42" t="s">
        <v>205</v>
      </c>
      <c r="N42" t="s">
        <v>156</v>
      </c>
      <c r="O42" t="s">
        <v>85</v>
      </c>
      <c r="P42" t="s">
        <v>179</v>
      </c>
    </row>
    <row r="43" spans="3:16" ht="15.75" thickTop="1" x14ac:dyDescent="0.25">
      <c r="D43" s="45" t="s">
        <v>204</v>
      </c>
      <c r="E43" s="6" t="s">
        <v>224</v>
      </c>
      <c r="F43">
        <v>2</v>
      </c>
      <c r="G43" s="1">
        <v>39813</v>
      </c>
      <c r="H43">
        <v>1000</v>
      </c>
      <c r="I43" s="72" t="s">
        <v>47</v>
      </c>
      <c r="K43" t="str">
        <f>K42</f>
        <v>Report CR1</v>
      </c>
      <c r="L43" t="s">
        <v>225</v>
      </c>
      <c r="M43" t="s">
        <v>205</v>
      </c>
      <c r="N43" t="s">
        <v>156</v>
      </c>
      <c r="O43" t="s">
        <v>85</v>
      </c>
      <c r="P43" t="s">
        <v>179</v>
      </c>
    </row>
    <row r="44" spans="3:16" x14ac:dyDescent="0.25">
      <c r="D44" s="45"/>
      <c r="E44" s="6"/>
      <c r="H44" s="1"/>
    </row>
    <row r="45" spans="3:16" x14ac:dyDescent="0.25">
      <c r="D45" s="45"/>
      <c r="E45" s="6"/>
      <c r="H45" s="1"/>
    </row>
    <row r="46" spans="3:16" x14ac:dyDescent="0.25">
      <c r="O46" s="25"/>
    </row>
    <row r="47" spans="3:16" x14ac:dyDescent="0.25">
      <c r="C47" s="9" t="s">
        <v>10</v>
      </c>
      <c r="D47" s="55" t="s">
        <v>28</v>
      </c>
      <c r="E47" s="56" t="s">
        <v>24</v>
      </c>
      <c r="F47" s="25" t="s">
        <v>22</v>
      </c>
      <c r="G47" s="57" t="s">
        <v>25</v>
      </c>
      <c r="H47" s="25" t="s">
        <v>26</v>
      </c>
      <c r="I47" s="25" t="s">
        <v>27</v>
      </c>
      <c r="J47" s="46" t="s">
        <v>52</v>
      </c>
      <c r="K47" s="43" t="s">
        <v>109</v>
      </c>
      <c r="L47" s="43" t="s">
        <v>119</v>
      </c>
      <c r="M47" s="43" t="s">
        <v>122</v>
      </c>
      <c r="N47" s="43" t="s">
        <v>164</v>
      </c>
      <c r="O47" s="43" t="s">
        <v>165</v>
      </c>
      <c r="P47" s="43" t="s">
        <v>352</v>
      </c>
    </row>
    <row r="48" spans="3:16" x14ac:dyDescent="0.25">
      <c r="D48" s="45" t="s">
        <v>204</v>
      </c>
      <c r="E48" s="6" t="s">
        <v>224</v>
      </c>
      <c r="F48">
        <v>0</v>
      </c>
      <c r="G48" s="1">
        <v>39813</v>
      </c>
      <c r="H48">
        <v>1000</v>
      </c>
      <c r="I48" s="72" t="s">
        <v>47</v>
      </c>
      <c r="K48" t="s">
        <v>107</v>
      </c>
      <c r="L48" t="s">
        <v>225</v>
      </c>
      <c r="M48" t="s">
        <v>205</v>
      </c>
      <c r="N48" t="s">
        <v>156</v>
      </c>
      <c r="O48" t="s">
        <v>85</v>
      </c>
      <c r="P48" t="s">
        <v>179</v>
      </c>
    </row>
    <row r="49" spans="3:15" x14ac:dyDescent="0.25">
      <c r="D49" s="45"/>
      <c r="E49" s="6"/>
      <c r="G49" s="1"/>
      <c r="I49" s="72"/>
    </row>
    <row r="50" spans="3:15" x14ac:dyDescent="0.25">
      <c r="D50" s="55"/>
      <c r="E50" s="56"/>
      <c r="F50" s="25"/>
      <c r="G50" s="25"/>
      <c r="H50" s="57"/>
      <c r="I50" s="25"/>
      <c r="J50" s="25"/>
      <c r="K50" s="25"/>
      <c r="L50" s="25"/>
      <c r="M50" s="25"/>
      <c r="N50" s="25"/>
    </row>
    <row r="51" spans="3:15" x14ac:dyDescent="0.25">
      <c r="D51" s="55"/>
      <c r="E51" s="56"/>
      <c r="F51" s="25"/>
      <c r="G51" s="25"/>
      <c r="H51" s="57"/>
      <c r="I51" s="25"/>
      <c r="J51" s="25"/>
      <c r="K51" s="25"/>
      <c r="L51" s="25"/>
      <c r="M51" s="25"/>
    </row>
    <row r="52" spans="3:15" x14ac:dyDescent="0.25">
      <c r="D52" s="45"/>
      <c r="E52" s="6"/>
      <c r="G52" s="1"/>
      <c r="I52" s="72"/>
    </row>
    <row r="53" spans="3:15" ht="15" customHeight="1" x14ac:dyDescent="0.3">
      <c r="C53" s="95" t="s">
        <v>311</v>
      </c>
      <c r="G53" s="43"/>
    </row>
    <row r="54" spans="3:15" ht="15" customHeight="1" x14ac:dyDescent="0.3">
      <c r="C54" s="4"/>
    </row>
    <row r="55" spans="3:15" x14ac:dyDescent="0.25">
      <c r="C55" s="10" t="s">
        <v>5</v>
      </c>
      <c r="D55" s="101" t="s">
        <v>356</v>
      </c>
    </row>
    <row r="56" spans="3:15" ht="15" customHeight="1" x14ac:dyDescent="0.25"/>
    <row r="57" spans="3:15" ht="15.75" thickBot="1" x14ac:dyDescent="0.3">
      <c r="D57" s="48" t="s">
        <v>28</v>
      </c>
      <c r="E57" s="49" t="s">
        <v>24</v>
      </c>
      <c r="F57" s="49" t="s">
        <v>22</v>
      </c>
      <c r="G57" s="49" t="s">
        <v>25</v>
      </c>
      <c r="H57" s="52" t="s">
        <v>144</v>
      </c>
      <c r="I57" s="47" t="s">
        <v>27</v>
      </c>
      <c r="J57" s="46" t="s">
        <v>145</v>
      </c>
      <c r="K57" s="43" t="s">
        <v>119</v>
      </c>
      <c r="L57" s="43" t="s">
        <v>122</v>
      </c>
      <c r="M57" s="43" t="s">
        <v>160</v>
      </c>
      <c r="N57" s="43" t="s">
        <v>161</v>
      </c>
      <c r="O57" s="43" t="s">
        <v>352</v>
      </c>
    </row>
    <row r="58" spans="3:15" ht="16.5" thickTop="1" thickBot="1" x14ac:dyDescent="0.3">
      <c r="C58" s="10" t="s">
        <v>0</v>
      </c>
      <c r="D58" s="45" t="s">
        <v>37</v>
      </c>
      <c r="E58" s="6" t="s">
        <v>110</v>
      </c>
      <c r="F58">
        <v>0</v>
      </c>
      <c r="G58" s="1">
        <v>39813</v>
      </c>
      <c r="H58">
        <v>1000</v>
      </c>
      <c r="I58" s="71" t="s">
        <v>47</v>
      </c>
      <c r="J58" t="s">
        <v>18</v>
      </c>
      <c r="K58" t="s">
        <v>146</v>
      </c>
      <c r="L58" t="s">
        <v>123</v>
      </c>
      <c r="M58">
        <v>2000</v>
      </c>
      <c r="N58">
        <v>2002</v>
      </c>
      <c r="O58" t="s">
        <v>358</v>
      </c>
    </row>
    <row r="59" spans="3:15" ht="15.75" thickTop="1" x14ac:dyDescent="0.25">
      <c r="D59" s="45" t="s">
        <v>37</v>
      </c>
      <c r="E59" s="6" t="s">
        <v>110</v>
      </c>
      <c r="F59">
        <v>2</v>
      </c>
      <c r="G59" s="1">
        <v>39813</v>
      </c>
      <c r="H59">
        <v>1000</v>
      </c>
      <c r="I59" s="72" t="s">
        <v>47</v>
      </c>
      <c r="J59" t="s">
        <v>18</v>
      </c>
      <c r="K59" t="s">
        <v>146</v>
      </c>
      <c r="L59" t="s">
        <v>123</v>
      </c>
      <c r="M59">
        <v>2000</v>
      </c>
      <c r="N59">
        <v>2002</v>
      </c>
      <c r="O59" t="s">
        <v>358</v>
      </c>
    </row>
    <row r="60" spans="3:15" x14ac:dyDescent="0.25">
      <c r="D60" s="45"/>
      <c r="E60" s="6"/>
      <c r="H60" s="1"/>
    </row>
    <row r="61" spans="3:15" x14ac:dyDescent="0.25">
      <c r="C61" s="9" t="s">
        <v>10</v>
      </c>
      <c r="D61" s="55" t="s">
        <v>28</v>
      </c>
      <c r="E61" s="56" t="s">
        <v>24</v>
      </c>
      <c r="F61" s="25" t="s">
        <v>22</v>
      </c>
      <c r="G61" s="57" t="s">
        <v>25</v>
      </c>
      <c r="H61" s="25" t="s">
        <v>144</v>
      </c>
      <c r="I61" s="25" t="s">
        <v>27</v>
      </c>
      <c r="J61" s="25" t="s">
        <v>145</v>
      </c>
      <c r="K61" s="25" t="s">
        <v>119</v>
      </c>
      <c r="L61" s="25" t="s">
        <v>122</v>
      </c>
      <c r="M61" s="25" t="s">
        <v>160</v>
      </c>
      <c r="N61" s="25" t="s">
        <v>161</v>
      </c>
      <c r="O61" s="43" t="s">
        <v>352</v>
      </c>
    </row>
    <row r="62" spans="3:15" x14ac:dyDescent="0.25">
      <c r="D62" s="45" t="s">
        <v>37</v>
      </c>
      <c r="E62" s="6" t="s">
        <v>110</v>
      </c>
      <c r="F62">
        <v>0</v>
      </c>
      <c r="G62" s="1">
        <v>39813</v>
      </c>
      <c r="H62">
        <v>1000</v>
      </c>
      <c r="I62" s="72" t="s">
        <v>47</v>
      </c>
      <c r="J62" t="s">
        <v>18</v>
      </c>
      <c r="K62" t="s">
        <v>146</v>
      </c>
      <c r="L62" t="s">
        <v>123</v>
      </c>
      <c r="M62">
        <v>2000</v>
      </c>
      <c r="N62">
        <v>2002</v>
      </c>
      <c r="O62" t="s">
        <v>358</v>
      </c>
    </row>
    <row r="63" spans="3:15" x14ac:dyDescent="0.25">
      <c r="D63" s="45" t="s">
        <v>37</v>
      </c>
      <c r="E63" s="6" t="s">
        <v>110</v>
      </c>
      <c r="F63">
        <v>2</v>
      </c>
      <c r="G63" s="1">
        <v>39813</v>
      </c>
      <c r="H63">
        <v>1000</v>
      </c>
      <c r="I63" s="72" t="s">
        <v>47</v>
      </c>
      <c r="J63" t="s">
        <v>18</v>
      </c>
      <c r="K63" t="s">
        <v>146</v>
      </c>
      <c r="L63" t="s">
        <v>123</v>
      </c>
      <c r="M63">
        <v>2000</v>
      </c>
      <c r="N63">
        <v>2002</v>
      </c>
      <c r="O63" t="s">
        <v>358</v>
      </c>
    </row>
    <row r="64" spans="3:15" x14ac:dyDescent="0.25">
      <c r="D64" s="45"/>
      <c r="E64" s="6"/>
      <c r="H64" s="1"/>
    </row>
    <row r="65" spans="3:16" x14ac:dyDescent="0.25">
      <c r="D65" s="55"/>
      <c r="E65" s="56"/>
      <c r="F65" s="25"/>
      <c r="G65" s="25"/>
      <c r="H65" s="57"/>
      <c r="I65" s="25"/>
      <c r="J65" s="25"/>
      <c r="K65" s="25"/>
      <c r="L65" s="25"/>
    </row>
    <row r="66" spans="3:16" x14ac:dyDescent="0.25">
      <c r="D66" s="45"/>
      <c r="E66" s="6"/>
      <c r="H66" s="1"/>
      <c r="M66" s="25"/>
    </row>
    <row r="67" spans="3:16" ht="18.75" x14ac:dyDescent="0.3">
      <c r="C67" s="95" t="s">
        <v>312</v>
      </c>
      <c r="D67" s="55"/>
      <c r="E67" s="56"/>
      <c r="F67" s="25"/>
      <c r="G67" s="25"/>
      <c r="H67" s="57"/>
      <c r="I67" s="25"/>
      <c r="J67" s="25"/>
      <c r="K67" s="25"/>
      <c r="L67" s="25"/>
    </row>
    <row r="68" spans="3:16" x14ac:dyDescent="0.25">
      <c r="D68" s="45"/>
      <c r="E68" s="6"/>
      <c r="G68" s="1"/>
      <c r="I68" s="72"/>
    </row>
    <row r="69" spans="3:16" x14ac:dyDescent="0.25">
      <c r="C69" s="10" t="s">
        <v>5</v>
      </c>
      <c r="D69" s="45"/>
      <c r="E69" s="6"/>
      <c r="G69" s="1"/>
      <c r="I69" s="72"/>
    </row>
    <row r="70" spans="3:16" ht="143.25" customHeight="1" x14ac:dyDescent="0.25">
      <c r="D70" s="196" t="s">
        <v>360</v>
      </c>
      <c r="E70" s="197"/>
      <c r="F70" s="197"/>
      <c r="G70" s="197"/>
      <c r="H70" s="197"/>
      <c r="I70" s="72"/>
    </row>
    <row r="71" spans="3:16" x14ac:dyDescent="0.25">
      <c r="D71" s="45"/>
      <c r="E71" s="6"/>
      <c r="G71" s="1"/>
      <c r="I71" s="72"/>
    </row>
    <row r="72" spans="3:16" x14ac:dyDescent="0.25">
      <c r="C72" s="10" t="s">
        <v>0</v>
      </c>
      <c r="D72" s="45"/>
      <c r="E72" s="6"/>
      <c r="G72" s="1"/>
      <c r="I72" s="72"/>
    </row>
    <row r="73" spans="3:16" x14ac:dyDescent="0.25">
      <c r="D73" s="116" t="s">
        <v>352</v>
      </c>
      <c r="E73" s="116" t="s">
        <v>122</v>
      </c>
      <c r="F73" s="26" t="s">
        <v>208</v>
      </c>
      <c r="G73" s="117" t="s">
        <v>28</v>
      </c>
      <c r="H73" s="117" t="s">
        <v>144</v>
      </c>
      <c r="I73" s="117" t="s">
        <v>209</v>
      </c>
      <c r="J73" s="117" t="s">
        <v>213</v>
      </c>
      <c r="K73" s="117" t="s">
        <v>210</v>
      </c>
      <c r="L73" s="117" t="s">
        <v>212</v>
      </c>
      <c r="M73" s="117" t="s">
        <v>211</v>
      </c>
      <c r="N73" s="117" t="s">
        <v>214</v>
      </c>
      <c r="O73" s="117" t="s">
        <v>215</v>
      </c>
      <c r="P73" s="117" t="s">
        <v>216</v>
      </c>
    </row>
    <row r="74" spans="3:16" x14ac:dyDescent="0.25">
      <c r="D74" s="114" t="str">
        <f>Explanation!C41</f>
        <v>tc36178_RPB</v>
      </c>
      <c r="E74" s="114" t="str">
        <f>Explanation!D41</f>
        <v>Insurance with PS</v>
      </c>
      <c r="F74" s="27" t="str">
        <f>Explanation!E41</f>
        <v>Std_Issuer</v>
      </c>
      <c r="G74" s="89" t="str">
        <f>Explanation!B41</f>
        <v>tc36178_a1_Policy</v>
      </c>
      <c r="H74" s="115">
        <f>Explanation!F41</f>
        <v>1000</v>
      </c>
      <c r="I74" s="115">
        <f>Explanation!G41</f>
        <v>500</v>
      </c>
      <c r="J74" s="115">
        <f>Explanation!R41</f>
        <v>500</v>
      </c>
      <c r="K74" s="89"/>
      <c r="L74" s="89"/>
      <c r="M74" s="89"/>
      <c r="N74" s="89"/>
      <c r="O74" s="89"/>
      <c r="P74" s="89"/>
    </row>
    <row r="75" spans="3:16" x14ac:dyDescent="0.25">
      <c r="D75" s="114" t="str">
        <f>Explanation!C42</f>
        <v>tc36178_pool_long</v>
      </c>
      <c r="E75" s="114" t="str">
        <f>Explanation!D42</f>
        <v>Insurance with PS</v>
      </c>
      <c r="F75" s="27" t="str">
        <f>Explanation!E42</f>
        <v>Std_Issuer</v>
      </c>
      <c r="G75" s="89" t="str">
        <f>Explanation!B42</f>
        <v>tc36178_a2_Policy</v>
      </c>
      <c r="H75" s="115">
        <f>Explanation!F42</f>
        <v>500</v>
      </c>
      <c r="I75" s="115">
        <f>Explanation!G42</f>
        <v>520</v>
      </c>
      <c r="J75" s="115">
        <f>Explanation!R42</f>
        <v>520</v>
      </c>
      <c r="K75" s="89"/>
      <c r="L75" s="89"/>
      <c r="M75" s="89"/>
      <c r="N75" s="89"/>
      <c r="O75" s="89"/>
      <c r="P75" s="89"/>
    </row>
    <row r="76" spans="3:16" x14ac:dyDescent="0.25">
      <c r="D76" s="114" t="str">
        <f>Explanation!C43</f>
        <v>tc36178_RPB</v>
      </c>
      <c r="E76" s="114" t="str">
        <f>Explanation!D43</f>
        <v>Insurance with PS</v>
      </c>
      <c r="F76" s="27" t="str">
        <f>Explanation!E43</f>
        <v>Std_Issuer</v>
      </c>
      <c r="G76" s="89" t="str">
        <f>Explanation!B43</f>
        <v>tc36178_a6_Policy</v>
      </c>
      <c r="H76" s="115">
        <f>Explanation!F43</f>
        <v>620</v>
      </c>
      <c r="I76" s="115">
        <f>Explanation!G43</f>
        <v>560</v>
      </c>
      <c r="J76" s="115">
        <f>Explanation!R43</f>
        <v>560</v>
      </c>
      <c r="K76" s="89"/>
      <c r="L76" s="89"/>
      <c r="M76" s="89"/>
      <c r="N76" s="89"/>
      <c r="O76" s="89"/>
      <c r="P76" s="89"/>
    </row>
    <row r="77" spans="3:16" x14ac:dyDescent="0.25">
      <c r="D77" s="114" t="str">
        <f>Explanation!C44</f>
        <v>tc36178_RPB</v>
      </c>
      <c r="E77" s="114" t="str">
        <f>Explanation!D44</f>
        <v>Insurance with PS</v>
      </c>
      <c r="F77" s="27" t="str">
        <f>Explanation!E44</f>
        <v>Std_Issuer</v>
      </c>
      <c r="G77" s="89" t="str">
        <f>Explanation!B44</f>
        <v>tc36178_a7_Policy</v>
      </c>
      <c r="H77" s="115">
        <f>Explanation!F44</f>
        <v>180</v>
      </c>
      <c r="I77" s="115">
        <f>Explanation!G44</f>
        <v>140</v>
      </c>
      <c r="J77" s="115">
        <f>Explanation!R44</f>
        <v>140</v>
      </c>
      <c r="K77" s="89"/>
      <c r="L77" s="89"/>
      <c r="M77" s="89"/>
      <c r="N77" s="89"/>
      <c r="O77" s="89"/>
      <c r="P77" s="89"/>
    </row>
    <row r="78" spans="3:16" x14ac:dyDescent="0.25">
      <c r="D78" s="114" t="str">
        <f>Explanation!C46</f>
        <v>tc36178_pool_long</v>
      </c>
      <c r="E78" s="114" t="str">
        <f>Explanation!D46</f>
        <v>Insurance with PS</v>
      </c>
      <c r="F78" s="27" t="str">
        <f>Explanation!E46</f>
        <v>tc36178_cpty</v>
      </c>
      <c r="G78" s="89" t="str">
        <f>Explanation!B46</f>
        <v>tc36178_a2_Policy</v>
      </c>
      <c r="H78" s="115">
        <f>Explanation!F46</f>
        <v>450</v>
      </c>
      <c r="I78" s="115">
        <f>Explanation!G46</f>
        <v>420</v>
      </c>
      <c r="J78" s="115">
        <f>Explanation!R46</f>
        <v>420</v>
      </c>
      <c r="K78" s="89"/>
      <c r="L78" s="89"/>
      <c r="M78" s="89"/>
      <c r="N78" s="89"/>
      <c r="O78" s="89"/>
      <c r="P78" s="89"/>
    </row>
    <row r="79" spans="3:16" x14ac:dyDescent="0.25">
      <c r="D79" s="114" t="str">
        <f>Explanation!C47</f>
        <v>tc36178_pool_long</v>
      </c>
      <c r="E79" s="114" t="str">
        <f>Explanation!D47</f>
        <v>Insurance with PS</v>
      </c>
      <c r="F79" s="27" t="str">
        <f>Explanation!E47</f>
        <v>tc36178_cpty</v>
      </c>
      <c r="G79" s="89" t="str">
        <f>Explanation!B47</f>
        <v>tc36178_a5_Policy</v>
      </c>
      <c r="H79" s="115">
        <f>Explanation!F47</f>
        <v>500</v>
      </c>
      <c r="I79" s="115">
        <f>Explanation!G47</f>
        <v>520</v>
      </c>
      <c r="J79" s="115">
        <f>Explanation!R47</f>
        <v>517.14285714285711</v>
      </c>
      <c r="K79" s="89"/>
      <c r="L79" s="89"/>
      <c r="M79" s="89"/>
      <c r="N79" s="89"/>
      <c r="O79" s="89"/>
      <c r="P79" s="89"/>
    </row>
    <row r="80" spans="3:16" x14ac:dyDescent="0.25">
      <c r="D80" s="114" t="str">
        <f>Explanation!C48</f>
        <v>tc36178_pool_long</v>
      </c>
      <c r="E80" s="114" t="str">
        <f>Explanation!D48</f>
        <v>Insurance with PS</v>
      </c>
      <c r="F80" s="27" t="str">
        <f>Explanation!E48</f>
        <v>tc36178_cpty</v>
      </c>
      <c r="G80" s="89" t="str">
        <f>Explanation!B48</f>
        <v>tc36178_a8_Policy</v>
      </c>
      <c r="H80" s="115">
        <f>Explanation!F48</f>
        <v>430</v>
      </c>
      <c r="I80" s="115">
        <f>Explanation!G48</f>
        <v>445</v>
      </c>
      <c r="J80" s="115">
        <f>Explanation!R48</f>
        <v>442.85714285714283</v>
      </c>
      <c r="K80" s="89"/>
      <c r="L80" s="89"/>
      <c r="M80" s="89"/>
      <c r="N80" s="89"/>
      <c r="O80" s="89"/>
      <c r="P80" s="89"/>
    </row>
    <row r="81" spans="4:16" ht="15.75" thickBot="1" x14ac:dyDescent="0.3">
      <c r="D81" s="114" t="str">
        <f>Explanation!C50</f>
        <v>tc36178_pool_long</v>
      </c>
      <c r="E81" s="114" t="str">
        <f>Explanation!D50</f>
        <v>IL and UL Insurance</v>
      </c>
      <c r="F81" s="27" t="str">
        <f>Explanation!E50</f>
        <v>Std_Issuer</v>
      </c>
      <c r="G81" s="89" t="str">
        <f>Explanation!B50</f>
        <v>tc36178_a4_Policy</v>
      </c>
      <c r="H81" s="115">
        <f>Explanation!F50</f>
        <v>500</v>
      </c>
      <c r="I81" s="115">
        <f>Explanation!G50</f>
        <v>520</v>
      </c>
      <c r="J81" s="115">
        <f>Explanation!R50</f>
        <v>500</v>
      </c>
      <c r="K81" s="89"/>
      <c r="L81" s="89"/>
      <c r="M81" s="89"/>
      <c r="N81" s="89"/>
      <c r="O81" s="89"/>
      <c r="P81" s="89"/>
    </row>
    <row r="82" spans="4:16" ht="15.75" thickBot="1" x14ac:dyDescent="0.3">
      <c r="D82" s="114" t="str">
        <f>Explanation!C52</f>
        <v>tc36178_pool_long</v>
      </c>
      <c r="E82" s="114" t="str">
        <f>Explanation!D52</f>
        <v>Assistance</v>
      </c>
      <c r="F82" s="27" t="str">
        <f>Explanation!E52</f>
        <v>Std_Issuer</v>
      </c>
      <c r="G82" s="89" t="str">
        <f>Explanation!B52</f>
        <v>tc36178_nli1</v>
      </c>
      <c r="H82" s="115">
        <f>Explanation!F52</f>
        <v>7500</v>
      </c>
      <c r="I82" s="115">
        <f>Explanation!G52</f>
        <v>7725</v>
      </c>
      <c r="J82" s="115">
        <f>Explanation!R52</f>
        <v>7675</v>
      </c>
      <c r="K82" s="115">
        <f>Explanation!L52</f>
        <v>2500</v>
      </c>
      <c r="L82" s="115">
        <f>Explanation!M52</f>
        <v>2425</v>
      </c>
      <c r="M82" s="115">
        <f>Explanation!W52</f>
        <v>2425</v>
      </c>
      <c r="N82" s="115">
        <f>Explanation!I52</f>
        <v>5000</v>
      </c>
      <c r="O82" s="115">
        <f>Explanation!J52</f>
        <v>5300</v>
      </c>
      <c r="P82" s="127">
        <f>Explanation!V52</f>
        <v>5250</v>
      </c>
    </row>
    <row r="83" spans="4:16" ht="15.75" thickBot="1" x14ac:dyDescent="0.3">
      <c r="D83" s="114" t="str">
        <f>Explanation!C53</f>
        <v>tc36178_pool_long</v>
      </c>
      <c r="E83" s="114" t="str">
        <f>Explanation!D53</f>
        <v>Assistance</v>
      </c>
      <c r="F83" s="27" t="str">
        <f>Explanation!E53</f>
        <v>Std_Issuer</v>
      </c>
      <c r="G83" s="89" t="str">
        <f>Explanation!B53</f>
        <v>tc36178_nli2</v>
      </c>
      <c r="H83" s="115">
        <f>Explanation!F53</f>
        <v>3700</v>
      </c>
      <c r="I83" s="115">
        <f>Explanation!G53</f>
        <v>3775</v>
      </c>
      <c r="J83" s="115">
        <f>Explanation!R53</f>
        <v>3720</v>
      </c>
      <c r="K83" s="115">
        <f>Explanation!L53</f>
        <v>700</v>
      </c>
      <c r="L83" s="115">
        <f>Explanation!M53</f>
        <v>875</v>
      </c>
      <c r="M83" s="127">
        <f>Explanation!W53</f>
        <v>820</v>
      </c>
      <c r="N83" s="115">
        <f>Explanation!I53</f>
        <v>3000</v>
      </c>
      <c r="O83" s="115">
        <f>Explanation!J53</f>
        <v>2900</v>
      </c>
      <c r="P83" s="115">
        <f>Explanation!V53</f>
        <v>2900</v>
      </c>
    </row>
    <row r="84" spans="4:16" ht="15.75" thickBot="1" x14ac:dyDescent="0.3">
      <c r="D84" s="114" t="str">
        <f>Explanation!C54</f>
        <v>tc36178_pool_long</v>
      </c>
      <c r="E84" s="114" t="str">
        <f>Explanation!D54</f>
        <v>Assistance</v>
      </c>
      <c r="F84" s="27" t="str">
        <f>Explanation!E54</f>
        <v>Std_Issuer</v>
      </c>
      <c r="G84" s="89" t="str">
        <f>Explanation!B54</f>
        <v>tc36178_nli3</v>
      </c>
      <c r="H84" s="126">
        <f>Explanation!F54</f>
        <v>5000</v>
      </c>
      <c r="I84" s="126">
        <f>Explanation!G54</f>
        <v>4805</v>
      </c>
      <c r="J84" s="126">
        <f>Explanation!R54</f>
        <v>4805</v>
      </c>
      <c r="K84" s="126">
        <f>Explanation!L54</f>
        <v>3000</v>
      </c>
      <c r="L84" s="126">
        <f>Explanation!M54</f>
        <v>2955</v>
      </c>
      <c r="M84" s="126">
        <f>Explanation!W54</f>
        <v>2955</v>
      </c>
      <c r="N84" s="126">
        <f>Explanation!I54</f>
        <v>2000</v>
      </c>
      <c r="O84" s="126">
        <f>Explanation!J54</f>
        <v>1850</v>
      </c>
      <c r="P84" s="126">
        <f>Explanation!V54</f>
        <v>1850</v>
      </c>
    </row>
    <row r="85" spans="4:16" ht="15.75" thickBot="1" x14ac:dyDescent="0.3">
      <c r="E85" s="45"/>
      <c r="F85" s="6"/>
      <c r="H85" s="127">
        <f>SUM(H74:H84)</f>
        <v>20380</v>
      </c>
      <c r="I85" s="127">
        <f>SUM(I74:I84)</f>
        <v>19930</v>
      </c>
      <c r="J85" s="127">
        <f>SUM(J78:J80)</f>
        <v>1380</v>
      </c>
      <c r="K85" s="127">
        <f t="shared" ref="K85:P85" si="0">SUM(K82:K84)</f>
        <v>6200</v>
      </c>
      <c r="L85" s="127">
        <f t="shared" si="0"/>
        <v>6255</v>
      </c>
      <c r="M85" s="127">
        <f t="shared" si="0"/>
        <v>6200</v>
      </c>
      <c r="N85" s="127">
        <f t="shared" si="0"/>
        <v>10000</v>
      </c>
      <c r="O85" s="127">
        <f t="shared" si="0"/>
        <v>10050</v>
      </c>
      <c r="P85" s="127">
        <f t="shared" si="0"/>
        <v>10000</v>
      </c>
    </row>
    <row r="86" spans="4:16" x14ac:dyDescent="0.25">
      <c r="E86" s="45"/>
      <c r="F86" s="6"/>
      <c r="H86" s="113"/>
      <c r="I86" s="113"/>
      <c r="J86" s="113"/>
      <c r="K86" s="113"/>
      <c r="L86" s="113"/>
      <c r="M86" s="113"/>
      <c r="N86" s="113"/>
      <c r="O86" s="113"/>
      <c r="P86" s="113"/>
    </row>
    <row r="87" spans="4:16" x14ac:dyDescent="0.25">
      <c r="D87" s="55"/>
      <c r="E87" s="6"/>
      <c r="G87" s="1"/>
      <c r="I87" s="113"/>
    </row>
    <row r="88" spans="4:16" x14ac:dyDescent="0.25">
      <c r="D88" s="45"/>
      <c r="E88" s="6"/>
      <c r="G88" s="1"/>
      <c r="I88" s="72"/>
    </row>
    <row r="89" spans="4:16" x14ac:dyDescent="0.25">
      <c r="D89" s="116" t="s">
        <v>352</v>
      </c>
      <c r="E89" s="116" t="s">
        <v>122</v>
      </c>
      <c r="F89" s="26" t="s">
        <v>208</v>
      </c>
      <c r="G89" s="117" t="s">
        <v>28</v>
      </c>
      <c r="H89" s="117" t="s">
        <v>144</v>
      </c>
      <c r="I89" s="117" t="s">
        <v>209</v>
      </c>
      <c r="J89" s="117" t="s">
        <v>213</v>
      </c>
      <c r="K89" s="117" t="s">
        <v>210</v>
      </c>
      <c r="L89" s="117" t="s">
        <v>361</v>
      </c>
      <c r="M89" s="117" t="s">
        <v>211</v>
      </c>
      <c r="N89" s="117" t="s">
        <v>214</v>
      </c>
      <c r="O89" s="117" t="s">
        <v>362</v>
      </c>
      <c r="P89" s="117" t="s">
        <v>216</v>
      </c>
    </row>
    <row r="90" spans="4:16" x14ac:dyDescent="0.25">
      <c r="D90" s="114" t="s">
        <v>358</v>
      </c>
      <c r="E90" s="114" t="s">
        <v>123</v>
      </c>
      <c r="F90" s="27" t="s">
        <v>85</v>
      </c>
      <c r="G90" s="89" t="s">
        <v>37</v>
      </c>
      <c r="H90" s="115">
        <v>1000</v>
      </c>
      <c r="I90" s="115">
        <v>500</v>
      </c>
      <c r="J90" s="115">
        <v>500</v>
      </c>
      <c r="K90" s="89"/>
      <c r="L90" s="89"/>
      <c r="M90" s="89"/>
      <c r="N90" s="89"/>
      <c r="O90" s="89"/>
      <c r="P90" s="89"/>
    </row>
    <row r="91" spans="4:16" x14ac:dyDescent="0.25">
      <c r="D91" s="114" t="s">
        <v>179</v>
      </c>
      <c r="E91" s="114" t="s">
        <v>123</v>
      </c>
      <c r="F91" s="27" t="s">
        <v>85</v>
      </c>
      <c r="G91" s="89" t="s">
        <v>196</v>
      </c>
      <c r="H91" s="115">
        <v>500</v>
      </c>
      <c r="I91" s="115">
        <v>520</v>
      </c>
      <c r="J91" s="115">
        <v>520</v>
      </c>
      <c r="K91" s="89"/>
      <c r="L91" s="89"/>
      <c r="M91" s="89"/>
      <c r="N91" s="89"/>
      <c r="O91" s="89"/>
      <c r="P91" s="89"/>
    </row>
    <row r="92" spans="4:16" x14ac:dyDescent="0.25">
      <c r="D92" s="114" t="s">
        <v>358</v>
      </c>
      <c r="E92" s="114" t="s">
        <v>123</v>
      </c>
      <c r="F92" s="27" t="s">
        <v>85</v>
      </c>
      <c r="G92" s="89" t="s">
        <v>197</v>
      </c>
      <c r="H92" s="115">
        <v>620</v>
      </c>
      <c r="I92" s="115">
        <v>560</v>
      </c>
      <c r="J92" s="115">
        <v>560</v>
      </c>
      <c r="K92" s="89"/>
      <c r="L92" s="89"/>
      <c r="M92" s="89"/>
      <c r="N92" s="89"/>
      <c r="O92" s="89"/>
      <c r="P92" s="89"/>
    </row>
    <row r="93" spans="4:16" x14ac:dyDescent="0.25">
      <c r="D93" s="114" t="s">
        <v>358</v>
      </c>
      <c r="E93" s="114" t="s">
        <v>123</v>
      </c>
      <c r="F93" s="27" t="s">
        <v>85</v>
      </c>
      <c r="G93" s="89" t="s">
        <v>198</v>
      </c>
      <c r="H93" s="115">
        <v>180</v>
      </c>
      <c r="I93" s="115">
        <v>140</v>
      </c>
      <c r="J93" s="115">
        <v>140</v>
      </c>
      <c r="K93" s="89"/>
      <c r="L93" s="89"/>
      <c r="M93" s="89"/>
      <c r="N93" s="89"/>
      <c r="O93" s="89"/>
      <c r="P93" s="89"/>
    </row>
    <row r="94" spans="4:16" x14ac:dyDescent="0.25">
      <c r="D94" s="114" t="s">
        <v>179</v>
      </c>
      <c r="E94" s="114" t="s">
        <v>123</v>
      </c>
      <c r="F94" s="27" t="s">
        <v>200</v>
      </c>
      <c r="G94" s="89" t="s">
        <v>196</v>
      </c>
      <c r="H94" s="115">
        <v>450</v>
      </c>
      <c r="I94" s="115">
        <v>420</v>
      </c>
      <c r="J94" s="115">
        <v>420</v>
      </c>
      <c r="K94" s="89"/>
      <c r="L94" s="89"/>
      <c r="M94" s="89"/>
      <c r="N94" s="89"/>
      <c r="O94" s="89"/>
      <c r="P94" s="89"/>
    </row>
    <row r="95" spans="4:16" x14ac:dyDescent="0.25">
      <c r="D95" s="114" t="s">
        <v>179</v>
      </c>
      <c r="E95" s="114" t="s">
        <v>123</v>
      </c>
      <c r="F95" s="27" t="s">
        <v>200</v>
      </c>
      <c r="G95" s="89" t="s">
        <v>201</v>
      </c>
      <c r="H95" s="115">
        <v>500</v>
      </c>
      <c r="I95" s="115">
        <v>520</v>
      </c>
      <c r="J95" s="115">
        <v>517.142857142857</v>
      </c>
      <c r="K95" s="89"/>
      <c r="L95" s="89"/>
      <c r="M95" s="89"/>
      <c r="N95" s="89"/>
      <c r="O95" s="89"/>
      <c r="P95" s="89"/>
    </row>
    <row r="96" spans="4:16" x14ac:dyDescent="0.25">
      <c r="D96" s="114" t="s">
        <v>179</v>
      </c>
      <c r="E96" s="114" t="s">
        <v>123</v>
      </c>
      <c r="F96" s="27" t="s">
        <v>200</v>
      </c>
      <c r="G96" s="89" t="s">
        <v>199</v>
      </c>
      <c r="H96" s="115">
        <v>430</v>
      </c>
      <c r="I96" s="115">
        <v>445</v>
      </c>
      <c r="J96" s="115">
        <v>442.85714285714198</v>
      </c>
      <c r="K96" s="89"/>
      <c r="L96" s="89"/>
      <c r="M96" s="89"/>
      <c r="N96" s="89"/>
      <c r="O96" s="89"/>
      <c r="P96" s="89"/>
    </row>
    <row r="97" spans="3:16" x14ac:dyDescent="0.25">
      <c r="D97" s="114" t="s">
        <v>179</v>
      </c>
      <c r="E97" s="114" t="s">
        <v>203</v>
      </c>
      <c r="F97" s="27" t="s">
        <v>85</v>
      </c>
      <c r="G97" s="89" t="s">
        <v>202</v>
      </c>
      <c r="H97" s="115">
        <v>500</v>
      </c>
      <c r="I97" s="115">
        <v>520</v>
      </c>
      <c r="J97" s="115">
        <v>500</v>
      </c>
      <c r="K97" s="89"/>
      <c r="L97" s="89"/>
      <c r="M97" s="89"/>
      <c r="N97" s="89"/>
      <c r="O97" s="89"/>
      <c r="P97" s="89"/>
    </row>
    <row r="98" spans="3:16" x14ac:dyDescent="0.25">
      <c r="D98" s="114" t="s">
        <v>179</v>
      </c>
      <c r="E98" s="114" t="s">
        <v>205</v>
      </c>
      <c r="F98" s="27" t="s">
        <v>85</v>
      </c>
      <c r="G98" s="89" t="s">
        <v>204</v>
      </c>
      <c r="H98" s="115">
        <v>7500</v>
      </c>
      <c r="I98" s="115">
        <v>7725</v>
      </c>
      <c r="J98" s="115">
        <v>7675</v>
      </c>
      <c r="K98" s="115">
        <v>2500</v>
      </c>
      <c r="L98" s="115">
        <v>2425</v>
      </c>
      <c r="M98" s="115">
        <v>2425</v>
      </c>
      <c r="N98" s="115">
        <v>5000</v>
      </c>
      <c r="O98" s="115">
        <v>5300</v>
      </c>
      <c r="P98" s="115">
        <v>5250</v>
      </c>
    </row>
    <row r="99" spans="3:16" x14ac:dyDescent="0.25">
      <c r="D99" s="114" t="s">
        <v>179</v>
      </c>
      <c r="E99" s="114" t="s">
        <v>205</v>
      </c>
      <c r="F99" s="27" t="s">
        <v>85</v>
      </c>
      <c r="G99" s="89" t="s">
        <v>206</v>
      </c>
      <c r="H99" s="115">
        <v>3700</v>
      </c>
      <c r="I99" s="115">
        <v>3775</v>
      </c>
      <c r="J99" s="115">
        <v>3720</v>
      </c>
      <c r="K99" s="115">
        <v>700</v>
      </c>
      <c r="L99" s="115">
        <v>875</v>
      </c>
      <c r="M99" s="115">
        <v>820</v>
      </c>
      <c r="N99" s="115">
        <v>3000</v>
      </c>
      <c r="O99" s="115">
        <v>2900</v>
      </c>
      <c r="P99" s="115">
        <v>2900</v>
      </c>
    </row>
    <row r="100" spans="3:16" x14ac:dyDescent="0.25">
      <c r="D100" s="114" t="s">
        <v>179</v>
      </c>
      <c r="E100" s="114" t="s">
        <v>205</v>
      </c>
      <c r="F100" s="27" t="s">
        <v>85</v>
      </c>
      <c r="G100" s="89" t="s">
        <v>207</v>
      </c>
      <c r="H100" s="115">
        <v>5000</v>
      </c>
      <c r="I100" s="115">
        <v>4805</v>
      </c>
      <c r="J100" s="115">
        <v>4805</v>
      </c>
      <c r="K100" s="115">
        <v>3000</v>
      </c>
      <c r="L100" s="115">
        <v>2955</v>
      </c>
      <c r="M100" s="115">
        <v>2955</v>
      </c>
      <c r="N100" s="115">
        <v>2000</v>
      </c>
      <c r="O100" s="115">
        <v>1850</v>
      </c>
      <c r="P100" s="115">
        <v>1850</v>
      </c>
    </row>
    <row r="101" spans="3:16" x14ac:dyDescent="0.25">
      <c r="D101" s="45"/>
      <c r="E101" s="6"/>
      <c r="G101" s="1"/>
      <c r="I101" s="72"/>
    </row>
    <row r="102" spans="3:16" x14ac:dyDescent="0.25">
      <c r="D102" s="45"/>
      <c r="E102" s="6"/>
      <c r="G102" s="1"/>
      <c r="I102" s="72"/>
    </row>
    <row r="103" spans="3:16" x14ac:dyDescent="0.25">
      <c r="D103" s="55"/>
      <c r="E103" s="56"/>
      <c r="F103" s="25"/>
      <c r="G103" s="57"/>
      <c r="H103" s="25"/>
      <c r="I103" s="124"/>
      <c r="J103" s="25"/>
      <c r="K103" s="125"/>
      <c r="L103" s="125"/>
      <c r="M103" s="25"/>
      <c r="N103" s="25"/>
      <c r="O103" s="25"/>
    </row>
    <row r="104" spans="3:16" x14ac:dyDescent="0.25">
      <c r="D104" s="45"/>
      <c r="E104" s="6"/>
      <c r="G104" s="1"/>
      <c r="I104" s="113"/>
      <c r="K104" s="112"/>
      <c r="L104" s="112"/>
    </row>
    <row r="105" spans="3:16" ht="15" customHeight="1" x14ac:dyDescent="0.3">
      <c r="C105" s="40" t="s">
        <v>316</v>
      </c>
    </row>
    <row r="106" spans="3:16" ht="15" customHeight="1" x14ac:dyDescent="0.3">
      <c r="C106" s="4"/>
    </row>
    <row r="107" spans="3:16" x14ac:dyDescent="0.25">
      <c r="C107" s="10" t="s">
        <v>5</v>
      </c>
    </row>
    <row r="108" spans="3:16" ht="75" x14ac:dyDescent="0.25">
      <c r="D108" s="2" t="s">
        <v>423</v>
      </c>
    </row>
    <row r="110" spans="3:16" ht="15" customHeight="1" x14ac:dyDescent="0.25">
      <c r="C110" s="10" t="s">
        <v>0</v>
      </c>
    </row>
    <row r="111" spans="3:16" ht="15" customHeight="1" x14ac:dyDescent="0.25">
      <c r="D111" t="s">
        <v>388</v>
      </c>
    </row>
    <row r="112" spans="3:16" ht="15" customHeight="1" x14ac:dyDescent="0.25">
      <c r="C112" s="198" t="s">
        <v>421</v>
      </c>
      <c r="D112" t="s">
        <v>415</v>
      </c>
    </row>
    <row r="113" spans="3:13" ht="15" customHeight="1" x14ac:dyDescent="0.25">
      <c r="C113" s="198"/>
      <c r="D113" t="s">
        <v>419</v>
      </c>
    </row>
    <row r="114" spans="3:13" ht="15" customHeight="1" x14ac:dyDescent="0.25">
      <c r="C114" s="198"/>
      <c r="D114" t="s">
        <v>389</v>
      </c>
    </row>
    <row r="115" spans="3:13" ht="15" customHeight="1" x14ac:dyDescent="0.25">
      <c r="C115" s="198"/>
      <c r="D115" t="s">
        <v>387</v>
      </c>
    </row>
    <row r="116" spans="3:13" s="46" customFormat="1" ht="15" customHeight="1" x14ac:dyDescent="0.25">
      <c r="D116" s="156" t="s">
        <v>38</v>
      </c>
      <c r="E116" s="156" t="s">
        <v>92</v>
      </c>
      <c r="F116" s="156" t="s">
        <v>22</v>
      </c>
      <c r="G116" s="156" t="s">
        <v>25</v>
      </c>
      <c r="H116" s="156" t="s">
        <v>394</v>
      </c>
      <c r="I116" s="156" t="s">
        <v>27</v>
      </c>
      <c r="J116" s="156" t="s">
        <v>395</v>
      </c>
      <c r="K116" s="156" t="s">
        <v>166</v>
      </c>
      <c r="L116" s="156" t="s">
        <v>390</v>
      </c>
      <c r="M116" s="156" t="s">
        <v>396</v>
      </c>
    </row>
    <row r="117" spans="3:13" ht="15" customHeight="1" x14ac:dyDescent="0.25">
      <c r="D117" s="89" t="s">
        <v>167</v>
      </c>
      <c r="E117" s="89" t="s">
        <v>168</v>
      </c>
      <c r="F117" s="89">
        <v>0</v>
      </c>
      <c r="G117" s="155">
        <v>39813</v>
      </c>
      <c r="H117" s="89">
        <v>401</v>
      </c>
      <c r="I117" s="89" t="s">
        <v>47</v>
      </c>
      <c r="J117" s="89"/>
      <c r="K117" s="89" t="s">
        <v>169</v>
      </c>
      <c r="L117" s="89" t="s">
        <v>393</v>
      </c>
      <c r="M117" s="89" t="s">
        <v>373</v>
      </c>
    </row>
    <row r="118" spans="3:13" ht="15" customHeight="1" x14ac:dyDescent="0.25">
      <c r="D118" s="89" t="s">
        <v>167</v>
      </c>
      <c r="E118" s="89" t="s">
        <v>168</v>
      </c>
      <c r="F118" s="89">
        <v>0</v>
      </c>
      <c r="G118" s="155">
        <v>39813</v>
      </c>
      <c r="H118" s="89">
        <v>250</v>
      </c>
      <c r="I118" s="89" t="s">
        <v>47</v>
      </c>
      <c r="J118" s="89"/>
      <c r="K118" s="89" t="s">
        <v>170</v>
      </c>
      <c r="L118" s="89" t="s">
        <v>393</v>
      </c>
      <c r="M118" s="89" t="s">
        <v>373</v>
      </c>
    </row>
    <row r="119" spans="3:13" ht="15" customHeight="1" x14ac:dyDescent="0.25">
      <c r="D119" s="89" t="s">
        <v>275</v>
      </c>
      <c r="E119" s="89" t="s">
        <v>43</v>
      </c>
      <c r="F119" s="89">
        <v>0</v>
      </c>
      <c r="G119" s="155">
        <v>39813</v>
      </c>
      <c r="H119" s="89">
        <v>1000</v>
      </c>
      <c r="I119" s="89" t="s">
        <v>47</v>
      </c>
      <c r="J119" s="89" t="s">
        <v>158</v>
      </c>
      <c r="K119" s="89" t="s">
        <v>169</v>
      </c>
      <c r="L119" s="89" t="s">
        <v>397</v>
      </c>
      <c r="M119" s="89"/>
    </row>
    <row r="120" spans="3:13" ht="15" customHeight="1" x14ac:dyDescent="0.25">
      <c r="D120" s="161" t="s">
        <v>167</v>
      </c>
      <c r="E120" s="161" t="s">
        <v>168</v>
      </c>
      <c r="F120" s="161">
        <v>1</v>
      </c>
      <c r="G120" s="162">
        <v>39813</v>
      </c>
      <c r="H120" s="161">
        <v>401</v>
      </c>
      <c r="I120" s="161" t="s">
        <v>47</v>
      </c>
      <c r="J120" s="161"/>
      <c r="K120" s="161" t="s">
        <v>169</v>
      </c>
      <c r="L120" s="161" t="s">
        <v>393</v>
      </c>
      <c r="M120" s="161" t="s">
        <v>373</v>
      </c>
    </row>
    <row r="121" spans="3:13" ht="15" customHeight="1" x14ac:dyDescent="0.25">
      <c r="D121" s="161" t="s">
        <v>167</v>
      </c>
      <c r="E121" s="161" t="s">
        <v>168</v>
      </c>
      <c r="F121" s="161">
        <v>1</v>
      </c>
      <c r="G121" s="162">
        <v>39813</v>
      </c>
      <c r="H121" s="161">
        <v>250</v>
      </c>
      <c r="I121" s="161" t="s">
        <v>47</v>
      </c>
      <c r="J121" s="161"/>
      <c r="K121" s="161" t="s">
        <v>170</v>
      </c>
      <c r="L121" s="161" t="s">
        <v>393</v>
      </c>
      <c r="M121" s="161" t="s">
        <v>373</v>
      </c>
    </row>
    <row r="122" spans="3:13" ht="15" customHeight="1" x14ac:dyDescent="0.25">
      <c r="D122" s="161" t="s">
        <v>275</v>
      </c>
      <c r="E122" s="161" t="s">
        <v>43</v>
      </c>
      <c r="F122" s="161">
        <v>1</v>
      </c>
      <c r="G122" s="162">
        <v>39813</v>
      </c>
      <c r="H122" s="161">
        <v>3000</v>
      </c>
      <c r="I122" s="161" t="s">
        <v>47</v>
      </c>
      <c r="J122" s="161" t="s">
        <v>158</v>
      </c>
      <c r="K122" s="161" t="s">
        <v>169</v>
      </c>
      <c r="L122" s="161" t="s">
        <v>397</v>
      </c>
      <c r="M122" s="161"/>
    </row>
    <row r="123" spans="3:13" ht="15" customHeight="1" x14ac:dyDescent="0.25"/>
    <row r="124" spans="3:13" ht="15" customHeight="1" x14ac:dyDescent="0.25">
      <c r="D124" t="s">
        <v>391</v>
      </c>
    </row>
    <row r="125" spans="3:13" ht="15" customHeight="1" x14ac:dyDescent="0.25">
      <c r="D125" t="s">
        <v>416</v>
      </c>
    </row>
    <row r="126" spans="3:13" ht="15" customHeight="1" x14ac:dyDescent="0.25">
      <c r="D126" t="s">
        <v>392</v>
      </c>
    </row>
    <row r="127" spans="3:13" ht="15" customHeight="1" x14ac:dyDescent="0.25">
      <c r="D127" s="156" t="s">
        <v>352</v>
      </c>
      <c r="E127" s="156" t="s">
        <v>390</v>
      </c>
    </row>
    <row r="128" spans="3:13" ht="15" customHeight="1" x14ac:dyDescent="0.25">
      <c r="D128" s="89" t="s">
        <v>358</v>
      </c>
      <c r="E128" s="89"/>
    </row>
    <row r="129" spans="4:15" ht="15" customHeight="1" x14ac:dyDescent="0.25">
      <c r="D129" s="89" t="s">
        <v>179</v>
      </c>
      <c r="E129" s="89" t="s">
        <v>393</v>
      </c>
    </row>
    <row r="130" spans="4:15" ht="15" customHeight="1" x14ac:dyDescent="0.25"/>
    <row r="131" spans="4:15" ht="15" customHeight="1" x14ac:dyDescent="0.25">
      <c r="D131" t="s">
        <v>400</v>
      </c>
    </row>
    <row r="132" spans="4:15" ht="15" customHeight="1" x14ac:dyDescent="0.25">
      <c r="D132" t="s">
        <v>417</v>
      </c>
    </row>
    <row r="133" spans="4:15" ht="15" customHeight="1" x14ac:dyDescent="0.25">
      <c r="D133" t="s">
        <v>398</v>
      </c>
    </row>
    <row r="134" spans="4:15" ht="15" customHeight="1" x14ac:dyDescent="0.25">
      <c r="D134" t="s">
        <v>399</v>
      </c>
    </row>
    <row r="135" spans="4:15" ht="15" customHeight="1" x14ac:dyDescent="0.25">
      <c r="D135" s="156" t="s">
        <v>22</v>
      </c>
      <c r="E135" s="156" t="s">
        <v>401</v>
      </c>
      <c r="F135" s="156" t="s">
        <v>402</v>
      </c>
      <c r="G135" s="156" t="s">
        <v>403</v>
      </c>
      <c r="H135" s="156" t="s">
        <v>404</v>
      </c>
      <c r="I135" s="156" t="s">
        <v>405</v>
      </c>
      <c r="J135" s="156" t="s">
        <v>406</v>
      </c>
      <c r="K135" s="156" t="s">
        <v>407</v>
      </c>
      <c r="L135" s="156" t="s">
        <v>408</v>
      </c>
    </row>
    <row r="136" spans="4:15" ht="15" customHeight="1" x14ac:dyDescent="0.25">
      <c r="D136" s="89">
        <v>0</v>
      </c>
      <c r="E136" s="158" t="s">
        <v>409</v>
      </c>
      <c r="F136" s="158" t="s">
        <v>410</v>
      </c>
      <c r="G136" s="158" t="s">
        <v>411</v>
      </c>
      <c r="H136" s="158"/>
      <c r="I136" s="158" t="s">
        <v>412</v>
      </c>
      <c r="J136" s="158" t="s">
        <v>411</v>
      </c>
      <c r="K136" s="158" t="s">
        <v>413</v>
      </c>
      <c r="L136" s="158" t="s">
        <v>409</v>
      </c>
    </row>
    <row r="137" spans="4:15" ht="15" customHeight="1" x14ac:dyDescent="0.25">
      <c r="D137" s="89">
        <v>2</v>
      </c>
      <c r="E137" s="158" t="s">
        <v>409</v>
      </c>
      <c r="F137" s="158" t="s">
        <v>414</v>
      </c>
      <c r="G137" s="158"/>
      <c r="H137" s="158">
        <v>561</v>
      </c>
      <c r="I137" s="158"/>
      <c r="J137" s="158" t="s">
        <v>411</v>
      </c>
      <c r="K137" s="158" t="s">
        <v>413</v>
      </c>
      <c r="L137" s="158" t="s">
        <v>409</v>
      </c>
    </row>
    <row r="138" spans="4:15" x14ac:dyDescent="0.25">
      <c r="E138" s="75"/>
      <c r="G138" s="1"/>
      <c r="I138" s="72"/>
    </row>
    <row r="139" spans="4:15" x14ac:dyDescent="0.25">
      <c r="E139" s="75"/>
      <c r="G139" s="1"/>
      <c r="I139" s="72"/>
    </row>
    <row r="140" spans="4:15" ht="15.75" thickBot="1" x14ac:dyDescent="0.3">
      <c r="D140" s="156" t="s">
        <v>23</v>
      </c>
      <c r="E140" s="156" t="s">
        <v>24</v>
      </c>
      <c r="F140" s="156" t="s">
        <v>22</v>
      </c>
      <c r="G140" s="156" t="s">
        <v>25</v>
      </c>
      <c r="H140" s="156" t="s">
        <v>26</v>
      </c>
      <c r="I140" s="159" t="s">
        <v>27</v>
      </c>
      <c r="J140" s="156" t="s">
        <v>109</v>
      </c>
      <c r="K140" s="156" t="s">
        <v>166</v>
      </c>
      <c r="L140" s="156" t="s">
        <v>352</v>
      </c>
      <c r="M140" s="156" t="s">
        <v>372</v>
      </c>
      <c r="N140" s="46"/>
      <c r="O140" s="46"/>
    </row>
    <row r="141" spans="4:15" ht="15.75" thickBot="1" x14ac:dyDescent="0.3">
      <c r="D141" s="89" t="str">
        <f t="shared" ref="D141:E143" si="1">D117</f>
        <v>tc36178_Asset_Swap1</v>
      </c>
      <c r="E141" s="89" t="str">
        <f t="shared" si="1"/>
        <v>ASSET_SWAP</v>
      </c>
      <c r="F141" s="89">
        <f>$D$136</f>
        <v>0</v>
      </c>
      <c r="G141" s="155">
        <f t="shared" ref="G141:I143" si="2">G117</f>
        <v>39813</v>
      </c>
      <c r="H141" s="157">
        <f t="shared" si="2"/>
        <v>401</v>
      </c>
      <c r="I141" s="163" t="str">
        <f t="shared" si="2"/>
        <v>COMPUTED_FV</v>
      </c>
      <c r="J141" s="158">
        <f t="shared" ref="J141:M141" si="3">J117</f>
        <v>0</v>
      </c>
      <c r="K141" s="158" t="str">
        <f t="shared" si="3"/>
        <v>EUR</v>
      </c>
      <c r="L141" s="158" t="str">
        <f>IF(L117=$E$129,$D$129,$D$128)</f>
        <v>tc36178_pool_long</v>
      </c>
      <c r="M141" s="158" t="str">
        <f t="shared" si="3"/>
        <v>Aaa</v>
      </c>
    </row>
    <row r="142" spans="4:15" x14ac:dyDescent="0.25">
      <c r="D142" s="89" t="str">
        <f t="shared" si="1"/>
        <v>tc36178_Asset_Swap1</v>
      </c>
      <c r="E142" s="89" t="str">
        <f t="shared" si="1"/>
        <v>ASSET_SWAP</v>
      </c>
      <c r="F142" s="89">
        <f>$D$136</f>
        <v>0</v>
      </c>
      <c r="G142" s="155">
        <f t="shared" si="2"/>
        <v>39813</v>
      </c>
      <c r="H142" s="89">
        <f t="shared" si="2"/>
        <v>250</v>
      </c>
      <c r="I142" s="160" t="str">
        <f t="shared" si="2"/>
        <v>COMPUTED_FV</v>
      </c>
      <c r="J142" s="89">
        <f t="shared" ref="J142:M142" si="4">J118</f>
        <v>0</v>
      </c>
      <c r="K142" s="89" t="str">
        <f t="shared" si="4"/>
        <v>JPY</v>
      </c>
      <c r="L142" s="158" t="str">
        <f t="shared" ref="L142:L143" si="5">IF(L118=$E$129,$D$129,$D$128)</f>
        <v>tc36178_pool_long</v>
      </c>
      <c r="M142" s="89" t="str">
        <f t="shared" si="4"/>
        <v>Aaa</v>
      </c>
    </row>
    <row r="143" spans="4:15" x14ac:dyDescent="0.25">
      <c r="D143" s="89" t="str">
        <f t="shared" si="1"/>
        <v>tc36178_a_Swap</v>
      </c>
      <c r="E143" s="89" t="str">
        <f t="shared" si="1"/>
        <v>SWAP</v>
      </c>
      <c r="F143" s="89">
        <f>$D$136</f>
        <v>0</v>
      </c>
      <c r="G143" s="155">
        <f t="shared" si="2"/>
        <v>39813</v>
      </c>
      <c r="H143" s="89">
        <f t="shared" si="2"/>
        <v>1000</v>
      </c>
      <c r="I143" s="89" t="str">
        <f t="shared" si="2"/>
        <v>COMPUTED_FV</v>
      </c>
      <c r="J143" s="89" t="str">
        <f t="shared" ref="J143:K143" si="6">J119</f>
        <v>tc36178_GL</v>
      </c>
      <c r="K143" s="89" t="str">
        <f t="shared" si="6"/>
        <v>EUR</v>
      </c>
      <c r="L143" s="158" t="str">
        <f t="shared" si="5"/>
        <v>tc36178_RPB</v>
      </c>
      <c r="M143" s="89"/>
    </row>
    <row r="144" spans="4:15" x14ac:dyDescent="0.25">
      <c r="D144" s="89" t="str">
        <f>D117</f>
        <v>tc36178_Asset_Swap1</v>
      </c>
      <c r="E144" s="89" t="str">
        <f>E117</f>
        <v>ASSET_SWAP</v>
      </c>
      <c r="F144" s="89">
        <f>$D$137</f>
        <v>2</v>
      </c>
      <c r="G144" s="155">
        <f>G117</f>
        <v>39813</v>
      </c>
      <c r="H144" s="89">
        <f>H117</f>
        <v>401</v>
      </c>
      <c r="I144" s="89" t="str">
        <f t="shared" ref="I144:K144" si="7">I117</f>
        <v>COMPUTED_FV</v>
      </c>
      <c r="J144" s="89">
        <f t="shared" si="7"/>
        <v>0</v>
      </c>
      <c r="K144" s="89" t="str">
        <f t="shared" si="7"/>
        <v>EUR</v>
      </c>
      <c r="L144" s="89" t="str">
        <f>IF(L117=$E$129,$D$129,$D$128)</f>
        <v>tc36178_pool_long</v>
      </c>
      <c r="M144" s="89" t="str">
        <f>M120</f>
        <v>Aaa</v>
      </c>
    </row>
    <row r="145" spans="2:13" x14ac:dyDescent="0.25">
      <c r="D145" s="89" t="str">
        <f t="shared" ref="D145:E146" si="8">D118</f>
        <v>tc36178_Asset_Swap1</v>
      </c>
      <c r="E145" s="89" t="str">
        <f t="shared" si="8"/>
        <v>ASSET_SWAP</v>
      </c>
      <c r="F145" s="89">
        <f t="shared" ref="F145:F146" si="9">$D$137</f>
        <v>2</v>
      </c>
      <c r="G145" s="155">
        <f t="shared" ref="G145:H146" si="10">G118</f>
        <v>39813</v>
      </c>
      <c r="H145" s="89">
        <f t="shared" si="10"/>
        <v>250</v>
      </c>
      <c r="I145" s="89" t="str">
        <f t="shared" ref="I145:K145" si="11">I118</f>
        <v>COMPUTED_FV</v>
      </c>
      <c r="J145" s="89">
        <f t="shared" si="11"/>
        <v>0</v>
      </c>
      <c r="K145" s="89" t="str">
        <f t="shared" si="11"/>
        <v>JPY</v>
      </c>
      <c r="L145" s="89" t="str">
        <f t="shared" ref="L145:L146" si="12">IF(L118=$E$129,$D$129,$D$128)</f>
        <v>tc36178_pool_long</v>
      </c>
      <c r="M145" s="89" t="str">
        <f t="shared" ref="M145" si="13">M121</f>
        <v>Aaa</v>
      </c>
    </row>
    <row r="146" spans="2:13" x14ac:dyDescent="0.25">
      <c r="D146" s="89" t="str">
        <f t="shared" si="8"/>
        <v>tc36178_a_Swap</v>
      </c>
      <c r="E146" s="89" t="str">
        <f t="shared" si="8"/>
        <v>SWAP</v>
      </c>
      <c r="F146" s="89">
        <f t="shared" si="9"/>
        <v>2</v>
      </c>
      <c r="G146" s="155">
        <f t="shared" si="10"/>
        <v>39813</v>
      </c>
      <c r="H146" s="89">
        <f t="shared" si="10"/>
        <v>1000</v>
      </c>
      <c r="I146" s="89" t="str">
        <f t="shared" ref="I146:K146" si="14">I119</f>
        <v>COMPUTED_FV</v>
      </c>
      <c r="J146" s="89" t="str">
        <f t="shared" si="14"/>
        <v>tc36178_GL</v>
      </c>
      <c r="K146" s="89" t="str">
        <f t="shared" si="14"/>
        <v>EUR</v>
      </c>
      <c r="L146" s="89" t="str">
        <f t="shared" si="12"/>
        <v>tc36178_RPB</v>
      </c>
      <c r="M146" s="89"/>
    </row>
    <row r="147" spans="2:13" x14ac:dyDescent="0.25">
      <c r="E147" s="75"/>
      <c r="G147" s="1"/>
      <c r="I147" s="72"/>
    </row>
    <row r="148" spans="2:13" x14ac:dyDescent="0.25">
      <c r="C148" s="9" t="s">
        <v>10</v>
      </c>
      <c r="E148" s="75"/>
    </row>
    <row r="149" spans="2:13" x14ac:dyDescent="0.25">
      <c r="D149" s="156" t="s">
        <v>23</v>
      </c>
      <c r="E149" s="156" t="s">
        <v>24</v>
      </c>
      <c r="F149" s="156" t="s">
        <v>22</v>
      </c>
      <c r="G149" s="156" t="s">
        <v>25</v>
      </c>
      <c r="H149" s="156" t="s">
        <v>26</v>
      </c>
      <c r="I149" s="156" t="s">
        <v>27</v>
      </c>
      <c r="J149" s="156" t="s">
        <v>109</v>
      </c>
      <c r="K149" s="156" t="s">
        <v>166</v>
      </c>
      <c r="L149" s="156" t="s">
        <v>352</v>
      </c>
      <c r="M149" s="156" t="s">
        <v>372</v>
      </c>
    </row>
    <row r="150" spans="2:13" x14ac:dyDescent="0.25">
      <c r="D150" s="89" t="s">
        <v>167</v>
      </c>
      <c r="E150" s="84" t="s">
        <v>168</v>
      </c>
      <c r="F150" s="89">
        <v>0</v>
      </c>
      <c r="G150" s="155">
        <v>39813</v>
      </c>
      <c r="H150" s="89">
        <v>401</v>
      </c>
      <c r="I150" s="89" t="s">
        <v>47</v>
      </c>
      <c r="J150" s="89"/>
      <c r="K150" s="89" t="s">
        <v>169</v>
      </c>
      <c r="L150" s="89" t="s">
        <v>179</v>
      </c>
      <c r="M150" s="89" t="s">
        <v>373</v>
      </c>
    </row>
    <row r="151" spans="2:13" x14ac:dyDescent="0.25">
      <c r="D151" s="89" t="s">
        <v>167</v>
      </c>
      <c r="E151" s="84" t="s">
        <v>168</v>
      </c>
      <c r="F151" s="89">
        <v>0</v>
      </c>
      <c r="G151" s="155">
        <v>39813</v>
      </c>
      <c r="H151" s="89">
        <v>250</v>
      </c>
      <c r="I151" s="89" t="s">
        <v>47</v>
      </c>
      <c r="J151" s="89"/>
      <c r="K151" s="89" t="s">
        <v>170</v>
      </c>
      <c r="L151" s="89" t="s">
        <v>179</v>
      </c>
      <c r="M151" s="89" t="s">
        <v>373</v>
      </c>
    </row>
    <row r="152" spans="2:13" x14ac:dyDescent="0.25">
      <c r="D152" s="89" t="s">
        <v>275</v>
      </c>
      <c r="E152" s="84" t="s">
        <v>43</v>
      </c>
      <c r="F152" s="89">
        <v>0</v>
      </c>
      <c r="G152" s="155">
        <v>39813</v>
      </c>
      <c r="H152" s="89">
        <v>1000</v>
      </c>
      <c r="I152" s="89" t="s">
        <v>47</v>
      </c>
      <c r="J152" s="89" t="s">
        <v>158</v>
      </c>
      <c r="K152" s="89" t="s">
        <v>169</v>
      </c>
      <c r="L152" s="89" t="s">
        <v>358</v>
      </c>
      <c r="M152" s="89"/>
    </row>
    <row r="153" spans="2:13" x14ac:dyDescent="0.25">
      <c r="D153" s="89" t="s">
        <v>167</v>
      </c>
      <c r="E153" s="84" t="s">
        <v>168</v>
      </c>
      <c r="F153" s="89">
        <v>2</v>
      </c>
      <c r="G153" s="155">
        <v>39813</v>
      </c>
      <c r="H153" s="89">
        <v>401</v>
      </c>
      <c r="I153" s="89" t="s">
        <v>47</v>
      </c>
      <c r="J153" s="89"/>
      <c r="K153" s="89" t="s">
        <v>169</v>
      </c>
      <c r="L153" s="89" t="s">
        <v>179</v>
      </c>
      <c r="M153" s="89" t="s">
        <v>373</v>
      </c>
    </row>
    <row r="154" spans="2:13" x14ac:dyDescent="0.25">
      <c r="D154" s="89" t="s">
        <v>167</v>
      </c>
      <c r="E154" s="84" t="s">
        <v>168</v>
      </c>
      <c r="F154" s="89">
        <v>2</v>
      </c>
      <c r="G154" s="155">
        <v>39813</v>
      </c>
      <c r="H154" s="89">
        <v>250</v>
      </c>
      <c r="I154" s="89" t="s">
        <v>47</v>
      </c>
      <c r="J154" s="89"/>
      <c r="K154" s="89" t="s">
        <v>170</v>
      </c>
      <c r="L154" s="89" t="s">
        <v>179</v>
      </c>
      <c r="M154" s="89" t="s">
        <v>373</v>
      </c>
    </row>
    <row r="155" spans="2:13" x14ac:dyDescent="0.25">
      <c r="D155" s="89" t="s">
        <v>275</v>
      </c>
      <c r="E155" s="84" t="s">
        <v>43</v>
      </c>
      <c r="F155" s="89">
        <v>2</v>
      </c>
      <c r="G155" s="155">
        <v>39813</v>
      </c>
      <c r="H155" s="89">
        <v>1000</v>
      </c>
      <c r="I155" s="89" t="s">
        <v>47</v>
      </c>
      <c r="J155" s="89" t="s">
        <v>158</v>
      </c>
      <c r="K155" s="89" t="s">
        <v>169</v>
      </c>
      <c r="L155" s="89" t="s">
        <v>358</v>
      </c>
      <c r="M155" s="89"/>
    </row>
    <row r="156" spans="2:13" x14ac:dyDescent="0.25">
      <c r="E156" s="75"/>
    </row>
    <row r="157" spans="2:13" x14ac:dyDescent="0.25">
      <c r="B157" s="72"/>
      <c r="D157" s="72"/>
      <c r="G157" s="1"/>
      <c r="H157" s="1"/>
    </row>
    <row r="158" spans="2:13" ht="18.75" x14ac:dyDescent="0.3">
      <c r="B158" s="72"/>
      <c r="C158" s="76" t="s">
        <v>379</v>
      </c>
      <c r="D158" s="72"/>
      <c r="G158" s="1"/>
      <c r="H158" s="1"/>
    </row>
    <row r="159" spans="2:13" ht="18.75" x14ac:dyDescent="0.3">
      <c r="B159" s="72"/>
      <c r="C159" s="76"/>
      <c r="D159" s="72"/>
      <c r="E159" s="77"/>
      <c r="G159" s="1"/>
      <c r="H159" s="1"/>
    </row>
    <row r="160" spans="2:13" x14ac:dyDescent="0.25">
      <c r="B160" s="72"/>
      <c r="C160" s="9" t="s">
        <v>5</v>
      </c>
      <c r="D160" s="72" t="s">
        <v>433</v>
      </c>
      <c r="G160" s="1"/>
      <c r="H160" s="1"/>
    </row>
    <row r="161" spans="2:8" x14ac:dyDescent="0.25">
      <c r="B161" s="72"/>
      <c r="C161" s="9" t="s">
        <v>0</v>
      </c>
      <c r="D161" s="72" t="s">
        <v>85</v>
      </c>
      <c r="G161" s="1"/>
      <c r="H161" s="1"/>
    </row>
    <row r="162" spans="2:8" x14ac:dyDescent="0.25">
      <c r="B162" s="72"/>
      <c r="C162" s="72"/>
      <c r="D162" s="72"/>
      <c r="G162" s="1"/>
      <c r="H162" s="1"/>
    </row>
    <row r="163" spans="2:8" ht="18.75" x14ac:dyDescent="0.3">
      <c r="B163" s="72"/>
      <c r="C163" s="76" t="s">
        <v>380</v>
      </c>
      <c r="D163" s="72"/>
      <c r="G163" s="1"/>
      <c r="H163" s="1"/>
    </row>
    <row r="164" spans="2:8" ht="16.5" customHeight="1" x14ac:dyDescent="0.3">
      <c r="B164" s="72"/>
      <c r="C164" s="76"/>
      <c r="D164" s="72"/>
      <c r="G164" s="1"/>
      <c r="H164" s="1"/>
    </row>
    <row r="165" spans="2:8" ht="15.75" customHeight="1" x14ac:dyDescent="0.25">
      <c r="B165" s="72"/>
      <c r="C165" s="9" t="s">
        <v>424</v>
      </c>
      <c r="D165" s="72" t="s">
        <v>425</v>
      </c>
      <c r="G165" s="1"/>
      <c r="H165" s="1"/>
    </row>
    <row r="166" spans="2:8" x14ac:dyDescent="0.25">
      <c r="B166" s="72"/>
      <c r="C166" s="72"/>
      <c r="D166" s="72"/>
      <c r="G166" s="1"/>
      <c r="H166" s="1"/>
    </row>
    <row r="167" spans="2:8" ht="15.75" thickBot="1" x14ac:dyDescent="0.3">
      <c r="B167" s="72"/>
      <c r="C167" s="9" t="s">
        <v>5</v>
      </c>
      <c r="D167" s="72" t="s">
        <v>432</v>
      </c>
      <c r="G167" s="1"/>
      <c r="H167" s="1"/>
    </row>
    <row r="168" spans="2:8" ht="16.5" thickTop="1" thickBot="1" x14ac:dyDescent="0.3">
      <c r="B168" s="72"/>
      <c r="C168" s="9" t="s">
        <v>0</v>
      </c>
      <c r="D168" s="71" t="s">
        <v>426</v>
      </c>
      <c r="G168" s="1"/>
      <c r="H168" s="1"/>
    </row>
    <row r="169" spans="2:8" ht="15.75" thickTop="1" x14ac:dyDescent="0.25">
      <c r="B169" s="72"/>
      <c r="C169" s="72"/>
      <c r="D169" s="72"/>
      <c r="G169" s="1"/>
      <c r="H169" s="1"/>
    </row>
    <row r="170" spans="2:8" ht="18.75" x14ac:dyDescent="0.3">
      <c r="C170" s="40" t="s">
        <v>317</v>
      </c>
      <c r="G170" s="1"/>
      <c r="H170" s="1"/>
    </row>
    <row r="171" spans="2:8" ht="18.75" x14ac:dyDescent="0.3">
      <c r="C171" s="40"/>
      <c r="G171" s="1"/>
      <c r="H171" s="1"/>
    </row>
    <row r="172" spans="2:8" x14ac:dyDescent="0.25">
      <c r="C172" t="s">
        <v>49</v>
      </c>
      <c r="G172" s="1"/>
      <c r="H172" s="1"/>
    </row>
    <row r="173" spans="2:8" ht="409.6" thickBot="1" x14ac:dyDescent="0.3">
      <c r="C173" s="10" t="s">
        <v>5</v>
      </c>
      <c r="D173" s="74" t="s">
        <v>381</v>
      </c>
      <c r="G173" s="1"/>
      <c r="H173" s="1"/>
    </row>
    <row r="174" spans="2:8" ht="16.5" thickTop="1" thickBot="1" x14ac:dyDescent="0.3">
      <c r="C174" s="10" t="s">
        <v>0</v>
      </c>
      <c r="D174" s="71">
        <v>0</v>
      </c>
      <c r="G174" s="1"/>
      <c r="H174" s="1"/>
    </row>
    <row r="175" spans="2:8" ht="16.5" thickTop="1" thickBot="1" x14ac:dyDescent="0.3">
      <c r="C175" s="98" t="s">
        <v>10</v>
      </c>
      <c r="D175" s="71">
        <v>0</v>
      </c>
      <c r="G175" s="1"/>
      <c r="H175" s="1"/>
    </row>
    <row r="176" spans="2:8" ht="15.75" thickTop="1" x14ac:dyDescent="0.25">
      <c r="D176" s="25"/>
      <c r="G176" s="1"/>
      <c r="H176" s="1"/>
    </row>
    <row r="177" spans="3:9" ht="18.75" x14ac:dyDescent="0.3">
      <c r="C177" s="40" t="s">
        <v>313</v>
      </c>
      <c r="G177" s="1"/>
      <c r="H177" s="1"/>
    </row>
    <row r="178" spans="3:9" ht="18.75" x14ac:dyDescent="0.3">
      <c r="C178" s="40"/>
      <c r="G178" s="1"/>
      <c r="H178" s="1"/>
    </row>
    <row r="179" spans="3:9" x14ac:dyDescent="0.25">
      <c r="C179" t="s">
        <v>147</v>
      </c>
      <c r="G179" s="1"/>
      <c r="H179" s="1"/>
    </row>
    <row r="180" spans="3:9" ht="409.6" thickBot="1" x14ac:dyDescent="0.3">
      <c r="C180" s="10" t="s">
        <v>5</v>
      </c>
      <c r="D180" s="96" t="s">
        <v>382</v>
      </c>
      <c r="G180" s="1"/>
      <c r="H180" s="1"/>
    </row>
    <row r="181" spans="3:9" ht="16.5" thickTop="1" thickBot="1" x14ac:dyDescent="0.3">
      <c r="C181" s="10" t="s">
        <v>0</v>
      </c>
      <c r="D181" s="71">
        <v>0</v>
      </c>
      <c r="G181" s="1"/>
      <c r="H181" s="1"/>
    </row>
    <row r="182" spans="3:9" ht="15.75" thickTop="1" x14ac:dyDescent="0.25">
      <c r="C182" s="9" t="s">
        <v>10</v>
      </c>
      <c r="D182">
        <v>0</v>
      </c>
      <c r="G182" s="1"/>
      <c r="H182" s="1"/>
    </row>
    <row r="183" spans="3:9" x14ac:dyDescent="0.25">
      <c r="G183" s="1"/>
      <c r="H183" s="1"/>
    </row>
    <row r="184" spans="3:9" ht="18.75" x14ac:dyDescent="0.3">
      <c r="C184" s="40" t="s">
        <v>427</v>
      </c>
      <c r="G184" s="1"/>
      <c r="H184" s="1"/>
    </row>
    <row r="185" spans="3:9" x14ac:dyDescent="0.25">
      <c r="G185" s="1"/>
      <c r="H185" s="1"/>
    </row>
    <row r="186" spans="3:9" x14ac:dyDescent="0.25">
      <c r="C186" s="9" t="s">
        <v>424</v>
      </c>
      <c r="D186" s="72" t="s">
        <v>425</v>
      </c>
      <c r="G186" s="1"/>
      <c r="H186" s="1"/>
    </row>
    <row r="187" spans="3:9" x14ac:dyDescent="0.25">
      <c r="C187" s="72"/>
      <c r="D187" s="72"/>
      <c r="G187" s="1"/>
      <c r="H187" s="1"/>
    </row>
    <row r="188" spans="3:9" ht="15.75" thickBot="1" x14ac:dyDescent="0.3">
      <c r="C188" s="9" t="s">
        <v>5</v>
      </c>
      <c r="D188" s="72" t="s">
        <v>431</v>
      </c>
      <c r="G188" s="1"/>
      <c r="H188" s="1"/>
    </row>
    <row r="189" spans="3:9" ht="16.5" thickTop="1" thickBot="1" x14ac:dyDescent="0.3">
      <c r="C189" s="9" t="s">
        <v>0</v>
      </c>
      <c r="D189" s="71" t="s">
        <v>426</v>
      </c>
      <c r="G189" s="1"/>
      <c r="H189" s="1"/>
    </row>
    <row r="190" spans="3:9" ht="15.75" thickTop="1" x14ac:dyDescent="0.25">
      <c r="G190" s="1"/>
      <c r="H190" s="1"/>
    </row>
    <row r="191" spans="3:9" x14ac:dyDescent="0.25">
      <c r="G191" s="1"/>
      <c r="H191" s="1"/>
    </row>
    <row r="192" spans="3:9" ht="18.75" x14ac:dyDescent="0.3">
      <c r="C192" s="40" t="s">
        <v>249</v>
      </c>
      <c r="G192" s="1"/>
      <c r="H192" s="1"/>
      <c r="I192" s="2"/>
    </row>
    <row r="193" spans="3:9" x14ac:dyDescent="0.25">
      <c r="G193" s="1"/>
      <c r="H193" s="1"/>
    </row>
    <row r="194" spans="3:9" x14ac:dyDescent="0.25">
      <c r="C194" t="s">
        <v>273</v>
      </c>
      <c r="G194" s="1"/>
      <c r="H194" s="1"/>
    </row>
    <row r="195" spans="3:9" ht="409.6" thickBot="1" x14ac:dyDescent="0.3">
      <c r="C195" s="10" t="s">
        <v>5</v>
      </c>
      <c r="D195" s="74" t="s">
        <v>383</v>
      </c>
      <c r="G195" s="1"/>
      <c r="H195" s="1"/>
    </row>
    <row r="196" spans="3:9" ht="16.5" thickTop="1" thickBot="1" x14ac:dyDescent="0.3">
      <c r="C196" s="10" t="s">
        <v>0</v>
      </c>
      <c r="D196" s="71">
        <v>0</v>
      </c>
      <c r="G196" s="1"/>
      <c r="H196" s="1"/>
    </row>
    <row r="197" spans="3:9" ht="16.5" thickTop="1" thickBot="1" x14ac:dyDescent="0.3">
      <c r="G197" s="1"/>
      <c r="H197" s="1"/>
    </row>
    <row r="198" spans="3:9" ht="16.5" thickTop="1" thickBot="1" x14ac:dyDescent="0.3">
      <c r="C198" s="10" t="s">
        <v>10</v>
      </c>
      <c r="D198" s="71">
        <v>0</v>
      </c>
      <c r="G198" s="1"/>
      <c r="H198" s="1"/>
    </row>
    <row r="199" spans="3:9" ht="15.75" thickTop="1" x14ac:dyDescent="0.25">
      <c r="G199" s="1"/>
      <c r="H199" s="1"/>
    </row>
    <row r="200" spans="3:9" x14ac:dyDescent="0.25">
      <c r="C200" t="s">
        <v>274</v>
      </c>
      <c r="G200" s="1"/>
      <c r="H200" s="1"/>
    </row>
    <row r="201" spans="3:9" ht="409.6" thickBot="1" x14ac:dyDescent="0.3">
      <c r="C201" s="10" t="s">
        <v>5</v>
      </c>
      <c r="D201" s="74" t="s">
        <v>384</v>
      </c>
      <c r="G201" s="1"/>
      <c r="H201" s="1"/>
    </row>
    <row r="202" spans="3:9" ht="16.5" thickTop="1" thickBot="1" x14ac:dyDescent="0.3">
      <c r="C202" s="10" t="s">
        <v>0</v>
      </c>
      <c r="D202" s="71">
        <v>0</v>
      </c>
      <c r="G202" s="1"/>
      <c r="H202" s="1"/>
    </row>
    <row r="203" spans="3:9" ht="16.5" thickTop="1" thickBot="1" x14ac:dyDescent="0.3">
      <c r="G203" s="1"/>
      <c r="H203" s="1"/>
    </row>
    <row r="204" spans="3:9" ht="16.5" thickTop="1" thickBot="1" x14ac:dyDescent="0.3">
      <c r="C204" s="10" t="s">
        <v>10</v>
      </c>
      <c r="D204" s="71">
        <v>0</v>
      </c>
      <c r="G204" s="1"/>
      <c r="H204" s="1"/>
    </row>
    <row r="205" spans="3:9" ht="15.75" thickTop="1" x14ac:dyDescent="0.25">
      <c r="G205" s="1"/>
      <c r="H205" s="1"/>
    </row>
    <row r="206" spans="3:9" x14ac:dyDescent="0.25">
      <c r="G206" s="1"/>
      <c r="H206" s="1"/>
      <c r="I206" s="2"/>
    </row>
    <row r="207" spans="3:9" ht="18.75" x14ac:dyDescent="0.3">
      <c r="C207" s="40" t="s">
        <v>250</v>
      </c>
      <c r="D207" s="25"/>
    </row>
    <row r="210" spans="3:4" ht="409.6" thickBot="1" x14ac:dyDescent="0.3">
      <c r="C210" s="10" t="s">
        <v>5</v>
      </c>
      <c r="D210" s="2" t="s">
        <v>434</v>
      </c>
    </row>
    <row r="211" spans="3:4" ht="16.5" thickTop="1" thickBot="1" x14ac:dyDescent="0.3">
      <c r="C211" s="10" t="s">
        <v>0</v>
      </c>
      <c r="D211" s="71">
        <v>0</v>
      </c>
    </row>
    <row r="212" spans="3:4" ht="16.5" thickTop="1" thickBot="1" x14ac:dyDescent="0.3"/>
    <row r="213" spans="3:4" ht="16.5" thickTop="1" thickBot="1" x14ac:dyDescent="0.3">
      <c r="C213" s="9" t="s">
        <v>10</v>
      </c>
      <c r="D213" s="71">
        <v>0</v>
      </c>
    </row>
    <row r="214" spans="3:4" ht="15.75" thickTop="1" x14ac:dyDescent="0.25"/>
    <row r="216" spans="3:4" x14ac:dyDescent="0.25">
      <c r="D216" s="25"/>
    </row>
    <row r="217" spans="3:4" s="21" customFormat="1" ht="21" x14ac:dyDescent="0.35">
      <c r="C217" s="20" t="str">
        <f>Explanation!B60</f>
        <v>Case b - Loading of non life data</v>
      </c>
    </row>
    <row r="219" spans="3:4" ht="18.75" x14ac:dyDescent="0.3">
      <c r="C219" s="40" t="s">
        <v>331</v>
      </c>
      <c r="D219" s="25"/>
    </row>
    <row r="221" spans="3:4" ht="33" customHeight="1" x14ac:dyDescent="0.25">
      <c r="C221" s="10" t="s">
        <v>5</v>
      </c>
      <c r="D221" s="138" t="s">
        <v>281</v>
      </c>
    </row>
    <row r="222" spans="3:4" ht="33" customHeight="1" x14ac:dyDescent="0.25">
      <c r="C222" s="10" t="s">
        <v>323</v>
      </c>
      <c r="D222" s="138" t="s">
        <v>324</v>
      </c>
    </row>
    <row r="224" spans="3:4" ht="18.75" x14ac:dyDescent="0.3">
      <c r="C224" s="40" t="s">
        <v>332</v>
      </c>
      <c r="D224" s="25"/>
    </row>
    <row r="226" spans="3:4" ht="33" customHeight="1" x14ac:dyDescent="0.25">
      <c r="C226" s="10" t="s">
        <v>5</v>
      </c>
      <c r="D226" s="138" t="s">
        <v>287</v>
      </c>
    </row>
    <row r="227" spans="3:4" ht="33" customHeight="1" x14ac:dyDescent="0.25">
      <c r="C227" s="10" t="s">
        <v>323</v>
      </c>
      <c r="D227" s="138" t="s">
        <v>329</v>
      </c>
    </row>
    <row r="229" spans="3:4" ht="18.75" x14ac:dyDescent="0.3">
      <c r="C229" s="40" t="s">
        <v>333</v>
      </c>
      <c r="D229" s="25"/>
    </row>
    <row r="231" spans="3:4" ht="33" customHeight="1" x14ac:dyDescent="0.25">
      <c r="C231" s="10" t="s">
        <v>5</v>
      </c>
      <c r="D231" s="138" t="s">
        <v>288</v>
      </c>
    </row>
    <row r="232" spans="3:4" ht="101.25" customHeight="1" x14ac:dyDescent="0.25">
      <c r="C232" s="10" t="s">
        <v>323</v>
      </c>
      <c r="D232" s="138" t="s">
        <v>328</v>
      </c>
    </row>
    <row r="234" spans="3:4" ht="18.75" x14ac:dyDescent="0.3">
      <c r="C234" s="40" t="s">
        <v>334</v>
      </c>
      <c r="D234" s="25"/>
    </row>
    <row r="236" spans="3:4" ht="33" customHeight="1" x14ac:dyDescent="0.25">
      <c r="C236" s="10" t="s">
        <v>5</v>
      </c>
      <c r="D236" s="138" t="s">
        <v>327</v>
      </c>
    </row>
    <row r="237" spans="3:4" ht="72" customHeight="1" x14ac:dyDescent="0.25">
      <c r="C237" s="10" t="s">
        <v>323</v>
      </c>
      <c r="D237" s="138" t="s">
        <v>339</v>
      </c>
    </row>
    <row r="239" spans="3:4" ht="18.75" x14ac:dyDescent="0.3">
      <c r="C239" s="40" t="s">
        <v>335</v>
      </c>
      <c r="D239" s="25"/>
    </row>
    <row r="241" spans="3:4" ht="50.25" customHeight="1" x14ac:dyDescent="0.25">
      <c r="C241" s="10" t="s">
        <v>5</v>
      </c>
      <c r="D241" s="138" t="s">
        <v>367</v>
      </c>
    </row>
    <row r="242" spans="3:4" ht="105" x14ac:dyDescent="0.25">
      <c r="C242" s="10" t="s">
        <v>323</v>
      </c>
      <c r="D242" s="138" t="s">
        <v>340</v>
      </c>
    </row>
    <row r="244" spans="3:4" ht="18.75" x14ac:dyDescent="0.3">
      <c r="C244" s="40" t="s">
        <v>336</v>
      </c>
      <c r="D244" s="25"/>
    </row>
    <row r="246" spans="3:4" ht="50.25" customHeight="1" x14ac:dyDescent="0.25">
      <c r="C246" s="10" t="s">
        <v>5</v>
      </c>
      <c r="D246" s="138" t="s">
        <v>368</v>
      </c>
    </row>
    <row r="247" spans="3:4" ht="105" x14ac:dyDescent="0.25">
      <c r="C247" s="10" t="s">
        <v>323</v>
      </c>
      <c r="D247" s="138" t="s">
        <v>341</v>
      </c>
    </row>
    <row r="249" spans="3:4" ht="18.75" x14ac:dyDescent="0.3">
      <c r="C249" s="40" t="s">
        <v>337</v>
      </c>
      <c r="D249" s="25"/>
    </row>
    <row r="251" spans="3:4" ht="50.25" customHeight="1" x14ac:dyDescent="0.25">
      <c r="C251" s="10" t="s">
        <v>5</v>
      </c>
      <c r="D251" s="138" t="s">
        <v>369</v>
      </c>
    </row>
    <row r="252" spans="3:4" ht="180" x14ac:dyDescent="0.25">
      <c r="C252" s="10" t="s">
        <v>323</v>
      </c>
      <c r="D252" s="138" t="s">
        <v>342</v>
      </c>
    </row>
    <row r="254" spans="3:4" x14ac:dyDescent="0.25">
      <c r="D254" s="25"/>
    </row>
    <row r="255" spans="3:4" s="21" customFormat="1" ht="21" x14ac:dyDescent="0.35">
      <c r="C255" s="20" t="str">
        <f>Explanation!B70</f>
        <v>Case c - Loading of cfs</v>
      </c>
    </row>
    <row r="258" spans="3:11" ht="15" customHeight="1" x14ac:dyDescent="0.3">
      <c r="C258" s="40" t="s">
        <v>251</v>
      </c>
      <c r="G258" s="43"/>
      <c r="H258" s="43"/>
    </row>
    <row r="259" spans="3:11" ht="15" customHeight="1" x14ac:dyDescent="0.3">
      <c r="C259" s="4"/>
    </row>
    <row r="260" spans="3:11" ht="66.75" customHeight="1" x14ac:dyDescent="0.25">
      <c r="C260" s="10" t="s">
        <v>5</v>
      </c>
      <c r="D260" s="2" t="s">
        <v>172</v>
      </c>
    </row>
    <row r="261" spans="3:11" ht="15" customHeight="1" x14ac:dyDescent="0.25"/>
    <row r="262" spans="3:11" ht="15.75" thickBot="1" x14ac:dyDescent="0.3">
      <c r="D262" s="48" t="s">
        <v>38</v>
      </c>
      <c r="E262" s="49" t="s">
        <v>24</v>
      </c>
      <c r="F262" s="49" t="s">
        <v>22</v>
      </c>
      <c r="G262" s="49" t="s">
        <v>25</v>
      </c>
      <c r="H262" s="49" t="s">
        <v>39</v>
      </c>
      <c r="I262" s="52" t="s">
        <v>40</v>
      </c>
      <c r="J262" s="47" t="s">
        <v>92</v>
      </c>
      <c r="K262" s="46" t="s">
        <v>166</v>
      </c>
    </row>
    <row r="263" spans="3:11" ht="16.5" thickTop="1" thickBot="1" x14ac:dyDescent="0.3">
      <c r="C263" s="10" t="s">
        <v>0</v>
      </c>
      <c r="D263" s="45" t="s">
        <v>167</v>
      </c>
      <c r="E263" s="6" t="s">
        <v>168</v>
      </c>
      <c r="F263">
        <v>0</v>
      </c>
      <c r="G263" s="1">
        <v>39813</v>
      </c>
      <c r="H263" s="1">
        <v>40178</v>
      </c>
      <c r="I263">
        <v>2000</v>
      </c>
      <c r="J263" s="71" t="s">
        <v>30</v>
      </c>
      <c r="K263" s="6" t="s">
        <v>170</v>
      </c>
    </row>
    <row r="264" spans="3:11" ht="16.5" thickTop="1" thickBot="1" x14ac:dyDescent="0.3">
      <c r="C264" s="79"/>
      <c r="D264" s="45" t="s">
        <v>167</v>
      </c>
      <c r="E264" s="6" t="s">
        <v>168</v>
      </c>
      <c r="F264">
        <v>0</v>
      </c>
      <c r="G264" s="1">
        <v>39813</v>
      </c>
      <c r="H264" s="1">
        <v>40178</v>
      </c>
      <c r="I264">
        <v>3000</v>
      </c>
      <c r="J264" s="71" t="s">
        <v>30</v>
      </c>
      <c r="K264" s="6" t="s">
        <v>169</v>
      </c>
    </row>
    <row r="265" spans="3:11" ht="15.75" thickTop="1" x14ac:dyDescent="0.25">
      <c r="D265" s="45" t="s">
        <v>167</v>
      </c>
      <c r="E265" s="6" t="s">
        <v>168</v>
      </c>
      <c r="F265">
        <v>0</v>
      </c>
      <c r="G265" s="1">
        <v>39813</v>
      </c>
      <c r="H265" s="1">
        <v>40178</v>
      </c>
      <c r="I265">
        <v>5000</v>
      </c>
      <c r="J265" t="s">
        <v>30</v>
      </c>
      <c r="K265" s="6" t="s">
        <v>169</v>
      </c>
    </row>
    <row r="266" spans="3:11" x14ac:dyDescent="0.25">
      <c r="D266" s="45" t="s">
        <v>90</v>
      </c>
      <c r="E266" s="6" t="s">
        <v>110</v>
      </c>
      <c r="F266">
        <v>0</v>
      </c>
      <c r="G266" s="1">
        <v>39813</v>
      </c>
      <c r="H266" s="1">
        <v>40178</v>
      </c>
      <c r="I266">
        <v>1000</v>
      </c>
      <c r="J266" t="s">
        <v>30</v>
      </c>
      <c r="K266" s="6" t="s">
        <v>169</v>
      </c>
    </row>
    <row r="267" spans="3:11" ht="15.75" thickBot="1" x14ac:dyDescent="0.3">
      <c r="D267" s="45" t="s">
        <v>89</v>
      </c>
      <c r="E267" s="6" t="s">
        <v>43</v>
      </c>
      <c r="F267">
        <v>0</v>
      </c>
      <c r="G267" s="1">
        <v>39813</v>
      </c>
      <c r="H267" s="1">
        <v>40178</v>
      </c>
      <c r="I267">
        <v>1000</v>
      </c>
      <c r="J267" t="s">
        <v>30</v>
      </c>
      <c r="K267" s="6" t="s">
        <v>169</v>
      </c>
    </row>
    <row r="268" spans="3:11" ht="16.5" thickTop="1" thickBot="1" x14ac:dyDescent="0.3">
      <c r="D268" s="71">
        <f>COUNTA(D263:D267)</f>
        <v>5</v>
      </c>
      <c r="E268" s="6"/>
      <c r="I268" s="1"/>
    </row>
    <row r="269" spans="3:11" ht="15.75" thickTop="1" x14ac:dyDescent="0.25">
      <c r="C269" s="9" t="s">
        <v>10</v>
      </c>
      <c r="D269" s="48" t="s">
        <v>38</v>
      </c>
      <c r="E269" s="49" t="s">
        <v>24</v>
      </c>
      <c r="F269" s="49" t="s">
        <v>22</v>
      </c>
      <c r="G269" s="49" t="s">
        <v>25</v>
      </c>
      <c r="H269" s="49" t="s">
        <v>39</v>
      </c>
      <c r="I269" s="52" t="s">
        <v>40</v>
      </c>
      <c r="J269" s="47" t="s">
        <v>92</v>
      </c>
      <c r="K269" s="46" t="s">
        <v>166</v>
      </c>
    </row>
    <row r="270" spans="3:11" x14ac:dyDescent="0.25">
      <c r="D270" s="45" t="s">
        <v>167</v>
      </c>
      <c r="E270" s="6" t="s">
        <v>168</v>
      </c>
      <c r="F270">
        <v>0</v>
      </c>
      <c r="G270" s="1">
        <v>39813</v>
      </c>
      <c r="H270" s="1">
        <v>40178</v>
      </c>
      <c r="I270">
        <v>2000</v>
      </c>
      <c r="J270" t="s">
        <v>30</v>
      </c>
      <c r="K270" s="6" t="s">
        <v>170</v>
      </c>
    </row>
    <row r="271" spans="3:11" x14ac:dyDescent="0.25">
      <c r="D271" s="45" t="s">
        <v>167</v>
      </c>
      <c r="E271" s="6" t="s">
        <v>168</v>
      </c>
      <c r="F271">
        <v>0</v>
      </c>
      <c r="G271" s="1">
        <v>39813</v>
      </c>
      <c r="H271" s="1">
        <v>40178</v>
      </c>
      <c r="I271">
        <v>3000</v>
      </c>
      <c r="J271" t="s">
        <v>30</v>
      </c>
      <c r="K271" s="6" t="s">
        <v>169</v>
      </c>
    </row>
    <row r="272" spans="3:11" x14ac:dyDescent="0.25">
      <c r="D272" s="45" t="s">
        <v>167</v>
      </c>
      <c r="E272" s="6" t="s">
        <v>168</v>
      </c>
      <c r="F272">
        <v>0</v>
      </c>
      <c r="G272" s="1">
        <v>39813</v>
      </c>
      <c r="H272" s="1">
        <v>40178</v>
      </c>
      <c r="I272">
        <v>5000</v>
      </c>
      <c r="J272" t="s">
        <v>30</v>
      </c>
      <c r="K272" s="6" t="s">
        <v>169</v>
      </c>
    </row>
    <row r="273" spans="3:11" x14ac:dyDescent="0.25">
      <c r="D273" s="45" t="s">
        <v>90</v>
      </c>
      <c r="E273" s="6" t="s">
        <v>110</v>
      </c>
      <c r="F273">
        <v>0</v>
      </c>
      <c r="G273" s="1">
        <v>39813</v>
      </c>
      <c r="H273" s="1">
        <v>40178</v>
      </c>
      <c r="I273">
        <v>1000</v>
      </c>
      <c r="J273" t="s">
        <v>30</v>
      </c>
      <c r="K273" s="6" t="s">
        <v>169</v>
      </c>
    </row>
    <row r="274" spans="3:11" x14ac:dyDescent="0.25">
      <c r="D274" s="45" t="s">
        <v>89</v>
      </c>
      <c r="E274" s="6" t="s">
        <v>43</v>
      </c>
      <c r="F274">
        <v>0</v>
      </c>
      <c r="G274" s="1">
        <v>39813</v>
      </c>
      <c r="H274" s="1">
        <v>40178</v>
      </c>
      <c r="I274">
        <v>1000</v>
      </c>
      <c r="J274" t="s">
        <v>30</v>
      </c>
      <c r="K274" s="6" t="s">
        <v>169</v>
      </c>
    </row>
    <row r="275" spans="3:11" x14ac:dyDescent="0.25">
      <c r="D275" s="45"/>
      <c r="E275" s="6"/>
      <c r="I275" s="1"/>
    </row>
    <row r="276" spans="3:11" x14ac:dyDescent="0.25">
      <c r="G276" s="1"/>
      <c r="H276" s="1"/>
    </row>
    <row r="277" spans="3:11" ht="18.75" x14ac:dyDescent="0.3">
      <c r="C277" s="40" t="s">
        <v>353</v>
      </c>
      <c r="G277" s="40" t="s">
        <v>354</v>
      </c>
    </row>
    <row r="278" spans="3:11" ht="18.75" x14ac:dyDescent="0.3">
      <c r="C278" s="40"/>
      <c r="G278" s="40"/>
    </row>
    <row r="279" spans="3:11" x14ac:dyDescent="0.25">
      <c r="C279" t="s">
        <v>91</v>
      </c>
      <c r="G279" t="s">
        <v>91</v>
      </c>
    </row>
    <row r="280" spans="3:11" ht="390.75" thickBot="1" x14ac:dyDescent="0.3">
      <c r="C280" s="10" t="s">
        <v>5</v>
      </c>
      <c r="D280" s="74" t="s">
        <v>344</v>
      </c>
      <c r="G280" s="10" t="s">
        <v>5</v>
      </c>
      <c r="H280" s="74" t="s">
        <v>357</v>
      </c>
    </row>
    <row r="281" spans="3:11" ht="16.5" thickTop="1" thickBot="1" x14ac:dyDescent="0.3">
      <c r="C281" s="10" t="s">
        <v>0</v>
      </c>
      <c r="D281" s="71">
        <v>0</v>
      </c>
      <c r="G281" s="10" t="s">
        <v>0</v>
      </c>
      <c r="H281" s="71">
        <v>0</v>
      </c>
    </row>
    <row r="282" spans="3:11" ht="16.5" thickTop="1" thickBot="1" x14ac:dyDescent="0.3"/>
    <row r="283" spans="3:11" ht="16.5" thickTop="1" thickBot="1" x14ac:dyDescent="0.3">
      <c r="C283" s="9" t="s">
        <v>10</v>
      </c>
      <c r="D283" s="71">
        <v>0</v>
      </c>
      <c r="G283" s="9" t="s">
        <v>10</v>
      </c>
      <c r="H283" s="71">
        <v>0</v>
      </c>
    </row>
    <row r="284" spans="3:11" ht="15.75" thickTop="1" x14ac:dyDescent="0.25"/>
    <row r="286" spans="3:11" x14ac:dyDescent="0.25">
      <c r="D286" s="25"/>
    </row>
    <row r="287" spans="3:11" x14ac:dyDescent="0.25">
      <c r="D287" s="25"/>
      <c r="G287" s="1"/>
      <c r="H287" s="1"/>
    </row>
    <row r="289" spans="3:4" s="21" customFormat="1" ht="21" x14ac:dyDescent="0.35">
      <c r="C289" s="20" t="str">
        <f>Properties!B72</f>
        <v>Case d - No data to load (input tables are empty) =&gt; warning before running SCR calculation</v>
      </c>
    </row>
    <row r="291" spans="3:4" x14ac:dyDescent="0.25">
      <c r="C291" t="s">
        <v>103</v>
      </c>
    </row>
    <row r="292" spans="3:4" x14ac:dyDescent="0.25">
      <c r="C292" s="81" t="s">
        <v>99</v>
      </c>
    </row>
    <row r="293" spans="3:4" x14ac:dyDescent="0.25">
      <c r="C293" s="10" t="s">
        <v>5</v>
      </c>
      <c r="D293" t="s">
        <v>94</v>
      </c>
    </row>
    <row r="294" spans="3:4" x14ac:dyDescent="0.25">
      <c r="C294" s="10" t="s">
        <v>0</v>
      </c>
      <c r="D294">
        <v>0</v>
      </c>
    </row>
    <row r="295" spans="3:4" x14ac:dyDescent="0.25">
      <c r="C295" s="9" t="s">
        <v>10</v>
      </c>
      <c r="D295">
        <v>0</v>
      </c>
    </row>
    <row r="296" spans="3:4" x14ac:dyDescent="0.25">
      <c r="C296" s="81" t="s">
        <v>100</v>
      </c>
      <c r="D296" s="25"/>
    </row>
    <row r="297" spans="3:4" x14ac:dyDescent="0.25">
      <c r="C297" s="10" t="s">
        <v>5</v>
      </c>
      <c r="D297" t="s">
        <v>95</v>
      </c>
    </row>
    <row r="298" spans="3:4" x14ac:dyDescent="0.25">
      <c r="C298" s="10" t="s">
        <v>0</v>
      </c>
      <c r="D298">
        <v>0</v>
      </c>
    </row>
    <row r="299" spans="3:4" x14ac:dyDescent="0.25">
      <c r="C299" s="9" t="s">
        <v>10</v>
      </c>
      <c r="D299">
        <v>0</v>
      </c>
    </row>
    <row r="300" spans="3:4" x14ac:dyDescent="0.25">
      <c r="C300" s="97" t="s">
        <v>142</v>
      </c>
    </row>
    <row r="301" spans="3:4" x14ac:dyDescent="0.25">
      <c r="C301" s="10" t="s">
        <v>5</v>
      </c>
      <c r="D301" s="25" t="s">
        <v>141</v>
      </c>
    </row>
    <row r="302" spans="3:4" x14ac:dyDescent="0.25">
      <c r="C302" s="10" t="s">
        <v>0</v>
      </c>
      <c r="D302">
        <v>0</v>
      </c>
    </row>
    <row r="303" spans="3:4" x14ac:dyDescent="0.25">
      <c r="C303" s="9" t="s">
        <v>10</v>
      </c>
      <c r="D303">
        <v>0</v>
      </c>
    </row>
    <row r="304" spans="3:4" x14ac:dyDescent="0.25">
      <c r="C304" s="81" t="s">
        <v>101</v>
      </c>
      <c r="D304" s="25"/>
    </row>
    <row r="305" spans="3:4" x14ac:dyDescent="0.25">
      <c r="C305" s="10" t="s">
        <v>5</v>
      </c>
      <c r="D305" t="s">
        <v>96</v>
      </c>
    </row>
    <row r="306" spans="3:4" x14ac:dyDescent="0.25">
      <c r="C306" s="10" t="s">
        <v>0</v>
      </c>
      <c r="D306">
        <v>0</v>
      </c>
    </row>
    <row r="307" spans="3:4" x14ac:dyDescent="0.25">
      <c r="C307" s="9" t="s">
        <v>10</v>
      </c>
      <c r="D307">
        <v>0</v>
      </c>
    </row>
    <row r="308" spans="3:4" x14ac:dyDescent="0.25">
      <c r="C308" s="81" t="s">
        <v>102</v>
      </c>
      <c r="D308" s="25"/>
    </row>
    <row r="309" spans="3:4" x14ac:dyDescent="0.25">
      <c r="C309" s="10" t="s">
        <v>5</v>
      </c>
      <c r="D309" t="s">
        <v>97</v>
      </c>
    </row>
    <row r="310" spans="3:4" x14ac:dyDescent="0.25">
      <c r="C310" s="10" t="s">
        <v>0</v>
      </c>
      <c r="D310">
        <v>0</v>
      </c>
    </row>
    <row r="311" spans="3:4" x14ac:dyDescent="0.25">
      <c r="C311" s="9" t="s">
        <v>10</v>
      </c>
      <c r="D311">
        <v>0</v>
      </c>
    </row>
    <row r="312" spans="3:4" x14ac:dyDescent="0.25">
      <c r="C312" s="81" t="s">
        <v>149</v>
      </c>
    </row>
    <row r="313" spans="3:4" x14ac:dyDescent="0.25">
      <c r="C313" s="10" t="s">
        <v>5</v>
      </c>
      <c r="D313" t="s">
        <v>148</v>
      </c>
    </row>
    <row r="314" spans="3:4" x14ac:dyDescent="0.25">
      <c r="C314" s="10" t="s">
        <v>0</v>
      </c>
      <c r="D314">
        <v>0</v>
      </c>
    </row>
    <row r="315" spans="3:4" x14ac:dyDescent="0.25">
      <c r="C315" s="9" t="s">
        <v>10</v>
      </c>
      <c r="D315">
        <v>0</v>
      </c>
    </row>
    <row r="316" spans="3:4" x14ac:dyDescent="0.25">
      <c r="D316" s="25"/>
    </row>
    <row r="317" spans="3:4" x14ac:dyDescent="0.25">
      <c r="C317" t="s">
        <v>98</v>
      </c>
    </row>
    <row r="319" spans="3:4" ht="45" x14ac:dyDescent="0.25">
      <c r="C319" s="10" t="s">
        <v>5</v>
      </c>
      <c r="D319" s="2" t="s">
        <v>105</v>
      </c>
    </row>
    <row r="320" spans="3:4" x14ac:dyDescent="0.25">
      <c r="C320" s="10" t="s">
        <v>0</v>
      </c>
      <c r="D320" t="s">
        <v>104</v>
      </c>
    </row>
    <row r="321" spans="3:4" x14ac:dyDescent="0.25">
      <c r="C321" s="9" t="s">
        <v>10</v>
      </c>
      <c r="D321" t="s">
        <v>104</v>
      </c>
    </row>
    <row r="322" spans="3:4" x14ac:dyDescent="0.25">
      <c r="D322" s="25"/>
    </row>
  </sheetData>
  <customSheetViews>
    <customSheetView guid="{30B985F7-8EE6-4F94-92B5-8A368C43BFDA}" scale="70" showGridLines="0" topLeftCell="A78">
      <selection activeCell="D105" sqref="D105"/>
      <pageMargins left="0.7" right="0.7" top="0.75" bottom="0.75" header="0.3" footer="0.3"/>
      <pageSetup paperSize="9" orientation="portrait" r:id="rId1"/>
    </customSheetView>
    <customSheetView guid="{19B38EE4-705E-4AD1-86D2-DDB85D84AC1A}" showGridLines="0" topLeftCell="A76">
      <selection activeCell="C79" sqref="C79"/>
      <pageMargins left="0.7" right="0.7" top="0.75" bottom="0.75" header="0.3" footer="0.3"/>
      <pageSetup paperSize="9" orientation="portrait" r:id="rId2"/>
    </customSheetView>
    <customSheetView guid="{FB0AC19A-E344-494C-AD05-4BC1AE4719E3}" showGridLines="0" topLeftCell="A169">
      <selection activeCell="B172" sqref="B172"/>
      <pageMargins left="0.7" right="0.7" top="0.75" bottom="0.75" header="0.3" footer="0.3"/>
      <pageSetup paperSize="9" orientation="portrait" r:id="rId3"/>
    </customSheetView>
    <customSheetView guid="{89742BA8-00D5-4FB3-935B-929E060AA7A8}">
      <selection activeCell="C16" sqref="C16"/>
      <pageMargins left="0.7" right="0.7" top="0.75" bottom="0.75" header="0.3" footer="0.3"/>
      <pageSetup paperSize="9" orientation="portrait" r:id="rId4"/>
    </customSheetView>
    <customSheetView guid="{E1996C8B-EE9F-4E05-95FE-11D65CC4D7A5}">
      <selection activeCell="C6" sqref="C6"/>
      <pageMargins left="0.7" right="0.7" top="0.75" bottom="0.75" header="0.3" footer="0.3"/>
      <pageSetup paperSize="9" orientation="portrait" r:id="rId5"/>
    </customSheetView>
    <customSheetView guid="{6A8FE32D-9FEC-42C0-9812-9688854F01AD}" showGridLines="0" topLeftCell="A43">
      <selection activeCell="C62" sqref="C62"/>
      <pageMargins left="0.7" right="0.7" top="0.75" bottom="0.75" header="0.3" footer="0.3"/>
      <pageSetup paperSize="9" orientation="portrait" r:id="rId6"/>
    </customSheetView>
    <customSheetView guid="{1945D9F8-E9F1-4C69-8E14-F11587DFCE60}" scale="70" showGridLines="0" topLeftCell="A238">
      <selection activeCell="A245" sqref="A245:XFD245"/>
      <pageMargins left="0.7" right="0.7" top="0.75" bottom="0.75" header="0.3" footer="0.3"/>
      <pageSetup paperSize="9" orientation="portrait" r:id="rId7"/>
    </customSheetView>
    <customSheetView guid="{3E7E0F21-3A4F-4BE5-8507-A7B4FFB8B7A5}" scale="70" showGridLines="0" topLeftCell="A97">
      <selection activeCell="D108" sqref="D108"/>
      <pageMargins left="0.7" right="0.7" top="0.75" bottom="0.75" header="0.3" footer="0.3"/>
      <pageSetup paperSize="9" orientation="portrait" r:id="rId8"/>
    </customSheetView>
  </customSheetViews>
  <mergeCells count="2">
    <mergeCell ref="D70:H70"/>
    <mergeCell ref="C112:C115"/>
  </mergeCells>
  <phoneticPr fontId="0" type="noConversion"/>
  <conditionalFormatting sqref="D295">
    <cfRule type="expression" dxfId="39" priority="25" stopIfTrue="1">
      <formula>IF(AND(ISNUMBER(D294),ISNUMBER(D295)),ROUND(D294,0)&lt;&gt;ROUND(D295,0),D294&lt;&gt;D295)</formula>
    </cfRule>
    <cfRule type="expression" dxfId="38" priority="26" stopIfTrue="1">
      <formula>IF(AND(ISNUMBER(D294),ISNUMBER(D295)),ROUND(D294,0)=ROUND(D295,0),D294=D295)</formula>
    </cfRule>
  </conditionalFormatting>
  <conditionalFormatting sqref="D299 D303">
    <cfRule type="expression" dxfId="37" priority="29" stopIfTrue="1">
      <formula>IF(AND(ISNUMBER(D298),ISNUMBER(D299)),ROUND(D298,0)&lt;&gt;ROUND(D299,0),D298&lt;&gt;D299)</formula>
    </cfRule>
    <cfRule type="expression" dxfId="36" priority="30" stopIfTrue="1">
      <formula>IF(AND(ISNUMBER(D298),ISNUMBER(D299)),ROUND(D298,0)=ROUND(D299,0),D298=D299)</formula>
    </cfRule>
  </conditionalFormatting>
  <conditionalFormatting sqref="D307">
    <cfRule type="expression" dxfId="35" priority="31" stopIfTrue="1">
      <formula>IF(AND(ISNUMBER(D306),ISNUMBER(D307)),ROUND(D306,0)&lt;&gt;ROUND(D307,0),D306&lt;&gt;D307)</formula>
    </cfRule>
    <cfRule type="expression" dxfId="34" priority="32" stopIfTrue="1">
      <formula>IF(AND(ISNUMBER(D306),ISNUMBER(D307)),ROUND(D306,0)=ROUND(D307,0),D306=D307)</formula>
    </cfRule>
  </conditionalFormatting>
  <conditionalFormatting sqref="D311 D315">
    <cfRule type="expression" dxfId="33" priority="33" stopIfTrue="1">
      <formula>IF(AND(ISNUMBER(D310),ISNUMBER(D311)),ROUND(D310,0)&lt;&gt;ROUND(D311,0),D310&lt;&gt;D311)</formula>
    </cfRule>
    <cfRule type="expression" dxfId="32" priority="34" stopIfTrue="1">
      <formula>IF(AND(ISNUMBER(D310),ISNUMBER(D311)),ROUND(D310,0)=ROUND(D311,0),D310=D311)</formula>
    </cfRule>
  </conditionalFormatting>
  <conditionalFormatting sqref="D321">
    <cfRule type="expression" dxfId="31" priority="35" stopIfTrue="1">
      <formula>IF(AND(ISNUMBER(D320),ISNUMBER(D321)),ROUND(D320,0)&lt;&gt;ROUND(D321,0),D320&lt;&gt;D321)</formula>
    </cfRule>
    <cfRule type="expression" dxfId="30" priority="36" stopIfTrue="1">
      <formula>IF(AND(ISNUMBER(D320),ISNUMBER(D321)),ROUND(D320,0)=ROUND(D321,0),D320=D321)</formula>
    </cfRule>
  </conditionalFormatting>
  <conditionalFormatting sqref="D315">
    <cfRule type="expression" dxfId="29" priority="15" stopIfTrue="1">
      <formula>IF(AND(ISNUMBER(D314),ISNUMBER(D315)),ROUND(D314,0)&lt;&gt;ROUND(D315,0),D314&lt;&gt;D315)</formula>
    </cfRule>
    <cfRule type="expression" dxfId="28" priority="16" stopIfTrue="1">
      <formula>IF(AND(ISNUMBER(D314),ISNUMBER(D315)),ROUND(D314,0)=ROUND(D315,0),D314=D315)</formula>
    </cfRule>
  </conditionalFormatting>
  <conditionalFormatting sqref="D33:P34">
    <cfRule type="expression" dxfId="27" priority="45" stopIfTrue="1">
      <formula>IF(AND(ISNUMBER(D27),ISNUMBER(D33)),ROUND(D27,8)&lt;&gt;ROUND(D33,8),D27&lt;&gt;D33)</formula>
    </cfRule>
    <cfRule type="expression" dxfId="26" priority="46" stopIfTrue="1">
      <formula>IF(AND(ISNUMBER(D27),ISNUMBER(D33)),ROUND(D27,8)=ROUND(D33,8),D27=D33)</formula>
    </cfRule>
  </conditionalFormatting>
  <conditionalFormatting sqref="D62:O63">
    <cfRule type="expression" dxfId="25" priority="47" stopIfTrue="1">
      <formula>IF(AND(ISNUMBER(D58),ISNUMBER(D62)),ROUND(D58,8)&lt;&gt;ROUND(D62,8),D58&lt;&gt;D62)</formula>
    </cfRule>
    <cfRule type="expression" dxfId="24" priority="48" stopIfTrue="1">
      <formula>IF(AND(ISNUMBER(D58),ISNUMBER(D62)),ROUND(D58,8)=ROUND(D62,8),D58=D62)</formula>
    </cfRule>
  </conditionalFormatting>
  <conditionalFormatting sqref="D269:K274">
    <cfRule type="expression" dxfId="23" priority="55" stopIfTrue="1">
      <formula>IF(AND(ISNUMBER(D262),ISNUMBER(D269)),ROUND(D262,2)&lt;&gt;ROUND(D269,2),D262&lt;&gt;D269)</formula>
    </cfRule>
    <cfRule type="expression" dxfId="22" priority="56" stopIfTrue="1">
      <formula>IF(AND(ISNUMBER(D262),ISNUMBER(D269)),ROUND(D262,2)=ROUND(D269,2),D262=D269)</formula>
    </cfRule>
  </conditionalFormatting>
  <conditionalFormatting sqref="L155">
    <cfRule type="expression" dxfId="21" priority="63" stopIfTrue="1">
      <formula>IF(AND(ISNUMBER(L146),ISNUMBER(L155)),ROUND(L146,2)&lt;&gt;ROUND(L155,2),L146&lt;&gt;L155)</formula>
    </cfRule>
    <cfRule type="expression" dxfId="20" priority="64" stopIfTrue="1">
      <formula>IF(AND(ISNUMBER(L146),ISNUMBER(L155)),ROUND(L146,2)=ROUND(L155,2),L146=L155)</formula>
    </cfRule>
  </conditionalFormatting>
  <conditionalFormatting sqref="D175">
    <cfRule type="expression" dxfId="19" priority="65" stopIfTrue="1">
      <formula>IF(AND(ISNUMBER(D174),ISNUMBER(D175)),ROUND(D174,2)&lt;&gt;ROUND(D175,2),D174&lt;&gt;D175)</formula>
    </cfRule>
    <cfRule type="expression" dxfId="18" priority="66" stopIfTrue="1">
      <formula>IF(AND(ISNUMBER(D174),ISNUMBER(D175)),ROUND(D174,2)=ROUND(D175,2),D174=D175)</formula>
    </cfRule>
  </conditionalFormatting>
  <conditionalFormatting sqref="D198">
    <cfRule type="expression" dxfId="17" priority="67" stopIfTrue="1">
      <formula>IF(AND(ISNUMBER(D196),ISNUMBER(D198)),ROUND(D196,2)&lt;&gt;ROUND(D198,2),D196&lt;&gt;D198)</formula>
    </cfRule>
    <cfRule type="expression" dxfId="16" priority="68" stopIfTrue="1">
      <formula>IF(AND(ISNUMBER(D196),ISNUMBER(D198)),ROUND(D196,2)=ROUND(D198,2),D196=D198)</formula>
    </cfRule>
  </conditionalFormatting>
  <conditionalFormatting sqref="D213">
    <cfRule type="expression" dxfId="15" priority="69" stopIfTrue="1">
      <formula>IF(AND(ISNUMBER(D211),ISNUMBER(D213)),ROUND(D211,2)&lt;&gt;ROUND(D213,2),D211&lt;&gt;D213)</formula>
    </cfRule>
    <cfRule type="expression" dxfId="14" priority="70" stopIfTrue="1">
      <formula>IF(AND(ISNUMBER(D211),ISNUMBER(D213)),ROUND(D211,2)=ROUND(D213,2),D211=D213)</formula>
    </cfRule>
  </conditionalFormatting>
  <conditionalFormatting sqref="D283">
    <cfRule type="expression" dxfId="13" priority="73" stopIfTrue="1">
      <formula>IF(AND(ISNUMBER(D281),ISNUMBER(D283)),ROUND(D281,2)&lt;&gt;ROUND(D283,2),D281&lt;&gt;D283)</formula>
    </cfRule>
    <cfRule type="expression" dxfId="12" priority="74" stopIfTrue="1">
      <formula>IF(AND(ISNUMBER(D281),ISNUMBER(D283)),ROUND(D281,2)=ROUND(D283,2),D281=D283)</formula>
    </cfRule>
  </conditionalFormatting>
  <conditionalFormatting sqref="D204">
    <cfRule type="expression" dxfId="11" priority="13" stopIfTrue="1">
      <formula>IF(AND(ISNUMBER(D202),ISNUMBER(D204)),ROUND(D202,2)&lt;&gt;ROUND(D204,2),D202&lt;&gt;D204)</formula>
    </cfRule>
    <cfRule type="expression" dxfId="10" priority="14" stopIfTrue="1">
      <formula>IF(AND(ISNUMBER(D202),ISNUMBER(D204)),ROUND(D202,2)=ROUND(D204,2),D202=D204)</formula>
    </cfRule>
  </conditionalFormatting>
  <conditionalFormatting sqref="D48:P49">
    <cfRule type="expression" dxfId="9" priority="11" stopIfTrue="1">
      <formula>IF(AND(ISNUMBER(D42),ISNUMBER(D48)),ROUND(D42,8)&lt;&gt;ROUND(D48,8),D42&lt;&gt;D48)</formula>
    </cfRule>
    <cfRule type="expression" dxfId="8" priority="12" stopIfTrue="1">
      <formula>IF(AND(ISNUMBER(D42),ISNUMBER(D48)),ROUND(D42,8)=ROUND(D48,8),D42=D48)</formula>
    </cfRule>
  </conditionalFormatting>
  <conditionalFormatting sqref="H283">
    <cfRule type="expression" dxfId="7" priority="3" stopIfTrue="1">
      <formula>IF(AND(ISNUMBER(H281),ISNUMBER(H283)),ROUND(H281,2)&lt;&gt;ROUND(H283,2),H281&lt;&gt;H283)</formula>
    </cfRule>
    <cfRule type="expression" dxfId="6" priority="4" stopIfTrue="1">
      <formula>IF(AND(ISNUMBER(H281),ISNUMBER(H283)),ROUND(H281,2)=ROUND(H283,2),H281=H283)</formula>
    </cfRule>
  </conditionalFormatting>
  <conditionalFormatting sqref="E90:P100">
    <cfRule type="expression" dxfId="5" priority="81" stopIfTrue="1">
      <formula>IF(AND(ISNUMBER(E74),ISNUMBER(E90)),ROUND(E74,8)&lt;&gt;ROUND(E90,8),E74&lt;&gt;E90)</formula>
    </cfRule>
    <cfRule type="expression" dxfId="4" priority="82" stopIfTrue="1">
      <formula>IF(AND(ISNUMBER(E74),ISNUMBER(E90)),ROUND(E74,8)=ROUND(E90,8),E74=E90)</formula>
    </cfRule>
  </conditionalFormatting>
  <conditionalFormatting sqref="D90:D100">
    <cfRule type="expression" dxfId="3" priority="83" stopIfTrue="1">
      <formula>IF(AND(ISNUMBER(VALUE(SUBSTITUTE(D74,".",","))),ISNUMBER(VALUE(SUBSTITUTE(D90,".",",")))),ROUND(VALUE(SUBSTITUTE(D74,".",",")),8)&lt;&gt;ROUND(VALUE(SUBSTITUTE(D90,".",",")),8),D74&lt;&gt;D90)</formula>
    </cfRule>
    <cfRule type="expression" dxfId="2" priority="84" stopIfTrue="1">
      <formula>IF(AND(ISNUMBER(VALUE(SUBSTITUTE(D74,".",","))),ISNUMBER(VALUE(SUBSTITUTE(D90,".",",")))),ROUND(VALUE(SUBSTITUTE(D74,".",",")),8)=ROUND(VALUE(SUBSTITUTE(D90,".",",")),8),D74=D90)</formula>
    </cfRule>
  </conditionalFormatting>
  <conditionalFormatting sqref="D150:M155">
    <cfRule type="expression" dxfId="1" priority="77" stopIfTrue="1">
      <formula>IF(AND(ISNUMBER(D141),ISNUMBER(D150)),ROUND(D141,8)&lt;&gt;ROUND(D150,8),D141&lt;&gt;D150)</formula>
    </cfRule>
    <cfRule type="expression" dxfId="0" priority="78" stopIfTrue="1">
      <formula>IF(AND(ISNUMBER(D141),ISNUMBER(D150)),ROUND(D141,8)=ROUND(D150,8),D141=D150)</formula>
    </cfRule>
  </conditionalFormatting>
  <pageMargins left="0.7" right="0.7" top="0.75" bottom="0.75" header="0.3" footer="0.3"/>
  <pageSetup paperSize="9" orientation="portrait" r:id="rId9"/>
  <legacyDrawing r:id="rId1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3:Y72"/>
  <sheetViews>
    <sheetView showGridLines="0" topLeftCell="A10" zoomScale="85" zoomScaleNormal="85" workbookViewId="0">
      <selection activeCell="A32" sqref="A32"/>
    </sheetView>
  </sheetViews>
  <sheetFormatPr defaultColWidth="9.140625" defaultRowHeight="15" x14ac:dyDescent="0.25"/>
  <cols>
    <col min="1" max="1" width="5.140625" customWidth="1"/>
    <col min="2" max="2" width="49.7109375" customWidth="1"/>
    <col min="3" max="3" width="20.140625" customWidth="1"/>
    <col min="4" max="4" width="17.85546875" customWidth="1"/>
    <col min="5" max="5" width="13.42578125" customWidth="1"/>
    <col min="6" max="6" width="69.5703125" customWidth="1"/>
    <col min="7" max="7" width="25.140625" customWidth="1"/>
    <col min="8" max="8" width="33.140625" customWidth="1"/>
    <col min="9" max="9" width="24.7109375" customWidth="1"/>
    <col min="10" max="10" width="17.85546875" customWidth="1"/>
    <col min="11" max="11" width="21.85546875" customWidth="1"/>
    <col min="12" max="12" width="28" customWidth="1"/>
    <col min="13" max="13" width="30.42578125" customWidth="1"/>
    <col min="14" max="14" width="15.7109375" customWidth="1"/>
    <col min="15" max="15" width="15.140625" customWidth="1"/>
    <col min="16" max="16" width="9.5703125" bestFit="1" customWidth="1"/>
    <col min="17" max="17" width="29.42578125" customWidth="1"/>
    <col min="18" max="18" width="22.42578125" customWidth="1"/>
    <col min="19" max="19" width="14.7109375" customWidth="1"/>
    <col min="20" max="20" width="13.28515625" customWidth="1"/>
    <col min="21" max="21" width="29.140625" customWidth="1"/>
    <col min="22" max="22" width="34.85546875" customWidth="1"/>
    <col min="23" max="23" width="23.7109375" bestFit="1" customWidth="1"/>
    <col min="24" max="24" width="11" bestFit="1" customWidth="1"/>
  </cols>
  <sheetData>
    <row r="3" spans="2:11" ht="15.75" thickBot="1" x14ac:dyDescent="0.3"/>
    <row r="4" spans="2:11" ht="16.5" thickTop="1" thickBot="1" x14ac:dyDescent="0.3">
      <c r="I4" s="24" t="s">
        <v>1</v>
      </c>
    </row>
    <row r="5" spans="2:11" ht="15.75" thickTop="1" x14ac:dyDescent="0.25">
      <c r="I5" s="199" t="s">
        <v>2</v>
      </c>
      <c r="J5" s="199"/>
      <c r="K5" s="199"/>
    </row>
    <row r="6" spans="2:11" x14ac:dyDescent="0.25">
      <c r="I6" s="11" t="s">
        <v>9</v>
      </c>
    </row>
    <row r="10" spans="2:11" s="21" customFormat="1" ht="21" x14ac:dyDescent="0.35">
      <c r="B10" s="20" t="s">
        <v>319</v>
      </c>
    </row>
    <row r="12" spans="2:11" ht="18.75" x14ac:dyDescent="0.3">
      <c r="C12" s="44"/>
      <c r="D12" t="s">
        <v>276</v>
      </c>
      <c r="E12" s="42"/>
      <c r="F12" s="42"/>
      <c r="G12" s="42"/>
    </row>
    <row r="13" spans="2:11" x14ac:dyDescent="0.25">
      <c r="D13" s="53" t="s">
        <v>256</v>
      </c>
      <c r="E13" s="42"/>
      <c r="F13" s="42"/>
      <c r="G13" s="42"/>
    </row>
    <row r="14" spans="2:11" x14ac:dyDescent="0.25">
      <c r="D14" s="53" t="s">
        <v>260</v>
      </c>
      <c r="E14" s="42"/>
      <c r="F14" s="42"/>
      <c r="G14" s="42"/>
    </row>
    <row r="15" spans="2:11" x14ac:dyDescent="0.25">
      <c r="D15" s="53"/>
      <c r="E15" s="42"/>
      <c r="F15" s="42"/>
      <c r="G15" s="42"/>
    </row>
    <row r="16" spans="2:11" x14ac:dyDescent="0.25">
      <c r="D16" s="5"/>
      <c r="E16" s="42"/>
      <c r="F16" s="42"/>
      <c r="G16" s="42"/>
    </row>
    <row r="17" spans="2:13" x14ac:dyDescent="0.25">
      <c r="C17" s="51" t="s">
        <v>34</v>
      </c>
      <c r="D17" s="141" t="s">
        <v>92</v>
      </c>
      <c r="E17" s="50" t="s">
        <v>31</v>
      </c>
      <c r="F17" s="50" t="s">
        <v>32</v>
      </c>
      <c r="G17" s="54" t="s">
        <v>50</v>
      </c>
      <c r="H17" s="51" t="s">
        <v>140</v>
      </c>
      <c r="I17" s="54"/>
      <c r="L17" s="43" t="s">
        <v>108</v>
      </c>
      <c r="M17" s="43" t="s">
        <v>119</v>
      </c>
    </row>
    <row r="18" spans="2:13" x14ac:dyDescent="0.25">
      <c r="C18" t="s">
        <v>29</v>
      </c>
      <c r="D18" s="141" t="s">
        <v>265</v>
      </c>
      <c r="E18" s="1">
        <v>39813</v>
      </c>
      <c r="F18" t="s">
        <v>275</v>
      </c>
      <c r="G18" s="6" t="s">
        <v>18</v>
      </c>
      <c r="H18">
        <v>1000</v>
      </c>
      <c r="L18" t="s">
        <v>107</v>
      </c>
      <c r="M18" t="s">
        <v>146</v>
      </c>
    </row>
    <row r="19" spans="2:13" x14ac:dyDescent="0.25">
      <c r="C19" t="s">
        <v>29</v>
      </c>
      <c r="D19" s="141" t="s">
        <v>265</v>
      </c>
      <c r="E19" s="1">
        <v>39813</v>
      </c>
      <c r="F19" t="s">
        <v>167</v>
      </c>
      <c r="G19" s="6" t="s">
        <v>18</v>
      </c>
      <c r="L19" t="s">
        <v>107</v>
      </c>
      <c r="M19" t="s">
        <v>146</v>
      </c>
    </row>
    <row r="20" spans="2:13" x14ac:dyDescent="0.25">
      <c r="C20" t="s">
        <v>29</v>
      </c>
      <c r="D20" s="141" t="s">
        <v>262</v>
      </c>
      <c r="E20" s="1">
        <v>39813</v>
      </c>
      <c r="F20" t="s">
        <v>37</v>
      </c>
      <c r="G20" s="6" t="s">
        <v>18</v>
      </c>
      <c r="M20" t="s">
        <v>146</v>
      </c>
    </row>
    <row r="21" spans="2:13" x14ac:dyDescent="0.25">
      <c r="C21" t="s">
        <v>29</v>
      </c>
      <c r="D21" s="141" t="s">
        <v>262</v>
      </c>
      <c r="E21" s="1">
        <v>39813</v>
      </c>
      <c r="F21" t="s">
        <v>196</v>
      </c>
      <c r="G21" s="6" t="s">
        <v>18</v>
      </c>
      <c r="M21" t="s">
        <v>146</v>
      </c>
    </row>
    <row r="22" spans="2:13" x14ac:dyDescent="0.25">
      <c r="C22" t="s">
        <v>29</v>
      </c>
      <c r="D22" s="141" t="s">
        <v>262</v>
      </c>
      <c r="E22" s="1">
        <v>39813</v>
      </c>
      <c r="F22" t="s">
        <v>202</v>
      </c>
      <c r="G22" s="6" t="s">
        <v>18</v>
      </c>
      <c r="M22" t="s">
        <v>246</v>
      </c>
    </row>
    <row r="23" spans="2:13" x14ac:dyDescent="0.25">
      <c r="C23" t="s">
        <v>29</v>
      </c>
      <c r="D23" s="141" t="s">
        <v>262</v>
      </c>
      <c r="E23" s="1">
        <v>39813</v>
      </c>
      <c r="F23" t="s">
        <v>201</v>
      </c>
      <c r="G23" s="6" t="s">
        <v>18</v>
      </c>
      <c r="M23" t="s">
        <v>146</v>
      </c>
    </row>
    <row r="24" spans="2:13" x14ac:dyDescent="0.25">
      <c r="C24" t="s">
        <v>29</v>
      </c>
      <c r="D24" s="141" t="s">
        <v>262</v>
      </c>
      <c r="E24" s="1">
        <v>39813</v>
      </c>
      <c r="F24" t="s">
        <v>197</v>
      </c>
      <c r="G24" s="6" t="s">
        <v>18</v>
      </c>
      <c r="M24" t="s">
        <v>146</v>
      </c>
    </row>
    <row r="25" spans="2:13" x14ac:dyDescent="0.25">
      <c r="C25" t="s">
        <v>29</v>
      </c>
      <c r="D25" s="141" t="s">
        <v>262</v>
      </c>
      <c r="E25" s="1">
        <v>39813</v>
      </c>
      <c r="F25" t="s">
        <v>198</v>
      </c>
      <c r="G25" s="6" t="s">
        <v>18</v>
      </c>
      <c r="M25" t="s">
        <v>146</v>
      </c>
    </row>
    <row r="26" spans="2:13" x14ac:dyDescent="0.25">
      <c r="C26" t="s">
        <v>29</v>
      </c>
      <c r="D26" s="141" t="s">
        <v>262</v>
      </c>
      <c r="E26" s="1">
        <v>39813</v>
      </c>
      <c r="F26" t="s">
        <v>199</v>
      </c>
      <c r="G26" s="6" t="s">
        <v>18</v>
      </c>
      <c r="M26" t="s">
        <v>146</v>
      </c>
    </row>
    <row r="27" spans="2:13" x14ac:dyDescent="0.25">
      <c r="C27" t="s">
        <v>29</v>
      </c>
      <c r="D27" s="146" t="s">
        <v>263</v>
      </c>
      <c r="E27" s="1">
        <v>39813</v>
      </c>
      <c r="F27" t="s">
        <v>257</v>
      </c>
      <c r="G27" s="6" t="s">
        <v>18</v>
      </c>
    </row>
    <row r="28" spans="2:13" x14ac:dyDescent="0.25">
      <c r="C28" t="s">
        <v>29</v>
      </c>
      <c r="D28" s="146" t="s">
        <v>263</v>
      </c>
      <c r="E28" s="1">
        <v>39813</v>
      </c>
      <c r="F28" t="s">
        <v>258</v>
      </c>
      <c r="G28" s="6" t="s">
        <v>18</v>
      </c>
    </row>
    <row r="29" spans="2:13" x14ac:dyDescent="0.25">
      <c r="C29" t="s">
        <v>29</v>
      </c>
      <c r="D29" s="146" t="s">
        <v>263</v>
      </c>
      <c r="E29" s="1">
        <v>39813</v>
      </c>
      <c r="F29" t="s">
        <v>259</v>
      </c>
      <c r="G29" s="6" t="s">
        <v>18</v>
      </c>
    </row>
    <row r="30" spans="2:13" x14ac:dyDescent="0.25">
      <c r="C30" t="s">
        <v>29</v>
      </c>
      <c r="D30" s="146" t="s">
        <v>264</v>
      </c>
      <c r="E30" s="1">
        <v>39813</v>
      </c>
      <c r="F30" t="s">
        <v>269</v>
      </c>
      <c r="G30" s="6" t="s">
        <v>18</v>
      </c>
    </row>
    <row r="31" spans="2:13" x14ac:dyDescent="0.25">
      <c r="D31" s="3"/>
      <c r="E31" s="1"/>
      <c r="G31" s="6"/>
    </row>
    <row r="32" spans="2:13" x14ac:dyDescent="0.25">
      <c r="B32" s="145" t="s">
        <v>277</v>
      </c>
      <c r="C32" s="145" t="s">
        <v>46</v>
      </c>
      <c r="D32" s="148" t="s">
        <v>264</v>
      </c>
      <c r="E32" s="149">
        <v>39813</v>
      </c>
      <c r="F32" s="145" t="s">
        <v>261</v>
      </c>
      <c r="G32" s="147" t="s">
        <v>245</v>
      </c>
    </row>
    <row r="33" spans="2:24" x14ac:dyDescent="0.25">
      <c r="C33" t="s">
        <v>46</v>
      </c>
      <c r="D33" s="141" t="s">
        <v>262</v>
      </c>
      <c r="E33" s="1">
        <v>39813</v>
      </c>
      <c r="F33" t="s">
        <v>267</v>
      </c>
      <c r="G33" s="6" t="s">
        <v>245</v>
      </c>
      <c r="M33" t="s">
        <v>146</v>
      </c>
    </row>
    <row r="34" spans="2:24" x14ac:dyDescent="0.25">
      <c r="B34" s="145" t="s">
        <v>277</v>
      </c>
      <c r="C34" s="145" t="s">
        <v>46</v>
      </c>
      <c r="D34" s="148" t="s">
        <v>263</v>
      </c>
      <c r="E34" s="149">
        <v>39813</v>
      </c>
      <c r="F34" s="145" t="s">
        <v>266</v>
      </c>
      <c r="G34" s="147" t="s">
        <v>245</v>
      </c>
    </row>
    <row r="35" spans="2:24" x14ac:dyDescent="0.25">
      <c r="C35" t="s">
        <v>46</v>
      </c>
      <c r="D35" s="141" t="s">
        <v>265</v>
      </c>
      <c r="E35" s="1">
        <v>39813</v>
      </c>
      <c r="F35" t="s">
        <v>268</v>
      </c>
      <c r="G35" s="6" t="s">
        <v>245</v>
      </c>
    </row>
    <row r="36" spans="2:24" x14ac:dyDescent="0.25">
      <c r="G36" s="6"/>
    </row>
    <row r="37" spans="2:24" x14ac:dyDescent="0.25">
      <c r="D37" s="3"/>
    </row>
    <row r="38" spans="2:24" x14ac:dyDescent="0.25">
      <c r="D38" s="3"/>
    </row>
    <row r="40" spans="2:24" x14ac:dyDescent="0.25">
      <c r="B40" s="104" t="s">
        <v>182</v>
      </c>
      <c r="C40" s="104" t="s">
        <v>359</v>
      </c>
      <c r="D40" s="104" t="s">
        <v>122</v>
      </c>
      <c r="E40" s="104" t="s">
        <v>183</v>
      </c>
      <c r="F40" s="104" t="s">
        <v>184</v>
      </c>
      <c r="G40" s="104" t="s">
        <v>185</v>
      </c>
      <c r="H40" s="104" t="s">
        <v>186</v>
      </c>
      <c r="I40" s="104" t="s">
        <v>187</v>
      </c>
      <c r="J40" s="104" t="s">
        <v>188</v>
      </c>
      <c r="K40" s="104" t="s">
        <v>189</v>
      </c>
      <c r="L40" s="104" t="s">
        <v>190</v>
      </c>
      <c r="M40" s="104" t="s">
        <v>191</v>
      </c>
      <c r="N40" s="104" t="s">
        <v>192</v>
      </c>
      <c r="O40" s="105" t="s">
        <v>217</v>
      </c>
      <c r="P40" s="104" t="s">
        <v>193</v>
      </c>
      <c r="Q40" s="104" t="s">
        <v>194</v>
      </c>
      <c r="R40" s="104" t="s">
        <v>223</v>
      </c>
      <c r="S40" s="104" t="s">
        <v>220</v>
      </c>
      <c r="T40" s="104" t="s">
        <v>221</v>
      </c>
      <c r="U40" s="104"/>
      <c r="V40" s="104" t="s">
        <v>222</v>
      </c>
      <c r="W40" s="104" t="s">
        <v>195</v>
      </c>
      <c r="X40" s="104"/>
    </row>
    <row r="41" spans="2:24" x14ac:dyDescent="0.25">
      <c r="B41" s="118" t="s">
        <v>37</v>
      </c>
      <c r="C41" s="118" t="s">
        <v>358</v>
      </c>
      <c r="D41" s="118" t="s">
        <v>123</v>
      </c>
      <c r="E41" s="118" t="s">
        <v>85</v>
      </c>
      <c r="F41" s="119">
        <v>1000</v>
      </c>
      <c r="G41" s="119">
        <f>F41+H41</f>
        <v>500</v>
      </c>
      <c r="H41" s="120">
        <v>-500</v>
      </c>
      <c r="I41" s="107"/>
      <c r="J41" s="107"/>
      <c r="K41" s="107"/>
      <c r="L41" s="107"/>
      <c r="M41" s="107"/>
      <c r="N41" s="107"/>
      <c r="O41" s="121" t="s">
        <v>218</v>
      </c>
      <c r="P41" s="121">
        <v>0</v>
      </c>
      <c r="Q41" s="120">
        <f>+H41-P41</f>
        <v>-500</v>
      </c>
      <c r="R41" s="107">
        <f>F41+Q41</f>
        <v>500</v>
      </c>
    </row>
    <row r="42" spans="2:24" x14ac:dyDescent="0.25">
      <c r="B42" s="118" t="s">
        <v>196</v>
      </c>
      <c r="C42" s="118" t="s">
        <v>179</v>
      </c>
      <c r="D42" s="118" t="s">
        <v>123</v>
      </c>
      <c r="E42" s="118" t="s">
        <v>85</v>
      </c>
      <c r="F42" s="119">
        <v>500</v>
      </c>
      <c r="G42" s="119">
        <f t="shared" ref="G42:G54" si="0">F42+H42</f>
        <v>520</v>
      </c>
      <c r="H42" s="120">
        <v>20</v>
      </c>
      <c r="I42" s="108"/>
      <c r="J42" s="108"/>
      <c r="K42" s="108"/>
      <c r="L42" s="108"/>
      <c r="M42" s="108"/>
      <c r="N42" s="108"/>
      <c r="O42" s="121">
        <f>IF(H42&gt;0,H42,0)</f>
        <v>20</v>
      </c>
      <c r="P42" s="121">
        <v>0</v>
      </c>
      <c r="Q42" s="120">
        <f>+H42-P42</f>
        <v>20</v>
      </c>
      <c r="R42" s="107">
        <f>F42+Q42</f>
        <v>520</v>
      </c>
      <c r="S42" s="106"/>
      <c r="T42" s="106"/>
      <c r="U42" s="106"/>
    </row>
    <row r="43" spans="2:24" x14ac:dyDescent="0.25">
      <c r="B43" s="118" t="s">
        <v>197</v>
      </c>
      <c r="C43" s="118" t="s">
        <v>358</v>
      </c>
      <c r="D43" s="118" t="s">
        <v>123</v>
      </c>
      <c r="E43" s="118" t="s">
        <v>85</v>
      </c>
      <c r="F43" s="119">
        <v>620</v>
      </c>
      <c r="G43" s="119">
        <f t="shared" si="0"/>
        <v>560</v>
      </c>
      <c r="H43" s="120">
        <v>-60</v>
      </c>
      <c r="I43" s="108"/>
      <c r="J43" s="108"/>
      <c r="K43" s="108"/>
      <c r="L43" s="108"/>
      <c r="M43" s="108"/>
      <c r="N43" s="108"/>
      <c r="O43" s="121">
        <f t="shared" ref="O43:O44" si="1">IF(H43&gt;0,H43,0)</f>
        <v>0</v>
      </c>
      <c r="P43" s="121">
        <v>0</v>
      </c>
      <c r="Q43" s="120">
        <f>+H43-P43</f>
        <v>-60</v>
      </c>
      <c r="R43" s="107">
        <f>F43+Q43</f>
        <v>560</v>
      </c>
      <c r="S43" s="106"/>
      <c r="T43" s="106"/>
      <c r="U43" s="106"/>
    </row>
    <row r="44" spans="2:24" x14ac:dyDescent="0.25">
      <c r="B44" s="118" t="s">
        <v>198</v>
      </c>
      <c r="C44" s="118" t="s">
        <v>358</v>
      </c>
      <c r="D44" s="118" t="s">
        <v>123</v>
      </c>
      <c r="E44" s="118" t="s">
        <v>85</v>
      </c>
      <c r="F44" s="119">
        <v>180</v>
      </c>
      <c r="G44" s="119">
        <f t="shared" si="0"/>
        <v>140</v>
      </c>
      <c r="H44" s="120">
        <v>-40</v>
      </c>
      <c r="I44" s="108"/>
      <c r="J44" s="108"/>
      <c r="K44" s="108"/>
      <c r="L44" s="108"/>
      <c r="M44" s="108"/>
      <c r="N44" s="108"/>
      <c r="O44" s="121">
        <f t="shared" si="1"/>
        <v>0</v>
      </c>
      <c r="P44" s="121">
        <v>0</v>
      </c>
      <c r="Q44" s="120">
        <f>+H44-P44</f>
        <v>-40</v>
      </c>
      <c r="R44" s="107">
        <f>F44+Q44</f>
        <v>140</v>
      </c>
      <c r="S44" s="106"/>
      <c r="T44" s="106"/>
      <c r="U44" s="106"/>
    </row>
    <row r="45" spans="2:24" x14ac:dyDescent="0.25">
      <c r="B45" s="109"/>
      <c r="C45" s="109"/>
      <c r="D45" s="109"/>
      <c r="E45" s="109"/>
      <c r="F45" s="110">
        <f>SUM(F41:F44)</f>
        <v>2300</v>
      </c>
      <c r="G45" s="109">
        <f>SUM(G41:G44)</f>
        <v>1720</v>
      </c>
      <c r="H45" s="110">
        <f>SUM(H41:H44)</f>
        <v>-580</v>
      </c>
      <c r="I45" s="110"/>
      <c r="J45" s="110"/>
      <c r="K45" s="110"/>
      <c r="L45" s="110"/>
      <c r="M45" s="110"/>
      <c r="N45" s="110"/>
      <c r="O45" s="110">
        <f>SUM(O41:O44)</f>
        <v>20</v>
      </c>
      <c r="P45" s="110">
        <f>SUM(P42:P44)</f>
        <v>0</v>
      </c>
      <c r="Q45" s="111">
        <f>SUM(Q42:Q44)</f>
        <v>-80</v>
      </c>
      <c r="R45" s="110"/>
      <c r="S45" s="109"/>
      <c r="T45" s="109"/>
      <c r="U45" s="109"/>
      <c r="V45" s="109"/>
      <c r="W45" s="109"/>
      <c r="X45" s="109"/>
    </row>
    <row r="46" spans="2:24" x14ac:dyDescent="0.25">
      <c r="B46" s="118" t="s">
        <v>196</v>
      </c>
      <c r="C46" s="118" t="s">
        <v>179</v>
      </c>
      <c r="D46" s="118" t="s">
        <v>123</v>
      </c>
      <c r="E46" s="118" t="s">
        <v>200</v>
      </c>
      <c r="F46" s="119">
        <v>450</v>
      </c>
      <c r="G46" s="119">
        <f t="shared" si="0"/>
        <v>420</v>
      </c>
      <c r="H46" s="120">
        <v>-30</v>
      </c>
      <c r="I46" s="107"/>
      <c r="J46" s="107"/>
      <c r="K46" s="107"/>
      <c r="L46" s="107"/>
      <c r="M46" s="107"/>
      <c r="N46" s="107"/>
      <c r="O46" s="121">
        <f>IF(H46&gt;0,H46,0)</f>
        <v>0</v>
      </c>
      <c r="P46" s="121">
        <f>O46*$H$49/$O$49</f>
        <v>0</v>
      </c>
      <c r="Q46" s="120">
        <f>+H46-P46</f>
        <v>-30</v>
      </c>
      <c r="R46" s="107">
        <f>F46+Q46</f>
        <v>420</v>
      </c>
    </row>
    <row r="47" spans="2:24" x14ac:dyDescent="0.25">
      <c r="B47" s="118" t="s">
        <v>201</v>
      </c>
      <c r="C47" s="118" t="s">
        <v>179</v>
      </c>
      <c r="D47" s="118" t="s">
        <v>123</v>
      </c>
      <c r="E47" s="118" t="s">
        <v>200</v>
      </c>
      <c r="F47" s="119">
        <v>500</v>
      </c>
      <c r="G47" s="119">
        <f t="shared" si="0"/>
        <v>520</v>
      </c>
      <c r="H47" s="120">
        <v>20</v>
      </c>
      <c r="I47" s="107"/>
      <c r="J47" s="107"/>
      <c r="K47" s="107"/>
      <c r="L47" s="107"/>
      <c r="M47" s="107"/>
      <c r="N47" s="107"/>
      <c r="O47" s="121">
        <f>IF(H47&gt;0,H47,0)</f>
        <v>20</v>
      </c>
      <c r="P47" s="121">
        <f>O47*$H$49/$O$49</f>
        <v>2.8571428571428572</v>
      </c>
      <c r="Q47" s="120">
        <f>+H47-P47</f>
        <v>17.142857142857142</v>
      </c>
      <c r="R47" s="107">
        <f>F47+Q47</f>
        <v>517.14285714285711</v>
      </c>
    </row>
    <row r="48" spans="2:24" x14ac:dyDescent="0.25">
      <c r="B48" s="118" t="s">
        <v>199</v>
      </c>
      <c r="C48" s="118" t="s">
        <v>179</v>
      </c>
      <c r="D48" s="118" t="s">
        <v>123</v>
      </c>
      <c r="E48" s="118" t="s">
        <v>200</v>
      </c>
      <c r="F48" s="119">
        <v>430</v>
      </c>
      <c r="G48" s="119">
        <f>F48+H48</f>
        <v>445</v>
      </c>
      <c r="H48" s="120">
        <v>15</v>
      </c>
      <c r="I48" s="107"/>
      <c r="J48" s="107"/>
      <c r="K48" s="107"/>
      <c r="L48" s="107"/>
      <c r="M48" s="107"/>
      <c r="N48" s="107"/>
      <c r="O48" s="121">
        <f>IF(H48&gt;0,H48,0)</f>
        <v>15</v>
      </c>
      <c r="P48" s="121">
        <f>O48*$H$49/$O$49</f>
        <v>2.1428571428571428</v>
      </c>
      <c r="Q48" s="120">
        <f>+H48-P48</f>
        <v>12.857142857142858</v>
      </c>
      <c r="R48" s="107">
        <f>F48+Q48</f>
        <v>442.85714285714283</v>
      </c>
    </row>
    <row r="49" spans="2:25" x14ac:dyDescent="0.25">
      <c r="B49" s="109"/>
      <c r="C49" s="109"/>
      <c r="D49" s="109"/>
      <c r="E49" s="109"/>
      <c r="F49" s="110">
        <f>SUM(F46:F48)</f>
        <v>1380</v>
      </c>
      <c r="G49" s="109"/>
      <c r="H49" s="110">
        <f>SUM(H46:H48)</f>
        <v>5</v>
      </c>
      <c r="I49" s="110"/>
      <c r="J49" s="110"/>
      <c r="K49" s="110"/>
      <c r="L49" s="110"/>
      <c r="M49" s="110"/>
      <c r="N49" s="110"/>
      <c r="O49" s="110">
        <f>SUM(O46:O48)</f>
        <v>35</v>
      </c>
      <c r="P49" s="110">
        <f>SUM(P46:P48)</f>
        <v>5</v>
      </c>
      <c r="Q49" s="111">
        <f>SUM(Q46:Q48)</f>
        <v>0</v>
      </c>
      <c r="R49" s="110">
        <f>SUM(R46:R48)</f>
        <v>1380</v>
      </c>
      <c r="S49" s="109"/>
      <c r="T49" s="109"/>
      <c r="U49" s="109"/>
      <c r="V49" s="109"/>
      <c r="W49" s="109"/>
      <c r="X49" s="109"/>
    </row>
    <row r="50" spans="2:25" x14ac:dyDescent="0.25">
      <c r="B50" s="118" t="s">
        <v>202</v>
      </c>
      <c r="C50" s="118" t="s">
        <v>179</v>
      </c>
      <c r="D50" s="118" t="s">
        <v>203</v>
      </c>
      <c r="E50" s="118" t="s">
        <v>85</v>
      </c>
      <c r="F50" s="119">
        <v>500</v>
      </c>
      <c r="G50" s="119">
        <f t="shared" si="0"/>
        <v>520</v>
      </c>
      <c r="H50" s="120">
        <v>20</v>
      </c>
      <c r="I50" s="107"/>
      <c r="J50" s="107"/>
      <c r="K50" s="107"/>
      <c r="L50" s="107"/>
      <c r="M50" s="107"/>
      <c r="N50" s="107"/>
      <c r="O50" s="120">
        <f>IF(H50&gt;0,H50,0)</f>
        <v>20</v>
      </c>
      <c r="P50" s="120">
        <f>O50*H51/O51</f>
        <v>20</v>
      </c>
      <c r="Q50" s="121">
        <f>+H50-P50</f>
        <v>0</v>
      </c>
      <c r="R50" s="107">
        <f>F50+Q50</f>
        <v>500</v>
      </c>
    </row>
    <row r="51" spans="2:25" x14ac:dyDescent="0.25">
      <c r="B51" s="109"/>
      <c r="C51" s="109"/>
      <c r="D51" s="109"/>
      <c r="E51" s="109"/>
      <c r="F51" s="110"/>
      <c r="G51" s="109">
        <f t="shared" si="0"/>
        <v>20</v>
      </c>
      <c r="H51" s="110">
        <f>H50</f>
        <v>20</v>
      </c>
      <c r="I51" s="110"/>
      <c r="J51" s="110"/>
      <c r="K51" s="110"/>
      <c r="L51" s="110"/>
      <c r="M51" s="110"/>
      <c r="N51" s="110"/>
      <c r="O51" s="110">
        <f>O50</f>
        <v>20</v>
      </c>
      <c r="P51" s="110"/>
      <c r="Q51" s="111"/>
      <c r="R51" s="110"/>
      <c r="S51" s="109"/>
      <c r="T51" s="109"/>
      <c r="U51" s="109"/>
      <c r="V51" s="109"/>
      <c r="W51" s="109"/>
      <c r="X51" s="109"/>
    </row>
    <row r="52" spans="2:25" x14ac:dyDescent="0.25">
      <c r="B52" s="118" t="s">
        <v>204</v>
      </c>
      <c r="C52" s="118" t="s">
        <v>179</v>
      </c>
      <c r="D52" s="118" t="s">
        <v>205</v>
      </c>
      <c r="E52" s="118" t="s">
        <v>85</v>
      </c>
      <c r="F52" s="119">
        <f>I52+L52</f>
        <v>7500</v>
      </c>
      <c r="G52" s="119">
        <f t="shared" si="0"/>
        <v>7725</v>
      </c>
      <c r="H52" s="120">
        <f>K52+N52</f>
        <v>225</v>
      </c>
      <c r="I52" s="119">
        <v>5000</v>
      </c>
      <c r="J52" s="119">
        <f>I52+K52</f>
        <v>5300</v>
      </c>
      <c r="K52" s="120">
        <v>300</v>
      </c>
      <c r="L52" s="119">
        <v>2500</v>
      </c>
      <c r="M52" s="119">
        <f>L52+N52</f>
        <v>2425</v>
      </c>
      <c r="N52" s="120">
        <v>-75</v>
      </c>
      <c r="O52" s="120">
        <f>IF(H52&gt;0,H52,0)</f>
        <v>225</v>
      </c>
      <c r="P52" s="120">
        <f>U52</f>
        <v>-25</v>
      </c>
      <c r="Q52" s="121">
        <f>+H52-P52</f>
        <v>250</v>
      </c>
      <c r="R52" s="107">
        <f>V52+W52</f>
        <v>7675</v>
      </c>
      <c r="S52" s="123">
        <f>IF(K52&gt;0,K52*$J$56/$K$55,K52)</f>
        <v>50</v>
      </c>
      <c r="T52" s="123">
        <f>IF(N52&gt;0,N52*$M$56/$N$55,N52)</f>
        <v>-75</v>
      </c>
      <c r="U52" s="123">
        <f>S52+T52</f>
        <v>-25</v>
      </c>
      <c r="V52" s="112">
        <f>J52-MAX(S52,0)</f>
        <v>5250</v>
      </c>
      <c r="W52" s="112">
        <f>M52-MAX(T52,0)</f>
        <v>2425</v>
      </c>
      <c r="Y52" s="112"/>
    </row>
    <row r="53" spans="2:25" x14ac:dyDescent="0.25">
      <c r="B53" s="118" t="s">
        <v>206</v>
      </c>
      <c r="C53" s="118" t="s">
        <v>179</v>
      </c>
      <c r="D53" s="118" t="s">
        <v>205</v>
      </c>
      <c r="E53" s="118" t="s">
        <v>85</v>
      </c>
      <c r="F53" s="119">
        <f>I53+L53</f>
        <v>3700</v>
      </c>
      <c r="G53" s="119">
        <f t="shared" si="0"/>
        <v>3775</v>
      </c>
      <c r="H53" s="120">
        <f>K53+N53</f>
        <v>75</v>
      </c>
      <c r="I53" s="119">
        <v>3000</v>
      </c>
      <c r="J53" s="119">
        <f>I53+K53</f>
        <v>2900</v>
      </c>
      <c r="K53" s="120">
        <v>-100</v>
      </c>
      <c r="L53" s="119">
        <v>700</v>
      </c>
      <c r="M53" s="119">
        <f>L53+N53</f>
        <v>875</v>
      </c>
      <c r="N53" s="120">
        <v>175</v>
      </c>
      <c r="O53" s="120">
        <f t="shared" ref="O53:O54" si="2">IF(H53&gt;0,H53,0)</f>
        <v>75</v>
      </c>
      <c r="P53" s="120">
        <f>U53</f>
        <v>-45</v>
      </c>
      <c r="Q53" s="121">
        <f>+H53-P53</f>
        <v>120</v>
      </c>
      <c r="R53" s="107">
        <f t="shared" ref="R53:R54" si="3">V53+W53</f>
        <v>3720</v>
      </c>
      <c r="S53" s="123">
        <f>IF(K53&gt;0,K53*$J$56/$K$55,K53)</f>
        <v>-100</v>
      </c>
      <c r="T53" s="123">
        <f>IF(N53&gt;0,N53*$M$56/$N$55,N53)</f>
        <v>55</v>
      </c>
      <c r="U53" s="123">
        <f t="shared" ref="U53" si="4">S53+T53</f>
        <v>-45</v>
      </c>
      <c r="V53" s="112">
        <f>J53-MAX(S53,0)</f>
        <v>2900</v>
      </c>
      <c r="W53" s="112">
        <f t="shared" ref="W53:W54" si="5">M53-MAX(T53,0)</f>
        <v>820</v>
      </c>
      <c r="Y53" s="112"/>
    </row>
    <row r="54" spans="2:25" x14ac:dyDescent="0.25">
      <c r="B54" s="118" t="s">
        <v>207</v>
      </c>
      <c r="C54" s="118" t="s">
        <v>179</v>
      </c>
      <c r="D54" s="118" t="s">
        <v>205</v>
      </c>
      <c r="E54" s="118" t="s">
        <v>85</v>
      </c>
      <c r="F54" s="119">
        <v>5000</v>
      </c>
      <c r="G54" s="119">
        <f t="shared" si="0"/>
        <v>4805</v>
      </c>
      <c r="H54" s="120">
        <f>K54+N54</f>
        <v>-195</v>
      </c>
      <c r="I54" s="119">
        <v>2000</v>
      </c>
      <c r="J54" s="119">
        <f>I54+K54</f>
        <v>1850</v>
      </c>
      <c r="K54" s="120">
        <v>-150</v>
      </c>
      <c r="L54" s="119">
        <v>3000</v>
      </c>
      <c r="M54" s="119">
        <f>L54+N54</f>
        <v>2955</v>
      </c>
      <c r="N54" s="120">
        <v>-45</v>
      </c>
      <c r="O54" s="120">
        <f t="shared" si="2"/>
        <v>0</v>
      </c>
      <c r="P54" s="120">
        <f>U54</f>
        <v>-195</v>
      </c>
      <c r="Q54" s="121">
        <f>H54</f>
        <v>-195</v>
      </c>
      <c r="R54" s="107">
        <f t="shared" si="3"/>
        <v>4805</v>
      </c>
      <c r="S54" s="123">
        <f>IF(K54&gt;0,K54*$J$56/$K$55,K54)</f>
        <v>-150</v>
      </c>
      <c r="T54" s="123">
        <f>IF(N54&gt;0,N54*$M$56/$N$55,N54)</f>
        <v>-45</v>
      </c>
      <c r="U54" s="123">
        <f>S54+T54</f>
        <v>-195</v>
      </c>
      <c r="V54" s="112">
        <f>J54-MAX(S54,0)</f>
        <v>1850</v>
      </c>
      <c r="W54" s="112">
        <f t="shared" si="5"/>
        <v>2955</v>
      </c>
    </row>
    <row r="55" spans="2:25" x14ac:dyDescent="0.25">
      <c r="B55" s="109"/>
      <c r="C55" s="109"/>
      <c r="D55" s="109"/>
      <c r="E55" s="109"/>
      <c r="F55" s="110">
        <f>SUM(F52:F54)</f>
        <v>16200</v>
      </c>
      <c r="G55" s="109"/>
      <c r="H55" s="110">
        <f>SUM(H52:H54)</f>
        <v>105</v>
      </c>
      <c r="I55" s="110">
        <f t="shared" ref="I55" si="6">SUM(I52:I53)</f>
        <v>8000</v>
      </c>
      <c r="J55" s="110"/>
      <c r="K55" s="110">
        <f>SUM(K52)</f>
        <v>300</v>
      </c>
      <c r="L55" s="110">
        <f>SUM(L52:L53)</f>
        <v>3200</v>
      </c>
      <c r="M55" s="110"/>
      <c r="N55" s="110">
        <f>N53</f>
        <v>175</v>
      </c>
      <c r="O55" s="110">
        <f>SUM(O52:O53)</f>
        <v>300</v>
      </c>
      <c r="P55" s="110">
        <f>SUM(P52:P54)</f>
        <v>-265</v>
      </c>
      <c r="Q55" s="111">
        <f>SUM(Q52:Q54)</f>
        <v>175</v>
      </c>
      <c r="R55" s="110">
        <f>SUM(R52:R54)</f>
        <v>16200</v>
      </c>
      <c r="S55" s="110">
        <f>SUM(S52:S53)</f>
        <v>-50</v>
      </c>
      <c r="T55" s="110">
        <f>SUM(T52:T53)</f>
        <v>-20</v>
      </c>
      <c r="U55" s="109"/>
      <c r="V55" s="109"/>
      <c r="W55" s="109"/>
      <c r="X55" s="109"/>
    </row>
    <row r="56" spans="2:25" x14ac:dyDescent="0.25">
      <c r="B56" s="106"/>
      <c r="G56" s="112">
        <f>H52+H53</f>
        <v>300</v>
      </c>
      <c r="J56" s="112">
        <f>SUM(K52:K54)</f>
        <v>50</v>
      </c>
      <c r="M56" s="112">
        <f>SUM(N52:N54)</f>
        <v>55</v>
      </c>
      <c r="N56" s="107"/>
      <c r="O56" s="107"/>
      <c r="P56" s="107"/>
      <c r="Q56" s="107"/>
      <c r="R56" s="107"/>
      <c r="S56" s="107"/>
    </row>
    <row r="57" spans="2:25" x14ac:dyDescent="0.25">
      <c r="B57" s="118" t="s">
        <v>278</v>
      </c>
    </row>
    <row r="58" spans="2:25" x14ac:dyDescent="0.25">
      <c r="B58" s="122" t="s">
        <v>219</v>
      </c>
    </row>
    <row r="60" spans="2:25" s="21" customFormat="1" ht="21" x14ac:dyDescent="0.35">
      <c r="B60" s="20" t="s">
        <v>320</v>
      </c>
    </row>
    <row r="62" spans="2:25" x14ac:dyDescent="0.25">
      <c r="B62" t="s">
        <v>330</v>
      </c>
    </row>
    <row r="63" spans="2:25" x14ac:dyDescent="0.25">
      <c r="F63" s="145"/>
    </row>
    <row r="64" spans="2:25" x14ac:dyDescent="0.25">
      <c r="C64" t="s">
        <v>252</v>
      </c>
    </row>
    <row r="65" spans="2:7" x14ac:dyDescent="0.25">
      <c r="C65" t="s">
        <v>253</v>
      </c>
    </row>
    <row r="66" spans="2:7" x14ac:dyDescent="0.25">
      <c r="C66" t="s">
        <v>254</v>
      </c>
    </row>
    <row r="68" spans="2:7" x14ac:dyDescent="0.25">
      <c r="B68" t="s">
        <v>370</v>
      </c>
    </row>
    <row r="70" spans="2:7" s="21" customFormat="1" ht="21" x14ac:dyDescent="0.35">
      <c r="B70" s="20" t="s">
        <v>321</v>
      </c>
    </row>
    <row r="72" spans="2:7" ht="18.75" x14ac:dyDescent="0.3">
      <c r="C72" s="44"/>
      <c r="D72" s="141" t="s">
        <v>322</v>
      </c>
      <c r="E72" s="42"/>
      <c r="F72" s="42"/>
      <c r="G72" s="42"/>
    </row>
  </sheetData>
  <dataConsolidate/>
  <customSheetViews>
    <customSheetView guid="{30B985F7-8EE6-4F94-92B5-8A368C43BFDA}" scale="85" showGridLines="0" topLeftCell="A19">
      <selection activeCell="F32" sqref="F32"/>
      <pageMargins left="0.7" right="0.7" top="0.75" bottom="0.75" header="0.3" footer="0.3"/>
      <pageSetup paperSize="9" orientation="portrait" r:id="rId1"/>
    </customSheetView>
    <customSheetView guid="{19B38EE4-705E-4AD1-86D2-DDB85D84AC1A}" showGridLines="0" topLeftCell="A43">
      <selection activeCell="D65" sqref="D65:D66"/>
      <pageMargins left="0.7" right="0.7" top="0.75" bottom="0.75" header="0.3" footer="0.3"/>
      <pageSetup paperSize="9" orientation="portrait" r:id="rId2"/>
    </customSheetView>
    <customSheetView guid="{FB0AC19A-E344-494C-AD05-4BC1AE4719E3}" showGridLines="0">
      <selection activeCell="E3082" sqref="E3082"/>
      <pageMargins left="0.7" right="0.7" top="0.75" bottom="0.75" header="0.3" footer="0.3"/>
      <pageSetup paperSize="9" orientation="portrait" r:id="rId3"/>
    </customSheetView>
    <customSheetView guid="{89742BA8-00D5-4FB3-935B-929E060AA7A8}">
      <selection activeCell="D37" sqref="D37"/>
      <pageMargins left="0.7" right="0.7" top="0.75" bottom="0.75" header="0.3" footer="0.3"/>
      <pageSetup paperSize="9" orientation="portrait" r:id="rId4"/>
    </customSheetView>
    <customSheetView guid="{E1996C8B-EE9F-4E05-95FE-11D65CC4D7A5}">
      <selection activeCell="G15" sqref="G15"/>
      <pageMargins left="0.7" right="0.7" top="0.75" bottom="0.75" header="0.3" footer="0.3"/>
      <pageSetup paperSize="9" orientation="portrait" r:id="rId5"/>
    </customSheetView>
    <customSheetView guid="{6A8FE32D-9FEC-42C0-9812-9688854F01AD}" showGridLines="0" topLeftCell="A16">
      <selection activeCell="G30" sqref="G30"/>
      <pageMargins left="0.7" right="0.7" top="0.75" bottom="0.75" header="0.3" footer="0.3"/>
      <pageSetup paperSize="9" orientation="portrait" r:id="rId6"/>
    </customSheetView>
    <customSheetView guid="{1945D9F8-E9F1-4C69-8E14-F11587DFCE60}" scale="85" showGridLines="0" topLeftCell="A37">
      <selection activeCell="B68" sqref="B68"/>
      <pageMargins left="0.7" right="0.7" top="0.75" bottom="0.75" header="0.3" footer="0.3"/>
      <pageSetup paperSize="9" orientation="portrait" r:id="rId7"/>
    </customSheetView>
    <customSheetView guid="{3E7E0F21-3A4F-4BE5-8507-A7B4FFB8B7A5}" scale="85" showGridLines="0" topLeftCell="A19">
      <selection activeCell="F32" sqref="F32"/>
      <pageMargins left="0.7" right="0.7" top="0.75" bottom="0.75" header="0.3" footer="0.3"/>
      <pageSetup paperSize="9" orientation="portrait" r:id="rId8"/>
    </customSheetView>
  </customSheetViews>
  <mergeCells count="1">
    <mergeCell ref="I5:K5"/>
  </mergeCells>
  <phoneticPr fontId="0" type="noConversion"/>
  <pageMargins left="0.7" right="0.7" top="0.75" bottom="0.75" header="0.3" footer="0.3"/>
  <pageSetup paperSize="9" orientation="portrait" r:id="rId9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Properties</vt:lpstr>
      <vt:lpstr>Automation a b &amp; c</vt:lpstr>
      <vt:lpstr>Automation d</vt:lpstr>
      <vt:lpstr>Execution</vt:lpstr>
      <vt:lpstr>Explanation</vt:lpstr>
    </vt:vector>
  </TitlesOfParts>
  <Company>FERMAT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FERMAT</dc:creator>
  <cp:lastModifiedBy>Barret, Clement</cp:lastModifiedBy>
  <dcterms:created xsi:type="dcterms:W3CDTF">2009-08-20T14:34:28Z</dcterms:created>
  <dcterms:modified xsi:type="dcterms:W3CDTF">2013-12-02T09:23:01Z</dcterms:modified>
</cp:coreProperties>
</file>