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Aluno (Gabarito)\"/>
    </mc:Choice>
  </mc:AlternateContent>
  <xr:revisionPtr revIDLastSave="0" documentId="13_ncr:1_{8B2BBAA2-7804-474C-9847-A5528219B203}" xr6:coauthVersionLast="46" xr6:coauthVersionMax="46" xr10:uidLastSave="{00000000-0000-0000-0000-000000000000}"/>
  <bookViews>
    <workbookView xWindow="-110" yWindow="-110" windowWidth="19420" windowHeight="10420" tabRatio="638" xr2:uid="{00000000-000D-0000-FFFF-FFFF00000000}"/>
  </bookViews>
  <sheets>
    <sheet name="01" sheetId="5" r:id="rId1"/>
    <sheet name="02" sheetId="9" r:id="rId2"/>
    <sheet name="03" sheetId="13" r:id="rId3"/>
    <sheet name="04" sheetId="14" r:id="rId4"/>
    <sheet name="05" sheetId="12" r:id="rId5"/>
    <sheet name="06" sheetId="10" r:id="rId6"/>
    <sheet name="07" sheetId="15" r:id="rId7"/>
    <sheet name="08" sheetId="16" r:id="rId8"/>
    <sheet name="09" sheetId="24" r:id="rId9"/>
    <sheet name="10" sheetId="25" r:id="rId10"/>
    <sheet name="11" sheetId="31" r:id="rId11"/>
    <sheet name="16" sheetId="21" r:id="rId12"/>
    <sheet name="17" sheetId="26" r:id="rId13"/>
    <sheet name="18" sheetId="27" r:id="rId14"/>
    <sheet name="19" sheetId="28" r:id="rId15"/>
    <sheet name="20" sheetId="29" r:id="rId16"/>
  </sheets>
  <definedNames>
    <definedName name="_xlnm._FilterDatabase" localSheetId="3" hidden="1">'04'!$B$2:$F$38</definedName>
    <definedName name="_xlchart.v1.0" hidden="1">'19'!$B$4:$B$8</definedName>
    <definedName name="_xlchart.v1.1" hidden="1">'19'!$C$4:$C$8</definedName>
    <definedName name="_xlchart.v1.2" hidden="1">'20'!$B$4:$B$8</definedName>
    <definedName name="_xlchart.v1.3" hidden="1">'20'!$C$4:$C$8</definedName>
    <definedName name="Amostra_01">'01'!$C$3:$C$42</definedName>
    <definedName name="Amostra_02">'01'!$D$3:$D$42</definedName>
    <definedName name="AMOSTRAS">'01'!$C$3:$I$42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31" l="1"/>
  <c r="D59" i="31"/>
  <c r="D58" i="31"/>
  <c r="D57" i="31"/>
  <c r="D56" i="31"/>
  <c r="D55" i="31"/>
  <c r="D54" i="31"/>
  <c r="D53" i="31"/>
  <c r="D52" i="31"/>
  <c r="D51" i="31"/>
  <c r="D50" i="31"/>
  <c r="D49" i="31"/>
  <c r="D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O3" i="5"/>
  <c r="C6" i="29"/>
  <c r="C8" i="29" s="1"/>
  <c r="C8" i="28"/>
  <c r="C6" i="28"/>
  <c r="E15" i="27"/>
  <c r="D15" i="27"/>
  <c r="C15" i="27"/>
  <c r="E14" i="27"/>
  <c r="D14" i="27"/>
  <c r="C14" i="27"/>
  <c r="E13" i="27"/>
  <c r="D13" i="27"/>
  <c r="C13" i="27"/>
  <c r="E12" i="27"/>
  <c r="D12" i="27"/>
  <c r="C12" i="27"/>
  <c r="E11" i="27"/>
  <c r="D11" i="27"/>
  <c r="C11" i="27"/>
  <c r="E10" i="27"/>
  <c r="D10" i="27"/>
  <c r="C10" i="27"/>
  <c r="E9" i="27"/>
  <c r="D9" i="27"/>
  <c r="C9" i="27"/>
  <c r="E8" i="27"/>
  <c r="D8" i="27"/>
  <c r="C8" i="27"/>
  <c r="E7" i="27"/>
  <c r="D7" i="27"/>
  <c r="C7" i="27"/>
  <c r="E6" i="27"/>
  <c r="D6" i="27"/>
  <c r="C6" i="27"/>
  <c r="E5" i="27"/>
  <c r="D5" i="27"/>
  <c r="C5" i="27"/>
  <c r="E4" i="27"/>
  <c r="D4" i="27"/>
  <c r="C4" i="27"/>
  <c r="E5" i="26"/>
  <c r="E6" i="26"/>
  <c r="E7" i="26"/>
  <c r="E8" i="26"/>
  <c r="E9" i="26"/>
  <c r="E10" i="26"/>
  <c r="E11" i="26"/>
  <c r="E12" i="26"/>
  <c r="E13" i="26"/>
  <c r="E14" i="26"/>
  <c r="E15" i="26"/>
  <c r="E4" i="26"/>
  <c r="D5" i="26"/>
  <c r="D6" i="26"/>
  <c r="D7" i="26"/>
  <c r="D8" i="26"/>
  <c r="D9" i="26"/>
  <c r="D10" i="26"/>
  <c r="D11" i="26"/>
  <c r="D12" i="26"/>
  <c r="D13" i="26"/>
  <c r="D14" i="26"/>
  <c r="D15" i="26"/>
  <c r="D4" i="26"/>
  <c r="C5" i="26"/>
  <c r="C6" i="26"/>
  <c r="C7" i="26"/>
  <c r="C8" i="26"/>
  <c r="C9" i="26"/>
  <c r="C10" i="26"/>
  <c r="C11" i="26"/>
  <c r="C12" i="26"/>
  <c r="C13" i="26"/>
  <c r="C14" i="26"/>
  <c r="C15" i="26"/>
  <c r="C4" i="26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C4" i="24"/>
  <c r="B4" i="24"/>
  <c r="N11" i="14"/>
  <c r="N7" i="14"/>
  <c r="N3" i="14"/>
  <c r="P7" i="14"/>
  <c r="P3" i="14"/>
  <c r="H3" i="14"/>
  <c r="H4" i="14"/>
  <c r="H5" i="14"/>
  <c r="B4" i="16"/>
  <c r="C4" i="16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C49" i="15" s="1"/>
  <c r="D13" i="12"/>
  <c r="D8" i="12"/>
  <c r="D3" i="12"/>
  <c r="G4" i="12"/>
  <c r="G5" i="12"/>
  <c r="G6" i="12"/>
  <c r="G7" i="12"/>
  <c r="G8" i="12"/>
  <c r="G9" i="12"/>
  <c r="G10" i="12"/>
  <c r="G11" i="12"/>
  <c r="G12" i="12"/>
  <c r="G13" i="12"/>
  <c r="G3" i="12"/>
  <c r="P4" i="14"/>
  <c r="N8" i="14"/>
  <c r="P8" i="14"/>
  <c r="D14" i="12"/>
  <c r="D4" i="12"/>
  <c r="N4" i="14"/>
  <c r="D9" i="12"/>
  <c r="N12" i="14"/>
  <c r="B5" i="16" l="1"/>
  <c r="C5" i="16" s="1"/>
  <c r="C29" i="15"/>
  <c r="C36" i="15"/>
  <c r="C12" i="15"/>
  <c r="C35" i="15"/>
  <c r="C19" i="15"/>
  <c r="C11" i="15"/>
  <c r="C34" i="15"/>
  <c r="C10" i="15"/>
  <c r="C41" i="15"/>
  <c r="C9" i="15"/>
  <c r="C48" i="15"/>
  <c r="C40" i="15"/>
  <c r="C32" i="15"/>
  <c r="C24" i="15"/>
  <c r="C16" i="15"/>
  <c r="C8" i="15"/>
  <c r="C26" i="15"/>
  <c r="C25" i="15"/>
  <c r="C17" i="15"/>
  <c r="C47" i="15"/>
  <c r="C39" i="15"/>
  <c r="C31" i="15"/>
  <c r="C23" i="15"/>
  <c r="C15" i="15"/>
  <c r="C7" i="15"/>
  <c r="C37" i="15"/>
  <c r="C44" i="15"/>
  <c r="C28" i="15"/>
  <c r="C20" i="15"/>
  <c r="C43" i="15"/>
  <c r="C27" i="15"/>
  <c r="C42" i="15"/>
  <c r="C18" i="15"/>
  <c r="C33" i="15"/>
  <c r="C46" i="15"/>
  <c r="C38" i="15"/>
  <c r="C30" i="15"/>
  <c r="C22" i="15"/>
  <c r="C14" i="15"/>
  <c r="C6" i="15"/>
  <c r="C45" i="15"/>
  <c r="C21" i="15"/>
  <c r="C13" i="15"/>
  <c r="C5" i="15"/>
  <c r="C4" i="15"/>
  <c r="B12" i="13"/>
  <c r="B13" i="13"/>
  <c r="B4" i="13"/>
  <c r="B5" i="13"/>
  <c r="B6" i="13"/>
  <c r="B7" i="13"/>
  <c r="B8" i="13"/>
  <c r="B9" i="13"/>
  <c r="B10" i="13"/>
  <c r="B11" i="13"/>
  <c r="B3" i="13"/>
  <c r="E1" i="10"/>
  <c r="K7" i="10"/>
  <c r="D6" i="10" s="1"/>
  <c r="E6" i="10" s="1"/>
  <c r="K3" i="10"/>
  <c r="D14" i="10" s="1"/>
  <c r="E14" i="10" s="1"/>
  <c r="I7" i="10"/>
  <c r="I3" i="10"/>
  <c r="O17" i="5"/>
  <c r="O19" i="5"/>
  <c r="I8" i="13"/>
  <c r="I12" i="9"/>
  <c r="I4" i="10"/>
  <c r="G12" i="13"/>
  <c r="G4" i="13"/>
  <c r="G8" i="13"/>
  <c r="I8" i="10"/>
  <c r="K4" i="10"/>
  <c r="K8" i="9"/>
  <c r="K8" i="10"/>
  <c r="I4" i="13"/>
  <c r="I12" i="13"/>
  <c r="I8" i="9"/>
  <c r="I4" i="9"/>
  <c r="K4" i="9"/>
  <c r="D81" i="10" l="1"/>
  <c r="E81" i="10" s="1"/>
  <c r="D49" i="10"/>
  <c r="E49" i="10" s="1"/>
  <c r="D25" i="10"/>
  <c r="E25" i="10" s="1"/>
  <c r="D101" i="10"/>
  <c r="E101" i="10" s="1"/>
  <c r="D93" i="10"/>
  <c r="E93" i="10" s="1"/>
  <c r="D85" i="10"/>
  <c r="E85" i="10" s="1"/>
  <c r="D77" i="10"/>
  <c r="E77" i="10" s="1"/>
  <c r="D69" i="10"/>
  <c r="E69" i="10" s="1"/>
  <c r="D61" i="10"/>
  <c r="E61" i="10" s="1"/>
  <c r="D53" i="10"/>
  <c r="E53" i="10" s="1"/>
  <c r="D45" i="10"/>
  <c r="E45" i="10" s="1"/>
  <c r="D37" i="10"/>
  <c r="E37" i="10" s="1"/>
  <c r="D29" i="10"/>
  <c r="E29" i="10" s="1"/>
  <c r="D21" i="10"/>
  <c r="E21" i="10" s="1"/>
  <c r="D13" i="10"/>
  <c r="E13" i="10" s="1"/>
  <c r="D5" i="10"/>
  <c r="E5" i="10" s="1"/>
  <c r="D100" i="10"/>
  <c r="E100" i="10" s="1"/>
  <c r="D92" i="10"/>
  <c r="E92" i="10" s="1"/>
  <c r="D84" i="10"/>
  <c r="E84" i="10" s="1"/>
  <c r="D76" i="10"/>
  <c r="E76" i="10" s="1"/>
  <c r="D68" i="10"/>
  <c r="E68" i="10" s="1"/>
  <c r="D60" i="10"/>
  <c r="E60" i="10" s="1"/>
  <c r="D52" i="10"/>
  <c r="E52" i="10" s="1"/>
  <c r="D44" i="10"/>
  <c r="E44" i="10" s="1"/>
  <c r="D36" i="10"/>
  <c r="E36" i="10" s="1"/>
  <c r="D28" i="10"/>
  <c r="E28" i="10" s="1"/>
  <c r="D20" i="10"/>
  <c r="E20" i="10" s="1"/>
  <c r="D12" i="10"/>
  <c r="E12" i="10" s="1"/>
  <c r="D4" i="10"/>
  <c r="E4" i="10" s="1"/>
  <c r="D99" i="10"/>
  <c r="E99" i="10" s="1"/>
  <c r="D91" i="10"/>
  <c r="E91" i="10" s="1"/>
  <c r="D83" i="10"/>
  <c r="E83" i="10" s="1"/>
  <c r="D75" i="10"/>
  <c r="E75" i="10" s="1"/>
  <c r="D67" i="10"/>
  <c r="E67" i="10" s="1"/>
  <c r="D59" i="10"/>
  <c r="E59" i="10" s="1"/>
  <c r="D51" i="10"/>
  <c r="E51" i="10" s="1"/>
  <c r="D43" i="10"/>
  <c r="E43" i="10" s="1"/>
  <c r="D35" i="10"/>
  <c r="E35" i="10" s="1"/>
  <c r="D27" i="10"/>
  <c r="E27" i="10" s="1"/>
  <c r="D19" i="10"/>
  <c r="E19" i="10" s="1"/>
  <c r="D11" i="10"/>
  <c r="E11" i="10" s="1"/>
  <c r="D98" i="10"/>
  <c r="E98" i="10" s="1"/>
  <c r="D90" i="10"/>
  <c r="E90" i="10" s="1"/>
  <c r="D82" i="10"/>
  <c r="E82" i="10" s="1"/>
  <c r="D74" i="10"/>
  <c r="E74" i="10" s="1"/>
  <c r="D66" i="10"/>
  <c r="E66" i="10" s="1"/>
  <c r="D58" i="10"/>
  <c r="E58" i="10" s="1"/>
  <c r="D50" i="10"/>
  <c r="E50" i="10" s="1"/>
  <c r="D42" i="10"/>
  <c r="E42" i="10" s="1"/>
  <c r="D34" i="10"/>
  <c r="E34" i="10" s="1"/>
  <c r="D26" i="10"/>
  <c r="E26" i="10" s="1"/>
  <c r="D18" i="10"/>
  <c r="E18" i="10" s="1"/>
  <c r="D10" i="10"/>
  <c r="E10" i="10" s="1"/>
  <c r="D96" i="10"/>
  <c r="E96" i="10" s="1"/>
  <c r="D88" i="10"/>
  <c r="E88" i="10" s="1"/>
  <c r="D80" i="10"/>
  <c r="E80" i="10" s="1"/>
  <c r="D72" i="10"/>
  <c r="E72" i="10" s="1"/>
  <c r="D64" i="10"/>
  <c r="E64" i="10" s="1"/>
  <c r="D56" i="10"/>
  <c r="E56" i="10" s="1"/>
  <c r="D48" i="10"/>
  <c r="E48" i="10" s="1"/>
  <c r="D40" i="10"/>
  <c r="E40" i="10" s="1"/>
  <c r="D32" i="10"/>
  <c r="E32" i="10" s="1"/>
  <c r="D24" i="10"/>
  <c r="E24" i="10" s="1"/>
  <c r="D16" i="10"/>
  <c r="E16" i="10" s="1"/>
  <c r="D8" i="10"/>
  <c r="E8" i="10" s="1"/>
  <c r="D89" i="10"/>
  <c r="E89" i="10" s="1"/>
  <c r="D73" i="10"/>
  <c r="E73" i="10" s="1"/>
  <c r="D65" i="10"/>
  <c r="E65" i="10" s="1"/>
  <c r="D41" i="10"/>
  <c r="E41" i="10" s="1"/>
  <c r="D33" i="10"/>
  <c r="E33" i="10" s="1"/>
  <c r="D9" i="10"/>
  <c r="E9" i="10" s="1"/>
  <c r="D3" i="10"/>
  <c r="E3" i="10" s="1"/>
  <c r="D95" i="10"/>
  <c r="E95" i="10" s="1"/>
  <c r="D87" i="10"/>
  <c r="E87" i="10" s="1"/>
  <c r="D79" i="10"/>
  <c r="E79" i="10" s="1"/>
  <c r="D71" i="10"/>
  <c r="E71" i="10" s="1"/>
  <c r="D63" i="10"/>
  <c r="E63" i="10" s="1"/>
  <c r="D55" i="10"/>
  <c r="E55" i="10" s="1"/>
  <c r="D47" i="10"/>
  <c r="E47" i="10" s="1"/>
  <c r="D39" i="10"/>
  <c r="E39" i="10" s="1"/>
  <c r="D31" i="10"/>
  <c r="E31" i="10" s="1"/>
  <c r="D23" i="10"/>
  <c r="E23" i="10" s="1"/>
  <c r="D15" i="10"/>
  <c r="E15" i="10" s="1"/>
  <c r="D7" i="10"/>
  <c r="E7" i="10" s="1"/>
  <c r="D97" i="10"/>
  <c r="E97" i="10" s="1"/>
  <c r="D57" i="10"/>
  <c r="E57" i="10" s="1"/>
  <c r="D17" i="10"/>
  <c r="E17" i="10" s="1"/>
  <c r="D102" i="10"/>
  <c r="E102" i="10" s="1"/>
  <c r="D94" i="10"/>
  <c r="E94" i="10" s="1"/>
  <c r="D86" i="10"/>
  <c r="E86" i="10" s="1"/>
  <c r="D78" i="10"/>
  <c r="E78" i="10" s="1"/>
  <c r="D70" i="10"/>
  <c r="E70" i="10" s="1"/>
  <c r="D62" i="10"/>
  <c r="E62" i="10" s="1"/>
  <c r="D54" i="10"/>
  <c r="E54" i="10" s="1"/>
  <c r="D46" i="10"/>
  <c r="E46" i="10" s="1"/>
  <c r="D38" i="10"/>
  <c r="E38" i="10" s="1"/>
  <c r="D30" i="10"/>
  <c r="E30" i="10" s="1"/>
  <c r="D22" i="10"/>
  <c r="E22" i="10" s="1"/>
  <c r="B6" i="16"/>
  <c r="C6" i="16" s="1"/>
  <c r="G7" i="13"/>
  <c r="I7" i="13"/>
  <c r="I3" i="13"/>
  <c r="G3" i="13"/>
  <c r="C8" i="13" s="1"/>
  <c r="K3" i="5"/>
  <c r="K17" i="5"/>
  <c r="D4" i="9"/>
  <c r="D5" i="9"/>
  <c r="D6" i="9"/>
  <c r="D7" i="9"/>
  <c r="D3" i="9"/>
  <c r="B4" i="9"/>
  <c r="F4" i="9" s="1"/>
  <c r="B5" i="9"/>
  <c r="F5" i="9" s="1"/>
  <c r="B6" i="9"/>
  <c r="F6" i="9" s="1"/>
  <c r="B7" i="9"/>
  <c r="F7" i="9" s="1"/>
  <c r="B3" i="9"/>
  <c r="F3" i="9" s="1"/>
  <c r="C11" i="13" l="1"/>
  <c r="C13" i="13"/>
  <c r="C5" i="13"/>
  <c r="C12" i="13"/>
  <c r="C4" i="13"/>
  <c r="C6" i="13"/>
  <c r="C9" i="13"/>
  <c r="C7" i="13"/>
  <c r="C10" i="13"/>
  <c r="B7" i="16"/>
  <c r="C7" i="16" s="1"/>
  <c r="D8" i="13"/>
  <c r="E8" i="13"/>
  <c r="C3" i="13"/>
  <c r="I7" i="9"/>
  <c r="G7" i="9"/>
  <c r="G6" i="9"/>
  <c r="G5" i="9"/>
  <c r="G4" i="9"/>
  <c r="I3" i="9"/>
  <c r="M17" i="5"/>
  <c r="Q17" i="5"/>
  <c r="O10" i="5"/>
  <c r="M10" i="5"/>
  <c r="K10" i="5"/>
  <c r="Q10" i="5"/>
  <c r="Q3" i="5"/>
  <c r="M3" i="5"/>
  <c r="O12" i="5"/>
  <c r="Q19" i="5"/>
  <c r="M12" i="5"/>
  <c r="Q12" i="5"/>
  <c r="M19" i="5"/>
  <c r="M5" i="5"/>
  <c r="O5" i="5"/>
  <c r="K5" i="5"/>
  <c r="Q5" i="5"/>
  <c r="K19" i="5"/>
  <c r="K12" i="5"/>
  <c r="B8" i="16" l="1"/>
  <c r="C8" i="16" s="1"/>
  <c r="D6" i="13"/>
  <c r="E6" i="13"/>
  <c r="D4" i="13"/>
  <c r="E4" i="13"/>
  <c r="D11" i="13"/>
  <c r="E11" i="13"/>
  <c r="D13" i="13"/>
  <c r="E13" i="13"/>
  <c r="D12" i="13"/>
  <c r="E12" i="13"/>
  <c r="D7" i="13"/>
  <c r="E7" i="13"/>
  <c r="D5" i="13"/>
  <c r="E5" i="13"/>
  <c r="D9" i="13"/>
  <c r="E9" i="13"/>
  <c r="D10" i="13"/>
  <c r="E10" i="13"/>
  <c r="D3" i="13"/>
  <c r="E3" i="13"/>
  <c r="B9" i="16" l="1"/>
  <c r="C9" i="16" s="1"/>
  <c r="I11" i="13"/>
  <c r="G11" i="13"/>
  <c r="B10" i="16" l="1"/>
  <c r="C10" i="16" s="1"/>
  <c r="K3" i="9"/>
  <c r="G3" i="9"/>
  <c r="K7" i="9" s="1"/>
  <c r="I11" i="9"/>
  <c r="B11" i="16" l="1"/>
  <c r="C11" i="16" s="1"/>
  <c r="B12" i="16" l="1"/>
  <c r="C12" i="16" s="1"/>
  <c r="B13" i="16" l="1"/>
  <c r="C13" i="16" s="1"/>
  <c r="B14" i="16" l="1"/>
  <c r="C14" i="16" s="1"/>
  <c r="B15" i="16" l="1"/>
  <c r="C15" i="16" s="1"/>
  <c r="B16" i="16" l="1"/>
  <c r="C16" i="16" s="1"/>
  <c r="B17" i="16" l="1"/>
  <c r="C17" i="16" s="1"/>
  <c r="B18" i="16" l="1"/>
  <c r="C18" i="16" s="1"/>
  <c r="B19" i="16" l="1"/>
  <c r="C19" i="16" s="1"/>
  <c r="B20" i="16" l="1"/>
  <c r="C20" i="16" s="1"/>
  <c r="B21" i="16" l="1"/>
  <c r="C21" i="16" s="1"/>
  <c r="B22" i="16" l="1"/>
  <c r="C22" i="16" s="1"/>
  <c r="B23" i="16" l="1"/>
  <c r="C23" i="16" s="1"/>
  <c r="B24" i="16" l="1"/>
  <c r="C24" i="16" s="1"/>
  <c r="B25" i="16" l="1"/>
  <c r="C25" i="16" s="1"/>
  <c r="B26" i="16" l="1"/>
  <c r="C26" i="16" s="1"/>
  <c r="B27" i="16" l="1"/>
  <c r="C27" i="16" s="1"/>
  <c r="B28" i="16" l="1"/>
  <c r="C28" i="16" s="1"/>
  <c r="B29" i="16" l="1"/>
  <c r="C29" i="16" s="1"/>
  <c r="B30" i="16" l="1"/>
  <c r="C30" i="16" s="1"/>
  <c r="B31" i="16" l="1"/>
  <c r="C31" i="16" s="1"/>
  <c r="B32" i="16" l="1"/>
  <c r="C32" i="16" s="1"/>
  <c r="B33" i="16" l="1"/>
  <c r="C33" i="16" s="1"/>
  <c r="B34" i="16" l="1"/>
  <c r="C34" i="16" s="1"/>
  <c r="B35" i="16" l="1"/>
  <c r="C35" i="16" s="1"/>
  <c r="B36" i="16" l="1"/>
  <c r="C36" i="16" s="1"/>
  <c r="B37" i="16" l="1"/>
  <c r="C37" i="16" s="1"/>
  <c r="B38" i="16" l="1"/>
  <c r="C38" i="16" s="1"/>
  <c r="B39" i="16" l="1"/>
  <c r="C39" i="16" s="1"/>
  <c r="B40" i="16" l="1"/>
  <c r="C40" i="16" s="1"/>
  <c r="B41" i="16" l="1"/>
  <c r="C41" i="16" s="1"/>
  <c r="B42" i="16" l="1"/>
  <c r="C42" i="16" s="1"/>
  <c r="B43" i="16" l="1"/>
  <c r="C43" i="16" s="1"/>
  <c r="B44" i="16" l="1"/>
  <c r="C44" i="16" s="1"/>
  <c r="B45" i="16" l="1"/>
  <c r="C45" i="16" s="1"/>
  <c r="B46" i="16" l="1"/>
  <c r="C46" i="16" s="1"/>
  <c r="B47" i="16" l="1"/>
  <c r="C47" i="16" s="1"/>
  <c r="B48" i="16" l="1"/>
  <c r="C48" i="16" s="1"/>
  <c r="B49" i="16" l="1"/>
  <c r="C49" i="16" s="1"/>
</calcChain>
</file>

<file path=xl/sharedStrings.xml><?xml version="1.0" encoding="utf-8"?>
<sst xmlns="http://schemas.openxmlformats.org/spreadsheetml/2006/main" count="260" uniqueCount="97">
  <si>
    <t>sexo</t>
  </si>
  <si>
    <t xml:space="preserve"> </t>
  </si>
  <si>
    <t>Hora</t>
  </si>
  <si>
    <t>Quantas linhas compõem a matriz de amostras?</t>
  </si>
  <si>
    <t>Quantas colunas compõem a matriz de amostras?</t>
  </si>
  <si>
    <t>Quantas células no total foram utilizadas?</t>
  </si>
  <si>
    <t>Erro</t>
  </si>
  <si>
    <t>Amostra_01</t>
  </si>
  <si>
    <t>Amostra_02</t>
  </si>
  <si>
    <t>Amostra_03</t>
  </si>
  <si>
    <t>Amostra_04</t>
  </si>
  <si>
    <t>Amostra_05</t>
  </si>
  <si>
    <t>Amostra_06</t>
  </si>
  <si>
    <t>Amostra_07</t>
  </si>
  <si>
    <t>Valor Máximo</t>
  </si>
  <si>
    <t>Quantos Valores</t>
  </si>
  <si>
    <t>5º Maior valor</t>
  </si>
  <si>
    <t>28º Menor valor</t>
  </si>
  <si>
    <t>Quantos números</t>
  </si>
  <si>
    <t>Valor mínimo</t>
  </si>
  <si>
    <t>Valor da média</t>
  </si>
  <si>
    <t>Quantos vazios</t>
  </si>
  <si>
    <t>altura (m)</t>
  </si>
  <si>
    <t>Média Aritmétia</t>
  </si>
  <si>
    <t>Valor</t>
  </si>
  <si>
    <t>Peso</t>
  </si>
  <si>
    <t>Peso (%)</t>
  </si>
  <si>
    <t>Média Ponderada - método 1</t>
  </si>
  <si>
    <t>Média Ponderada - método 2</t>
  </si>
  <si>
    <t>Média Ponderada - método 3</t>
  </si>
  <si>
    <t>Média Ponderada - método 4</t>
  </si>
  <si>
    <t>Mediana</t>
  </si>
  <si>
    <t>F</t>
  </si>
  <si>
    <t>M</t>
  </si>
  <si>
    <t>Valor * Peso</t>
  </si>
  <si>
    <t>Valor * Peso (%)</t>
  </si>
  <si>
    <t>Contagem</t>
  </si>
  <si>
    <t>Contagem de F</t>
  </si>
  <si>
    <t>Contagem de M</t>
  </si>
  <si>
    <t>Média altura de F</t>
  </si>
  <si>
    <t>Média altura de M</t>
  </si>
  <si>
    <t>média</t>
  </si>
  <si>
    <t>x - m</t>
  </si>
  <si>
    <t>(x - m)^2</t>
  </si>
  <si>
    <t>DesvpadP - fórmula</t>
  </si>
  <si>
    <t>DesvpadP - cálculo</t>
  </si>
  <si>
    <t>|x - m|</t>
  </si>
  <si>
    <t>Desvmedio - fórmula</t>
  </si>
  <si>
    <t>Desvmedio - Cálculo</t>
  </si>
  <si>
    <t>Moda</t>
  </si>
  <si>
    <t>freq</t>
  </si>
  <si>
    <t>y</t>
  </si>
  <si>
    <t>x</t>
  </si>
  <si>
    <t>a</t>
  </si>
  <si>
    <t>b</t>
  </si>
  <si>
    <t>c</t>
  </si>
  <si>
    <t>Date</t>
  </si>
  <si>
    <t>indivíduo_01</t>
  </si>
  <si>
    <t>indivíduo_02</t>
  </si>
  <si>
    <t>indivíduo_03</t>
  </si>
  <si>
    <t>var_01</t>
  </si>
  <si>
    <t>var_02</t>
  </si>
  <si>
    <t>var_03</t>
  </si>
  <si>
    <t>var_04</t>
  </si>
  <si>
    <t>Indivíduo</t>
  </si>
  <si>
    <t>Média Aritmétia (Função BD)</t>
  </si>
  <si>
    <t>&gt;4</t>
  </si>
  <si>
    <t>Contagem (var_01 &gt; 4)</t>
  </si>
  <si>
    <t>Média Aritmétia (var_02)</t>
  </si>
  <si>
    <t>Média Aritmétia mediases (var_02)</t>
  </si>
  <si>
    <t>Observação</t>
  </si>
  <si>
    <t>Frequência</t>
  </si>
  <si>
    <t>faixa_01</t>
  </si>
  <si>
    <t>faixa_02</t>
  </si>
  <si>
    <t>faixa_03</t>
  </si>
  <si>
    <t>faixa_04</t>
  </si>
  <si>
    <t>faixa_05</t>
  </si>
  <si>
    <t>faixa_06</t>
  </si>
  <si>
    <t>faixa_07</t>
  </si>
  <si>
    <t>faixa_08</t>
  </si>
  <si>
    <t>faixa_09</t>
  </si>
  <si>
    <t>Enfermaria</t>
  </si>
  <si>
    <t>Fisioterapia</t>
  </si>
  <si>
    <t>Consulta</t>
  </si>
  <si>
    <t>Margem Bruta</t>
  </si>
  <si>
    <t>Custos</t>
  </si>
  <si>
    <t>Receita</t>
  </si>
  <si>
    <t>Receita Líquida</t>
  </si>
  <si>
    <t>Perdas</t>
  </si>
  <si>
    <t>Variável</t>
  </si>
  <si>
    <t>Suscetíveis</t>
  </si>
  <si>
    <t>Infectados</t>
  </si>
  <si>
    <t>Não infectados</t>
  </si>
  <si>
    <t>Mortos</t>
  </si>
  <si>
    <t>Recuperados</t>
  </si>
  <si>
    <t>value</t>
  </si>
  <si>
    <t>value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</si>
</sst>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.000"/>
    <numFmt numFmtId="165" formatCode="_(* #,##0.00_);_(* \(#,##0.00\);_(* &quot;-&quot;??_);_(@_)"/>
    <numFmt numFmtId="166" formatCode="[$-F400]h:mm:ss\ AM/PM"/>
    <numFmt numFmtId="167" formatCode="#,##0.0"/>
    <numFmt numFmtId="168" formatCode="0.0"/>
    <numFmt numFmtId="169" formatCode="[$-416]mmm\-yy;@"/>
    <numFmt numFmtId="170" formatCode="_-&quot;R$&quot;\ * #,##0_-;\-&quot;R$&quot;\ * #,##0_-;_-&quot;R$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quotePrefix="1" applyFont="1"/>
    <xf numFmtId="0" fontId="5" fillId="0" borderId="0" xfId="2" applyFont="1" applyAlignment="1">
      <alignment horizontal="center" vertical="center"/>
    </xf>
    <xf numFmtId="164" fontId="5" fillId="0" borderId="0" xfId="2" applyNumberFormat="1" applyFont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5" borderId="1" xfId="3" applyNumberFormat="1" applyFont="1" applyFill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4" fontId="4" fillId="4" borderId="1" xfId="2" applyNumberFormat="1" applyFont="1" applyFill="1" applyBorder="1" applyAlignment="1">
      <alignment horizontal="center" vertical="center"/>
    </xf>
    <xf numFmtId="3" fontId="4" fillId="4" borderId="1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3" fontId="4" fillId="4" borderId="1" xfId="2" applyNumberFormat="1" applyFont="1" applyFill="1" applyBorder="1" applyAlignment="1">
      <alignment horizontal="center" vertical="center"/>
    </xf>
    <xf numFmtId="167" fontId="4" fillId="4" borderId="1" xfId="2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70" fontId="0" fillId="0" borderId="1" xfId="4" applyNumberFormat="1" applyFont="1" applyBorder="1" applyAlignment="1">
      <alignment horizontal="center" vertical="center"/>
    </xf>
    <xf numFmtId="3" fontId="0" fillId="0" borderId="1" xfId="4" applyNumberFormat="1" applyFont="1" applyBorder="1" applyAlignment="1">
      <alignment horizontal="center" vertical="center"/>
    </xf>
    <xf numFmtId="3" fontId="4" fillId="4" borderId="1" xfId="2" applyNumberFormat="1" applyFont="1" applyFill="1" applyBorder="1" applyAlignment="1">
      <alignment horizontal="center" vertical="center"/>
    </xf>
    <xf numFmtId="3" fontId="4" fillId="4" borderId="2" xfId="2" applyNumberFormat="1" applyFont="1" applyFill="1" applyBorder="1" applyAlignment="1">
      <alignment horizontal="center" vertical="center"/>
    </xf>
    <xf numFmtId="3" fontId="4" fillId="4" borderId="3" xfId="2" applyNumberFormat="1" applyFont="1" applyFill="1" applyBorder="1" applyAlignment="1">
      <alignment horizontal="center" vertical="center"/>
    </xf>
    <xf numFmtId="3" fontId="4" fillId="4" borderId="2" xfId="3" applyNumberFormat="1" applyFont="1" applyFill="1" applyBorder="1" applyAlignment="1">
      <alignment horizontal="center" vertical="center"/>
    </xf>
    <xf numFmtId="3" fontId="4" fillId="4" borderId="3" xfId="3" applyNumberFormat="1" applyFont="1" applyFill="1" applyBorder="1" applyAlignment="1">
      <alignment horizontal="center" vertical="center"/>
    </xf>
  </cellXfs>
  <cellStyles count="5">
    <cellStyle name="Moeda" xfId="4" builtinId="4"/>
    <cellStyle name="Normal" xfId="0" builtinId="0"/>
    <cellStyle name="Normal 2" xfId="2" xr:uid="{4835031D-B743-48BD-8C17-AB974A38EB87}"/>
    <cellStyle name="Porcentagem" xfId="1" builtinId="5"/>
    <cellStyle name="Vírgula 2" xfId="3" xr:uid="{B2117794-F1AE-4C4C-A866-6D49EF96D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'05'!$F$3:$F$13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'05'!$G$3:$G$13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C-4A6F-AC07-38AC35047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037391"/>
        <c:axId val="1098039471"/>
      </c:barChart>
      <c:catAx>
        <c:axId val="10980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8039471"/>
        <c:crosses val="autoZero"/>
        <c:auto val="1"/>
        <c:lblAlgn val="ctr"/>
        <c:lblOffset val="100"/>
        <c:noMultiLvlLbl val="0"/>
      </c:catAx>
      <c:valAx>
        <c:axId val="1098039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980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'18'!$C$3</c:f>
              <c:strCache>
                <c:ptCount val="1"/>
                <c:pt idx="0">
                  <c:v>Consulta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'18'!$B$4:$B$15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'18'!$C$4:$C$15</c:f>
              <c:numCache>
                <c:formatCode>General</c:formatCode>
                <c:ptCount val="12"/>
                <c:pt idx="0">
                  <c:v>56</c:v>
                </c:pt>
                <c:pt idx="1">
                  <c:v>45</c:v>
                </c:pt>
                <c:pt idx="2">
                  <c:v>59</c:v>
                </c:pt>
                <c:pt idx="3">
                  <c:v>43</c:v>
                </c:pt>
                <c:pt idx="4">
                  <c:v>57</c:v>
                </c:pt>
                <c:pt idx="5">
                  <c:v>50</c:v>
                </c:pt>
                <c:pt idx="6">
                  <c:v>51</c:v>
                </c:pt>
                <c:pt idx="7">
                  <c:v>53</c:v>
                </c:pt>
                <c:pt idx="8">
                  <c:v>32</c:v>
                </c:pt>
                <c:pt idx="9">
                  <c:v>32</c:v>
                </c:pt>
                <c:pt idx="10">
                  <c:v>51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87-45B6-B647-4E153824889D}"/>
            </c:ext>
          </c:extLst>
        </c:ser>
        <c:ser>
          <c:idx val="1"/>
          <c:order val="1"/>
          <c:tx>
            <c:strRef>
              <c:f>'18'!$D$3</c:f>
              <c:strCache>
                <c:ptCount val="1"/>
                <c:pt idx="0">
                  <c:v>Enfermaria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'18'!$B$4:$B$15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'18'!$D$4:$D$15</c:f>
              <c:numCache>
                <c:formatCode>General</c:formatCode>
                <c:ptCount val="12"/>
                <c:pt idx="0">
                  <c:v>51</c:v>
                </c:pt>
                <c:pt idx="1">
                  <c:v>51</c:v>
                </c:pt>
                <c:pt idx="2">
                  <c:v>74</c:v>
                </c:pt>
                <c:pt idx="3">
                  <c:v>79</c:v>
                </c:pt>
                <c:pt idx="4">
                  <c:v>71</c:v>
                </c:pt>
                <c:pt idx="5">
                  <c:v>65</c:v>
                </c:pt>
                <c:pt idx="6">
                  <c:v>79</c:v>
                </c:pt>
                <c:pt idx="7">
                  <c:v>68</c:v>
                </c:pt>
                <c:pt idx="8">
                  <c:v>62</c:v>
                </c:pt>
                <c:pt idx="9">
                  <c:v>73</c:v>
                </c:pt>
                <c:pt idx="10">
                  <c:v>69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7-45B6-B647-4E153824889D}"/>
            </c:ext>
          </c:extLst>
        </c:ser>
        <c:ser>
          <c:idx val="2"/>
          <c:order val="2"/>
          <c:tx>
            <c:strRef>
              <c:f>'18'!$E$3</c:f>
              <c:strCache>
                <c:ptCount val="1"/>
                <c:pt idx="0">
                  <c:v>Fisioterapia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'18'!$B$4:$B$15</c:f>
              <c:numCache>
                <c:formatCode>mmm\-yy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'18'!$E$4:$E$15</c:f>
              <c:numCache>
                <c:formatCode>General</c:formatCode>
                <c:ptCount val="12"/>
                <c:pt idx="0">
                  <c:v>62</c:v>
                </c:pt>
                <c:pt idx="1">
                  <c:v>89</c:v>
                </c:pt>
                <c:pt idx="2">
                  <c:v>94</c:v>
                </c:pt>
                <c:pt idx="3">
                  <c:v>91</c:v>
                </c:pt>
                <c:pt idx="4">
                  <c:v>100</c:v>
                </c:pt>
                <c:pt idx="5">
                  <c:v>104</c:v>
                </c:pt>
                <c:pt idx="6">
                  <c:v>90</c:v>
                </c:pt>
                <c:pt idx="7">
                  <c:v>100</c:v>
                </c:pt>
                <c:pt idx="8">
                  <c:v>81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7-45B6-B647-4E153824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892012160"/>
        <c:axId val="1892030880"/>
      </c:barChart>
      <c:dateAx>
        <c:axId val="1892012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030880"/>
        <c:crosses val="autoZero"/>
        <c:auto val="1"/>
        <c:lblOffset val="100"/>
        <c:baseTimeUnit val="months"/>
      </c:dateAx>
      <c:valAx>
        <c:axId val="1892030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20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'07'!$C$3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'07'!$B$4:$B$49</c:f>
              <c:numCache>
                <c:formatCode>0.00</c:formatCode>
                <c:ptCount val="46"/>
                <c:pt idx="0">
                  <c:v>1.6417426933683799</c:v>
                </c:pt>
                <c:pt idx="1">
                  <c:v>2.8699546543626022</c:v>
                </c:pt>
                <c:pt idx="2">
                  <c:v>3.9333334841488394</c:v>
                </c:pt>
                <c:pt idx="3">
                  <c:v>5.6081619536107059</c:v>
                </c:pt>
                <c:pt idx="4">
                  <c:v>6.8050919174004489</c:v>
                </c:pt>
                <c:pt idx="5">
                  <c:v>8.6063747107501722</c:v>
                </c:pt>
                <c:pt idx="6">
                  <c:v>9.6274498471664476</c:v>
                </c:pt>
                <c:pt idx="7">
                  <c:v>11.243743720881442</c:v>
                </c:pt>
                <c:pt idx="8">
                  <c:v>13.023964136396458</c:v>
                </c:pt>
                <c:pt idx="9">
                  <c:v>14.240779103485284</c:v>
                </c:pt>
                <c:pt idx="10">
                  <c:v>16.202829072102737</c:v>
                </c:pt>
                <c:pt idx="11">
                  <c:v>17.508901620547391</c:v>
                </c:pt>
                <c:pt idx="12">
                  <c:v>19.488460194260604</c:v>
                </c:pt>
                <c:pt idx="13">
                  <c:v>20.87138796994558</c:v>
                </c:pt>
                <c:pt idx="14">
                  <c:v>21.878639590739823</c:v>
                </c:pt>
                <c:pt idx="15">
                  <c:v>23.839381528274192</c:v>
                </c:pt>
                <c:pt idx="16">
                  <c:v>24.840012309530739</c:v>
                </c:pt>
                <c:pt idx="17">
                  <c:v>25.959010338806614</c:v>
                </c:pt>
                <c:pt idx="18">
                  <c:v>27.583890029530192</c:v>
                </c:pt>
                <c:pt idx="19">
                  <c:v>29.380963854803163</c:v>
                </c:pt>
                <c:pt idx="20">
                  <c:v>31.310761236131594</c:v>
                </c:pt>
                <c:pt idx="21">
                  <c:v>33.251002143717457</c:v>
                </c:pt>
                <c:pt idx="22">
                  <c:v>34.965246626395597</c:v>
                </c:pt>
                <c:pt idx="23">
                  <c:v>36.748569650043478</c:v>
                </c:pt>
                <c:pt idx="24">
                  <c:v>38.096203182838593</c:v>
                </c:pt>
                <c:pt idx="25">
                  <c:v>39.429995592430117</c:v>
                </c:pt>
                <c:pt idx="26">
                  <c:v>40.924251252449039</c:v>
                </c:pt>
                <c:pt idx="27">
                  <c:v>42.638727724953966</c:v>
                </c:pt>
                <c:pt idx="28">
                  <c:v>44.513218814752193</c:v>
                </c:pt>
                <c:pt idx="29">
                  <c:v>46.392638474708491</c:v>
                </c:pt>
                <c:pt idx="30">
                  <c:v>47.410115369537806</c:v>
                </c:pt>
                <c:pt idx="31">
                  <c:v>49.026366671876666</c:v>
                </c:pt>
                <c:pt idx="32">
                  <c:v>50.456922619063235</c:v>
                </c:pt>
                <c:pt idx="33">
                  <c:v>52.021189818993584</c:v>
                </c:pt>
                <c:pt idx="34">
                  <c:v>53.042322188800661</c:v>
                </c:pt>
                <c:pt idx="35">
                  <c:v>54.863856311743135</c:v>
                </c:pt>
                <c:pt idx="36">
                  <c:v>56.742788340154682</c:v>
                </c:pt>
                <c:pt idx="37">
                  <c:v>58.413356807945867</c:v>
                </c:pt>
                <c:pt idx="38">
                  <c:v>59.530564925921063</c:v>
                </c:pt>
                <c:pt idx="39">
                  <c:v>61.161804551121797</c:v>
                </c:pt>
                <c:pt idx="40">
                  <c:v>62.558911079611825</c:v>
                </c:pt>
                <c:pt idx="41">
                  <c:v>63.651296395586343</c:v>
                </c:pt>
                <c:pt idx="42">
                  <c:v>64.870483060526894</c:v>
                </c:pt>
                <c:pt idx="43">
                  <c:v>66.385678586511133</c:v>
                </c:pt>
                <c:pt idx="44">
                  <c:v>68.01063290949655</c:v>
                </c:pt>
                <c:pt idx="45">
                  <c:v>69.589859702308786</c:v>
                </c:pt>
              </c:numCache>
            </c:numRef>
          </c:xVal>
          <c:yVal>
            <c:numRef>
              <c:f>'07'!$C$4:$C$49</c:f>
              <c:numCache>
                <c:formatCode>0.00</c:formatCode>
                <c:ptCount val="46"/>
                <c:pt idx="0">
                  <c:v>6.2834853867367597</c:v>
                </c:pt>
                <c:pt idx="1">
                  <c:v>8.7399093087252044</c:v>
                </c:pt>
                <c:pt idx="2">
                  <c:v>10.866666968297679</c:v>
                </c:pt>
                <c:pt idx="3">
                  <c:v>14.216323907221412</c:v>
                </c:pt>
                <c:pt idx="4">
                  <c:v>16.6101838348009</c:v>
                </c:pt>
                <c:pt idx="5">
                  <c:v>20.212749421500344</c:v>
                </c:pt>
                <c:pt idx="6">
                  <c:v>22.254899694332895</c:v>
                </c:pt>
                <c:pt idx="7">
                  <c:v>25.487487441762884</c:v>
                </c:pt>
                <c:pt idx="8">
                  <c:v>29.047928272792916</c:v>
                </c:pt>
                <c:pt idx="9">
                  <c:v>31.481558206970568</c:v>
                </c:pt>
                <c:pt idx="10">
                  <c:v>35.405658144205475</c:v>
                </c:pt>
                <c:pt idx="11">
                  <c:v>38.017803241094782</c:v>
                </c:pt>
                <c:pt idx="12">
                  <c:v>41.976920388521208</c:v>
                </c:pt>
                <c:pt idx="13">
                  <c:v>44.74277593989116</c:v>
                </c:pt>
                <c:pt idx="14">
                  <c:v>46.757279181479646</c:v>
                </c:pt>
                <c:pt idx="15">
                  <c:v>50.678763056548384</c:v>
                </c:pt>
                <c:pt idx="16">
                  <c:v>52.680024619061477</c:v>
                </c:pt>
                <c:pt idx="17">
                  <c:v>54.918020677613228</c:v>
                </c:pt>
                <c:pt idx="18">
                  <c:v>58.167780059060384</c:v>
                </c:pt>
                <c:pt idx="19">
                  <c:v>61.761927709606326</c:v>
                </c:pt>
                <c:pt idx="20">
                  <c:v>65.621522472263194</c:v>
                </c:pt>
                <c:pt idx="21">
                  <c:v>69.502004287434914</c:v>
                </c:pt>
                <c:pt idx="22">
                  <c:v>72.930493252791194</c:v>
                </c:pt>
                <c:pt idx="23">
                  <c:v>76.497139300086957</c:v>
                </c:pt>
                <c:pt idx="24">
                  <c:v>79.192406365677186</c:v>
                </c:pt>
                <c:pt idx="25">
                  <c:v>81.859991184860235</c:v>
                </c:pt>
                <c:pt idx="26">
                  <c:v>84.848502504898079</c:v>
                </c:pt>
                <c:pt idx="27">
                  <c:v>88.277455449907933</c:v>
                </c:pt>
                <c:pt idx="28">
                  <c:v>92.026437629504386</c:v>
                </c:pt>
                <c:pt idx="29">
                  <c:v>95.785276949416982</c:v>
                </c:pt>
                <c:pt idx="30">
                  <c:v>97.820230739075612</c:v>
                </c:pt>
                <c:pt idx="31">
                  <c:v>101.05273334375333</c:v>
                </c:pt>
                <c:pt idx="32">
                  <c:v>103.91384523812647</c:v>
                </c:pt>
                <c:pt idx="33">
                  <c:v>107.04237963798717</c:v>
                </c:pt>
                <c:pt idx="34">
                  <c:v>109.08464437760132</c:v>
                </c:pt>
                <c:pt idx="35">
                  <c:v>112.72771262348627</c:v>
                </c:pt>
                <c:pt idx="36">
                  <c:v>116.48557668030936</c:v>
                </c:pt>
                <c:pt idx="37">
                  <c:v>119.82671361589173</c:v>
                </c:pt>
                <c:pt idx="38">
                  <c:v>122.06112985184213</c:v>
                </c:pt>
                <c:pt idx="39">
                  <c:v>125.32360910224359</c:v>
                </c:pt>
                <c:pt idx="40">
                  <c:v>128.11782215922364</c:v>
                </c:pt>
                <c:pt idx="41">
                  <c:v>130.30259279117269</c:v>
                </c:pt>
                <c:pt idx="42">
                  <c:v>132.74096612105379</c:v>
                </c:pt>
                <c:pt idx="43">
                  <c:v>135.77135717302227</c:v>
                </c:pt>
                <c:pt idx="44">
                  <c:v>139.0212658189931</c:v>
                </c:pt>
                <c:pt idx="45">
                  <c:v>142.17971940461757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ACC-A539-20509DCC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24000"/>
        <c:axId val="526140224"/>
      </c:scatterChart>
      <c:valAx>
        <c:axId val="5261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40224"/>
        <c:crosses val="autoZero"/>
        <c:crossBetween val="midCat"/>
      </c:valAx>
      <c:valAx>
        <c:axId val="526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'08'!$C$3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'08'!$B$4:$B$49</c:f>
              <c:numCache>
                <c:formatCode>0.00</c:formatCode>
                <c:ptCount val="46"/>
                <c:pt idx="0">
                  <c:v>1.9878305787550521</c:v>
                </c:pt>
                <c:pt idx="1">
                  <c:v>3.4407444046269955</c:v>
                </c:pt>
                <c:pt idx="2">
                  <c:v>4.8919533443735972</c:v>
                </c:pt>
                <c:pt idx="3">
                  <c:v>6.4376712320738534</c:v>
                </c:pt>
                <c:pt idx="4">
                  <c:v>8.4316787185612245</c:v>
                </c:pt>
                <c:pt idx="5">
                  <c:v>9.7326109462197721</c:v>
                </c:pt>
                <c:pt idx="6">
                  <c:v>11.230689086134188</c:v>
                </c:pt>
                <c:pt idx="7">
                  <c:v>12.874089590937691</c:v>
                </c:pt>
                <c:pt idx="8">
                  <c:v>14.826504448311606</c:v>
                </c:pt>
                <c:pt idx="9">
                  <c:v>16.492393751825478</c:v>
                </c:pt>
                <c:pt idx="10">
                  <c:v>17.956692301600523</c:v>
                </c:pt>
                <c:pt idx="11">
                  <c:v>19.161035012792563</c:v>
                </c:pt>
                <c:pt idx="12">
                  <c:v>20.501763359462693</c:v>
                </c:pt>
                <c:pt idx="13">
                  <c:v>21.843869294349759</c:v>
                </c:pt>
                <c:pt idx="14">
                  <c:v>23.142710174801319</c:v>
                </c:pt>
                <c:pt idx="15">
                  <c:v>24.648819519119545</c:v>
                </c:pt>
                <c:pt idx="16">
                  <c:v>26.575992240382231</c:v>
                </c:pt>
                <c:pt idx="17">
                  <c:v>28.106955104904284</c:v>
                </c:pt>
                <c:pt idx="18">
                  <c:v>29.297568624979949</c:v>
                </c:pt>
                <c:pt idx="19">
                  <c:v>31.081593634332773</c:v>
                </c:pt>
                <c:pt idx="20">
                  <c:v>32.990307811381676</c:v>
                </c:pt>
                <c:pt idx="21">
                  <c:v>34.075412436280125</c:v>
                </c:pt>
                <c:pt idx="22">
                  <c:v>35.449734729587206</c:v>
                </c:pt>
                <c:pt idx="23">
                  <c:v>36.462528032784853</c:v>
                </c:pt>
                <c:pt idx="24">
                  <c:v>37.795981175062728</c:v>
                </c:pt>
                <c:pt idx="25">
                  <c:v>38.924568426454208</c:v>
                </c:pt>
                <c:pt idx="26">
                  <c:v>40.101682509554195</c:v>
                </c:pt>
                <c:pt idx="27">
                  <c:v>41.61018178936061</c:v>
                </c:pt>
                <c:pt idx="28">
                  <c:v>43.120734042985475</c:v>
                </c:pt>
                <c:pt idx="29">
                  <c:v>44.323322847143608</c:v>
                </c:pt>
                <c:pt idx="30">
                  <c:v>46.16513864761302</c:v>
                </c:pt>
                <c:pt idx="31">
                  <c:v>48.000361779111287</c:v>
                </c:pt>
                <c:pt idx="32">
                  <c:v>49.48775560036318</c:v>
                </c:pt>
                <c:pt idx="33">
                  <c:v>51.248956624118478</c:v>
                </c:pt>
                <c:pt idx="34">
                  <c:v>52.484932653197326</c:v>
                </c:pt>
                <c:pt idx="35">
                  <c:v>53.722957437097129</c:v>
                </c:pt>
                <c:pt idx="36">
                  <c:v>55.554759353488024</c:v>
                </c:pt>
                <c:pt idx="37">
                  <c:v>56.92659047586227</c:v>
                </c:pt>
                <c:pt idx="38">
                  <c:v>58.586803876268533</c:v>
                </c:pt>
                <c:pt idx="39">
                  <c:v>60.260606225793076</c:v>
                </c:pt>
                <c:pt idx="40">
                  <c:v>61.986153911253069</c:v>
                </c:pt>
                <c:pt idx="41">
                  <c:v>63.219077769120879</c:v>
                </c:pt>
                <c:pt idx="42">
                  <c:v>64.354417559784181</c:v>
                </c:pt>
                <c:pt idx="43">
                  <c:v>65.999534876121217</c:v>
                </c:pt>
                <c:pt idx="44">
                  <c:v>67.380741686700716</c:v>
                </c:pt>
                <c:pt idx="45">
                  <c:v>68.469141189128635</c:v>
                </c:pt>
              </c:numCache>
            </c:numRef>
          </c:xVal>
          <c:yVal>
            <c:numRef>
              <c:f>'08'!$C$4:$C$49</c:f>
              <c:numCache>
                <c:formatCode>0.00</c:formatCode>
                <c:ptCount val="46"/>
                <c:pt idx="0">
                  <c:v>190.19667010302001</c:v>
                </c:pt>
                <c:pt idx="1">
                  <c:v>284.01338626591769</c:v>
                </c:pt>
                <c:pt idx="2">
                  <c:v>373.50552658262376</c:v>
                </c:pt>
                <c:pt idx="3">
                  <c:v>464.19337535289844</c:v>
                </c:pt>
                <c:pt idx="4">
                  <c:v>574.12430428624737</c:v>
                </c:pt>
                <c:pt idx="5">
                  <c:v>641.55905040490711</c:v>
                </c:pt>
                <c:pt idx="6">
                  <c:v>715.01985867997962</c:v>
                </c:pt>
                <c:pt idx="7">
                  <c:v>790.44408857014821</c:v>
                </c:pt>
                <c:pt idx="8">
                  <c:v>873.03007722600864</c:v>
                </c:pt>
                <c:pt idx="9">
                  <c:v>937.46851096253147</c:v>
                </c:pt>
                <c:pt idx="10">
                  <c:v>989.52566269767703</c:v>
                </c:pt>
                <c:pt idx="11">
                  <c:v>1029.1271881340172</c:v>
                </c:pt>
                <c:pt idx="12">
                  <c:v>1069.8011343149815</c:v>
                </c:pt>
                <c:pt idx="13">
                  <c:v>1106.9162248558468</c:v>
                </c:pt>
                <c:pt idx="14">
                  <c:v>1139.40467800124</c:v>
                </c:pt>
                <c:pt idx="15">
                  <c:v>1172.8530626522393</c:v>
                </c:pt>
                <c:pt idx="16">
                  <c:v>1209.0360932658996</c:v>
                </c:pt>
                <c:pt idx="17">
                  <c:v>1232.4859320741948</c:v>
                </c:pt>
                <c:pt idx="18">
                  <c:v>1247.482276413187</c:v>
                </c:pt>
                <c:pt idx="19">
                  <c:v>1264.6460915534985</c:v>
                </c:pt>
                <c:pt idx="20">
                  <c:v>1275.9611373070065</c:v>
                </c:pt>
                <c:pt idx="21">
                  <c:v>1279.1451378370145</c:v>
                </c:pt>
                <c:pt idx="22">
                  <c:v>1279.7977386730031</c:v>
                </c:pt>
                <c:pt idx="23">
                  <c:v>1277.8610117533187</c:v>
                </c:pt>
                <c:pt idx="24">
                  <c:v>1272.1824892686948</c:v>
                </c:pt>
                <c:pt idx="25">
                  <c:v>1264.597762666079</c:v>
                </c:pt>
                <c:pt idx="26">
                  <c:v>1253.9728355717086</c:v>
                </c:pt>
                <c:pt idx="27">
                  <c:v>1236.3054967116054</c:v>
                </c:pt>
                <c:pt idx="28">
                  <c:v>1214.0536786030966</c:v>
                </c:pt>
                <c:pt idx="29">
                  <c:v>1193.0756510879298</c:v>
                </c:pt>
                <c:pt idx="30">
                  <c:v>1155.3396789795784</c:v>
                </c:pt>
                <c:pt idx="31">
                  <c:v>1110.9905936122227</c:v>
                </c:pt>
                <c:pt idx="32">
                  <c:v>1070.1049376641454</c:v>
                </c:pt>
                <c:pt idx="33">
                  <c:v>1015.9714086275167</c:v>
                </c:pt>
                <c:pt idx="34">
                  <c:v>974.27713011315382</c:v>
                </c:pt>
                <c:pt idx="35">
                  <c:v>929.45086480864938</c:v>
                </c:pt>
                <c:pt idx="36">
                  <c:v>857.50186792019667</c:v>
                </c:pt>
                <c:pt idx="37">
                  <c:v>799.22463010382626</c:v>
                </c:pt>
                <c:pt idx="38">
                  <c:v>723.66268290244398</c:v>
                </c:pt>
                <c:pt idx="39">
                  <c:v>641.90177310542367</c:v>
                </c:pt>
                <c:pt idx="40">
                  <c:v>551.74749707816045</c:v>
                </c:pt>
                <c:pt idx="41">
                  <c:v>483.68364986030747</c:v>
                </c:pt>
                <c:pt idx="42">
                  <c:v>418.3181697258342</c:v>
                </c:pt>
                <c:pt idx="43">
                  <c:v>319.028837464145</c:v>
                </c:pt>
                <c:pt idx="44">
                  <c:v>231.4875678191629</c:v>
                </c:pt>
                <c:pt idx="45">
                  <c:v>159.81658806217365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C-45BC-9FD8-FFD08372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44496"/>
        <c:axId val="722144912"/>
      </c:scatterChart>
      <c:valAx>
        <c:axId val="7221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44912"/>
        <c:crosses val="autoZero"/>
        <c:crossBetween val="midCat"/>
      </c:valAx>
      <c:valAx>
        <c:axId val="722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'09'!$C$3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'09'!$B$4:$B$100</c:f>
              <c:numCache>
                <c:formatCode>0</c:formatCode>
                <c:ptCount val="97"/>
                <c:pt idx="0">
                  <c:v>32</c:v>
                </c:pt>
                <c:pt idx="1">
                  <c:v>47</c:v>
                </c:pt>
                <c:pt idx="2">
                  <c:v>105</c:v>
                </c:pt>
                <c:pt idx="3">
                  <c:v>13</c:v>
                </c:pt>
                <c:pt idx="4">
                  <c:v>92</c:v>
                </c:pt>
                <c:pt idx="5">
                  <c:v>37</c:v>
                </c:pt>
                <c:pt idx="6">
                  <c:v>102</c:v>
                </c:pt>
                <c:pt idx="7">
                  <c:v>21</c:v>
                </c:pt>
                <c:pt idx="8">
                  <c:v>98</c:v>
                </c:pt>
                <c:pt idx="9">
                  <c:v>90</c:v>
                </c:pt>
                <c:pt idx="10">
                  <c:v>35</c:v>
                </c:pt>
                <c:pt idx="11">
                  <c:v>9</c:v>
                </c:pt>
                <c:pt idx="12">
                  <c:v>96</c:v>
                </c:pt>
                <c:pt idx="13">
                  <c:v>95</c:v>
                </c:pt>
                <c:pt idx="14">
                  <c:v>44</c:v>
                </c:pt>
                <c:pt idx="15">
                  <c:v>94</c:v>
                </c:pt>
                <c:pt idx="16">
                  <c:v>12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  <c:pt idx="20">
                  <c:v>102</c:v>
                </c:pt>
                <c:pt idx="21">
                  <c:v>100</c:v>
                </c:pt>
                <c:pt idx="22">
                  <c:v>68</c:v>
                </c:pt>
                <c:pt idx="23">
                  <c:v>70</c:v>
                </c:pt>
                <c:pt idx="24">
                  <c:v>12</c:v>
                </c:pt>
                <c:pt idx="25">
                  <c:v>48</c:v>
                </c:pt>
                <c:pt idx="26">
                  <c:v>87</c:v>
                </c:pt>
                <c:pt idx="27">
                  <c:v>102</c:v>
                </c:pt>
                <c:pt idx="28">
                  <c:v>25</c:v>
                </c:pt>
                <c:pt idx="29">
                  <c:v>54</c:v>
                </c:pt>
                <c:pt idx="30">
                  <c:v>79</c:v>
                </c:pt>
                <c:pt idx="31">
                  <c:v>50</c:v>
                </c:pt>
                <c:pt idx="32">
                  <c:v>52</c:v>
                </c:pt>
                <c:pt idx="33">
                  <c:v>59</c:v>
                </c:pt>
                <c:pt idx="34">
                  <c:v>98</c:v>
                </c:pt>
                <c:pt idx="35">
                  <c:v>36</c:v>
                </c:pt>
                <c:pt idx="36">
                  <c:v>110</c:v>
                </c:pt>
                <c:pt idx="37">
                  <c:v>68</c:v>
                </c:pt>
                <c:pt idx="38">
                  <c:v>59</c:v>
                </c:pt>
                <c:pt idx="39">
                  <c:v>59</c:v>
                </c:pt>
                <c:pt idx="40">
                  <c:v>11</c:v>
                </c:pt>
                <c:pt idx="41">
                  <c:v>23</c:v>
                </c:pt>
                <c:pt idx="42">
                  <c:v>47</c:v>
                </c:pt>
                <c:pt idx="43">
                  <c:v>54</c:v>
                </c:pt>
                <c:pt idx="44">
                  <c:v>90</c:v>
                </c:pt>
                <c:pt idx="45">
                  <c:v>20</c:v>
                </c:pt>
                <c:pt idx="46">
                  <c:v>94</c:v>
                </c:pt>
                <c:pt idx="47">
                  <c:v>33</c:v>
                </c:pt>
                <c:pt idx="48">
                  <c:v>81</c:v>
                </c:pt>
                <c:pt idx="49">
                  <c:v>113</c:v>
                </c:pt>
                <c:pt idx="50">
                  <c:v>101</c:v>
                </c:pt>
                <c:pt idx="51">
                  <c:v>43</c:v>
                </c:pt>
                <c:pt idx="52">
                  <c:v>4</c:v>
                </c:pt>
                <c:pt idx="53">
                  <c:v>113</c:v>
                </c:pt>
                <c:pt idx="54">
                  <c:v>18</c:v>
                </c:pt>
                <c:pt idx="55">
                  <c:v>76</c:v>
                </c:pt>
                <c:pt idx="56">
                  <c:v>80</c:v>
                </c:pt>
                <c:pt idx="57">
                  <c:v>81</c:v>
                </c:pt>
                <c:pt idx="58">
                  <c:v>106</c:v>
                </c:pt>
                <c:pt idx="59">
                  <c:v>119</c:v>
                </c:pt>
                <c:pt idx="60">
                  <c:v>96</c:v>
                </c:pt>
                <c:pt idx="61">
                  <c:v>33</c:v>
                </c:pt>
                <c:pt idx="62">
                  <c:v>104</c:v>
                </c:pt>
                <c:pt idx="63">
                  <c:v>99</c:v>
                </c:pt>
                <c:pt idx="64">
                  <c:v>107</c:v>
                </c:pt>
                <c:pt idx="65">
                  <c:v>98</c:v>
                </c:pt>
                <c:pt idx="66">
                  <c:v>101</c:v>
                </c:pt>
                <c:pt idx="67">
                  <c:v>31</c:v>
                </c:pt>
                <c:pt idx="68">
                  <c:v>17</c:v>
                </c:pt>
                <c:pt idx="69">
                  <c:v>99</c:v>
                </c:pt>
                <c:pt idx="70">
                  <c:v>31</c:v>
                </c:pt>
                <c:pt idx="71">
                  <c:v>6</c:v>
                </c:pt>
                <c:pt idx="72">
                  <c:v>84</c:v>
                </c:pt>
                <c:pt idx="73">
                  <c:v>11</c:v>
                </c:pt>
                <c:pt idx="74">
                  <c:v>2</c:v>
                </c:pt>
                <c:pt idx="75">
                  <c:v>103</c:v>
                </c:pt>
                <c:pt idx="76">
                  <c:v>37</c:v>
                </c:pt>
                <c:pt idx="77">
                  <c:v>40</c:v>
                </c:pt>
                <c:pt idx="78">
                  <c:v>16</c:v>
                </c:pt>
                <c:pt idx="79">
                  <c:v>12</c:v>
                </c:pt>
                <c:pt idx="80">
                  <c:v>99</c:v>
                </c:pt>
                <c:pt idx="81">
                  <c:v>1</c:v>
                </c:pt>
                <c:pt idx="82">
                  <c:v>10</c:v>
                </c:pt>
                <c:pt idx="83">
                  <c:v>23</c:v>
                </c:pt>
                <c:pt idx="84">
                  <c:v>39</c:v>
                </c:pt>
                <c:pt idx="85">
                  <c:v>54</c:v>
                </c:pt>
                <c:pt idx="86">
                  <c:v>24</c:v>
                </c:pt>
                <c:pt idx="87">
                  <c:v>17</c:v>
                </c:pt>
                <c:pt idx="88">
                  <c:v>110</c:v>
                </c:pt>
                <c:pt idx="89">
                  <c:v>47</c:v>
                </c:pt>
                <c:pt idx="90">
                  <c:v>52</c:v>
                </c:pt>
                <c:pt idx="91">
                  <c:v>30</c:v>
                </c:pt>
                <c:pt idx="92">
                  <c:v>29</c:v>
                </c:pt>
                <c:pt idx="93">
                  <c:v>2</c:v>
                </c:pt>
                <c:pt idx="94">
                  <c:v>42</c:v>
                </c:pt>
                <c:pt idx="95">
                  <c:v>22</c:v>
                </c:pt>
                <c:pt idx="96">
                  <c:v>58</c:v>
                </c:pt>
              </c:numCache>
            </c:numRef>
          </c:xVal>
          <c:yVal>
            <c:numRef>
              <c:f>'09'!$C$4:$C$100</c:f>
              <c:numCache>
                <c:formatCode>0</c:formatCode>
                <c:ptCount val="97"/>
                <c:pt idx="0">
                  <c:v>52</c:v>
                </c:pt>
                <c:pt idx="1">
                  <c:v>37</c:v>
                </c:pt>
                <c:pt idx="2">
                  <c:v>145</c:v>
                </c:pt>
                <c:pt idx="3">
                  <c:v>118</c:v>
                </c:pt>
                <c:pt idx="4">
                  <c:v>128</c:v>
                </c:pt>
                <c:pt idx="5">
                  <c:v>92</c:v>
                </c:pt>
                <c:pt idx="6">
                  <c:v>51</c:v>
                </c:pt>
                <c:pt idx="7">
                  <c:v>103</c:v>
                </c:pt>
                <c:pt idx="8">
                  <c:v>77</c:v>
                </c:pt>
                <c:pt idx="9">
                  <c:v>60</c:v>
                </c:pt>
                <c:pt idx="10">
                  <c:v>131</c:v>
                </c:pt>
                <c:pt idx="11">
                  <c:v>76</c:v>
                </c:pt>
                <c:pt idx="12">
                  <c:v>71</c:v>
                </c:pt>
                <c:pt idx="13">
                  <c:v>31</c:v>
                </c:pt>
                <c:pt idx="14">
                  <c:v>4</c:v>
                </c:pt>
                <c:pt idx="15">
                  <c:v>122</c:v>
                </c:pt>
                <c:pt idx="16">
                  <c:v>143</c:v>
                </c:pt>
                <c:pt idx="17">
                  <c:v>45</c:v>
                </c:pt>
                <c:pt idx="18">
                  <c:v>109</c:v>
                </c:pt>
                <c:pt idx="19">
                  <c:v>139</c:v>
                </c:pt>
                <c:pt idx="20">
                  <c:v>54</c:v>
                </c:pt>
                <c:pt idx="21">
                  <c:v>104</c:v>
                </c:pt>
                <c:pt idx="22">
                  <c:v>46</c:v>
                </c:pt>
                <c:pt idx="23">
                  <c:v>50</c:v>
                </c:pt>
                <c:pt idx="24">
                  <c:v>15</c:v>
                </c:pt>
                <c:pt idx="25">
                  <c:v>48</c:v>
                </c:pt>
                <c:pt idx="26">
                  <c:v>49</c:v>
                </c:pt>
                <c:pt idx="27">
                  <c:v>92</c:v>
                </c:pt>
                <c:pt idx="28">
                  <c:v>58</c:v>
                </c:pt>
                <c:pt idx="29">
                  <c:v>121</c:v>
                </c:pt>
                <c:pt idx="30">
                  <c:v>144</c:v>
                </c:pt>
                <c:pt idx="31">
                  <c:v>19</c:v>
                </c:pt>
                <c:pt idx="32">
                  <c:v>17</c:v>
                </c:pt>
                <c:pt idx="33">
                  <c:v>51</c:v>
                </c:pt>
                <c:pt idx="34">
                  <c:v>94</c:v>
                </c:pt>
                <c:pt idx="35">
                  <c:v>93</c:v>
                </c:pt>
                <c:pt idx="36">
                  <c:v>36</c:v>
                </c:pt>
                <c:pt idx="37">
                  <c:v>6</c:v>
                </c:pt>
                <c:pt idx="38">
                  <c:v>141</c:v>
                </c:pt>
                <c:pt idx="39">
                  <c:v>21</c:v>
                </c:pt>
                <c:pt idx="40">
                  <c:v>145</c:v>
                </c:pt>
                <c:pt idx="41">
                  <c:v>138</c:v>
                </c:pt>
                <c:pt idx="42">
                  <c:v>66</c:v>
                </c:pt>
                <c:pt idx="43">
                  <c:v>42</c:v>
                </c:pt>
                <c:pt idx="44">
                  <c:v>73</c:v>
                </c:pt>
                <c:pt idx="45">
                  <c:v>20</c:v>
                </c:pt>
                <c:pt idx="46">
                  <c:v>22</c:v>
                </c:pt>
                <c:pt idx="47">
                  <c:v>30</c:v>
                </c:pt>
                <c:pt idx="48">
                  <c:v>135</c:v>
                </c:pt>
                <c:pt idx="49">
                  <c:v>37</c:v>
                </c:pt>
                <c:pt idx="50">
                  <c:v>5</c:v>
                </c:pt>
                <c:pt idx="51">
                  <c:v>57</c:v>
                </c:pt>
                <c:pt idx="52">
                  <c:v>112</c:v>
                </c:pt>
                <c:pt idx="53">
                  <c:v>85</c:v>
                </c:pt>
                <c:pt idx="54">
                  <c:v>134</c:v>
                </c:pt>
                <c:pt idx="55">
                  <c:v>12</c:v>
                </c:pt>
                <c:pt idx="56">
                  <c:v>42</c:v>
                </c:pt>
                <c:pt idx="57">
                  <c:v>70</c:v>
                </c:pt>
                <c:pt idx="58">
                  <c:v>53</c:v>
                </c:pt>
                <c:pt idx="59">
                  <c:v>78</c:v>
                </c:pt>
                <c:pt idx="60">
                  <c:v>29</c:v>
                </c:pt>
                <c:pt idx="61">
                  <c:v>77</c:v>
                </c:pt>
                <c:pt idx="62">
                  <c:v>86</c:v>
                </c:pt>
                <c:pt idx="63">
                  <c:v>95</c:v>
                </c:pt>
                <c:pt idx="64">
                  <c:v>97</c:v>
                </c:pt>
                <c:pt idx="65">
                  <c:v>51</c:v>
                </c:pt>
                <c:pt idx="66">
                  <c:v>36</c:v>
                </c:pt>
                <c:pt idx="67">
                  <c:v>93</c:v>
                </c:pt>
                <c:pt idx="68">
                  <c:v>139</c:v>
                </c:pt>
                <c:pt idx="69">
                  <c:v>62</c:v>
                </c:pt>
                <c:pt idx="70">
                  <c:v>2</c:v>
                </c:pt>
                <c:pt idx="71">
                  <c:v>120</c:v>
                </c:pt>
                <c:pt idx="72">
                  <c:v>52</c:v>
                </c:pt>
                <c:pt idx="73">
                  <c:v>22</c:v>
                </c:pt>
                <c:pt idx="74">
                  <c:v>38</c:v>
                </c:pt>
                <c:pt idx="75">
                  <c:v>62</c:v>
                </c:pt>
                <c:pt idx="76">
                  <c:v>138</c:v>
                </c:pt>
                <c:pt idx="77">
                  <c:v>43</c:v>
                </c:pt>
                <c:pt idx="78">
                  <c:v>63</c:v>
                </c:pt>
                <c:pt idx="79">
                  <c:v>78</c:v>
                </c:pt>
                <c:pt idx="80">
                  <c:v>142</c:v>
                </c:pt>
                <c:pt idx="81">
                  <c:v>142</c:v>
                </c:pt>
                <c:pt idx="82">
                  <c:v>114</c:v>
                </c:pt>
                <c:pt idx="83">
                  <c:v>71</c:v>
                </c:pt>
                <c:pt idx="84">
                  <c:v>150</c:v>
                </c:pt>
                <c:pt idx="85">
                  <c:v>82</c:v>
                </c:pt>
                <c:pt idx="86">
                  <c:v>58</c:v>
                </c:pt>
                <c:pt idx="87">
                  <c:v>108</c:v>
                </c:pt>
                <c:pt idx="88">
                  <c:v>87</c:v>
                </c:pt>
                <c:pt idx="89">
                  <c:v>37</c:v>
                </c:pt>
                <c:pt idx="90">
                  <c:v>64</c:v>
                </c:pt>
                <c:pt idx="91">
                  <c:v>20</c:v>
                </c:pt>
                <c:pt idx="92">
                  <c:v>19</c:v>
                </c:pt>
                <c:pt idx="93">
                  <c:v>17</c:v>
                </c:pt>
                <c:pt idx="94">
                  <c:v>61</c:v>
                </c:pt>
                <c:pt idx="95">
                  <c:v>130</c:v>
                </c:pt>
                <c:pt idx="96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BA0-9918-358F55809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144496"/>
        <c:axId val="722144912"/>
      </c:scatterChart>
      <c:valAx>
        <c:axId val="7221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44912"/>
        <c:crosses val="autoZero"/>
        <c:crossBetween val="midCat"/>
      </c:valAx>
      <c:valAx>
        <c:axId val="7221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1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91544117647061"/>
                  <c:y val="-4.5898842592592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'10'!$B$4:$B$49</c:f>
              <c:numCache>
                <c:formatCode>0.0</c:formatCode>
                <c:ptCount val="46"/>
                <c:pt idx="0">
                  <c:v>1.1757950214908561</c:v>
                </c:pt>
                <c:pt idx="1">
                  <c:v>3.1572427063360711</c:v>
                </c:pt>
                <c:pt idx="2">
                  <c:v>4.3865454883884878</c:v>
                </c:pt>
                <c:pt idx="3">
                  <c:v>6.081454226522526</c:v>
                </c:pt>
                <c:pt idx="4">
                  <c:v>7.7635383766035355</c:v>
                </c:pt>
                <c:pt idx="5">
                  <c:v>8.8609079438480673</c:v>
                </c:pt>
                <c:pt idx="6">
                  <c:v>10.183241592211003</c:v>
                </c:pt>
                <c:pt idx="7">
                  <c:v>12.115342676364357</c:v>
                </c:pt>
                <c:pt idx="8">
                  <c:v>13.505668626734439</c:v>
                </c:pt>
                <c:pt idx="9">
                  <c:v>14.783994078808268</c:v>
                </c:pt>
                <c:pt idx="10">
                  <c:v>15.973706784207732</c:v>
                </c:pt>
                <c:pt idx="11">
                  <c:v>17.967682318550555</c:v>
                </c:pt>
                <c:pt idx="12">
                  <c:v>19.807391881751904</c:v>
                </c:pt>
                <c:pt idx="13">
                  <c:v>21.69833506477493</c:v>
                </c:pt>
                <c:pt idx="14">
                  <c:v>23.291150901959536</c:v>
                </c:pt>
                <c:pt idx="15">
                  <c:v>25.215522234651832</c:v>
                </c:pt>
                <c:pt idx="16">
                  <c:v>26.765810792207329</c:v>
                </c:pt>
                <c:pt idx="17">
                  <c:v>28.097803117143478</c:v>
                </c:pt>
                <c:pt idx="18">
                  <c:v>29.556079557737313</c:v>
                </c:pt>
                <c:pt idx="19">
                  <c:v>30.814221883467031</c:v>
                </c:pt>
                <c:pt idx="20">
                  <c:v>32.423643614113068</c:v>
                </c:pt>
                <c:pt idx="21">
                  <c:v>33.888844882176969</c:v>
                </c:pt>
                <c:pt idx="22">
                  <c:v>35.757234020509536</c:v>
                </c:pt>
                <c:pt idx="23">
                  <c:v>37.462771681326466</c:v>
                </c:pt>
                <c:pt idx="24">
                  <c:v>39.439234524951374</c:v>
                </c:pt>
                <c:pt idx="25">
                  <c:v>41.3572642646212</c:v>
                </c:pt>
                <c:pt idx="26">
                  <c:v>43.1512713525888</c:v>
                </c:pt>
                <c:pt idx="27">
                  <c:v>44.511484452036562</c:v>
                </c:pt>
                <c:pt idx="28">
                  <c:v>45.790260745808396</c:v>
                </c:pt>
                <c:pt idx="29">
                  <c:v>47.132045716649571</c:v>
                </c:pt>
                <c:pt idx="30">
                  <c:v>48.737682794882247</c:v>
                </c:pt>
                <c:pt idx="31">
                  <c:v>49.995231054132539</c:v>
                </c:pt>
                <c:pt idx="32">
                  <c:v>51.742882537051138</c:v>
                </c:pt>
                <c:pt idx="33">
                  <c:v>53.136144610474879</c:v>
                </c:pt>
                <c:pt idx="34">
                  <c:v>54.846583407761443</c:v>
                </c:pt>
                <c:pt idx="35">
                  <c:v>56.592353195238374</c:v>
                </c:pt>
                <c:pt idx="36">
                  <c:v>58.427535887146099</c:v>
                </c:pt>
                <c:pt idx="37">
                  <c:v>59.881082286028487</c:v>
                </c:pt>
                <c:pt idx="38">
                  <c:v>61.686118531272442</c:v>
                </c:pt>
                <c:pt idx="39">
                  <c:v>62.821410400616003</c:v>
                </c:pt>
                <c:pt idx="40">
                  <c:v>64.073612549899039</c:v>
                </c:pt>
                <c:pt idx="41">
                  <c:v>65.919893399236884</c:v>
                </c:pt>
                <c:pt idx="42">
                  <c:v>66.974152085451408</c:v>
                </c:pt>
                <c:pt idx="43">
                  <c:v>68.057367033282659</c:v>
                </c:pt>
                <c:pt idx="44">
                  <c:v>69.587843049874522</c:v>
                </c:pt>
                <c:pt idx="45">
                  <c:v>71.276929723826726</c:v>
                </c:pt>
              </c:numCache>
            </c:numRef>
          </c:xVal>
          <c:yVal>
            <c:numRef>
              <c:f>'10'!$C$4:$C$49</c:f>
              <c:numCache>
                <c:formatCode>0.0</c:formatCode>
                <c:ptCount val="46"/>
                <c:pt idx="0">
                  <c:v>-0.64840995701828774</c:v>
                </c:pt>
                <c:pt idx="1">
                  <c:v>13.314485412672141</c:v>
                </c:pt>
                <c:pt idx="2">
                  <c:v>11.773090976776976</c:v>
                </c:pt>
                <c:pt idx="3">
                  <c:v>2.162908453045052</c:v>
                </c:pt>
                <c:pt idx="4">
                  <c:v>21.527076753207069</c:v>
                </c:pt>
                <c:pt idx="5">
                  <c:v>15.721815887696135</c:v>
                </c:pt>
                <c:pt idx="6">
                  <c:v>15.366483184422005</c:v>
                </c:pt>
                <c:pt idx="7">
                  <c:v>26.230685352728713</c:v>
                </c:pt>
                <c:pt idx="8">
                  <c:v>17.011337253468877</c:v>
                </c:pt>
                <c:pt idx="9">
                  <c:v>40.56798815761654</c:v>
                </c:pt>
                <c:pt idx="10">
                  <c:v>52.947413568415463</c:v>
                </c:pt>
                <c:pt idx="11">
                  <c:v>44.93536463710111</c:v>
                </c:pt>
                <c:pt idx="12">
                  <c:v>32.614783763503809</c:v>
                </c:pt>
                <c:pt idx="13">
                  <c:v>36.396670129549861</c:v>
                </c:pt>
                <c:pt idx="14">
                  <c:v>51.582301803919073</c:v>
                </c:pt>
                <c:pt idx="15">
                  <c:v>52.431044469303664</c:v>
                </c:pt>
                <c:pt idx="16">
                  <c:v>47.531621584414658</c:v>
                </c:pt>
                <c:pt idx="17">
                  <c:v>54.195606234286956</c:v>
                </c:pt>
                <c:pt idx="18">
                  <c:v>68.112159115474626</c:v>
                </c:pt>
                <c:pt idx="19">
                  <c:v>50.628443766934055</c:v>
                </c:pt>
                <c:pt idx="20">
                  <c:v>57.847287228226136</c:v>
                </c:pt>
                <c:pt idx="21">
                  <c:v>65.777689764353937</c:v>
                </c:pt>
                <c:pt idx="22">
                  <c:v>56.514468041019072</c:v>
                </c:pt>
                <c:pt idx="23">
                  <c:v>93.925543362652931</c:v>
                </c:pt>
                <c:pt idx="24">
                  <c:v>97.878469049902748</c:v>
                </c:pt>
                <c:pt idx="25">
                  <c:v>91.714528529242401</c:v>
                </c:pt>
                <c:pt idx="26">
                  <c:v>78.302542705177601</c:v>
                </c:pt>
                <c:pt idx="27">
                  <c:v>109.02296890407312</c:v>
                </c:pt>
                <c:pt idx="28">
                  <c:v>78.580521491616793</c:v>
                </c:pt>
                <c:pt idx="29">
                  <c:v>97.264091433299143</c:v>
                </c:pt>
                <c:pt idx="30">
                  <c:v>90.475365589764493</c:v>
                </c:pt>
                <c:pt idx="31">
                  <c:v>93.990462108265078</c:v>
                </c:pt>
                <c:pt idx="32">
                  <c:v>87.485765074102275</c:v>
                </c:pt>
                <c:pt idx="33">
                  <c:v>96.272289220949759</c:v>
                </c:pt>
                <c:pt idx="34">
                  <c:v>92.693166815522886</c:v>
                </c:pt>
                <c:pt idx="35">
                  <c:v>128.18470639047675</c:v>
                </c:pt>
                <c:pt idx="36">
                  <c:v>120.8550717742922</c:v>
                </c:pt>
                <c:pt idx="37">
                  <c:v>125.76216457205697</c:v>
                </c:pt>
                <c:pt idx="38">
                  <c:v>145.37223706254488</c:v>
                </c:pt>
                <c:pt idx="39">
                  <c:v>123.64282080123201</c:v>
                </c:pt>
                <c:pt idx="40">
                  <c:v>139.14722509979808</c:v>
                </c:pt>
                <c:pt idx="41">
                  <c:v>149.83978679847377</c:v>
                </c:pt>
                <c:pt idx="42">
                  <c:v>142.94830417090282</c:v>
                </c:pt>
                <c:pt idx="43">
                  <c:v>159.11473406656532</c:v>
                </c:pt>
                <c:pt idx="44">
                  <c:v>133.17568609974904</c:v>
                </c:pt>
                <c:pt idx="45">
                  <c:v>148.55385944765345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4-4AC7-A39E-A28F3231A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24000"/>
        <c:axId val="526140224"/>
      </c:scatterChart>
      <c:valAx>
        <c:axId val="5261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40224"/>
        <c:crosses val="autoZero"/>
        <c:crossBetween val="midCat"/>
      </c:valAx>
      <c:valAx>
        <c:axId val="526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'10'!$C$3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'10'!$B$4:$B$49</c:f>
              <c:numCache>
                <c:formatCode>0.0</c:formatCode>
                <c:ptCount val="46"/>
                <c:pt idx="0">
                  <c:v>1.1757950214908561</c:v>
                </c:pt>
                <c:pt idx="1">
                  <c:v>3.1572427063360711</c:v>
                </c:pt>
                <c:pt idx="2">
                  <c:v>4.3865454883884878</c:v>
                </c:pt>
                <c:pt idx="3">
                  <c:v>6.081454226522526</c:v>
                </c:pt>
                <c:pt idx="4">
                  <c:v>7.7635383766035355</c:v>
                </c:pt>
                <c:pt idx="5">
                  <c:v>8.8609079438480673</c:v>
                </c:pt>
                <c:pt idx="6">
                  <c:v>10.183241592211003</c:v>
                </c:pt>
                <c:pt idx="7">
                  <c:v>12.115342676364357</c:v>
                </c:pt>
                <c:pt idx="8">
                  <c:v>13.505668626734439</c:v>
                </c:pt>
                <c:pt idx="9">
                  <c:v>14.783994078808268</c:v>
                </c:pt>
                <c:pt idx="10">
                  <c:v>15.973706784207732</c:v>
                </c:pt>
                <c:pt idx="11">
                  <c:v>17.967682318550555</c:v>
                </c:pt>
                <c:pt idx="12">
                  <c:v>19.807391881751904</c:v>
                </c:pt>
                <c:pt idx="13">
                  <c:v>21.69833506477493</c:v>
                </c:pt>
                <c:pt idx="14">
                  <c:v>23.291150901959536</c:v>
                </c:pt>
                <c:pt idx="15">
                  <c:v>25.215522234651832</c:v>
                </c:pt>
                <c:pt idx="16">
                  <c:v>26.765810792207329</c:v>
                </c:pt>
                <c:pt idx="17">
                  <c:v>28.097803117143478</c:v>
                </c:pt>
                <c:pt idx="18">
                  <c:v>29.556079557737313</c:v>
                </c:pt>
                <c:pt idx="19">
                  <c:v>30.814221883467031</c:v>
                </c:pt>
                <c:pt idx="20">
                  <c:v>32.423643614113068</c:v>
                </c:pt>
                <c:pt idx="21">
                  <c:v>33.888844882176969</c:v>
                </c:pt>
                <c:pt idx="22">
                  <c:v>35.757234020509536</c:v>
                </c:pt>
                <c:pt idx="23">
                  <c:v>37.462771681326466</c:v>
                </c:pt>
                <c:pt idx="24">
                  <c:v>39.439234524951374</c:v>
                </c:pt>
                <c:pt idx="25">
                  <c:v>41.3572642646212</c:v>
                </c:pt>
                <c:pt idx="26">
                  <c:v>43.1512713525888</c:v>
                </c:pt>
                <c:pt idx="27">
                  <c:v>44.511484452036562</c:v>
                </c:pt>
                <c:pt idx="28">
                  <c:v>45.790260745808396</c:v>
                </c:pt>
                <c:pt idx="29">
                  <c:v>47.132045716649571</c:v>
                </c:pt>
                <c:pt idx="30">
                  <c:v>48.737682794882247</c:v>
                </c:pt>
                <c:pt idx="31">
                  <c:v>49.995231054132539</c:v>
                </c:pt>
                <c:pt idx="32">
                  <c:v>51.742882537051138</c:v>
                </c:pt>
                <c:pt idx="33">
                  <c:v>53.136144610474879</c:v>
                </c:pt>
                <c:pt idx="34">
                  <c:v>54.846583407761443</c:v>
                </c:pt>
                <c:pt idx="35">
                  <c:v>56.592353195238374</c:v>
                </c:pt>
                <c:pt idx="36">
                  <c:v>58.427535887146099</c:v>
                </c:pt>
                <c:pt idx="37">
                  <c:v>59.881082286028487</c:v>
                </c:pt>
                <c:pt idx="38">
                  <c:v>61.686118531272442</c:v>
                </c:pt>
                <c:pt idx="39">
                  <c:v>62.821410400616003</c:v>
                </c:pt>
                <c:pt idx="40">
                  <c:v>64.073612549899039</c:v>
                </c:pt>
                <c:pt idx="41">
                  <c:v>65.919893399236884</c:v>
                </c:pt>
                <c:pt idx="42">
                  <c:v>66.974152085451408</c:v>
                </c:pt>
                <c:pt idx="43">
                  <c:v>68.057367033282659</c:v>
                </c:pt>
                <c:pt idx="44">
                  <c:v>69.587843049874522</c:v>
                </c:pt>
                <c:pt idx="45">
                  <c:v>71.276929723826726</c:v>
                </c:pt>
              </c:numCache>
            </c:numRef>
          </c:xVal>
          <c:yVal>
            <c:numRef>
              <c:f>'10'!$C$4:$C$49</c:f>
              <c:numCache>
                <c:formatCode>0.0</c:formatCode>
                <c:ptCount val="46"/>
                <c:pt idx="0">
                  <c:v>-0.64840995701828774</c:v>
                </c:pt>
                <c:pt idx="1">
                  <c:v>13.314485412672141</c:v>
                </c:pt>
                <c:pt idx="2">
                  <c:v>11.773090976776976</c:v>
                </c:pt>
                <c:pt idx="3">
                  <c:v>2.162908453045052</c:v>
                </c:pt>
                <c:pt idx="4">
                  <c:v>21.527076753207069</c:v>
                </c:pt>
                <c:pt idx="5">
                  <c:v>15.721815887696135</c:v>
                </c:pt>
                <c:pt idx="6">
                  <c:v>15.366483184422005</c:v>
                </c:pt>
                <c:pt idx="7">
                  <c:v>26.230685352728713</c:v>
                </c:pt>
                <c:pt idx="8">
                  <c:v>17.011337253468877</c:v>
                </c:pt>
                <c:pt idx="9">
                  <c:v>40.56798815761654</c:v>
                </c:pt>
                <c:pt idx="10">
                  <c:v>52.947413568415463</c:v>
                </c:pt>
                <c:pt idx="11">
                  <c:v>44.93536463710111</c:v>
                </c:pt>
                <c:pt idx="12">
                  <c:v>32.614783763503809</c:v>
                </c:pt>
                <c:pt idx="13">
                  <c:v>36.396670129549861</c:v>
                </c:pt>
                <c:pt idx="14">
                  <c:v>51.582301803919073</c:v>
                </c:pt>
                <c:pt idx="15">
                  <c:v>52.431044469303664</c:v>
                </c:pt>
                <c:pt idx="16">
                  <c:v>47.531621584414658</c:v>
                </c:pt>
                <c:pt idx="17">
                  <c:v>54.195606234286956</c:v>
                </c:pt>
                <c:pt idx="18">
                  <c:v>68.112159115474626</c:v>
                </c:pt>
                <c:pt idx="19">
                  <c:v>50.628443766934055</c:v>
                </c:pt>
                <c:pt idx="20">
                  <c:v>57.847287228226136</c:v>
                </c:pt>
                <c:pt idx="21">
                  <c:v>65.777689764353937</c:v>
                </c:pt>
                <c:pt idx="22">
                  <c:v>56.514468041019072</c:v>
                </c:pt>
                <c:pt idx="23">
                  <c:v>93.925543362652931</c:v>
                </c:pt>
                <c:pt idx="24">
                  <c:v>97.878469049902748</c:v>
                </c:pt>
                <c:pt idx="25">
                  <c:v>91.714528529242401</c:v>
                </c:pt>
                <c:pt idx="26">
                  <c:v>78.302542705177601</c:v>
                </c:pt>
                <c:pt idx="27">
                  <c:v>109.02296890407312</c:v>
                </c:pt>
                <c:pt idx="28">
                  <c:v>78.580521491616793</c:v>
                </c:pt>
                <c:pt idx="29">
                  <c:v>97.264091433299143</c:v>
                </c:pt>
                <c:pt idx="30">
                  <c:v>90.475365589764493</c:v>
                </c:pt>
                <c:pt idx="31">
                  <c:v>93.990462108265078</c:v>
                </c:pt>
                <c:pt idx="32">
                  <c:v>87.485765074102275</c:v>
                </c:pt>
                <c:pt idx="33">
                  <c:v>96.272289220949759</c:v>
                </c:pt>
                <c:pt idx="34">
                  <c:v>92.693166815522886</c:v>
                </c:pt>
                <c:pt idx="35">
                  <c:v>128.18470639047675</c:v>
                </c:pt>
                <c:pt idx="36">
                  <c:v>120.8550717742922</c:v>
                </c:pt>
                <c:pt idx="37">
                  <c:v>125.76216457205697</c:v>
                </c:pt>
                <c:pt idx="38">
                  <c:v>145.37223706254488</c:v>
                </c:pt>
                <c:pt idx="39">
                  <c:v>123.64282080123201</c:v>
                </c:pt>
                <c:pt idx="40">
                  <c:v>139.14722509979808</c:v>
                </c:pt>
                <c:pt idx="41">
                  <c:v>149.83978679847377</c:v>
                </c:pt>
                <c:pt idx="42">
                  <c:v>142.94830417090282</c:v>
                </c:pt>
                <c:pt idx="43">
                  <c:v>159.11473406656532</c:v>
                </c:pt>
                <c:pt idx="44">
                  <c:v>133.17568609974904</c:v>
                </c:pt>
                <c:pt idx="45">
                  <c:v>148.55385944765345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0-4BCC-AAEA-6795AAC27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24000"/>
        <c:axId val="526140224"/>
      </c:scatterChart>
      <c:valAx>
        <c:axId val="5261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40224"/>
        <c:crosses val="autoZero"/>
        <c:crossBetween val="midCat"/>
      </c:valAx>
      <c:valAx>
        <c:axId val="5261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61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'11'!$B$4:$B$60</c:f>
              <c:numCache>
                <c:formatCode>[$-416]mmm\-yy;@</c:formatCode>
                <c:ptCount val="57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</c:numCache>
            </c:numRef>
          </c:cat>
          <c:val>
            <c:numRef>
              <c:f>'11'!$D$4:$D$60</c:f>
              <c:numCache>
                <c:formatCode>#,##0.00</c:formatCode>
                <c:ptCount val="57"/>
                <c:pt idx="0">
                  <c:v>2.644539</c:v>
                </c:pt>
                <c:pt idx="1">
                  <c:v>2.3597999999999999</c:v>
                </c:pt>
                <c:pt idx="2">
                  <c:v>2.9259179999999998</c:v>
                </c:pt>
                <c:pt idx="3">
                  <c:v>3.0249730000000001</c:v>
                </c:pt>
                <c:pt idx="4">
                  <c:v>3.1770999999999998</c:v>
                </c:pt>
                <c:pt idx="5">
                  <c:v>3.4195950000000002</c:v>
                </c:pt>
                <c:pt idx="6">
                  <c:v>3.649702</c:v>
                </c:pt>
                <c:pt idx="7">
                  <c:v>3.650668</c:v>
                </c:pt>
                <c:pt idx="8">
                  <c:v>3.1915260000000001</c:v>
                </c:pt>
                <c:pt idx="9">
                  <c:v>3.249428</c:v>
                </c:pt>
                <c:pt idx="10">
                  <c:v>2.9714839999999998</c:v>
                </c:pt>
                <c:pt idx="11">
                  <c:v>3.0742090000000002</c:v>
                </c:pt>
                <c:pt idx="12">
                  <c:v>2.785466</c:v>
                </c:pt>
                <c:pt idx="13">
                  <c:v>2.515361</c:v>
                </c:pt>
                <c:pt idx="14">
                  <c:v>3.1059580000000002</c:v>
                </c:pt>
                <c:pt idx="15">
                  <c:v>3.139059</c:v>
                </c:pt>
                <c:pt idx="16">
                  <c:v>3.3803550000000002</c:v>
                </c:pt>
                <c:pt idx="17">
                  <c:v>3.612886</c:v>
                </c:pt>
                <c:pt idx="18">
                  <c:v>3.7658239999999998</c:v>
                </c:pt>
                <c:pt idx="19">
                  <c:v>3.7718419999999999</c:v>
                </c:pt>
                <c:pt idx="20">
                  <c:v>3.3563649999999998</c:v>
                </c:pt>
                <c:pt idx="21">
                  <c:v>3.4901</c:v>
                </c:pt>
                <c:pt idx="22">
                  <c:v>3.163659</c:v>
                </c:pt>
                <c:pt idx="23">
                  <c:v>3.1671239999999998</c:v>
                </c:pt>
                <c:pt idx="24">
                  <c:v>2.88381</c:v>
                </c:pt>
                <c:pt idx="25">
                  <c:v>2.6106669999999998</c:v>
                </c:pt>
                <c:pt idx="26">
                  <c:v>3.1292049999999998</c:v>
                </c:pt>
                <c:pt idx="27">
                  <c:v>3.2005270000000001</c:v>
                </c:pt>
                <c:pt idx="28">
                  <c:v>3.5478040000000002</c:v>
                </c:pt>
                <c:pt idx="29">
                  <c:v>3.7663229999999999</c:v>
                </c:pt>
                <c:pt idx="30">
                  <c:v>3.9355889999999998</c:v>
                </c:pt>
                <c:pt idx="31">
                  <c:v>3.9178839999999999</c:v>
                </c:pt>
                <c:pt idx="32">
                  <c:v>3.5649700000000002</c:v>
                </c:pt>
                <c:pt idx="33">
                  <c:v>3.602455</c:v>
                </c:pt>
                <c:pt idx="34">
                  <c:v>3.3268589999999998</c:v>
                </c:pt>
                <c:pt idx="35">
                  <c:v>3.4416929999999999</c:v>
                </c:pt>
                <c:pt idx="36">
                  <c:v>3.2115999999999998</c:v>
                </c:pt>
                <c:pt idx="37">
                  <c:v>2.998119</c:v>
                </c:pt>
                <c:pt idx="38">
                  <c:v>3.4724400000000002</c:v>
                </c:pt>
                <c:pt idx="39">
                  <c:v>3.5630069999999998</c:v>
                </c:pt>
                <c:pt idx="40">
                  <c:v>3.82057</c:v>
                </c:pt>
                <c:pt idx="41">
                  <c:v>4.1071949999999999</c:v>
                </c:pt>
                <c:pt idx="42">
                  <c:v>4.2844429999999996</c:v>
                </c:pt>
                <c:pt idx="43">
                  <c:v>4.3562159999999999</c:v>
                </c:pt>
                <c:pt idx="44">
                  <c:v>3.8193790000000001</c:v>
                </c:pt>
                <c:pt idx="45">
                  <c:v>3.8449870000000002</c:v>
                </c:pt>
                <c:pt idx="46">
                  <c:v>3.4788899999999998</c:v>
                </c:pt>
                <c:pt idx="47">
                  <c:v>3.4430390000000002</c:v>
                </c:pt>
                <c:pt idx="48">
                  <c:v>3.204637</c:v>
                </c:pt>
                <c:pt idx="49">
                  <c:v>2.9664769999999998</c:v>
                </c:pt>
                <c:pt idx="50">
                  <c:v>3.5933639999999998</c:v>
                </c:pt>
                <c:pt idx="51">
                  <c:v>3.604104</c:v>
                </c:pt>
                <c:pt idx="52">
                  <c:v>3.9330159999999998</c:v>
                </c:pt>
                <c:pt idx="53">
                  <c:v>4.1467970000000003</c:v>
                </c:pt>
                <c:pt idx="54">
                  <c:v>4.1764859999999997</c:v>
                </c:pt>
                <c:pt idx="55">
                  <c:v>4.3470589999999998</c:v>
                </c:pt>
                <c:pt idx="56">
                  <c:v>3.7811680000000001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7-4060-AC29-6F48B5BB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19168"/>
        <c:axId val="928421664"/>
      </c:lineChart>
      <c:dateAx>
        <c:axId val="928419168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421664"/>
        <c:crosses val="autoZero"/>
        <c:auto val="1"/>
        <c:lblOffset val="100"/>
        <c:baseTimeUnit val="months"/>
      </c:dateAx>
      <c:valAx>
        <c:axId val="9284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84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'16'!$C$3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'16'!$B$4:$B$12</c:f>
              <c:strCache>
                <c:ptCount val="9"/>
                <c:pt idx="0">
                  <c:v>faixa_01</c:v>
                </c:pt>
                <c:pt idx="1">
                  <c:v>faixa_02</c:v>
                </c:pt>
                <c:pt idx="2">
                  <c:v>faixa_03</c:v>
                </c:pt>
                <c:pt idx="3">
                  <c:v>faixa_04</c:v>
                </c:pt>
                <c:pt idx="4">
                  <c:v>faixa_05</c:v>
                </c:pt>
                <c:pt idx="5">
                  <c:v>faixa_06</c:v>
                </c:pt>
                <c:pt idx="6">
                  <c:v>faixa_07</c:v>
                </c:pt>
                <c:pt idx="7">
                  <c:v>faixa_08</c:v>
                </c:pt>
                <c:pt idx="8">
                  <c:v>faixa_09</c:v>
                </c:pt>
              </c:strCache>
            </c:strRef>
          </c:cat>
          <c:val>
            <c:numRef>
              <c:f>'16'!$C$4:$C$12</c:f>
              <c:numCache>
                <c:formatCode>General</c:formatCode>
                <c:ptCount val="9"/>
                <c:pt idx="0">
                  <c:v>150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1100</c:v>
                </c:pt>
                <c:pt idx="5">
                  <c:v>800</c:v>
                </c:pt>
                <c:pt idx="6">
                  <c:v>600</c:v>
                </c:pt>
                <c:pt idx="7">
                  <c:v>400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8-4D31-8F4A-33740BE3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-1"/>
        <c:axId val="732814208"/>
        <c:axId val="732821280"/>
      </c:barChart>
      <c:catAx>
        <c:axId val="7328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821280"/>
        <c:crosses val="autoZero"/>
        <c:auto val="1"/>
        <c:lblAlgn val="ctr"/>
        <c:lblOffset val="100"/>
        <c:noMultiLvlLbl val="0"/>
      </c:catAx>
      <c:valAx>
        <c:axId val="732821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8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'17'!$B$4</c:f>
              <c:strCache>
                <c:ptCount val="1"/>
                <c:pt idx="0">
                  <c:v>jan/20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'17'!$C$3:$E$3</c:f>
              <c:strCache>
                <c:ptCount val="3"/>
                <c:pt idx="0">
                  <c:v>Consulta</c:v>
                </c:pt>
                <c:pt idx="1">
                  <c:v>Enfermaria</c:v>
                </c:pt>
                <c:pt idx="2">
                  <c:v>Fisioterapia</c:v>
                </c:pt>
              </c:strCache>
            </c:strRef>
          </c:cat>
          <c:val>
            <c:numRef>
              <c:f>'17'!$C$4:$E$4</c:f>
              <c:numCache>
                <c:formatCode>General</c:formatCode>
                <c:ptCount val="3"/>
                <c:pt idx="0">
                  <c:v>53</c:v>
                </c:pt>
                <c:pt idx="1">
                  <c:v>63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2-418F-ABE1-D3E3F74675D6}"/>
            </c:ext>
          </c:extLst>
        </c:ser>
        <c:ser>
          <c:idx val="1"/>
          <c:order val="1"/>
          <c:tx>
            <c:strRef>
              <c:f>'17'!$B$5</c:f>
              <c:strCache>
                <c:ptCount val="1"/>
                <c:pt idx="0">
                  <c:v>fev/20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'17'!$C$3:$E$3</c:f>
              <c:strCache>
                <c:ptCount val="3"/>
                <c:pt idx="0">
                  <c:v>Consulta</c:v>
                </c:pt>
                <c:pt idx="1">
                  <c:v>Enfermaria</c:v>
                </c:pt>
                <c:pt idx="2">
                  <c:v>Fisioterapia</c:v>
                </c:pt>
              </c:strCache>
            </c:strRef>
          </c:cat>
          <c:val>
            <c:numRef>
              <c:f>'17'!$C$5:$E$5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2-418F-ABE1-D3E3F74675D6}"/>
            </c:ext>
          </c:extLst>
        </c:ser>
        <c:ser>
          <c:idx val="2"/>
          <c:order val="2"/>
          <c:tx>
            <c:strRef>
              <c:f>'17'!$B$6</c:f>
              <c:strCache>
                <c:ptCount val="1"/>
                <c:pt idx="0">
                  <c:v>mar/20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'17'!$C$3:$E$3</c:f>
              <c:strCache>
                <c:ptCount val="3"/>
                <c:pt idx="0">
                  <c:v>Consulta</c:v>
                </c:pt>
                <c:pt idx="1">
                  <c:v>Enfermaria</c:v>
                </c:pt>
                <c:pt idx="2">
                  <c:v>Fisioterapia</c:v>
                </c:pt>
              </c:strCache>
            </c:strRef>
          </c:cat>
          <c:val>
            <c:numRef>
              <c:f>'17'!$C$6:$E$6</c:f>
              <c:numCache>
                <c:formatCode>General</c:formatCode>
                <c:ptCount val="3"/>
                <c:pt idx="0">
                  <c:v>35</c:v>
                </c:pt>
                <c:pt idx="1">
                  <c:v>61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F2-418F-ABE1-D3E3F746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980544"/>
        <c:axId val="1891954752"/>
      </c:barChart>
      <c:catAx>
        <c:axId val="18919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954752"/>
        <c:crosses val="autoZero"/>
        <c:auto val="1"/>
        <c:lblAlgn val="ctr"/>
        <c:lblOffset val="100"/>
        <c:noMultiLvlLbl val="0"/>
      </c:catAx>
      <c:valAx>
        <c:axId val="1891954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919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E20135B1-4173-43C3-BAAB-36620B5FDEC5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  <cx:idx val="4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E20135B1-4173-43C3-BAAB-36620B5FDEC5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"/>
              <cx:idx val="4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3174</xdr:rowOff>
    </xdr:from>
    <xdr:to>
      <xdr:col>16</xdr:col>
      <xdr:colOff>44450</xdr:colOff>
      <xdr:row>23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D8F9AA-D72B-4C66-9927-3F4F937E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22223</xdr:rowOff>
    </xdr:from>
    <xdr:to>
      <xdr:col>12</xdr:col>
      <xdr:colOff>191774</xdr:colOff>
      <xdr:row>27</xdr:row>
      <xdr:rowOff>92123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39CD9D5-F6CB-44F9-9977-7CDE1299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8374" y="396873"/>
              <a:ext cx="5040000" cy="46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9523</xdr:rowOff>
    </xdr:from>
    <xdr:to>
      <xdr:col>12</xdr:col>
      <xdr:colOff>172724</xdr:colOff>
      <xdr:row>27</xdr:row>
      <xdr:rowOff>79423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77DCE54-FD82-4E67-8B01-3C88DA949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4224" y="384173"/>
              <a:ext cx="5040000" cy="468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3B1B14-3BF5-45AE-9D59-F46DB413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F89E20-4244-460D-83AD-8FB3212CC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19050</xdr:rowOff>
    </xdr:from>
    <xdr:to>
      <xdr:col>13</xdr:col>
      <xdr:colOff>25550</xdr:colOff>
      <xdr:row>25</xdr:row>
      <xdr:rowOff>97250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FD08B8-691C-49C0-A9C6-8DDC777AD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12</xdr:col>
      <xdr:colOff>19200</xdr:colOff>
      <xdr:row>25</xdr:row>
      <xdr:rowOff>78200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F12AC-C02C-4A96-8E0E-CBE81090F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21</xdr:col>
      <xdr:colOff>19200</xdr:colOff>
      <xdr:row>25</xdr:row>
      <xdr:rowOff>78200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79FC38-6D4E-464C-A4CA-A8B6869D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6350</xdr:rowOff>
    </xdr:from>
    <xdr:to>
      <xdr:col>17</xdr:col>
      <xdr:colOff>584200</xdr:colOff>
      <xdr:row>19</xdr:row>
      <xdr:rowOff>146049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F99156-601D-403A-A844-BFAC5DA4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15874</xdr:rowOff>
    </xdr:from>
    <xdr:to>
      <xdr:col>12</xdr:col>
      <xdr:colOff>279400</xdr:colOff>
      <xdr:row>24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78686A-8B64-4676-9415-1BEE61E10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9525</xdr:rowOff>
    </xdr:from>
    <xdr:to>
      <xdr:col>13</xdr:col>
      <xdr:colOff>589625</xdr:colOff>
      <xdr:row>25</xdr:row>
      <xdr:rowOff>87725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6991DE-D52E-49A2-85BF-7422B32E2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</xdr:colOff>
      <xdr:row>2</xdr:row>
      <xdr:rowOff>3174</xdr:rowOff>
    </xdr:from>
    <xdr:to>
      <xdr:col>15</xdr:col>
      <xdr:colOff>76200</xdr:colOff>
      <xdr:row>27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44D342-D2E2-4DEB-8FB5-1A925FD77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9B002-6CD7-4756-B2F1-2FE63DD80FBD}">
  <dimension ref="B1:Q42"/>
  <sheetViews>
    <sheetView tabSelected="1" topLeftCell="F1" zoomScaleNormal="100" workbookViewId="0">
      <selection activeCell="O3" sqref="O3:O4"/>
    </sheetView>
  </sheetViews>
  <sheetFormatPr defaultRowHeight="14.5" x14ac:dyDescent="0.35"/>
  <cols>
    <col min="1" max="1" width="3.81640625" style="3" customWidth="1"/>
    <col min="2" max="2" width="11" style="3" customWidth="1"/>
    <col min="3" max="9" width="11.81640625" style="10" bestFit="1" customWidth="1"/>
    <col min="10" max="10" width="2.90625" style="3" customWidth="1"/>
    <col min="11" max="11" width="15.90625" style="3" bestFit="1" customWidth="1"/>
    <col min="12" max="12" width="2.90625" style="3" customWidth="1"/>
    <col min="13" max="13" width="25.54296875" style="4" bestFit="1" customWidth="1"/>
    <col min="14" max="14" width="2.90625" style="3" customWidth="1"/>
    <col min="15" max="15" width="21.7265625" style="3" bestFit="1" customWidth="1"/>
    <col min="16" max="16" width="2.90625" style="3" customWidth="1"/>
    <col min="17" max="17" width="43.26953125" style="3" bestFit="1" customWidth="1"/>
    <col min="18" max="18" width="11.453125" style="3" bestFit="1" customWidth="1"/>
    <col min="19" max="19" width="12.1796875" style="3" bestFit="1" customWidth="1"/>
    <col min="20" max="16384" width="8.7265625" style="3"/>
  </cols>
  <sheetData>
    <row r="1" spans="2:17" ht="12.75" customHeight="1" thickBot="1" x14ac:dyDescent="0.4">
      <c r="B1" s="5"/>
      <c r="C1" s="6" t="s">
        <v>1</v>
      </c>
      <c r="D1" s="6"/>
      <c r="E1" s="6"/>
      <c r="F1" s="6"/>
      <c r="G1" s="6"/>
      <c r="H1" s="6"/>
      <c r="I1" s="6"/>
      <c r="J1" s="5"/>
      <c r="K1" s="5"/>
    </row>
    <row r="2" spans="2:17" ht="15.5" thickTop="1" thickBot="1" x14ac:dyDescent="0.4">
      <c r="B2" s="13" t="s">
        <v>2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4"/>
      <c r="K2" s="21" t="s">
        <v>14</v>
      </c>
      <c r="L2" s="22"/>
      <c r="M2" s="21" t="s">
        <v>15</v>
      </c>
      <c r="N2" s="22"/>
      <c r="O2" s="21" t="s">
        <v>16</v>
      </c>
      <c r="P2" s="22"/>
      <c r="Q2" s="21" t="s">
        <v>3</v>
      </c>
    </row>
    <row r="3" spans="2:17" ht="15" thickTop="1" x14ac:dyDescent="0.35">
      <c r="B3" s="15">
        <v>0.46527777777777773</v>
      </c>
      <c r="C3" s="14">
        <v>5740</v>
      </c>
      <c r="D3" s="14">
        <v>6795</v>
      </c>
      <c r="E3" s="14">
        <v>7635</v>
      </c>
      <c r="F3" s="14">
        <v>7489</v>
      </c>
      <c r="G3" s="14">
        <v>6292</v>
      </c>
      <c r="H3" s="14">
        <v>6211</v>
      </c>
      <c r="I3" s="14">
        <v>6481</v>
      </c>
      <c r="K3" s="44">
        <f>MAX(C3:I42)</f>
        <v>9960</v>
      </c>
      <c r="M3" s="41">
        <f>COUNTA(AMOSTRAS)</f>
        <v>270</v>
      </c>
      <c r="O3" s="42">
        <f>LARGE(AMOSTRAS,5)</f>
        <v>9756</v>
      </c>
      <c r="Q3" s="41">
        <f>ROWS(AMOSTRAS)</f>
        <v>40</v>
      </c>
    </row>
    <row r="4" spans="2:17" x14ac:dyDescent="0.35">
      <c r="B4" s="15">
        <v>0.53527777777777774</v>
      </c>
      <c r="C4" s="14">
        <v>4551</v>
      </c>
      <c r="D4" s="14">
        <v>9221</v>
      </c>
      <c r="E4" s="14">
        <v>3546</v>
      </c>
      <c r="F4" s="14">
        <v>8463</v>
      </c>
      <c r="G4" s="14">
        <v>7306</v>
      </c>
      <c r="H4" s="14">
        <v>3419</v>
      </c>
      <c r="I4" s="14">
        <v>541</v>
      </c>
      <c r="K4" s="45"/>
      <c r="M4" s="41"/>
      <c r="O4" s="43"/>
      <c r="Q4" s="41"/>
    </row>
    <row r="5" spans="2:17" x14ac:dyDescent="0.35">
      <c r="B5" s="15">
        <v>0.54227777777777775</v>
      </c>
      <c r="C5" s="14">
        <v>1206</v>
      </c>
      <c r="D5" s="14">
        <v>6426</v>
      </c>
      <c r="E5" s="14">
        <v>8690</v>
      </c>
      <c r="F5" s="14">
        <v>4436</v>
      </c>
      <c r="G5" s="14">
        <v>7629</v>
      </c>
      <c r="H5" s="14">
        <v>1599</v>
      </c>
      <c r="I5" s="14">
        <v>9782</v>
      </c>
      <c r="K5" s="3" t="str">
        <f ca="1">_xlfn.FORMULATEXT(K3)</f>
        <v>=MÁXIMO(C3:I42)</v>
      </c>
      <c r="M5" s="7" t="str">
        <f ca="1">_xlfn.FORMULATEXT(M3)</f>
        <v>=CONT.VALORES(AMOSTRAS)</v>
      </c>
      <c r="O5" s="8" t="str">
        <f ca="1">_xlfn.FORMULATEXT(O3)</f>
        <v>=MAIOR(AMOSTRAS;5)</v>
      </c>
      <c r="Q5" s="4" t="str">
        <f ca="1">_xlfn.FORMULATEXT(Q3)</f>
        <v>=LINS(AMOSTRAS)</v>
      </c>
    </row>
    <row r="6" spans="2:17" x14ac:dyDescent="0.35">
      <c r="B6" s="15">
        <v>0.54927777777777775</v>
      </c>
      <c r="C6" s="14">
        <v>8834</v>
      </c>
      <c r="D6" s="14">
        <v>1548</v>
      </c>
      <c r="E6" s="14">
        <v>6960</v>
      </c>
      <c r="F6" s="14">
        <v>4696</v>
      </c>
      <c r="G6" s="14">
        <v>9214</v>
      </c>
      <c r="H6" s="14">
        <v>2784</v>
      </c>
      <c r="I6" s="14">
        <v>1950</v>
      </c>
    </row>
    <row r="7" spans="2:17" x14ac:dyDescent="0.35">
      <c r="B7" s="15">
        <v>0.55627777777777776</v>
      </c>
      <c r="C7" s="14">
        <v>5444</v>
      </c>
      <c r="D7" s="14">
        <v>5577</v>
      </c>
      <c r="E7" s="14">
        <v>5946</v>
      </c>
      <c r="F7" s="14">
        <v>9155</v>
      </c>
      <c r="G7" s="14">
        <v>2130</v>
      </c>
      <c r="H7" s="14">
        <v>7387</v>
      </c>
      <c r="I7" s="14">
        <v>8679</v>
      </c>
    </row>
    <row r="8" spans="2:17" x14ac:dyDescent="0.35">
      <c r="B8" s="15">
        <v>0.56327777777777777</v>
      </c>
      <c r="C8" s="14">
        <v>9066</v>
      </c>
      <c r="D8" s="14">
        <v>588</v>
      </c>
      <c r="E8" s="14">
        <v>3747</v>
      </c>
      <c r="F8" s="14">
        <v>244</v>
      </c>
      <c r="G8" s="14">
        <v>912</v>
      </c>
      <c r="H8" s="14">
        <v>1548</v>
      </c>
      <c r="I8" s="14">
        <v>684</v>
      </c>
    </row>
    <row r="9" spans="2:17" x14ac:dyDescent="0.35">
      <c r="B9" s="15">
        <v>0.57027777777777777</v>
      </c>
      <c r="C9" s="14">
        <v>6832</v>
      </c>
      <c r="D9" s="14">
        <v>5830</v>
      </c>
      <c r="E9" s="14">
        <v>8561</v>
      </c>
      <c r="F9" s="14">
        <v>6042</v>
      </c>
      <c r="G9" s="14">
        <v>7942</v>
      </c>
      <c r="H9" s="14">
        <v>634</v>
      </c>
      <c r="I9" s="14">
        <v>1866</v>
      </c>
      <c r="K9" s="21" t="s">
        <v>19</v>
      </c>
      <c r="L9" s="9"/>
      <c r="M9" s="21" t="s">
        <v>18</v>
      </c>
      <c r="N9" s="9"/>
      <c r="O9" s="21" t="s">
        <v>17</v>
      </c>
      <c r="P9" s="9"/>
      <c r="Q9" s="21" t="s">
        <v>4</v>
      </c>
    </row>
    <row r="10" spans="2:17" x14ac:dyDescent="0.35">
      <c r="B10" s="15">
        <v>0.57727777777777778</v>
      </c>
      <c r="C10" s="14">
        <v>3707</v>
      </c>
      <c r="D10" s="14">
        <v>8143</v>
      </c>
      <c r="E10" s="14">
        <v>4969</v>
      </c>
      <c r="F10" s="14">
        <v>4533</v>
      </c>
      <c r="G10" s="14">
        <v>1635</v>
      </c>
      <c r="H10" s="14">
        <v>915</v>
      </c>
      <c r="I10" s="14">
        <v>2388</v>
      </c>
      <c r="K10" s="42">
        <f>MIN(C3:I42)</f>
        <v>63</v>
      </c>
      <c r="M10" s="42">
        <f>COUNT(AMOSTRAS)</f>
        <v>265</v>
      </c>
      <c r="O10" s="42">
        <f>SMALL(AMOSTRAS,28)</f>
        <v>1548</v>
      </c>
      <c r="Q10" s="42">
        <f>COLUMNS(AMOSTRAS)</f>
        <v>7</v>
      </c>
    </row>
    <row r="11" spans="2:17" x14ac:dyDescent="0.35">
      <c r="B11" s="15">
        <v>0.58427777777777778</v>
      </c>
      <c r="C11" s="14">
        <v>3862</v>
      </c>
      <c r="D11" s="14">
        <v>9516</v>
      </c>
      <c r="E11" s="14">
        <v>7410</v>
      </c>
      <c r="F11" s="14"/>
      <c r="G11" s="14">
        <v>7149</v>
      </c>
      <c r="H11" s="14">
        <v>4021</v>
      </c>
      <c r="I11" s="14">
        <v>3131</v>
      </c>
      <c r="K11" s="43"/>
      <c r="M11" s="43"/>
      <c r="O11" s="43"/>
      <c r="Q11" s="43"/>
    </row>
    <row r="12" spans="2:17" x14ac:dyDescent="0.35">
      <c r="B12" s="15">
        <v>0.59127777777777779</v>
      </c>
      <c r="C12" s="14">
        <v>2892</v>
      </c>
      <c r="D12" s="14">
        <v>6662</v>
      </c>
      <c r="E12" s="14">
        <v>7545</v>
      </c>
      <c r="F12" s="14">
        <v>7761</v>
      </c>
      <c r="G12" s="14">
        <v>2883</v>
      </c>
      <c r="H12" s="14">
        <v>8917</v>
      </c>
      <c r="I12" s="14">
        <v>4632</v>
      </c>
      <c r="K12" s="8" t="str">
        <f ca="1">_xlfn.FORMULATEXT(K10)</f>
        <v>=MÍNIMO(C3:I42)</v>
      </c>
      <c r="M12" s="7" t="str">
        <f ca="1">_xlfn.FORMULATEXT(M10)</f>
        <v>=CONT.NÚM(AMOSTRAS)</v>
      </c>
      <c r="O12" s="8" t="str">
        <f ca="1">_xlfn.FORMULATEXT(O10)</f>
        <v>=MENOR(AMOSTRAS;28)</v>
      </c>
      <c r="Q12" s="9" t="str">
        <f ca="1">_xlfn.FORMULATEXT(Q10)</f>
        <v>=COLS(AMOSTRAS)</v>
      </c>
    </row>
    <row r="13" spans="2:17" x14ac:dyDescent="0.35">
      <c r="B13" s="15">
        <v>0.5982777777777778</v>
      </c>
      <c r="C13" s="14">
        <v>8225</v>
      </c>
      <c r="D13" s="14">
        <v>2014</v>
      </c>
      <c r="E13" s="14">
        <v>6643</v>
      </c>
      <c r="F13" s="14">
        <v>3482</v>
      </c>
      <c r="G13" s="14">
        <v>1339</v>
      </c>
      <c r="H13" s="14">
        <v>1303</v>
      </c>
      <c r="I13" s="14">
        <v>3242</v>
      </c>
    </row>
    <row r="14" spans="2:17" x14ac:dyDescent="0.35">
      <c r="B14" s="15">
        <v>0.6052777777777778</v>
      </c>
      <c r="C14" s="14">
        <v>8040</v>
      </c>
      <c r="D14" s="14"/>
      <c r="E14" s="14">
        <v>9655</v>
      </c>
      <c r="F14" s="14">
        <v>6186</v>
      </c>
      <c r="G14" s="14">
        <v>9707</v>
      </c>
      <c r="H14" s="14">
        <v>4714</v>
      </c>
      <c r="I14" s="14">
        <v>4571</v>
      </c>
    </row>
    <row r="15" spans="2:17" x14ac:dyDescent="0.35">
      <c r="B15" s="15">
        <v>0.61227777777777781</v>
      </c>
      <c r="C15" s="14">
        <v>4872</v>
      </c>
      <c r="D15" s="14">
        <v>2528</v>
      </c>
      <c r="E15" s="14">
        <v>1452</v>
      </c>
      <c r="F15" s="14">
        <v>9444</v>
      </c>
      <c r="G15" s="14">
        <v>8872</v>
      </c>
      <c r="H15" s="14">
        <v>3507</v>
      </c>
      <c r="I15" s="14">
        <v>9844</v>
      </c>
    </row>
    <row r="16" spans="2:17" x14ac:dyDescent="0.35">
      <c r="B16" s="15">
        <v>0.61927777777777782</v>
      </c>
      <c r="C16" s="14">
        <v>2130</v>
      </c>
      <c r="D16" s="14">
        <v>6058</v>
      </c>
      <c r="E16" s="14">
        <v>2522</v>
      </c>
      <c r="F16" s="14">
        <v>1656</v>
      </c>
      <c r="G16" s="14">
        <v>4758</v>
      </c>
      <c r="H16" s="14">
        <v>6584</v>
      </c>
      <c r="I16" s="14">
        <v>3593</v>
      </c>
      <c r="K16" s="21" t="s">
        <v>20</v>
      </c>
      <c r="L16" s="9"/>
      <c r="M16" s="21" t="s">
        <v>21</v>
      </c>
      <c r="N16" s="9"/>
      <c r="O16" s="21" t="s">
        <v>31</v>
      </c>
      <c r="P16" s="9"/>
      <c r="Q16" s="21" t="s">
        <v>5</v>
      </c>
    </row>
    <row r="17" spans="2:17" x14ac:dyDescent="0.35">
      <c r="B17" s="15">
        <v>0.62627777777777782</v>
      </c>
      <c r="C17" s="14">
        <v>3093</v>
      </c>
      <c r="D17" s="14">
        <v>3107</v>
      </c>
      <c r="E17" s="14">
        <v>7419</v>
      </c>
      <c r="F17" s="14">
        <v>4968</v>
      </c>
      <c r="G17" s="14">
        <v>9880</v>
      </c>
      <c r="H17" s="14">
        <v>4377</v>
      </c>
      <c r="I17" s="14">
        <v>6037</v>
      </c>
      <c r="K17" s="42">
        <f>AVERAGE(C3:I42)</f>
        <v>5247.9811320754716</v>
      </c>
      <c r="M17" s="41">
        <f>COUNTBLANK(AMOSTRAS)</f>
        <v>10</v>
      </c>
      <c r="O17" s="42">
        <f>MEDIAN(AMOSTRAS)</f>
        <v>5098</v>
      </c>
      <c r="Q17" s="41">
        <f>ROWS(AMOSTRAS)*COLUMNS(AMOSTRAS)</f>
        <v>280</v>
      </c>
    </row>
    <row r="18" spans="2:17" x14ac:dyDescent="0.35">
      <c r="B18" s="15">
        <v>0.63327777777777783</v>
      </c>
      <c r="C18" s="14">
        <v>6880</v>
      </c>
      <c r="D18" s="14">
        <v>7063</v>
      </c>
      <c r="E18" s="14">
        <v>6549</v>
      </c>
      <c r="F18" s="14">
        <v>9575</v>
      </c>
      <c r="G18" s="14">
        <v>9613</v>
      </c>
      <c r="H18" s="14">
        <v>3880</v>
      </c>
      <c r="I18" s="14">
        <v>4781</v>
      </c>
      <c r="K18" s="43"/>
      <c r="M18" s="41"/>
      <c r="O18" s="43"/>
      <c r="Q18" s="41"/>
    </row>
    <row r="19" spans="2:17" x14ac:dyDescent="0.35">
      <c r="B19" s="15">
        <v>0.64027777777777783</v>
      </c>
      <c r="C19" s="14">
        <v>7730</v>
      </c>
      <c r="D19" s="14">
        <v>8849</v>
      </c>
      <c r="E19" s="14">
        <v>2602</v>
      </c>
      <c r="F19" s="14">
        <v>2523</v>
      </c>
      <c r="G19" s="14">
        <v>6229</v>
      </c>
      <c r="H19" s="14">
        <v>251</v>
      </c>
      <c r="I19" s="14">
        <v>1034</v>
      </c>
      <c r="K19" s="3" t="str">
        <f ca="1">_xlfn.FORMULATEXT(K17)</f>
        <v>=MÉDIA(C3:I42)</v>
      </c>
      <c r="M19" s="7" t="str">
        <f ca="1">_xlfn.FORMULATEXT(M17)</f>
        <v>=CONTAR.VAZIO(AMOSTRAS)</v>
      </c>
      <c r="O19" s="8" t="str">
        <f ca="1">_xlfn.FORMULATEXT(O17)</f>
        <v>=MED(AMOSTRAS)</v>
      </c>
      <c r="Q19" s="9" t="str">
        <f ca="1">_xlfn.FORMULATEXT(Q17)</f>
        <v>=LINS(AMOSTRAS)*COLS(AMOSTRAS)</v>
      </c>
    </row>
    <row r="20" spans="2:17" x14ac:dyDescent="0.35">
      <c r="B20" s="15">
        <v>0.64727777777777784</v>
      </c>
      <c r="C20" s="14">
        <v>3609</v>
      </c>
      <c r="D20" s="14">
        <v>2776</v>
      </c>
      <c r="E20" s="14">
        <v>7570</v>
      </c>
      <c r="F20" s="14">
        <v>1743</v>
      </c>
      <c r="G20" s="14">
        <v>3968</v>
      </c>
      <c r="H20" s="14">
        <v>858</v>
      </c>
      <c r="I20" s="14">
        <v>9054</v>
      </c>
    </row>
    <row r="21" spans="2:17" x14ac:dyDescent="0.35">
      <c r="B21" s="15">
        <v>0.64834259259259264</v>
      </c>
      <c r="C21" s="14">
        <v>8885</v>
      </c>
      <c r="D21" s="14">
        <v>5098</v>
      </c>
      <c r="E21" s="14">
        <v>8178</v>
      </c>
      <c r="F21" s="14"/>
      <c r="G21" s="14">
        <v>4461</v>
      </c>
      <c r="H21" s="14">
        <v>4009</v>
      </c>
      <c r="I21" s="14">
        <v>8809</v>
      </c>
    </row>
    <row r="22" spans="2:17" x14ac:dyDescent="0.35">
      <c r="B22" s="15">
        <v>0.64940740740740743</v>
      </c>
      <c r="C22" s="14">
        <v>2711</v>
      </c>
      <c r="D22" s="14">
        <v>4289</v>
      </c>
      <c r="E22" s="14">
        <v>6338</v>
      </c>
      <c r="F22" s="14">
        <v>9322</v>
      </c>
      <c r="G22" s="14">
        <v>5902</v>
      </c>
      <c r="H22" s="14"/>
      <c r="I22" s="14">
        <v>7896</v>
      </c>
    </row>
    <row r="23" spans="2:17" x14ac:dyDescent="0.35">
      <c r="B23" s="15">
        <v>0.65047222222222223</v>
      </c>
      <c r="C23" s="14">
        <v>7088</v>
      </c>
      <c r="D23" s="14">
        <v>6579</v>
      </c>
      <c r="E23" s="14">
        <v>6799</v>
      </c>
      <c r="F23" s="14">
        <v>1026</v>
      </c>
      <c r="G23" s="14">
        <v>2429</v>
      </c>
      <c r="H23" s="14">
        <v>8262</v>
      </c>
      <c r="I23" s="14">
        <v>4893</v>
      </c>
    </row>
    <row r="24" spans="2:17" x14ac:dyDescent="0.35">
      <c r="B24" s="15">
        <v>0.65153703703703703</v>
      </c>
      <c r="C24" s="14">
        <v>2859</v>
      </c>
      <c r="D24" s="14">
        <v>9560</v>
      </c>
      <c r="E24" s="14">
        <v>2863</v>
      </c>
      <c r="F24" s="14">
        <v>6693</v>
      </c>
      <c r="G24" s="14">
        <v>7710</v>
      </c>
      <c r="H24" s="14">
        <v>2285</v>
      </c>
      <c r="I24" s="14">
        <v>5876</v>
      </c>
    </row>
    <row r="25" spans="2:17" x14ac:dyDescent="0.35">
      <c r="B25" s="15">
        <v>0.65260185185185182</v>
      </c>
      <c r="C25" s="14">
        <v>3365</v>
      </c>
      <c r="D25" s="14">
        <v>8286</v>
      </c>
      <c r="E25" s="14">
        <v>5591</v>
      </c>
      <c r="F25" s="14">
        <v>4831</v>
      </c>
      <c r="G25" s="14">
        <v>1807</v>
      </c>
      <c r="H25" s="14">
        <v>8953</v>
      </c>
      <c r="I25" s="14">
        <v>8513</v>
      </c>
    </row>
    <row r="26" spans="2:17" x14ac:dyDescent="0.35">
      <c r="B26" s="15">
        <v>0.65366666666666662</v>
      </c>
      <c r="C26" s="14">
        <v>5678</v>
      </c>
      <c r="D26" s="14">
        <v>4895</v>
      </c>
      <c r="E26" s="14">
        <v>4257</v>
      </c>
      <c r="F26" s="14"/>
      <c r="G26" s="14">
        <v>2435</v>
      </c>
      <c r="H26" s="14">
        <v>1781</v>
      </c>
      <c r="I26" s="14">
        <v>8637</v>
      </c>
    </row>
    <row r="27" spans="2:17" x14ac:dyDescent="0.35">
      <c r="B27" s="15">
        <v>0.65473148148148141</v>
      </c>
      <c r="C27" s="14"/>
      <c r="D27" s="14">
        <v>3096</v>
      </c>
      <c r="E27" s="14">
        <v>2167</v>
      </c>
      <c r="F27" s="14">
        <v>8705</v>
      </c>
      <c r="G27" s="14">
        <v>1372</v>
      </c>
      <c r="H27" s="14" t="s">
        <v>6</v>
      </c>
      <c r="I27" s="14">
        <v>9163</v>
      </c>
    </row>
    <row r="28" spans="2:17" x14ac:dyDescent="0.35">
      <c r="B28" s="15">
        <v>0.65579629629629621</v>
      </c>
      <c r="C28" s="14"/>
      <c r="D28" s="14">
        <v>9199</v>
      </c>
      <c r="E28" s="14">
        <v>6695</v>
      </c>
      <c r="F28" s="14">
        <v>2611</v>
      </c>
      <c r="G28" s="14">
        <v>9490</v>
      </c>
      <c r="H28" s="14"/>
      <c r="I28" s="14">
        <v>3703</v>
      </c>
    </row>
    <row r="29" spans="2:17" x14ac:dyDescent="0.35">
      <c r="B29" s="15">
        <v>0.65686111111111101</v>
      </c>
      <c r="C29" s="14">
        <v>9273</v>
      </c>
      <c r="D29" s="14">
        <v>6131</v>
      </c>
      <c r="E29" s="14">
        <v>5781</v>
      </c>
      <c r="F29" s="14">
        <v>9239</v>
      </c>
      <c r="G29" s="14">
        <v>661</v>
      </c>
      <c r="H29" s="14"/>
      <c r="I29" s="14">
        <v>1658</v>
      </c>
    </row>
    <row r="30" spans="2:17" x14ac:dyDescent="0.35">
      <c r="B30" s="15">
        <v>0.6579259259259258</v>
      </c>
      <c r="C30" s="14">
        <v>644</v>
      </c>
      <c r="D30" s="14">
        <v>4341</v>
      </c>
      <c r="E30" s="14" t="s">
        <v>6</v>
      </c>
      <c r="F30" s="14">
        <v>3145</v>
      </c>
      <c r="G30" s="14">
        <v>7781</v>
      </c>
      <c r="H30" s="14"/>
      <c r="I30" s="14">
        <v>9260</v>
      </c>
    </row>
    <row r="31" spans="2:17" x14ac:dyDescent="0.35">
      <c r="B31" s="15">
        <v>0.6589907407407406</v>
      </c>
      <c r="C31" s="14">
        <v>8966</v>
      </c>
      <c r="D31" s="14">
        <v>6219</v>
      </c>
      <c r="E31" s="14" t="s">
        <v>6</v>
      </c>
      <c r="F31" s="14">
        <v>4582</v>
      </c>
      <c r="G31" s="14">
        <v>5944</v>
      </c>
      <c r="H31" s="14">
        <v>9300</v>
      </c>
      <c r="I31" s="14">
        <v>7124</v>
      </c>
    </row>
    <row r="32" spans="2:17" x14ac:dyDescent="0.35">
      <c r="B32" s="15">
        <v>0.6600555555555554</v>
      </c>
      <c r="C32" s="14">
        <v>6650</v>
      </c>
      <c r="D32" s="14">
        <v>5025</v>
      </c>
      <c r="E32" s="14" t="s">
        <v>6</v>
      </c>
      <c r="F32" s="14">
        <v>4104</v>
      </c>
      <c r="G32" s="14">
        <v>2084</v>
      </c>
      <c r="H32" s="14">
        <v>5078</v>
      </c>
      <c r="I32" s="14" t="s">
        <v>6</v>
      </c>
    </row>
    <row r="33" spans="2:9" x14ac:dyDescent="0.35">
      <c r="B33" s="15">
        <v>0.66112037037037019</v>
      </c>
      <c r="C33" s="14">
        <v>8271</v>
      </c>
      <c r="D33" s="14">
        <v>4894</v>
      </c>
      <c r="E33" s="14">
        <v>3397</v>
      </c>
      <c r="F33" s="14">
        <v>1731</v>
      </c>
      <c r="G33" s="14">
        <v>1929</v>
      </c>
      <c r="H33" s="14">
        <v>63</v>
      </c>
      <c r="I33" s="14">
        <v>934</v>
      </c>
    </row>
    <row r="34" spans="2:9" x14ac:dyDescent="0.35">
      <c r="B34" s="15">
        <v>0.66218518518518499</v>
      </c>
      <c r="C34" s="14">
        <v>1613</v>
      </c>
      <c r="D34" s="14">
        <v>9586</v>
      </c>
      <c r="E34" s="14">
        <v>7606</v>
      </c>
      <c r="F34" s="14">
        <v>8386</v>
      </c>
      <c r="G34" s="14">
        <v>9960</v>
      </c>
      <c r="H34" s="14">
        <v>5192</v>
      </c>
      <c r="I34" s="14">
        <v>5637</v>
      </c>
    </row>
    <row r="35" spans="2:9" x14ac:dyDescent="0.35">
      <c r="B35" s="15">
        <v>0.66324999999999978</v>
      </c>
      <c r="C35" s="14">
        <v>5727</v>
      </c>
      <c r="D35" s="14">
        <v>8934</v>
      </c>
      <c r="E35" s="14">
        <v>1194</v>
      </c>
      <c r="F35" s="14">
        <v>3306</v>
      </c>
      <c r="G35" s="14">
        <v>2930</v>
      </c>
      <c r="H35" s="14">
        <v>7831</v>
      </c>
      <c r="I35" s="14">
        <v>9232</v>
      </c>
    </row>
    <row r="36" spans="2:9" x14ac:dyDescent="0.35">
      <c r="B36" s="15">
        <v>0.66431481481481458</v>
      </c>
      <c r="C36" s="14">
        <v>918</v>
      </c>
      <c r="D36" s="14">
        <v>4157</v>
      </c>
      <c r="E36" s="14">
        <v>955</v>
      </c>
      <c r="F36" s="14">
        <v>422</v>
      </c>
      <c r="G36" s="14">
        <v>7546</v>
      </c>
      <c r="H36" s="14">
        <v>7954</v>
      </c>
      <c r="I36" s="14">
        <v>2652</v>
      </c>
    </row>
    <row r="37" spans="2:9" x14ac:dyDescent="0.35">
      <c r="B37" s="15">
        <v>0.66537962962962938</v>
      </c>
      <c r="C37" s="14">
        <v>7778</v>
      </c>
      <c r="D37" s="14">
        <v>7209</v>
      </c>
      <c r="E37" s="14">
        <v>2227</v>
      </c>
      <c r="F37" s="14">
        <v>5527</v>
      </c>
      <c r="G37" s="14">
        <v>4199</v>
      </c>
      <c r="H37" s="14">
        <v>2071</v>
      </c>
      <c r="I37" s="14">
        <v>6271</v>
      </c>
    </row>
    <row r="38" spans="2:9" x14ac:dyDescent="0.35">
      <c r="B38" s="15">
        <v>0.66644444444444417</v>
      </c>
      <c r="C38" s="14">
        <v>8525</v>
      </c>
      <c r="D38" s="14">
        <v>446</v>
      </c>
      <c r="E38" s="14">
        <v>9555</v>
      </c>
      <c r="F38" s="14">
        <v>2035</v>
      </c>
      <c r="G38" s="14">
        <v>1539</v>
      </c>
      <c r="H38" s="14">
        <v>5046</v>
      </c>
      <c r="I38" s="14">
        <v>3939</v>
      </c>
    </row>
    <row r="39" spans="2:9" x14ac:dyDescent="0.35">
      <c r="B39" s="15">
        <v>0.66750925925925897</v>
      </c>
      <c r="C39" s="14">
        <v>4059</v>
      </c>
      <c r="D39" s="14">
        <v>4667</v>
      </c>
      <c r="E39" s="14">
        <v>1996</v>
      </c>
      <c r="F39" s="14">
        <v>9086</v>
      </c>
      <c r="G39" s="14">
        <v>9756</v>
      </c>
      <c r="H39" s="14">
        <v>2105</v>
      </c>
      <c r="I39" s="14">
        <v>8554</v>
      </c>
    </row>
    <row r="40" spans="2:9" x14ac:dyDescent="0.35">
      <c r="B40" s="15">
        <v>0.66857407407407377</v>
      </c>
      <c r="C40" s="14">
        <v>6551</v>
      </c>
      <c r="D40" s="14">
        <v>3440</v>
      </c>
      <c r="E40" s="14">
        <v>9119</v>
      </c>
      <c r="F40" s="14">
        <v>4410</v>
      </c>
      <c r="G40" s="14">
        <v>5714</v>
      </c>
      <c r="H40" s="14">
        <v>647</v>
      </c>
      <c r="I40" s="14">
        <v>6208</v>
      </c>
    </row>
    <row r="41" spans="2:9" x14ac:dyDescent="0.35">
      <c r="B41" s="15">
        <v>0.66963888888888856</v>
      </c>
      <c r="C41" s="14">
        <v>7663</v>
      </c>
      <c r="D41" s="14">
        <v>5014</v>
      </c>
      <c r="E41" s="14">
        <v>4686</v>
      </c>
      <c r="F41" s="14">
        <v>3119</v>
      </c>
      <c r="G41" s="14">
        <v>3478</v>
      </c>
      <c r="H41" s="14">
        <v>6205</v>
      </c>
      <c r="I41" s="14">
        <v>1848</v>
      </c>
    </row>
    <row r="42" spans="2:9" x14ac:dyDescent="0.35">
      <c r="B42" s="15">
        <v>0.67070370370370336</v>
      </c>
      <c r="C42" s="14">
        <v>5502</v>
      </c>
      <c r="D42" s="14">
        <v>8464</v>
      </c>
      <c r="E42" s="14">
        <v>6427</v>
      </c>
      <c r="F42" s="14">
        <v>8413</v>
      </c>
      <c r="G42" s="14">
        <v>5652</v>
      </c>
      <c r="H42" s="14">
        <v>3260</v>
      </c>
      <c r="I42" s="14">
        <v>2420</v>
      </c>
    </row>
  </sheetData>
  <mergeCells count="12">
    <mergeCell ref="Q17:Q18"/>
    <mergeCell ref="K17:K18"/>
    <mergeCell ref="M17:M18"/>
    <mergeCell ref="O17:O18"/>
    <mergeCell ref="K3:K4"/>
    <mergeCell ref="M3:M4"/>
    <mergeCell ref="O3:O4"/>
    <mergeCell ref="Q3:Q4"/>
    <mergeCell ref="Q10:Q11"/>
    <mergeCell ref="K10:K11"/>
    <mergeCell ref="M10:M11"/>
    <mergeCell ref="O10:O11"/>
  </mergeCells>
  <phoneticPr fontId="6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3060-ABAF-4BB1-821F-F3128BA37F6F}">
  <dimension ref="B2:C49"/>
  <sheetViews>
    <sheetView workbookViewId="0">
      <selection activeCell="B3" sqref="B3"/>
    </sheetView>
  </sheetViews>
  <sheetFormatPr defaultRowHeight="14.5" x14ac:dyDescent="0.35"/>
  <cols>
    <col min="1" max="1" width="3" customWidth="1"/>
    <col min="4" max="4" width="3" customWidth="1"/>
  </cols>
  <sheetData>
    <row r="2" spans="2:3" ht="15" thickBot="1" x14ac:dyDescent="0.4"/>
    <row r="3" spans="2:3" ht="15" thickTop="1" x14ac:dyDescent="0.35">
      <c r="B3" s="29" t="s">
        <v>52</v>
      </c>
      <c r="C3" s="29" t="s">
        <v>51</v>
      </c>
    </row>
    <row r="4" spans="2:3" x14ac:dyDescent="0.35">
      <c r="B4" s="31">
        <v>1.1757950214908561</v>
      </c>
      <c r="C4" s="31">
        <v>-0.64840995701828774</v>
      </c>
    </row>
    <row r="5" spans="2:3" x14ac:dyDescent="0.35">
      <c r="B5" s="31">
        <v>3.1572427063360711</v>
      </c>
      <c r="C5" s="31">
        <v>13.314485412672141</v>
      </c>
    </row>
    <row r="6" spans="2:3" x14ac:dyDescent="0.35">
      <c r="B6" s="31">
        <v>4.3865454883884878</v>
      </c>
      <c r="C6" s="31">
        <v>11.773090976776976</v>
      </c>
    </row>
    <row r="7" spans="2:3" x14ac:dyDescent="0.35">
      <c r="B7" s="31">
        <v>6.081454226522526</v>
      </c>
      <c r="C7" s="31">
        <v>2.162908453045052</v>
      </c>
    </row>
    <row r="8" spans="2:3" x14ac:dyDescent="0.35">
      <c r="B8" s="31">
        <v>7.7635383766035355</v>
      </c>
      <c r="C8" s="31">
        <v>21.527076753207069</v>
      </c>
    </row>
    <row r="9" spans="2:3" x14ac:dyDescent="0.35">
      <c r="B9" s="31">
        <v>8.8609079438480673</v>
      </c>
      <c r="C9" s="31">
        <v>15.721815887696135</v>
      </c>
    </row>
    <row r="10" spans="2:3" x14ac:dyDescent="0.35">
      <c r="B10" s="31">
        <v>10.183241592211003</v>
      </c>
      <c r="C10" s="31">
        <v>15.366483184422005</v>
      </c>
    </row>
    <row r="11" spans="2:3" x14ac:dyDescent="0.35">
      <c r="B11" s="31">
        <v>12.115342676364357</v>
      </c>
      <c r="C11" s="31">
        <v>26.230685352728713</v>
      </c>
    </row>
    <row r="12" spans="2:3" x14ac:dyDescent="0.35">
      <c r="B12" s="31">
        <v>13.505668626734439</v>
      </c>
      <c r="C12" s="31">
        <v>17.011337253468877</v>
      </c>
    </row>
    <row r="13" spans="2:3" x14ac:dyDescent="0.35">
      <c r="B13" s="31">
        <v>14.783994078808268</v>
      </c>
      <c r="C13" s="31">
        <v>40.56798815761654</v>
      </c>
    </row>
    <row r="14" spans="2:3" x14ac:dyDescent="0.35">
      <c r="B14" s="31">
        <v>15.973706784207732</v>
      </c>
      <c r="C14" s="31">
        <v>52.947413568415463</v>
      </c>
    </row>
    <row r="15" spans="2:3" x14ac:dyDescent="0.35">
      <c r="B15" s="31">
        <v>17.967682318550555</v>
      </c>
      <c r="C15" s="31">
        <v>44.93536463710111</v>
      </c>
    </row>
    <row r="16" spans="2:3" x14ac:dyDescent="0.35">
      <c r="B16" s="31">
        <v>19.807391881751904</v>
      </c>
      <c r="C16" s="31">
        <v>32.614783763503809</v>
      </c>
    </row>
    <row r="17" spans="2:3" x14ac:dyDescent="0.35">
      <c r="B17" s="31">
        <v>21.69833506477493</v>
      </c>
      <c r="C17" s="31">
        <v>36.396670129549861</v>
      </c>
    </row>
    <row r="18" spans="2:3" x14ac:dyDescent="0.35">
      <c r="B18" s="31">
        <v>23.291150901959536</v>
      </c>
      <c r="C18" s="31">
        <v>51.582301803919073</v>
      </c>
    </row>
    <row r="19" spans="2:3" x14ac:dyDescent="0.35">
      <c r="B19" s="31">
        <v>25.215522234651832</v>
      </c>
      <c r="C19" s="31">
        <v>52.431044469303664</v>
      </c>
    </row>
    <row r="20" spans="2:3" x14ac:dyDescent="0.35">
      <c r="B20" s="31">
        <v>26.765810792207329</v>
      </c>
      <c r="C20" s="31">
        <v>47.531621584414658</v>
      </c>
    </row>
    <row r="21" spans="2:3" x14ac:dyDescent="0.35">
      <c r="B21" s="31">
        <v>28.097803117143478</v>
      </c>
      <c r="C21" s="31">
        <v>54.195606234286956</v>
      </c>
    </row>
    <row r="22" spans="2:3" x14ac:dyDescent="0.35">
      <c r="B22" s="31">
        <v>29.556079557737313</v>
      </c>
      <c r="C22" s="31">
        <v>68.112159115474626</v>
      </c>
    </row>
    <row r="23" spans="2:3" x14ac:dyDescent="0.35">
      <c r="B23" s="31">
        <v>30.814221883467031</v>
      </c>
      <c r="C23" s="31">
        <v>50.628443766934055</v>
      </c>
    </row>
    <row r="24" spans="2:3" x14ac:dyDescent="0.35">
      <c r="B24" s="31">
        <v>32.423643614113068</v>
      </c>
      <c r="C24" s="31">
        <v>57.847287228226136</v>
      </c>
    </row>
    <row r="25" spans="2:3" x14ac:dyDescent="0.35">
      <c r="B25" s="31">
        <v>33.888844882176969</v>
      </c>
      <c r="C25" s="31">
        <v>65.777689764353937</v>
      </c>
    </row>
    <row r="26" spans="2:3" x14ac:dyDescent="0.35">
      <c r="B26" s="31">
        <v>35.757234020509536</v>
      </c>
      <c r="C26" s="31">
        <v>56.514468041019072</v>
      </c>
    </row>
    <row r="27" spans="2:3" x14ac:dyDescent="0.35">
      <c r="B27" s="31">
        <v>37.462771681326466</v>
      </c>
      <c r="C27" s="31">
        <v>93.925543362652931</v>
      </c>
    </row>
    <row r="28" spans="2:3" x14ac:dyDescent="0.35">
      <c r="B28" s="31">
        <v>39.439234524951374</v>
      </c>
      <c r="C28" s="31">
        <v>97.878469049902748</v>
      </c>
    </row>
    <row r="29" spans="2:3" x14ac:dyDescent="0.35">
      <c r="B29" s="31">
        <v>41.3572642646212</v>
      </c>
      <c r="C29" s="31">
        <v>91.714528529242401</v>
      </c>
    </row>
    <row r="30" spans="2:3" x14ac:dyDescent="0.35">
      <c r="B30" s="31">
        <v>43.1512713525888</v>
      </c>
      <c r="C30" s="31">
        <v>78.302542705177601</v>
      </c>
    </row>
    <row r="31" spans="2:3" x14ac:dyDescent="0.35">
      <c r="B31" s="31">
        <v>44.511484452036562</v>
      </c>
      <c r="C31" s="31">
        <v>109.02296890407312</v>
      </c>
    </row>
    <row r="32" spans="2:3" x14ac:dyDescent="0.35">
      <c r="B32" s="31">
        <v>45.790260745808396</v>
      </c>
      <c r="C32" s="31">
        <v>78.580521491616793</v>
      </c>
    </row>
    <row r="33" spans="2:3" x14ac:dyDescent="0.35">
      <c r="B33" s="31">
        <v>47.132045716649571</v>
      </c>
      <c r="C33" s="31">
        <v>97.264091433299143</v>
      </c>
    </row>
    <row r="34" spans="2:3" x14ac:dyDescent="0.35">
      <c r="B34" s="31">
        <v>48.737682794882247</v>
      </c>
      <c r="C34" s="31">
        <v>90.475365589764493</v>
      </c>
    </row>
    <row r="35" spans="2:3" x14ac:dyDescent="0.35">
      <c r="B35" s="31">
        <v>49.995231054132539</v>
      </c>
      <c r="C35" s="31">
        <v>93.990462108265078</v>
      </c>
    </row>
    <row r="36" spans="2:3" x14ac:dyDescent="0.35">
      <c r="B36" s="31">
        <v>51.742882537051138</v>
      </c>
      <c r="C36" s="31">
        <v>87.485765074102275</v>
      </c>
    </row>
    <row r="37" spans="2:3" x14ac:dyDescent="0.35">
      <c r="B37" s="31">
        <v>53.136144610474879</v>
      </c>
      <c r="C37" s="31">
        <v>96.272289220949759</v>
      </c>
    </row>
    <row r="38" spans="2:3" x14ac:dyDescent="0.35">
      <c r="B38" s="31">
        <v>54.846583407761443</v>
      </c>
      <c r="C38" s="31">
        <v>92.693166815522886</v>
      </c>
    </row>
    <row r="39" spans="2:3" x14ac:dyDescent="0.35">
      <c r="B39" s="31">
        <v>56.592353195238374</v>
      </c>
      <c r="C39" s="31">
        <v>128.18470639047675</v>
      </c>
    </row>
    <row r="40" spans="2:3" x14ac:dyDescent="0.35">
      <c r="B40" s="31">
        <v>58.427535887146099</v>
      </c>
      <c r="C40" s="31">
        <v>120.8550717742922</v>
      </c>
    </row>
    <row r="41" spans="2:3" x14ac:dyDescent="0.35">
      <c r="B41" s="31">
        <v>59.881082286028487</v>
      </c>
      <c r="C41" s="31">
        <v>125.76216457205697</v>
      </c>
    </row>
    <row r="42" spans="2:3" x14ac:dyDescent="0.35">
      <c r="B42" s="31">
        <v>61.686118531272442</v>
      </c>
      <c r="C42" s="31">
        <v>145.37223706254488</v>
      </c>
    </row>
    <row r="43" spans="2:3" x14ac:dyDescent="0.35">
      <c r="B43" s="31">
        <v>62.821410400616003</v>
      </c>
      <c r="C43" s="31">
        <v>123.64282080123201</v>
      </c>
    </row>
    <row r="44" spans="2:3" x14ac:dyDescent="0.35">
      <c r="B44" s="31">
        <v>64.073612549899039</v>
      </c>
      <c r="C44" s="31">
        <v>139.14722509979808</v>
      </c>
    </row>
    <row r="45" spans="2:3" x14ac:dyDescent="0.35">
      <c r="B45" s="31">
        <v>65.919893399236884</v>
      </c>
      <c r="C45" s="31">
        <v>149.83978679847377</v>
      </c>
    </row>
    <row r="46" spans="2:3" x14ac:dyDescent="0.35">
      <c r="B46" s="31">
        <v>66.974152085451408</v>
      </c>
      <c r="C46" s="31">
        <v>142.94830417090282</v>
      </c>
    </row>
    <row r="47" spans="2:3" x14ac:dyDescent="0.35">
      <c r="B47" s="31">
        <v>68.057367033282659</v>
      </c>
      <c r="C47" s="31">
        <v>159.11473406656532</v>
      </c>
    </row>
    <row r="48" spans="2:3" x14ac:dyDescent="0.35">
      <c r="B48" s="31">
        <v>69.587843049874522</v>
      </c>
      <c r="C48" s="31">
        <v>133.17568609974904</v>
      </c>
    </row>
    <row r="49" spans="2:3" x14ac:dyDescent="0.35">
      <c r="B49" s="31">
        <v>71.276929723826726</v>
      </c>
      <c r="C49" s="31">
        <v>148.55385944765345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4282-E5FD-4D79-B9E2-291A084FE021}">
  <dimension ref="B2:D60"/>
  <sheetViews>
    <sheetView workbookViewId="0">
      <selection activeCell="F22" sqref="F22"/>
    </sheetView>
  </sheetViews>
  <sheetFormatPr defaultRowHeight="14.5" x14ac:dyDescent="0.35"/>
  <cols>
    <col min="3" max="4" width="11.453125" customWidth="1"/>
  </cols>
  <sheetData>
    <row r="2" spans="2:4" ht="15" thickBot="1" x14ac:dyDescent="0.4"/>
    <row r="3" spans="2:4" ht="15" thickTop="1" x14ac:dyDescent="0.35">
      <c r="B3" s="29" t="s">
        <v>56</v>
      </c>
      <c r="C3" s="29" t="s">
        <v>95</v>
      </c>
      <c r="D3" s="30" t="s">
        <v>96</v>
      </c>
    </row>
    <row r="4" spans="2:4" x14ac:dyDescent="0.35">
      <c r="B4" s="34">
        <v>39814</v>
      </c>
      <c r="C4" s="33">
        <v>2644539</v>
      </c>
      <c r="D4" s="35">
        <f>C4/1000000</f>
        <v>2.644539</v>
      </c>
    </row>
    <row r="5" spans="2:4" x14ac:dyDescent="0.35">
      <c r="B5" s="34">
        <v>39845</v>
      </c>
      <c r="C5" s="33">
        <v>2359800</v>
      </c>
      <c r="D5" s="35">
        <f t="shared" ref="D5:D60" si="0">C5/1000000</f>
        <v>2.3597999999999999</v>
      </c>
    </row>
    <row r="6" spans="2:4" x14ac:dyDescent="0.35">
      <c r="B6" s="34">
        <v>39873</v>
      </c>
      <c r="C6" s="33">
        <v>2925918</v>
      </c>
      <c r="D6" s="35">
        <f t="shared" si="0"/>
        <v>2.9259179999999998</v>
      </c>
    </row>
    <row r="7" spans="2:4" x14ac:dyDescent="0.35">
      <c r="B7" s="34">
        <v>39904</v>
      </c>
      <c r="C7" s="33">
        <v>3024973</v>
      </c>
      <c r="D7" s="35">
        <f t="shared" si="0"/>
        <v>3.0249730000000001</v>
      </c>
    </row>
    <row r="8" spans="2:4" x14ac:dyDescent="0.35">
      <c r="B8" s="34">
        <v>39934</v>
      </c>
      <c r="C8" s="33">
        <v>3177100</v>
      </c>
      <c r="D8" s="35">
        <f t="shared" si="0"/>
        <v>3.1770999999999998</v>
      </c>
    </row>
    <row r="9" spans="2:4" x14ac:dyDescent="0.35">
      <c r="B9" s="34">
        <v>39965</v>
      </c>
      <c r="C9" s="33">
        <v>3419595</v>
      </c>
      <c r="D9" s="35">
        <f t="shared" si="0"/>
        <v>3.4195950000000002</v>
      </c>
    </row>
    <row r="10" spans="2:4" x14ac:dyDescent="0.35">
      <c r="B10" s="34">
        <v>39995</v>
      </c>
      <c r="C10" s="33">
        <v>3649702</v>
      </c>
      <c r="D10" s="35">
        <f t="shared" si="0"/>
        <v>3.649702</v>
      </c>
    </row>
    <row r="11" spans="2:4" x14ac:dyDescent="0.35">
      <c r="B11" s="34">
        <v>40026</v>
      </c>
      <c r="C11" s="33">
        <v>3650668</v>
      </c>
      <c r="D11" s="35">
        <f t="shared" si="0"/>
        <v>3.650668</v>
      </c>
    </row>
    <row r="12" spans="2:4" x14ac:dyDescent="0.35">
      <c r="B12" s="34">
        <v>40057</v>
      </c>
      <c r="C12" s="33">
        <v>3191526</v>
      </c>
      <c r="D12" s="35">
        <f t="shared" si="0"/>
        <v>3.1915260000000001</v>
      </c>
    </row>
    <row r="13" spans="2:4" x14ac:dyDescent="0.35">
      <c r="B13" s="34">
        <v>40087</v>
      </c>
      <c r="C13" s="33">
        <v>3249428</v>
      </c>
      <c r="D13" s="35">
        <f t="shared" si="0"/>
        <v>3.249428</v>
      </c>
    </row>
    <row r="14" spans="2:4" x14ac:dyDescent="0.35">
      <c r="B14" s="34">
        <v>40118</v>
      </c>
      <c r="C14" s="33">
        <v>2971484</v>
      </c>
      <c r="D14" s="35">
        <f t="shared" si="0"/>
        <v>2.9714839999999998</v>
      </c>
    </row>
    <row r="15" spans="2:4" x14ac:dyDescent="0.35">
      <c r="B15" s="34">
        <v>40148</v>
      </c>
      <c r="C15" s="33">
        <v>3074209</v>
      </c>
      <c r="D15" s="35">
        <f t="shared" si="0"/>
        <v>3.0742090000000002</v>
      </c>
    </row>
    <row r="16" spans="2:4" x14ac:dyDescent="0.35">
      <c r="B16" s="34">
        <v>40179</v>
      </c>
      <c r="C16" s="33">
        <v>2785466</v>
      </c>
      <c r="D16" s="35">
        <f t="shared" si="0"/>
        <v>2.785466</v>
      </c>
    </row>
    <row r="17" spans="2:4" x14ac:dyDescent="0.35">
      <c r="B17" s="34">
        <v>40210</v>
      </c>
      <c r="C17" s="33">
        <v>2515361</v>
      </c>
      <c r="D17" s="35">
        <f t="shared" si="0"/>
        <v>2.515361</v>
      </c>
    </row>
    <row r="18" spans="2:4" x14ac:dyDescent="0.35">
      <c r="B18" s="34">
        <v>40238</v>
      </c>
      <c r="C18" s="33">
        <v>3105958</v>
      </c>
      <c r="D18" s="35">
        <f t="shared" si="0"/>
        <v>3.1059580000000002</v>
      </c>
    </row>
    <row r="19" spans="2:4" x14ac:dyDescent="0.35">
      <c r="B19" s="34">
        <v>40269</v>
      </c>
      <c r="C19" s="33">
        <v>3139059</v>
      </c>
      <c r="D19" s="35">
        <f t="shared" si="0"/>
        <v>3.139059</v>
      </c>
    </row>
    <row r="20" spans="2:4" x14ac:dyDescent="0.35">
      <c r="B20" s="34">
        <v>40299</v>
      </c>
      <c r="C20" s="33">
        <v>3380355</v>
      </c>
      <c r="D20" s="35">
        <f t="shared" si="0"/>
        <v>3.3803550000000002</v>
      </c>
    </row>
    <row r="21" spans="2:4" x14ac:dyDescent="0.35">
      <c r="B21" s="34">
        <v>40330</v>
      </c>
      <c r="C21" s="33">
        <v>3612886</v>
      </c>
      <c r="D21" s="35">
        <f t="shared" si="0"/>
        <v>3.612886</v>
      </c>
    </row>
    <row r="22" spans="2:4" x14ac:dyDescent="0.35">
      <c r="B22" s="34">
        <v>40360</v>
      </c>
      <c r="C22" s="33">
        <v>3765824</v>
      </c>
      <c r="D22" s="35">
        <f t="shared" si="0"/>
        <v>3.7658239999999998</v>
      </c>
    </row>
    <row r="23" spans="2:4" x14ac:dyDescent="0.35">
      <c r="B23" s="34">
        <v>40391</v>
      </c>
      <c r="C23" s="33">
        <v>3771842</v>
      </c>
      <c r="D23" s="35">
        <f t="shared" si="0"/>
        <v>3.7718419999999999</v>
      </c>
    </row>
    <row r="24" spans="2:4" x14ac:dyDescent="0.35">
      <c r="B24" s="34">
        <v>40422</v>
      </c>
      <c r="C24" s="33">
        <v>3356365</v>
      </c>
      <c r="D24" s="35">
        <f t="shared" si="0"/>
        <v>3.3563649999999998</v>
      </c>
    </row>
    <row r="25" spans="2:4" x14ac:dyDescent="0.35">
      <c r="B25" s="34">
        <v>40452</v>
      </c>
      <c r="C25" s="33">
        <v>3490100</v>
      </c>
      <c r="D25" s="35">
        <f t="shared" si="0"/>
        <v>3.4901</v>
      </c>
    </row>
    <row r="26" spans="2:4" x14ac:dyDescent="0.35">
      <c r="B26" s="34">
        <v>40483</v>
      </c>
      <c r="C26" s="33">
        <v>3163659</v>
      </c>
      <c r="D26" s="35">
        <f t="shared" si="0"/>
        <v>3.163659</v>
      </c>
    </row>
    <row r="27" spans="2:4" x14ac:dyDescent="0.35">
      <c r="B27" s="34">
        <v>40513</v>
      </c>
      <c r="C27" s="33">
        <v>3167124</v>
      </c>
      <c r="D27" s="35">
        <f t="shared" si="0"/>
        <v>3.1671239999999998</v>
      </c>
    </row>
    <row r="28" spans="2:4" x14ac:dyDescent="0.35">
      <c r="B28" s="34">
        <v>40544</v>
      </c>
      <c r="C28" s="33">
        <v>2883810</v>
      </c>
      <c r="D28" s="35">
        <f t="shared" si="0"/>
        <v>2.88381</v>
      </c>
    </row>
    <row r="29" spans="2:4" x14ac:dyDescent="0.35">
      <c r="B29" s="34">
        <v>40575</v>
      </c>
      <c r="C29" s="33">
        <v>2610667</v>
      </c>
      <c r="D29" s="35">
        <f t="shared" si="0"/>
        <v>2.6106669999999998</v>
      </c>
    </row>
    <row r="30" spans="2:4" x14ac:dyDescent="0.35">
      <c r="B30" s="34">
        <v>40603</v>
      </c>
      <c r="C30" s="33">
        <v>3129205</v>
      </c>
      <c r="D30" s="35">
        <f t="shared" si="0"/>
        <v>3.1292049999999998</v>
      </c>
    </row>
    <row r="31" spans="2:4" x14ac:dyDescent="0.35">
      <c r="B31" s="34">
        <v>40634</v>
      </c>
      <c r="C31" s="33">
        <v>3200527</v>
      </c>
      <c r="D31" s="35">
        <f t="shared" si="0"/>
        <v>3.2005270000000001</v>
      </c>
    </row>
    <row r="32" spans="2:4" x14ac:dyDescent="0.35">
      <c r="B32" s="34">
        <v>40664</v>
      </c>
      <c r="C32" s="33">
        <v>3547804</v>
      </c>
      <c r="D32" s="35">
        <f t="shared" si="0"/>
        <v>3.5478040000000002</v>
      </c>
    </row>
    <row r="33" spans="2:4" x14ac:dyDescent="0.35">
      <c r="B33" s="34">
        <v>40695</v>
      </c>
      <c r="C33" s="33">
        <v>3766323</v>
      </c>
      <c r="D33" s="35">
        <f t="shared" si="0"/>
        <v>3.7663229999999999</v>
      </c>
    </row>
    <row r="34" spans="2:4" x14ac:dyDescent="0.35">
      <c r="B34" s="34">
        <v>40725</v>
      </c>
      <c r="C34" s="33">
        <v>3935589</v>
      </c>
      <c r="D34" s="35">
        <f t="shared" si="0"/>
        <v>3.9355889999999998</v>
      </c>
    </row>
    <row r="35" spans="2:4" x14ac:dyDescent="0.35">
      <c r="B35" s="34">
        <v>40756</v>
      </c>
      <c r="C35" s="33">
        <v>3917884</v>
      </c>
      <c r="D35" s="35">
        <f t="shared" si="0"/>
        <v>3.9178839999999999</v>
      </c>
    </row>
    <row r="36" spans="2:4" x14ac:dyDescent="0.35">
      <c r="B36" s="34">
        <v>40787</v>
      </c>
      <c r="C36" s="33">
        <v>3564970</v>
      </c>
      <c r="D36" s="35">
        <f t="shared" si="0"/>
        <v>3.5649700000000002</v>
      </c>
    </row>
    <row r="37" spans="2:4" x14ac:dyDescent="0.35">
      <c r="B37" s="34">
        <v>40817</v>
      </c>
      <c r="C37" s="33">
        <v>3602455</v>
      </c>
      <c r="D37" s="35">
        <f t="shared" si="0"/>
        <v>3.602455</v>
      </c>
    </row>
    <row r="38" spans="2:4" x14ac:dyDescent="0.35">
      <c r="B38" s="34">
        <v>40848</v>
      </c>
      <c r="C38" s="33">
        <v>3326859</v>
      </c>
      <c r="D38" s="35">
        <f t="shared" si="0"/>
        <v>3.3268589999999998</v>
      </c>
    </row>
    <row r="39" spans="2:4" x14ac:dyDescent="0.35">
      <c r="B39" s="34">
        <v>40878</v>
      </c>
      <c r="C39" s="33">
        <v>3441693</v>
      </c>
      <c r="D39" s="35">
        <f t="shared" si="0"/>
        <v>3.4416929999999999</v>
      </c>
    </row>
    <row r="40" spans="2:4" x14ac:dyDescent="0.35">
      <c r="B40" s="34">
        <v>40909</v>
      </c>
      <c r="C40" s="33">
        <v>3211600</v>
      </c>
      <c r="D40" s="35">
        <f t="shared" si="0"/>
        <v>3.2115999999999998</v>
      </c>
    </row>
    <row r="41" spans="2:4" x14ac:dyDescent="0.35">
      <c r="B41" s="34">
        <v>40940</v>
      </c>
      <c r="C41" s="33">
        <v>2998119</v>
      </c>
      <c r="D41" s="35">
        <f t="shared" si="0"/>
        <v>2.998119</v>
      </c>
    </row>
    <row r="42" spans="2:4" x14ac:dyDescent="0.35">
      <c r="B42" s="34">
        <v>40969</v>
      </c>
      <c r="C42" s="33">
        <v>3472440</v>
      </c>
      <c r="D42" s="35">
        <f t="shared" si="0"/>
        <v>3.4724400000000002</v>
      </c>
    </row>
    <row r="43" spans="2:4" x14ac:dyDescent="0.35">
      <c r="B43" s="34">
        <v>41000</v>
      </c>
      <c r="C43" s="33">
        <v>3563007</v>
      </c>
      <c r="D43" s="35">
        <f t="shared" si="0"/>
        <v>3.5630069999999998</v>
      </c>
    </row>
    <row r="44" spans="2:4" x14ac:dyDescent="0.35">
      <c r="B44" s="34">
        <v>41030</v>
      </c>
      <c r="C44" s="33">
        <v>3820570</v>
      </c>
      <c r="D44" s="35">
        <f t="shared" si="0"/>
        <v>3.82057</v>
      </c>
    </row>
    <row r="45" spans="2:4" x14ac:dyDescent="0.35">
      <c r="B45" s="34">
        <v>41061</v>
      </c>
      <c r="C45" s="33">
        <v>4107195</v>
      </c>
      <c r="D45" s="35">
        <f t="shared" si="0"/>
        <v>4.1071949999999999</v>
      </c>
    </row>
    <row r="46" spans="2:4" x14ac:dyDescent="0.35">
      <c r="B46" s="34">
        <v>41091</v>
      </c>
      <c r="C46" s="33">
        <v>4284443</v>
      </c>
      <c r="D46" s="35">
        <f t="shared" si="0"/>
        <v>4.2844429999999996</v>
      </c>
    </row>
    <row r="47" spans="2:4" x14ac:dyDescent="0.35">
      <c r="B47" s="34">
        <v>41122</v>
      </c>
      <c r="C47" s="33">
        <v>4356216</v>
      </c>
      <c r="D47" s="35">
        <f t="shared" si="0"/>
        <v>4.3562159999999999</v>
      </c>
    </row>
    <row r="48" spans="2:4" x14ac:dyDescent="0.35">
      <c r="B48" s="34">
        <v>41153</v>
      </c>
      <c r="C48" s="33">
        <v>3819379</v>
      </c>
      <c r="D48" s="35">
        <f t="shared" si="0"/>
        <v>3.8193790000000001</v>
      </c>
    </row>
    <row r="49" spans="2:4" x14ac:dyDescent="0.35">
      <c r="B49" s="34">
        <v>41183</v>
      </c>
      <c r="C49" s="33">
        <v>3844987</v>
      </c>
      <c r="D49" s="35">
        <f t="shared" si="0"/>
        <v>3.8449870000000002</v>
      </c>
    </row>
    <row r="50" spans="2:4" x14ac:dyDescent="0.35">
      <c r="B50" s="34">
        <v>41214</v>
      </c>
      <c r="C50" s="33">
        <v>3478890</v>
      </c>
      <c r="D50" s="35">
        <f t="shared" si="0"/>
        <v>3.4788899999999998</v>
      </c>
    </row>
    <row r="51" spans="2:4" x14ac:dyDescent="0.35">
      <c r="B51" s="34">
        <v>41244</v>
      </c>
      <c r="C51" s="33">
        <v>3443039</v>
      </c>
      <c r="D51" s="35">
        <f t="shared" si="0"/>
        <v>3.4430390000000002</v>
      </c>
    </row>
    <row r="52" spans="2:4" x14ac:dyDescent="0.35">
      <c r="B52" s="34">
        <v>41275</v>
      </c>
      <c r="C52" s="33">
        <v>3204637</v>
      </c>
      <c r="D52" s="35">
        <f t="shared" si="0"/>
        <v>3.204637</v>
      </c>
    </row>
    <row r="53" spans="2:4" x14ac:dyDescent="0.35">
      <c r="B53" s="34">
        <v>41306</v>
      </c>
      <c r="C53" s="33">
        <v>2966477</v>
      </c>
      <c r="D53" s="35">
        <f t="shared" si="0"/>
        <v>2.9664769999999998</v>
      </c>
    </row>
    <row r="54" spans="2:4" x14ac:dyDescent="0.35">
      <c r="B54" s="34">
        <v>41334</v>
      </c>
      <c r="C54" s="33">
        <v>3593364</v>
      </c>
      <c r="D54" s="35">
        <f t="shared" si="0"/>
        <v>3.5933639999999998</v>
      </c>
    </row>
    <row r="55" spans="2:4" x14ac:dyDescent="0.35">
      <c r="B55" s="34">
        <v>41365</v>
      </c>
      <c r="C55" s="33">
        <v>3604104</v>
      </c>
      <c r="D55" s="35">
        <f t="shared" si="0"/>
        <v>3.604104</v>
      </c>
    </row>
    <row r="56" spans="2:4" x14ac:dyDescent="0.35">
      <c r="B56" s="34">
        <v>41395</v>
      </c>
      <c r="C56" s="33">
        <v>3933016</v>
      </c>
      <c r="D56" s="35">
        <f t="shared" si="0"/>
        <v>3.9330159999999998</v>
      </c>
    </row>
    <row r="57" spans="2:4" x14ac:dyDescent="0.35">
      <c r="B57" s="34">
        <v>41426</v>
      </c>
      <c r="C57" s="33">
        <v>4146797</v>
      </c>
      <c r="D57" s="35">
        <f t="shared" si="0"/>
        <v>4.1467970000000003</v>
      </c>
    </row>
    <row r="58" spans="2:4" x14ac:dyDescent="0.35">
      <c r="B58" s="34">
        <v>41456</v>
      </c>
      <c r="C58" s="33">
        <v>4176486</v>
      </c>
      <c r="D58" s="35">
        <f t="shared" si="0"/>
        <v>4.1764859999999997</v>
      </c>
    </row>
    <row r="59" spans="2:4" x14ac:dyDescent="0.35">
      <c r="B59" s="34">
        <v>41487</v>
      </c>
      <c r="C59" s="33">
        <v>4347059</v>
      </c>
      <c r="D59" s="35">
        <f t="shared" si="0"/>
        <v>4.3470589999999998</v>
      </c>
    </row>
    <row r="60" spans="2:4" x14ac:dyDescent="0.35">
      <c r="B60" s="34">
        <v>41518</v>
      </c>
      <c r="C60" s="33">
        <v>3781168</v>
      </c>
      <c r="D60" s="35">
        <f t="shared" si="0"/>
        <v>3.7811680000000001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57E9-253B-4267-A546-7F6CBD7B831E}">
  <dimension ref="B2:C12"/>
  <sheetViews>
    <sheetView workbookViewId="0">
      <selection activeCell="C4" sqref="C4:C12"/>
    </sheetView>
  </sheetViews>
  <sheetFormatPr defaultRowHeight="14.5" x14ac:dyDescent="0.35"/>
  <cols>
    <col min="1" max="1" width="2.81640625" customWidth="1"/>
    <col min="2" max="2" width="11.26953125" customWidth="1"/>
    <col min="3" max="3" width="10.54296875" customWidth="1"/>
    <col min="4" max="4" width="2.81640625" customWidth="1"/>
  </cols>
  <sheetData>
    <row r="2" spans="2:3" ht="15" thickBot="1" x14ac:dyDescent="0.4"/>
    <row r="3" spans="2:3" ht="15" thickTop="1" x14ac:dyDescent="0.35">
      <c r="B3" s="29" t="s">
        <v>70</v>
      </c>
      <c r="C3" s="29" t="s">
        <v>71</v>
      </c>
    </row>
    <row r="4" spans="2:3" x14ac:dyDescent="0.35">
      <c r="B4" s="1" t="s">
        <v>72</v>
      </c>
      <c r="C4" s="1">
        <v>150</v>
      </c>
    </row>
    <row r="5" spans="2:3" x14ac:dyDescent="0.35">
      <c r="B5" s="1" t="s">
        <v>73</v>
      </c>
      <c r="C5" s="1">
        <v>400</v>
      </c>
    </row>
    <row r="6" spans="2:3" x14ac:dyDescent="0.35">
      <c r="B6" s="1" t="s">
        <v>74</v>
      </c>
      <c r="C6" s="1">
        <v>600</v>
      </c>
    </row>
    <row r="7" spans="2:3" x14ac:dyDescent="0.35">
      <c r="B7" s="1" t="s">
        <v>75</v>
      </c>
      <c r="C7" s="1">
        <v>800</v>
      </c>
    </row>
    <row r="8" spans="2:3" x14ac:dyDescent="0.35">
      <c r="B8" s="1" t="s">
        <v>76</v>
      </c>
      <c r="C8" s="1">
        <v>1100</v>
      </c>
    </row>
    <row r="9" spans="2:3" x14ac:dyDescent="0.35">
      <c r="B9" s="1" t="s">
        <v>77</v>
      </c>
      <c r="C9" s="1">
        <v>800</v>
      </c>
    </row>
    <row r="10" spans="2:3" x14ac:dyDescent="0.35">
      <c r="B10" s="1" t="s">
        <v>78</v>
      </c>
      <c r="C10" s="1">
        <v>600</v>
      </c>
    </row>
    <row r="11" spans="2:3" x14ac:dyDescent="0.35">
      <c r="B11" s="1" t="s">
        <v>79</v>
      </c>
      <c r="C11" s="1">
        <v>400</v>
      </c>
    </row>
    <row r="12" spans="2:3" x14ac:dyDescent="0.35">
      <c r="B12" s="1" t="s">
        <v>80</v>
      </c>
      <c r="C12" s="1">
        <v>150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136F-441C-4034-BA8D-94BF8E2BC2D4}">
  <dimension ref="B2:E15"/>
  <sheetViews>
    <sheetView workbookViewId="0">
      <selection activeCell="P4" sqref="P4"/>
    </sheetView>
  </sheetViews>
  <sheetFormatPr defaultRowHeight="14.5" x14ac:dyDescent="0.35"/>
  <cols>
    <col min="1" max="1" width="2.7265625" customWidth="1"/>
    <col min="3" max="5" width="11.6328125" customWidth="1"/>
    <col min="6" max="6" width="3.1796875" customWidth="1"/>
  </cols>
  <sheetData>
    <row r="2" spans="2:5" ht="15" thickBot="1" x14ac:dyDescent="0.4"/>
    <row r="3" spans="2:5" ht="15" thickTop="1" x14ac:dyDescent="0.35">
      <c r="C3" s="29" t="s">
        <v>83</v>
      </c>
      <c r="D3" s="29" t="s">
        <v>81</v>
      </c>
      <c r="E3" s="29" t="s">
        <v>82</v>
      </c>
    </row>
    <row r="4" spans="2:5" x14ac:dyDescent="0.35">
      <c r="B4" s="37">
        <v>43831</v>
      </c>
      <c r="C4" s="1">
        <f ca="1">RANDBETWEEN(30,60)</f>
        <v>53</v>
      </c>
      <c r="D4" s="1">
        <f ca="1">RANDBETWEEN(50,80)</f>
        <v>63</v>
      </c>
      <c r="E4" s="1">
        <f ca="1">RANDBETWEEN(60,110)</f>
        <v>86</v>
      </c>
    </row>
    <row r="5" spans="2:5" x14ac:dyDescent="0.35">
      <c r="B5" s="37">
        <v>43862</v>
      </c>
      <c r="C5" s="1">
        <f t="shared" ref="C5:C15" ca="1" si="0">RANDBETWEEN(30,60)</f>
        <v>52</v>
      </c>
      <c r="D5" s="1">
        <f t="shared" ref="D5:D15" ca="1" si="1">RANDBETWEEN(50,80)</f>
        <v>69</v>
      </c>
      <c r="E5" s="1">
        <f t="shared" ref="E5:E15" ca="1" si="2">RANDBETWEEN(60,110)</f>
        <v>71</v>
      </c>
    </row>
    <row r="6" spans="2:5" x14ac:dyDescent="0.35">
      <c r="B6" s="37">
        <v>43891</v>
      </c>
      <c r="C6" s="1">
        <f t="shared" ca="1" si="0"/>
        <v>35</v>
      </c>
      <c r="D6" s="1">
        <f t="shared" ca="1" si="1"/>
        <v>61</v>
      </c>
      <c r="E6" s="1">
        <f t="shared" ca="1" si="2"/>
        <v>107</v>
      </c>
    </row>
    <row r="7" spans="2:5" x14ac:dyDescent="0.35">
      <c r="B7" s="37">
        <v>43922</v>
      </c>
      <c r="C7" s="1">
        <f t="shared" ca="1" si="0"/>
        <v>48</v>
      </c>
      <c r="D7" s="1">
        <f t="shared" ca="1" si="1"/>
        <v>59</v>
      </c>
      <c r="E7" s="1">
        <f t="shared" ca="1" si="2"/>
        <v>66</v>
      </c>
    </row>
    <row r="8" spans="2:5" x14ac:dyDescent="0.35">
      <c r="B8" s="37">
        <v>43952</v>
      </c>
      <c r="C8" s="1">
        <f t="shared" ca="1" si="0"/>
        <v>51</v>
      </c>
      <c r="D8" s="1">
        <f t="shared" ca="1" si="1"/>
        <v>60</v>
      </c>
      <c r="E8" s="1">
        <f t="shared" ca="1" si="2"/>
        <v>100</v>
      </c>
    </row>
    <row r="9" spans="2:5" x14ac:dyDescent="0.35">
      <c r="B9" s="37">
        <v>43983</v>
      </c>
      <c r="C9" s="1">
        <f t="shared" ca="1" si="0"/>
        <v>45</v>
      </c>
      <c r="D9" s="1">
        <f t="shared" ca="1" si="1"/>
        <v>72</v>
      </c>
      <c r="E9" s="1">
        <f t="shared" ca="1" si="2"/>
        <v>91</v>
      </c>
    </row>
    <row r="10" spans="2:5" x14ac:dyDescent="0.35">
      <c r="B10" s="37">
        <v>44013</v>
      </c>
      <c r="C10" s="1">
        <f t="shared" ca="1" si="0"/>
        <v>37</v>
      </c>
      <c r="D10" s="1">
        <f t="shared" ca="1" si="1"/>
        <v>52</v>
      </c>
      <c r="E10" s="1">
        <f t="shared" ca="1" si="2"/>
        <v>98</v>
      </c>
    </row>
    <row r="11" spans="2:5" x14ac:dyDescent="0.35">
      <c r="B11" s="37">
        <v>44044</v>
      </c>
      <c r="C11" s="1">
        <f t="shared" ca="1" si="0"/>
        <v>59</v>
      </c>
      <c r="D11" s="1">
        <f t="shared" ca="1" si="1"/>
        <v>55</v>
      </c>
      <c r="E11" s="1">
        <f t="shared" ca="1" si="2"/>
        <v>66</v>
      </c>
    </row>
    <row r="12" spans="2:5" x14ac:dyDescent="0.35">
      <c r="B12" s="37">
        <v>44075</v>
      </c>
      <c r="C12" s="1">
        <f t="shared" ca="1" si="0"/>
        <v>33</v>
      </c>
      <c r="D12" s="1">
        <f t="shared" ca="1" si="1"/>
        <v>63</v>
      </c>
      <c r="E12" s="1">
        <f t="shared" ca="1" si="2"/>
        <v>66</v>
      </c>
    </row>
    <row r="13" spans="2:5" x14ac:dyDescent="0.35">
      <c r="B13" s="37">
        <v>44105</v>
      </c>
      <c r="C13" s="1">
        <f t="shared" ca="1" si="0"/>
        <v>48</v>
      </c>
      <c r="D13" s="1">
        <f t="shared" ca="1" si="1"/>
        <v>63</v>
      </c>
      <c r="E13" s="1">
        <f t="shared" ca="1" si="2"/>
        <v>106</v>
      </c>
    </row>
    <row r="14" spans="2:5" x14ac:dyDescent="0.35">
      <c r="B14" s="37">
        <v>44136</v>
      </c>
      <c r="C14" s="1">
        <f t="shared" ca="1" si="0"/>
        <v>40</v>
      </c>
      <c r="D14" s="1">
        <f t="shared" ca="1" si="1"/>
        <v>58</v>
      </c>
      <c r="E14" s="1">
        <f t="shared" ca="1" si="2"/>
        <v>108</v>
      </c>
    </row>
    <row r="15" spans="2:5" x14ac:dyDescent="0.35">
      <c r="B15" s="37">
        <v>44166</v>
      </c>
      <c r="C15" s="1">
        <f t="shared" ca="1" si="0"/>
        <v>51</v>
      </c>
      <c r="D15" s="1">
        <f t="shared" ca="1" si="1"/>
        <v>50</v>
      </c>
      <c r="E15" s="1">
        <f t="shared" ca="1" si="2"/>
        <v>106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4408-B183-49D0-A060-59C9140EECEC}">
  <dimension ref="B2:E15"/>
  <sheetViews>
    <sheetView topLeftCell="A2" workbookViewId="0">
      <selection activeCell="B4" sqref="B4"/>
    </sheetView>
  </sheetViews>
  <sheetFormatPr defaultRowHeight="14.5" x14ac:dyDescent="0.35"/>
  <cols>
    <col min="1" max="1" width="2.7265625" customWidth="1"/>
    <col min="3" max="5" width="11.6328125" customWidth="1"/>
    <col min="6" max="6" width="3.1796875" customWidth="1"/>
  </cols>
  <sheetData>
    <row r="2" spans="2:5" ht="15" thickBot="1" x14ac:dyDescent="0.4"/>
    <row r="3" spans="2:5" ht="15" thickTop="1" x14ac:dyDescent="0.35">
      <c r="C3" s="29" t="s">
        <v>83</v>
      </c>
      <c r="D3" s="29" t="s">
        <v>81</v>
      </c>
      <c r="E3" s="29" t="s">
        <v>82</v>
      </c>
    </row>
    <row r="4" spans="2:5" x14ac:dyDescent="0.35">
      <c r="B4" s="37">
        <v>43831</v>
      </c>
      <c r="C4" s="1">
        <f ca="1">RANDBETWEEN(30,60)</f>
        <v>56</v>
      </c>
      <c r="D4" s="1">
        <f ca="1">RANDBETWEEN(50,80)</f>
        <v>51</v>
      </c>
      <c r="E4" s="1">
        <f ca="1">RANDBETWEEN(60,110)</f>
        <v>62</v>
      </c>
    </row>
    <row r="5" spans="2:5" x14ac:dyDescent="0.35">
      <c r="B5" s="37">
        <v>43862</v>
      </c>
      <c r="C5" s="1">
        <f t="shared" ref="C5:C15" ca="1" si="0">RANDBETWEEN(30,60)</f>
        <v>45</v>
      </c>
      <c r="D5" s="1">
        <f t="shared" ref="D5:D15" ca="1" si="1">RANDBETWEEN(50,80)</f>
        <v>51</v>
      </c>
      <c r="E5" s="1">
        <f t="shared" ref="E5:E15" ca="1" si="2">RANDBETWEEN(60,110)</f>
        <v>89</v>
      </c>
    </row>
    <row r="6" spans="2:5" x14ac:dyDescent="0.35">
      <c r="B6" s="37">
        <v>43891</v>
      </c>
      <c r="C6" s="1">
        <f t="shared" ca="1" si="0"/>
        <v>59</v>
      </c>
      <c r="D6" s="1">
        <f t="shared" ca="1" si="1"/>
        <v>74</v>
      </c>
      <c r="E6" s="1">
        <f t="shared" ca="1" si="2"/>
        <v>94</v>
      </c>
    </row>
    <row r="7" spans="2:5" x14ac:dyDescent="0.35">
      <c r="B7" s="37">
        <v>43922</v>
      </c>
      <c r="C7" s="1">
        <f t="shared" ca="1" si="0"/>
        <v>43</v>
      </c>
      <c r="D7" s="1">
        <f t="shared" ca="1" si="1"/>
        <v>79</v>
      </c>
      <c r="E7" s="1">
        <f t="shared" ca="1" si="2"/>
        <v>91</v>
      </c>
    </row>
    <row r="8" spans="2:5" x14ac:dyDescent="0.35">
      <c r="B8" s="37">
        <v>43952</v>
      </c>
      <c r="C8" s="1">
        <f t="shared" ca="1" si="0"/>
        <v>57</v>
      </c>
      <c r="D8" s="1">
        <f t="shared" ca="1" si="1"/>
        <v>71</v>
      </c>
      <c r="E8" s="1">
        <f t="shared" ca="1" si="2"/>
        <v>100</v>
      </c>
    </row>
    <row r="9" spans="2:5" x14ac:dyDescent="0.35">
      <c r="B9" s="37">
        <v>43983</v>
      </c>
      <c r="C9" s="1">
        <f t="shared" ca="1" si="0"/>
        <v>50</v>
      </c>
      <c r="D9" s="1">
        <f t="shared" ca="1" si="1"/>
        <v>65</v>
      </c>
      <c r="E9" s="1">
        <f t="shared" ca="1" si="2"/>
        <v>104</v>
      </c>
    </row>
    <row r="10" spans="2:5" x14ac:dyDescent="0.35">
      <c r="B10" s="37">
        <v>44013</v>
      </c>
      <c r="C10" s="1">
        <f t="shared" ca="1" si="0"/>
        <v>51</v>
      </c>
      <c r="D10" s="1">
        <f t="shared" ca="1" si="1"/>
        <v>79</v>
      </c>
      <c r="E10" s="1">
        <f t="shared" ca="1" si="2"/>
        <v>90</v>
      </c>
    </row>
    <row r="11" spans="2:5" x14ac:dyDescent="0.35">
      <c r="B11" s="37">
        <v>44044</v>
      </c>
      <c r="C11" s="1">
        <f t="shared" ca="1" si="0"/>
        <v>53</v>
      </c>
      <c r="D11" s="1">
        <f t="shared" ca="1" si="1"/>
        <v>68</v>
      </c>
      <c r="E11" s="1">
        <f t="shared" ca="1" si="2"/>
        <v>100</v>
      </c>
    </row>
    <row r="12" spans="2:5" x14ac:dyDescent="0.35">
      <c r="B12" s="37">
        <v>44075</v>
      </c>
      <c r="C12" s="1">
        <f t="shared" ca="1" si="0"/>
        <v>32</v>
      </c>
      <c r="D12" s="1">
        <f t="shared" ca="1" si="1"/>
        <v>62</v>
      </c>
      <c r="E12" s="1">
        <f t="shared" ca="1" si="2"/>
        <v>81</v>
      </c>
    </row>
    <row r="13" spans="2:5" x14ac:dyDescent="0.35">
      <c r="B13" s="37">
        <v>44105</v>
      </c>
      <c r="C13" s="1">
        <f t="shared" ca="1" si="0"/>
        <v>32</v>
      </c>
      <c r="D13" s="1">
        <f t="shared" ca="1" si="1"/>
        <v>73</v>
      </c>
      <c r="E13" s="1">
        <f t="shared" ca="1" si="2"/>
        <v>65</v>
      </c>
    </row>
    <row r="14" spans="2:5" x14ac:dyDescent="0.35">
      <c r="B14" s="37">
        <v>44136</v>
      </c>
      <c r="C14" s="1">
        <f t="shared" ca="1" si="0"/>
        <v>51</v>
      </c>
      <c r="D14" s="1">
        <f t="shared" ca="1" si="1"/>
        <v>69</v>
      </c>
      <c r="E14" s="1">
        <f t="shared" ca="1" si="2"/>
        <v>66</v>
      </c>
    </row>
    <row r="15" spans="2:5" x14ac:dyDescent="0.35">
      <c r="B15" s="37">
        <v>44166</v>
      </c>
      <c r="C15" s="1">
        <f t="shared" ca="1" si="0"/>
        <v>55</v>
      </c>
      <c r="D15" s="1">
        <f t="shared" ca="1" si="1"/>
        <v>55</v>
      </c>
      <c r="E15" s="1">
        <f t="shared" ca="1" si="2"/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04B7-3085-4ABE-95A1-09CA0082CBC5}">
  <dimension ref="B2:C8"/>
  <sheetViews>
    <sheetView topLeftCell="A13" workbookViewId="0">
      <selection activeCell="C3" sqref="C3"/>
    </sheetView>
  </sheetViews>
  <sheetFormatPr defaultRowHeight="14.5" x14ac:dyDescent="0.35"/>
  <cols>
    <col min="1" max="1" width="3.26953125" customWidth="1"/>
    <col min="2" max="2" width="13.36328125" bestFit="1" customWidth="1"/>
    <col min="3" max="3" width="12.08984375" customWidth="1"/>
    <col min="4" max="4" width="2.90625" customWidth="1"/>
  </cols>
  <sheetData>
    <row r="2" spans="2:3" ht="15" thickBot="1" x14ac:dyDescent="0.4"/>
    <row r="3" spans="2:3" ht="15" thickTop="1" x14ac:dyDescent="0.35">
      <c r="C3" s="29" t="s">
        <v>89</v>
      </c>
    </row>
    <row r="4" spans="2:3" x14ac:dyDescent="0.35">
      <c r="B4" s="38" t="s">
        <v>86</v>
      </c>
      <c r="C4" s="39">
        <v>20500</v>
      </c>
    </row>
    <row r="5" spans="2:3" x14ac:dyDescent="0.35">
      <c r="B5" s="38" t="s">
        <v>85</v>
      </c>
      <c r="C5" s="39">
        <v>-8750</v>
      </c>
    </row>
    <row r="6" spans="2:3" x14ac:dyDescent="0.35">
      <c r="B6" s="38" t="s">
        <v>84</v>
      </c>
      <c r="C6" s="39">
        <f>SUM(C4:C5)</f>
        <v>11750</v>
      </c>
    </row>
    <row r="7" spans="2:3" x14ac:dyDescent="0.35">
      <c r="B7" s="38" t="s">
        <v>88</v>
      </c>
      <c r="C7" s="39">
        <v>-5345</v>
      </c>
    </row>
    <row r="8" spans="2:3" x14ac:dyDescent="0.35">
      <c r="B8" s="38" t="s">
        <v>87</v>
      </c>
      <c r="C8" s="39">
        <f>SUM(C6:C7)</f>
        <v>6405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6C7F-64AF-4C32-8D78-DE9A2EE125C5}">
  <dimension ref="B2:C8"/>
  <sheetViews>
    <sheetView workbookViewId="0">
      <selection activeCell="O10" sqref="O10"/>
    </sheetView>
  </sheetViews>
  <sheetFormatPr defaultRowHeight="14.5" x14ac:dyDescent="0.35"/>
  <cols>
    <col min="1" max="1" width="3.26953125" customWidth="1"/>
    <col min="2" max="2" width="13.36328125" bestFit="1" customWidth="1"/>
    <col min="3" max="3" width="9.7265625" customWidth="1"/>
    <col min="4" max="4" width="2.90625" customWidth="1"/>
  </cols>
  <sheetData>
    <row r="2" spans="2:3" ht="15" thickBot="1" x14ac:dyDescent="0.4"/>
    <row r="3" spans="2:3" ht="15" thickTop="1" x14ac:dyDescent="0.35">
      <c r="C3" s="29" t="s">
        <v>89</v>
      </c>
    </row>
    <row r="4" spans="2:3" x14ac:dyDescent="0.35">
      <c r="B4" s="38" t="s">
        <v>90</v>
      </c>
      <c r="C4" s="40">
        <v>30000</v>
      </c>
    </row>
    <row r="5" spans="2:3" x14ac:dyDescent="0.35">
      <c r="B5" s="38" t="s">
        <v>92</v>
      </c>
      <c r="C5" s="40">
        <v>-15000</v>
      </c>
    </row>
    <row r="6" spans="2:3" x14ac:dyDescent="0.35">
      <c r="B6" s="38" t="s">
        <v>91</v>
      </c>
      <c r="C6" s="40">
        <f>SUM(C4:C5)</f>
        <v>15000</v>
      </c>
    </row>
    <row r="7" spans="2:3" x14ac:dyDescent="0.35">
      <c r="B7" s="38" t="s">
        <v>93</v>
      </c>
      <c r="C7" s="40">
        <v>-1500</v>
      </c>
    </row>
    <row r="8" spans="2:3" x14ac:dyDescent="0.35">
      <c r="B8" s="38" t="s">
        <v>94</v>
      </c>
      <c r="C8" s="40">
        <f>SUM(C6:C7)</f>
        <v>13500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DAF8-EC6A-4B3B-8E8B-53D43FA65E98}">
  <dimension ref="B1:K12"/>
  <sheetViews>
    <sheetView workbookViewId="0">
      <selection activeCell="K7" sqref="K7"/>
    </sheetView>
  </sheetViews>
  <sheetFormatPr defaultRowHeight="14.5" x14ac:dyDescent="0.35"/>
  <cols>
    <col min="1" max="1" width="3" customWidth="1"/>
    <col min="2" max="3" width="10.7265625" customWidth="1"/>
    <col min="4" max="4" width="10.36328125" customWidth="1"/>
    <col min="5" max="5" width="2.36328125" customWidth="1"/>
    <col min="6" max="6" width="14.1796875" customWidth="1"/>
    <col min="7" max="7" width="17.36328125" customWidth="1"/>
    <col min="8" max="8" width="2.36328125" customWidth="1"/>
    <col min="9" max="9" width="40.36328125" bestFit="1" customWidth="1"/>
    <col min="10" max="10" width="3.1796875" customWidth="1"/>
    <col min="11" max="11" width="32.90625" customWidth="1"/>
  </cols>
  <sheetData>
    <row r="1" spans="2:11" ht="15" thickBot="1" x14ac:dyDescent="0.4"/>
    <row r="2" spans="2:11" ht="15" thickTop="1" x14ac:dyDescent="0.35">
      <c r="B2" s="17" t="s">
        <v>24</v>
      </c>
      <c r="C2" s="17" t="s">
        <v>25</v>
      </c>
      <c r="D2" s="17" t="s">
        <v>26</v>
      </c>
      <c r="F2" s="17" t="s">
        <v>34</v>
      </c>
      <c r="G2" s="17" t="s">
        <v>35</v>
      </c>
      <c r="I2" s="21" t="s">
        <v>23</v>
      </c>
      <c r="K2" s="21" t="s">
        <v>29</v>
      </c>
    </row>
    <row r="3" spans="2:11" x14ac:dyDescent="0.35">
      <c r="B3" s="2">
        <f ca="1">RANDBETWEEN(50,100)/10</f>
        <v>8.3000000000000007</v>
      </c>
      <c r="C3" s="1">
        <v>30</v>
      </c>
      <c r="D3" s="18">
        <f>C3/SUM($C$3:$C$7)</f>
        <v>0.3</v>
      </c>
      <c r="F3" s="2">
        <f ca="1">B3*C3</f>
        <v>249.00000000000003</v>
      </c>
      <c r="G3" s="2">
        <f ca="1">B3*D3</f>
        <v>2.4900000000000002</v>
      </c>
      <c r="I3" s="19">
        <f ca="1">AVERAGE(B3:B7)</f>
        <v>7.7200000000000006</v>
      </c>
      <c r="K3" s="19">
        <f ca="1">SUM(F3:F7)/SUM(C3:C7)</f>
        <v>7.77</v>
      </c>
    </row>
    <row r="4" spans="2:11" x14ac:dyDescent="0.35">
      <c r="B4" s="2">
        <f t="shared" ref="B4:B7" ca="1" si="0">RANDBETWEEN(50,100)/10</f>
        <v>6.8</v>
      </c>
      <c r="C4" s="1">
        <v>25</v>
      </c>
      <c r="D4" s="18">
        <f t="shared" ref="D4:D7" si="1">C4/SUM($C$3:$C$7)</f>
        <v>0.25</v>
      </c>
      <c r="F4" s="2">
        <f t="shared" ref="F4:F7" ca="1" si="2">B4*C4</f>
        <v>170</v>
      </c>
      <c r="G4" s="2">
        <f t="shared" ref="G4:G7" ca="1" si="3">B4*D4</f>
        <v>1.7</v>
      </c>
      <c r="I4" s="3" t="str">
        <f ca="1">_xlfn.FORMULATEXT(I3)</f>
        <v>=MÉDIA(B3:B7)</v>
      </c>
      <c r="K4" s="3" t="str">
        <f ca="1">_xlfn.FORMULATEXT(K3)</f>
        <v>=SOMA(F3:F7)/SOMA(C3:C7)</v>
      </c>
    </row>
    <row r="5" spans="2:11" x14ac:dyDescent="0.35">
      <c r="B5" s="2">
        <f t="shared" ca="1" si="0"/>
        <v>9.6999999999999993</v>
      </c>
      <c r="C5" s="1">
        <v>20</v>
      </c>
      <c r="D5" s="18">
        <f t="shared" si="1"/>
        <v>0.2</v>
      </c>
      <c r="F5" s="2">
        <f t="shared" ca="1" si="2"/>
        <v>194</v>
      </c>
      <c r="G5" s="2">
        <f t="shared" ca="1" si="3"/>
        <v>1.94</v>
      </c>
    </row>
    <row r="6" spans="2:11" x14ac:dyDescent="0.35">
      <c r="B6" s="2">
        <f t="shared" ca="1" si="0"/>
        <v>5.2</v>
      </c>
      <c r="C6" s="1">
        <v>15</v>
      </c>
      <c r="D6" s="18">
        <f t="shared" si="1"/>
        <v>0.15</v>
      </c>
      <c r="F6" s="2">
        <f t="shared" ca="1" si="2"/>
        <v>78</v>
      </c>
      <c r="G6" s="2">
        <f t="shared" ca="1" si="3"/>
        <v>0.78</v>
      </c>
      <c r="I6" s="21" t="s">
        <v>27</v>
      </c>
      <c r="K6" s="21" t="s">
        <v>30</v>
      </c>
    </row>
    <row r="7" spans="2:11" x14ac:dyDescent="0.35">
      <c r="B7" s="2">
        <f t="shared" ca="1" si="0"/>
        <v>8.6</v>
      </c>
      <c r="C7" s="1">
        <v>10</v>
      </c>
      <c r="D7" s="18">
        <f t="shared" si="1"/>
        <v>0.1</v>
      </c>
      <c r="F7" s="2">
        <f t="shared" ca="1" si="2"/>
        <v>86</v>
      </c>
      <c r="G7" s="2">
        <f t="shared" ca="1" si="3"/>
        <v>0.86</v>
      </c>
      <c r="I7" s="19">
        <f ca="1">SUMPRODUCT(B3:B7,D3:D7)</f>
        <v>7.7700000000000014</v>
      </c>
      <c r="K7" s="19">
        <f ca="1">SUM(G3:G7)</f>
        <v>7.7700000000000014</v>
      </c>
    </row>
    <row r="8" spans="2:11" x14ac:dyDescent="0.35">
      <c r="I8" s="3" t="str">
        <f ca="1">_xlfn.FORMULATEXT(I7)</f>
        <v>=SOMARPRODUTO(B3:B7;D3:D7)</v>
      </c>
      <c r="K8" s="3" t="str">
        <f ca="1">_xlfn.FORMULATEXT(K7)</f>
        <v>=SOMA(G3:G7)</v>
      </c>
    </row>
    <row r="10" spans="2:11" x14ac:dyDescent="0.35">
      <c r="I10" s="21" t="s">
        <v>28</v>
      </c>
    </row>
    <row r="11" spans="2:11" x14ac:dyDescent="0.35">
      <c r="I11" s="19">
        <f ca="1">SUMPRODUCT(B3:B7,C3:C7)/SUM(C3:C7)</f>
        <v>7.77</v>
      </c>
    </row>
    <row r="12" spans="2:11" x14ac:dyDescent="0.35">
      <c r="I12" s="3" t="str">
        <f ca="1">_xlfn.FORMULATEXT(I11)</f>
        <v>=SOMARPRODUTO(B3:B7;C3:C7)/SOMA(C3:C7)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419D-12DE-4C90-9B2F-39D989BCBC66}">
  <dimension ref="B1:I13"/>
  <sheetViews>
    <sheetView workbookViewId="0">
      <selection activeCell="D3" sqref="D3"/>
    </sheetView>
  </sheetViews>
  <sheetFormatPr defaultRowHeight="14.5" x14ac:dyDescent="0.35"/>
  <cols>
    <col min="1" max="1" width="4.1796875" customWidth="1"/>
    <col min="6" max="6" width="3.6328125" customWidth="1"/>
    <col min="7" max="7" width="22" bestFit="1" customWidth="1"/>
    <col min="8" max="8" width="2.7265625" customWidth="1"/>
    <col min="9" max="9" width="18.54296875" bestFit="1" customWidth="1"/>
  </cols>
  <sheetData>
    <row r="1" spans="2:9" ht="15" thickBot="1" x14ac:dyDescent="0.4"/>
    <row r="2" spans="2:9" ht="15" thickTop="1" x14ac:dyDescent="0.35">
      <c r="B2" s="17" t="s">
        <v>24</v>
      </c>
      <c r="C2" s="17" t="s">
        <v>42</v>
      </c>
      <c r="D2" s="17" t="s">
        <v>43</v>
      </c>
      <c r="E2" s="17" t="s">
        <v>46</v>
      </c>
      <c r="G2" s="21" t="s">
        <v>23</v>
      </c>
      <c r="I2" s="21" t="s">
        <v>36</v>
      </c>
    </row>
    <row r="3" spans="2:9" x14ac:dyDescent="0.35">
      <c r="B3" s="2">
        <f ca="1">RANDBETWEEN(0,100)/10</f>
        <v>8.1</v>
      </c>
      <c r="C3" s="2">
        <f ca="1">B3-$G$3</f>
        <v>1.4727272727272736</v>
      </c>
      <c r="D3" s="2">
        <f ca="1">C3^2</f>
        <v>2.1689256198347131</v>
      </c>
      <c r="E3" s="2">
        <f ca="1">ABS(C3)</f>
        <v>1.4727272727272736</v>
      </c>
      <c r="G3" s="19">
        <f ca="1">AVERAGE(B3:B13)</f>
        <v>6.6272727272727261</v>
      </c>
      <c r="I3" s="20">
        <f ca="1">COUNT(B3:B13)</f>
        <v>11</v>
      </c>
    </row>
    <row r="4" spans="2:9" x14ac:dyDescent="0.35">
      <c r="B4" s="2">
        <f t="shared" ref="B4:B13" ca="1" si="0">RANDBETWEEN(0,100)/10</f>
        <v>7.1</v>
      </c>
      <c r="C4" s="2">
        <f t="shared" ref="C4:C13" ca="1" si="1">B4-$G$3</f>
        <v>0.47272727272727355</v>
      </c>
      <c r="D4" s="2">
        <f t="shared" ref="D4:D13" ca="1" si="2">C4^2</f>
        <v>0.22347107438016606</v>
      </c>
      <c r="E4" s="2">
        <f t="shared" ref="E4:E13" ca="1" si="3">ABS(C4)</f>
        <v>0.47272727272727355</v>
      </c>
      <c r="G4" s="3" t="str">
        <f ca="1">_xlfn.FORMULATEXT(G3)</f>
        <v>=MÉDIA(B3:B13)</v>
      </c>
      <c r="I4" s="3" t="str">
        <f ca="1">_xlfn.FORMULATEXT(I3)</f>
        <v>=CONT.NÚM(B3:B13)</v>
      </c>
    </row>
    <row r="5" spans="2:9" x14ac:dyDescent="0.35">
      <c r="B5" s="2">
        <f t="shared" ca="1" si="0"/>
        <v>9.1</v>
      </c>
      <c r="C5" s="2">
        <f t="shared" ca="1" si="1"/>
        <v>2.4727272727272736</v>
      </c>
      <c r="D5" s="2">
        <f t="shared" ca="1" si="2"/>
        <v>6.1143801652892602</v>
      </c>
      <c r="E5" s="2">
        <f t="shared" ca="1" si="3"/>
        <v>2.4727272727272736</v>
      </c>
    </row>
    <row r="6" spans="2:9" x14ac:dyDescent="0.35">
      <c r="B6" s="2">
        <f t="shared" ca="1" si="0"/>
        <v>9.6999999999999993</v>
      </c>
      <c r="C6" s="2">
        <f t="shared" ca="1" si="1"/>
        <v>3.0727272727272732</v>
      </c>
      <c r="D6" s="2">
        <f t="shared" ca="1" si="2"/>
        <v>9.4416528925619865</v>
      </c>
      <c r="E6" s="2">
        <f t="shared" ca="1" si="3"/>
        <v>3.0727272727272732</v>
      </c>
      <c r="G6" s="21" t="s">
        <v>44</v>
      </c>
      <c r="I6" s="21" t="s">
        <v>47</v>
      </c>
    </row>
    <row r="7" spans="2:9" x14ac:dyDescent="0.35">
      <c r="B7" s="2">
        <f t="shared" ca="1" si="0"/>
        <v>5.7</v>
      </c>
      <c r="C7" s="2">
        <f t="shared" ca="1" si="1"/>
        <v>-0.92727272727272592</v>
      </c>
      <c r="D7" s="2">
        <f t="shared" ca="1" si="2"/>
        <v>0.85983471074379914</v>
      </c>
      <c r="E7" s="2">
        <f t="shared" ca="1" si="3"/>
        <v>0.92727272727272592</v>
      </c>
      <c r="G7" s="19">
        <f ca="1">_xlfn.STDEV.P(B3:B13)</f>
        <v>1.7751265814485724</v>
      </c>
      <c r="I7" s="19">
        <f ca="1">AVEDEV(B3:B13)</f>
        <v>1.4066115702479338</v>
      </c>
    </row>
    <row r="8" spans="2:9" x14ac:dyDescent="0.35">
      <c r="B8" s="2">
        <f t="shared" ca="1" si="0"/>
        <v>3.5</v>
      </c>
      <c r="C8" s="2">
        <f t="shared" ca="1" si="1"/>
        <v>-3.1272727272727261</v>
      </c>
      <c r="D8" s="2">
        <f t="shared" ca="1" si="2"/>
        <v>9.7798347107437937</v>
      </c>
      <c r="E8" s="2">
        <f t="shared" ca="1" si="3"/>
        <v>3.1272727272727261</v>
      </c>
      <c r="G8" s="3" t="str">
        <f ca="1">_xlfn.FORMULATEXT(G7)</f>
        <v>=DESVPAD.P(B3:B13)</v>
      </c>
      <c r="I8" s="3" t="str">
        <f ca="1">_xlfn.FORMULATEXT(I7)</f>
        <v>=DESV.MÉDIO(B3:B13)</v>
      </c>
    </row>
    <row r="9" spans="2:9" x14ac:dyDescent="0.35">
      <c r="B9" s="2">
        <f t="shared" ca="1" si="0"/>
        <v>5</v>
      </c>
      <c r="C9" s="2">
        <f t="shared" ca="1" si="1"/>
        <v>-1.6272727272727261</v>
      </c>
      <c r="D9" s="2">
        <f t="shared" ca="1" si="2"/>
        <v>2.6480165289256159</v>
      </c>
      <c r="E9" s="2">
        <f t="shared" ca="1" si="3"/>
        <v>1.6272727272727261</v>
      </c>
    </row>
    <row r="10" spans="2:9" x14ac:dyDescent="0.35">
      <c r="B10" s="2">
        <f t="shared" ca="1" si="0"/>
        <v>6.4</v>
      </c>
      <c r="C10" s="2">
        <f t="shared" ca="1" si="1"/>
        <v>-0.22727272727272574</v>
      </c>
      <c r="D10" s="2">
        <f t="shared" ca="1" si="2"/>
        <v>5.1652892561982772E-2</v>
      </c>
      <c r="E10" s="2">
        <f t="shared" ca="1" si="3"/>
        <v>0.22727272727272574</v>
      </c>
      <c r="G10" s="21" t="s">
        <v>45</v>
      </c>
      <c r="I10" s="21" t="s">
        <v>48</v>
      </c>
    </row>
    <row r="11" spans="2:9" x14ac:dyDescent="0.35">
      <c r="B11" s="2">
        <f t="shared" ca="1" si="0"/>
        <v>4.8</v>
      </c>
      <c r="C11" s="2">
        <f t="shared" ca="1" si="1"/>
        <v>-1.8272727272727263</v>
      </c>
      <c r="D11" s="2">
        <f t="shared" ca="1" si="2"/>
        <v>3.3389256198347073</v>
      </c>
      <c r="E11" s="2">
        <f t="shared" ca="1" si="3"/>
        <v>1.8272727272727263</v>
      </c>
      <c r="G11" s="19">
        <f ca="1">SQRT(SUM(D3:D13)/I3)</f>
        <v>1.7751265814485704</v>
      </c>
      <c r="I11" s="19">
        <f ca="1">SUM(E3:E13)/I3</f>
        <v>1.4066115702479338</v>
      </c>
    </row>
    <row r="12" spans="2:9" x14ac:dyDescent="0.35">
      <c r="B12" s="2">
        <f ca="1">RANDBETWEEN(0,100)/10</f>
        <v>6.7</v>
      </c>
      <c r="C12" s="2">
        <f t="shared" ca="1" si="1"/>
        <v>7.2727272727274084E-2</v>
      </c>
      <c r="D12" s="2">
        <f t="shared" ca="1" si="2"/>
        <v>5.2892561983473047E-3</v>
      </c>
      <c r="E12" s="2">
        <f t="shared" ca="1" si="3"/>
        <v>7.2727272727274084E-2</v>
      </c>
      <c r="G12" s="3" t="str">
        <f ca="1">_xlfn.FORMULATEXT(G11)</f>
        <v>=RAIZ(SOMA(D3:D13)/I3)</v>
      </c>
      <c r="I12" s="3" t="str">
        <f ca="1">_xlfn.FORMULATEXT(I11)</f>
        <v>=SOMA(E3:E13)/I3</v>
      </c>
    </row>
    <row r="13" spans="2:9" x14ac:dyDescent="0.35">
      <c r="B13" s="2">
        <f t="shared" ca="1" si="0"/>
        <v>6.8</v>
      </c>
      <c r="C13" s="2">
        <f t="shared" ca="1" si="1"/>
        <v>0.17272727272727373</v>
      </c>
      <c r="D13" s="2">
        <f t="shared" ca="1" si="2"/>
        <v>2.9834710743802E-2</v>
      </c>
      <c r="E13" s="2">
        <f t="shared" ca="1" si="3"/>
        <v>0.17272727272727373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A479-292F-4066-AF76-A9EA37D93AF7}">
  <dimension ref="B1:P38"/>
  <sheetViews>
    <sheetView workbookViewId="0">
      <selection activeCell="P7" sqref="P7"/>
    </sheetView>
  </sheetViews>
  <sheetFormatPr defaultRowHeight="14.5" x14ac:dyDescent="0.35"/>
  <cols>
    <col min="1" max="1" width="1.90625" customWidth="1"/>
    <col min="2" max="2" width="13.1796875" customWidth="1"/>
    <col min="3" max="6" width="8.36328125" customWidth="1"/>
    <col min="7" max="7" width="1.90625" customWidth="1"/>
    <col min="8" max="8" width="12.54296875" bestFit="1" customWidth="1"/>
    <col min="9" max="12" width="8" customWidth="1"/>
    <col min="13" max="13" width="1.90625" customWidth="1"/>
    <col min="14" max="14" width="37.08984375" bestFit="1" customWidth="1"/>
    <col min="15" max="15" width="1.90625" customWidth="1"/>
    <col min="16" max="16" width="30.54296875" bestFit="1" customWidth="1"/>
  </cols>
  <sheetData>
    <row r="1" spans="2:16" ht="15" thickBot="1" x14ac:dyDescent="0.4"/>
    <row r="2" spans="2:16" ht="15" thickTop="1" x14ac:dyDescent="0.35">
      <c r="B2" s="17" t="s">
        <v>64</v>
      </c>
      <c r="C2" s="17" t="s">
        <v>60</v>
      </c>
      <c r="D2" s="17" t="s">
        <v>61</v>
      </c>
      <c r="E2" s="17" t="s">
        <v>62</v>
      </c>
      <c r="F2" s="17" t="s">
        <v>63</v>
      </c>
      <c r="G2" s="25"/>
      <c r="H2" s="36" t="s">
        <v>64</v>
      </c>
      <c r="I2" s="36" t="s">
        <v>60</v>
      </c>
      <c r="J2" s="36" t="s">
        <v>61</v>
      </c>
      <c r="K2" s="36" t="s">
        <v>62</v>
      </c>
      <c r="L2" s="36" t="s">
        <v>63</v>
      </c>
      <c r="N2" s="21" t="s">
        <v>68</v>
      </c>
      <c r="P2" s="21" t="s">
        <v>67</v>
      </c>
    </row>
    <row r="3" spans="2:16" x14ac:dyDescent="0.35">
      <c r="B3" s="36" t="s">
        <v>57</v>
      </c>
      <c r="C3" s="36">
        <v>3</v>
      </c>
      <c r="D3" s="36">
        <v>1</v>
      </c>
      <c r="E3" s="36">
        <v>34</v>
      </c>
      <c r="F3" s="36">
        <v>105</v>
      </c>
      <c r="G3" s="25"/>
      <c r="H3" s="36" t="str">
        <f>"=indivíduo_01"</f>
        <v>=indivíduo_01</v>
      </c>
      <c r="I3" s="36"/>
      <c r="J3" s="36" t="s">
        <v>66</v>
      </c>
      <c r="K3" s="36"/>
      <c r="L3" s="36"/>
      <c r="N3" s="28">
        <f>AVERAGE(D3:D38)</f>
        <v>12.472222222222221</v>
      </c>
      <c r="P3" s="27">
        <f>COUNTIFS($C$3:$C$38,"&gt;4")</f>
        <v>25</v>
      </c>
    </row>
    <row r="4" spans="2:16" x14ac:dyDescent="0.35">
      <c r="B4" s="36" t="s">
        <v>58</v>
      </c>
      <c r="C4" s="36">
        <v>6</v>
      </c>
      <c r="D4" s="36">
        <v>23</v>
      </c>
      <c r="E4" s="36">
        <v>16</v>
      </c>
      <c r="F4" s="36">
        <v>58</v>
      </c>
      <c r="G4" s="25"/>
      <c r="H4" s="36" t="str">
        <f>"=indivíduo_02"</f>
        <v>=indivíduo_02</v>
      </c>
      <c r="I4" s="36"/>
      <c r="J4" s="36" t="s">
        <v>66</v>
      </c>
      <c r="K4" s="36"/>
      <c r="L4" s="36"/>
      <c r="N4" s="3" t="str">
        <f ca="1">_xlfn.FORMULATEXT(N3)</f>
        <v>=MÉDIA(D3:D38)</v>
      </c>
      <c r="P4" s="3" t="str">
        <f ca="1">_xlfn.FORMULATEXT(P3)</f>
        <v>=CONT.SES($C$3:$C$38;"&gt;4")</v>
      </c>
    </row>
    <row r="5" spans="2:16" x14ac:dyDescent="0.35">
      <c r="B5" s="36" t="s">
        <v>59</v>
      </c>
      <c r="C5" s="36">
        <v>7</v>
      </c>
      <c r="D5" s="36">
        <v>21</v>
      </c>
      <c r="E5" s="36">
        <v>15</v>
      </c>
      <c r="F5" s="36">
        <v>104</v>
      </c>
      <c r="G5" s="25"/>
      <c r="H5" s="36" t="str">
        <f>"=indivíduo_03"</f>
        <v>=indivíduo_03</v>
      </c>
      <c r="I5" s="36"/>
      <c r="J5" s="36" t="s">
        <v>66</v>
      </c>
      <c r="K5" s="36"/>
      <c r="L5" s="36"/>
    </row>
    <row r="6" spans="2:16" x14ac:dyDescent="0.35">
      <c r="B6" s="36" t="s">
        <v>57</v>
      </c>
      <c r="C6" s="36">
        <v>8</v>
      </c>
      <c r="D6" s="36">
        <v>1</v>
      </c>
      <c r="E6" s="36">
        <v>19</v>
      </c>
      <c r="F6" s="36">
        <v>107</v>
      </c>
      <c r="G6" s="25"/>
      <c r="N6" s="21" t="s">
        <v>65</v>
      </c>
      <c r="P6" s="21" t="s">
        <v>65</v>
      </c>
    </row>
    <row r="7" spans="2:16" x14ac:dyDescent="0.35">
      <c r="B7" s="36" t="s">
        <v>58</v>
      </c>
      <c r="C7" s="36">
        <v>8</v>
      </c>
      <c r="D7" s="36">
        <v>8</v>
      </c>
      <c r="E7" s="36">
        <v>29</v>
      </c>
      <c r="F7" s="36">
        <v>50</v>
      </c>
      <c r="G7" s="25"/>
      <c r="N7" s="28">
        <f>DAVERAGE(B2:F38,"var_02",H2:L5)</f>
        <v>15.535714285714286</v>
      </c>
      <c r="P7" s="27">
        <f>DCOUNT(B2:F38,"var_02",H2:L5)</f>
        <v>28</v>
      </c>
    </row>
    <row r="8" spans="2:16" x14ac:dyDescent="0.35">
      <c r="B8" s="36" t="s">
        <v>57</v>
      </c>
      <c r="C8" s="36">
        <v>2</v>
      </c>
      <c r="D8" s="36">
        <v>2</v>
      </c>
      <c r="E8" s="36">
        <v>11</v>
      </c>
      <c r="F8" s="36">
        <v>67</v>
      </c>
      <c r="G8" s="26"/>
      <c r="N8" s="3" t="str">
        <f ca="1">_xlfn.FORMULATEXT(N7)</f>
        <v>=BDMÉDIA(B2:F38;"var_02";H2:L5)</v>
      </c>
      <c r="P8" s="3" t="str">
        <f ca="1">_xlfn.FORMULATEXT(P7)</f>
        <v>=BDCONTAR(B2:F38;"var_02";H2:L5)</v>
      </c>
    </row>
    <row r="9" spans="2:16" x14ac:dyDescent="0.35">
      <c r="B9" s="36" t="s">
        <v>57</v>
      </c>
      <c r="C9" s="36">
        <v>5</v>
      </c>
      <c r="D9" s="36">
        <v>8</v>
      </c>
      <c r="E9" s="36">
        <v>10</v>
      </c>
      <c r="F9" s="36">
        <v>75</v>
      </c>
    </row>
    <row r="10" spans="2:16" x14ac:dyDescent="0.35">
      <c r="B10" s="36" t="s">
        <v>58</v>
      </c>
      <c r="C10" s="36">
        <v>4</v>
      </c>
      <c r="D10" s="36">
        <v>4</v>
      </c>
      <c r="E10" s="36">
        <v>11</v>
      </c>
      <c r="F10" s="36">
        <v>61</v>
      </c>
      <c r="N10" s="21" t="s">
        <v>69</v>
      </c>
    </row>
    <row r="11" spans="2:16" x14ac:dyDescent="0.35">
      <c r="B11" s="36" t="s">
        <v>59</v>
      </c>
      <c r="C11" s="36">
        <v>5</v>
      </c>
      <c r="D11" s="36">
        <v>15</v>
      </c>
      <c r="E11" s="36">
        <v>27</v>
      </c>
      <c r="F11" s="36">
        <v>85</v>
      </c>
      <c r="N11" s="28">
        <f>AVERAGEIFS($D$3:$D$38,$D$3:$D$38,"&gt;4")</f>
        <v>15.535714285714286</v>
      </c>
    </row>
    <row r="12" spans="2:16" x14ac:dyDescent="0.35">
      <c r="B12" s="36" t="s">
        <v>57</v>
      </c>
      <c r="C12" s="36">
        <v>10</v>
      </c>
      <c r="D12" s="36">
        <v>12</v>
      </c>
      <c r="E12" s="36">
        <v>23</v>
      </c>
      <c r="F12" s="36">
        <v>64</v>
      </c>
      <c r="N12" s="3" t="str">
        <f ca="1">_xlfn.FORMULATEXT(N11)</f>
        <v>=MÉDIASES($D$3:$D$38;$D$3:$D$38;"&gt;4")</v>
      </c>
    </row>
    <row r="13" spans="2:16" x14ac:dyDescent="0.35">
      <c r="B13" s="36" t="s">
        <v>58</v>
      </c>
      <c r="C13" s="36">
        <v>6</v>
      </c>
      <c r="D13" s="36">
        <v>20</v>
      </c>
      <c r="E13" s="36">
        <v>12</v>
      </c>
      <c r="F13" s="36">
        <v>57</v>
      </c>
    </row>
    <row r="14" spans="2:16" x14ac:dyDescent="0.35">
      <c r="B14" s="36" t="s">
        <v>57</v>
      </c>
      <c r="C14" s="36">
        <v>5</v>
      </c>
      <c r="D14" s="36">
        <v>15</v>
      </c>
      <c r="E14" s="36">
        <v>11</v>
      </c>
      <c r="F14" s="36">
        <v>108</v>
      </c>
    </row>
    <row r="15" spans="2:16" x14ac:dyDescent="0.35">
      <c r="B15" s="36" t="s">
        <v>57</v>
      </c>
      <c r="C15" s="36">
        <v>6</v>
      </c>
      <c r="D15" s="36">
        <v>16</v>
      </c>
      <c r="E15" s="36">
        <v>33</v>
      </c>
      <c r="F15" s="36">
        <v>81</v>
      </c>
    </row>
    <row r="16" spans="2:16" x14ac:dyDescent="0.35">
      <c r="B16" s="36" t="s">
        <v>58</v>
      </c>
      <c r="C16" s="36">
        <v>8</v>
      </c>
      <c r="D16" s="36">
        <v>5</v>
      </c>
      <c r="E16" s="36">
        <v>18</v>
      </c>
      <c r="F16" s="36">
        <v>62</v>
      </c>
    </row>
    <row r="17" spans="2:6" x14ac:dyDescent="0.35">
      <c r="B17" s="36" t="s">
        <v>59</v>
      </c>
      <c r="C17" s="36">
        <v>4</v>
      </c>
      <c r="D17" s="36">
        <v>8</v>
      </c>
      <c r="E17" s="36">
        <v>17</v>
      </c>
      <c r="F17" s="36">
        <v>103</v>
      </c>
    </row>
    <row r="18" spans="2:6" x14ac:dyDescent="0.35">
      <c r="B18" s="36" t="s">
        <v>57</v>
      </c>
      <c r="C18" s="36">
        <v>8</v>
      </c>
      <c r="D18" s="36">
        <v>14</v>
      </c>
      <c r="E18" s="36">
        <v>32</v>
      </c>
      <c r="F18" s="36">
        <v>86</v>
      </c>
    </row>
    <row r="19" spans="2:6" x14ac:dyDescent="0.35">
      <c r="B19" s="36" t="s">
        <v>58</v>
      </c>
      <c r="C19" s="36">
        <v>2</v>
      </c>
      <c r="D19" s="36">
        <v>14</v>
      </c>
      <c r="E19" s="36">
        <v>13</v>
      </c>
      <c r="F19" s="36">
        <v>95</v>
      </c>
    </row>
    <row r="20" spans="2:6" x14ac:dyDescent="0.35">
      <c r="B20" s="36" t="s">
        <v>57</v>
      </c>
      <c r="C20" s="36">
        <v>8</v>
      </c>
      <c r="D20" s="36">
        <v>24</v>
      </c>
      <c r="E20" s="36">
        <v>23</v>
      </c>
      <c r="F20" s="36">
        <v>68</v>
      </c>
    </row>
    <row r="21" spans="2:6" x14ac:dyDescent="0.35">
      <c r="B21" s="36" t="s">
        <v>57</v>
      </c>
      <c r="C21" s="36">
        <v>1</v>
      </c>
      <c r="D21" s="36">
        <v>11</v>
      </c>
      <c r="E21" s="36">
        <v>30</v>
      </c>
      <c r="F21" s="36">
        <v>66</v>
      </c>
    </row>
    <row r="22" spans="2:6" x14ac:dyDescent="0.35">
      <c r="B22" s="36" t="s">
        <v>58</v>
      </c>
      <c r="C22" s="36">
        <v>1</v>
      </c>
      <c r="D22" s="36">
        <v>12</v>
      </c>
      <c r="E22" s="36">
        <v>20</v>
      </c>
      <c r="F22" s="36">
        <v>67</v>
      </c>
    </row>
    <row r="23" spans="2:6" x14ac:dyDescent="0.35">
      <c r="B23" s="36" t="s">
        <v>59</v>
      </c>
      <c r="C23" s="36">
        <v>4</v>
      </c>
      <c r="D23" s="36">
        <v>14</v>
      </c>
      <c r="E23" s="36">
        <v>25</v>
      </c>
      <c r="F23" s="36">
        <v>71</v>
      </c>
    </row>
    <row r="24" spans="2:6" x14ac:dyDescent="0.35">
      <c r="B24" s="36" t="s">
        <v>57</v>
      </c>
      <c r="C24" s="36">
        <v>9</v>
      </c>
      <c r="D24" s="36">
        <v>25</v>
      </c>
      <c r="E24" s="36">
        <v>17</v>
      </c>
      <c r="F24" s="36">
        <v>81</v>
      </c>
    </row>
    <row r="25" spans="2:6" x14ac:dyDescent="0.35">
      <c r="B25" s="36" t="s">
        <v>58</v>
      </c>
      <c r="C25" s="36">
        <v>5</v>
      </c>
      <c r="D25" s="36">
        <v>1</v>
      </c>
      <c r="E25" s="36">
        <v>21</v>
      </c>
      <c r="F25" s="36">
        <v>89</v>
      </c>
    </row>
    <row r="26" spans="2:6" x14ac:dyDescent="0.35">
      <c r="B26" s="36" t="s">
        <v>57</v>
      </c>
      <c r="C26" s="36">
        <v>2</v>
      </c>
      <c r="D26" s="36">
        <v>2</v>
      </c>
      <c r="E26" s="36">
        <v>19</v>
      </c>
      <c r="F26" s="36">
        <v>84</v>
      </c>
    </row>
    <row r="27" spans="2:6" x14ac:dyDescent="0.35">
      <c r="B27" s="36" t="s">
        <v>57</v>
      </c>
      <c r="C27" s="36">
        <v>1</v>
      </c>
      <c r="D27" s="36">
        <v>1</v>
      </c>
      <c r="E27" s="36">
        <v>35</v>
      </c>
      <c r="F27" s="36">
        <v>103</v>
      </c>
    </row>
    <row r="28" spans="2:6" x14ac:dyDescent="0.35">
      <c r="B28" s="36" t="s">
        <v>58</v>
      </c>
      <c r="C28" s="36">
        <v>5</v>
      </c>
      <c r="D28" s="36">
        <v>23</v>
      </c>
      <c r="E28" s="36">
        <v>13</v>
      </c>
      <c r="F28" s="36">
        <v>73</v>
      </c>
    </row>
    <row r="29" spans="2:6" x14ac:dyDescent="0.35">
      <c r="B29" s="36" t="s">
        <v>59</v>
      </c>
      <c r="C29" s="36">
        <v>8</v>
      </c>
      <c r="D29" s="36">
        <v>2</v>
      </c>
      <c r="E29" s="36">
        <v>31</v>
      </c>
      <c r="F29" s="36">
        <v>69</v>
      </c>
    </row>
    <row r="30" spans="2:6" x14ac:dyDescent="0.35">
      <c r="B30" s="36" t="s">
        <v>57</v>
      </c>
      <c r="C30" s="36">
        <v>6</v>
      </c>
      <c r="D30" s="36">
        <v>10</v>
      </c>
      <c r="E30" s="36">
        <v>21</v>
      </c>
      <c r="F30" s="36">
        <v>62</v>
      </c>
    </row>
    <row r="31" spans="2:6" x14ac:dyDescent="0.35">
      <c r="B31" s="36" t="s">
        <v>58</v>
      </c>
      <c r="C31" s="36">
        <v>6</v>
      </c>
      <c r="D31" s="36">
        <v>7</v>
      </c>
      <c r="E31" s="36">
        <v>22</v>
      </c>
      <c r="F31" s="36">
        <v>59</v>
      </c>
    </row>
    <row r="32" spans="2:6" x14ac:dyDescent="0.35">
      <c r="B32" s="36" t="s">
        <v>57</v>
      </c>
      <c r="C32" s="36">
        <v>7</v>
      </c>
      <c r="D32" s="36">
        <v>20</v>
      </c>
      <c r="E32" s="36">
        <v>26</v>
      </c>
      <c r="F32" s="36">
        <v>72</v>
      </c>
    </row>
    <row r="33" spans="2:6" x14ac:dyDescent="0.35">
      <c r="B33" s="36" t="s">
        <v>57</v>
      </c>
      <c r="C33" s="36">
        <v>5</v>
      </c>
      <c r="D33" s="36">
        <v>5</v>
      </c>
      <c r="E33" s="36">
        <v>29</v>
      </c>
      <c r="F33" s="36">
        <v>81</v>
      </c>
    </row>
    <row r="34" spans="2:6" x14ac:dyDescent="0.35">
      <c r="B34" s="36" t="s">
        <v>58</v>
      </c>
      <c r="C34" s="36">
        <v>10</v>
      </c>
      <c r="D34" s="36">
        <v>21</v>
      </c>
      <c r="E34" s="36">
        <v>28</v>
      </c>
      <c r="F34" s="36">
        <v>97</v>
      </c>
    </row>
    <row r="35" spans="2:6" x14ac:dyDescent="0.35">
      <c r="B35" s="36" t="s">
        <v>59</v>
      </c>
      <c r="C35" s="36">
        <v>10</v>
      </c>
      <c r="D35" s="36">
        <v>25</v>
      </c>
      <c r="E35" s="36">
        <v>29</v>
      </c>
      <c r="F35" s="36">
        <v>79</v>
      </c>
    </row>
    <row r="36" spans="2:6" x14ac:dyDescent="0.35">
      <c r="B36" s="36" t="s">
        <v>57</v>
      </c>
      <c r="C36" s="36">
        <v>9</v>
      </c>
      <c r="D36" s="36">
        <v>24</v>
      </c>
      <c r="E36" s="36">
        <v>16</v>
      </c>
      <c r="F36" s="36">
        <v>70</v>
      </c>
    </row>
    <row r="37" spans="2:6" x14ac:dyDescent="0.35">
      <c r="B37" s="36" t="s">
        <v>58</v>
      </c>
      <c r="C37" s="36">
        <v>4</v>
      </c>
      <c r="D37" s="36">
        <v>15</v>
      </c>
      <c r="E37" s="36">
        <v>24</v>
      </c>
      <c r="F37" s="36">
        <v>56</v>
      </c>
    </row>
    <row r="38" spans="2:6" x14ac:dyDescent="0.35">
      <c r="B38" s="36" t="s">
        <v>57</v>
      </c>
      <c r="C38" s="36">
        <v>6</v>
      </c>
      <c r="D38" s="36">
        <v>20</v>
      </c>
      <c r="E38" s="36">
        <v>11</v>
      </c>
      <c r="F38" s="36">
        <v>67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BF04-9366-4EBA-9AA2-0F50A8BC50B2}">
  <dimension ref="B1:G54"/>
  <sheetViews>
    <sheetView workbookViewId="0">
      <selection activeCell="G3" sqref="G3"/>
    </sheetView>
  </sheetViews>
  <sheetFormatPr defaultRowHeight="14.5" x14ac:dyDescent="0.35"/>
  <cols>
    <col min="1" max="1" width="3.26953125" customWidth="1"/>
    <col min="3" max="3" width="3.1796875" customWidth="1"/>
    <col min="4" max="4" width="20.81640625" bestFit="1" customWidth="1"/>
    <col min="5" max="5" width="3.1796875" customWidth="1"/>
  </cols>
  <sheetData>
    <row r="1" spans="2:7" ht="15" thickBot="1" x14ac:dyDescent="0.4"/>
    <row r="2" spans="2:7" ht="15" thickTop="1" x14ac:dyDescent="0.35">
      <c r="B2" s="17" t="s">
        <v>24</v>
      </c>
      <c r="D2" s="21" t="s">
        <v>23</v>
      </c>
      <c r="F2" s="17" t="s">
        <v>24</v>
      </c>
      <c r="G2" s="17" t="s">
        <v>50</v>
      </c>
    </row>
    <row r="3" spans="2:7" x14ac:dyDescent="0.35">
      <c r="B3" s="1">
        <v>16</v>
      </c>
      <c r="D3" s="28">
        <f>AVERAGE(B3:B54)</f>
        <v>14.423076923076923</v>
      </c>
      <c r="F3" s="1">
        <v>10</v>
      </c>
      <c r="G3" s="1">
        <f>COUNTIFS($B$3:$B$54,F3)</f>
        <v>3</v>
      </c>
    </row>
    <row r="4" spans="2:7" x14ac:dyDescent="0.35">
      <c r="B4" s="1">
        <v>14</v>
      </c>
      <c r="D4" s="3" t="str">
        <f ca="1">_xlfn.FORMULATEXT(D3)</f>
        <v>=MÉDIA(B3:B54)</v>
      </c>
      <c r="F4" s="1">
        <v>11</v>
      </c>
      <c r="G4" s="1">
        <f t="shared" ref="G4:G13" si="0">COUNTIFS($B$3:$B$54,F4)</f>
        <v>6</v>
      </c>
    </row>
    <row r="5" spans="2:7" x14ac:dyDescent="0.35">
      <c r="B5" s="1">
        <v>11</v>
      </c>
      <c r="F5" s="1">
        <v>12</v>
      </c>
      <c r="G5" s="1">
        <f t="shared" si="0"/>
        <v>5</v>
      </c>
    </row>
    <row r="6" spans="2:7" x14ac:dyDescent="0.35">
      <c r="B6" s="1">
        <v>15</v>
      </c>
      <c r="F6" s="1">
        <v>13</v>
      </c>
      <c r="G6" s="1">
        <f t="shared" si="0"/>
        <v>8</v>
      </c>
    </row>
    <row r="7" spans="2:7" x14ac:dyDescent="0.35">
      <c r="B7" s="1">
        <v>11</v>
      </c>
      <c r="D7" s="21" t="s">
        <v>31</v>
      </c>
      <c r="F7" s="1">
        <v>14</v>
      </c>
      <c r="G7" s="1">
        <f t="shared" si="0"/>
        <v>5</v>
      </c>
    </row>
    <row r="8" spans="2:7" x14ac:dyDescent="0.35">
      <c r="B8" s="1">
        <v>20</v>
      </c>
      <c r="D8" s="28">
        <f>MEDIAN(B3:B54)</f>
        <v>14</v>
      </c>
      <c r="F8" s="1">
        <v>15</v>
      </c>
      <c r="G8" s="1">
        <f t="shared" si="0"/>
        <v>7</v>
      </c>
    </row>
    <row r="9" spans="2:7" x14ac:dyDescent="0.35">
      <c r="B9" s="1">
        <v>15</v>
      </c>
      <c r="D9" s="3" t="str">
        <f ca="1">_xlfn.FORMULATEXT(D8)</f>
        <v>=MED(B3:B54)</v>
      </c>
      <c r="F9" s="1">
        <v>16</v>
      </c>
      <c r="G9" s="1">
        <f t="shared" si="0"/>
        <v>6</v>
      </c>
    </row>
    <row r="10" spans="2:7" x14ac:dyDescent="0.35">
      <c r="B10" s="1">
        <v>11</v>
      </c>
      <c r="F10" s="1">
        <v>17</v>
      </c>
      <c r="G10" s="1">
        <f t="shared" si="0"/>
        <v>4</v>
      </c>
    </row>
    <row r="11" spans="2:7" x14ac:dyDescent="0.35">
      <c r="B11" s="1">
        <v>16</v>
      </c>
      <c r="F11" s="1">
        <v>18</v>
      </c>
      <c r="G11" s="1">
        <f t="shared" si="0"/>
        <v>4</v>
      </c>
    </row>
    <row r="12" spans="2:7" x14ac:dyDescent="0.35">
      <c r="B12" s="1">
        <v>14</v>
      </c>
      <c r="D12" s="21" t="s">
        <v>49</v>
      </c>
      <c r="F12" s="1">
        <v>19</v>
      </c>
      <c r="G12" s="1">
        <f t="shared" si="0"/>
        <v>1</v>
      </c>
    </row>
    <row r="13" spans="2:7" x14ac:dyDescent="0.35">
      <c r="B13" s="1">
        <v>14</v>
      </c>
      <c r="D13" s="28">
        <f>_xlfn.MODE.SNGL(B3:B54)</f>
        <v>13</v>
      </c>
      <c r="F13" s="1">
        <v>20</v>
      </c>
      <c r="G13" s="1">
        <f t="shared" si="0"/>
        <v>3</v>
      </c>
    </row>
    <row r="14" spans="2:7" x14ac:dyDescent="0.35">
      <c r="B14" s="1">
        <v>12</v>
      </c>
      <c r="D14" s="3" t="str">
        <f ca="1">_xlfn.FORMULATEXT(D13)</f>
        <v>=MODO.ÚNICO(B3:B54)</v>
      </c>
    </row>
    <row r="15" spans="2:7" x14ac:dyDescent="0.35">
      <c r="B15" s="1">
        <v>16</v>
      </c>
    </row>
    <row r="16" spans="2:7" x14ac:dyDescent="0.35">
      <c r="B16" s="1">
        <v>19</v>
      </c>
    </row>
    <row r="17" spans="2:2" x14ac:dyDescent="0.35">
      <c r="B17" s="1">
        <v>18</v>
      </c>
    </row>
    <row r="18" spans="2:2" x14ac:dyDescent="0.35">
      <c r="B18" s="1">
        <v>12</v>
      </c>
    </row>
    <row r="19" spans="2:2" x14ac:dyDescent="0.35">
      <c r="B19" s="1">
        <v>12</v>
      </c>
    </row>
    <row r="20" spans="2:2" x14ac:dyDescent="0.35">
      <c r="B20" s="1">
        <v>18</v>
      </c>
    </row>
    <row r="21" spans="2:2" x14ac:dyDescent="0.35">
      <c r="B21" s="1">
        <v>10</v>
      </c>
    </row>
    <row r="22" spans="2:2" x14ac:dyDescent="0.35">
      <c r="B22" s="1">
        <v>10</v>
      </c>
    </row>
    <row r="23" spans="2:2" x14ac:dyDescent="0.35">
      <c r="B23" s="1">
        <v>13</v>
      </c>
    </row>
    <row r="24" spans="2:2" x14ac:dyDescent="0.35">
      <c r="B24" s="1">
        <v>16</v>
      </c>
    </row>
    <row r="25" spans="2:2" x14ac:dyDescent="0.35">
      <c r="B25" s="1">
        <v>11</v>
      </c>
    </row>
    <row r="26" spans="2:2" x14ac:dyDescent="0.35">
      <c r="B26" s="1">
        <v>12</v>
      </c>
    </row>
    <row r="27" spans="2:2" x14ac:dyDescent="0.35">
      <c r="B27" s="1">
        <v>17</v>
      </c>
    </row>
    <row r="28" spans="2:2" x14ac:dyDescent="0.35">
      <c r="B28" s="1">
        <v>14</v>
      </c>
    </row>
    <row r="29" spans="2:2" x14ac:dyDescent="0.35">
      <c r="B29" s="1">
        <v>16</v>
      </c>
    </row>
    <row r="30" spans="2:2" x14ac:dyDescent="0.35">
      <c r="B30" s="1">
        <v>16</v>
      </c>
    </row>
    <row r="31" spans="2:2" x14ac:dyDescent="0.35">
      <c r="B31" s="1">
        <v>14</v>
      </c>
    </row>
    <row r="32" spans="2:2" x14ac:dyDescent="0.35">
      <c r="B32" s="1">
        <v>15</v>
      </c>
    </row>
    <row r="33" spans="2:2" x14ac:dyDescent="0.35">
      <c r="B33" s="1">
        <v>18</v>
      </c>
    </row>
    <row r="34" spans="2:2" x14ac:dyDescent="0.35">
      <c r="B34" s="1">
        <v>18</v>
      </c>
    </row>
    <row r="35" spans="2:2" x14ac:dyDescent="0.35">
      <c r="B35" s="1">
        <v>15</v>
      </c>
    </row>
    <row r="36" spans="2:2" x14ac:dyDescent="0.35">
      <c r="B36" s="1">
        <v>17</v>
      </c>
    </row>
    <row r="37" spans="2:2" x14ac:dyDescent="0.35">
      <c r="B37" s="1">
        <v>13</v>
      </c>
    </row>
    <row r="38" spans="2:2" x14ac:dyDescent="0.35">
      <c r="B38" s="1">
        <v>13</v>
      </c>
    </row>
    <row r="39" spans="2:2" x14ac:dyDescent="0.35">
      <c r="B39" s="1">
        <v>20</v>
      </c>
    </row>
    <row r="40" spans="2:2" x14ac:dyDescent="0.35">
      <c r="B40" s="1">
        <v>11</v>
      </c>
    </row>
    <row r="41" spans="2:2" x14ac:dyDescent="0.35">
      <c r="B41" s="1">
        <v>12</v>
      </c>
    </row>
    <row r="42" spans="2:2" x14ac:dyDescent="0.35">
      <c r="B42" s="1">
        <v>15</v>
      </c>
    </row>
    <row r="43" spans="2:2" x14ac:dyDescent="0.35">
      <c r="B43" s="1">
        <v>15</v>
      </c>
    </row>
    <row r="44" spans="2:2" x14ac:dyDescent="0.35">
      <c r="B44" s="1">
        <v>17</v>
      </c>
    </row>
    <row r="45" spans="2:2" x14ac:dyDescent="0.35">
      <c r="B45" s="1">
        <v>10</v>
      </c>
    </row>
    <row r="46" spans="2:2" x14ac:dyDescent="0.35">
      <c r="B46" s="1">
        <v>13</v>
      </c>
    </row>
    <row r="47" spans="2:2" x14ac:dyDescent="0.35">
      <c r="B47" s="1">
        <v>13</v>
      </c>
    </row>
    <row r="48" spans="2:2" x14ac:dyDescent="0.35">
      <c r="B48" s="1">
        <v>15</v>
      </c>
    </row>
    <row r="49" spans="2:2" x14ac:dyDescent="0.35">
      <c r="B49" s="1">
        <v>17</v>
      </c>
    </row>
    <row r="50" spans="2:2" x14ac:dyDescent="0.35">
      <c r="B50" s="1">
        <v>13</v>
      </c>
    </row>
    <row r="51" spans="2:2" x14ac:dyDescent="0.35">
      <c r="B51" s="1">
        <v>13</v>
      </c>
    </row>
    <row r="52" spans="2:2" x14ac:dyDescent="0.35">
      <c r="B52" s="1">
        <v>13</v>
      </c>
    </row>
    <row r="53" spans="2:2" x14ac:dyDescent="0.35">
      <c r="B53" s="1">
        <v>20</v>
      </c>
    </row>
    <row r="54" spans="2:2" x14ac:dyDescent="0.35">
      <c r="B54" s="1">
        <v>11</v>
      </c>
    </row>
  </sheetData>
  <sortState xmlns:xlrd2="http://schemas.microsoft.com/office/spreadsheetml/2017/richdata2" ref="F3:F12">
    <sortCondition ref="F3:F1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3095-138E-4452-957A-E7EAD05040DA}">
  <dimension ref="B1:K102"/>
  <sheetViews>
    <sheetView workbookViewId="0">
      <selection activeCell="I3" sqref="I3"/>
    </sheetView>
  </sheetViews>
  <sheetFormatPr defaultRowHeight="14.5" x14ac:dyDescent="0.35"/>
  <cols>
    <col min="1" max="1" width="2.453125" customWidth="1"/>
    <col min="2" max="2" width="9.08984375" customWidth="1"/>
    <col min="3" max="5" width="11.36328125" customWidth="1"/>
    <col min="6" max="6" width="3.453125" customWidth="1"/>
    <col min="7" max="7" width="6.453125" customWidth="1"/>
    <col min="8" max="8" width="2.1796875" customWidth="1"/>
    <col min="9" max="9" width="24.7265625" bestFit="1" customWidth="1"/>
    <col min="10" max="10" width="2.08984375" customWidth="1"/>
    <col min="11" max="11" width="28.54296875" bestFit="1" customWidth="1"/>
  </cols>
  <sheetData>
    <row r="1" spans="2:11" ht="15" thickBot="1" x14ac:dyDescent="0.4">
      <c r="E1" s="16">
        <f>SUBTOTAL(8,C3:C102)</f>
        <v>0.10483797022071725</v>
      </c>
    </row>
    <row r="2" spans="2:11" ht="15.5" thickTop="1" thickBot="1" x14ac:dyDescent="0.4">
      <c r="B2" s="13" t="s">
        <v>0</v>
      </c>
      <c r="C2" s="13" t="s">
        <v>22</v>
      </c>
      <c r="D2" s="23" t="s">
        <v>41</v>
      </c>
      <c r="E2" s="24"/>
      <c r="I2" s="21" t="s">
        <v>37</v>
      </c>
      <c r="K2" s="21" t="s">
        <v>39</v>
      </c>
    </row>
    <row r="3" spans="2:11" ht="15" thickTop="1" x14ac:dyDescent="0.35">
      <c r="B3" s="11" t="s">
        <v>32</v>
      </c>
      <c r="C3" s="12">
        <v>1.71</v>
      </c>
      <c r="D3" s="2">
        <f>IF(B3="F",$K$3,$K$7)</f>
        <v>1.651296296296296</v>
      </c>
      <c r="E3" s="2">
        <f>(C3-D3)^2</f>
        <v>3.446124828532262E-3</v>
      </c>
      <c r="G3" s="1" t="s">
        <v>32</v>
      </c>
      <c r="I3" s="20">
        <f>COUNTIFS($B$3:$B$102,G3)</f>
        <v>54</v>
      </c>
      <c r="K3" s="19">
        <f>AVERAGEIFS(C3:C102,B3:B102,G3)</f>
        <v>1.651296296296296</v>
      </c>
    </row>
    <row r="4" spans="2:11" x14ac:dyDescent="0.35">
      <c r="B4" s="1" t="s">
        <v>32</v>
      </c>
      <c r="C4" s="2">
        <v>1.72</v>
      </c>
      <c r="D4" s="2">
        <f t="shared" ref="D4:D67" si="0">IF(B4="F",$K$3,$K$7)</f>
        <v>1.651296296296296</v>
      </c>
      <c r="E4" s="2">
        <f t="shared" ref="E4:E67" si="1">(C4-D4)^2</f>
        <v>4.7201989026063413E-3</v>
      </c>
      <c r="I4" s="3" t="str">
        <f ca="1">_xlfn.FORMULATEXT(I3)</f>
        <v>=CONT.SES($B$3:$B$102;G3)</v>
      </c>
      <c r="K4" s="3" t="str">
        <f ca="1">_xlfn.FORMULATEXT(K3)</f>
        <v>=MÉDIASES(C3:C102;B3:B102;G3)</v>
      </c>
    </row>
    <row r="5" spans="2:11" x14ac:dyDescent="0.35">
      <c r="B5" s="1" t="s">
        <v>33</v>
      </c>
      <c r="C5" s="2">
        <v>1.77</v>
      </c>
      <c r="D5" s="2">
        <f t="shared" si="0"/>
        <v>1.7941304347826088</v>
      </c>
      <c r="E5" s="2">
        <f t="shared" si="1"/>
        <v>5.8227788279773614E-4</v>
      </c>
    </row>
    <row r="6" spans="2:11" x14ac:dyDescent="0.35">
      <c r="B6" s="1" t="s">
        <v>33</v>
      </c>
      <c r="C6" s="2">
        <v>1.66</v>
      </c>
      <c r="D6" s="2">
        <f t="shared" si="0"/>
        <v>1.7941304347826088</v>
      </c>
      <c r="E6" s="2">
        <f t="shared" si="1"/>
        <v>1.7990973534971696E-2</v>
      </c>
      <c r="I6" s="21" t="s">
        <v>38</v>
      </c>
      <c r="K6" s="21" t="s">
        <v>40</v>
      </c>
    </row>
    <row r="7" spans="2:11" x14ac:dyDescent="0.35">
      <c r="B7" s="1" t="s">
        <v>32</v>
      </c>
      <c r="C7" s="2">
        <v>1.67</v>
      </c>
      <c r="D7" s="2">
        <f t="shared" si="0"/>
        <v>1.651296296296296</v>
      </c>
      <c r="E7" s="2">
        <f t="shared" si="1"/>
        <v>3.4982853223594656E-4</v>
      </c>
      <c r="G7" s="1" t="s">
        <v>33</v>
      </c>
      <c r="I7" s="20">
        <f>COUNTIFS($B$3:$B$102,G7)</f>
        <v>46</v>
      </c>
      <c r="K7" s="19">
        <f>AVERAGEIFS(C3:C102,B3:B102,G7)</f>
        <v>1.7941304347826088</v>
      </c>
    </row>
    <row r="8" spans="2:11" x14ac:dyDescent="0.35">
      <c r="B8" s="1" t="s">
        <v>32</v>
      </c>
      <c r="C8" s="2">
        <v>1.56</v>
      </c>
      <c r="D8" s="2">
        <f t="shared" si="0"/>
        <v>1.651296296296296</v>
      </c>
      <c r="E8" s="2">
        <f t="shared" si="1"/>
        <v>8.3350137174210675E-3</v>
      </c>
      <c r="I8" s="3" t="str">
        <f ca="1">_xlfn.FORMULATEXT(I7)</f>
        <v>=CONT.SES($B$3:$B$102;G7)</v>
      </c>
      <c r="K8" s="3" t="str">
        <f ca="1">_xlfn.FORMULATEXT(K7)</f>
        <v>=MÉDIASES(C3:C102;B3:B102;G7)</v>
      </c>
    </row>
    <row r="9" spans="2:11" x14ac:dyDescent="0.35">
      <c r="B9" s="1" t="s">
        <v>32</v>
      </c>
      <c r="C9" s="2">
        <v>1.74</v>
      </c>
      <c r="D9" s="2">
        <f t="shared" si="0"/>
        <v>1.651296296296296</v>
      </c>
      <c r="E9" s="2">
        <f t="shared" si="1"/>
        <v>7.8683470507545025E-3</v>
      </c>
    </row>
    <row r="10" spans="2:11" x14ac:dyDescent="0.35">
      <c r="B10" s="1" t="s">
        <v>33</v>
      </c>
      <c r="C10" s="2">
        <v>1.65</v>
      </c>
      <c r="D10" s="2">
        <f t="shared" si="0"/>
        <v>1.7941304347826088</v>
      </c>
      <c r="E10" s="2">
        <f t="shared" si="1"/>
        <v>2.0773582230623876E-2</v>
      </c>
    </row>
    <row r="11" spans="2:11" x14ac:dyDescent="0.35">
      <c r="B11" s="1" t="s">
        <v>33</v>
      </c>
      <c r="C11" s="2">
        <v>1.76</v>
      </c>
      <c r="D11" s="2">
        <f t="shared" si="0"/>
        <v>1.7941304347826088</v>
      </c>
      <c r="E11" s="2">
        <f t="shared" si="1"/>
        <v>1.1648865784499125E-3</v>
      </c>
    </row>
    <row r="12" spans="2:11" x14ac:dyDescent="0.35">
      <c r="B12" s="1" t="s">
        <v>33</v>
      </c>
      <c r="C12" s="2">
        <v>1.7</v>
      </c>
      <c r="D12" s="2">
        <f t="shared" si="0"/>
        <v>1.7941304347826088</v>
      </c>
      <c r="E12" s="2">
        <f t="shared" si="1"/>
        <v>8.8605387523629786E-3</v>
      </c>
    </row>
    <row r="13" spans="2:11" x14ac:dyDescent="0.35">
      <c r="B13" s="1" t="s">
        <v>32</v>
      </c>
      <c r="C13" s="2">
        <v>1.69</v>
      </c>
      <c r="D13" s="2">
        <f t="shared" si="0"/>
        <v>1.651296296296296</v>
      </c>
      <c r="E13" s="2">
        <f t="shared" si="1"/>
        <v>1.4979766803841035E-3</v>
      </c>
    </row>
    <row r="14" spans="2:11" x14ac:dyDescent="0.35">
      <c r="B14" s="1" t="s">
        <v>32</v>
      </c>
      <c r="C14" s="2">
        <v>1.61</v>
      </c>
      <c r="D14" s="2">
        <f t="shared" si="0"/>
        <v>1.651296296296296</v>
      </c>
      <c r="E14" s="2">
        <f t="shared" si="1"/>
        <v>1.705384087791466E-3</v>
      </c>
    </row>
    <row r="15" spans="2:11" x14ac:dyDescent="0.35">
      <c r="B15" s="1" t="s">
        <v>32</v>
      </c>
      <c r="C15" s="2">
        <v>1.74</v>
      </c>
      <c r="D15" s="2">
        <f t="shared" si="0"/>
        <v>1.651296296296296</v>
      </c>
      <c r="E15" s="2">
        <f t="shared" si="1"/>
        <v>7.8683470507545025E-3</v>
      </c>
    </row>
    <row r="16" spans="2:11" x14ac:dyDescent="0.35">
      <c r="B16" s="1" t="s">
        <v>33</v>
      </c>
      <c r="C16" s="2">
        <v>1.74</v>
      </c>
      <c r="D16" s="2">
        <f t="shared" si="0"/>
        <v>1.7941304347826088</v>
      </c>
      <c r="E16" s="2">
        <f t="shared" si="1"/>
        <v>2.9301039697542663E-3</v>
      </c>
    </row>
    <row r="17" spans="2:5" x14ac:dyDescent="0.35">
      <c r="B17" s="1" t="s">
        <v>33</v>
      </c>
      <c r="C17" s="2">
        <v>1.9</v>
      </c>
      <c r="D17" s="2">
        <f t="shared" si="0"/>
        <v>1.7941304347826088</v>
      </c>
      <c r="E17" s="2">
        <f t="shared" si="1"/>
        <v>1.1208364839319428E-2</v>
      </c>
    </row>
    <row r="18" spans="2:5" x14ac:dyDescent="0.35">
      <c r="B18" s="1" t="s">
        <v>32</v>
      </c>
      <c r="C18" s="2">
        <v>1.7</v>
      </c>
      <c r="D18" s="2">
        <f t="shared" si="0"/>
        <v>1.651296296296296</v>
      </c>
      <c r="E18" s="2">
        <f t="shared" si="1"/>
        <v>2.3720507544581827E-3</v>
      </c>
    </row>
    <row r="19" spans="2:5" x14ac:dyDescent="0.35">
      <c r="B19" s="1" t="s">
        <v>33</v>
      </c>
      <c r="C19" s="2">
        <v>1.86</v>
      </c>
      <c r="D19" s="2">
        <f t="shared" si="0"/>
        <v>1.7941304347826088</v>
      </c>
      <c r="E19" s="2">
        <f t="shared" si="1"/>
        <v>4.3387996219281643E-3</v>
      </c>
    </row>
    <row r="20" spans="2:5" x14ac:dyDescent="0.35">
      <c r="B20" s="1" t="s">
        <v>32</v>
      </c>
      <c r="C20" s="2">
        <v>1.64</v>
      </c>
      <c r="D20" s="2">
        <f t="shared" si="0"/>
        <v>1.651296296296296</v>
      </c>
      <c r="E20" s="2">
        <f t="shared" si="1"/>
        <v>1.2760631001371384E-4</v>
      </c>
    </row>
    <row r="21" spans="2:5" x14ac:dyDescent="0.35">
      <c r="B21" s="1" t="s">
        <v>33</v>
      </c>
      <c r="C21" s="2">
        <v>1.91</v>
      </c>
      <c r="D21" s="2">
        <f t="shared" si="0"/>
        <v>1.7941304347826088</v>
      </c>
      <c r="E21" s="2">
        <f t="shared" si="1"/>
        <v>1.3425756143667252E-2</v>
      </c>
    </row>
    <row r="22" spans="2:5" x14ac:dyDescent="0.35">
      <c r="B22" s="1" t="s">
        <v>32</v>
      </c>
      <c r="C22" s="2">
        <v>1.75</v>
      </c>
      <c r="D22" s="2">
        <f t="shared" si="0"/>
        <v>1.651296296296296</v>
      </c>
      <c r="E22" s="2">
        <f t="shared" si="1"/>
        <v>9.7424211248285826E-3</v>
      </c>
    </row>
    <row r="23" spans="2:5" x14ac:dyDescent="0.35">
      <c r="B23" s="1" t="s">
        <v>32</v>
      </c>
      <c r="C23" s="2">
        <v>1.55</v>
      </c>
      <c r="D23" s="2">
        <f t="shared" si="0"/>
        <v>1.651296296296296</v>
      </c>
      <c r="E23" s="2">
        <f t="shared" si="1"/>
        <v>1.026093964334699E-2</v>
      </c>
    </row>
    <row r="24" spans="2:5" x14ac:dyDescent="0.35">
      <c r="B24" s="1" t="s">
        <v>32</v>
      </c>
      <c r="C24" s="2">
        <v>1.55</v>
      </c>
      <c r="D24" s="2">
        <f t="shared" si="0"/>
        <v>1.651296296296296</v>
      </c>
      <c r="E24" s="2">
        <f t="shared" si="1"/>
        <v>1.026093964334699E-2</v>
      </c>
    </row>
    <row r="25" spans="2:5" x14ac:dyDescent="0.35">
      <c r="B25" s="1" t="s">
        <v>32</v>
      </c>
      <c r="C25" s="2">
        <v>1.6</v>
      </c>
      <c r="D25" s="2">
        <f t="shared" si="0"/>
        <v>1.651296296296296</v>
      </c>
      <c r="E25" s="2">
        <f t="shared" si="1"/>
        <v>2.6313100137173857E-3</v>
      </c>
    </row>
    <row r="26" spans="2:5" x14ac:dyDescent="0.35">
      <c r="B26" s="1" t="s">
        <v>32</v>
      </c>
      <c r="C26" s="2">
        <v>1.61</v>
      </c>
      <c r="D26" s="2">
        <f t="shared" si="0"/>
        <v>1.651296296296296</v>
      </c>
      <c r="E26" s="2">
        <f t="shared" si="1"/>
        <v>1.705384087791466E-3</v>
      </c>
    </row>
    <row r="27" spans="2:5" x14ac:dyDescent="0.35">
      <c r="B27" s="1" t="s">
        <v>33</v>
      </c>
      <c r="C27" s="2">
        <v>1.9</v>
      </c>
      <c r="D27" s="2">
        <f t="shared" si="0"/>
        <v>1.7941304347826088</v>
      </c>
      <c r="E27" s="2">
        <f t="shared" si="1"/>
        <v>1.1208364839319428E-2</v>
      </c>
    </row>
    <row r="28" spans="2:5" x14ac:dyDescent="0.35">
      <c r="B28" s="1" t="s">
        <v>33</v>
      </c>
      <c r="C28" s="2">
        <v>1.68</v>
      </c>
      <c r="D28" s="2">
        <f t="shared" si="0"/>
        <v>1.7941304347826088</v>
      </c>
      <c r="E28" s="2">
        <f t="shared" si="1"/>
        <v>1.3025756143667336E-2</v>
      </c>
    </row>
    <row r="29" spans="2:5" x14ac:dyDescent="0.35">
      <c r="B29" s="1" t="s">
        <v>33</v>
      </c>
      <c r="C29" s="2">
        <v>1.83</v>
      </c>
      <c r="D29" s="2">
        <f t="shared" si="0"/>
        <v>1.7941304347826088</v>
      </c>
      <c r="E29" s="2">
        <f t="shared" si="1"/>
        <v>1.2866257088846851E-3</v>
      </c>
    </row>
    <row r="30" spans="2:5" x14ac:dyDescent="0.35">
      <c r="B30" s="1" t="s">
        <v>32</v>
      </c>
      <c r="C30" s="2">
        <v>1.74</v>
      </c>
      <c r="D30" s="2">
        <f t="shared" si="0"/>
        <v>1.651296296296296</v>
      </c>
      <c r="E30" s="2">
        <f t="shared" si="1"/>
        <v>7.8683470507545025E-3</v>
      </c>
    </row>
    <row r="31" spans="2:5" x14ac:dyDescent="0.35">
      <c r="B31" s="1" t="s">
        <v>33</v>
      </c>
      <c r="C31" s="2">
        <v>1.8</v>
      </c>
      <c r="D31" s="2">
        <f t="shared" si="0"/>
        <v>1.7941304347826088</v>
      </c>
      <c r="E31" s="2">
        <f t="shared" si="1"/>
        <v>3.4451795841209041E-5</v>
      </c>
    </row>
    <row r="32" spans="2:5" x14ac:dyDescent="0.35">
      <c r="B32" s="1" t="s">
        <v>32</v>
      </c>
      <c r="C32" s="2">
        <v>1.72</v>
      </c>
      <c r="D32" s="2">
        <f t="shared" si="0"/>
        <v>1.651296296296296</v>
      </c>
      <c r="E32" s="2">
        <f t="shared" si="1"/>
        <v>4.7201989026063413E-3</v>
      </c>
    </row>
    <row r="33" spans="2:5" x14ac:dyDescent="0.35">
      <c r="B33" s="1" t="s">
        <v>32</v>
      </c>
      <c r="C33" s="2">
        <v>1.75</v>
      </c>
      <c r="D33" s="2">
        <f t="shared" si="0"/>
        <v>1.651296296296296</v>
      </c>
      <c r="E33" s="2">
        <f t="shared" si="1"/>
        <v>9.7424211248285826E-3</v>
      </c>
    </row>
    <row r="34" spans="2:5" x14ac:dyDescent="0.35">
      <c r="B34" s="1" t="s">
        <v>33</v>
      </c>
      <c r="C34" s="2">
        <v>1.81</v>
      </c>
      <c r="D34" s="2">
        <f t="shared" si="0"/>
        <v>1.7941304347826088</v>
      </c>
      <c r="E34" s="2">
        <f t="shared" si="1"/>
        <v>2.5184310018903407E-4</v>
      </c>
    </row>
    <row r="35" spans="2:5" x14ac:dyDescent="0.35">
      <c r="B35" s="1" t="s">
        <v>32</v>
      </c>
      <c r="C35" s="2">
        <v>1.63</v>
      </c>
      <c r="D35" s="2">
        <f t="shared" si="0"/>
        <v>1.651296296296296</v>
      </c>
      <c r="E35" s="2">
        <f t="shared" si="1"/>
        <v>4.5353223593963695E-4</v>
      </c>
    </row>
    <row r="36" spans="2:5" x14ac:dyDescent="0.35">
      <c r="B36" s="1" t="s">
        <v>32</v>
      </c>
      <c r="C36" s="2">
        <v>1.62</v>
      </c>
      <c r="D36" s="2">
        <f t="shared" si="0"/>
        <v>1.651296296296296</v>
      </c>
      <c r="E36" s="2">
        <f t="shared" si="1"/>
        <v>9.7945816186554647E-4</v>
      </c>
    </row>
    <row r="37" spans="2:5" x14ac:dyDescent="0.35">
      <c r="B37" s="1" t="s">
        <v>33</v>
      </c>
      <c r="C37" s="2">
        <v>1.85</v>
      </c>
      <c r="D37" s="2">
        <f t="shared" si="0"/>
        <v>1.7941304347826088</v>
      </c>
      <c r="E37" s="2">
        <f t="shared" si="1"/>
        <v>3.1214083175803379E-3</v>
      </c>
    </row>
    <row r="38" spans="2:5" x14ac:dyDescent="0.35">
      <c r="B38" s="1" t="s">
        <v>32</v>
      </c>
      <c r="C38" s="2">
        <v>1.64</v>
      </c>
      <c r="D38" s="2">
        <f t="shared" si="0"/>
        <v>1.651296296296296</v>
      </c>
      <c r="E38" s="2">
        <f t="shared" si="1"/>
        <v>1.2760631001371384E-4</v>
      </c>
    </row>
    <row r="39" spans="2:5" x14ac:dyDescent="0.35">
      <c r="B39" s="1" t="s">
        <v>32</v>
      </c>
      <c r="C39" s="2">
        <v>1.56</v>
      </c>
      <c r="D39" s="2">
        <f t="shared" si="0"/>
        <v>1.651296296296296</v>
      </c>
      <c r="E39" s="2">
        <f t="shared" si="1"/>
        <v>8.3350137174210675E-3</v>
      </c>
    </row>
    <row r="40" spans="2:5" x14ac:dyDescent="0.35">
      <c r="B40" s="1" t="s">
        <v>32</v>
      </c>
      <c r="C40" s="2">
        <v>1.67</v>
      </c>
      <c r="D40" s="2">
        <f t="shared" si="0"/>
        <v>1.651296296296296</v>
      </c>
      <c r="E40" s="2">
        <f t="shared" si="1"/>
        <v>3.4982853223594656E-4</v>
      </c>
    </row>
    <row r="41" spans="2:5" x14ac:dyDescent="0.35">
      <c r="B41" s="1" t="s">
        <v>32</v>
      </c>
      <c r="C41" s="2">
        <v>1.55</v>
      </c>
      <c r="D41" s="2">
        <f t="shared" si="0"/>
        <v>1.651296296296296</v>
      </c>
      <c r="E41" s="2">
        <f t="shared" si="1"/>
        <v>1.026093964334699E-2</v>
      </c>
    </row>
    <row r="42" spans="2:5" x14ac:dyDescent="0.35">
      <c r="B42" s="1" t="s">
        <v>33</v>
      </c>
      <c r="C42" s="2">
        <v>1.95</v>
      </c>
      <c r="D42" s="2">
        <f t="shared" si="0"/>
        <v>1.7941304347826088</v>
      </c>
      <c r="E42" s="2">
        <f t="shared" si="1"/>
        <v>2.4295321361058553E-2</v>
      </c>
    </row>
    <row r="43" spans="2:5" x14ac:dyDescent="0.35">
      <c r="B43" s="1" t="s">
        <v>33</v>
      </c>
      <c r="C43" s="2">
        <v>1.9</v>
      </c>
      <c r="D43" s="2">
        <f t="shared" si="0"/>
        <v>1.7941304347826088</v>
      </c>
      <c r="E43" s="2">
        <f t="shared" si="1"/>
        <v>1.1208364839319428E-2</v>
      </c>
    </row>
    <row r="44" spans="2:5" x14ac:dyDescent="0.35">
      <c r="B44" s="1" t="s">
        <v>33</v>
      </c>
      <c r="C44" s="2">
        <v>1.7</v>
      </c>
      <c r="D44" s="2">
        <f t="shared" si="0"/>
        <v>1.7941304347826088</v>
      </c>
      <c r="E44" s="2">
        <f t="shared" si="1"/>
        <v>8.8605387523629786E-3</v>
      </c>
    </row>
    <row r="45" spans="2:5" x14ac:dyDescent="0.35">
      <c r="B45" s="1" t="s">
        <v>33</v>
      </c>
      <c r="C45" s="2">
        <v>1.68</v>
      </c>
      <c r="D45" s="2">
        <f t="shared" si="0"/>
        <v>1.7941304347826088</v>
      </c>
      <c r="E45" s="2">
        <f t="shared" si="1"/>
        <v>1.3025756143667336E-2</v>
      </c>
    </row>
    <row r="46" spans="2:5" x14ac:dyDescent="0.35">
      <c r="B46" s="1" t="s">
        <v>33</v>
      </c>
      <c r="C46" s="2">
        <v>1.93</v>
      </c>
      <c r="D46" s="2">
        <f t="shared" si="0"/>
        <v>1.7941304347826088</v>
      </c>
      <c r="E46" s="2">
        <f t="shared" si="1"/>
        <v>1.8460538752362903E-2</v>
      </c>
    </row>
    <row r="47" spans="2:5" x14ac:dyDescent="0.35">
      <c r="B47" s="1" t="s">
        <v>32</v>
      </c>
      <c r="C47" s="2">
        <v>1.63</v>
      </c>
      <c r="D47" s="2">
        <f t="shared" si="0"/>
        <v>1.651296296296296</v>
      </c>
      <c r="E47" s="2">
        <f t="shared" si="1"/>
        <v>4.5353223593963695E-4</v>
      </c>
    </row>
    <row r="48" spans="2:5" x14ac:dyDescent="0.35">
      <c r="B48" s="1" t="s">
        <v>33</v>
      </c>
      <c r="C48" s="2">
        <v>1.73</v>
      </c>
      <c r="D48" s="2">
        <f t="shared" si="0"/>
        <v>1.7941304347826088</v>
      </c>
      <c r="E48" s="2">
        <f t="shared" si="1"/>
        <v>4.1127126654064436E-3</v>
      </c>
    </row>
    <row r="49" spans="2:5" x14ac:dyDescent="0.35">
      <c r="B49" s="1" t="s">
        <v>33</v>
      </c>
      <c r="C49" s="2">
        <v>1.84</v>
      </c>
      <c r="D49" s="2">
        <f t="shared" si="0"/>
        <v>1.7941304347826088</v>
      </c>
      <c r="E49" s="2">
        <f t="shared" si="1"/>
        <v>2.1040170132325111E-3</v>
      </c>
    </row>
    <row r="50" spans="2:5" x14ac:dyDescent="0.35">
      <c r="B50" s="1" t="s">
        <v>32</v>
      </c>
      <c r="C50" s="2">
        <v>1.61</v>
      </c>
      <c r="D50" s="2">
        <f t="shared" si="0"/>
        <v>1.651296296296296</v>
      </c>
      <c r="E50" s="2">
        <f t="shared" si="1"/>
        <v>1.705384087791466E-3</v>
      </c>
    </row>
    <row r="51" spans="2:5" x14ac:dyDescent="0.35">
      <c r="B51" s="1" t="s">
        <v>33</v>
      </c>
      <c r="C51" s="2">
        <v>1.8</v>
      </c>
      <c r="D51" s="2">
        <f t="shared" si="0"/>
        <v>1.7941304347826088</v>
      </c>
      <c r="E51" s="2">
        <f t="shared" si="1"/>
        <v>3.4451795841209041E-5</v>
      </c>
    </row>
    <row r="52" spans="2:5" x14ac:dyDescent="0.35">
      <c r="B52" s="1" t="s">
        <v>32</v>
      </c>
      <c r="C52" s="2">
        <v>1.6</v>
      </c>
      <c r="D52" s="2">
        <f t="shared" si="0"/>
        <v>1.651296296296296</v>
      </c>
      <c r="E52" s="2">
        <f t="shared" si="1"/>
        <v>2.6313100137173857E-3</v>
      </c>
    </row>
    <row r="53" spans="2:5" x14ac:dyDescent="0.35">
      <c r="B53" s="1" t="s">
        <v>32</v>
      </c>
      <c r="C53" s="2">
        <v>1.58</v>
      </c>
      <c r="D53" s="2">
        <f t="shared" si="0"/>
        <v>1.651296296296296</v>
      </c>
      <c r="E53" s="2">
        <f t="shared" si="1"/>
        <v>5.0831618655692266E-3</v>
      </c>
    </row>
    <row r="54" spans="2:5" x14ac:dyDescent="0.35">
      <c r="B54" s="1" t="s">
        <v>32</v>
      </c>
      <c r="C54" s="2">
        <v>1.67</v>
      </c>
      <c r="D54" s="2">
        <f t="shared" si="0"/>
        <v>1.651296296296296</v>
      </c>
      <c r="E54" s="2">
        <f t="shared" si="1"/>
        <v>3.4982853223594656E-4</v>
      </c>
    </row>
    <row r="55" spans="2:5" x14ac:dyDescent="0.35">
      <c r="B55" s="1" t="s">
        <v>32</v>
      </c>
      <c r="C55" s="2">
        <v>1.74</v>
      </c>
      <c r="D55" s="2">
        <f t="shared" si="0"/>
        <v>1.651296296296296</v>
      </c>
      <c r="E55" s="2">
        <f t="shared" si="1"/>
        <v>7.8683470507545025E-3</v>
      </c>
    </row>
    <row r="56" spans="2:5" x14ac:dyDescent="0.35">
      <c r="B56" s="1" t="s">
        <v>32</v>
      </c>
      <c r="C56" s="2">
        <v>1.57</v>
      </c>
      <c r="D56" s="2">
        <f t="shared" si="0"/>
        <v>1.651296296296296</v>
      </c>
      <c r="E56" s="2">
        <f t="shared" si="1"/>
        <v>6.6090877914951468E-3</v>
      </c>
    </row>
    <row r="57" spans="2:5" x14ac:dyDescent="0.35">
      <c r="B57" s="1" t="s">
        <v>32</v>
      </c>
      <c r="C57" s="2">
        <v>1.57</v>
      </c>
      <c r="D57" s="2">
        <f t="shared" si="0"/>
        <v>1.651296296296296</v>
      </c>
      <c r="E57" s="2">
        <f t="shared" si="1"/>
        <v>6.6090877914951468E-3</v>
      </c>
    </row>
    <row r="58" spans="2:5" x14ac:dyDescent="0.35">
      <c r="B58" s="1" t="s">
        <v>33</v>
      </c>
      <c r="C58" s="2">
        <v>1.67</v>
      </c>
      <c r="D58" s="2">
        <f t="shared" si="0"/>
        <v>1.7941304347826088</v>
      </c>
      <c r="E58" s="2">
        <f t="shared" si="1"/>
        <v>1.5408364839319516E-2</v>
      </c>
    </row>
    <row r="59" spans="2:5" x14ac:dyDescent="0.35">
      <c r="B59" s="1" t="s">
        <v>33</v>
      </c>
      <c r="C59" s="2">
        <v>1.87</v>
      </c>
      <c r="D59" s="2">
        <f t="shared" si="0"/>
        <v>1.7941304347826088</v>
      </c>
      <c r="E59" s="2">
        <f t="shared" si="1"/>
        <v>5.7561909262759912E-3</v>
      </c>
    </row>
    <row r="60" spans="2:5" x14ac:dyDescent="0.35">
      <c r="B60" s="1" t="s">
        <v>33</v>
      </c>
      <c r="C60" s="2">
        <v>1.73</v>
      </c>
      <c r="D60" s="2">
        <f t="shared" si="0"/>
        <v>1.7941304347826088</v>
      </c>
      <c r="E60" s="2">
        <f t="shared" si="1"/>
        <v>4.1127126654064436E-3</v>
      </c>
    </row>
    <row r="61" spans="2:5" x14ac:dyDescent="0.35">
      <c r="B61" s="1" t="s">
        <v>32</v>
      </c>
      <c r="C61" s="2">
        <v>1.74</v>
      </c>
      <c r="D61" s="2">
        <f t="shared" si="0"/>
        <v>1.651296296296296</v>
      </c>
      <c r="E61" s="2">
        <f t="shared" si="1"/>
        <v>7.8683470507545025E-3</v>
      </c>
    </row>
    <row r="62" spans="2:5" x14ac:dyDescent="0.35">
      <c r="B62" s="1" t="s">
        <v>32</v>
      </c>
      <c r="C62" s="2">
        <v>1.6</v>
      </c>
      <c r="D62" s="2">
        <f t="shared" si="0"/>
        <v>1.651296296296296</v>
      </c>
      <c r="E62" s="2">
        <f t="shared" si="1"/>
        <v>2.6313100137173857E-3</v>
      </c>
    </row>
    <row r="63" spans="2:5" x14ac:dyDescent="0.35">
      <c r="B63" s="1" t="s">
        <v>32</v>
      </c>
      <c r="C63" s="2">
        <v>1.75</v>
      </c>
      <c r="D63" s="2">
        <f t="shared" si="0"/>
        <v>1.651296296296296</v>
      </c>
      <c r="E63" s="2">
        <f t="shared" si="1"/>
        <v>9.7424211248285826E-3</v>
      </c>
    </row>
    <row r="64" spans="2:5" x14ac:dyDescent="0.35">
      <c r="B64" s="1" t="s">
        <v>32</v>
      </c>
      <c r="C64" s="2">
        <v>1.64</v>
      </c>
      <c r="D64" s="2">
        <f t="shared" si="0"/>
        <v>1.651296296296296</v>
      </c>
      <c r="E64" s="2">
        <f t="shared" si="1"/>
        <v>1.2760631001371384E-4</v>
      </c>
    </row>
    <row r="65" spans="2:5" x14ac:dyDescent="0.35">
      <c r="B65" s="1" t="s">
        <v>33</v>
      </c>
      <c r="C65" s="2">
        <v>1.76</v>
      </c>
      <c r="D65" s="2">
        <f t="shared" si="0"/>
        <v>1.7941304347826088</v>
      </c>
      <c r="E65" s="2">
        <f t="shared" si="1"/>
        <v>1.1648865784499125E-3</v>
      </c>
    </row>
    <row r="66" spans="2:5" x14ac:dyDescent="0.35">
      <c r="B66" s="1" t="s">
        <v>33</v>
      </c>
      <c r="C66" s="2">
        <v>1.9</v>
      </c>
      <c r="D66" s="2">
        <f t="shared" si="0"/>
        <v>1.7941304347826088</v>
      </c>
      <c r="E66" s="2">
        <f t="shared" si="1"/>
        <v>1.1208364839319428E-2</v>
      </c>
    </row>
    <row r="67" spans="2:5" x14ac:dyDescent="0.35">
      <c r="B67" s="1" t="s">
        <v>32</v>
      </c>
      <c r="C67" s="2">
        <v>1.67</v>
      </c>
      <c r="D67" s="2">
        <f t="shared" si="0"/>
        <v>1.651296296296296</v>
      </c>
      <c r="E67" s="2">
        <f t="shared" si="1"/>
        <v>3.4982853223594656E-4</v>
      </c>
    </row>
    <row r="68" spans="2:5" x14ac:dyDescent="0.35">
      <c r="B68" s="1" t="s">
        <v>33</v>
      </c>
      <c r="C68" s="2">
        <v>1.92</v>
      </c>
      <c r="D68" s="2">
        <f t="shared" ref="D68:D102" si="2">IF(B68="F",$K$3,$K$7)</f>
        <v>1.7941304347826088</v>
      </c>
      <c r="E68" s="2">
        <f t="shared" ref="E68:E102" si="3">(C68-D68)^2</f>
        <v>1.5843147448015078E-2</v>
      </c>
    </row>
    <row r="69" spans="2:5" x14ac:dyDescent="0.35">
      <c r="B69" s="1" t="s">
        <v>32</v>
      </c>
      <c r="C69" s="2">
        <v>1.69</v>
      </c>
      <c r="D69" s="2">
        <f t="shared" si="2"/>
        <v>1.651296296296296</v>
      </c>
      <c r="E69" s="2">
        <f t="shared" si="3"/>
        <v>1.4979766803841035E-3</v>
      </c>
    </row>
    <row r="70" spans="2:5" x14ac:dyDescent="0.35">
      <c r="B70" s="1" t="s">
        <v>33</v>
      </c>
      <c r="C70" s="2">
        <v>1.76</v>
      </c>
      <c r="D70" s="2">
        <f t="shared" si="2"/>
        <v>1.7941304347826088</v>
      </c>
      <c r="E70" s="2">
        <f t="shared" si="3"/>
        <v>1.1648865784499125E-3</v>
      </c>
    </row>
    <row r="71" spans="2:5" x14ac:dyDescent="0.35">
      <c r="B71" s="1" t="s">
        <v>33</v>
      </c>
      <c r="C71" s="2">
        <v>1.87</v>
      </c>
      <c r="D71" s="2">
        <f t="shared" si="2"/>
        <v>1.7941304347826088</v>
      </c>
      <c r="E71" s="2">
        <f t="shared" si="3"/>
        <v>5.7561909262759912E-3</v>
      </c>
    </row>
    <row r="72" spans="2:5" x14ac:dyDescent="0.35">
      <c r="B72" s="1" t="s">
        <v>33</v>
      </c>
      <c r="C72" s="2">
        <v>1.87</v>
      </c>
      <c r="D72" s="2">
        <f t="shared" si="2"/>
        <v>1.7941304347826088</v>
      </c>
      <c r="E72" s="2">
        <f t="shared" si="3"/>
        <v>5.7561909262759912E-3</v>
      </c>
    </row>
    <row r="73" spans="2:5" x14ac:dyDescent="0.35">
      <c r="B73" s="1" t="s">
        <v>33</v>
      </c>
      <c r="C73" s="2">
        <v>1.85</v>
      </c>
      <c r="D73" s="2">
        <f t="shared" si="2"/>
        <v>1.7941304347826088</v>
      </c>
      <c r="E73" s="2">
        <f t="shared" si="3"/>
        <v>3.1214083175803379E-3</v>
      </c>
    </row>
    <row r="74" spans="2:5" x14ac:dyDescent="0.35">
      <c r="B74" s="1" t="s">
        <v>32</v>
      </c>
      <c r="C74" s="2">
        <v>1.57</v>
      </c>
      <c r="D74" s="2">
        <f t="shared" si="2"/>
        <v>1.651296296296296</v>
      </c>
      <c r="E74" s="2">
        <f t="shared" si="3"/>
        <v>6.6090877914951468E-3</v>
      </c>
    </row>
    <row r="75" spans="2:5" x14ac:dyDescent="0.35">
      <c r="B75" s="1" t="s">
        <v>32</v>
      </c>
      <c r="C75" s="2">
        <v>1.61</v>
      </c>
      <c r="D75" s="2">
        <f t="shared" si="2"/>
        <v>1.651296296296296</v>
      </c>
      <c r="E75" s="2">
        <f t="shared" si="3"/>
        <v>1.705384087791466E-3</v>
      </c>
    </row>
    <row r="76" spans="2:5" x14ac:dyDescent="0.35">
      <c r="B76" s="1" t="s">
        <v>32</v>
      </c>
      <c r="C76" s="2">
        <v>1.63</v>
      </c>
      <c r="D76" s="2">
        <f t="shared" si="2"/>
        <v>1.651296296296296</v>
      </c>
      <c r="E76" s="2">
        <f t="shared" si="3"/>
        <v>4.5353223593963695E-4</v>
      </c>
    </row>
    <row r="77" spans="2:5" x14ac:dyDescent="0.35">
      <c r="B77" s="1" t="s">
        <v>32</v>
      </c>
      <c r="C77" s="2">
        <v>1.59</v>
      </c>
      <c r="D77" s="2">
        <f t="shared" si="2"/>
        <v>1.651296296296296</v>
      </c>
      <c r="E77" s="2">
        <f t="shared" si="3"/>
        <v>3.7572359396433057E-3</v>
      </c>
    </row>
    <row r="78" spans="2:5" x14ac:dyDescent="0.35">
      <c r="B78" s="1" t="s">
        <v>33</v>
      </c>
      <c r="C78" s="2">
        <v>1.77</v>
      </c>
      <c r="D78" s="2">
        <f t="shared" si="2"/>
        <v>1.7941304347826088</v>
      </c>
      <c r="E78" s="2">
        <f t="shared" si="3"/>
        <v>5.8227788279773614E-4</v>
      </c>
    </row>
    <row r="79" spans="2:5" x14ac:dyDescent="0.35">
      <c r="B79" s="1" t="s">
        <v>32</v>
      </c>
      <c r="C79" s="2">
        <v>1.73</v>
      </c>
      <c r="D79" s="2">
        <f t="shared" si="2"/>
        <v>1.651296296296296</v>
      </c>
      <c r="E79" s="2">
        <f t="shared" si="3"/>
        <v>6.1942729766804212E-3</v>
      </c>
    </row>
    <row r="80" spans="2:5" x14ac:dyDescent="0.35">
      <c r="B80" s="1" t="s">
        <v>33</v>
      </c>
      <c r="C80" s="2">
        <v>1.8</v>
      </c>
      <c r="D80" s="2">
        <f t="shared" si="2"/>
        <v>1.7941304347826088</v>
      </c>
      <c r="E80" s="2">
        <f t="shared" si="3"/>
        <v>3.4451795841209041E-5</v>
      </c>
    </row>
    <row r="81" spans="2:5" x14ac:dyDescent="0.35">
      <c r="B81" s="1" t="s">
        <v>32</v>
      </c>
      <c r="C81" s="2">
        <v>1.72</v>
      </c>
      <c r="D81" s="2">
        <f t="shared" si="2"/>
        <v>1.651296296296296</v>
      </c>
      <c r="E81" s="2">
        <f t="shared" si="3"/>
        <v>4.7201989026063413E-3</v>
      </c>
    </row>
    <row r="82" spans="2:5" x14ac:dyDescent="0.35">
      <c r="B82" s="1" t="s">
        <v>32</v>
      </c>
      <c r="C82" s="2">
        <v>1.66</v>
      </c>
      <c r="D82" s="2">
        <f t="shared" si="2"/>
        <v>1.651296296296296</v>
      </c>
      <c r="E82" s="2">
        <f t="shared" si="3"/>
        <v>7.575445816186864E-5</v>
      </c>
    </row>
    <row r="83" spans="2:5" x14ac:dyDescent="0.35">
      <c r="B83" s="1" t="s">
        <v>32</v>
      </c>
      <c r="C83" s="2">
        <v>1.55</v>
      </c>
      <c r="D83" s="2">
        <f t="shared" si="2"/>
        <v>1.651296296296296</v>
      </c>
      <c r="E83" s="2">
        <f t="shared" si="3"/>
        <v>1.026093964334699E-2</v>
      </c>
    </row>
    <row r="84" spans="2:5" x14ac:dyDescent="0.35">
      <c r="B84" s="1" t="s">
        <v>32</v>
      </c>
      <c r="C84" s="2">
        <v>1.72</v>
      </c>
      <c r="D84" s="2">
        <f t="shared" si="2"/>
        <v>1.651296296296296</v>
      </c>
      <c r="E84" s="2">
        <f t="shared" si="3"/>
        <v>4.7201989026063413E-3</v>
      </c>
    </row>
    <row r="85" spans="2:5" x14ac:dyDescent="0.35">
      <c r="B85" s="1" t="s">
        <v>33</v>
      </c>
      <c r="C85" s="2">
        <v>1.72</v>
      </c>
      <c r="D85" s="2">
        <f t="shared" si="2"/>
        <v>1.7941304347826088</v>
      </c>
      <c r="E85" s="2">
        <f t="shared" si="3"/>
        <v>5.4953213610586214E-3</v>
      </c>
    </row>
    <row r="86" spans="2:5" x14ac:dyDescent="0.35">
      <c r="B86" s="1" t="s">
        <v>33</v>
      </c>
      <c r="C86" s="2">
        <v>1.71</v>
      </c>
      <c r="D86" s="2">
        <f t="shared" si="2"/>
        <v>1.7941304347826088</v>
      </c>
      <c r="E86" s="2">
        <f t="shared" si="3"/>
        <v>7.0779300567107998E-3</v>
      </c>
    </row>
    <row r="87" spans="2:5" x14ac:dyDescent="0.35">
      <c r="B87" s="1" t="s">
        <v>33</v>
      </c>
      <c r="C87" s="2">
        <v>1.7</v>
      </c>
      <c r="D87" s="2">
        <f t="shared" si="2"/>
        <v>1.7941304347826088</v>
      </c>
      <c r="E87" s="2">
        <f t="shared" si="3"/>
        <v>8.8605387523629786E-3</v>
      </c>
    </row>
    <row r="88" spans="2:5" x14ac:dyDescent="0.35">
      <c r="B88" s="1" t="s">
        <v>32</v>
      </c>
      <c r="C88" s="2">
        <v>1.72</v>
      </c>
      <c r="D88" s="2">
        <f t="shared" si="2"/>
        <v>1.651296296296296</v>
      </c>
      <c r="E88" s="2">
        <f t="shared" si="3"/>
        <v>4.7201989026063413E-3</v>
      </c>
    </row>
    <row r="89" spans="2:5" x14ac:dyDescent="0.35">
      <c r="B89" s="1" t="s">
        <v>33</v>
      </c>
      <c r="C89" s="2">
        <v>1.8</v>
      </c>
      <c r="D89" s="2">
        <f t="shared" si="2"/>
        <v>1.7941304347826088</v>
      </c>
      <c r="E89" s="2">
        <f t="shared" si="3"/>
        <v>3.4451795841209041E-5</v>
      </c>
    </row>
    <row r="90" spans="2:5" x14ac:dyDescent="0.35">
      <c r="B90" s="1" t="s">
        <v>32</v>
      </c>
      <c r="C90" s="2">
        <v>1.72</v>
      </c>
      <c r="D90" s="2">
        <f t="shared" si="2"/>
        <v>1.651296296296296</v>
      </c>
      <c r="E90" s="2">
        <f t="shared" si="3"/>
        <v>4.7201989026063413E-3</v>
      </c>
    </row>
    <row r="91" spans="2:5" x14ac:dyDescent="0.35">
      <c r="B91" s="1" t="s">
        <v>33</v>
      </c>
      <c r="C91" s="2">
        <v>1.82</v>
      </c>
      <c r="D91" s="2">
        <f t="shared" si="2"/>
        <v>1.7941304347826088</v>
      </c>
      <c r="E91" s="2">
        <f t="shared" si="3"/>
        <v>6.6923440453685941E-4</v>
      </c>
    </row>
    <row r="92" spans="2:5" x14ac:dyDescent="0.35">
      <c r="B92" s="1" t="s">
        <v>33</v>
      </c>
      <c r="C92" s="2">
        <v>1.87</v>
      </c>
      <c r="D92" s="2">
        <f t="shared" si="2"/>
        <v>1.7941304347826088</v>
      </c>
      <c r="E92" s="2">
        <f t="shared" si="3"/>
        <v>5.7561909262759912E-3</v>
      </c>
    </row>
    <row r="93" spans="2:5" x14ac:dyDescent="0.35">
      <c r="B93" s="1" t="s">
        <v>32</v>
      </c>
      <c r="C93" s="2">
        <v>1.56</v>
      </c>
      <c r="D93" s="2">
        <f t="shared" si="2"/>
        <v>1.651296296296296</v>
      </c>
      <c r="E93" s="2">
        <f t="shared" si="3"/>
        <v>8.3350137174210675E-3</v>
      </c>
    </row>
    <row r="94" spans="2:5" x14ac:dyDescent="0.35">
      <c r="B94" s="1" t="s">
        <v>33</v>
      </c>
      <c r="C94" s="2">
        <v>1.79</v>
      </c>
      <c r="D94" s="2">
        <f t="shared" si="2"/>
        <v>1.7941304347826088</v>
      </c>
      <c r="E94" s="2">
        <f t="shared" si="3"/>
        <v>1.7060491493384372E-5</v>
      </c>
    </row>
    <row r="95" spans="2:5" x14ac:dyDescent="0.35">
      <c r="B95" s="1" t="s">
        <v>33</v>
      </c>
      <c r="C95" s="2">
        <v>1.93</v>
      </c>
      <c r="D95" s="2">
        <f t="shared" si="2"/>
        <v>1.7941304347826088</v>
      </c>
      <c r="E95" s="2">
        <f t="shared" si="3"/>
        <v>1.8460538752362903E-2</v>
      </c>
    </row>
    <row r="96" spans="2:5" x14ac:dyDescent="0.35">
      <c r="B96" s="1" t="s">
        <v>32</v>
      </c>
      <c r="C96" s="2">
        <v>1.6</v>
      </c>
      <c r="D96" s="2">
        <f t="shared" si="2"/>
        <v>1.651296296296296</v>
      </c>
      <c r="E96" s="2">
        <f t="shared" si="3"/>
        <v>2.6313100137173857E-3</v>
      </c>
    </row>
    <row r="97" spans="2:5" x14ac:dyDescent="0.35">
      <c r="B97" s="1" t="s">
        <v>32</v>
      </c>
      <c r="C97" s="2">
        <v>1.55</v>
      </c>
      <c r="D97" s="2">
        <f t="shared" si="2"/>
        <v>1.651296296296296</v>
      </c>
      <c r="E97" s="2">
        <f t="shared" si="3"/>
        <v>1.026093964334699E-2</v>
      </c>
    </row>
    <row r="98" spans="2:5" x14ac:dyDescent="0.35">
      <c r="B98" s="1" t="s">
        <v>32</v>
      </c>
      <c r="C98" s="2">
        <v>1.74</v>
      </c>
      <c r="D98" s="2">
        <f t="shared" si="2"/>
        <v>1.651296296296296</v>
      </c>
      <c r="E98" s="2">
        <f t="shared" si="3"/>
        <v>7.8683470507545025E-3</v>
      </c>
    </row>
    <row r="99" spans="2:5" x14ac:dyDescent="0.35">
      <c r="B99" s="1" t="s">
        <v>33</v>
      </c>
      <c r="C99" s="2">
        <v>1.68</v>
      </c>
      <c r="D99" s="2">
        <f t="shared" si="2"/>
        <v>1.7941304347826088</v>
      </c>
      <c r="E99" s="2">
        <f t="shared" si="3"/>
        <v>1.3025756143667336E-2</v>
      </c>
    </row>
    <row r="100" spans="2:5" x14ac:dyDescent="0.35">
      <c r="B100" s="1" t="s">
        <v>33</v>
      </c>
      <c r="C100" s="2">
        <v>1.69</v>
      </c>
      <c r="D100" s="2">
        <f t="shared" si="2"/>
        <v>1.7941304347826088</v>
      </c>
      <c r="E100" s="2">
        <f t="shared" si="3"/>
        <v>1.0843147448015157E-2</v>
      </c>
    </row>
    <row r="101" spans="2:5" x14ac:dyDescent="0.35">
      <c r="B101" s="1" t="s">
        <v>33</v>
      </c>
      <c r="C101" s="2">
        <v>1.7</v>
      </c>
      <c r="D101" s="2">
        <f t="shared" si="2"/>
        <v>1.7941304347826088</v>
      </c>
      <c r="E101" s="2">
        <f t="shared" si="3"/>
        <v>8.8605387523629786E-3</v>
      </c>
    </row>
    <row r="102" spans="2:5" x14ac:dyDescent="0.35">
      <c r="B102" s="1" t="s">
        <v>32</v>
      </c>
      <c r="C102" s="2">
        <v>1.72</v>
      </c>
      <c r="D102" s="2">
        <f t="shared" si="2"/>
        <v>1.651296296296296</v>
      </c>
      <c r="E102" s="2">
        <f t="shared" si="3"/>
        <v>4.7201989026063413E-3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AD05-89CD-4EFA-82F1-A8FCAA3720CC}">
  <dimension ref="B2:F49"/>
  <sheetViews>
    <sheetView workbookViewId="0">
      <selection activeCell="C4" sqref="C4:C8"/>
    </sheetView>
  </sheetViews>
  <sheetFormatPr defaultRowHeight="14.5" x14ac:dyDescent="0.35"/>
  <cols>
    <col min="1" max="1" width="3" customWidth="1"/>
    <col min="4" max="4" width="3" customWidth="1"/>
  </cols>
  <sheetData>
    <row r="2" spans="2:6" ht="15" thickBot="1" x14ac:dyDescent="0.4"/>
    <row r="3" spans="2:6" ht="15" thickTop="1" x14ac:dyDescent="0.35">
      <c r="B3" s="29" t="s">
        <v>52</v>
      </c>
      <c r="C3" s="29" t="s">
        <v>51</v>
      </c>
      <c r="E3" s="29" t="s">
        <v>53</v>
      </c>
      <c r="F3" s="29" t="s">
        <v>54</v>
      </c>
    </row>
    <row r="4" spans="2:6" x14ac:dyDescent="0.35">
      <c r="B4" s="2">
        <f ca="1">1+RAND()</f>
        <v>1.6417426933683799</v>
      </c>
      <c r="C4" s="2">
        <f t="shared" ref="C4:C49" ca="1" si="0">$E$4*B4+$F$4</f>
        <v>6.2834853867367597</v>
      </c>
      <c r="E4" s="1">
        <v>2</v>
      </c>
      <c r="F4" s="1">
        <v>3</v>
      </c>
    </row>
    <row r="5" spans="2:6" x14ac:dyDescent="0.35">
      <c r="B5" s="2">
        <f ca="1">B4+1+RAND()</f>
        <v>2.8699546543626022</v>
      </c>
      <c r="C5" s="2">
        <f t="shared" ca="1" si="0"/>
        <v>8.7399093087252044</v>
      </c>
    </row>
    <row r="6" spans="2:6" x14ac:dyDescent="0.35">
      <c r="B6" s="2">
        <f t="shared" ref="B6:B49" ca="1" si="1">B5+1+RAND()</f>
        <v>3.9333334841488394</v>
      </c>
      <c r="C6" s="2">
        <f t="shared" ca="1" si="0"/>
        <v>10.866666968297679</v>
      </c>
    </row>
    <row r="7" spans="2:6" x14ac:dyDescent="0.35">
      <c r="B7" s="2">
        <f t="shared" ca="1" si="1"/>
        <v>5.6081619536107059</v>
      </c>
      <c r="C7" s="2">
        <f t="shared" ca="1" si="0"/>
        <v>14.216323907221412</v>
      </c>
    </row>
    <row r="8" spans="2:6" x14ac:dyDescent="0.35">
      <c r="B8" s="2">
        <f t="shared" ca="1" si="1"/>
        <v>6.8050919174004489</v>
      </c>
      <c r="C8" s="2">
        <f t="shared" ca="1" si="0"/>
        <v>16.6101838348009</v>
      </c>
    </row>
    <row r="9" spans="2:6" x14ac:dyDescent="0.35">
      <c r="B9" s="2">
        <f t="shared" ca="1" si="1"/>
        <v>8.6063747107501722</v>
      </c>
      <c r="C9" s="2">
        <f t="shared" ca="1" si="0"/>
        <v>20.212749421500344</v>
      </c>
    </row>
    <row r="10" spans="2:6" x14ac:dyDescent="0.35">
      <c r="B10" s="2">
        <f t="shared" ca="1" si="1"/>
        <v>9.6274498471664476</v>
      </c>
      <c r="C10" s="2">
        <f t="shared" ca="1" si="0"/>
        <v>22.254899694332895</v>
      </c>
    </row>
    <row r="11" spans="2:6" x14ac:dyDescent="0.35">
      <c r="B11" s="2">
        <f t="shared" ca="1" si="1"/>
        <v>11.243743720881442</v>
      </c>
      <c r="C11" s="2">
        <f t="shared" ca="1" si="0"/>
        <v>25.487487441762884</v>
      </c>
    </row>
    <row r="12" spans="2:6" x14ac:dyDescent="0.35">
      <c r="B12" s="2">
        <f t="shared" ca="1" si="1"/>
        <v>13.023964136396458</v>
      </c>
      <c r="C12" s="2">
        <f t="shared" ca="1" si="0"/>
        <v>29.047928272792916</v>
      </c>
    </row>
    <row r="13" spans="2:6" x14ac:dyDescent="0.35">
      <c r="B13" s="2">
        <f t="shared" ca="1" si="1"/>
        <v>14.240779103485284</v>
      </c>
      <c r="C13" s="2">
        <f t="shared" ca="1" si="0"/>
        <v>31.481558206970568</v>
      </c>
    </row>
    <row r="14" spans="2:6" x14ac:dyDescent="0.35">
      <c r="B14" s="2">
        <f t="shared" ca="1" si="1"/>
        <v>16.202829072102737</v>
      </c>
      <c r="C14" s="2">
        <f t="shared" ca="1" si="0"/>
        <v>35.405658144205475</v>
      </c>
    </row>
    <row r="15" spans="2:6" x14ac:dyDescent="0.35">
      <c r="B15" s="2">
        <f t="shared" ca="1" si="1"/>
        <v>17.508901620547391</v>
      </c>
      <c r="C15" s="2">
        <f t="shared" ca="1" si="0"/>
        <v>38.017803241094782</v>
      </c>
    </row>
    <row r="16" spans="2:6" x14ac:dyDescent="0.35">
      <c r="B16" s="2">
        <f t="shared" ca="1" si="1"/>
        <v>19.488460194260604</v>
      </c>
      <c r="C16" s="2">
        <f t="shared" ca="1" si="0"/>
        <v>41.976920388521208</v>
      </c>
    </row>
    <row r="17" spans="2:3" x14ac:dyDescent="0.35">
      <c r="B17" s="2">
        <f t="shared" ca="1" si="1"/>
        <v>20.87138796994558</v>
      </c>
      <c r="C17" s="2">
        <f t="shared" ca="1" si="0"/>
        <v>44.74277593989116</v>
      </c>
    </row>
    <row r="18" spans="2:3" x14ac:dyDescent="0.35">
      <c r="B18" s="2">
        <f t="shared" ca="1" si="1"/>
        <v>21.878639590739823</v>
      </c>
      <c r="C18" s="2">
        <f t="shared" ca="1" si="0"/>
        <v>46.757279181479646</v>
      </c>
    </row>
    <row r="19" spans="2:3" x14ac:dyDescent="0.35">
      <c r="B19" s="2">
        <f t="shared" ca="1" si="1"/>
        <v>23.839381528274192</v>
      </c>
      <c r="C19" s="2">
        <f t="shared" ca="1" si="0"/>
        <v>50.678763056548384</v>
      </c>
    </row>
    <row r="20" spans="2:3" x14ac:dyDescent="0.35">
      <c r="B20" s="2">
        <f t="shared" ca="1" si="1"/>
        <v>24.840012309530739</v>
      </c>
      <c r="C20" s="2">
        <f t="shared" ca="1" si="0"/>
        <v>52.680024619061477</v>
      </c>
    </row>
    <row r="21" spans="2:3" x14ac:dyDescent="0.35">
      <c r="B21" s="2">
        <f t="shared" ca="1" si="1"/>
        <v>25.959010338806614</v>
      </c>
      <c r="C21" s="2">
        <f t="shared" ca="1" si="0"/>
        <v>54.918020677613228</v>
      </c>
    </row>
    <row r="22" spans="2:3" x14ac:dyDescent="0.35">
      <c r="B22" s="2">
        <f t="shared" ca="1" si="1"/>
        <v>27.583890029530192</v>
      </c>
      <c r="C22" s="2">
        <f t="shared" ca="1" si="0"/>
        <v>58.167780059060384</v>
      </c>
    </row>
    <row r="23" spans="2:3" x14ac:dyDescent="0.35">
      <c r="B23" s="2">
        <f t="shared" ca="1" si="1"/>
        <v>29.380963854803163</v>
      </c>
      <c r="C23" s="2">
        <f t="shared" ca="1" si="0"/>
        <v>61.761927709606326</v>
      </c>
    </row>
    <row r="24" spans="2:3" x14ac:dyDescent="0.35">
      <c r="B24" s="2">
        <f t="shared" ca="1" si="1"/>
        <v>31.310761236131594</v>
      </c>
      <c r="C24" s="2">
        <f t="shared" ca="1" si="0"/>
        <v>65.621522472263194</v>
      </c>
    </row>
    <row r="25" spans="2:3" x14ac:dyDescent="0.35">
      <c r="B25" s="2">
        <f t="shared" ca="1" si="1"/>
        <v>33.251002143717457</v>
      </c>
      <c r="C25" s="2">
        <f t="shared" ca="1" si="0"/>
        <v>69.502004287434914</v>
      </c>
    </row>
    <row r="26" spans="2:3" x14ac:dyDescent="0.35">
      <c r="B26" s="2">
        <f t="shared" ca="1" si="1"/>
        <v>34.965246626395597</v>
      </c>
      <c r="C26" s="2">
        <f t="shared" ca="1" si="0"/>
        <v>72.930493252791194</v>
      </c>
    </row>
    <row r="27" spans="2:3" x14ac:dyDescent="0.35">
      <c r="B27" s="2">
        <f t="shared" ca="1" si="1"/>
        <v>36.748569650043478</v>
      </c>
      <c r="C27" s="2">
        <f t="shared" ca="1" si="0"/>
        <v>76.497139300086957</v>
      </c>
    </row>
    <row r="28" spans="2:3" x14ac:dyDescent="0.35">
      <c r="B28" s="2">
        <f t="shared" ca="1" si="1"/>
        <v>38.096203182838593</v>
      </c>
      <c r="C28" s="2">
        <f t="shared" ca="1" si="0"/>
        <v>79.192406365677186</v>
      </c>
    </row>
    <row r="29" spans="2:3" x14ac:dyDescent="0.35">
      <c r="B29" s="2">
        <f t="shared" ca="1" si="1"/>
        <v>39.429995592430117</v>
      </c>
      <c r="C29" s="2">
        <f t="shared" ca="1" si="0"/>
        <v>81.859991184860235</v>
      </c>
    </row>
    <row r="30" spans="2:3" x14ac:dyDescent="0.35">
      <c r="B30" s="2">
        <f t="shared" ca="1" si="1"/>
        <v>40.924251252449039</v>
      </c>
      <c r="C30" s="2">
        <f t="shared" ca="1" si="0"/>
        <v>84.848502504898079</v>
      </c>
    </row>
    <row r="31" spans="2:3" x14ac:dyDescent="0.35">
      <c r="B31" s="2">
        <f t="shared" ca="1" si="1"/>
        <v>42.638727724953966</v>
      </c>
      <c r="C31" s="2">
        <f t="shared" ca="1" si="0"/>
        <v>88.277455449907933</v>
      </c>
    </row>
    <row r="32" spans="2:3" x14ac:dyDescent="0.35">
      <c r="B32" s="2">
        <f t="shared" ca="1" si="1"/>
        <v>44.513218814752193</v>
      </c>
      <c r="C32" s="2">
        <f t="shared" ca="1" si="0"/>
        <v>92.026437629504386</v>
      </c>
    </row>
    <row r="33" spans="2:3" x14ac:dyDescent="0.35">
      <c r="B33" s="2">
        <f t="shared" ca="1" si="1"/>
        <v>46.392638474708491</v>
      </c>
      <c r="C33" s="2">
        <f t="shared" ca="1" si="0"/>
        <v>95.785276949416982</v>
      </c>
    </row>
    <row r="34" spans="2:3" x14ac:dyDescent="0.35">
      <c r="B34" s="2">
        <f t="shared" ca="1" si="1"/>
        <v>47.410115369537806</v>
      </c>
      <c r="C34" s="2">
        <f t="shared" ca="1" si="0"/>
        <v>97.820230739075612</v>
      </c>
    </row>
    <row r="35" spans="2:3" x14ac:dyDescent="0.35">
      <c r="B35" s="2">
        <f t="shared" ca="1" si="1"/>
        <v>49.026366671876666</v>
      </c>
      <c r="C35" s="2">
        <f t="shared" ca="1" si="0"/>
        <v>101.05273334375333</v>
      </c>
    </row>
    <row r="36" spans="2:3" x14ac:dyDescent="0.35">
      <c r="B36" s="2">
        <f t="shared" ca="1" si="1"/>
        <v>50.456922619063235</v>
      </c>
      <c r="C36" s="2">
        <f t="shared" ca="1" si="0"/>
        <v>103.91384523812647</v>
      </c>
    </row>
    <row r="37" spans="2:3" x14ac:dyDescent="0.35">
      <c r="B37" s="2">
        <f t="shared" ca="1" si="1"/>
        <v>52.021189818993584</v>
      </c>
      <c r="C37" s="2">
        <f t="shared" ca="1" si="0"/>
        <v>107.04237963798717</v>
      </c>
    </row>
    <row r="38" spans="2:3" x14ac:dyDescent="0.35">
      <c r="B38" s="2">
        <f t="shared" ca="1" si="1"/>
        <v>53.042322188800661</v>
      </c>
      <c r="C38" s="2">
        <f t="shared" ca="1" si="0"/>
        <v>109.08464437760132</v>
      </c>
    </row>
    <row r="39" spans="2:3" x14ac:dyDescent="0.35">
      <c r="B39" s="2">
        <f t="shared" ca="1" si="1"/>
        <v>54.863856311743135</v>
      </c>
      <c r="C39" s="2">
        <f t="shared" ca="1" si="0"/>
        <v>112.72771262348627</v>
      </c>
    </row>
    <row r="40" spans="2:3" x14ac:dyDescent="0.35">
      <c r="B40" s="2">
        <f t="shared" ca="1" si="1"/>
        <v>56.742788340154682</v>
      </c>
      <c r="C40" s="2">
        <f t="shared" ca="1" si="0"/>
        <v>116.48557668030936</v>
      </c>
    </row>
    <row r="41" spans="2:3" x14ac:dyDescent="0.35">
      <c r="B41" s="2">
        <f t="shared" ca="1" si="1"/>
        <v>58.413356807945867</v>
      </c>
      <c r="C41" s="2">
        <f t="shared" ca="1" si="0"/>
        <v>119.82671361589173</v>
      </c>
    </row>
    <row r="42" spans="2:3" x14ac:dyDescent="0.35">
      <c r="B42" s="2">
        <f t="shared" ca="1" si="1"/>
        <v>59.530564925921063</v>
      </c>
      <c r="C42" s="2">
        <f t="shared" ca="1" si="0"/>
        <v>122.06112985184213</v>
      </c>
    </row>
    <row r="43" spans="2:3" x14ac:dyDescent="0.35">
      <c r="B43" s="2">
        <f t="shared" ca="1" si="1"/>
        <v>61.161804551121797</v>
      </c>
      <c r="C43" s="2">
        <f t="shared" ca="1" si="0"/>
        <v>125.32360910224359</v>
      </c>
    </row>
    <row r="44" spans="2:3" x14ac:dyDescent="0.35">
      <c r="B44" s="2">
        <f t="shared" ca="1" si="1"/>
        <v>62.558911079611825</v>
      </c>
      <c r="C44" s="2">
        <f t="shared" ca="1" si="0"/>
        <v>128.11782215922364</v>
      </c>
    </row>
    <row r="45" spans="2:3" x14ac:dyDescent="0.35">
      <c r="B45" s="2">
        <f t="shared" ca="1" si="1"/>
        <v>63.651296395586343</v>
      </c>
      <c r="C45" s="2">
        <f t="shared" ca="1" si="0"/>
        <v>130.30259279117269</v>
      </c>
    </row>
    <row r="46" spans="2:3" x14ac:dyDescent="0.35">
      <c r="B46" s="2">
        <f t="shared" ca="1" si="1"/>
        <v>64.870483060526894</v>
      </c>
      <c r="C46" s="2">
        <f t="shared" ca="1" si="0"/>
        <v>132.74096612105379</v>
      </c>
    </row>
    <row r="47" spans="2:3" x14ac:dyDescent="0.35">
      <c r="B47" s="2">
        <f t="shared" ca="1" si="1"/>
        <v>66.385678586511133</v>
      </c>
      <c r="C47" s="2">
        <f t="shared" ca="1" si="0"/>
        <v>135.77135717302227</v>
      </c>
    </row>
    <row r="48" spans="2:3" x14ac:dyDescent="0.35">
      <c r="B48" s="2">
        <f t="shared" ca="1" si="1"/>
        <v>68.01063290949655</v>
      </c>
      <c r="C48" s="2">
        <f t="shared" ca="1" si="0"/>
        <v>139.0212658189931</v>
      </c>
    </row>
    <row r="49" spans="2:3" x14ac:dyDescent="0.35">
      <c r="B49" s="2">
        <f t="shared" ca="1" si="1"/>
        <v>69.589859702308786</v>
      </c>
      <c r="C49" s="2">
        <f t="shared" ca="1" si="0"/>
        <v>142.17971940461757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3F1A-ECCC-4723-BA0E-6B9BCC6F240A}">
  <dimension ref="B2:G49"/>
  <sheetViews>
    <sheetView workbookViewId="0">
      <selection activeCell="G12" sqref="G12"/>
    </sheetView>
  </sheetViews>
  <sheetFormatPr defaultRowHeight="14.5" x14ac:dyDescent="0.35"/>
  <cols>
    <col min="1" max="1" width="2.26953125" customWidth="1"/>
    <col min="4" max="4" width="2.26953125" customWidth="1"/>
  </cols>
  <sheetData>
    <row r="2" spans="2:7" ht="15" thickBot="1" x14ac:dyDescent="0.4"/>
    <row r="3" spans="2:7" ht="15" thickTop="1" x14ac:dyDescent="0.35">
      <c r="B3" s="29" t="s">
        <v>52</v>
      </c>
      <c r="C3" s="29" t="s">
        <v>51</v>
      </c>
      <c r="E3" s="29" t="s">
        <v>53</v>
      </c>
      <c r="F3" s="29" t="s">
        <v>54</v>
      </c>
      <c r="G3" s="29" t="s">
        <v>55</v>
      </c>
    </row>
    <row r="4" spans="2:7" x14ac:dyDescent="0.35">
      <c r="B4" s="2">
        <f ca="1">1+RAND()</f>
        <v>1.9878305787550521</v>
      </c>
      <c r="C4" s="2">
        <f t="shared" ref="C4:C49" ca="1" si="0">$E$4*B4^2+$F$4*B4+$G$4</f>
        <v>190.19667010302001</v>
      </c>
      <c r="E4" s="1">
        <v>-1</v>
      </c>
      <c r="F4" s="1">
        <v>70</v>
      </c>
      <c r="G4" s="1">
        <v>55</v>
      </c>
    </row>
    <row r="5" spans="2:7" x14ac:dyDescent="0.35">
      <c r="B5" s="2">
        <f ca="1">B4+1+RAND()</f>
        <v>3.4407444046269955</v>
      </c>
      <c r="C5" s="2">
        <f t="shared" ca="1" si="0"/>
        <v>284.01338626591769</v>
      </c>
    </row>
    <row r="6" spans="2:7" x14ac:dyDescent="0.35">
      <c r="B6" s="2">
        <f t="shared" ref="B6:B49" ca="1" si="1">B5+1+RAND()</f>
        <v>4.8919533443735972</v>
      </c>
      <c r="C6" s="2">
        <f t="shared" ca="1" si="0"/>
        <v>373.50552658262376</v>
      </c>
      <c r="E6" s="16"/>
    </row>
    <row r="7" spans="2:7" x14ac:dyDescent="0.35">
      <c r="B7" s="2">
        <f t="shared" ca="1" si="1"/>
        <v>6.4376712320738534</v>
      </c>
      <c r="C7" s="2">
        <f t="shared" ca="1" si="0"/>
        <v>464.19337535289844</v>
      </c>
    </row>
    <row r="8" spans="2:7" x14ac:dyDescent="0.35">
      <c r="B8" s="2">
        <f t="shared" ca="1" si="1"/>
        <v>8.4316787185612245</v>
      </c>
      <c r="C8" s="2">
        <f t="shared" ca="1" si="0"/>
        <v>574.12430428624737</v>
      </c>
    </row>
    <row r="9" spans="2:7" x14ac:dyDescent="0.35">
      <c r="B9" s="2">
        <f t="shared" ca="1" si="1"/>
        <v>9.7326109462197721</v>
      </c>
      <c r="C9" s="2">
        <f t="shared" ca="1" si="0"/>
        <v>641.55905040490711</v>
      </c>
    </row>
    <row r="10" spans="2:7" x14ac:dyDescent="0.35">
      <c r="B10" s="2">
        <f t="shared" ca="1" si="1"/>
        <v>11.230689086134188</v>
      </c>
      <c r="C10" s="2">
        <f t="shared" ca="1" si="0"/>
        <v>715.01985867997962</v>
      </c>
    </row>
    <row r="11" spans="2:7" x14ac:dyDescent="0.35">
      <c r="B11" s="2">
        <f t="shared" ca="1" si="1"/>
        <v>12.874089590937691</v>
      </c>
      <c r="C11" s="2">
        <f t="shared" ca="1" si="0"/>
        <v>790.44408857014821</v>
      </c>
    </row>
    <row r="12" spans="2:7" x14ac:dyDescent="0.35">
      <c r="B12" s="2">
        <f t="shared" ca="1" si="1"/>
        <v>14.826504448311606</v>
      </c>
      <c r="C12" s="2">
        <f t="shared" ca="1" si="0"/>
        <v>873.03007722600864</v>
      </c>
    </row>
    <row r="13" spans="2:7" x14ac:dyDescent="0.35">
      <c r="B13" s="2">
        <f t="shared" ca="1" si="1"/>
        <v>16.492393751825478</v>
      </c>
      <c r="C13" s="2">
        <f t="shared" ca="1" si="0"/>
        <v>937.46851096253147</v>
      </c>
    </row>
    <row r="14" spans="2:7" x14ac:dyDescent="0.35">
      <c r="B14" s="2">
        <f t="shared" ca="1" si="1"/>
        <v>17.956692301600523</v>
      </c>
      <c r="C14" s="2">
        <f t="shared" ca="1" si="0"/>
        <v>989.52566269767703</v>
      </c>
    </row>
    <row r="15" spans="2:7" x14ac:dyDescent="0.35">
      <c r="B15" s="2">
        <f t="shared" ca="1" si="1"/>
        <v>19.161035012792563</v>
      </c>
      <c r="C15" s="2">
        <f t="shared" ca="1" si="0"/>
        <v>1029.1271881340172</v>
      </c>
    </row>
    <row r="16" spans="2:7" x14ac:dyDescent="0.35">
      <c r="B16" s="2">
        <f t="shared" ca="1" si="1"/>
        <v>20.501763359462693</v>
      </c>
      <c r="C16" s="2">
        <f t="shared" ca="1" si="0"/>
        <v>1069.8011343149815</v>
      </c>
    </row>
    <row r="17" spans="2:3" x14ac:dyDescent="0.35">
      <c r="B17" s="2">
        <f t="shared" ca="1" si="1"/>
        <v>21.843869294349759</v>
      </c>
      <c r="C17" s="2">
        <f t="shared" ca="1" si="0"/>
        <v>1106.9162248558468</v>
      </c>
    </row>
    <row r="18" spans="2:3" x14ac:dyDescent="0.35">
      <c r="B18" s="2">
        <f t="shared" ca="1" si="1"/>
        <v>23.142710174801319</v>
      </c>
      <c r="C18" s="2">
        <f t="shared" ca="1" si="0"/>
        <v>1139.40467800124</v>
      </c>
    </row>
    <row r="19" spans="2:3" x14ac:dyDescent="0.35">
      <c r="B19" s="2">
        <f t="shared" ca="1" si="1"/>
        <v>24.648819519119545</v>
      </c>
      <c r="C19" s="2">
        <f t="shared" ca="1" si="0"/>
        <v>1172.8530626522393</v>
      </c>
    </row>
    <row r="20" spans="2:3" x14ac:dyDescent="0.35">
      <c r="B20" s="2">
        <f t="shared" ca="1" si="1"/>
        <v>26.575992240382231</v>
      </c>
      <c r="C20" s="2">
        <f t="shared" ca="1" si="0"/>
        <v>1209.0360932658996</v>
      </c>
    </row>
    <row r="21" spans="2:3" x14ac:dyDescent="0.35">
      <c r="B21" s="2">
        <f t="shared" ca="1" si="1"/>
        <v>28.106955104904284</v>
      </c>
      <c r="C21" s="2">
        <f t="shared" ca="1" si="0"/>
        <v>1232.4859320741948</v>
      </c>
    </row>
    <row r="22" spans="2:3" x14ac:dyDescent="0.35">
      <c r="B22" s="2">
        <f t="shared" ca="1" si="1"/>
        <v>29.297568624979949</v>
      </c>
      <c r="C22" s="2">
        <f t="shared" ca="1" si="0"/>
        <v>1247.482276413187</v>
      </c>
    </row>
    <row r="23" spans="2:3" x14ac:dyDescent="0.35">
      <c r="B23" s="2">
        <f t="shared" ca="1" si="1"/>
        <v>31.081593634332773</v>
      </c>
      <c r="C23" s="2">
        <f t="shared" ca="1" si="0"/>
        <v>1264.6460915534985</v>
      </c>
    </row>
    <row r="24" spans="2:3" x14ac:dyDescent="0.35">
      <c r="B24" s="2">
        <f t="shared" ca="1" si="1"/>
        <v>32.990307811381676</v>
      </c>
      <c r="C24" s="2">
        <f t="shared" ca="1" si="0"/>
        <v>1275.9611373070065</v>
      </c>
    </row>
    <row r="25" spans="2:3" x14ac:dyDescent="0.35">
      <c r="B25" s="2">
        <f t="shared" ca="1" si="1"/>
        <v>34.075412436280125</v>
      </c>
      <c r="C25" s="2">
        <f t="shared" ca="1" si="0"/>
        <v>1279.1451378370145</v>
      </c>
    </row>
    <row r="26" spans="2:3" x14ac:dyDescent="0.35">
      <c r="B26" s="2">
        <f t="shared" ca="1" si="1"/>
        <v>35.449734729587206</v>
      </c>
      <c r="C26" s="2">
        <f t="shared" ca="1" si="0"/>
        <v>1279.7977386730031</v>
      </c>
    </row>
    <row r="27" spans="2:3" x14ac:dyDescent="0.35">
      <c r="B27" s="2">
        <f t="shared" ca="1" si="1"/>
        <v>36.462528032784853</v>
      </c>
      <c r="C27" s="2">
        <f t="shared" ca="1" si="0"/>
        <v>1277.8610117533187</v>
      </c>
    </row>
    <row r="28" spans="2:3" x14ac:dyDescent="0.35">
      <c r="B28" s="2">
        <f t="shared" ca="1" si="1"/>
        <v>37.795981175062728</v>
      </c>
      <c r="C28" s="2">
        <f t="shared" ca="1" si="0"/>
        <v>1272.1824892686948</v>
      </c>
    </row>
    <row r="29" spans="2:3" x14ac:dyDescent="0.35">
      <c r="B29" s="2">
        <f t="shared" ca="1" si="1"/>
        <v>38.924568426454208</v>
      </c>
      <c r="C29" s="2">
        <f t="shared" ca="1" si="0"/>
        <v>1264.597762666079</v>
      </c>
    </row>
    <row r="30" spans="2:3" x14ac:dyDescent="0.35">
      <c r="B30" s="2">
        <f t="shared" ca="1" si="1"/>
        <v>40.101682509554195</v>
      </c>
      <c r="C30" s="2">
        <f t="shared" ca="1" si="0"/>
        <v>1253.9728355717086</v>
      </c>
    </row>
    <row r="31" spans="2:3" x14ac:dyDescent="0.35">
      <c r="B31" s="2">
        <f t="shared" ca="1" si="1"/>
        <v>41.61018178936061</v>
      </c>
      <c r="C31" s="2">
        <f t="shared" ca="1" si="0"/>
        <v>1236.3054967116054</v>
      </c>
    </row>
    <row r="32" spans="2:3" x14ac:dyDescent="0.35">
      <c r="B32" s="2">
        <f t="shared" ca="1" si="1"/>
        <v>43.120734042985475</v>
      </c>
      <c r="C32" s="2">
        <f t="shared" ca="1" si="0"/>
        <v>1214.0536786030966</v>
      </c>
    </row>
    <row r="33" spans="2:3" x14ac:dyDescent="0.35">
      <c r="B33" s="2">
        <f t="shared" ca="1" si="1"/>
        <v>44.323322847143608</v>
      </c>
      <c r="C33" s="2">
        <f t="shared" ca="1" si="0"/>
        <v>1193.0756510879298</v>
      </c>
    </row>
    <row r="34" spans="2:3" x14ac:dyDescent="0.35">
      <c r="B34" s="2">
        <f t="shared" ca="1" si="1"/>
        <v>46.16513864761302</v>
      </c>
      <c r="C34" s="2">
        <f t="shared" ca="1" si="0"/>
        <v>1155.3396789795784</v>
      </c>
    </row>
    <row r="35" spans="2:3" x14ac:dyDescent="0.35">
      <c r="B35" s="2">
        <f t="shared" ca="1" si="1"/>
        <v>48.000361779111287</v>
      </c>
      <c r="C35" s="2">
        <f t="shared" ca="1" si="0"/>
        <v>1110.9905936122227</v>
      </c>
    </row>
    <row r="36" spans="2:3" x14ac:dyDescent="0.35">
      <c r="B36" s="2">
        <f t="shared" ca="1" si="1"/>
        <v>49.48775560036318</v>
      </c>
      <c r="C36" s="2">
        <f t="shared" ca="1" si="0"/>
        <v>1070.1049376641454</v>
      </c>
    </row>
    <row r="37" spans="2:3" x14ac:dyDescent="0.35">
      <c r="B37" s="2">
        <f t="shared" ca="1" si="1"/>
        <v>51.248956624118478</v>
      </c>
      <c r="C37" s="2">
        <f t="shared" ca="1" si="0"/>
        <v>1015.9714086275167</v>
      </c>
    </row>
    <row r="38" spans="2:3" x14ac:dyDescent="0.35">
      <c r="B38" s="2">
        <f t="shared" ca="1" si="1"/>
        <v>52.484932653197326</v>
      </c>
      <c r="C38" s="2">
        <f t="shared" ca="1" si="0"/>
        <v>974.27713011315382</v>
      </c>
    </row>
    <row r="39" spans="2:3" x14ac:dyDescent="0.35">
      <c r="B39" s="2">
        <f t="shared" ca="1" si="1"/>
        <v>53.722957437097129</v>
      </c>
      <c r="C39" s="2">
        <f t="shared" ca="1" si="0"/>
        <v>929.45086480864938</v>
      </c>
    </row>
    <row r="40" spans="2:3" x14ac:dyDescent="0.35">
      <c r="B40" s="2">
        <f t="shared" ca="1" si="1"/>
        <v>55.554759353488024</v>
      </c>
      <c r="C40" s="2">
        <f t="shared" ca="1" si="0"/>
        <v>857.50186792019667</v>
      </c>
    </row>
    <row r="41" spans="2:3" x14ac:dyDescent="0.35">
      <c r="B41" s="2">
        <f t="shared" ca="1" si="1"/>
        <v>56.92659047586227</v>
      </c>
      <c r="C41" s="2">
        <f t="shared" ca="1" si="0"/>
        <v>799.22463010382626</v>
      </c>
    </row>
    <row r="42" spans="2:3" x14ac:dyDescent="0.35">
      <c r="B42" s="2">
        <f t="shared" ca="1" si="1"/>
        <v>58.586803876268533</v>
      </c>
      <c r="C42" s="2">
        <f t="shared" ca="1" si="0"/>
        <v>723.66268290244398</v>
      </c>
    </row>
    <row r="43" spans="2:3" x14ac:dyDescent="0.35">
      <c r="B43" s="2">
        <f t="shared" ca="1" si="1"/>
        <v>60.260606225793076</v>
      </c>
      <c r="C43" s="2">
        <f t="shared" ca="1" si="0"/>
        <v>641.90177310542367</v>
      </c>
    </row>
    <row r="44" spans="2:3" x14ac:dyDescent="0.35">
      <c r="B44" s="2">
        <f t="shared" ca="1" si="1"/>
        <v>61.986153911253069</v>
      </c>
      <c r="C44" s="2">
        <f t="shared" ca="1" si="0"/>
        <v>551.74749707816045</v>
      </c>
    </row>
    <row r="45" spans="2:3" x14ac:dyDescent="0.35">
      <c r="B45" s="2">
        <f t="shared" ca="1" si="1"/>
        <v>63.219077769120879</v>
      </c>
      <c r="C45" s="2">
        <f t="shared" ca="1" si="0"/>
        <v>483.68364986030747</v>
      </c>
    </row>
    <row r="46" spans="2:3" x14ac:dyDescent="0.35">
      <c r="B46" s="2">
        <f t="shared" ca="1" si="1"/>
        <v>64.354417559784181</v>
      </c>
      <c r="C46" s="2">
        <f t="shared" ca="1" si="0"/>
        <v>418.3181697258342</v>
      </c>
    </row>
    <row r="47" spans="2:3" x14ac:dyDescent="0.35">
      <c r="B47" s="2">
        <f t="shared" ca="1" si="1"/>
        <v>65.999534876121217</v>
      </c>
      <c r="C47" s="2">
        <f t="shared" ca="1" si="0"/>
        <v>319.028837464145</v>
      </c>
    </row>
    <row r="48" spans="2:3" x14ac:dyDescent="0.35">
      <c r="B48" s="2">
        <f t="shared" ca="1" si="1"/>
        <v>67.380741686700716</v>
      </c>
      <c r="C48" s="2">
        <f t="shared" ca="1" si="0"/>
        <v>231.4875678191629</v>
      </c>
    </row>
    <row r="49" spans="2:3" x14ac:dyDescent="0.35">
      <c r="B49" s="2">
        <f t="shared" ca="1" si="1"/>
        <v>68.469141189128635</v>
      </c>
      <c r="C49" s="2">
        <f t="shared" ca="1" si="0"/>
        <v>159.81658806217365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C9A4-46E8-4CCA-8151-AA7AEE3A8665}">
  <dimension ref="B2:C100"/>
  <sheetViews>
    <sheetView workbookViewId="0">
      <selection activeCell="O12" sqref="O12"/>
    </sheetView>
  </sheetViews>
  <sheetFormatPr defaultRowHeight="14.5" x14ac:dyDescent="0.35"/>
  <cols>
    <col min="1" max="1" width="2.1796875" customWidth="1"/>
    <col min="4" max="4" width="2.1796875" customWidth="1"/>
  </cols>
  <sheetData>
    <row r="2" spans="2:3" ht="15" thickBot="1" x14ac:dyDescent="0.4"/>
    <row r="3" spans="2:3" ht="15" thickTop="1" x14ac:dyDescent="0.35">
      <c r="B3" s="29" t="s">
        <v>52</v>
      </c>
      <c r="C3" s="29" t="s">
        <v>51</v>
      </c>
    </row>
    <row r="4" spans="2:3" x14ac:dyDescent="0.35">
      <c r="B4" s="32">
        <f ca="1">RANDBETWEEN(1,120)</f>
        <v>32</v>
      </c>
      <c r="C4" s="32">
        <f ca="1">RANDBETWEEN(1,150)</f>
        <v>52</v>
      </c>
    </row>
    <row r="5" spans="2:3" x14ac:dyDescent="0.35">
      <c r="B5" s="32">
        <f t="shared" ref="B5:B68" ca="1" si="0">RANDBETWEEN(1,120)</f>
        <v>47</v>
      </c>
      <c r="C5" s="32">
        <f t="shared" ref="C5:C68" ca="1" si="1">RANDBETWEEN(1,150)</f>
        <v>37</v>
      </c>
    </row>
    <row r="6" spans="2:3" x14ac:dyDescent="0.35">
      <c r="B6" s="32">
        <f t="shared" ca="1" si="0"/>
        <v>105</v>
      </c>
      <c r="C6" s="32">
        <f t="shared" ca="1" si="1"/>
        <v>145</v>
      </c>
    </row>
    <row r="7" spans="2:3" x14ac:dyDescent="0.35">
      <c r="B7" s="32">
        <f t="shared" ca="1" si="0"/>
        <v>13</v>
      </c>
      <c r="C7" s="32">
        <f t="shared" ca="1" si="1"/>
        <v>118</v>
      </c>
    </row>
    <row r="8" spans="2:3" x14ac:dyDescent="0.35">
      <c r="B8" s="32">
        <f t="shared" ca="1" si="0"/>
        <v>92</v>
      </c>
      <c r="C8" s="32">
        <f t="shared" ca="1" si="1"/>
        <v>128</v>
      </c>
    </row>
    <row r="9" spans="2:3" x14ac:dyDescent="0.35">
      <c r="B9" s="32">
        <f t="shared" ca="1" si="0"/>
        <v>37</v>
      </c>
      <c r="C9" s="32">
        <f t="shared" ca="1" si="1"/>
        <v>92</v>
      </c>
    </row>
    <row r="10" spans="2:3" x14ac:dyDescent="0.35">
      <c r="B10" s="32">
        <f t="shared" ca="1" si="0"/>
        <v>102</v>
      </c>
      <c r="C10" s="32">
        <f t="shared" ca="1" si="1"/>
        <v>51</v>
      </c>
    </row>
    <row r="11" spans="2:3" x14ac:dyDescent="0.35">
      <c r="B11" s="32">
        <f t="shared" ca="1" si="0"/>
        <v>21</v>
      </c>
      <c r="C11" s="32">
        <f t="shared" ca="1" si="1"/>
        <v>103</v>
      </c>
    </row>
    <row r="12" spans="2:3" x14ac:dyDescent="0.35">
      <c r="B12" s="32">
        <f t="shared" ca="1" si="0"/>
        <v>98</v>
      </c>
      <c r="C12" s="32">
        <f t="shared" ca="1" si="1"/>
        <v>77</v>
      </c>
    </row>
    <row r="13" spans="2:3" x14ac:dyDescent="0.35">
      <c r="B13" s="32">
        <f t="shared" ca="1" si="0"/>
        <v>90</v>
      </c>
      <c r="C13" s="32">
        <f t="shared" ca="1" si="1"/>
        <v>60</v>
      </c>
    </row>
    <row r="14" spans="2:3" x14ac:dyDescent="0.35">
      <c r="B14" s="32">
        <f t="shared" ca="1" si="0"/>
        <v>35</v>
      </c>
      <c r="C14" s="32">
        <f t="shared" ca="1" si="1"/>
        <v>131</v>
      </c>
    </row>
    <row r="15" spans="2:3" x14ac:dyDescent="0.35">
      <c r="B15" s="32">
        <f t="shared" ca="1" si="0"/>
        <v>9</v>
      </c>
      <c r="C15" s="32">
        <f t="shared" ca="1" si="1"/>
        <v>76</v>
      </c>
    </row>
    <row r="16" spans="2:3" x14ac:dyDescent="0.35">
      <c r="B16" s="32">
        <f t="shared" ca="1" si="0"/>
        <v>96</v>
      </c>
      <c r="C16" s="32">
        <f t="shared" ca="1" si="1"/>
        <v>71</v>
      </c>
    </row>
    <row r="17" spans="2:3" x14ac:dyDescent="0.35">
      <c r="B17" s="32">
        <f t="shared" ca="1" si="0"/>
        <v>95</v>
      </c>
      <c r="C17" s="32">
        <f t="shared" ca="1" si="1"/>
        <v>31</v>
      </c>
    </row>
    <row r="18" spans="2:3" x14ac:dyDescent="0.35">
      <c r="B18" s="32">
        <f t="shared" ca="1" si="0"/>
        <v>44</v>
      </c>
      <c r="C18" s="32">
        <f t="shared" ca="1" si="1"/>
        <v>4</v>
      </c>
    </row>
    <row r="19" spans="2:3" x14ac:dyDescent="0.35">
      <c r="B19" s="32">
        <f t="shared" ca="1" si="0"/>
        <v>94</v>
      </c>
      <c r="C19" s="32">
        <f t="shared" ca="1" si="1"/>
        <v>122</v>
      </c>
    </row>
    <row r="20" spans="2:3" x14ac:dyDescent="0.35">
      <c r="B20" s="32">
        <f t="shared" ca="1" si="0"/>
        <v>12</v>
      </c>
      <c r="C20" s="32">
        <f t="shared" ca="1" si="1"/>
        <v>143</v>
      </c>
    </row>
    <row r="21" spans="2:3" x14ac:dyDescent="0.35">
      <c r="B21" s="32">
        <f t="shared" ca="1" si="0"/>
        <v>7</v>
      </c>
      <c r="C21" s="32">
        <f t="shared" ca="1" si="1"/>
        <v>45</v>
      </c>
    </row>
    <row r="22" spans="2:3" x14ac:dyDescent="0.35">
      <c r="B22" s="32">
        <f t="shared" ca="1" si="0"/>
        <v>8</v>
      </c>
      <c r="C22" s="32">
        <f t="shared" ca="1" si="1"/>
        <v>109</v>
      </c>
    </row>
    <row r="23" spans="2:3" x14ac:dyDescent="0.35">
      <c r="B23" s="32">
        <f t="shared" ca="1" si="0"/>
        <v>3</v>
      </c>
      <c r="C23" s="32">
        <f t="shared" ca="1" si="1"/>
        <v>139</v>
      </c>
    </row>
    <row r="24" spans="2:3" x14ac:dyDescent="0.35">
      <c r="B24" s="32">
        <f t="shared" ca="1" si="0"/>
        <v>102</v>
      </c>
      <c r="C24" s="32">
        <f t="shared" ca="1" si="1"/>
        <v>54</v>
      </c>
    </row>
    <row r="25" spans="2:3" x14ac:dyDescent="0.35">
      <c r="B25" s="32">
        <f t="shared" ca="1" si="0"/>
        <v>100</v>
      </c>
      <c r="C25" s="32">
        <f t="shared" ca="1" si="1"/>
        <v>104</v>
      </c>
    </row>
    <row r="26" spans="2:3" x14ac:dyDescent="0.35">
      <c r="B26" s="32">
        <f t="shared" ca="1" si="0"/>
        <v>68</v>
      </c>
      <c r="C26" s="32">
        <f t="shared" ca="1" si="1"/>
        <v>46</v>
      </c>
    </row>
    <row r="27" spans="2:3" x14ac:dyDescent="0.35">
      <c r="B27" s="32">
        <f t="shared" ca="1" si="0"/>
        <v>70</v>
      </c>
      <c r="C27" s="32">
        <f t="shared" ca="1" si="1"/>
        <v>50</v>
      </c>
    </row>
    <row r="28" spans="2:3" x14ac:dyDescent="0.35">
      <c r="B28" s="32">
        <f t="shared" ca="1" si="0"/>
        <v>12</v>
      </c>
      <c r="C28" s="32">
        <f t="shared" ca="1" si="1"/>
        <v>15</v>
      </c>
    </row>
    <row r="29" spans="2:3" x14ac:dyDescent="0.35">
      <c r="B29" s="32">
        <f t="shared" ca="1" si="0"/>
        <v>48</v>
      </c>
      <c r="C29" s="32">
        <f t="shared" ca="1" si="1"/>
        <v>48</v>
      </c>
    </row>
    <row r="30" spans="2:3" x14ac:dyDescent="0.35">
      <c r="B30" s="32">
        <f t="shared" ca="1" si="0"/>
        <v>87</v>
      </c>
      <c r="C30" s="32">
        <f t="shared" ca="1" si="1"/>
        <v>49</v>
      </c>
    </row>
    <row r="31" spans="2:3" x14ac:dyDescent="0.35">
      <c r="B31" s="32">
        <f t="shared" ca="1" si="0"/>
        <v>102</v>
      </c>
      <c r="C31" s="32">
        <f t="shared" ca="1" si="1"/>
        <v>92</v>
      </c>
    </row>
    <row r="32" spans="2:3" x14ac:dyDescent="0.35">
      <c r="B32" s="32">
        <f t="shared" ca="1" si="0"/>
        <v>25</v>
      </c>
      <c r="C32" s="32">
        <f t="shared" ca="1" si="1"/>
        <v>58</v>
      </c>
    </row>
    <row r="33" spans="2:3" x14ac:dyDescent="0.35">
      <c r="B33" s="32">
        <f t="shared" ca="1" si="0"/>
        <v>54</v>
      </c>
      <c r="C33" s="32">
        <f t="shared" ca="1" si="1"/>
        <v>121</v>
      </c>
    </row>
    <row r="34" spans="2:3" x14ac:dyDescent="0.35">
      <c r="B34" s="32">
        <f t="shared" ca="1" si="0"/>
        <v>79</v>
      </c>
      <c r="C34" s="32">
        <f t="shared" ca="1" si="1"/>
        <v>144</v>
      </c>
    </row>
    <row r="35" spans="2:3" x14ac:dyDescent="0.35">
      <c r="B35" s="32">
        <f t="shared" ca="1" si="0"/>
        <v>50</v>
      </c>
      <c r="C35" s="32">
        <f t="shared" ca="1" si="1"/>
        <v>19</v>
      </c>
    </row>
    <row r="36" spans="2:3" x14ac:dyDescent="0.35">
      <c r="B36" s="32">
        <f t="shared" ca="1" si="0"/>
        <v>52</v>
      </c>
      <c r="C36" s="32">
        <f t="shared" ca="1" si="1"/>
        <v>17</v>
      </c>
    </row>
    <row r="37" spans="2:3" x14ac:dyDescent="0.35">
      <c r="B37" s="32">
        <f t="shared" ca="1" si="0"/>
        <v>59</v>
      </c>
      <c r="C37" s="32">
        <f t="shared" ca="1" si="1"/>
        <v>51</v>
      </c>
    </row>
    <row r="38" spans="2:3" x14ac:dyDescent="0.35">
      <c r="B38" s="32">
        <f t="shared" ca="1" si="0"/>
        <v>98</v>
      </c>
      <c r="C38" s="32">
        <f t="shared" ca="1" si="1"/>
        <v>94</v>
      </c>
    </row>
    <row r="39" spans="2:3" x14ac:dyDescent="0.35">
      <c r="B39" s="32">
        <f t="shared" ca="1" si="0"/>
        <v>36</v>
      </c>
      <c r="C39" s="32">
        <f t="shared" ca="1" si="1"/>
        <v>93</v>
      </c>
    </row>
    <row r="40" spans="2:3" x14ac:dyDescent="0.35">
      <c r="B40" s="32">
        <f t="shared" ca="1" si="0"/>
        <v>110</v>
      </c>
      <c r="C40" s="32">
        <f t="shared" ca="1" si="1"/>
        <v>36</v>
      </c>
    </row>
    <row r="41" spans="2:3" x14ac:dyDescent="0.35">
      <c r="B41" s="32">
        <f t="shared" ca="1" si="0"/>
        <v>68</v>
      </c>
      <c r="C41" s="32">
        <f t="shared" ca="1" si="1"/>
        <v>6</v>
      </c>
    </row>
    <row r="42" spans="2:3" x14ac:dyDescent="0.35">
      <c r="B42" s="32">
        <f t="shared" ca="1" si="0"/>
        <v>59</v>
      </c>
      <c r="C42" s="32">
        <f t="shared" ca="1" si="1"/>
        <v>141</v>
      </c>
    </row>
    <row r="43" spans="2:3" x14ac:dyDescent="0.35">
      <c r="B43" s="32">
        <f t="shared" ca="1" si="0"/>
        <v>59</v>
      </c>
      <c r="C43" s="32">
        <f t="shared" ca="1" si="1"/>
        <v>21</v>
      </c>
    </row>
    <row r="44" spans="2:3" x14ac:dyDescent="0.35">
      <c r="B44" s="32">
        <f t="shared" ca="1" si="0"/>
        <v>11</v>
      </c>
      <c r="C44" s="32">
        <f t="shared" ca="1" si="1"/>
        <v>145</v>
      </c>
    </row>
    <row r="45" spans="2:3" x14ac:dyDescent="0.35">
      <c r="B45" s="32">
        <f t="shared" ca="1" si="0"/>
        <v>23</v>
      </c>
      <c r="C45" s="32">
        <f t="shared" ca="1" si="1"/>
        <v>138</v>
      </c>
    </row>
    <row r="46" spans="2:3" x14ac:dyDescent="0.35">
      <c r="B46" s="32">
        <f t="shared" ca="1" si="0"/>
        <v>47</v>
      </c>
      <c r="C46" s="32">
        <f t="shared" ca="1" si="1"/>
        <v>66</v>
      </c>
    </row>
    <row r="47" spans="2:3" x14ac:dyDescent="0.35">
      <c r="B47" s="32">
        <f t="shared" ca="1" si="0"/>
        <v>54</v>
      </c>
      <c r="C47" s="32">
        <f t="shared" ca="1" si="1"/>
        <v>42</v>
      </c>
    </row>
    <row r="48" spans="2:3" x14ac:dyDescent="0.35">
      <c r="B48" s="32">
        <f t="shared" ca="1" si="0"/>
        <v>90</v>
      </c>
      <c r="C48" s="32">
        <f t="shared" ca="1" si="1"/>
        <v>73</v>
      </c>
    </row>
    <row r="49" spans="2:3" x14ac:dyDescent="0.35">
      <c r="B49" s="32">
        <f t="shared" ca="1" si="0"/>
        <v>20</v>
      </c>
      <c r="C49" s="32">
        <f t="shared" ca="1" si="1"/>
        <v>20</v>
      </c>
    </row>
    <row r="50" spans="2:3" x14ac:dyDescent="0.35">
      <c r="B50" s="32">
        <f t="shared" ca="1" si="0"/>
        <v>94</v>
      </c>
      <c r="C50" s="32">
        <f t="shared" ca="1" si="1"/>
        <v>22</v>
      </c>
    </row>
    <row r="51" spans="2:3" x14ac:dyDescent="0.35">
      <c r="B51" s="32">
        <f t="shared" ca="1" si="0"/>
        <v>33</v>
      </c>
      <c r="C51" s="32">
        <f t="shared" ca="1" si="1"/>
        <v>30</v>
      </c>
    </row>
    <row r="52" spans="2:3" x14ac:dyDescent="0.35">
      <c r="B52" s="32">
        <f t="shared" ca="1" si="0"/>
        <v>81</v>
      </c>
      <c r="C52" s="32">
        <f t="shared" ca="1" si="1"/>
        <v>135</v>
      </c>
    </row>
    <row r="53" spans="2:3" x14ac:dyDescent="0.35">
      <c r="B53" s="32">
        <f t="shared" ca="1" si="0"/>
        <v>113</v>
      </c>
      <c r="C53" s="32">
        <f t="shared" ca="1" si="1"/>
        <v>37</v>
      </c>
    </row>
    <row r="54" spans="2:3" x14ac:dyDescent="0.35">
      <c r="B54" s="32">
        <f t="shared" ca="1" si="0"/>
        <v>101</v>
      </c>
      <c r="C54" s="32">
        <f t="shared" ca="1" si="1"/>
        <v>5</v>
      </c>
    </row>
    <row r="55" spans="2:3" x14ac:dyDescent="0.35">
      <c r="B55" s="32">
        <f t="shared" ca="1" si="0"/>
        <v>43</v>
      </c>
      <c r="C55" s="32">
        <f t="shared" ca="1" si="1"/>
        <v>57</v>
      </c>
    </row>
    <row r="56" spans="2:3" x14ac:dyDescent="0.35">
      <c r="B56" s="32">
        <f t="shared" ca="1" si="0"/>
        <v>4</v>
      </c>
      <c r="C56" s="32">
        <f t="shared" ca="1" si="1"/>
        <v>112</v>
      </c>
    </row>
    <row r="57" spans="2:3" x14ac:dyDescent="0.35">
      <c r="B57" s="32">
        <f t="shared" ca="1" si="0"/>
        <v>113</v>
      </c>
      <c r="C57" s="32">
        <f t="shared" ca="1" si="1"/>
        <v>85</v>
      </c>
    </row>
    <row r="58" spans="2:3" x14ac:dyDescent="0.35">
      <c r="B58" s="32">
        <f t="shared" ca="1" si="0"/>
        <v>18</v>
      </c>
      <c r="C58" s="32">
        <f t="shared" ca="1" si="1"/>
        <v>134</v>
      </c>
    </row>
    <row r="59" spans="2:3" x14ac:dyDescent="0.35">
      <c r="B59" s="32">
        <f t="shared" ca="1" si="0"/>
        <v>76</v>
      </c>
      <c r="C59" s="32">
        <f t="shared" ca="1" si="1"/>
        <v>12</v>
      </c>
    </row>
    <row r="60" spans="2:3" x14ac:dyDescent="0.35">
      <c r="B60" s="32">
        <f t="shared" ca="1" si="0"/>
        <v>80</v>
      </c>
      <c r="C60" s="32">
        <f t="shared" ca="1" si="1"/>
        <v>42</v>
      </c>
    </row>
    <row r="61" spans="2:3" x14ac:dyDescent="0.35">
      <c r="B61" s="32">
        <f t="shared" ca="1" si="0"/>
        <v>81</v>
      </c>
      <c r="C61" s="32">
        <f t="shared" ca="1" si="1"/>
        <v>70</v>
      </c>
    </row>
    <row r="62" spans="2:3" x14ac:dyDescent="0.35">
      <c r="B62" s="32">
        <f t="shared" ca="1" si="0"/>
        <v>106</v>
      </c>
      <c r="C62" s="32">
        <f t="shared" ca="1" si="1"/>
        <v>53</v>
      </c>
    </row>
    <row r="63" spans="2:3" x14ac:dyDescent="0.35">
      <c r="B63" s="32">
        <f t="shared" ca="1" si="0"/>
        <v>119</v>
      </c>
      <c r="C63" s="32">
        <f t="shared" ca="1" si="1"/>
        <v>78</v>
      </c>
    </row>
    <row r="64" spans="2:3" x14ac:dyDescent="0.35">
      <c r="B64" s="32">
        <f t="shared" ca="1" si="0"/>
        <v>96</v>
      </c>
      <c r="C64" s="32">
        <f t="shared" ca="1" si="1"/>
        <v>29</v>
      </c>
    </row>
    <row r="65" spans="2:3" x14ac:dyDescent="0.35">
      <c r="B65" s="32">
        <f t="shared" ca="1" si="0"/>
        <v>33</v>
      </c>
      <c r="C65" s="32">
        <f t="shared" ca="1" si="1"/>
        <v>77</v>
      </c>
    </row>
    <row r="66" spans="2:3" x14ac:dyDescent="0.35">
      <c r="B66" s="32">
        <f t="shared" ca="1" si="0"/>
        <v>104</v>
      </c>
      <c r="C66" s="32">
        <f t="shared" ca="1" si="1"/>
        <v>86</v>
      </c>
    </row>
    <row r="67" spans="2:3" x14ac:dyDescent="0.35">
      <c r="B67" s="32">
        <f t="shared" ca="1" si="0"/>
        <v>99</v>
      </c>
      <c r="C67" s="32">
        <f t="shared" ca="1" si="1"/>
        <v>95</v>
      </c>
    </row>
    <row r="68" spans="2:3" x14ac:dyDescent="0.35">
      <c r="B68" s="32">
        <f t="shared" ca="1" si="0"/>
        <v>107</v>
      </c>
      <c r="C68" s="32">
        <f t="shared" ca="1" si="1"/>
        <v>97</v>
      </c>
    </row>
    <row r="69" spans="2:3" x14ac:dyDescent="0.35">
      <c r="B69" s="32">
        <f t="shared" ref="B69:B100" ca="1" si="2">RANDBETWEEN(1,120)</f>
        <v>98</v>
      </c>
      <c r="C69" s="32">
        <f t="shared" ref="C69:C100" ca="1" si="3">RANDBETWEEN(1,150)</f>
        <v>51</v>
      </c>
    </row>
    <row r="70" spans="2:3" x14ac:dyDescent="0.35">
      <c r="B70" s="32">
        <f t="shared" ca="1" si="2"/>
        <v>101</v>
      </c>
      <c r="C70" s="32">
        <f t="shared" ca="1" si="3"/>
        <v>36</v>
      </c>
    </row>
    <row r="71" spans="2:3" x14ac:dyDescent="0.35">
      <c r="B71" s="32">
        <f t="shared" ca="1" si="2"/>
        <v>31</v>
      </c>
      <c r="C71" s="32">
        <f t="shared" ca="1" si="3"/>
        <v>93</v>
      </c>
    </row>
    <row r="72" spans="2:3" x14ac:dyDescent="0.35">
      <c r="B72" s="32">
        <f t="shared" ca="1" si="2"/>
        <v>17</v>
      </c>
      <c r="C72" s="32">
        <f t="shared" ca="1" si="3"/>
        <v>139</v>
      </c>
    </row>
    <row r="73" spans="2:3" x14ac:dyDescent="0.35">
      <c r="B73" s="32">
        <f t="shared" ca="1" si="2"/>
        <v>99</v>
      </c>
      <c r="C73" s="32">
        <f t="shared" ca="1" si="3"/>
        <v>62</v>
      </c>
    </row>
    <row r="74" spans="2:3" x14ac:dyDescent="0.35">
      <c r="B74" s="32">
        <f t="shared" ca="1" si="2"/>
        <v>31</v>
      </c>
      <c r="C74" s="32">
        <f t="shared" ca="1" si="3"/>
        <v>2</v>
      </c>
    </row>
    <row r="75" spans="2:3" x14ac:dyDescent="0.35">
      <c r="B75" s="32">
        <f t="shared" ca="1" si="2"/>
        <v>6</v>
      </c>
      <c r="C75" s="32">
        <f t="shared" ca="1" si="3"/>
        <v>120</v>
      </c>
    </row>
    <row r="76" spans="2:3" x14ac:dyDescent="0.35">
      <c r="B76" s="32">
        <f t="shared" ca="1" si="2"/>
        <v>84</v>
      </c>
      <c r="C76" s="32">
        <f t="shared" ca="1" si="3"/>
        <v>52</v>
      </c>
    </row>
    <row r="77" spans="2:3" x14ac:dyDescent="0.35">
      <c r="B77" s="32">
        <f t="shared" ca="1" si="2"/>
        <v>11</v>
      </c>
      <c r="C77" s="32">
        <f t="shared" ca="1" si="3"/>
        <v>22</v>
      </c>
    </row>
    <row r="78" spans="2:3" x14ac:dyDescent="0.35">
      <c r="B78" s="32">
        <f t="shared" ca="1" si="2"/>
        <v>2</v>
      </c>
      <c r="C78" s="32">
        <f t="shared" ca="1" si="3"/>
        <v>38</v>
      </c>
    </row>
    <row r="79" spans="2:3" x14ac:dyDescent="0.35">
      <c r="B79" s="32">
        <f t="shared" ca="1" si="2"/>
        <v>103</v>
      </c>
      <c r="C79" s="32">
        <f t="shared" ca="1" si="3"/>
        <v>62</v>
      </c>
    </row>
    <row r="80" spans="2:3" x14ac:dyDescent="0.35">
      <c r="B80" s="32">
        <f t="shared" ca="1" si="2"/>
        <v>37</v>
      </c>
      <c r="C80" s="32">
        <f t="shared" ca="1" si="3"/>
        <v>138</v>
      </c>
    </row>
    <row r="81" spans="2:3" x14ac:dyDescent="0.35">
      <c r="B81" s="32">
        <f t="shared" ca="1" si="2"/>
        <v>40</v>
      </c>
      <c r="C81" s="32">
        <f t="shared" ca="1" si="3"/>
        <v>43</v>
      </c>
    </row>
    <row r="82" spans="2:3" x14ac:dyDescent="0.35">
      <c r="B82" s="32">
        <f t="shared" ca="1" si="2"/>
        <v>16</v>
      </c>
      <c r="C82" s="32">
        <f t="shared" ca="1" si="3"/>
        <v>63</v>
      </c>
    </row>
    <row r="83" spans="2:3" x14ac:dyDescent="0.35">
      <c r="B83" s="32">
        <f t="shared" ca="1" si="2"/>
        <v>12</v>
      </c>
      <c r="C83" s="32">
        <f t="shared" ca="1" si="3"/>
        <v>78</v>
      </c>
    </row>
    <row r="84" spans="2:3" x14ac:dyDescent="0.35">
      <c r="B84" s="32">
        <f t="shared" ca="1" si="2"/>
        <v>99</v>
      </c>
      <c r="C84" s="32">
        <f t="shared" ca="1" si="3"/>
        <v>142</v>
      </c>
    </row>
    <row r="85" spans="2:3" x14ac:dyDescent="0.35">
      <c r="B85" s="32">
        <f t="shared" ca="1" si="2"/>
        <v>1</v>
      </c>
      <c r="C85" s="32">
        <f t="shared" ca="1" si="3"/>
        <v>142</v>
      </c>
    </row>
    <row r="86" spans="2:3" x14ac:dyDescent="0.35">
      <c r="B86" s="32">
        <f t="shared" ca="1" si="2"/>
        <v>10</v>
      </c>
      <c r="C86" s="32">
        <f t="shared" ca="1" si="3"/>
        <v>114</v>
      </c>
    </row>
    <row r="87" spans="2:3" x14ac:dyDescent="0.35">
      <c r="B87" s="32">
        <f t="shared" ca="1" si="2"/>
        <v>23</v>
      </c>
      <c r="C87" s="32">
        <f t="shared" ca="1" si="3"/>
        <v>71</v>
      </c>
    </row>
    <row r="88" spans="2:3" x14ac:dyDescent="0.35">
      <c r="B88" s="32">
        <f t="shared" ca="1" si="2"/>
        <v>39</v>
      </c>
      <c r="C88" s="32">
        <f t="shared" ca="1" si="3"/>
        <v>150</v>
      </c>
    </row>
    <row r="89" spans="2:3" x14ac:dyDescent="0.35">
      <c r="B89" s="32">
        <f t="shared" ca="1" si="2"/>
        <v>54</v>
      </c>
      <c r="C89" s="32">
        <f t="shared" ca="1" si="3"/>
        <v>82</v>
      </c>
    </row>
    <row r="90" spans="2:3" x14ac:dyDescent="0.35">
      <c r="B90" s="32">
        <f t="shared" ca="1" si="2"/>
        <v>24</v>
      </c>
      <c r="C90" s="32">
        <f t="shared" ca="1" si="3"/>
        <v>58</v>
      </c>
    </row>
    <row r="91" spans="2:3" x14ac:dyDescent="0.35">
      <c r="B91" s="32">
        <f t="shared" ca="1" si="2"/>
        <v>17</v>
      </c>
      <c r="C91" s="32">
        <f t="shared" ca="1" si="3"/>
        <v>108</v>
      </c>
    </row>
    <row r="92" spans="2:3" x14ac:dyDescent="0.35">
      <c r="B92" s="32">
        <f t="shared" ca="1" si="2"/>
        <v>110</v>
      </c>
      <c r="C92" s="32">
        <f t="shared" ca="1" si="3"/>
        <v>87</v>
      </c>
    </row>
    <row r="93" spans="2:3" x14ac:dyDescent="0.35">
      <c r="B93" s="32">
        <f t="shared" ca="1" si="2"/>
        <v>47</v>
      </c>
      <c r="C93" s="32">
        <f t="shared" ca="1" si="3"/>
        <v>37</v>
      </c>
    </row>
    <row r="94" spans="2:3" x14ac:dyDescent="0.35">
      <c r="B94" s="32">
        <f t="shared" ca="1" si="2"/>
        <v>52</v>
      </c>
      <c r="C94" s="32">
        <f t="shared" ca="1" si="3"/>
        <v>64</v>
      </c>
    </row>
    <row r="95" spans="2:3" x14ac:dyDescent="0.35">
      <c r="B95" s="32">
        <f t="shared" ca="1" si="2"/>
        <v>30</v>
      </c>
      <c r="C95" s="32">
        <f t="shared" ca="1" si="3"/>
        <v>20</v>
      </c>
    </row>
    <row r="96" spans="2:3" x14ac:dyDescent="0.35">
      <c r="B96" s="32">
        <f t="shared" ca="1" si="2"/>
        <v>29</v>
      </c>
      <c r="C96" s="32">
        <f t="shared" ca="1" si="3"/>
        <v>19</v>
      </c>
    </row>
    <row r="97" spans="2:3" x14ac:dyDescent="0.35">
      <c r="B97" s="32">
        <f t="shared" ca="1" si="2"/>
        <v>2</v>
      </c>
      <c r="C97" s="32">
        <f t="shared" ca="1" si="3"/>
        <v>17</v>
      </c>
    </row>
    <row r="98" spans="2:3" x14ac:dyDescent="0.35">
      <c r="B98" s="32">
        <f t="shared" ca="1" si="2"/>
        <v>42</v>
      </c>
      <c r="C98" s="32">
        <f t="shared" ca="1" si="3"/>
        <v>61</v>
      </c>
    </row>
    <row r="99" spans="2:3" x14ac:dyDescent="0.35">
      <c r="B99" s="32">
        <f t="shared" ca="1" si="2"/>
        <v>22</v>
      </c>
      <c r="C99" s="32">
        <f t="shared" ca="1" si="3"/>
        <v>130</v>
      </c>
    </row>
    <row r="100" spans="2:3" x14ac:dyDescent="0.35">
      <c r="B100" s="32">
        <f t="shared" ca="1" si="2"/>
        <v>58</v>
      </c>
      <c r="C100" s="32">
        <f t="shared" ca="1" si="3"/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3</vt:i4>
      </vt:variant>
    </vt:vector>
  </HeadingPairs>
  <TitlesOfParts>
    <vt:vector size="1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16</vt:lpstr>
      <vt:lpstr>17</vt:lpstr>
      <vt:lpstr>18</vt:lpstr>
      <vt:lpstr>19</vt:lpstr>
      <vt:lpstr>20</vt:lpstr>
      <vt:lpstr>Amostra_01</vt:lpstr>
      <vt:lpstr>Amostra_02</vt:lpstr>
      <vt:lpstr>AMOSTRAS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</dc:creator>
  <cp:lastModifiedBy>Osvaldo</cp:lastModifiedBy>
  <dcterms:created xsi:type="dcterms:W3CDTF">2015-06-05T18:19:34Z</dcterms:created>
  <dcterms:modified xsi:type="dcterms:W3CDTF">2021-03-02T19:19:28Z</dcterms:modified>
</cp:coreProperties>
</file>