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3BE38A6D-B514-4D33-892A-964704D14749}" xr6:coauthVersionLast="46" xr6:coauthVersionMax="46" xr10:uidLastSave="{00000000-0000-0000-0000-000000000000}"/>
  <bookViews>
    <workbookView xWindow="-110" yWindow="-110" windowWidth="19420" windowHeight="10420" activeTab="7" xr2:uid="{00000000-000D-0000-FFFF-FFFF00000000}"/>
  </bookViews>
  <sheets>
    <sheet name="01" sheetId="7" r:id="rId1"/>
    <sheet name="02" sheetId="9" r:id="rId2"/>
    <sheet name="04" sheetId="1" r:id="rId3"/>
    <sheet name="06" sheetId="3" r:id="rId4"/>
    <sheet name="07" sheetId="2" r:id="rId5"/>
    <sheet name="08" sheetId="4" r:id="rId6"/>
    <sheet name="09" sheetId="5" r:id="rId7"/>
    <sheet name="1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9" l="1"/>
  <c r="D10" i="9"/>
  <c r="D16" i="9"/>
  <c r="D26" i="9"/>
  <c r="D3" i="9"/>
  <c r="D5" i="9"/>
  <c r="D11" i="9"/>
  <c r="D13" i="9"/>
  <c r="D27" i="9"/>
  <c r="D29" i="9"/>
  <c r="D31" i="9"/>
  <c r="D18" i="9"/>
  <c r="D4" i="9"/>
  <c r="D6" i="9"/>
  <c r="D7" i="9"/>
  <c r="D9" i="9"/>
  <c r="D12" i="9"/>
  <c r="D14" i="9"/>
  <c r="D15" i="9"/>
  <c r="D17" i="9"/>
  <c r="D19" i="9"/>
  <c r="D20" i="9"/>
  <c r="D21" i="9"/>
  <c r="D22" i="9"/>
  <c r="D23" i="9"/>
  <c r="D24" i="9"/>
  <c r="D25" i="9"/>
  <c r="D28" i="9"/>
  <c r="D30" i="9"/>
  <c r="D2" i="9"/>
  <c r="G3" i="6"/>
  <c r="H3" i="6" s="1"/>
  <c r="G4" i="6"/>
  <c r="G5" i="6"/>
  <c r="H5" i="6" s="1"/>
  <c r="K5" i="6" s="1"/>
  <c r="G6" i="6"/>
  <c r="G7" i="6"/>
  <c r="H7" i="6" s="1"/>
  <c r="G8" i="6"/>
  <c r="H8" i="6" s="1"/>
  <c r="G9" i="6"/>
  <c r="H9" i="6" s="1"/>
  <c r="J9" i="6" s="1"/>
  <c r="G10" i="6"/>
  <c r="H10" i="6" s="1"/>
  <c r="L10" i="6" s="1"/>
  <c r="G11" i="6"/>
  <c r="H11" i="6" s="1"/>
  <c r="G2" i="6"/>
  <c r="H6" i="6"/>
  <c r="L6" i="6" s="1"/>
  <c r="H4" i="6"/>
  <c r="H2" i="6"/>
  <c r="L2" i="6" s="1"/>
  <c r="G3" i="5"/>
  <c r="G4" i="5"/>
  <c r="H4" i="5" s="1"/>
  <c r="L4" i="5" s="1"/>
  <c r="G5" i="5"/>
  <c r="H5" i="5" s="1"/>
  <c r="G6" i="5"/>
  <c r="G7" i="5"/>
  <c r="G8" i="5"/>
  <c r="H8" i="5" s="1"/>
  <c r="L8" i="5" s="1"/>
  <c r="G9" i="5"/>
  <c r="G10" i="5"/>
  <c r="H10" i="5" s="1"/>
  <c r="G11" i="5"/>
  <c r="G2" i="5"/>
  <c r="H2" i="5" s="1"/>
  <c r="H11" i="5"/>
  <c r="H9" i="5"/>
  <c r="H7" i="5"/>
  <c r="H6" i="5"/>
  <c r="H3" i="5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P4" i="4"/>
  <c r="Q4" i="4" s="1"/>
  <c r="P3" i="4"/>
  <c r="Q3" i="4" s="1"/>
  <c r="P2" i="4"/>
  <c r="Q2" i="4" s="1"/>
  <c r="I13" i="2"/>
  <c r="I3" i="2"/>
  <c r="I4" i="2"/>
  <c r="I5" i="2"/>
  <c r="I6" i="2"/>
  <c r="I7" i="2"/>
  <c r="I8" i="2"/>
  <c r="I9" i="2"/>
  <c r="I10" i="2"/>
  <c r="I11" i="2"/>
  <c r="I2" i="2"/>
  <c r="I4" i="1" l="1"/>
  <c r="J3" i="1" s="1"/>
  <c r="J4" i="1"/>
  <c r="H4" i="1"/>
  <c r="J2" i="1" s="1"/>
  <c r="H3" i="1"/>
  <c r="I2" i="1" s="1"/>
  <c r="I3" i="1"/>
  <c r="H2" i="1"/>
  <c r="K4" i="6"/>
  <c r="L4" i="6"/>
  <c r="K8" i="6"/>
  <c r="L8" i="6"/>
  <c r="I3" i="6"/>
  <c r="L3" i="6"/>
  <c r="J3" i="6"/>
  <c r="K3" i="6"/>
  <c r="I7" i="6"/>
  <c r="L7" i="6"/>
  <c r="K7" i="6"/>
  <c r="J7" i="6"/>
  <c r="I11" i="6"/>
  <c r="L11" i="6"/>
  <c r="K11" i="6"/>
  <c r="J11" i="6"/>
  <c r="I2" i="6"/>
  <c r="I6" i="6"/>
  <c r="I10" i="6"/>
  <c r="J6" i="6"/>
  <c r="J10" i="6"/>
  <c r="K2" i="6"/>
  <c r="I5" i="6"/>
  <c r="K6" i="6"/>
  <c r="I9" i="6"/>
  <c r="K10" i="6"/>
  <c r="H13" i="6"/>
  <c r="J5" i="6"/>
  <c r="I4" i="6"/>
  <c r="I8" i="6"/>
  <c r="K9" i="6"/>
  <c r="J4" i="6"/>
  <c r="L5" i="6"/>
  <c r="J8" i="6"/>
  <c r="L9" i="6"/>
  <c r="J2" i="6"/>
  <c r="K6" i="5"/>
  <c r="J6" i="5"/>
  <c r="I6" i="5"/>
  <c r="L6" i="5"/>
  <c r="I9" i="5"/>
  <c r="J9" i="5"/>
  <c r="L9" i="5"/>
  <c r="K9" i="5"/>
  <c r="I5" i="5"/>
  <c r="L5" i="5"/>
  <c r="K5" i="5"/>
  <c r="J5" i="5"/>
  <c r="L7" i="5"/>
  <c r="K7" i="5"/>
  <c r="J7" i="5"/>
  <c r="I7" i="5"/>
  <c r="L3" i="5"/>
  <c r="K3" i="5"/>
  <c r="J3" i="5"/>
  <c r="I3" i="5"/>
  <c r="K10" i="5"/>
  <c r="J10" i="5"/>
  <c r="I10" i="5"/>
  <c r="L10" i="5"/>
  <c r="L11" i="5"/>
  <c r="K11" i="5"/>
  <c r="J11" i="5"/>
  <c r="I11" i="5"/>
  <c r="H13" i="5"/>
  <c r="K2" i="5"/>
  <c r="J2" i="5"/>
  <c r="I2" i="5"/>
  <c r="L2" i="5"/>
  <c r="I4" i="5"/>
  <c r="I8" i="5"/>
  <c r="J4" i="5"/>
  <c r="J8" i="5"/>
  <c r="K4" i="5"/>
  <c r="K8" i="5"/>
  <c r="S9" i="4"/>
  <c r="R9" i="4"/>
  <c r="T9" i="4"/>
  <c r="U9" i="4"/>
  <c r="S3" i="4"/>
  <c r="U3" i="4"/>
  <c r="T3" i="4"/>
  <c r="R3" i="4"/>
  <c r="U6" i="4"/>
  <c r="T6" i="4"/>
  <c r="S6" i="4"/>
  <c r="R6" i="4"/>
  <c r="U2" i="4"/>
  <c r="Q13" i="4"/>
  <c r="T2" i="4"/>
  <c r="S2" i="4"/>
  <c r="R2" i="4"/>
  <c r="U10" i="4"/>
  <c r="T10" i="4"/>
  <c r="S10" i="4"/>
  <c r="R10" i="4"/>
  <c r="R11" i="4"/>
  <c r="U11" i="4"/>
  <c r="S11" i="4"/>
  <c r="T11" i="4"/>
  <c r="U4" i="4"/>
  <c r="T4" i="4"/>
  <c r="S4" i="4"/>
  <c r="R4" i="4"/>
  <c r="S5" i="4"/>
  <c r="R5" i="4"/>
  <c r="U5" i="4"/>
  <c r="T5" i="4"/>
  <c r="S7" i="4"/>
  <c r="U7" i="4"/>
  <c r="T7" i="4"/>
  <c r="R7" i="4"/>
  <c r="R8" i="4"/>
  <c r="U8" i="4"/>
  <c r="T8" i="4"/>
  <c r="S8" i="4"/>
  <c r="K5" i="2"/>
  <c r="G3" i="2"/>
  <c r="G4" i="2"/>
  <c r="G5" i="2"/>
  <c r="H5" i="2" s="1"/>
  <c r="L5" i="2" s="1"/>
  <c r="G6" i="2"/>
  <c r="G7" i="2"/>
  <c r="G8" i="2"/>
  <c r="H8" i="2" s="1"/>
  <c r="L8" i="2" s="1"/>
  <c r="G9" i="2"/>
  <c r="H9" i="2" s="1"/>
  <c r="L9" i="2" s="1"/>
  <c r="G10" i="2"/>
  <c r="G11" i="2"/>
  <c r="G2" i="2"/>
  <c r="H2" i="2" s="1"/>
  <c r="J5" i="1" l="1"/>
  <c r="K4" i="1" s="1"/>
  <c r="I5" i="1"/>
  <c r="K3" i="1" s="1"/>
  <c r="H5" i="1"/>
  <c r="K2" i="1" s="1"/>
  <c r="K5" i="1"/>
  <c r="L13" i="6"/>
  <c r="J13" i="6"/>
  <c r="I13" i="6"/>
  <c r="K13" i="6"/>
  <c r="I13" i="5"/>
  <c r="J13" i="5"/>
  <c r="L13" i="5"/>
  <c r="K13" i="5"/>
  <c r="R13" i="4"/>
  <c r="S13" i="4"/>
  <c r="T13" i="4"/>
  <c r="U13" i="4"/>
  <c r="K7" i="2"/>
  <c r="H7" i="2"/>
  <c r="L7" i="2" s="1"/>
  <c r="H6" i="2"/>
  <c r="L6" i="2" s="1"/>
  <c r="H10" i="2"/>
  <c r="L10" i="2" s="1"/>
  <c r="K2" i="2"/>
  <c r="L2" i="2"/>
  <c r="K4" i="2"/>
  <c r="H4" i="2"/>
  <c r="L4" i="2" s="1"/>
  <c r="H11" i="2"/>
  <c r="L11" i="2" s="1"/>
  <c r="H3" i="2"/>
  <c r="L3" i="2" s="1"/>
  <c r="J4" i="2"/>
  <c r="J2" i="2"/>
  <c r="J10" i="2"/>
  <c r="J7" i="2"/>
  <c r="J5" i="2"/>
  <c r="J8" i="2"/>
  <c r="K8" i="2"/>
  <c r="K9" i="2"/>
  <c r="J9" i="2"/>
  <c r="J6" i="2"/>
  <c r="J11" i="2"/>
  <c r="L13" i="2" l="1"/>
  <c r="K3" i="2"/>
  <c r="K13" i="2" s="1"/>
  <c r="K10" i="2"/>
  <c r="H13" i="2"/>
  <c r="K11" i="2"/>
  <c r="K6" i="2"/>
  <c r="J3" i="2"/>
  <c r="J13" i="2"/>
</calcChain>
</file>

<file path=xl/sharedStrings.xml><?xml version="1.0" encoding="utf-8"?>
<sst xmlns="http://schemas.openxmlformats.org/spreadsheetml/2006/main" count="191" uniqueCount="47">
  <si>
    <t>Horas de Estudo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</si>
  <si>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</si>
  <si>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</si>
  <si>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</si>
  <si>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</si>
  <si>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</si>
  <si>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</si>
  <si>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</si>
  <si>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</si>
  <si>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</si>
  <si>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</si>
  <si>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</si>
  <si>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</si>
  <si>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</si>
  <si>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</si>
  <si>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</si>
  <si>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</si>
  <si>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</si>
  <si>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</si>
  <si>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</si>
  <si>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</si>
  <si>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</si>
  <si>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</si>
  <si>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</si>
  <si>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</si>
  <si>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</si>
  <si>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</si>
  <si>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</si>
  <si>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Resíduos padrão</t>
  </si>
  <si>
    <t>correlação</t>
  </si>
  <si>
    <t>QI 
modelo</t>
  </si>
  <si>
    <t>Nota do Teste</t>
  </si>
  <si>
    <t>QI do Aluno</t>
  </si>
  <si>
    <t>ID 
Aluno</t>
  </si>
  <si>
    <t>Erro %</t>
  </si>
  <si>
    <t>Erro Absoluto</t>
  </si>
  <si>
    <t>média</t>
  </si>
  <si>
    <t>Erro Quadrático</t>
  </si>
  <si>
    <t>Resíduo Padrão</t>
  </si>
  <si>
    <t>Previsto(a) Nota do Teste</t>
  </si>
  <si>
    <t>Variável 1</t>
  </si>
  <si>
    <t>Variável 2</t>
  </si>
  <si>
    <t>Variável 3</t>
  </si>
  <si>
    <t>Variável 4</t>
  </si>
  <si>
    <t>id</t>
  </si>
  <si>
    <t>Valor Real</t>
  </si>
  <si>
    <t>Valor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</si>
</sst>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/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0" fillId="0" borderId="0" xfId="0" applyBorder="1"/>
    <xf numFmtId="9" fontId="5" fillId="0" borderId="5" xfId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0" borderId="0" xfId="0" applyAlignment="1">
      <alignment horizontal="right" vertical="center" indent="1"/>
    </xf>
    <xf numFmtId="166" fontId="0" fillId="0" borderId="0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164" fontId="5" fillId="0" borderId="5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/>
    <xf numFmtId="0" fontId="4" fillId="4" borderId="4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'01'!$C$1</c:f>
              <c:strCache>
                <c:ptCount val="1"/>
                <c:pt idx="0">
                  <c:v>Variável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'01'!$B$2:$B$16</c:f>
              <c:numCache>
                <c:formatCode>0.00</c:formatCode>
                <c:ptCount val="15"/>
                <c:pt idx="0">
                  <c:v>1.88</c:v>
                </c:pt>
                <c:pt idx="1">
                  <c:v>1.64</c:v>
                </c:pt>
                <c:pt idx="2">
                  <c:v>1.65</c:v>
                </c:pt>
                <c:pt idx="3">
                  <c:v>1.9</c:v>
                </c:pt>
                <c:pt idx="4">
                  <c:v>1.74</c:v>
                </c:pt>
                <c:pt idx="5">
                  <c:v>1.81</c:v>
                </c:pt>
                <c:pt idx="6">
                  <c:v>1.71</c:v>
                </c:pt>
                <c:pt idx="7">
                  <c:v>1.74</c:v>
                </c:pt>
                <c:pt idx="8">
                  <c:v>1.76</c:v>
                </c:pt>
                <c:pt idx="9">
                  <c:v>1.58</c:v>
                </c:pt>
                <c:pt idx="10">
                  <c:v>1.85</c:v>
                </c:pt>
                <c:pt idx="11">
                  <c:v>1.56</c:v>
                </c:pt>
                <c:pt idx="12">
                  <c:v>1.74</c:v>
                </c:pt>
                <c:pt idx="13">
                  <c:v>1.84</c:v>
                </c:pt>
                <c:pt idx="14">
                  <c:v>1.85</c:v>
                </c:pt>
              </c:numCache>
            </c:numRef>
          </c:xVal>
          <c:yVal>
            <c:numRef>
              <c:f>'01'!$C$2:$C$16</c:f>
              <c:numCache>
                <c:formatCode>General</c:formatCode>
                <c:ptCount val="15"/>
                <c:pt idx="0">
                  <c:v>66</c:v>
                </c:pt>
                <c:pt idx="1">
                  <c:v>54</c:v>
                </c:pt>
                <c:pt idx="2">
                  <c:v>85</c:v>
                </c:pt>
                <c:pt idx="3">
                  <c:v>57</c:v>
                </c:pt>
                <c:pt idx="4">
                  <c:v>66</c:v>
                </c:pt>
                <c:pt idx="5">
                  <c:v>63</c:v>
                </c:pt>
                <c:pt idx="6">
                  <c:v>58</c:v>
                </c:pt>
                <c:pt idx="7">
                  <c:v>83</c:v>
                </c:pt>
                <c:pt idx="8">
                  <c:v>68</c:v>
                </c:pt>
                <c:pt idx="9">
                  <c:v>57</c:v>
                </c:pt>
                <c:pt idx="10">
                  <c:v>66</c:v>
                </c:pt>
                <c:pt idx="11">
                  <c:v>63</c:v>
                </c:pt>
                <c:pt idx="12">
                  <c:v>85</c:v>
                </c:pt>
                <c:pt idx="13">
                  <c:v>72</c:v>
                </c:pt>
                <c:pt idx="1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0-46F3-A1F3-655C4AD3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71696"/>
        <c:axId val="956570864"/>
      </c:scatterChart>
      <c:valAx>
        <c:axId val="9565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0864"/>
        <c:crosses val="autoZero"/>
        <c:crossBetween val="midCat"/>
      </c:valAx>
      <c:valAx>
        <c:axId val="956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QI do Aluno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'10'!$C$2:$C$11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'10'!$P$27:$P$36</c:f>
              <c:numCache>
                <c:formatCode>0.000</c:formatCode>
                <c:ptCount val="10"/>
                <c:pt idx="0">
                  <c:v>-0.8493955485255924</c:v>
                </c:pt>
                <c:pt idx="1">
                  <c:v>0.17738108688283205</c:v>
                </c:pt>
                <c:pt idx="2">
                  <c:v>1.1277821715060554</c:v>
                </c:pt>
                <c:pt idx="3">
                  <c:v>4.0106202688961758</c:v>
                </c:pt>
                <c:pt idx="4">
                  <c:v>1.5577900802169182</c:v>
                </c:pt>
                <c:pt idx="5">
                  <c:v>-3.4422099197830818</c:v>
                </c:pt>
                <c:pt idx="6">
                  <c:v>-0.55937182239294714</c:v>
                </c:pt>
                <c:pt idx="7">
                  <c:v>-1.2237035363235833</c:v>
                </c:pt>
                <c:pt idx="8">
                  <c:v>5.5419726584566718</c:v>
                </c:pt>
                <c:pt idx="9">
                  <c:v>-6.3408654389334487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4-4E68-AAC9-CF8D15FF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57264"/>
        <c:axId val="1192510608"/>
      </c:scatterChart>
      <c:valAx>
        <c:axId val="111635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QI do Aluno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2510608"/>
        <c:crosses val="autoZero"/>
        <c:crossBetween val="midCat"/>
      </c:valAx>
      <c:valAx>
        <c:axId val="119251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1635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Horas de Estudo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'10'!$D$2:$D$11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'10'!$P$27:$P$36</c:f>
              <c:numCache>
                <c:formatCode>0.000</c:formatCode>
                <c:ptCount val="10"/>
                <c:pt idx="0">
                  <c:v>-0.8493955485255924</c:v>
                </c:pt>
                <c:pt idx="1">
                  <c:v>0.17738108688283205</c:v>
                </c:pt>
                <c:pt idx="2">
                  <c:v>1.1277821715060554</c:v>
                </c:pt>
                <c:pt idx="3">
                  <c:v>4.0106202688961758</c:v>
                </c:pt>
                <c:pt idx="4">
                  <c:v>1.5577900802169182</c:v>
                </c:pt>
                <c:pt idx="5">
                  <c:v>-3.4422099197830818</c:v>
                </c:pt>
                <c:pt idx="6">
                  <c:v>-0.55937182239294714</c:v>
                </c:pt>
                <c:pt idx="7">
                  <c:v>-1.2237035363235833</c:v>
                </c:pt>
                <c:pt idx="8">
                  <c:v>5.5419726584566718</c:v>
                </c:pt>
                <c:pt idx="9">
                  <c:v>-6.3408654389334487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6-476A-897D-FA53BC99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64944"/>
        <c:axId val="961862864"/>
      </c:scatterChart>
      <c:valAx>
        <c:axId val="96186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 de Estudo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62864"/>
        <c:crosses val="autoZero"/>
        <c:crossBetween val="midCat"/>
      </c:valAx>
      <c:valAx>
        <c:axId val="96186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6186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QI do Aluno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do Teste</c:v>
          </c:tx>
          <c:spPr>
            <a:ln w="19050">
              <a:noFill/>
            </a:ln>
          </c:spPr>
          <c:xVal>
            <c:numRef>
              <c:f>'10'!$C$2:$C$11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'10'!$B$2:$B$11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4-4D84-BB4A-6A22A7CC4DB5}"/>
            </c:ext>
          </c:extLst>
        </c:ser>
        <c:ser>
          <c:idx val="1"/>
          <c:order val="1"/>
          <c:tx>
            <c:v>Previsto(a) Nota do Teste</c:v>
          </c:tx>
          <c:spPr>
            <a:ln w="19050">
              <a:noFill/>
            </a:ln>
          </c:spPr>
          <c:xVal>
            <c:numRef>
              <c:f>'10'!$C$2:$C$11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'10'!$O$27:$O$36</c:f>
              <c:numCache>
                <c:formatCode>0.000</c:formatCode>
                <c:ptCount val="10"/>
                <c:pt idx="0">
                  <c:v>100.84939554852559</c:v>
                </c:pt>
                <c:pt idx="1">
                  <c:v>94.822618913117168</c:v>
                </c:pt>
                <c:pt idx="2">
                  <c:v>90.872217828493945</c:v>
                </c:pt>
                <c:pt idx="3">
                  <c:v>85.989379731103824</c:v>
                </c:pt>
                <c:pt idx="4">
                  <c:v>83.442209919783082</c:v>
                </c:pt>
                <c:pt idx="5">
                  <c:v>83.442209919783082</c:v>
                </c:pt>
                <c:pt idx="6">
                  <c:v>78.559371822392947</c:v>
                </c:pt>
                <c:pt idx="7">
                  <c:v>76.223703536323583</c:v>
                </c:pt>
                <c:pt idx="8">
                  <c:v>66.458027341543328</c:v>
                </c:pt>
                <c:pt idx="9">
                  <c:v>71.340865438933449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4-4D84-BB4A-6A22A7CC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65360"/>
        <c:axId val="961863280"/>
      </c:scatterChart>
      <c:valAx>
        <c:axId val="96186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QI do Aluno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63280"/>
        <c:crosses val="autoZero"/>
        <c:crossBetween val="midCat"/>
      </c:valAx>
      <c:valAx>
        <c:axId val="96186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Nota do Teste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6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Horas de Estudo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Nota do Teste</c:v>
          </c:tx>
          <c:spPr>
            <a:ln w="19050">
              <a:noFill/>
            </a:ln>
          </c:spPr>
          <c:xVal>
            <c:numRef>
              <c:f>'10'!$D$2:$D$11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'10'!$B$2:$B$11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0-4F2C-8958-32F67BAD8DC5}"/>
            </c:ext>
          </c:extLst>
        </c:ser>
        <c:ser>
          <c:idx val="1"/>
          <c:order val="1"/>
          <c:tx>
            <c:v>Previsto(a) Nota do Teste</c:v>
          </c:tx>
          <c:spPr>
            <a:ln w="19050">
              <a:noFill/>
            </a:ln>
          </c:spPr>
          <c:xVal>
            <c:numRef>
              <c:f>'10'!$D$2:$D$11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'10'!$O$27:$O$36</c:f>
              <c:numCache>
                <c:formatCode>0.000</c:formatCode>
                <c:ptCount val="10"/>
                <c:pt idx="0">
                  <c:v>100.84939554852559</c:v>
                </c:pt>
                <c:pt idx="1">
                  <c:v>94.822618913117168</c:v>
                </c:pt>
                <c:pt idx="2">
                  <c:v>90.872217828493945</c:v>
                </c:pt>
                <c:pt idx="3">
                  <c:v>85.989379731103824</c:v>
                </c:pt>
                <c:pt idx="4">
                  <c:v>83.442209919783082</c:v>
                </c:pt>
                <c:pt idx="5">
                  <c:v>83.442209919783082</c:v>
                </c:pt>
                <c:pt idx="6">
                  <c:v>78.559371822392947</c:v>
                </c:pt>
                <c:pt idx="7">
                  <c:v>76.223703536323583</c:v>
                </c:pt>
                <c:pt idx="8">
                  <c:v>66.458027341543328</c:v>
                </c:pt>
                <c:pt idx="9">
                  <c:v>71.340865438933449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0-4F2C-8958-32F67BAD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62448"/>
        <c:axId val="961863696"/>
      </c:scatterChart>
      <c:valAx>
        <c:axId val="9618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Horas de Estudo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63696"/>
        <c:crosses val="autoZero"/>
        <c:crossBetween val="midCat"/>
      </c:valAx>
      <c:valAx>
        <c:axId val="96186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Nota do Teste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62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'01'!$D$1</c:f>
              <c:strCache>
                <c:ptCount val="1"/>
                <c:pt idx="0">
                  <c:v>Variável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'01'!$B$2:$B$16</c:f>
              <c:numCache>
                <c:formatCode>0.00</c:formatCode>
                <c:ptCount val="15"/>
                <c:pt idx="0">
                  <c:v>1.88</c:v>
                </c:pt>
                <c:pt idx="1">
                  <c:v>1.64</c:v>
                </c:pt>
                <c:pt idx="2">
                  <c:v>1.65</c:v>
                </c:pt>
                <c:pt idx="3">
                  <c:v>1.9</c:v>
                </c:pt>
                <c:pt idx="4">
                  <c:v>1.74</c:v>
                </c:pt>
                <c:pt idx="5">
                  <c:v>1.81</c:v>
                </c:pt>
                <c:pt idx="6">
                  <c:v>1.71</c:v>
                </c:pt>
                <c:pt idx="7">
                  <c:v>1.74</c:v>
                </c:pt>
                <c:pt idx="8">
                  <c:v>1.76</c:v>
                </c:pt>
                <c:pt idx="9">
                  <c:v>1.58</c:v>
                </c:pt>
                <c:pt idx="10">
                  <c:v>1.85</c:v>
                </c:pt>
                <c:pt idx="11">
                  <c:v>1.56</c:v>
                </c:pt>
                <c:pt idx="12">
                  <c:v>1.74</c:v>
                </c:pt>
                <c:pt idx="13">
                  <c:v>1.84</c:v>
                </c:pt>
                <c:pt idx="14">
                  <c:v>1.85</c:v>
                </c:pt>
              </c:numCache>
            </c:numRef>
          </c:xVal>
          <c:yVal>
            <c:numRef>
              <c:f>'01'!$D$2:$D$16</c:f>
              <c:numCache>
                <c:formatCode>0.00</c:formatCode>
                <c:ptCount val="15"/>
                <c:pt idx="0">
                  <c:v>3.5343999999999998</c:v>
                </c:pt>
                <c:pt idx="1">
                  <c:v>2.6895999999999995</c:v>
                </c:pt>
                <c:pt idx="2">
                  <c:v>2.7224999999999997</c:v>
                </c:pt>
                <c:pt idx="3">
                  <c:v>3.61</c:v>
                </c:pt>
                <c:pt idx="4">
                  <c:v>3.0276000000000001</c:v>
                </c:pt>
                <c:pt idx="5">
                  <c:v>3.2761</c:v>
                </c:pt>
                <c:pt idx="6">
                  <c:v>2.9240999999999997</c:v>
                </c:pt>
                <c:pt idx="7">
                  <c:v>3.0276000000000001</c:v>
                </c:pt>
                <c:pt idx="8">
                  <c:v>3.0975999999999999</c:v>
                </c:pt>
                <c:pt idx="9">
                  <c:v>2.4964000000000004</c:v>
                </c:pt>
                <c:pt idx="10">
                  <c:v>3.4225000000000003</c:v>
                </c:pt>
                <c:pt idx="11">
                  <c:v>2.4336000000000002</c:v>
                </c:pt>
                <c:pt idx="12">
                  <c:v>3.0276000000000001</c:v>
                </c:pt>
                <c:pt idx="13">
                  <c:v>3.3856000000000002</c:v>
                </c:pt>
                <c:pt idx="14">
                  <c:v>3.4225000000000003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0-46F3-A1F3-655C4AD3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71696"/>
        <c:axId val="956570864"/>
      </c:scatterChart>
      <c:valAx>
        <c:axId val="9565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0864"/>
        <c:crosses val="autoZero"/>
        <c:crossBetween val="midCat"/>
      </c:valAx>
      <c:valAx>
        <c:axId val="956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'01'!$E$1</c:f>
              <c:strCache>
                <c:ptCount val="1"/>
                <c:pt idx="0">
                  <c:v>Variável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'01'!$B$2:$B$16</c:f>
              <c:numCache>
                <c:formatCode>0.00</c:formatCode>
                <c:ptCount val="15"/>
                <c:pt idx="0">
                  <c:v>1.88</c:v>
                </c:pt>
                <c:pt idx="1">
                  <c:v>1.64</c:v>
                </c:pt>
                <c:pt idx="2">
                  <c:v>1.65</c:v>
                </c:pt>
                <c:pt idx="3">
                  <c:v>1.9</c:v>
                </c:pt>
                <c:pt idx="4">
                  <c:v>1.74</c:v>
                </c:pt>
                <c:pt idx="5">
                  <c:v>1.81</c:v>
                </c:pt>
                <c:pt idx="6">
                  <c:v>1.71</c:v>
                </c:pt>
                <c:pt idx="7">
                  <c:v>1.74</c:v>
                </c:pt>
                <c:pt idx="8">
                  <c:v>1.76</c:v>
                </c:pt>
                <c:pt idx="9">
                  <c:v>1.58</c:v>
                </c:pt>
                <c:pt idx="10">
                  <c:v>1.85</c:v>
                </c:pt>
                <c:pt idx="11">
                  <c:v>1.56</c:v>
                </c:pt>
                <c:pt idx="12">
                  <c:v>1.74</c:v>
                </c:pt>
                <c:pt idx="13">
                  <c:v>1.84</c:v>
                </c:pt>
                <c:pt idx="14">
                  <c:v>1.85</c:v>
                </c:pt>
              </c:numCache>
            </c:numRef>
          </c:xVal>
          <c:yVal>
            <c:numRef>
              <c:f>'01'!$E$2:$E$16</c:f>
              <c:numCache>
                <c:formatCode>0</c:formatCode>
                <c:ptCount val="15"/>
                <c:pt idx="0">
                  <c:v>18.673607967406067</c:v>
                </c:pt>
                <c:pt idx="1">
                  <c:v>20.077334919690664</c:v>
                </c:pt>
                <c:pt idx="2">
                  <c:v>31.221303948576679</c:v>
                </c:pt>
                <c:pt idx="3">
                  <c:v>15.789473684210527</c:v>
                </c:pt>
                <c:pt idx="4">
                  <c:v>21.799445105033691</c:v>
                </c:pt>
                <c:pt idx="5">
                  <c:v>19.230182228869694</c:v>
                </c:pt>
                <c:pt idx="6">
                  <c:v>19.835162956123252</c:v>
                </c:pt>
                <c:pt idx="7">
                  <c:v>27.414453692693883</c:v>
                </c:pt>
                <c:pt idx="8">
                  <c:v>21.952479338842977</c:v>
                </c:pt>
                <c:pt idx="9">
                  <c:v>22.832879346258608</c:v>
                </c:pt>
                <c:pt idx="10">
                  <c:v>19.284149013878743</c:v>
                </c:pt>
                <c:pt idx="11">
                  <c:v>25.88757396449704</c:v>
                </c:pt>
                <c:pt idx="12">
                  <c:v>28.075042938300964</c:v>
                </c:pt>
                <c:pt idx="13">
                  <c:v>21.266540642722116</c:v>
                </c:pt>
                <c:pt idx="14">
                  <c:v>16.946676406135865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B-49A2-A43C-B4FD3AC7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71696"/>
        <c:axId val="956570864"/>
      </c:scatterChart>
      <c:valAx>
        <c:axId val="9565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0864"/>
        <c:crosses val="autoZero"/>
        <c:crossBetween val="midCat"/>
      </c:valAx>
      <c:valAx>
        <c:axId val="956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Variável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5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'02'!$B$1</c:f>
              <c:strCache>
                <c:ptCount val="1"/>
                <c:pt idx="0">
                  <c:v>Valor 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38903813493901"/>
                  <c:y val="-5.64036222509702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'02'!$B$2:$B$31</c:f>
              <c:numCache>
                <c:formatCode>0</c:formatCode>
                <c:ptCount val="30"/>
                <c:pt idx="0">
                  <c:v>8.68</c:v>
                </c:pt>
                <c:pt idx="1">
                  <c:v>12.01</c:v>
                </c:pt>
                <c:pt idx="2">
                  <c:v>15.34</c:v>
                </c:pt>
                <c:pt idx="3">
                  <c:v>18.670000000000002</c:v>
                </c:pt>
                <c:pt idx="4">
                  <c:v>22</c:v>
                </c:pt>
                <c:pt idx="5">
                  <c:v>25.33</c:v>
                </c:pt>
                <c:pt idx="6">
                  <c:v>28.660000000000004</c:v>
                </c:pt>
                <c:pt idx="7">
                  <c:v>31.990000000000002</c:v>
                </c:pt>
                <c:pt idx="8">
                  <c:v>35.32</c:v>
                </c:pt>
                <c:pt idx="9">
                  <c:v>38.65</c:v>
                </c:pt>
                <c:pt idx="10">
                  <c:v>41.980000000000004</c:v>
                </c:pt>
                <c:pt idx="11">
                  <c:v>45.31</c:v>
                </c:pt>
                <c:pt idx="12">
                  <c:v>48.64</c:v>
                </c:pt>
                <c:pt idx="13">
                  <c:v>51.970000000000006</c:v>
                </c:pt>
                <c:pt idx="14">
                  <c:v>55.300000000000004</c:v>
                </c:pt>
                <c:pt idx="15">
                  <c:v>58.63</c:v>
                </c:pt>
                <c:pt idx="16">
                  <c:v>61.96</c:v>
                </c:pt>
                <c:pt idx="17">
                  <c:v>65.289999999999992</c:v>
                </c:pt>
                <c:pt idx="18">
                  <c:v>68.62</c:v>
                </c:pt>
                <c:pt idx="19">
                  <c:v>71.949999999999989</c:v>
                </c:pt>
                <c:pt idx="20">
                  <c:v>75.28</c:v>
                </c:pt>
                <c:pt idx="21">
                  <c:v>78.61</c:v>
                </c:pt>
                <c:pt idx="22">
                  <c:v>81.94</c:v>
                </c:pt>
                <c:pt idx="23">
                  <c:v>85.27</c:v>
                </c:pt>
                <c:pt idx="24">
                  <c:v>88.6</c:v>
                </c:pt>
                <c:pt idx="25">
                  <c:v>91.929999999999993</c:v>
                </c:pt>
                <c:pt idx="26">
                  <c:v>95.259999999999991</c:v>
                </c:pt>
                <c:pt idx="27">
                  <c:v>98.59</c:v>
                </c:pt>
                <c:pt idx="28">
                  <c:v>101.92</c:v>
                </c:pt>
                <c:pt idx="29">
                  <c:v>105.25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5-447C-A491-01E4E777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47440"/>
        <c:axId val="653548688"/>
      </c:scatterChart>
      <c:valAx>
        <c:axId val="6535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48688"/>
        <c:crosses val="autoZero"/>
        <c:crossBetween val="midCat"/>
      </c:valAx>
      <c:valAx>
        <c:axId val="653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'02'!$C$1</c:f>
              <c:strCache>
                <c:ptCount val="1"/>
                <c:pt idx="0">
                  <c:v>Valor Medido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78511656631156"/>
                  <c:y val="-1.0815006468305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'02'!$A$2:$A$31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'02'!$C$2:$C$31</c:f>
              <c:numCache>
                <c:formatCode>0</c:formatCode>
                <c:ptCount val="30"/>
                <c:pt idx="0">
                  <c:v>8.68</c:v>
                </c:pt>
                <c:pt idx="1">
                  <c:v>12.01</c:v>
                </c:pt>
                <c:pt idx="2">
                  <c:v>15.34</c:v>
                </c:pt>
                <c:pt idx="3">
                  <c:v>18.670000000000002</c:v>
                </c:pt>
                <c:pt idx="4">
                  <c:v>21</c:v>
                </c:pt>
                <c:pt idx="5">
                  <c:v>23.33</c:v>
                </c:pt>
                <c:pt idx="6">
                  <c:v>30.660000000000004</c:v>
                </c:pt>
                <c:pt idx="7">
                  <c:v>30.990000000000002</c:v>
                </c:pt>
                <c:pt idx="8">
                  <c:v>38.32</c:v>
                </c:pt>
                <c:pt idx="9">
                  <c:v>35.65</c:v>
                </c:pt>
                <c:pt idx="10">
                  <c:v>38.980000000000004</c:v>
                </c:pt>
                <c:pt idx="11">
                  <c:v>46.31</c:v>
                </c:pt>
                <c:pt idx="12">
                  <c:v>52.64</c:v>
                </c:pt>
                <c:pt idx="13">
                  <c:v>48.970000000000006</c:v>
                </c:pt>
                <c:pt idx="14">
                  <c:v>52.300000000000004</c:v>
                </c:pt>
                <c:pt idx="15">
                  <c:v>62.63</c:v>
                </c:pt>
                <c:pt idx="16">
                  <c:v>57.96</c:v>
                </c:pt>
                <c:pt idx="17">
                  <c:v>62.289999999999992</c:v>
                </c:pt>
                <c:pt idx="18">
                  <c:v>64.62</c:v>
                </c:pt>
                <c:pt idx="19">
                  <c:v>68.949999999999989</c:v>
                </c:pt>
                <c:pt idx="20">
                  <c:v>81.28</c:v>
                </c:pt>
                <c:pt idx="21">
                  <c:v>82.61</c:v>
                </c:pt>
                <c:pt idx="22">
                  <c:v>86.94</c:v>
                </c:pt>
                <c:pt idx="23">
                  <c:v>81.27</c:v>
                </c:pt>
                <c:pt idx="24">
                  <c:v>86.6</c:v>
                </c:pt>
                <c:pt idx="25">
                  <c:v>85.929999999999993</c:v>
                </c:pt>
                <c:pt idx="26">
                  <c:v>94.259999999999991</c:v>
                </c:pt>
                <c:pt idx="27">
                  <c:v>101.59</c:v>
                </c:pt>
                <c:pt idx="28">
                  <c:v>111.92</c:v>
                </c:pt>
                <c:pt idx="29">
                  <c:v>101.25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8-490E-ADB8-F9B977BF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47440"/>
        <c:axId val="653548688"/>
      </c:scatterChart>
      <c:valAx>
        <c:axId val="6535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48688"/>
        <c:crosses val="autoZero"/>
        <c:crossBetween val="midCat"/>
      </c:valAx>
      <c:valAx>
        <c:axId val="653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5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'06'!$C$3:$C$12</c:f>
              <c:numCache>
                <c:formatCode>General</c:formatCode>
                <c:ptCount val="10"/>
                <c:pt idx="0">
                  <c:v>125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'06'!$B$3:$B$12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7-499E-9929-CA34C9D6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38000"/>
        <c:axId val="1184038416"/>
      </c:scatterChart>
      <c:valAx>
        <c:axId val="1184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QI</a:t>
                </a:r>
                <a:r>
                  <a:rPr lang="pt-BR" baseline="0"/>
                  <a:t> do Aluno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38416"/>
        <c:crosses val="autoZero"/>
        <c:crossBetween val="midCat"/>
      </c:valAx>
      <c:valAx>
        <c:axId val="11840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do 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'06'!$D$3:$D$12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</c:numCache>
            </c:numRef>
          </c:xVal>
          <c:yVal>
            <c:numRef>
              <c:f>'06'!$B$3:$B$12</c:f>
              <c:numCache>
                <c:formatCode>General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92</c:v>
                </c:pt>
                <c:pt idx="3">
                  <c:v>90</c:v>
                </c:pt>
                <c:pt idx="4">
                  <c:v>85</c:v>
                </c:pt>
                <c:pt idx="5">
                  <c:v>80</c:v>
                </c:pt>
                <c:pt idx="6">
                  <c:v>78</c:v>
                </c:pt>
                <c:pt idx="7">
                  <c:v>75</c:v>
                </c:pt>
                <c:pt idx="8">
                  <c:v>72</c:v>
                </c:pt>
                <c:pt idx="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F-4BEC-9ACE-2867D5AB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38000"/>
        <c:axId val="1184038416"/>
      </c:scatterChart>
      <c:valAx>
        <c:axId val="1184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 de Estudo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38416"/>
        <c:crosses val="autoZero"/>
        <c:crossBetween val="midCat"/>
      </c:valAx>
      <c:valAx>
        <c:axId val="11840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 do 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'08'!$Q$1</c:f>
              <c:strCache>
                <c:ptCount val="1"/>
                <c:pt idx="0">
                  <c:v>Resíduo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'08'!$Q$2:$Q$11</c:f>
              <c:numCache>
                <c:formatCode>0</c:formatCode>
                <c:ptCount val="10"/>
                <c:pt idx="0">
                  <c:v>-4.6047312207608826</c:v>
                </c:pt>
                <c:pt idx="1">
                  <c:v>9.0466943243004749</c:v>
                </c:pt>
                <c:pt idx="2">
                  <c:v>0.71771559714008504</c:v>
                </c:pt>
                <c:pt idx="3">
                  <c:v>3.1585312031070742</c:v>
                </c:pt>
                <c:pt idx="4">
                  <c:v>2.5993468090740635</c:v>
                </c:pt>
                <c:pt idx="5">
                  <c:v>-2.4006531909259365</c:v>
                </c:pt>
                <c:pt idx="6">
                  <c:v>4.0162415041052668E-2</c:v>
                </c:pt>
                <c:pt idx="7">
                  <c:v>-2.9598375849589473</c:v>
                </c:pt>
                <c:pt idx="8">
                  <c:v>2.9217936269750169</c:v>
                </c:pt>
                <c:pt idx="9">
                  <c:v>-8.5190219789919723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6-481C-A880-0ED4649A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10656"/>
        <c:axId val="543899552"/>
      </c:scatterChart>
      <c:valAx>
        <c:axId val="11994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899552"/>
        <c:crosses val="autoZero"/>
        <c:crossBetween val="midCat"/>
      </c:valAx>
      <c:valAx>
        <c:axId val="5438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'08'!$R$1</c:f>
              <c:strCache>
                <c:ptCount val="1"/>
                <c:pt idx="0">
                  <c:v>Resíduo Padrão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'08'!$R$2:$R$11</c:f>
              <c:numCache>
                <c:formatCode>0%</c:formatCode>
                <c:ptCount val="10"/>
                <c:pt idx="0">
                  <c:v>-0.94008858386106275</c:v>
                </c:pt>
                <c:pt idx="1">
                  <c:v>1.8469469005294596</c:v>
                </c:pt>
                <c:pt idx="2">
                  <c:v>0.14652673673729211</c:v>
                </c:pt>
                <c:pt idx="3">
                  <c:v>0.64483657860909049</c:v>
                </c:pt>
                <c:pt idx="4">
                  <c:v>0.53067511295532843</c:v>
                </c:pt>
                <c:pt idx="5">
                  <c:v>-0.49011039958727248</c:v>
                </c:pt>
                <c:pt idx="6">
                  <c:v>8.1994422845259214E-3</c:v>
                </c:pt>
                <c:pt idx="7">
                  <c:v>-0.6042718652410346</c:v>
                </c:pt>
                <c:pt idx="8">
                  <c:v>0.59650492101107944</c:v>
                </c:pt>
                <c:pt idx="9">
                  <c:v>-1.7392188434374005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3-4C34-BA17-A02C00CC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10656"/>
        <c:axId val="543899552"/>
      </c:scatterChart>
      <c:valAx>
        <c:axId val="11994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899552"/>
        <c:crosses val="autoZero"/>
        <c:crossBetween val="midCat"/>
      </c:valAx>
      <c:valAx>
        <c:axId val="5438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Resíduos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193675</xdr:rowOff>
    </xdr:from>
    <xdr:to>
      <xdr:col>10</xdr:col>
      <xdr:colOff>355600</xdr:colOff>
      <xdr:row>10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32C01-D60C-400F-BB78-968A2C23B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0</xdr:row>
      <xdr:rowOff>193675</xdr:rowOff>
    </xdr:from>
    <xdr:to>
      <xdr:col>15</xdr:col>
      <xdr:colOff>304800</xdr:colOff>
      <xdr:row>10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A40CCA-2E8E-4180-85F7-EE9A3677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10</xdr:col>
      <xdr:colOff>352425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369B86-2851-4C6D-99E7-8A56BF442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130175</xdr:rowOff>
    </xdr:from>
    <xdr:to>
      <xdr:col>11</xdr:col>
      <xdr:colOff>76200</xdr:colOff>
      <xdr:row>12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1DC3BA-D9CD-4CE8-A1F2-2A45E091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0</xdr:row>
      <xdr:rowOff>133350</xdr:rowOff>
    </xdr:from>
    <xdr:to>
      <xdr:col>18</xdr:col>
      <xdr:colOff>3175</xdr:colOff>
      <xdr:row>12</xdr:row>
      <xdr:rowOff>174625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CCF381-F913-4EA0-900A-330EBD50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</xdr:row>
      <xdr:rowOff>3175</xdr:rowOff>
    </xdr:from>
    <xdr:to>
      <xdr:col>8</xdr:col>
      <xdr:colOff>609600</xdr:colOff>
      <xdr:row>17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73D8E7-ABED-439F-861B-0F0B09C9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5</xdr:row>
      <xdr:rowOff>177800</xdr:rowOff>
    </xdr:from>
    <xdr:to>
      <xdr:col>13</xdr:col>
      <xdr:colOff>606425</xdr:colOff>
      <xdr:row>17</xdr:row>
      <xdr:rowOff>92075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956048-A821-49B8-A25A-B8FA40304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111125</xdr:rowOff>
    </xdr:from>
    <xdr:to>
      <xdr:col>8</xdr:col>
      <xdr:colOff>393701</xdr:colOff>
      <xdr:row>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7A66A1-4FC8-4D53-ACCD-AFF78622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8</xdr:row>
      <xdr:rowOff>114300</xdr:rowOff>
    </xdr:from>
    <xdr:to>
      <xdr:col>8</xdr:col>
      <xdr:colOff>387351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BD2AE9-B7E3-4DE9-9FED-74007592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260350</xdr:colOff>
      <xdr:row>0</xdr:row>
      <xdr:rowOff>260350</xdr:rowOff>
    </xdr:from>
    <xdr:to>
      <xdr:col>37</xdr:col>
      <xdr:colOff>313150</xdr:colOff>
      <xdr:row>15</xdr:row>
      <xdr:rowOff>149500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F6AC85-0793-4CD5-AA83-C69AC917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</xdr:colOff>
      <xdr:row>0</xdr:row>
      <xdr:rowOff>254000</xdr:rowOff>
    </xdr:from>
    <xdr:to>
      <xdr:col>30</xdr:col>
      <xdr:colOff>109950</xdr:colOff>
      <xdr:row>15</xdr:row>
      <xdr:rowOff>143150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6DC4A2-921E-4614-958A-D5CA56EC6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260350</xdr:colOff>
      <xdr:row>16</xdr:row>
      <xdr:rowOff>82550</xdr:rowOff>
    </xdr:from>
    <xdr:to>
      <xdr:col>37</xdr:col>
      <xdr:colOff>313150</xdr:colOff>
      <xdr:row>32</xdr:row>
      <xdr:rowOff>3450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C53ED4-DBD0-4278-9FA4-DEB980A2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50800</xdr:colOff>
      <xdr:row>16</xdr:row>
      <xdr:rowOff>69850</xdr:rowOff>
    </xdr:from>
    <xdr:to>
      <xdr:col>30</xdr:col>
      <xdr:colOff>103600</xdr:colOff>
      <xdr:row>31</xdr:row>
      <xdr:rowOff>174900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69EBEC-A0F8-4694-A313-AEF225359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3380-3647-4EDE-95C0-63629D82F3E8}">
  <sheetPr>
    <tabColor theme="5"/>
  </sheetPr>
  <dimension ref="A1:E16"/>
  <sheetViews>
    <sheetView workbookViewId="0">
      <selection activeCell="B2" sqref="B2:E16"/>
    </sheetView>
  </sheetViews>
  <sheetFormatPr defaultRowHeight="14.5" x14ac:dyDescent="0.35"/>
  <cols>
    <col min="1" max="1" width="4.453125" customWidth="1"/>
    <col min="2" max="5" width="10" customWidth="1"/>
    <col min="6" max="6" width="4.36328125" customWidth="1"/>
  </cols>
  <sheetData>
    <row r="1" spans="1:5" ht="15.5" thickTop="1" thickBot="1" x14ac:dyDescent="0.4">
      <c r="A1" s="32" t="s">
        <v>44</v>
      </c>
      <c r="B1" s="32" t="s">
        <v>40</v>
      </c>
      <c r="C1" s="32" t="s">
        <v>41</v>
      </c>
      <c r="D1" s="32" t="s">
        <v>42</v>
      </c>
      <c r="E1" s="32" t="s">
        <v>43</v>
      </c>
    </row>
    <row r="2" spans="1:5" ht="15" thickTop="1" x14ac:dyDescent="0.35">
      <c r="A2" s="34">
        <v>1</v>
      </c>
      <c r="B2" s="33">
        <v>1.88</v>
      </c>
      <c r="C2" s="11">
        <v>66</v>
      </c>
      <c r="D2" s="33">
        <v>3.5343999999999998</v>
      </c>
      <c r="E2" s="12">
        <v>18.673607967406067</v>
      </c>
    </row>
    <row r="3" spans="1:5" x14ac:dyDescent="0.35">
      <c r="A3" s="34">
        <v>2</v>
      </c>
      <c r="B3" s="33">
        <v>1.64</v>
      </c>
      <c r="C3" s="11">
        <v>54</v>
      </c>
      <c r="D3" s="33">
        <v>2.6895999999999995</v>
      </c>
      <c r="E3" s="12">
        <v>20.077334919690664</v>
      </c>
    </row>
    <row r="4" spans="1:5" x14ac:dyDescent="0.35">
      <c r="A4" s="34">
        <v>3</v>
      </c>
      <c r="B4" s="33">
        <v>1.65</v>
      </c>
      <c r="C4" s="11">
        <v>85</v>
      </c>
      <c r="D4" s="33">
        <v>2.7224999999999997</v>
      </c>
      <c r="E4" s="12">
        <v>31.221303948576679</v>
      </c>
    </row>
    <row r="5" spans="1:5" x14ac:dyDescent="0.35">
      <c r="A5" s="34">
        <v>4</v>
      </c>
      <c r="B5" s="33">
        <v>1.9</v>
      </c>
      <c r="C5" s="11">
        <v>57</v>
      </c>
      <c r="D5" s="33">
        <v>3.61</v>
      </c>
      <c r="E5" s="12">
        <v>15.789473684210527</v>
      </c>
    </row>
    <row r="6" spans="1:5" x14ac:dyDescent="0.35">
      <c r="A6" s="34">
        <v>5</v>
      </c>
      <c r="B6" s="33">
        <v>1.74</v>
      </c>
      <c r="C6" s="11">
        <v>66</v>
      </c>
      <c r="D6" s="33">
        <v>3.0276000000000001</v>
      </c>
      <c r="E6" s="12">
        <v>21.799445105033691</v>
      </c>
    </row>
    <row r="7" spans="1:5" x14ac:dyDescent="0.35">
      <c r="A7" s="34">
        <v>6</v>
      </c>
      <c r="B7" s="33">
        <v>1.81</v>
      </c>
      <c r="C7" s="11">
        <v>63</v>
      </c>
      <c r="D7" s="33">
        <v>3.2761</v>
      </c>
      <c r="E7" s="12">
        <v>19.230182228869694</v>
      </c>
    </row>
    <row r="8" spans="1:5" x14ac:dyDescent="0.35">
      <c r="A8" s="34">
        <v>7</v>
      </c>
      <c r="B8" s="33">
        <v>1.71</v>
      </c>
      <c r="C8" s="11">
        <v>58</v>
      </c>
      <c r="D8" s="33">
        <v>2.9240999999999997</v>
      </c>
      <c r="E8" s="12">
        <v>19.835162956123252</v>
      </c>
    </row>
    <row r="9" spans="1:5" x14ac:dyDescent="0.35">
      <c r="A9" s="34">
        <v>8</v>
      </c>
      <c r="B9" s="33">
        <v>1.74</v>
      </c>
      <c r="C9" s="11">
        <v>83</v>
      </c>
      <c r="D9" s="33">
        <v>3.0276000000000001</v>
      </c>
      <c r="E9" s="12">
        <v>27.414453692693883</v>
      </c>
    </row>
    <row r="10" spans="1:5" x14ac:dyDescent="0.35">
      <c r="A10" s="34">
        <v>9</v>
      </c>
      <c r="B10" s="33">
        <v>1.76</v>
      </c>
      <c r="C10" s="11">
        <v>68</v>
      </c>
      <c r="D10" s="33">
        <v>3.0975999999999999</v>
      </c>
      <c r="E10" s="12">
        <v>21.952479338842977</v>
      </c>
    </row>
    <row r="11" spans="1:5" x14ac:dyDescent="0.35">
      <c r="A11" s="34">
        <v>10</v>
      </c>
      <c r="B11" s="33">
        <v>1.58</v>
      </c>
      <c r="C11" s="11">
        <v>57</v>
      </c>
      <c r="D11" s="33">
        <v>2.4964000000000004</v>
      </c>
      <c r="E11" s="12">
        <v>22.832879346258608</v>
      </c>
    </row>
    <row r="12" spans="1:5" x14ac:dyDescent="0.35">
      <c r="A12" s="34">
        <v>11</v>
      </c>
      <c r="B12" s="33">
        <v>1.85</v>
      </c>
      <c r="C12" s="11">
        <v>66</v>
      </c>
      <c r="D12" s="33">
        <v>3.4225000000000003</v>
      </c>
      <c r="E12" s="12">
        <v>19.284149013878743</v>
      </c>
    </row>
    <row r="13" spans="1:5" x14ac:dyDescent="0.35">
      <c r="A13" s="34">
        <v>12</v>
      </c>
      <c r="B13" s="33">
        <v>1.56</v>
      </c>
      <c r="C13" s="11">
        <v>63</v>
      </c>
      <c r="D13" s="33">
        <v>2.4336000000000002</v>
      </c>
      <c r="E13" s="12">
        <v>25.88757396449704</v>
      </c>
    </row>
    <row r="14" spans="1:5" x14ac:dyDescent="0.35">
      <c r="A14" s="34">
        <v>13</v>
      </c>
      <c r="B14" s="33">
        <v>1.74</v>
      </c>
      <c r="C14" s="11">
        <v>85</v>
      </c>
      <c r="D14" s="33">
        <v>3.0276000000000001</v>
      </c>
      <c r="E14" s="12">
        <v>28.075042938300964</v>
      </c>
    </row>
    <row r="15" spans="1:5" x14ac:dyDescent="0.35">
      <c r="A15" s="34">
        <v>14</v>
      </c>
      <c r="B15" s="33">
        <v>1.84</v>
      </c>
      <c r="C15" s="11">
        <v>72</v>
      </c>
      <c r="D15" s="33">
        <v>3.3856000000000002</v>
      </c>
      <c r="E15" s="12">
        <v>21.266540642722116</v>
      </c>
    </row>
    <row r="16" spans="1:5" x14ac:dyDescent="0.35">
      <c r="A16" s="34">
        <v>15</v>
      </c>
      <c r="B16" s="33">
        <v>1.85</v>
      </c>
      <c r="C16" s="11">
        <v>58</v>
      </c>
      <c r="D16" s="33">
        <v>3.4225000000000003</v>
      </c>
      <c r="E16" s="12">
        <v>16.946676406135865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98C5-D1BD-40BD-A067-1C07DBCF8DD5}">
  <sheetPr>
    <tabColor theme="5"/>
  </sheetPr>
  <dimension ref="A1:D31"/>
  <sheetViews>
    <sheetView workbookViewId="0">
      <selection activeCell="B2" sqref="B2:C31"/>
    </sheetView>
  </sheetViews>
  <sheetFormatPr defaultRowHeight="14.5" x14ac:dyDescent="0.35"/>
  <cols>
    <col min="1" max="1" width="4.453125" customWidth="1"/>
    <col min="2" max="4" width="8.36328125" customWidth="1"/>
  </cols>
  <sheetData>
    <row r="1" spans="1:4" ht="30" thickTop="1" thickBot="1" x14ac:dyDescent="0.4">
      <c r="A1" s="32" t="s">
        <v>44</v>
      </c>
      <c r="B1" s="32" t="s">
        <v>45</v>
      </c>
      <c r="C1" s="32" t="s">
        <v>46</v>
      </c>
      <c r="D1" s="38" t="s">
        <v>10</v>
      </c>
    </row>
    <row r="2" spans="1:4" ht="15" thickTop="1" x14ac:dyDescent="0.35">
      <c r="A2" s="34">
        <v>1</v>
      </c>
      <c r="B2" s="12">
        <v>8.68</v>
      </c>
      <c r="C2" s="12">
        <v>8.68</v>
      </c>
      <c r="D2" s="12">
        <f>C2-B2</f>
        <v>0</v>
      </c>
    </row>
    <row r="3" spans="1:4" x14ac:dyDescent="0.35">
      <c r="A3" s="34">
        <v>2</v>
      </c>
      <c r="B3" s="12">
        <v>12.01</v>
      </c>
      <c r="C3" s="12">
        <v>12.01</v>
      </c>
      <c r="D3" s="12">
        <f t="shared" ref="D3:D30" si="0">C3-B3</f>
        <v>0</v>
      </c>
    </row>
    <row r="4" spans="1:4" x14ac:dyDescent="0.35">
      <c r="A4" s="34">
        <v>3</v>
      </c>
      <c r="B4" s="12">
        <v>15.34</v>
      </c>
      <c r="C4" s="12">
        <v>15.34</v>
      </c>
      <c r="D4" s="12">
        <f t="shared" si="0"/>
        <v>0</v>
      </c>
    </row>
    <row r="5" spans="1:4" x14ac:dyDescent="0.35">
      <c r="A5" s="34">
        <v>4</v>
      </c>
      <c r="B5" s="12">
        <v>18.670000000000002</v>
      </c>
      <c r="C5" s="12">
        <v>18.670000000000002</v>
      </c>
      <c r="D5" s="12">
        <f t="shared" si="0"/>
        <v>0</v>
      </c>
    </row>
    <row r="6" spans="1:4" x14ac:dyDescent="0.35">
      <c r="A6" s="34">
        <v>5</v>
      </c>
      <c r="B6" s="12">
        <v>22</v>
      </c>
      <c r="C6" s="12">
        <v>21</v>
      </c>
      <c r="D6" s="12">
        <f t="shared" si="0"/>
        <v>-1</v>
      </c>
    </row>
    <row r="7" spans="1:4" x14ac:dyDescent="0.35">
      <c r="A7" s="34">
        <v>6</v>
      </c>
      <c r="B7" s="12">
        <v>25.33</v>
      </c>
      <c r="C7" s="12">
        <v>23.33</v>
      </c>
      <c r="D7" s="12">
        <f t="shared" si="0"/>
        <v>-2</v>
      </c>
    </row>
    <row r="8" spans="1:4" x14ac:dyDescent="0.35">
      <c r="A8" s="34">
        <v>7</v>
      </c>
      <c r="B8" s="12">
        <v>28.660000000000004</v>
      </c>
      <c r="C8" s="12">
        <v>30.660000000000004</v>
      </c>
      <c r="D8" s="12">
        <f t="shared" si="0"/>
        <v>2</v>
      </c>
    </row>
    <row r="9" spans="1:4" x14ac:dyDescent="0.35">
      <c r="A9" s="34">
        <v>8</v>
      </c>
      <c r="B9" s="12">
        <v>31.990000000000002</v>
      </c>
      <c r="C9" s="12">
        <v>30.990000000000002</v>
      </c>
      <c r="D9" s="12">
        <f t="shared" si="0"/>
        <v>-1</v>
      </c>
    </row>
    <row r="10" spans="1:4" x14ac:dyDescent="0.35">
      <c r="A10" s="34">
        <v>9</v>
      </c>
      <c r="B10" s="12">
        <v>35.32</v>
      </c>
      <c r="C10" s="12">
        <v>38.32</v>
      </c>
      <c r="D10" s="12">
        <f t="shared" si="0"/>
        <v>3</v>
      </c>
    </row>
    <row r="11" spans="1:4" x14ac:dyDescent="0.35">
      <c r="A11" s="34">
        <v>10</v>
      </c>
      <c r="B11" s="12">
        <v>38.65</v>
      </c>
      <c r="C11" s="12">
        <v>35.65</v>
      </c>
      <c r="D11" s="12">
        <f t="shared" si="0"/>
        <v>-3</v>
      </c>
    </row>
    <row r="12" spans="1:4" x14ac:dyDescent="0.35">
      <c r="A12" s="34">
        <v>11</v>
      </c>
      <c r="B12" s="12">
        <v>41.980000000000004</v>
      </c>
      <c r="C12" s="12">
        <v>38.980000000000004</v>
      </c>
      <c r="D12" s="12">
        <f t="shared" si="0"/>
        <v>-3</v>
      </c>
    </row>
    <row r="13" spans="1:4" x14ac:dyDescent="0.35">
      <c r="A13" s="34">
        <v>12</v>
      </c>
      <c r="B13" s="12">
        <v>45.31</v>
      </c>
      <c r="C13" s="12">
        <v>46.31</v>
      </c>
      <c r="D13" s="12">
        <f t="shared" si="0"/>
        <v>1</v>
      </c>
    </row>
    <row r="14" spans="1:4" x14ac:dyDescent="0.35">
      <c r="A14" s="34">
        <v>13</v>
      </c>
      <c r="B14" s="12">
        <v>48.64</v>
      </c>
      <c r="C14" s="12">
        <v>52.64</v>
      </c>
      <c r="D14" s="12">
        <f t="shared" si="0"/>
        <v>4</v>
      </c>
    </row>
    <row r="15" spans="1:4" x14ac:dyDescent="0.35">
      <c r="A15" s="34">
        <v>14</v>
      </c>
      <c r="B15" s="12">
        <v>51.970000000000006</v>
      </c>
      <c r="C15" s="12">
        <v>48.970000000000006</v>
      </c>
      <c r="D15" s="12">
        <f t="shared" si="0"/>
        <v>-3</v>
      </c>
    </row>
    <row r="16" spans="1:4" x14ac:dyDescent="0.35">
      <c r="A16" s="34">
        <v>15</v>
      </c>
      <c r="B16" s="12">
        <v>55.300000000000004</v>
      </c>
      <c r="C16" s="12">
        <v>52.300000000000004</v>
      </c>
      <c r="D16" s="12">
        <f t="shared" si="0"/>
        <v>-3</v>
      </c>
    </row>
    <row r="17" spans="1:4" x14ac:dyDescent="0.35">
      <c r="A17" s="34">
        <v>16</v>
      </c>
      <c r="B17" s="12">
        <v>58.63</v>
      </c>
      <c r="C17" s="12">
        <v>62.63</v>
      </c>
      <c r="D17" s="12">
        <f t="shared" si="0"/>
        <v>4</v>
      </c>
    </row>
    <row r="18" spans="1:4" x14ac:dyDescent="0.35">
      <c r="A18" s="34">
        <v>17</v>
      </c>
      <c r="B18" s="12">
        <v>61.96</v>
      </c>
      <c r="C18" s="12">
        <v>57.96</v>
      </c>
      <c r="D18" s="12">
        <f t="shared" si="0"/>
        <v>-4</v>
      </c>
    </row>
    <row r="19" spans="1:4" x14ac:dyDescent="0.35">
      <c r="A19" s="34">
        <v>18</v>
      </c>
      <c r="B19" s="12">
        <v>65.289999999999992</v>
      </c>
      <c r="C19" s="12">
        <v>62.289999999999992</v>
      </c>
      <c r="D19" s="12">
        <f t="shared" si="0"/>
        <v>-3</v>
      </c>
    </row>
    <row r="20" spans="1:4" x14ac:dyDescent="0.35">
      <c r="A20" s="34">
        <v>19</v>
      </c>
      <c r="B20" s="12">
        <v>68.62</v>
      </c>
      <c r="C20" s="12">
        <v>64.62</v>
      </c>
      <c r="D20" s="12">
        <f t="shared" si="0"/>
        <v>-4</v>
      </c>
    </row>
    <row r="21" spans="1:4" x14ac:dyDescent="0.35">
      <c r="A21" s="34">
        <v>20</v>
      </c>
      <c r="B21" s="12">
        <v>71.949999999999989</v>
      </c>
      <c r="C21" s="12">
        <v>68.949999999999989</v>
      </c>
      <c r="D21" s="12">
        <f t="shared" si="0"/>
        <v>-3</v>
      </c>
    </row>
    <row r="22" spans="1:4" x14ac:dyDescent="0.35">
      <c r="A22" s="34">
        <v>21</v>
      </c>
      <c r="B22" s="12">
        <v>75.28</v>
      </c>
      <c r="C22" s="12">
        <v>81.28</v>
      </c>
      <c r="D22" s="12">
        <f t="shared" si="0"/>
        <v>6</v>
      </c>
    </row>
    <row r="23" spans="1:4" x14ac:dyDescent="0.35">
      <c r="A23" s="34">
        <v>22</v>
      </c>
      <c r="B23" s="12">
        <v>78.61</v>
      </c>
      <c r="C23" s="12">
        <v>82.61</v>
      </c>
      <c r="D23" s="12">
        <f t="shared" si="0"/>
        <v>4</v>
      </c>
    </row>
    <row r="24" spans="1:4" x14ac:dyDescent="0.35">
      <c r="A24" s="34">
        <v>23</v>
      </c>
      <c r="B24" s="12">
        <v>81.94</v>
      </c>
      <c r="C24" s="12">
        <v>86.94</v>
      </c>
      <c r="D24" s="12">
        <f t="shared" si="0"/>
        <v>5</v>
      </c>
    </row>
    <row r="25" spans="1:4" x14ac:dyDescent="0.35">
      <c r="A25" s="34">
        <v>24</v>
      </c>
      <c r="B25" s="12">
        <v>85.27</v>
      </c>
      <c r="C25" s="12">
        <v>81.27</v>
      </c>
      <c r="D25" s="12">
        <f t="shared" si="0"/>
        <v>-4</v>
      </c>
    </row>
    <row r="26" spans="1:4" x14ac:dyDescent="0.35">
      <c r="A26" s="34">
        <v>25</v>
      </c>
      <c r="B26" s="12">
        <v>88.6</v>
      </c>
      <c r="C26" s="12">
        <v>86.6</v>
      </c>
      <c r="D26" s="12">
        <f t="shared" si="0"/>
        <v>-2</v>
      </c>
    </row>
    <row r="27" spans="1:4" x14ac:dyDescent="0.35">
      <c r="A27" s="34">
        <v>26</v>
      </c>
      <c r="B27" s="12">
        <v>91.929999999999993</v>
      </c>
      <c r="C27" s="12">
        <v>85.929999999999993</v>
      </c>
      <c r="D27" s="12">
        <f t="shared" si="0"/>
        <v>-6</v>
      </c>
    </row>
    <row r="28" spans="1:4" x14ac:dyDescent="0.35">
      <c r="A28" s="34">
        <v>27</v>
      </c>
      <c r="B28" s="12">
        <v>95.259999999999991</v>
      </c>
      <c r="C28" s="12">
        <v>94.259999999999991</v>
      </c>
      <c r="D28" s="12">
        <f t="shared" si="0"/>
        <v>-1</v>
      </c>
    </row>
    <row r="29" spans="1:4" x14ac:dyDescent="0.35">
      <c r="A29" s="34">
        <v>28</v>
      </c>
      <c r="B29" s="12">
        <v>98.59</v>
      </c>
      <c r="C29" s="12">
        <v>101.59</v>
      </c>
      <c r="D29" s="12">
        <f t="shared" si="0"/>
        <v>3</v>
      </c>
    </row>
    <row r="30" spans="1:4" x14ac:dyDescent="0.35">
      <c r="A30" s="34">
        <v>29</v>
      </c>
      <c r="B30" s="12">
        <v>101.92</v>
      </c>
      <c r="C30" s="12">
        <v>111.92</v>
      </c>
      <c r="D30" s="12">
        <f t="shared" si="0"/>
        <v>10</v>
      </c>
    </row>
    <row r="31" spans="1:4" x14ac:dyDescent="0.35">
      <c r="A31" s="34">
        <v>30</v>
      </c>
      <c r="B31" s="12">
        <v>105.25</v>
      </c>
      <c r="C31" s="12">
        <v>101.25</v>
      </c>
      <c r="D31" s="12">
        <f t="shared" ref="D31" si="1">C31-B31</f>
        <v>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K16"/>
  <sheetViews>
    <sheetView workbookViewId="0">
      <selection activeCell="B2" sqref="B2:E16"/>
    </sheetView>
  </sheetViews>
  <sheetFormatPr defaultRowHeight="14.5" x14ac:dyDescent="0.35"/>
  <cols>
    <col min="1" max="1" width="4.453125" customWidth="1"/>
    <col min="2" max="5" width="10" customWidth="1"/>
    <col min="6" max="6" width="4.6328125" customWidth="1"/>
    <col min="8" max="11" width="10" customWidth="1"/>
  </cols>
  <sheetData>
    <row r="1" spans="1:11" ht="15.5" thickTop="1" thickBot="1" x14ac:dyDescent="0.4">
      <c r="B1" s="32" t="s">
        <v>40</v>
      </c>
      <c r="C1" s="32" t="s">
        <v>41</v>
      </c>
      <c r="D1" s="32" t="s">
        <v>42</v>
      </c>
      <c r="E1" s="32" t="s">
        <v>43</v>
      </c>
      <c r="H1" s="36" t="s">
        <v>40</v>
      </c>
      <c r="I1" s="36" t="s">
        <v>41</v>
      </c>
      <c r="J1" s="36" t="s">
        <v>42</v>
      </c>
      <c r="K1" s="36" t="s">
        <v>43</v>
      </c>
    </row>
    <row r="2" spans="1:11" ht="15.5" thickTop="1" thickBot="1" x14ac:dyDescent="0.4">
      <c r="A2" s="34">
        <v>1</v>
      </c>
      <c r="B2" s="33">
        <v>1.57</v>
      </c>
      <c r="C2" s="11">
        <v>82</v>
      </c>
      <c r="D2" s="33">
        <v>2.4649000000000001</v>
      </c>
      <c r="E2" s="12">
        <v>33.267069657998292</v>
      </c>
      <c r="G2" s="35" t="s">
        <v>40</v>
      </c>
      <c r="H2" s="37">
        <f>CORREL(B2:B16,B2:B16)</f>
        <v>1.0000000000000002</v>
      </c>
      <c r="I2" s="37">
        <f>H3</f>
        <v>0.49486875097507799</v>
      </c>
      <c r="J2" s="37">
        <f>H4</f>
        <v>0.99953254984627093</v>
      </c>
      <c r="K2" s="37">
        <f>H5</f>
        <v>-0.35021680423779344</v>
      </c>
    </row>
    <row r="3" spans="1:11" ht="15.5" thickTop="1" thickBot="1" x14ac:dyDescent="0.4">
      <c r="A3" s="34">
        <v>2</v>
      </c>
      <c r="B3" s="33">
        <v>1.67</v>
      </c>
      <c r="C3" s="11">
        <v>57</v>
      </c>
      <c r="D3" s="33">
        <v>2.7888999999999999</v>
      </c>
      <c r="E3" s="12">
        <v>20.43816558499767</v>
      </c>
      <c r="G3" s="35" t="s">
        <v>41</v>
      </c>
      <c r="H3" s="37">
        <f>CORREL(B2:B16,C2:C16)</f>
        <v>0.49486875097507799</v>
      </c>
      <c r="I3" s="37">
        <f>CORREL(C2:C16,C2:C16)</f>
        <v>1</v>
      </c>
      <c r="J3" s="37">
        <f>I4</f>
        <v>0.49640725669050767</v>
      </c>
      <c r="K3" s="37">
        <f>I5</f>
        <v>0.63945614236803239</v>
      </c>
    </row>
    <row r="4" spans="1:11" ht="15.5" thickTop="1" thickBot="1" x14ac:dyDescent="0.4">
      <c r="A4" s="34">
        <v>3</v>
      </c>
      <c r="B4" s="33">
        <v>1.67</v>
      </c>
      <c r="C4" s="11">
        <v>75</v>
      </c>
      <c r="D4" s="33">
        <v>2.7888999999999999</v>
      </c>
      <c r="E4" s="12">
        <v>26.892323138154829</v>
      </c>
      <c r="G4" s="35" t="s">
        <v>42</v>
      </c>
      <c r="H4" s="37">
        <f>CORREL(B2:B16,D2:D16)</f>
        <v>0.99953254984627093</v>
      </c>
      <c r="I4" s="37">
        <f>CORREL(C2:C16,D2:D16)</f>
        <v>0.49640725669050767</v>
      </c>
      <c r="J4" s="37">
        <f>CORREL(D2:D16,D2:D16)</f>
        <v>0.99999999999999978</v>
      </c>
      <c r="K4" s="37">
        <f>J5</f>
        <v>-0.34846912293149496</v>
      </c>
    </row>
    <row r="5" spans="1:11" ht="15.5" thickTop="1" thickBot="1" x14ac:dyDescent="0.4">
      <c r="A5" s="34">
        <v>4</v>
      </c>
      <c r="B5" s="33">
        <v>1.64</v>
      </c>
      <c r="C5" s="11">
        <v>52</v>
      </c>
      <c r="D5" s="33">
        <v>2.6895999999999995</v>
      </c>
      <c r="E5" s="12">
        <v>19.333729922665082</v>
      </c>
      <c r="G5" s="35" t="s">
        <v>43</v>
      </c>
      <c r="H5" s="37">
        <f>CORREL(B2:B16,E2:E16)</f>
        <v>-0.35021680423779344</v>
      </c>
      <c r="I5" s="37">
        <f>CORREL(C2:C16,E2:E16)</f>
        <v>0.63945614236803239</v>
      </c>
      <c r="J5" s="37">
        <f>CORREL(D2:D16,E2:E16)</f>
        <v>-0.34846912293149496</v>
      </c>
      <c r="K5" s="37">
        <f>CORREL(E2:E16,E2:E16)</f>
        <v>1</v>
      </c>
    </row>
    <row r="6" spans="1:11" ht="15" thickTop="1" x14ac:dyDescent="0.35">
      <c r="A6" s="34">
        <v>5</v>
      </c>
      <c r="B6" s="33">
        <v>1.9</v>
      </c>
      <c r="C6" s="11">
        <v>82</v>
      </c>
      <c r="D6" s="33">
        <v>3.61</v>
      </c>
      <c r="E6" s="12">
        <v>22.714681440443215</v>
      </c>
    </row>
    <row r="7" spans="1:11" x14ac:dyDescent="0.35">
      <c r="A7" s="34">
        <v>6</v>
      </c>
      <c r="B7" s="33">
        <v>1.52</v>
      </c>
      <c r="C7" s="11">
        <v>66</v>
      </c>
      <c r="D7" s="33">
        <v>2.3104</v>
      </c>
      <c r="E7" s="12">
        <v>28.566481994459835</v>
      </c>
    </row>
    <row r="8" spans="1:11" x14ac:dyDescent="0.35">
      <c r="A8" s="34">
        <v>7</v>
      </c>
      <c r="B8" s="33">
        <v>1.51</v>
      </c>
      <c r="C8" s="11">
        <v>54</v>
      </c>
      <c r="D8" s="33">
        <v>2.2801</v>
      </c>
      <c r="E8" s="12">
        <v>23.683171790710933</v>
      </c>
    </row>
    <row r="9" spans="1:11" x14ac:dyDescent="0.35">
      <c r="A9" s="34">
        <v>8</v>
      </c>
      <c r="B9" s="33">
        <v>1.8</v>
      </c>
      <c r="C9" s="11">
        <v>74</v>
      </c>
      <c r="D9" s="33">
        <v>3.24</v>
      </c>
      <c r="E9" s="12">
        <v>22.839506172839506</v>
      </c>
    </row>
    <row r="10" spans="1:11" x14ac:dyDescent="0.35">
      <c r="A10" s="34">
        <v>9</v>
      </c>
      <c r="B10" s="33">
        <v>1.63</v>
      </c>
      <c r="C10" s="11">
        <v>69</v>
      </c>
      <c r="D10" s="33">
        <v>2.6568999999999998</v>
      </c>
      <c r="E10" s="12">
        <v>25.970115548195267</v>
      </c>
    </row>
    <row r="11" spans="1:11" x14ac:dyDescent="0.35">
      <c r="A11" s="34">
        <v>10</v>
      </c>
      <c r="B11" s="33">
        <v>1.53</v>
      </c>
      <c r="C11" s="11">
        <v>55</v>
      </c>
      <c r="D11" s="33">
        <v>2.3409</v>
      </c>
      <c r="E11" s="12">
        <v>23.495236874706311</v>
      </c>
    </row>
    <row r="12" spans="1:11" x14ac:dyDescent="0.35">
      <c r="A12" s="34">
        <v>11</v>
      </c>
      <c r="B12" s="33">
        <v>1.56</v>
      </c>
      <c r="C12" s="11">
        <v>57</v>
      </c>
      <c r="D12" s="33">
        <v>2.4336000000000002</v>
      </c>
      <c r="E12" s="12">
        <v>23.422090729783037</v>
      </c>
    </row>
    <row r="13" spans="1:11" x14ac:dyDescent="0.35">
      <c r="A13" s="34">
        <v>12</v>
      </c>
      <c r="B13" s="33">
        <v>1.54</v>
      </c>
      <c r="C13" s="11">
        <v>71</v>
      </c>
      <c r="D13" s="33">
        <v>2.3715999999999999</v>
      </c>
      <c r="E13" s="12">
        <v>29.937594872659808</v>
      </c>
    </row>
    <row r="14" spans="1:11" x14ac:dyDescent="0.35">
      <c r="A14" s="34">
        <v>13</v>
      </c>
      <c r="B14" s="33">
        <v>1.55</v>
      </c>
      <c r="C14" s="11">
        <v>55</v>
      </c>
      <c r="D14" s="33">
        <v>2.4025000000000003</v>
      </c>
      <c r="E14" s="12">
        <v>22.892819979188342</v>
      </c>
    </row>
    <row r="15" spans="1:11" x14ac:dyDescent="0.35">
      <c r="A15" s="34">
        <v>14</v>
      </c>
      <c r="B15" s="33">
        <v>1.58</v>
      </c>
      <c r="C15" s="11">
        <v>85</v>
      </c>
      <c r="D15" s="33">
        <v>2.4964000000000004</v>
      </c>
      <c r="E15" s="12">
        <v>34.049030604069856</v>
      </c>
    </row>
    <row r="16" spans="1:11" x14ac:dyDescent="0.35">
      <c r="A16" s="34">
        <v>15</v>
      </c>
      <c r="B16" s="33">
        <v>1.83</v>
      </c>
      <c r="C16" s="11">
        <v>80</v>
      </c>
      <c r="D16" s="33">
        <v>3.3489000000000004</v>
      </c>
      <c r="E16" s="12">
        <v>23.888440980620498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1220-6657-49D2-B4AE-7ACF68DD0879}">
  <sheetPr>
    <tabColor theme="5"/>
  </sheetPr>
  <dimension ref="A1:I12"/>
  <sheetViews>
    <sheetView workbookViewId="0">
      <selection activeCell="B5" sqref="B5"/>
    </sheetView>
  </sheetViews>
  <sheetFormatPr defaultRowHeight="14.5" x14ac:dyDescent="0.35"/>
  <cols>
    <col min="1" max="4" width="9.6328125" customWidth="1"/>
    <col min="6" max="6" width="14.54296875" bestFit="1" customWidth="1"/>
    <col min="7" max="9" width="8.90625" customWidth="1"/>
  </cols>
  <sheetData>
    <row r="1" spans="1:9" ht="15" thickBot="1" x14ac:dyDescent="0.4">
      <c r="F1" s="16"/>
      <c r="G1" s="39" t="s">
        <v>29</v>
      </c>
      <c r="H1" s="39"/>
      <c r="I1" s="39"/>
    </row>
    <row r="2" spans="1:9" ht="30" thickTop="1" thickBot="1" x14ac:dyDescent="0.4">
      <c r="A2" s="32" t="s">
        <v>33</v>
      </c>
      <c r="B2" s="32" t="s">
        <v>31</v>
      </c>
      <c r="C2" s="32" t="s">
        <v>32</v>
      </c>
      <c r="D2" s="32" t="s">
        <v>0</v>
      </c>
      <c r="F2" s="15"/>
      <c r="G2" s="32" t="s">
        <v>31</v>
      </c>
      <c r="H2" s="32" t="s">
        <v>32</v>
      </c>
      <c r="I2" s="32" t="s">
        <v>0</v>
      </c>
    </row>
    <row r="3" spans="1:9" ht="15" thickTop="1" x14ac:dyDescent="0.35">
      <c r="A3" s="1">
        <v>1</v>
      </c>
      <c r="B3" s="1">
        <v>100</v>
      </c>
      <c r="C3" s="1">
        <v>125</v>
      </c>
      <c r="D3" s="1">
        <v>30</v>
      </c>
      <c r="F3" s="9" t="s">
        <v>31</v>
      </c>
      <c r="G3" s="8">
        <v>1</v>
      </c>
      <c r="H3" s="8"/>
      <c r="I3" s="8"/>
    </row>
    <row r="4" spans="1:9" x14ac:dyDescent="0.35">
      <c r="A4" s="1">
        <v>2</v>
      </c>
      <c r="B4" s="1">
        <v>95</v>
      </c>
      <c r="C4" s="1">
        <v>104</v>
      </c>
      <c r="D4" s="1">
        <v>40</v>
      </c>
      <c r="F4" s="9" t="s">
        <v>32</v>
      </c>
      <c r="G4" s="8">
        <v>0.89743974767517343</v>
      </c>
      <c r="H4" s="8">
        <v>1</v>
      </c>
      <c r="I4" s="8"/>
    </row>
    <row r="5" spans="1:9" x14ac:dyDescent="0.35">
      <c r="A5" s="1">
        <v>3</v>
      </c>
      <c r="B5" s="1">
        <v>92</v>
      </c>
      <c r="C5" s="1">
        <v>110</v>
      </c>
      <c r="D5" s="1">
        <v>25</v>
      </c>
      <c r="F5" s="9" t="s">
        <v>0</v>
      </c>
      <c r="G5" s="8">
        <v>0.89321555983162915</v>
      </c>
      <c r="H5" s="8">
        <v>0.77107124034091545</v>
      </c>
      <c r="I5" s="8">
        <v>1</v>
      </c>
    </row>
    <row r="6" spans="1:9" x14ac:dyDescent="0.35">
      <c r="A6" s="1">
        <v>4</v>
      </c>
      <c r="B6" s="1">
        <v>90</v>
      </c>
      <c r="C6" s="1">
        <v>105</v>
      </c>
      <c r="D6" s="1">
        <v>20</v>
      </c>
    </row>
    <row r="7" spans="1:9" x14ac:dyDescent="0.35">
      <c r="A7" s="1">
        <v>5</v>
      </c>
      <c r="B7" s="1">
        <v>85</v>
      </c>
      <c r="C7" s="1">
        <v>100</v>
      </c>
      <c r="D7" s="1">
        <v>20</v>
      </c>
    </row>
    <row r="8" spans="1:9" x14ac:dyDescent="0.35">
      <c r="A8" s="1">
        <v>6</v>
      </c>
      <c r="B8" s="1">
        <v>80</v>
      </c>
      <c r="C8" s="1">
        <v>100</v>
      </c>
      <c r="D8" s="1">
        <v>20</v>
      </c>
    </row>
    <row r="9" spans="1:9" x14ac:dyDescent="0.35">
      <c r="A9" s="1">
        <v>7</v>
      </c>
      <c r="B9" s="1">
        <v>78</v>
      </c>
      <c r="C9" s="1">
        <v>95</v>
      </c>
      <c r="D9" s="1">
        <v>15</v>
      </c>
    </row>
    <row r="10" spans="1:9" x14ac:dyDescent="0.35">
      <c r="A10" s="1">
        <v>8</v>
      </c>
      <c r="B10" s="1">
        <v>75</v>
      </c>
      <c r="C10" s="1">
        <v>95</v>
      </c>
      <c r="D10" s="1">
        <v>10</v>
      </c>
    </row>
    <row r="11" spans="1:9" x14ac:dyDescent="0.35">
      <c r="A11" s="1">
        <v>9</v>
      </c>
      <c r="B11" s="1">
        <v>72</v>
      </c>
      <c r="C11" s="1">
        <v>85</v>
      </c>
      <c r="D11" s="1">
        <v>0</v>
      </c>
    </row>
    <row r="12" spans="1:9" x14ac:dyDescent="0.35">
      <c r="A12" s="1">
        <v>10</v>
      </c>
      <c r="B12" s="1">
        <v>65</v>
      </c>
      <c r="C12" s="1">
        <v>90</v>
      </c>
      <c r="D12" s="1">
        <v>5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9067-F28E-4A18-94F0-F24F217FD580}">
  <sheetPr>
    <tabColor theme="5"/>
  </sheetPr>
  <dimension ref="A1:V19"/>
  <sheetViews>
    <sheetView workbookViewId="0">
      <selection activeCell="B4" sqref="B4"/>
    </sheetView>
  </sheetViews>
  <sheetFormatPr defaultRowHeight="14.5" x14ac:dyDescent="0.35"/>
  <cols>
    <col min="1" max="4" width="9.6328125" customWidth="1"/>
    <col min="5" max="5" width="2.08984375" customWidth="1"/>
    <col min="6" max="6" width="9.6328125" customWidth="1"/>
    <col min="7" max="12" width="10.6328125" customWidth="1"/>
    <col min="14" max="14" width="23.7265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4.90625" bestFit="1" customWidth="1"/>
    <col min="20" max="20" width="14.08984375" bestFit="1" customWidth="1"/>
    <col min="21" max="21" width="13" bestFit="1" customWidth="1"/>
    <col min="22" max="22" width="13.81640625" bestFit="1" customWidth="1"/>
  </cols>
  <sheetData>
    <row r="1" spans="1:19" ht="30" thickTop="1" thickBot="1" x14ac:dyDescent="0.4">
      <c r="A1" s="32" t="s">
        <v>33</v>
      </c>
      <c r="B1" s="32" t="s">
        <v>31</v>
      </c>
      <c r="C1" s="32" t="s">
        <v>32</v>
      </c>
      <c r="D1" s="32" t="s">
        <v>0</v>
      </c>
      <c r="G1" s="13" t="s">
        <v>30</v>
      </c>
      <c r="H1" s="13" t="s">
        <v>10</v>
      </c>
      <c r="I1" s="13" t="s">
        <v>38</v>
      </c>
      <c r="J1" s="13" t="s">
        <v>35</v>
      </c>
      <c r="K1" s="13" t="s">
        <v>34</v>
      </c>
      <c r="L1" s="13" t="s">
        <v>37</v>
      </c>
    </row>
    <row r="2" spans="1:19" ht="15" thickTop="1" x14ac:dyDescent="0.35">
      <c r="A2" s="11">
        <v>1</v>
      </c>
      <c r="B2" s="11">
        <v>100</v>
      </c>
      <c r="C2" s="11">
        <v>125</v>
      </c>
      <c r="D2" s="11">
        <v>30</v>
      </c>
      <c r="G2" s="12">
        <f t="shared" ref="G2:G11" si="0">$O$18+$O$19*C2</f>
        <v>104.60473122076088</v>
      </c>
      <c r="H2" s="12">
        <f>B2-G2</f>
        <v>-4.6047312207608826</v>
      </c>
      <c r="I2" s="17">
        <f>H2/STDEVA($H$2:$H$11)</f>
        <v>-0.94008858386106275</v>
      </c>
      <c r="J2" s="12">
        <f>ABS(H2)</f>
        <v>4.6047312207608826</v>
      </c>
      <c r="K2" s="17">
        <f>H2/B2</f>
        <v>-4.6047312207608826E-2</v>
      </c>
      <c r="L2" s="12">
        <f>H2^2</f>
        <v>21.203549615450008</v>
      </c>
      <c r="N2" t="s">
        <v>1</v>
      </c>
    </row>
    <row r="3" spans="1:19" ht="15" thickBot="1" x14ac:dyDescent="0.4">
      <c r="A3" s="1">
        <v>2</v>
      </c>
      <c r="B3" s="1">
        <v>95</v>
      </c>
      <c r="C3" s="1">
        <v>104</v>
      </c>
      <c r="D3" s="1">
        <v>40</v>
      </c>
      <c r="G3" s="10">
        <f t="shared" si="0"/>
        <v>85.953305675699525</v>
      </c>
      <c r="H3" s="12">
        <f t="shared" ref="H3:H11" si="1">B3-G3</f>
        <v>9.0466943243004749</v>
      </c>
      <c r="I3" s="17">
        <f t="shared" ref="I3:I11" si="2">H3/STDEVA($H$2:$H$11)</f>
        <v>1.8469469005294596</v>
      </c>
      <c r="J3" s="12">
        <f t="shared" ref="J3:J11" si="3">ABS(H3)</f>
        <v>9.0466943243004749</v>
      </c>
      <c r="K3" s="17">
        <f t="shared" ref="K3:K11" si="4">H3/B3</f>
        <v>9.5228361308426046E-2</v>
      </c>
      <c r="L3" s="12">
        <f t="shared" ref="L3:L11" si="5">H3^2</f>
        <v>81.842678197330429</v>
      </c>
    </row>
    <row r="4" spans="1:19" x14ac:dyDescent="0.35">
      <c r="A4" s="1">
        <v>3</v>
      </c>
      <c r="B4" s="1">
        <v>92</v>
      </c>
      <c r="C4" s="1">
        <v>110</v>
      </c>
      <c r="D4" s="1">
        <v>25</v>
      </c>
      <c r="G4" s="10">
        <f t="shared" si="0"/>
        <v>91.282284402859915</v>
      </c>
      <c r="H4" s="12">
        <f t="shared" si="1"/>
        <v>0.71771559714008504</v>
      </c>
      <c r="I4" s="17">
        <f t="shared" si="2"/>
        <v>0.14652673673729211</v>
      </c>
      <c r="J4" s="12">
        <f t="shared" si="3"/>
        <v>0.71771559714008504</v>
      </c>
      <c r="K4" s="17">
        <f t="shared" si="4"/>
        <v>7.8012564906530983E-3</v>
      </c>
      <c r="L4" s="12">
        <f t="shared" si="5"/>
        <v>0.51511567837814887</v>
      </c>
      <c r="N4" s="5" t="s">
        <v>2</v>
      </c>
      <c r="O4" s="5"/>
    </row>
    <row r="5" spans="1:19" x14ac:dyDescent="0.35">
      <c r="A5" s="1">
        <v>4</v>
      </c>
      <c r="B5" s="1">
        <v>90</v>
      </c>
      <c r="C5" s="1">
        <v>105</v>
      </c>
      <c r="D5" s="1">
        <v>20</v>
      </c>
      <c r="G5" s="10">
        <f t="shared" si="0"/>
        <v>86.841468796892926</v>
      </c>
      <c r="H5" s="12">
        <f t="shared" si="1"/>
        <v>3.1585312031070742</v>
      </c>
      <c r="I5" s="17">
        <f t="shared" si="2"/>
        <v>0.64483657860909049</v>
      </c>
      <c r="J5" s="12">
        <f t="shared" si="3"/>
        <v>3.1585312031070742</v>
      </c>
      <c r="K5" s="17">
        <f t="shared" si="4"/>
        <v>3.5094791145634158E-2</v>
      </c>
      <c r="L5" s="12">
        <f t="shared" si="5"/>
        <v>9.9763193610010212</v>
      </c>
      <c r="N5" s="2" t="s">
        <v>3</v>
      </c>
      <c r="O5" s="21">
        <v>0.89743974767517332</v>
      </c>
    </row>
    <row r="6" spans="1:19" x14ac:dyDescent="0.35">
      <c r="A6" s="1">
        <v>5</v>
      </c>
      <c r="B6" s="1">
        <v>85</v>
      </c>
      <c r="C6" s="1">
        <v>100</v>
      </c>
      <c r="D6" s="1">
        <v>20</v>
      </c>
      <c r="G6" s="10">
        <f t="shared" si="0"/>
        <v>82.400653190925937</v>
      </c>
      <c r="H6" s="12">
        <f t="shared" si="1"/>
        <v>2.5993468090740635</v>
      </c>
      <c r="I6" s="17">
        <f t="shared" si="2"/>
        <v>0.53067511295532843</v>
      </c>
      <c r="J6" s="12">
        <f t="shared" si="3"/>
        <v>2.5993468090740635</v>
      </c>
      <c r="K6" s="17">
        <f t="shared" si="4"/>
        <v>3.0580550694988981E-2</v>
      </c>
      <c r="L6" s="12">
        <f t="shared" si="5"/>
        <v>6.7566038338435161</v>
      </c>
      <c r="N6" s="2" t="s">
        <v>4</v>
      </c>
      <c r="O6" s="21">
        <v>0.8053981007072788</v>
      </c>
    </row>
    <row r="7" spans="1:19" x14ac:dyDescent="0.35">
      <c r="A7" s="1">
        <v>6</v>
      </c>
      <c r="B7" s="1">
        <v>80</v>
      </c>
      <c r="C7" s="1">
        <v>100</v>
      </c>
      <c r="D7" s="1">
        <v>20</v>
      </c>
      <c r="G7" s="10">
        <f t="shared" si="0"/>
        <v>82.400653190925937</v>
      </c>
      <c r="H7" s="12">
        <f t="shared" si="1"/>
        <v>-2.4006531909259365</v>
      </c>
      <c r="I7" s="17">
        <f t="shared" si="2"/>
        <v>-0.49011039958727248</v>
      </c>
      <c r="J7" s="12">
        <f t="shared" si="3"/>
        <v>2.4006531909259365</v>
      </c>
      <c r="K7" s="17">
        <f t="shared" si="4"/>
        <v>-3.0008164886574207E-2</v>
      </c>
      <c r="L7" s="12">
        <f t="shared" si="5"/>
        <v>5.7631357431028816</v>
      </c>
      <c r="N7" s="2" t="s">
        <v>5</v>
      </c>
      <c r="O7" s="21">
        <v>0.7810728632956887</v>
      </c>
    </row>
    <row r="8" spans="1:19" x14ac:dyDescent="0.35">
      <c r="A8" s="1">
        <v>7</v>
      </c>
      <c r="B8" s="1">
        <v>78</v>
      </c>
      <c r="C8" s="1">
        <v>95</v>
      </c>
      <c r="D8" s="1">
        <v>15</v>
      </c>
      <c r="G8" s="10">
        <f t="shared" si="0"/>
        <v>77.959837584958947</v>
      </c>
      <c r="H8" s="12">
        <f t="shared" si="1"/>
        <v>4.0162415041052668E-2</v>
      </c>
      <c r="I8" s="17">
        <f t="shared" si="2"/>
        <v>8.1994422845259214E-3</v>
      </c>
      <c r="J8" s="12">
        <f t="shared" si="3"/>
        <v>4.0162415041052668E-2</v>
      </c>
      <c r="K8" s="17">
        <f t="shared" si="4"/>
        <v>5.1490275693657269E-4</v>
      </c>
      <c r="L8" s="12">
        <f t="shared" si="5"/>
        <v>1.6130195819297735E-3</v>
      </c>
      <c r="N8" s="2" t="s">
        <v>6</v>
      </c>
      <c r="O8" s="21">
        <v>5.1953136028444362</v>
      </c>
    </row>
    <row r="9" spans="1:19" ht="15" thickBot="1" x14ac:dyDescent="0.4">
      <c r="A9" s="1">
        <v>8</v>
      </c>
      <c r="B9" s="1">
        <v>75</v>
      </c>
      <c r="C9" s="1">
        <v>95</v>
      </c>
      <c r="D9" s="1">
        <v>10</v>
      </c>
      <c r="G9" s="10">
        <f t="shared" si="0"/>
        <v>77.959837584958947</v>
      </c>
      <c r="H9" s="12">
        <f t="shared" si="1"/>
        <v>-2.9598375849589473</v>
      </c>
      <c r="I9" s="17">
        <f t="shared" si="2"/>
        <v>-0.6042718652410346</v>
      </c>
      <c r="J9" s="12">
        <f t="shared" si="3"/>
        <v>2.9598375849589473</v>
      </c>
      <c r="K9" s="17">
        <f t="shared" si="4"/>
        <v>-3.9464501132785962E-2</v>
      </c>
      <c r="L9" s="12">
        <f t="shared" si="5"/>
        <v>8.7606385293356137</v>
      </c>
      <c r="N9" s="3" t="s">
        <v>7</v>
      </c>
      <c r="O9" s="3">
        <v>10</v>
      </c>
    </row>
    <row r="10" spans="1:19" x14ac:dyDescent="0.35">
      <c r="A10" s="1">
        <v>9</v>
      </c>
      <c r="B10" s="1">
        <v>72</v>
      </c>
      <c r="C10" s="1">
        <v>85</v>
      </c>
      <c r="D10" s="1">
        <v>0</v>
      </c>
      <c r="G10" s="10">
        <f t="shared" si="0"/>
        <v>69.078206373024983</v>
      </c>
      <c r="H10" s="12">
        <f t="shared" si="1"/>
        <v>2.9217936269750169</v>
      </c>
      <c r="I10" s="17">
        <f t="shared" si="2"/>
        <v>0.59650492101107944</v>
      </c>
      <c r="J10" s="12">
        <f t="shared" si="3"/>
        <v>2.9217936269750169</v>
      </c>
      <c r="K10" s="17">
        <f t="shared" si="4"/>
        <v>4.0580467041319679E-2</v>
      </c>
      <c r="L10" s="12">
        <f t="shared" si="5"/>
        <v>8.5368779986318248</v>
      </c>
    </row>
    <row r="11" spans="1:19" ht="15" thickBot="1" x14ac:dyDescent="0.4">
      <c r="A11" s="1">
        <v>10</v>
      </c>
      <c r="B11" s="1">
        <v>65</v>
      </c>
      <c r="C11" s="1">
        <v>90</v>
      </c>
      <c r="D11" s="1">
        <v>5</v>
      </c>
      <c r="G11" s="10">
        <f t="shared" si="0"/>
        <v>73.519021978991972</v>
      </c>
      <c r="H11" s="12">
        <f t="shared" si="1"/>
        <v>-8.5190219789919723</v>
      </c>
      <c r="I11" s="17">
        <f t="shared" si="2"/>
        <v>-1.7392188434374005</v>
      </c>
      <c r="J11" s="12">
        <f t="shared" si="3"/>
        <v>8.5190219789919723</v>
      </c>
      <c r="K11" s="17">
        <f t="shared" si="4"/>
        <v>-0.1310618765998765</v>
      </c>
      <c r="L11" s="12">
        <f t="shared" si="5"/>
        <v>72.573735478548301</v>
      </c>
      <c r="N11" t="s">
        <v>8</v>
      </c>
    </row>
    <row r="12" spans="1:19" x14ac:dyDescent="0.35">
      <c r="N12" s="4"/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</row>
    <row r="13" spans="1:19" x14ac:dyDescent="0.35">
      <c r="F13" s="14" t="s">
        <v>36</v>
      </c>
      <c r="H13" s="10">
        <f>AVERAGE(H2:H11)</f>
        <v>2.8421709430404009E-15</v>
      </c>
      <c r="I13" s="10">
        <f>AVERAGE(I2:I11)</f>
        <v>5.3290705182007512E-16</v>
      </c>
      <c r="J13" s="10">
        <f t="shared" ref="J13:L13" si="6">AVERAGE(J2:J11)</f>
        <v>3.6968487951275506</v>
      </c>
      <c r="K13" s="18">
        <f t="shared" si="6"/>
        <v>-3.6781525388886959E-3</v>
      </c>
      <c r="L13" s="10">
        <f t="shared" si="6"/>
        <v>21.593026745520369</v>
      </c>
      <c r="N13" s="2" t="s">
        <v>9</v>
      </c>
      <c r="O13" s="2">
        <v>1</v>
      </c>
      <c r="P13" s="23">
        <v>893.66973254479649</v>
      </c>
      <c r="Q13" s="23">
        <v>893.66973254479649</v>
      </c>
      <c r="R13" s="23">
        <v>33.109567938832683</v>
      </c>
      <c r="S13" s="19">
        <v>4.269894036972659E-4</v>
      </c>
    </row>
    <row r="14" spans="1:19" x14ac:dyDescent="0.35">
      <c r="N14" s="2" t="s">
        <v>10</v>
      </c>
      <c r="O14" s="2">
        <v>8</v>
      </c>
      <c r="P14" s="23">
        <v>215.93026745520348</v>
      </c>
      <c r="Q14" s="23">
        <v>26.991283431900435</v>
      </c>
      <c r="R14" s="23"/>
      <c r="S14" s="2"/>
    </row>
    <row r="15" spans="1:19" ht="15" thickBot="1" x14ac:dyDescent="0.4">
      <c r="N15" s="3" t="s">
        <v>11</v>
      </c>
      <c r="O15" s="3">
        <v>9</v>
      </c>
      <c r="P15" s="24">
        <v>1109.5999999999999</v>
      </c>
      <c r="Q15" s="24"/>
      <c r="R15" s="24"/>
      <c r="S15" s="3"/>
    </row>
    <row r="16" spans="1:19" ht="15" thickBot="1" x14ac:dyDescent="0.4"/>
    <row r="17" spans="14:22" x14ac:dyDescent="0.35">
      <c r="N17" s="4"/>
      <c r="O17" s="4" t="s">
        <v>18</v>
      </c>
      <c r="P17" s="4" t="s">
        <v>6</v>
      </c>
      <c r="Q17" s="4" t="s">
        <v>19</v>
      </c>
      <c r="R17" s="4" t="s">
        <v>20</v>
      </c>
      <c r="S17" s="4" t="s">
        <v>21</v>
      </c>
      <c r="T17" s="4" t="s">
        <v>22</v>
      </c>
      <c r="U17" s="4" t="s">
        <v>23</v>
      </c>
      <c r="V17" s="4" t="s">
        <v>24</v>
      </c>
    </row>
    <row r="18" spans="14:22" x14ac:dyDescent="0.35">
      <c r="N18" s="2" t="s">
        <v>12</v>
      </c>
      <c r="O18" s="21">
        <v>-6.415658928413805</v>
      </c>
      <c r="P18" s="21">
        <v>15.660663963494551</v>
      </c>
      <c r="Q18" s="21">
        <v>-0.40966710883835367</v>
      </c>
      <c r="R18" s="21">
        <v>0.6928000813220242</v>
      </c>
      <c r="S18" s="21">
        <v>-42.529214788275119</v>
      </c>
      <c r="T18" s="21">
        <v>29.697896931447509</v>
      </c>
      <c r="U18" s="21">
        <v>-42.529214788275119</v>
      </c>
      <c r="V18" s="21">
        <v>29.697896931447509</v>
      </c>
    </row>
    <row r="19" spans="14:22" ht="15" thickBot="1" x14ac:dyDescent="0.4">
      <c r="N19" s="3" t="s">
        <v>32</v>
      </c>
      <c r="O19" s="22">
        <v>0.88816312119339746</v>
      </c>
      <c r="P19" s="22">
        <v>0.15435332150994735</v>
      </c>
      <c r="Q19" s="22">
        <v>5.7540914086267945</v>
      </c>
      <c r="R19" s="22">
        <v>4.2698940369726552E-4</v>
      </c>
      <c r="S19" s="22">
        <v>0.53222372350896063</v>
      </c>
      <c r="T19" s="22">
        <v>1.2441025188778343</v>
      </c>
      <c r="U19" s="22">
        <v>0.53222372350896063</v>
      </c>
      <c r="V19" s="22">
        <v>1.2441025188778343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A23B-9CB7-4941-A03D-4ACB4547D88B}">
  <sheetPr>
    <tabColor theme="5"/>
  </sheetPr>
  <dimension ref="J1:AE19"/>
  <sheetViews>
    <sheetView zoomScaleNormal="100" workbookViewId="0">
      <selection activeCell="Q3" sqref="Q3"/>
    </sheetView>
  </sheetViews>
  <sheetFormatPr defaultRowHeight="14.5" x14ac:dyDescent="0.35"/>
  <cols>
    <col min="10" max="13" width="9.6328125" customWidth="1"/>
    <col min="14" max="14" width="2.08984375" customWidth="1"/>
    <col min="15" max="15" width="9.6328125" customWidth="1"/>
    <col min="16" max="21" width="10.6328125" customWidth="1"/>
    <col min="23" max="23" width="23.7265625" bestFit="1" customWidth="1"/>
    <col min="24" max="24" width="12.453125" bestFit="1" customWidth="1"/>
    <col min="25" max="25" width="11.81640625" bestFit="1" customWidth="1"/>
    <col min="26" max="26" width="12.453125" bestFit="1" customWidth="1"/>
    <col min="27" max="27" width="11.81640625" bestFit="1" customWidth="1"/>
    <col min="28" max="28" width="14.90625" bestFit="1" customWidth="1"/>
    <col min="29" max="29" width="14.08984375" bestFit="1" customWidth="1"/>
    <col min="30" max="30" width="13" bestFit="1" customWidth="1"/>
    <col min="31" max="31" width="13.81640625" bestFit="1" customWidth="1"/>
  </cols>
  <sheetData>
    <row r="1" spans="10:28" ht="30" thickTop="1" thickBot="1" x14ac:dyDescent="0.4">
      <c r="J1" s="32" t="s">
        <v>33</v>
      </c>
      <c r="K1" s="32" t="s">
        <v>31</v>
      </c>
      <c r="L1" s="32" t="s">
        <v>32</v>
      </c>
      <c r="M1" s="32" t="s">
        <v>0</v>
      </c>
      <c r="P1" s="13" t="s">
        <v>30</v>
      </c>
      <c r="Q1" s="13" t="s">
        <v>10</v>
      </c>
      <c r="R1" s="13" t="s">
        <v>38</v>
      </c>
      <c r="S1" s="13" t="s">
        <v>35</v>
      </c>
      <c r="T1" s="13" t="s">
        <v>34</v>
      </c>
      <c r="U1" s="13" t="s">
        <v>37</v>
      </c>
    </row>
    <row r="2" spans="10:28" ht="15" thickTop="1" x14ac:dyDescent="0.35">
      <c r="J2" s="11">
        <v>1</v>
      </c>
      <c r="K2" s="11">
        <v>100</v>
      </c>
      <c r="L2" s="11">
        <v>125</v>
      </c>
      <c r="M2" s="11">
        <v>30</v>
      </c>
      <c r="P2" s="12">
        <f t="shared" ref="P2:P11" si="0">$X$18+$X$19*L2</f>
        <v>104.60473122076088</v>
      </c>
      <c r="Q2" s="12">
        <f>K2-P2</f>
        <v>-4.6047312207608826</v>
      </c>
      <c r="R2" s="17">
        <f>Q2/STDEVA($Q$2:$Q$11)</f>
        <v>-0.94008858386106275</v>
      </c>
      <c r="S2" s="12">
        <f>ABS(Q2)</f>
        <v>4.6047312207608826</v>
      </c>
      <c r="T2" s="17">
        <f>Q2/K2</f>
        <v>-4.6047312207608826E-2</v>
      </c>
      <c r="U2" s="12">
        <f>Q2^2</f>
        <v>21.203549615450008</v>
      </c>
      <c r="W2" t="s">
        <v>1</v>
      </c>
    </row>
    <row r="3" spans="10:28" ht="15" thickBot="1" x14ac:dyDescent="0.4">
      <c r="J3" s="1">
        <v>2</v>
      </c>
      <c r="K3" s="1">
        <v>95</v>
      </c>
      <c r="L3" s="1">
        <v>104</v>
      </c>
      <c r="M3" s="1">
        <v>40</v>
      </c>
      <c r="P3" s="10">
        <f t="shared" si="0"/>
        <v>85.953305675699525</v>
      </c>
      <c r="Q3" s="12">
        <f t="shared" ref="Q3:Q11" si="1">K3-P3</f>
        <v>9.0466943243004749</v>
      </c>
      <c r="R3" s="17">
        <f t="shared" ref="R3:R11" si="2">Q3/STDEVA($Q$2:$Q$11)</f>
        <v>1.8469469005294596</v>
      </c>
      <c r="S3" s="12">
        <f t="shared" ref="S3:S11" si="3">ABS(Q3)</f>
        <v>9.0466943243004749</v>
      </c>
      <c r="T3" s="17">
        <f t="shared" ref="T3:T11" si="4">Q3/K3</f>
        <v>9.5228361308426046E-2</v>
      </c>
      <c r="U3" s="12">
        <f t="shared" ref="U3:U11" si="5">Q3^2</f>
        <v>81.842678197330429</v>
      </c>
    </row>
    <row r="4" spans="10:28" x14ac:dyDescent="0.35">
      <c r="J4" s="1">
        <v>3</v>
      </c>
      <c r="K4" s="1">
        <v>92</v>
      </c>
      <c r="L4" s="1">
        <v>110</v>
      </c>
      <c r="M4" s="1">
        <v>25</v>
      </c>
      <c r="P4" s="10">
        <f t="shared" si="0"/>
        <v>91.282284402859915</v>
      </c>
      <c r="Q4" s="12">
        <f t="shared" si="1"/>
        <v>0.71771559714008504</v>
      </c>
      <c r="R4" s="17">
        <f t="shared" si="2"/>
        <v>0.14652673673729211</v>
      </c>
      <c r="S4" s="12">
        <f t="shared" si="3"/>
        <v>0.71771559714008504</v>
      </c>
      <c r="T4" s="17">
        <f t="shared" si="4"/>
        <v>7.8012564906530983E-3</v>
      </c>
      <c r="U4" s="12">
        <f t="shared" si="5"/>
        <v>0.51511567837814887</v>
      </c>
      <c r="W4" s="5" t="s">
        <v>2</v>
      </c>
      <c r="X4" s="5"/>
    </row>
    <row r="5" spans="10:28" x14ac:dyDescent="0.35">
      <c r="J5" s="1">
        <v>4</v>
      </c>
      <c r="K5" s="1">
        <v>90</v>
      </c>
      <c r="L5" s="1">
        <v>105</v>
      </c>
      <c r="M5" s="1">
        <v>20</v>
      </c>
      <c r="P5" s="10">
        <f t="shared" si="0"/>
        <v>86.841468796892926</v>
      </c>
      <c r="Q5" s="12">
        <f t="shared" si="1"/>
        <v>3.1585312031070742</v>
      </c>
      <c r="R5" s="17">
        <f t="shared" si="2"/>
        <v>0.64483657860909049</v>
      </c>
      <c r="S5" s="12">
        <f t="shared" si="3"/>
        <v>3.1585312031070742</v>
      </c>
      <c r="T5" s="17">
        <f t="shared" si="4"/>
        <v>3.5094791145634158E-2</v>
      </c>
      <c r="U5" s="12">
        <f t="shared" si="5"/>
        <v>9.9763193610010212</v>
      </c>
      <c r="W5" s="2" t="s">
        <v>3</v>
      </c>
      <c r="X5" s="21">
        <v>0.89743974767517332</v>
      </c>
    </row>
    <row r="6" spans="10:28" x14ac:dyDescent="0.35">
      <c r="J6" s="1">
        <v>5</v>
      </c>
      <c r="K6" s="1">
        <v>85</v>
      </c>
      <c r="L6" s="1">
        <v>100</v>
      </c>
      <c r="M6" s="1">
        <v>20</v>
      </c>
      <c r="P6" s="10">
        <f t="shared" si="0"/>
        <v>82.400653190925937</v>
      </c>
      <c r="Q6" s="12">
        <f t="shared" si="1"/>
        <v>2.5993468090740635</v>
      </c>
      <c r="R6" s="17">
        <f t="shared" si="2"/>
        <v>0.53067511295532843</v>
      </c>
      <c r="S6" s="12">
        <f t="shared" si="3"/>
        <v>2.5993468090740635</v>
      </c>
      <c r="T6" s="17">
        <f t="shared" si="4"/>
        <v>3.0580550694988981E-2</v>
      </c>
      <c r="U6" s="12">
        <f t="shared" si="5"/>
        <v>6.7566038338435161</v>
      </c>
      <c r="W6" s="2" t="s">
        <v>4</v>
      </c>
      <c r="X6" s="21">
        <v>0.8053981007072788</v>
      </c>
    </row>
    <row r="7" spans="10:28" x14ac:dyDescent="0.35">
      <c r="J7" s="1">
        <v>6</v>
      </c>
      <c r="K7" s="1">
        <v>80</v>
      </c>
      <c r="L7" s="1">
        <v>100</v>
      </c>
      <c r="M7" s="1">
        <v>20</v>
      </c>
      <c r="P7" s="10">
        <f t="shared" si="0"/>
        <v>82.400653190925937</v>
      </c>
      <c r="Q7" s="12">
        <f t="shared" si="1"/>
        <v>-2.4006531909259365</v>
      </c>
      <c r="R7" s="17">
        <f t="shared" si="2"/>
        <v>-0.49011039958727248</v>
      </c>
      <c r="S7" s="12">
        <f t="shared" si="3"/>
        <v>2.4006531909259365</v>
      </c>
      <c r="T7" s="17">
        <f t="shared" si="4"/>
        <v>-3.0008164886574207E-2</v>
      </c>
      <c r="U7" s="12">
        <f t="shared" si="5"/>
        <v>5.7631357431028816</v>
      </c>
      <c r="W7" s="2" t="s">
        <v>5</v>
      </c>
      <c r="X7" s="21">
        <v>0.7810728632956887</v>
      </c>
    </row>
    <row r="8" spans="10:28" x14ac:dyDescent="0.35">
      <c r="J8" s="1">
        <v>7</v>
      </c>
      <c r="K8" s="1">
        <v>78</v>
      </c>
      <c r="L8" s="1">
        <v>95</v>
      </c>
      <c r="M8" s="1">
        <v>15</v>
      </c>
      <c r="P8" s="10">
        <f t="shared" si="0"/>
        <v>77.959837584958947</v>
      </c>
      <c r="Q8" s="12">
        <f t="shared" si="1"/>
        <v>4.0162415041052668E-2</v>
      </c>
      <c r="R8" s="17">
        <f t="shared" si="2"/>
        <v>8.1994422845259214E-3</v>
      </c>
      <c r="S8" s="12">
        <f t="shared" si="3"/>
        <v>4.0162415041052668E-2</v>
      </c>
      <c r="T8" s="17">
        <f t="shared" si="4"/>
        <v>5.1490275693657269E-4</v>
      </c>
      <c r="U8" s="12">
        <f t="shared" si="5"/>
        <v>1.6130195819297735E-3</v>
      </c>
      <c r="W8" s="2" t="s">
        <v>6</v>
      </c>
      <c r="X8" s="21">
        <v>5.1953136028444362</v>
      </c>
    </row>
    <row r="9" spans="10:28" ht="15" thickBot="1" x14ac:dyDescent="0.4">
      <c r="J9" s="1">
        <v>8</v>
      </c>
      <c r="K9" s="1">
        <v>75</v>
      </c>
      <c r="L9" s="1">
        <v>95</v>
      </c>
      <c r="M9" s="1">
        <v>10</v>
      </c>
      <c r="P9" s="10">
        <f t="shared" si="0"/>
        <v>77.959837584958947</v>
      </c>
      <c r="Q9" s="12">
        <f t="shared" si="1"/>
        <v>-2.9598375849589473</v>
      </c>
      <c r="R9" s="17">
        <f t="shared" si="2"/>
        <v>-0.6042718652410346</v>
      </c>
      <c r="S9" s="12">
        <f t="shared" si="3"/>
        <v>2.9598375849589473</v>
      </c>
      <c r="T9" s="17">
        <f t="shared" si="4"/>
        <v>-3.9464501132785962E-2</v>
      </c>
      <c r="U9" s="12">
        <f t="shared" si="5"/>
        <v>8.7606385293356137</v>
      </c>
      <c r="W9" s="3" t="s">
        <v>7</v>
      </c>
      <c r="X9" s="3">
        <v>10</v>
      </c>
    </row>
    <row r="10" spans="10:28" x14ac:dyDescent="0.35">
      <c r="J10" s="1">
        <v>9</v>
      </c>
      <c r="K10" s="1">
        <v>72</v>
      </c>
      <c r="L10" s="1">
        <v>85</v>
      </c>
      <c r="M10" s="1">
        <v>0</v>
      </c>
      <c r="P10" s="10">
        <f t="shared" si="0"/>
        <v>69.078206373024983</v>
      </c>
      <c r="Q10" s="12">
        <f t="shared" si="1"/>
        <v>2.9217936269750169</v>
      </c>
      <c r="R10" s="17">
        <f t="shared" si="2"/>
        <v>0.59650492101107944</v>
      </c>
      <c r="S10" s="12">
        <f t="shared" si="3"/>
        <v>2.9217936269750169</v>
      </c>
      <c r="T10" s="17">
        <f t="shared" si="4"/>
        <v>4.0580467041319679E-2</v>
      </c>
      <c r="U10" s="12">
        <f t="shared" si="5"/>
        <v>8.5368779986318248</v>
      </c>
    </row>
    <row r="11" spans="10:28" ht="15" thickBot="1" x14ac:dyDescent="0.4">
      <c r="J11" s="1">
        <v>10</v>
      </c>
      <c r="K11" s="1">
        <v>65</v>
      </c>
      <c r="L11" s="1">
        <v>90</v>
      </c>
      <c r="M11" s="1">
        <v>5</v>
      </c>
      <c r="P11" s="10">
        <f t="shared" si="0"/>
        <v>73.519021978991972</v>
      </c>
      <c r="Q11" s="12">
        <f t="shared" si="1"/>
        <v>-8.5190219789919723</v>
      </c>
      <c r="R11" s="17">
        <f t="shared" si="2"/>
        <v>-1.7392188434374005</v>
      </c>
      <c r="S11" s="12">
        <f t="shared" si="3"/>
        <v>8.5190219789919723</v>
      </c>
      <c r="T11" s="17">
        <f t="shared" si="4"/>
        <v>-0.1310618765998765</v>
      </c>
      <c r="U11" s="12">
        <f t="shared" si="5"/>
        <v>72.573735478548301</v>
      </c>
      <c r="W11" t="s">
        <v>8</v>
      </c>
    </row>
    <row r="12" spans="10:28" x14ac:dyDescent="0.35">
      <c r="W12" s="4"/>
      <c r="X12" s="4" t="s">
        <v>13</v>
      </c>
      <c r="Y12" s="4" t="s">
        <v>14</v>
      </c>
      <c r="Z12" s="4" t="s">
        <v>15</v>
      </c>
      <c r="AA12" s="4" t="s">
        <v>16</v>
      </c>
      <c r="AB12" s="4" t="s">
        <v>17</v>
      </c>
    </row>
    <row r="13" spans="10:28" x14ac:dyDescent="0.35">
      <c r="O13" s="25" t="s">
        <v>36</v>
      </c>
      <c r="Q13" s="10">
        <f>AVERAGE(Q2:Q11)</f>
        <v>2.8421709430404009E-15</v>
      </c>
      <c r="R13" s="10">
        <f>AVERAGE(R2:R11)</f>
        <v>5.3290705182007512E-16</v>
      </c>
      <c r="S13" s="10">
        <f t="shared" ref="S13:U13" si="6">AVERAGE(S2:S11)</f>
        <v>3.6968487951275506</v>
      </c>
      <c r="T13" s="18">
        <f t="shared" si="6"/>
        <v>-3.6781525388886959E-3</v>
      </c>
      <c r="U13" s="10">
        <f t="shared" si="6"/>
        <v>21.593026745520369</v>
      </c>
      <c r="W13" s="2" t="s">
        <v>9</v>
      </c>
      <c r="X13" s="2">
        <v>1</v>
      </c>
      <c r="Y13" s="23">
        <v>893.66973254479649</v>
      </c>
      <c r="Z13" s="23">
        <v>893.66973254479649</v>
      </c>
      <c r="AA13" s="23">
        <v>33.109567938832683</v>
      </c>
      <c r="AB13" s="19">
        <v>4.269894036972659E-4</v>
      </c>
    </row>
    <row r="14" spans="10:28" x14ac:dyDescent="0.35">
      <c r="W14" s="2" t="s">
        <v>10</v>
      </c>
      <c r="X14" s="2">
        <v>8</v>
      </c>
      <c r="Y14" s="23">
        <v>215.93026745520348</v>
      </c>
      <c r="Z14" s="23">
        <v>26.991283431900435</v>
      </c>
      <c r="AA14" s="23"/>
      <c r="AB14" s="2"/>
    </row>
    <row r="15" spans="10:28" ht="15" thickBot="1" x14ac:dyDescent="0.4">
      <c r="W15" s="3" t="s">
        <v>11</v>
      </c>
      <c r="X15" s="3">
        <v>9</v>
      </c>
      <c r="Y15" s="24">
        <v>1109.5999999999999</v>
      </c>
      <c r="Z15" s="24"/>
      <c r="AA15" s="24"/>
      <c r="AB15" s="3"/>
    </row>
    <row r="16" spans="10:28" ht="15" thickBot="1" x14ac:dyDescent="0.4"/>
    <row r="17" spans="23:31" x14ac:dyDescent="0.35">
      <c r="W17" s="4"/>
      <c r="X17" s="4" t="s">
        <v>18</v>
      </c>
      <c r="Y17" s="4" t="s">
        <v>6</v>
      </c>
      <c r="Z17" s="4" t="s">
        <v>19</v>
      </c>
      <c r="AA17" s="4" t="s">
        <v>20</v>
      </c>
      <c r="AB17" s="4" t="s">
        <v>21</v>
      </c>
      <c r="AC17" s="4" t="s">
        <v>22</v>
      </c>
      <c r="AD17" s="4" t="s">
        <v>23</v>
      </c>
      <c r="AE17" s="4" t="s">
        <v>24</v>
      </c>
    </row>
    <row r="18" spans="23:31" x14ac:dyDescent="0.35">
      <c r="W18" s="2" t="s">
        <v>12</v>
      </c>
      <c r="X18" s="21">
        <v>-6.415658928413805</v>
      </c>
      <c r="Y18" s="21">
        <v>15.660663963494551</v>
      </c>
      <c r="Z18" s="21">
        <v>-0.40966710883835367</v>
      </c>
      <c r="AA18" s="21">
        <v>0.6928000813220242</v>
      </c>
      <c r="AB18" s="21">
        <v>-42.529214788275119</v>
      </c>
      <c r="AC18" s="21">
        <v>29.697896931447509</v>
      </c>
      <c r="AD18" s="21">
        <v>-42.529214788275119</v>
      </c>
      <c r="AE18" s="21">
        <v>29.697896931447509</v>
      </c>
    </row>
    <row r="19" spans="23:31" ht="15" thickBot="1" x14ac:dyDescent="0.4">
      <c r="W19" s="3" t="s">
        <v>32</v>
      </c>
      <c r="X19" s="22">
        <v>0.88816312119339746</v>
      </c>
      <c r="Y19" s="22">
        <v>0.15435332150994735</v>
      </c>
      <c r="Z19" s="22">
        <v>5.7540914086267945</v>
      </c>
      <c r="AA19" s="22">
        <v>4.2698940369726552E-4</v>
      </c>
      <c r="AB19" s="22">
        <v>0.53222372350896063</v>
      </c>
      <c r="AC19" s="22">
        <v>1.2441025188778343</v>
      </c>
      <c r="AD19" s="22">
        <v>0.53222372350896063</v>
      </c>
      <c r="AE19" s="22">
        <v>1.2441025188778343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631-C3A3-4FDF-8AFF-382C2EC24F64}">
  <sheetPr>
    <tabColor theme="5"/>
  </sheetPr>
  <dimension ref="A1:V35"/>
  <sheetViews>
    <sheetView workbookViewId="0">
      <selection activeCell="B6" sqref="B6"/>
    </sheetView>
  </sheetViews>
  <sheetFormatPr defaultRowHeight="14.5" x14ac:dyDescent="0.35"/>
  <cols>
    <col min="1" max="4" width="9.6328125" customWidth="1"/>
    <col min="5" max="5" width="2.08984375" customWidth="1"/>
    <col min="6" max="6" width="9.6328125" customWidth="1"/>
    <col min="7" max="12" width="10.6328125" customWidth="1"/>
    <col min="14" max="14" width="23.7265625" bestFit="1" customWidth="1"/>
    <col min="15" max="15" width="22.36328125" bestFit="1" customWidth="1"/>
    <col min="16" max="16" width="12.453125" bestFit="1" customWidth="1"/>
    <col min="17" max="17" width="15" bestFit="1" customWidth="1"/>
    <col min="18" max="18" width="11.81640625" bestFit="1" customWidth="1"/>
    <col min="19" max="19" width="28.6328125" bestFit="1" customWidth="1"/>
    <col min="20" max="20" width="14.08984375" bestFit="1" customWidth="1"/>
    <col min="21" max="21" width="13" bestFit="1" customWidth="1"/>
    <col min="22" max="22" width="13.81640625" bestFit="1" customWidth="1"/>
  </cols>
  <sheetData>
    <row r="1" spans="1:19" ht="30" thickTop="1" thickBot="1" x14ac:dyDescent="0.4">
      <c r="A1" s="32" t="s">
        <v>33</v>
      </c>
      <c r="B1" s="32" t="s">
        <v>31</v>
      </c>
      <c r="C1" s="32" t="s">
        <v>32</v>
      </c>
      <c r="D1" s="32" t="s">
        <v>0</v>
      </c>
      <c r="G1" s="13" t="s">
        <v>30</v>
      </c>
      <c r="H1" s="13" t="s">
        <v>10</v>
      </c>
      <c r="I1" s="13" t="s">
        <v>38</v>
      </c>
      <c r="J1" s="13" t="s">
        <v>35</v>
      </c>
      <c r="K1" s="13" t="s">
        <v>34</v>
      </c>
      <c r="L1" s="13" t="s">
        <v>37</v>
      </c>
    </row>
    <row r="2" spans="1:19" ht="15" thickTop="1" x14ac:dyDescent="0.35">
      <c r="A2" s="11">
        <v>1</v>
      </c>
      <c r="B2" s="11">
        <v>100</v>
      </c>
      <c r="C2" s="11">
        <v>125</v>
      </c>
      <c r="D2" s="11">
        <v>30</v>
      </c>
      <c r="G2" s="30">
        <f>$O$18+$O$19*C2</f>
        <v>104.60473122076088</v>
      </c>
      <c r="H2" s="30">
        <f>B2-G2</f>
        <v>-4.6047312207608826</v>
      </c>
      <c r="I2" s="17">
        <f>H2/STDEVA($H$2:$H$11)</f>
        <v>-0.94008858386106275</v>
      </c>
      <c r="J2" s="12">
        <f>ABS(H2)</f>
        <v>4.6047312207608826</v>
      </c>
      <c r="K2" s="17">
        <f>H2/B2</f>
        <v>-4.6047312207608826E-2</v>
      </c>
      <c r="L2" s="12">
        <f>H2^2</f>
        <v>21.203549615450008</v>
      </c>
      <c r="N2" t="s">
        <v>1</v>
      </c>
    </row>
    <row r="3" spans="1:19" ht="15" thickBot="1" x14ac:dyDescent="0.4">
      <c r="A3" s="1">
        <v>2</v>
      </c>
      <c r="B3" s="1">
        <v>95</v>
      </c>
      <c r="C3" s="1">
        <v>104</v>
      </c>
      <c r="D3" s="1">
        <v>40</v>
      </c>
      <c r="G3" s="30">
        <f t="shared" ref="G3:G11" si="0">$O$18+$O$19*C3</f>
        <v>85.953305675699525</v>
      </c>
      <c r="H3" s="30">
        <f t="shared" ref="H3:H11" si="1">B3-G3</f>
        <v>9.0466943243004749</v>
      </c>
      <c r="I3" s="17">
        <f t="shared" ref="I3:I11" si="2">H3/STDEVA($H$2:$H$11)</f>
        <v>1.8469469005294596</v>
      </c>
      <c r="J3" s="12">
        <f t="shared" ref="J3:J11" si="3">ABS(H3)</f>
        <v>9.0466943243004749</v>
      </c>
      <c r="K3" s="17">
        <f t="shared" ref="K3:K11" si="4">H3/B3</f>
        <v>9.5228361308426046E-2</v>
      </c>
      <c r="L3" s="12">
        <f t="shared" ref="L3:L11" si="5">H3^2</f>
        <v>81.842678197330429</v>
      </c>
    </row>
    <row r="4" spans="1:19" x14ac:dyDescent="0.35">
      <c r="A4" s="1">
        <v>3</v>
      </c>
      <c r="B4" s="1">
        <v>92</v>
      </c>
      <c r="C4" s="1">
        <v>110</v>
      </c>
      <c r="D4" s="1">
        <v>25</v>
      </c>
      <c r="G4" s="30">
        <f t="shared" si="0"/>
        <v>91.282284402859915</v>
      </c>
      <c r="H4" s="30">
        <f t="shared" si="1"/>
        <v>0.71771559714008504</v>
      </c>
      <c r="I4" s="17">
        <f t="shared" si="2"/>
        <v>0.14652673673729211</v>
      </c>
      <c r="J4" s="12">
        <f t="shared" si="3"/>
        <v>0.71771559714008504</v>
      </c>
      <c r="K4" s="17">
        <f t="shared" si="4"/>
        <v>7.8012564906530983E-3</v>
      </c>
      <c r="L4" s="12">
        <f t="shared" si="5"/>
        <v>0.51511567837814887</v>
      </c>
      <c r="N4" s="5" t="s">
        <v>2</v>
      </c>
      <c r="O4" s="5"/>
    </row>
    <row r="5" spans="1:19" x14ac:dyDescent="0.35">
      <c r="A5" s="1">
        <v>4</v>
      </c>
      <c r="B5" s="1">
        <v>90</v>
      </c>
      <c r="C5" s="1">
        <v>105</v>
      </c>
      <c r="D5" s="1">
        <v>20</v>
      </c>
      <c r="G5" s="30">
        <f t="shared" si="0"/>
        <v>86.841468796892926</v>
      </c>
      <c r="H5" s="30">
        <f t="shared" si="1"/>
        <v>3.1585312031070742</v>
      </c>
      <c r="I5" s="17">
        <f t="shared" si="2"/>
        <v>0.64483657860909049</v>
      </c>
      <c r="J5" s="12">
        <f t="shared" si="3"/>
        <v>3.1585312031070742</v>
      </c>
      <c r="K5" s="17">
        <f t="shared" si="4"/>
        <v>3.5094791145634158E-2</v>
      </c>
      <c r="L5" s="12">
        <f t="shared" si="5"/>
        <v>9.9763193610010212</v>
      </c>
      <c r="N5" s="2" t="s">
        <v>3</v>
      </c>
      <c r="O5" s="2">
        <v>0.89743974767517332</v>
      </c>
    </row>
    <row r="6" spans="1:19" x14ac:dyDescent="0.35">
      <c r="A6" s="1">
        <v>5</v>
      </c>
      <c r="B6" s="1">
        <v>85</v>
      </c>
      <c r="C6" s="1">
        <v>100</v>
      </c>
      <c r="D6" s="1">
        <v>20</v>
      </c>
      <c r="G6" s="30">
        <f t="shared" si="0"/>
        <v>82.400653190925937</v>
      </c>
      <c r="H6" s="30">
        <f t="shared" si="1"/>
        <v>2.5993468090740635</v>
      </c>
      <c r="I6" s="17">
        <f t="shared" si="2"/>
        <v>0.53067511295532843</v>
      </c>
      <c r="J6" s="12">
        <f t="shared" si="3"/>
        <v>2.5993468090740635</v>
      </c>
      <c r="K6" s="17">
        <f t="shared" si="4"/>
        <v>3.0580550694988981E-2</v>
      </c>
      <c r="L6" s="12">
        <f t="shared" si="5"/>
        <v>6.7566038338435161</v>
      </c>
      <c r="N6" s="2" t="s">
        <v>4</v>
      </c>
      <c r="O6" s="2">
        <v>0.8053981007072788</v>
      </c>
    </row>
    <row r="7" spans="1:19" x14ac:dyDescent="0.35">
      <c r="A7" s="1">
        <v>6</v>
      </c>
      <c r="B7" s="1">
        <v>80</v>
      </c>
      <c r="C7" s="1">
        <v>100</v>
      </c>
      <c r="D7" s="1">
        <v>20</v>
      </c>
      <c r="G7" s="30">
        <f t="shared" si="0"/>
        <v>82.400653190925937</v>
      </c>
      <c r="H7" s="30">
        <f t="shared" si="1"/>
        <v>-2.4006531909259365</v>
      </c>
      <c r="I7" s="17">
        <f t="shared" si="2"/>
        <v>-0.49011039958727248</v>
      </c>
      <c r="J7" s="12">
        <f t="shared" si="3"/>
        <v>2.4006531909259365</v>
      </c>
      <c r="K7" s="17">
        <f t="shared" si="4"/>
        <v>-3.0008164886574207E-2</v>
      </c>
      <c r="L7" s="12">
        <f t="shared" si="5"/>
        <v>5.7631357431028816</v>
      </c>
      <c r="N7" s="2" t="s">
        <v>5</v>
      </c>
      <c r="O7" s="2">
        <v>0.7810728632956887</v>
      </c>
    </row>
    <row r="8" spans="1:19" x14ac:dyDescent="0.35">
      <c r="A8" s="1">
        <v>7</v>
      </c>
      <c r="B8" s="1">
        <v>78</v>
      </c>
      <c r="C8" s="1">
        <v>95</v>
      </c>
      <c r="D8" s="1">
        <v>15</v>
      </c>
      <c r="G8" s="30">
        <f t="shared" si="0"/>
        <v>77.959837584958947</v>
      </c>
      <c r="H8" s="30">
        <f t="shared" si="1"/>
        <v>4.0162415041052668E-2</v>
      </c>
      <c r="I8" s="17">
        <f t="shared" si="2"/>
        <v>8.1994422845259214E-3</v>
      </c>
      <c r="J8" s="12">
        <f t="shared" si="3"/>
        <v>4.0162415041052668E-2</v>
      </c>
      <c r="K8" s="17">
        <f t="shared" si="4"/>
        <v>5.1490275693657269E-4</v>
      </c>
      <c r="L8" s="12">
        <f t="shared" si="5"/>
        <v>1.6130195819297735E-3</v>
      </c>
      <c r="N8" s="2" t="s">
        <v>6</v>
      </c>
      <c r="O8" s="2">
        <v>5.1953136028444362</v>
      </c>
    </row>
    <row r="9" spans="1:19" ht="15" thickBot="1" x14ac:dyDescent="0.4">
      <c r="A9" s="1">
        <v>8</v>
      </c>
      <c r="B9" s="1">
        <v>75</v>
      </c>
      <c r="C9" s="1">
        <v>95</v>
      </c>
      <c r="D9" s="1">
        <v>10</v>
      </c>
      <c r="G9" s="30">
        <f t="shared" si="0"/>
        <v>77.959837584958947</v>
      </c>
      <c r="H9" s="30">
        <f t="shared" si="1"/>
        <v>-2.9598375849589473</v>
      </c>
      <c r="I9" s="17">
        <f t="shared" si="2"/>
        <v>-0.6042718652410346</v>
      </c>
      <c r="J9" s="12">
        <f t="shared" si="3"/>
        <v>2.9598375849589473</v>
      </c>
      <c r="K9" s="17">
        <f t="shared" si="4"/>
        <v>-3.9464501132785962E-2</v>
      </c>
      <c r="L9" s="12">
        <f t="shared" si="5"/>
        <v>8.7606385293356137</v>
      </c>
      <c r="N9" s="3" t="s">
        <v>7</v>
      </c>
      <c r="O9" s="3">
        <v>10</v>
      </c>
    </row>
    <row r="10" spans="1:19" x14ac:dyDescent="0.35">
      <c r="A10" s="1">
        <v>9</v>
      </c>
      <c r="B10" s="1">
        <v>72</v>
      </c>
      <c r="C10" s="1">
        <v>85</v>
      </c>
      <c r="D10" s="1">
        <v>0</v>
      </c>
      <c r="G10" s="30">
        <f t="shared" si="0"/>
        <v>69.078206373024983</v>
      </c>
      <c r="H10" s="30">
        <f t="shared" si="1"/>
        <v>2.9217936269750169</v>
      </c>
      <c r="I10" s="17">
        <f t="shared" si="2"/>
        <v>0.59650492101107944</v>
      </c>
      <c r="J10" s="12">
        <f t="shared" si="3"/>
        <v>2.9217936269750169</v>
      </c>
      <c r="K10" s="17">
        <f t="shared" si="4"/>
        <v>4.0580467041319679E-2</v>
      </c>
      <c r="L10" s="12">
        <f t="shared" si="5"/>
        <v>8.5368779986318248</v>
      </c>
    </row>
    <row r="11" spans="1:19" ht="15" thickBot="1" x14ac:dyDescent="0.4">
      <c r="A11" s="1">
        <v>10</v>
      </c>
      <c r="B11" s="1">
        <v>65</v>
      </c>
      <c r="C11" s="1">
        <v>90</v>
      </c>
      <c r="D11" s="1">
        <v>5</v>
      </c>
      <c r="G11" s="30">
        <f t="shared" si="0"/>
        <v>73.519021978991972</v>
      </c>
      <c r="H11" s="30">
        <f t="shared" si="1"/>
        <v>-8.5190219789919723</v>
      </c>
      <c r="I11" s="17">
        <f t="shared" si="2"/>
        <v>-1.7392188434374005</v>
      </c>
      <c r="J11" s="12">
        <f t="shared" si="3"/>
        <v>8.5190219789919723</v>
      </c>
      <c r="K11" s="17">
        <f t="shared" si="4"/>
        <v>-0.1310618765998765</v>
      </c>
      <c r="L11" s="12">
        <f t="shared" si="5"/>
        <v>72.573735478548301</v>
      </c>
      <c r="N11" t="s">
        <v>8</v>
      </c>
    </row>
    <row r="12" spans="1:19" x14ac:dyDescent="0.35">
      <c r="N12" s="4"/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</row>
    <row r="13" spans="1:19" x14ac:dyDescent="0.35">
      <c r="F13" s="14" t="s">
        <v>36</v>
      </c>
      <c r="H13" s="10">
        <f>AVERAGE(H2:H11)</f>
        <v>2.8421709430404009E-15</v>
      </c>
      <c r="I13" s="10">
        <f>AVERAGE(I2:I11)</f>
        <v>5.3290705182007512E-16</v>
      </c>
      <c r="J13" s="10">
        <f t="shared" ref="J13:L13" si="6">AVERAGE(J2:J11)</f>
        <v>3.6968487951275506</v>
      </c>
      <c r="K13" s="18">
        <f t="shared" si="6"/>
        <v>-3.6781525388886959E-3</v>
      </c>
      <c r="L13" s="10">
        <f t="shared" si="6"/>
        <v>21.593026745520369</v>
      </c>
      <c r="N13" s="2" t="s">
        <v>9</v>
      </c>
      <c r="O13" s="2">
        <v>1</v>
      </c>
      <c r="P13" s="2">
        <v>893.66973254479649</v>
      </c>
      <c r="Q13" s="2">
        <v>893.66973254479649</v>
      </c>
      <c r="R13" s="2">
        <v>33.109567938832683</v>
      </c>
      <c r="S13" s="2">
        <v>4.269894036972659E-4</v>
      </c>
    </row>
    <row r="14" spans="1:19" x14ac:dyDescent="0.35">
      <c r="N14" s="2" t="s">
        <v>10</v>
      </c>
      <c r="O14" s="2">
        <v>8</v>
      </c>
      <c r="P14" s="2">
        <v>215.93026745520348</v>
      </c>
      <c r="Q14" s="2">
        <v>26.991283431900435</v>
      </c>
      <c r="R14" s="2"/>
      <c r="S14" s="2"/>
    </row>
    <row r="15" spans="1:19" ht="15" thickBot="1" x14ac:dyDescent="0.4">
      <c r="N15" s="3" t="s">
        <v>11</v>
      </c>
      <c r="O15" s="3">
        <v>9</v>
      </c>
      <c r="P15" s="3">
        <v>1109.5999999999999</v>
      </c>
      <c r="Q15" s="3"/>
      <c r="R15" s="3"/>
      <c r="S15" s="3"/>
    </row>
    <row r="16" spans="1:19" ht="15" thickBot="1" x14ac:dyDescent="0.4"/>
    <row r="17" spans="14:22" x14ac:dyDescent="0.35">
      <c r="N17" s="4"/>
      <c r="O17" s="4" t="s">
        <v>18</v>
      </c>
      <c r="P17" s="4" t="s">
        <v>6</v>
      </c>
      <c r="Q17" s="4" t="s">
        <v>19</v>
      </c>
      <c r="R17" s="4" t="s">
        <v>20</v>
      </c>
      <c r="S17" s="4" t="s">
        <v>21</v>
      </c>
      <c r="T17" s="4" t="s">
        <v>22</v>
      </c>
      <c r="U17" s="4" t="s">
        <v>23</v>
      </c>
      <c r="V17" s="4" t="s">
        <v>24</v>
      </c>
    </row>
    <row r="18" spans="14:22" x14ac:dyDescent="0.35">
      <c r="N18" s="2" t="s">
        <v>12</v>
      </c>
      <c r="O18" s="28">
        <v>-6.415658928413805</v>
      </c>
      <c r="P18" s="28">
        <v>15.660663963494551</v>
      </c>
      <c r="Q18" s="28">
        <v>-0.40966710883835367</v>
      </c>
      <c r="R18" s="28">
        <v>0.6928000813220242</v>
      </c>
      <c r="S18" s="28">
        <v>-42.529214788275119</v>
      </c>
      <c r="T18" s="28">
        <v>29.697896931447509</v>
      </c>
      <c r="U18" s="28">
        <v>-42.529214788275119</v>
      </c>
      <c r="V18" s="28">
        <v>29.697896931447509</v>
      </c>
    </row>
    <row r="19" spans="14:22" ht="15" thickBot="1" x14ac:dyDescent="0.4">
      <c r="N19" s="3" t="s">
        <v>32</v>
      </c>
      <c r="O19" s="29">
        <v>0.88816312119339746</v>
      </c>
      <c r="P19" s="29">
        <v>0.15435332150994735</v>
      </c>
      <c r="Q19" s="29">
        <v>5.7540914086267945</v>
      </c>
      <c r="R19" s="29">
        <v>4.2698940369726552E-4</v>
      </c>
      <c r="S19" s="29">
        <v>0.53222372350896063</v>
      </c>
      <c r="T19" s="29">
        <v>1.2441025188778343</v>
      </c>
      <c r="U19" s="29">
        <v>0.53222372350896063</v>
      </c>
      <c r="V19" s="29">
        <v>1.2441025188778343</v>
      </c>
    </row>
    <row r="23" spans="14:22" x14ac:dyDescent="0.35">
      <c r="N23" t="s">
        <v>25</v>
      </c>
    </row>
    <row r="24" spans="14:22" ht="15" thickBot="1" x14ac:dyDescent="0.4"/>
    <row r="25" spans="14:22" x14ac:dyDescent="0.35">
      <c r="N25" s="4" t="s">
        <v>26</v>
      </c>
      <c r="O25" s="4" t="s">
        <v>39</v>
      </c>
      <c r="P25" s="4" t="s">
        <v>27</v>
      </c>
      <c r="Q25" s="4" t="s">
        <v>28</v>
      </c>
    </row>
    <row r="26" spans="14:22" x14ac:dyDescent="0.35">
      <c r="N26" s="2">
        <v>1</v>
      </c>
      <c r="O26" s="6">
        <v>104.60473122076088</v>
      </c>
      <c r="P26" s="6">
        <v>-4.6047312207608826</v>
      </c>
      <c r="Q26" s="6">
        <v>-0.94008858386106275</v>
      </c>
    </row>
    <row r="27" spans="14:22" x14ac:dyDescent="0.35">
      <c r="N27" s="2">
        <v>2</v>
      </c>
      <c r="O27" s="6">
        <v>85.953305675699525</v>
      </c>
      <c r="P27" s="6">
        <v>9.0466943243004749</v>
      </c>
      <c r="Q27" s="6">
        <v>1.8469469005294596</v>
      </c>
    </row>
    <row r="28" spans="14:22" x14ac:dyDescent="0.35">
      <c r="N28" s="2">
        <v>3</v>
      </c>
      <c r="O28" s="6">
        <v>91.282284402859915</v>
      </c>
      <c r="P28" s="6">
        <v>0.71771559714008504</v>
      </c>
      <c r="Q28" s="6">
        <v>0.14652673673729211</v>
      </c>
    </row>
    <row r="29" spans="14:22" x14ac:dyDescent="0.35">
      <c r="N29" s="2">
        <v>4</v>
      </c>
      <c r="O29" s="6">
        <v>86.841468796892926</v>
      </c>
      <c r="P29" s="6">
        <v>3.1585312031070742</v>
      </c>
      <c r="Q29" s="6">
        <v>0.64483657860909049</v>
      </c>
    </row>
    <row r="30" spans="14:22" x14ac:dyDescent="0.35">
      <c r="N30" s="2">
        <v>5</v>
      </c>
      <c r="O30" s="6">
        <v>82.400653190925937</v>
      </c>
      <c r="P30" s="6">
        <v>2.5993468090740635</v>
      </c>
      <c r="Q30" s="6">
        <v>0.53067511295532843</v>
      </c>
    </row>
    <row r="31" spans="14:22" x14ac:dyDescent="0.35">
      <c r="N31" s="2">
        <v>6</v>
      </c>
      <c r="O31" s="6">
        <v>82.400653190925937</v>
      </c>
      <c r="P31" s="6">
        <v>-2.4006531909259365</v>
      </c>
      <c r="Q31" s="6">
        <v>-0.49011039958727248</v>
      </c>
    </row>
    <row r="32" spans="14:22" x14ac:dyDescent="0.35">
      <c r="N32" s="2">
        <v>7</v>
      </c>
      <c r="O32" s="6">
        <v>77.959837584958947</v>
      </c>
      <c r="P32" s="6">
        <v>4.0162415041052668E-2</v>
      </c>
      <c r="Q32" s="6">
        <v>8.1994422845259214E-3</v>
      </c>
    </row>
    <row r="33" spans="14:17" x14ac:dyDescent="0.35">
      <c r="N33" s="2">
        <v>8</v>
      </c>
      <c r="O33" s="6">
        <v>77.959837584958947</v>
      </c>
      <c r="P33" s="6">
        <v>-2.9598375849589473</v>
      </c>
      <c r="Q33" s="6">
        <v>-0.6042718652410346</v>
      </c>
    </row>
    <row r="34" spans="14:17" x14ac:dyDescent="0.35">
      <c r="N34" s="2">
        <v>9</v>
      </c>
      <c r="O34" s="6">
        <v>69.078206373024983</v>
      </c>
      <c r="P34" s="6">
        <v>2.9217936269750169</v>
      </c>
      <c r="Q34" s="6">
        <v>0.59650492101107944</v>
      </c>
    </row>
    <row r="35" spans="14:17" ht="15" thickBot="1" x14ac:dyDescent="0.4">
      <c r="N35" s="3">
        <v>10</v>
      </c>
      <c r="O35" s="7">
        <v>73.519021978991972</v>
      </c>
      <c r="P35" s="7">
        <v>-8.5190219789919723</v>
      </c>
      <c r="Q35" s="7">
        <v>-1.7392188434374005</v>
      </c>
    </row>
  </sheetData>
  <sortState xmlns:xlrd2="http://schemas.microsoft.com/office/spreadsheetml/2017/richdata2" ref="T26:T35">
    <sortCondition ref="T2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6791-6190-41D9-AE47-1BB47A7E9B0B}">
  <sheetPr>
    <tabColor theme="5"/>
  </sheetPr>
  <dimension ref="A1:V36"/>
  <sheetViews>
    <sheetView tabSelected="1" zoomScale="80" zoomScaleNormal="80" workbookViewId="0">
      <selection activeCell="D3" sqref="D3"/>
    </sheetView>
  </sheetViews>
  <sheetFormatPr defaultRowHeight="14.5" x14ac:dyDescent="0.35"/>
  <cols>
    <col min="1" max="4" width="9.6328125" customWidth="1"/>
    <col min="5" max="5" width="2.08984375" customWidth="1"/>
    <col min="6" max="6" width="9.6328125" customWidth="1"/>
    <col min="7" max="12" width="10.6328125" customWidth="1"/>
    <col min="13" max="13" width="1.6328125" customWidth="1"/>
    <col min="14" max="14" width="23.7265625" bestFit="1" customWidth="1"/>
    <col min="15" max="15" width="22.81640625" bestFit="1" customWidth="1"/>
    <col min="16" max="16" width="12.90625" bestFit="1" customWidth="1"/>
    <col min="17" max="17" width="15.36328125" bestFit="1" customWidth="1"/>
    <col min="18" max="18" width="12.26953125" bestFit="1" customWidth="1"/>
    <col min="19" max="19" width="15.1796875" bestFit="1" customWidth="1"/>
    <col min="20" max="20" width="14.26953125" bestFit="1" customWidth="1"/>
    <col min="21" max="21" width="13.26953125" bestFit="1" customWidth="1"/>
    <col min="22" max="22" width="14.08984375" bestFit="1" customWidth="1"/>
  </cols>
  <sheetData>
    <row r="1" spans="1:19" ht="30" thickTop="1" thickBot="1" x14ac:dyDescent="0.4">
      <c r="A1" s="32" t="s">
        <v>33</v>
      </c>
      <c r="B1" s="32" t="s">
        <v>31</v>
      </c>
      <c r="C1" s="32" t="s">
        <v>32</v>
      </c>
      <c r="D1" s="32" t="s">
        <v>0</v>
      </c>
      <c r="G1" s="13" t="s">
        <v>30</v>
      </c>
      <c r="H1" s="13" t="s">
        <v>10</v>
      </c>
      <c r="I1" s="13" t="s">
        <v>38</v>
      </c>
      <c r="J1" s="13" t="s">
        <v>35</v>
      </c>
      <c r="K1" s="13" t="s">
        <v>34</v>
      </c>
      <c r="L1" s="13" t="s">
        <v>37</v>
      </c>
    </row>
    <row r="2" spans="1:19" ht="15" thickTop="1" x14ac:dyDescent="0.35">
      <c r="A2" s="11">
        <v>1</v>
      </c>
      <c r="B2" s="11">
        <v>100</v>
      </c>
      <c r="C2" s="11">
        <v>125</v>
      </c>
      <c r="D2" s="11">
        <v>30</v>
      </c>
      <c r="G2" s="30">
        <f>$O$18+$O$19*C2+$O$20*D2</f>
        <v>100.84939554852559</v>
      </c>
      <c r="H2" s="30">
        <f>B2-G2</f>
        <v>-0.8493955485255924</v>
      </c>
      <c r="I2" s="17">
        <f>H2/STDEVA($H$2:$H$11)</f>
        <v>-0.24854053150327388</v>
      </c>
      <c r="J2" s="12">
        <f>ABS(H2)</f>
        <v>0.8493955485255924</v>
      </c>
      <c r="K2" s="17">
        <f>H2/B2</f>
        <v>-8.4939554852559232E-3</v>
      </c>
      <c r="L2" s="12">
        <f>H2^2</f>
        <v>0.721472797855092</v>
      </c>
      <c r="N2" t="s">
        <v>1</v>
      </c>
    </row>
    <row r="3" spans="1:19" ht="15" thickBot="1" x14ac:dyDescent="0.4">
      <c r="A3" s="1">
        <v>2</v>
      </c>
      <c r="B3" s="1">
        <v>95</v>
      </c>
      <c r="C3" s="1">
        <v>104</v>
      </c>
      <c r="D3" s="1">
        <v>40</v>
      </c>
      <c r="G3" s="30">
        <f t="shared" ref="G3:G11" si="0">$O$18+$O$19*C3+$O$20*D3</f>
        <v>94.822618913117168</v>
      </c>
      <c r="H3" s="30">
        <f t="shared" ref="H3:H11" si="1">B3-G3</f>
        <v>0.17738108688283205</v>
      </c>
      <c r="I3" s="17">
        <f t="shared" ref="I3:I11" si="2">H3/STDEVA($H$2:$H$11)</f>
        <v>5.1903250127710264E-2</v>
      </c>
      <c r="J3" s="12">
        <f t="shared" ref="J3:J11" si="3">ABS(H3)</f>
        <v>0.17738108688283205</v>
      </c>
      <c r="K3" s="17">
        <f t="shared" ref="K3:K11" si="4">H3/B3</f>
        <v>1.8671693356087584E-3</v>
      </c>
      <c r="L3" s="12">
        <f t="shared" ref="L3:L11" si="5">H3^2</f>
        <v>3.146404998373481E-2</v>
      </c>
    </row>
    <row r="4" spans="1:19" x14ac:dyDescent="0.35">
      <c r="A4" s="1">
        <v>3</v>
      </c>
      <c r="B4" s="1">
        <v>92</v>
      </c>
      <c r="C4" s="1">
        <v>110</v>
      </c>
      <c r="D4" s="1">
        <v>25</v>
      </c>
      <c r="G4" s="30">
        <f t="shared" si="0"/>
        <v>90.872217828493945</v>
      </c>
      <c r="H4" s="30">
        <f t="shared" si="1"/>
        <v>1.1277821715060554</v>
      </c>
      <c r="I4" s="17">
        <f t="shared" si="2"/>
        <v>0.32999888074829714</v>
      </c>
      <c r="J4" s="12">
        <f t="shared" si="3"/>
        <v>1.1277821715060554</v>
      </c>
      <c r="K4" s="17">
        <f t="shared" si="4"/>
        <v>1.2258501864196254E-2</v>
      </c>
      <c r="L4" s="12">
        <f t="shared" si="5"/>
        <v>1.2718926263669137</v>
      </c>
      <c r="N4" s="5" t="s">
        <v>2</v>
      </c>
      <c r="O4" s="5"/>
    </row>
    <row r="5" spans="1:19" x14ac:dyDescent="0.35">
      <c r="A5" s="1">
        <v>4</v>
      </c>
      <c r="B5" s="1">
        <v>90</v>
      </c>
      <c r="C5" s="1">
        <v>105</v>
      </c>
      <c r="D5" s="1">
        <v>20</v>
      </c>
      <c r="G5" s="30">
        <f t="shared" si="0"/>
        <v>85.989379731103824</v>
      </c>
      <c r="H5" s="30">
        <f t="shared" si="1"/>
        <v>4.0106202688961758</v>
      </c>
      <c r="I5" s="17">
        <f t="shared" si="2"/>
        <v>1.1735424032060664</v>
      </c>
      <c r="J5" s="12">
        <f t="shared" si="3"/>
        <v>4.0106202688961758</v>
      </c>
      <c r="K5" s="17">
        <f t="shared" si="4"/>
        <v>4.4562447432179735E-2</v>
      </c>
      <c r="L5" s="12">
        <f t="shared" si="5"/>
        <v>16.085074941280833</v>
      </c>
      <c r="N5" s="2" t="s">
        <v>3</v>
      </c>
      <c r="O5" s="21">
        <v>0.95145516842560207</v>
      </c>
    </row>
    <row r="6" spans="1:19" x14ac:dyDescent="0.35">
      <c r="A6" s="1">
        <v>5</v>
      </c>
      <c r="B6" s="1">
        <v>85</v>
      </c>
      <c r="C6" s="1">
        <v>100</v>
      </c>
      <c r="D6" s="1">
        <v>20</v>
      </c>
      <c r="G6" s="30">
        <f t="shared" si="0"/>
        <v>83.442209919783082</v>
      </c>
      <c r="H6" s="30">
        <f t="shared" si="1"/>
        <v>1.5577900802169182</v>
      </c>
      <c r="I6" s="17">
        <f t="shared" si="2"/>
        <v>0.4558229380642615</v>
      </c>
      <c r="J6" s="12">
        <f t="shared" si="3"/>
        <v>1.5577900802169182</v>
      </c>
      <c r="K6" s="17">
        <f t="shared" si="4"/>
        <v>1.8326942120199037E-2</v>
      </c>
      <c r="L6" s="12">
        <f t="shared" si="5"/>
        <v>2.4267099340222327</v>
      </c>
      <c r="N6" s="2" t="s">
        <v>4</v>
      </c>
      <c r="O6" s="21">
        <v>0.90526693752379073</v>
      </c>
    </row>
    <row r="7" spans="1:19" x14ac:dyDescent="0.35">
      <c r="A7" s="1">
        <v>6</v>
      </c>
      <c r="B7" s="1">
        <v>80</v>
      </c>
      <c r="C7" s="1">
        <v>100</v>
      </c>
      <c r="D7" s="1">
        <v>20</v>
      </c>
      <c r="G7" s="30">
        <f t="shared" si="0"/>
        <v>83.442209919783082</v>
      </c>
      <c r="H7" s="30">
        <f t="shared" si="1"/>
        <v>-3.4422099197830818</v>
      </c>
      <c r="I7" s="17">
        <f t="shared" si="2"/>
        <v>-1.0072205870324875</v>
      </c>
      <c r="J7" s="12">
        <f t="shared" si="3"/>
        <v>3.4422099197830818</v>
      </c>
      <c r="K7" s="17">
        <f t="shared" si="4"/>
        <v>-4.3027623997288524E-2</v>
      </c>
      <c r="L7" s="12">
        <f t="shared" si="5"/>
        <v>11.84880913185305</v>
      </c>
      <c r="N7" s="2" t="s">
        <v>5</v>
      </c>
      <c r="O7" s="21">
        <v>0.87820034824487381</v>
      </c>
    </row>
    <row r="8" spans="1:19" x14ac:dyDescent="0.35">
      <c r="A8" s="1">
        <v>7</v>
      </c>
      <c r="B8" s="1">
        <v>78</v>
      </c>
      <c r="C8" s="1">
        <v>95</v>
      </c>
      <c r="D8" s="1">
        <v>15</v>
      </c>
      <c r="G8" s="30">
        <f t="shared" si="0"/>
        <v>78.559371822392947</v>
      </c>
      <c r="H8" s="30">
        <f t="shared" si="1"/>
        <v>-0.55937182239294714</v>
      </c>
      <c r="I8" s="17">
        <f t="shared" si="2"/>
        <v>-0.16367706457471401</v>
      </c>
      <c r="J8" s="12">
        <f t="shared" si="3"/>
        <v>0.55937182239294714</v>
      </c>
      <c r="K8" s="17">
        <f t="shared" si="4"/>
        <v>-7.1714336204223988E-3</v>
      </c>
      <c r="L8" s="12">
        <f t="shared" si="5"/>
        <v>0.31289683568720678</v>
      </c>
      <c r="N8" s="2" t="s">
        <v>6</v>
      </c>
      <c r="O8" s="21">
        <v>3.8751185442439202</v>
      </c>
    </row>
    <row r="9" spans="1:19" ht="15" thickBot="1" x14ac:dyDescent="0.4">
      <c r="A9" s="1">
        <v>8</v>
      </c>
      <c r="B9" s="1">
        <v>75</v>
      </c>
      <c r="C9" s="1">
        <v>95</v>
      </c>
      <c r="D9" s="1">
        <v>10</v>
      </c>
      <c r="G9" s="30">
        <f t="shared" si="0"/>
        <v>76.223703536323583</v>
      </c>
      <c r="H9" s="30">
        <f t="shared" si="1"/>
        <v>-1.2237035363235833</v>
      </c>
      <c r="I9" s="17">
        <f t="shared" si="2"/>
        <v>-0.3580663070912426</v>
      </c>
      <c r="J9" s="12">
        <f t="shared" si="3"/>
        <v>1.2237035363235833</v>
      </c>
      <c r="K9" s="17">
        <f t="shared" si="4"/>
        <v>-1.631604715098111E-2</v>
      </c>
      <c r="L9" s="12">
        <f t="shared" si="5"/>
        <v>1.4974503448108434</v>
      </c>
      <c r="N9" s="3" t="s">
        <v>7</v>
      </c>
      <c r="O9" s="31">
        <v>10</v>
      </c>
    </row>
    <row r="10" spans="1:19" x14ac:dyDescent="0.35">
      <c r="A10" s="1">
        <v>9</v>
      </c>
      <c r="B10" s="1">
        <v>72</v>
      </c>
      <c r="C10" s="1">
        <v>85</v>
      </c>
      <c r="D10" s="1">
        <v>0</v>
      </c>
      <c r="G10" s="30">
        <f t="shared" si="0"/>
        <v>66.458027341543328</v>
      </c>
      <c r="H10" s="30">
        <f t="shared" si="1"/>
        <v>5.5419726584566718</v>
      </c>
      <c r="I10" s="17">
        <f t="shared" si="2"/>
        <v>1.6216294428436502</v>
      </c>
      <c r="J10" s="12">
        <f t="shared" si="3"/>
        <v>5.5419726584566718</v>
      </c>
      <c r="K10" s="17">
        <f t="shared" si="4"/>
        <v>7.6971842478564881E-2</v>
      </c>
      <c r="L10" s="12">
        <f t="shared" si="5"/>
        <v>30.713460947081309</v>
      </c>
    </row>
    <row r="11" spans="1:19" ht="15" thickBot="1" x14ac:dyDescent="0.4">
      <c r="A11" s="1">
        <v>10</v>
      </c>
      <c r="B11" s="1">
        <v>65</v>
      </c>
      <c r="C11" s="1">
        <v>90</v>
      </c>
      <c r="D11" s="1">
        <v>5</v>
      </c>
      <c r="G11" s="30">
        <f t="shared" si="0"/>
        <v>71.340865438933449</v>
      </c>
      <c r="H11" s="30">
        <f t="shared" si="1"/>
        <v>-6.3408654389334487</v>
      </c>
      <c r="I11" s="17">
        <f t="shared" si="2"/>
        <v>-1.8553924247882676</v>
      </c>
      <c r="J11" s="12">
        <f t="shared" si="3"/>
        <v>6.3408654389334487</v>
      </c>
      <c r="K11" s="17">
        <f t="shared" si="4"/>
        <v>-9.7551775983591521E-2</v>
      </c>
      <c r="L11" s="12">
        <f t="shared" si="5"/>
        <v>40.20657451466068</v>
      </c>
      <c r="N11" t="s">
        <v>8</v>
      </c>
    </row>
    <row r="12" spans="1:19" x14ac:dyDescent="0.35">
      <c r="N12" s="4"/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</row>
    <row r="13" spans="1:19" x14ac:dyDescent="0.35">
      <c r="F13" s="14" t="s">
        <v>36</v>
      </c>
      <c r="H13" s="10">
        <f>AVERAGE(H2:H11)</f>
        <v>0</v>
      </c>
      <c r="I13" s="10">
        <f>AVERAGE(I2:I11)</f>
        <v>0</v>
      </c>
      <c r="J13" s="10">
        <f t="shared" ref="J13:L13" si="6">AVERAGE(J2:J11)</f>
        <v>2.4831092531917305</v>
      </c>
      <c r="K13" s="18">
        <f t="shared" si="6"/>
        <v>-1.8573933006790805E-3</v>
      </c>
      <c r="L13" s="10">
        <f t="shared" si="6"/>
        <v>10.511580612360188</v>
      </c>
      <c r="N13" s="2" t="s">
        <v>9</v>
      </c>
      <c r="O13" s="2">
        <v>2</v>
      </c>
      <c r="P13" s="2">
        <v>1004.4841938763981</v>
      </c>
      <c r="Q13" s="2">
        <v>502.24209693819904</v>
      </c>
      <c r="R13" s="2">
        <v>33.445918441926963</v>
      </c>
      <c r="S13" s="2">
        <v>2.6167095537758106E-4</v>
      </c>
    </row>
    <row r="14" spans="1:19" x14ac:dyDescent="0.35">
      <c r="N14" s="2" t="s">
        <v>10</v>
      </c>
      <c r="O14" s="2">
        <v>7</v>
      </c>
      <c r="P14" s="2">
        <v>105.11580612360183</v>
      </c>
      <c r="Q14" s="2">
        <v>15.016543731943118</v>
      </c>
      <c r="R14" s="2"/>
      <c r="S14" s="2"/>
    </row>
    <row r="15" spans="1:19" ht="15" thickBot="1" x14ac:dyDescent="0.4">
      <c r="N15" s="3" t="s">
        <v>11</v>
      </c>
      <c r="O15" s="3">
        <v>9</v>
      </c>
      <c r="P15" s="3">
        <v>1109.5999999999999</v>
      </c>
      <c r="Q15" s="3"/>
      <c r="R15" s="3"/>
      <c r="S15" s="3"/>
    </row>
    <row r="16" spans="1:19" ht="15" thickBot="1" x14ac:dyDescent="0.4"/>
    <row r="17" spans="14:22" x14ac:dyDescent="0.35">
      <c r="N17" s="4"/>
      <c r="O17" s="4" t="s">
        <v>18</v>
      </c>
      <c r="P17" s="4" t="s">
        <v>6</v>
      </c>
      <c r="Q17" s="4" t="s">
        <v>19</v>
      </c>
      <c r="R17" s="4" t="s">
        <v>20</v>
      </c>
      <c r="S17" s="4" t="s">
        <v>21</v>
      </c>
      <c r="T17" s="4" t="s">
        <v>22</v>
      </c>
      <c r="U17" s="4" t="s">
        <v>23</v>
      </c>
      <c r="V17" s="4" t="s">
        <v>24</v>
      </c>
    </row>
    <row r="18" spans="14:22" x14ac:dyDescent="0.35">
      <c r="N18" s="2" t="s">
        <v>12</v>
      </c>
      <c r="O18" s="19">
        <v>23.156140549090498</v>
      </c>
      <c r="P18" s="19">
        <v>15.967178816232456</v>
      </c>
      <c r="Q18" s="19">
        <v>1.4502336834575713</v>
      </c>
      <c r="R18" s="19">
        <v>0.19027788145140953</v>
      </c>
      <c r="S18" s="19">
        <v>-14.600237709291346</v>
      </c>
      <c r="T18" s="19">
        <v>60.912518807472338</v>
      </c>
      <c r="U18" s="19">
        <v>-14.600237709291346</v>
      </c>
      <c r="V18" s="19">
        <v>60.912518807472338</v>
      </c>
    </row>
    <row r="19" spans="14:22" x14ac:dyDescent="0.35">
      <c r="N19" s="2" t="s">
        <v>32</v>
      </c>
      <c r="O19" s="19">
        <v>0.50943396226415094</v>
      </c>
      <c r="P19" s="19">
        <v>0.18080940256255632</v>
      </c>
      <c r="Q19" s="19">
        <v>2.8175191944893316</v>
      </c>
      <c r="R19" s="19">
        <v>2.5865194157780821E-2</v>
      </c>
      <c r="S19" s="19">
        <v>8.188766404872766E-2</v>
      </c>
      <c r="T19" s="19">
        <v>0.93698026047957428</v>
      </c>
      <c r="U19" s="19">
        <v>8.188766404872766E-2</v>
      </c>
      <c r="V19" s="19">
        <v>0.93698026047957428</v>
      </c>
    </row>
    <row r="20" spans="14:22" ht="15" thickBot="1" x14ac:dyDescent="0.4">
      <c r="N20" s="3" t="s">
        <v>0</v>
      </c>
      <c r="O20" s="20">
        <v>0.46713365721387407</v>
      </c>
      <c r="P20" s="20">
        <v>0.17196019633747989</v>
      </c>
      <c r="Q20" s="20">
        <v>2.7165220042962881</v>
      </c>
      <c r="R20" s="20">
        <v>2.9915598695527287E-2</v>
      </c>
      <c r="S20" s="20">
        <v>6.051240664561236E-2</v>
      </c>
      <c r="T20" s="20">
        <v>0.87375490778213583</v>
      </c>
      <c r="U20" s="20">
        <v>6.051240664561236E-2</v>
      </c>
      <c r="V20" s="20">
        <v>0.87375490778213583</v>
      </c>
    </row>
    <row r="24" spans="14:22" x14ac:dyDescent="0.35">
      <c r="N24" t="s">
        <v>25</v>
      </c>
    </row>
    <row r="25" spans="14:22" ht="15" thickBot="1" x14ac:dyDescent="0.4"/>
    <row r="26" spans="14:22" x14ac:dyDescent="0.35">
      <c r="N26" s="4" t="s">
        <v>26</v>
      </c>
      <c r="O26" s="4" t="s">
        <v>39</v>
      </c>
      <c r="P26" s="4" t="s">
        <v>27</v>
      </c>
      <c r="Q26" s="4" t="s">
        <v>28</v>
      </c>
    </row>
    <row r="27" spans="14:22" x14ac:dyDescent="0.35">
      <c r="N27" s="2">
        <v>1</v>
      </c>
      <c r="O27" s="26">
        <v>100.84939554852559</v>
      </c>
      <c r="P27" s="26">
        <v>-0.8493955485255924</v>
      </c>
      <c r="Q27" s="26">
        <v>-0.24854053150327388</v>
      </c>
    </row>
    <row r="28" spans="14:22" x14ac:dyDescent="0.35">
      <c r="N28" s="2">
        <v>2</v>
      </c>
      <c r="O28" s="26">
        <v>94.822618913117168</v>
      </c>
      <c r="P28" s="26">
        <v>0.17738108688283205</v>
      </c>
      <c r="Q28" s="26">
        <v>5.1903250127710264E-2</v>
      </c>
    </row>
    <row r="29" spans="14:22" x14ac:dyDescent="0.35">
      <c r="N29" s="2">
        <v>3</v>
      </c>
      <c r="O29" s="26">
        <v>90.872217828493945</v>
      </c>
      <c r="P29" s="26">
        <v>1.1277821715060554</v>
      </c>
      <c r="Q29" s="26">
        <v>0.32999888074829714</v>
      </c>
    </row>
    <row r="30" spans="14:22" x14ac:dyDescent="0.35">
      <c r="N30" s="2">
        <v>4</v>
      </c>
      <c r="O30" s="26">
        <v>85.989379731103824</v>
      </c>
      <c r="P30" s="26">
        <v>4.0106202688961758</v>
      </c>
      <c r="Q30" s="26">
        <v>1.1735424032060664</v>
      </c>
    </row>
    <row r="31" spans="14:22" x14ac:dyDescent="0.35">
      <c r="N31" s="2">
        <v>5</v>
      </c>
      <c r="O31" s="26">
        <v>83.442209919783082</v>
      </c>
      <c r="P31" s="26">
        <v>1.5577900802169182</v>
      </c>
      <c r="Q31" s="26">
        <v>0.4558229380642615</v>
      </c>
    </row>
    <row r="32" spans="14:22" x14ac:dyDescent="0.35">
      <c r="N32" s="2">
        <v>6</v>
      </c>
      <c r="O32" s="26">
        <v>83.442209919783082</v>
      </c>
      <c r="P32" s="26">
        <v>-3.4422099197830818</v>
      </c>
      <c r="Q32" s="26">
        <v>-1.0072205870324875</v>
      </c>
    </row>
    <row r="33" spans="14:17" x14ac:dyDescent="0.35">
      <c r="N33" s="2">
        <v>7</v>
      </c>
      <c r="O33" s="26">
        <v>78.559371822392947</v>
      </c>
      <c r="P33" s="26">
        <v>-0.55937182239294714</v>
      </c>
      <c r="Q33" s="26">
        <v>-0.16367706457471401</v>
      </c>
    </row>
    <row r="34" spans="14:17" x14ac:dyDescent="0.35">
      <c r="N34" s="2">
        <v>8</v>
      </c>
      <c r="O34" s="26">
        <v>76.223703536323583</v>
      </c>
      <c r="P34" s="26">
        <v>-1.2237035363235833</v>
      </c>
      <c r="Q34" s="26">
        <v>-0.3580663070912426</v>
      </c>
    </row>
    <row r="35" spans="14:17" x14ac:dyDescent="0.35">
      <c r="N35" s="2">
        <v>9</v>
      </c>
      <c r="O35" s="26">
        <v>66.458027341543328</v>
      </c>
      <c r="P35" s="26">
        <v>5.5419726584566718</v>
      </c>
      <c r="Q35" s="26">
        <v>1.6216294428436502</v>
      </c>
    </row>
    <row r="36" spans="14:17" ht="15" thickBot="1" x14ac:dyDescent="0.4">
      <c r="N36" s="3">
        <v>10</v>
      </c>
      <c r="O36" s="27">
        <v>71.340865438933449</v>
      </c>
      <c r="P36" s="27">
        <v>-6.3408654389334487</v>
      </c>
      <c r="Q36" s="27">
        <v>-1.8553924247882676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</vt:lpstr>
      <vt:lpstr>02</vt:lpstr>
      <vt:lpstr>04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2021-03-14T12:43:15Z</dcterms:modified>
</cp:coreProperties>
</file>