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mgcascz-my.sharepoint.com/personal/osvoboda_img_cas_cz/Documents/txt/iCat/support/"/>
    </mc:Choice>
  </mc:AlternateContent>
  <xr:revisionPtr revIDLastSave="936" documentId="13_ncr:1_{05D72ECC-0AD8-49D5-9B72-3912067E3E9A}" xr6:coauthVersionLast="47" xr6:coauthVersionMax="47" xr10:uidLastSave="{D93F7896-347B-4C6C-B0FC-600525BF0E75}"/>
  <bookViews>
    <workbookView xWindow="-120" yWindow="-120" windowWidth="29040" windowHeight="17790" activeTab="1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N13" i="1"/>
  <c r="M13" i="1"/>
  <c r="N12" i="1"/>
  <c r="M12" i="1"/>
  <c r="N11" i="1"/>
  <c r="M11" i="1"/>
  <c r="N10" i="1"/>
  <c r="M10" i="1"/>
  <c r="M9" i="1"/>
  <c r="N9" i="1"/>
  <c r="N8" i="1"/>
  <c r="M8" i="1"/>
  <c r="N7" i="1"/>
  <c r="M7" i="1"/>
  <c r="L12" i="1"/>
  <c r="L8" i="1"/>
  <c r="L7" i="1"/>
  <c r="E45" i="1"/>
  <c r="H4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4" i="1"/>
  <c r="E35" i="1"/>
  <c r="E36" i="1"/>
  <c r="E37" i="1"/>
  <c r="E39" i="1"/>
  <c r="E40" i="1"/>
  <c r="E42" i="1"/>
  <c r="E43" i="1"/>
  <c r="E44" i="1"/>
  <c r="H27" i="1"/>
  <c r="H30" i="1"/>
  <c r="H39" i="1"/>
  <c r="H37" i="1"/>
  <c r="H32" i="1"/>
  <c r="H33" i="1"/>
  <c r="H34" i="1"/>
  <c r="H35" i="1"/>
  <c r="H36" i="1"/>
  <c r="H42" i="1"/>
  <c r="H40" i="1"/>
  <c r="H23" i="1"/>
  <c r="H26" i="1"/>
  <c r="H25" i="1"/>
  <c r="H22" i="1"/>
  <c r="H44" i="1"/>
  <c r="H21" i="1"/>
  <c r="H16" i="1"/>
  <c r="H20" i="1"/>
  <c r="H19" i="1"/>
  <c r="H18" i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E8" i="1"/>
  <c r="E7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<sst xmlns="http://schemas.openxmlformats.org/spreadsheetml/2006/main" count="300" uniqueCount="211">
  <si>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</si>
  <si>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</si>
  <si>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</si>
  <si>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</si>
  <si>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</si>
  <si>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</si>
  <si>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</si>
  <si>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</si>
  <si>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</si>
  <si>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</si>
  <si>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</si>
  <si>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</si>
  <si>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</si>
  <si>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</si>
  <si>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</si>
  <si>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</si>
  <si>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</si>
  <si>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</si>
  <si>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</si>
  <si>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</si>
  <si>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</si>
  <si>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</si>
  <si>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</si>
  <si>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</si>
  <si>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</si>
  <si>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</si>
  <si>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</si>
  <si>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</si>
  <si>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</si>
  <si>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</si>
  <si>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</si>
  <si>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</si>
  <si>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</si>
  <si>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</si>
  <si>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</si>
  <si>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</si>
  <si>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</si>
  <si>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</si>
  <si>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</si>
  <si>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</si>
  <si>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</si>
  <si>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</si>
  <si>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</si>
  <si>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</si>
  <si>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</si>
  <si>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</si>
  <si>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</si>
  <si>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</si>
  <si>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</si>
  <si>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</si>
  <si>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</si>
  <si>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</si>
  <si>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</si>
  <si>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</si>
  <si>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Siliconrubber  tube 1x2 mm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</si>
  <si>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</si>
  <si>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</si>
  <si>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</si>
  <si>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</si>
  <si>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</si>
  <si>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</si>
  <si>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</si>
  <si>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</si>
  <si>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</si>
  <si>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</si>
  <si>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</si>
  <si>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</si>
  <si>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</si>
  <si>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</si>
  <si>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</si>
  <si>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</si>
  <si>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</si>
  <si>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</si>
  <si>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</si>
  <si>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</si>
  <si>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</si>
  <si>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</si>
  <si>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</si>
  <si>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</si>
  <si>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</si>
  <si>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</si>
  <si>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</si>
  <si>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</si>
  <si>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</si>
  <si>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</si>
  <si>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</si>
  <si>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</si>
  <si>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</si>
  <si>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</si>
  <si>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</si>
  <si>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</si>
  <si>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</si>
  <si>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</si>
  <si>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</si>
  <si>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</si>
  <si>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</si>
  <si>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</si>
  <si>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</si>
  <si>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</si>
  <si>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</si>
  <si>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</si>
  <si>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</si>
  <si>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</si>
  <si>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</si>
  <si>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</si>
  <si>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</si>
  <si>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</si>
  <si>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</si>
  <si>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</si>
  <si>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</si>
  <si>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</si>
  <si>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</si>
  <si>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</si>
  <si>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</si>
  <si>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</si>
  <si>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</si>
  <si>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</si>
  <si>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</si>
  <si>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</si>
  <si>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</si>
  <si>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</si>
  <si>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</si>
  <si>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</si>
  <si>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</si>
  <si>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</si>
  <si>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</si>
  <si>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</si>
  <si>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</si>
  <si>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</si>
  <si>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</si>
  <si>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</si>
  <si>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</si>
  <si>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</si>
  <si>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</si>
  <si>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</si>
  <si>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</si>
  <si>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</si>
  <si>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</si>
  <si>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</si>
  <si>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</si>
  <si>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</si>
  <si>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</si>
  <si>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</si>
  <si>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</si>
  <si>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</si>
  <si>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</si>
  <si>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</si>
  <si>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</si>
  <si>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</si>
  <si>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</si>
  <si>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</si>
  <si>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</si>
  <si>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</si>
  <si>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</si>
  <si>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</si>
  <si>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</si>
  <si>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</si>
  <si>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</si>
  <si>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</si>
  <si>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</si>
  <si>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</si>
  <si>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</si>
  <si>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</si>
  <si>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</si>
  <si>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</si>
  <si>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</si>
  <si>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</si>
  <si>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</si>
  <si>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</si>
  <si>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</si>
  <si>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</si>
  <si>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</si>
  <si>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</si>
  <si>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</si>
  <si>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</si>
  <si>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</si>
  <si>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</si>
  <si>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</si>
  <si>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</si>
  <si>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</si>
  <si>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</si>
  <si>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</si>
  <si>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</si>
  <si>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</si>
  <si>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Termistor - NTC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</si>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</sst>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4" fontId="0" fillId="3" borderId="14" xfId="2" applyNumberFormat="1" applyFont="1" applyFill="1" applyBorder="1" applyAlignment="1">
      <alignment wrapText="1"/>
    </xf>
    <xf numFmtId="164" fontId="0" fillId="3" borderId="19" xfId="2" applyNumberFormat="1" applyFont="1" applyFill="1" applyBorder="1" applyAlignment="1">
      <alignment wrapText="1"/>
    </xf>
    <xf numFmtId="164" fontId="2" fillId="3" borderId="19" xfId="2" applyNumberFormat="1" applyFont="1" applyFill="1" applyBorder="1" applyAlignment="1">
      <alignment horizontal="right" vertical="center" wrapText="1"/>
    </xf>
    <xf numFmtId="164" fontId="0" fillId="3" borderId="24" xfId="2" applyNumberFormat="1" applyFont="1" applyFill="1" applyBorder="1" applyAlignment="1">
      <alignment wrapText="1"/>
    </xf>
    <xf numFmtId="164" fontId="0" fillId="4" borderId="14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horizontal="right" wrapText="1"/>
    </xf>
    <xf numFmtId="164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4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44" fontId="0" fillId="0" borderId="13" xfId="2" applyFont="1" applyBorder="1"/>
    <xf numFmtId="0" fontId="0" fillId="0" borderId="18" xfId="0" applyBorder="1"/>
    <xf numFmtId="44" fontId="0" fillId="0" borderId="18" xfId="2" applyFont="1" applyBorder="1"/>
    <xf numFmtId="0" fontId="7" fillId="0" borderId="18" xfId="0" applyFont="1" applyBorder="1"/>
    <xf numFmtId="44" fontId="7" fillId="0" borderId="18" xfId="0" applyNumberFormat="1" applyFont="1" applyBorder="1"/>
    <xf numFmtId="0" fontId="7" fillId="0" borderId="36" xfId="0" applyFont="1" applyBorder="1"/>
    <xf numFmtId="44" fontId="7" fillId="0" borderId="36" xfId="0" applyNumberFormat="1" applyFont="1" applyBorder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708024</xdr:colOff>
      <xdr:row>0</xdr:row>
      <xdr:rowOff>190500</xdr:rowOff>
    </xdr:from>
    <xdr:to>
      <xdr:col>10</xdr:col>
      <xdr:colOff>537799</xdr:colOff>
      <xdr:row>18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F24E73-289E-4673-AABC-5BE437E6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399" y="190500"/>
          <a:ext cx="4020775" cy="3438525"/>
        </a:xfrm>
        <a:prstGeom prst="rect">
          <a:avLst/>
        </a:prstGeom>
      </xdr:spPr>
    </xdr:pic>
    <xdr:clientData/>
  </xdr:twoCellAnchor>
  <xdr:twoCellAnchor editAs="oneCell">
    <xdr:from>
      <xdr:col>5</xdr:col>
      <xdr:colOff>384175</xdr:colOff>
      <xdr:row>18</xdr:row>
      <xdr:rowOff>193675</xdr:rowOff>
    </xdr:from>
    <xdr:to>
      <xdr:col>13</xdr:col>
      <xdr:colOff>434975</xdr:colOff>
      <xdr:row>51</xdr:row>
      <xdr:rowOff>133350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7550" y="3794125"/>
          <a:ext cx="6756400" cy="6550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2" Type="http://schemas.openxmlformats.org/officeDocument/2006/relationships/hyperlink" Target="https://www.aliexpress.us/item/3256805071306083.html" TargetMode="External"/><Relationship Id="rId16" Type="http://schemas.openxmlformats.org/officeDocument/2006/relationships/hyperlink" Target="https://www.aliexpress.com/item/1005006259158854.html" TargetMode="External"/><Relationship Id="rId29" Type="http://schemas.openxmlformats.org/officeDocument/2006/relationships/hyperlink" Target="https://www.amazon.com/WINSINN-Aluminum-Synchronous-Timing-Printer/dp/B077GMR328/r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9"/>
  <sheetViews>
    <sheetView zoomScale="93" zoomScaleNormal="93" workbookViewId="0">
      <selection activeCell="Q4" sqref="Q4:Q45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66" t="s">
        <v>143</v>
      </c>
      <c r="F2" s="67"/>
      <c r="G2" s="68"/>
      <c r="H2" s="63" t="s">
        <v>144</v>
      </c>
      <c r="I2" s="64"/>
      <c r="J2" s="65"/>
    </row>
    <row r="3" spans="2:14" x14ac:dyDescent="0.25">
      <c r="B3" s="10"/>
      <c r="C3" s="12" t="s">
        <v>0</v>
      </c>
      <c r="D3" s="33" t="s">
        <v>139</v>
      </c>
      <c r="E3" s="34" t="s">
        <v>141</v>
      </c>
      <c r="F3" s="35" t="s">
        <v>142</v>
      </c>
      <c r="G3" s="36" t="s">
        <v>27</v>
      </c>
      <c r="H3" s="37" t="s">
        <v>141</v>
      </c>
      <c r="I3" s="38" t="s">
        <v>142</v>
      </c>
      <c r="J3" s="39" t="s">
        <v>27</v>
      </c>
    </row>
    <row r="4" spans="2:14" x14ac:dyDescent="0.25">
      <c r="B4" s="6" t="s">
        <v>1</v>
      </c>
      <c r="C4" s="14" t="s">
        <v>7</v>
      </c>
      <c r="D4" s="15">
        <v>1</v>
      </c>
      <c r="E4" s="40">
        <f>D4*27.6</f>
        <v>27.6</v>
      </c>
      <c r="F4" s="26" t="s">
        <v>9</v>
      </c>
      <c r="G4" s="16" t="s">
        <v>29</v>
      </c>
      <c r="H4" s="44">
        <f>D4*26.71</f>
        <v>26.71</v>
      </c>
      <c r="I4" s="29" t="s">
        <v>8</v>
      </c>
      <c r="J4" s="17" t="s">
        <v>29</v>
      </c>
    </row>
    <row r="5" spans="2:14" x14ac:dyDescent="0.25">
      <c r="B5" s="6"/>
      <c r="C5" s="18" t="s">
        <v>6</v>
      </c>
      <c r="D5" s="19">
        <v>1</v>
      </c>
      <c r="E5" s="41">
        <f>D5*39.99</f>
        <v>39.99</v>
      </c>
      <c r="F5" s="27" t="s">
        <v>10</v>
      </c>
      <c r="G5" s="20" t="s">
        <v>29</v>
      </c>
      <c r="H5" s="45">
        <f>D5*63</f>
        <v>63</v>
      </c>
      <c r="I5" s="30" t="s">
        <v>11</v>
      </c>
      <c r="J5" s="21" t="s">
        <v>29</v>
      </c>
    </row>
    <row r="6" spans="2:14" x14ac:dyDescent="0.25">
      <c r="B6" s="6"/>
      <c r="C6" s="18" t="s">
        <v>12</v>
      </c>
      <c r="D6" s="19">
        <v>1</v>
      </c>
      <c r="E6" s="41">
        <f>D6*4.47</f>
        <v>4.47</v>
      </c>
      <c r="F6" s="27" t="s">
        <v>44</v>
      </c>
      <c r="G6" s="20" t="s">
        <v>29</v>
      </c>
      <c r="H6" s="45">
        <f>D6*0.52</f>
        <v>0.52</v>
      </c>
      <c r="I6" s="30" t="s">
        <v>13</v>
      </c>
      <c r="J6" s="21" t="s">
        <v>29</v>
      </c>
      <c r="L6" s="54"/>
      <c r="M6" s="54" t="s">
        <v>143</v>
      </c>
      <c r="N6" s="54" t="s">
        <v>144</v>
      </c>
    </row>
    <row r="7" spans="2:14" x14ac:dyDescent="0.25">
      <c r="B7" s="6"/>
      <c r="C7" s="18" t="s">
        <v>16</v>
      </c>
      <c r="D7" s="19">
        <v>1</v>
      </c>
      <c r="E7" s="41">
        <f>D7*7.99</f>
        <v>7.99</v>
      </c>
      <c r="F7" s="27" t="s">
        <v>14</v>
      </c>
      <c r="G7" s="20" t="s">
        <v>29</v>
      </c>
      <c r="H7" s="45">
        <f>D7*2.41</f>
        <v>2.41</v>
      </c>
      <c r="I7" s="30" t="s">
        <v>15</v>
      </c>
      <c r="J7" s="21" t="s">
        <v>29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18</v>
      </c>
      <c r="D8" s="19">
        <v>2</v>
      </c>
      <c r="E8" s="42">
        <f>9.99*D8</f>
        <v>19.98</v>
      </c>
      <c r="F8" s="27" t="s">
        <v>17</v>
      </c>
      <c r="G8" s="20" t="s">
        <v>29</v>
      </c>
      <c r="H8" s="45">
        <f>D8*1.88</f>
        <v>3.76</v>
      </c>
      <c r="I8" s="30" t="s">
        <v>19</v>
      </c>
      <c r="J8" s="21" t="s">
        <v>29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20</v>
      </c>
      <c r="D9" s="19">
        <v>2</v>
      </c>
      <c r="E9" s="41">
        <f>D9*16.93</f>
        <v>33.86</v>
      </c>
      <c r="F9" s="27" t="s">
        <v>21</v>
      </c>
      <c r="G9" s="20" t="s">
        <v>29</v>
      </c>
      <c r="H9" s="45">
        <f>D9*9.16</f>
        <v>18.32</v>
      </c>
      <c r="I9" s="30" t="s">
        <v>22</v>
      </c>
      <c r="J9" s="21" t="s">
        <v>29</v>
      </c>
      <c r="L9" s="57" t="s">
        <v>4</v>
      </c>
      <c r="M9" s="58">
        <f>SUM(E32:E37)</f>
        <v>57.239999999999995</v>
      </c>
      <c r="N9" s="58">
        <f>SUM(H32:H37)</f>
        <v>28.62</v>
      </c>
    </row>
    <row r="10" spans="2:14" x14ac:dyDescent="0.25">
      <c r="B10" s="6"/>
      <c r="C10" s="18" t="s">
        <v>23</v>
      </c>
      <c r="D10" s="19">
        <v>1</v>
      </c>
      <c r="E10" s="41">
        <f>D10*9.79</f>
        <v>9.7899999999999991</v>
      </c>
      <c r="F10" s="27" t="s">
        <v>25</v>
      </c>
      <c r="G10" s="20" t="s">
        <v>29</v>
      </c>
      <c r="H10" s="45">
        <f>D10*3.23</f>
        <v>3.23</v>
      </c>
      <c r="I10" s="30" t="s">
        <v>24</v>
      </c>
      <c r="J10" s="21" t="s">
        <v>29</v>
      </c>
      <c r="L10" s="57" t="s">
        <v>145</v>
      </c>
      <c r="M10" s="58">
        <f>SUM(E39:E40)</f>
        <v>627.84</v>
      </c>
      <c r="N10" s="58">
        <f>SUM(H39:H40)</f>
        <v>696.8</v>
      </c>
    </row>
    <row r="11" spans="2:14" x14ac:dyDescent="0.25">
      <c r="B11" s="6"/>
      <c r="C11" s="18" t="s">
        <v>26</v>
      </c>
      <c r="D11" s="19">
        <v>1</v>
      </c>
      <c r="E11" s="41">
        <f>D11*2.39</f>
        <v>2.39</v>
      </c>
      <c r="F11" s="27" t="s">
        <v>43</v>
      </c>
      <c r="G11" s="20" t="s">
        <v>29</v>
      </c>
      <c r="H11" s="45">
        <v>0.36</v>
      </c>
      <c r="I11" s="30" t="s">
        <v>30</v>
      </c>
      <c r="J11" s="21" t="s">
        <v>29</v>
      </c>
      <c r="L11" s="57" t="s">
        <v>140</v>
      </c>
      <c r="M11" s="58">
        <f>SUM(E40)</f>
        <v>115.84</v>
      </c>
      <c r="N11" s="58">
        <f>SUM(H40)</f>
        <v>47.8</v>
      </c>
    </row>
    <row r="12" spans="2:14" x14ac:dyDescent="0.25">
      <c r="B12" s="6"/>
      <c r="C12" s="18" t="s">
        <v>38</v>
      </c>
      <c r="D12" s="19">
        <v>1</v>
      </c>
      <c r="E12" s="41">
        <f>D12*5.49</f>
        <v>5.49</v>
      </c>
      <c r="F12" s="27" t="s">
        <v>37</v>
      </c>
      <c r="G12" s="20" t="s">
        <v>36</v>
      </c>
      <c r="H12" s="45">
        <f>D12*1.53</f>
        <v>1.53</v>
      </c>
      <c r="I12" s="30" t="s">
        <v>35</v>
      </c>
      <c r="J12" s="21" t="s">
        <v>36</v>
      </c>
      <c r="L12" s="57" t="str">
        <f>B42</f>
        <v>Tools</v>
      </c>
      <c r="M12" s="58">
        <f>SUM(E42:E45)</f>
        <v>69.760000000000005</v>
      </c>
      <c r="N12" s="58">
        <f>SUM(H42:H45)</f>
        <v>30.2</v>
      </c>
    </row>
    <row r="13" spans="2:14" x14ac:dyDescent="0.25">
      <c r="B13" s="6"/>
      <c r="C13" s="18" t="s">
        <v>39</v>
      </c>
      <c r="D13" s="19">
        <v>1</v>
      </c>
      <c r="E13" s="41">
        <f>D13*5.49</f>
        <v>5.49</v>
      </c>
      <c r="F13" s="27" t="s">
        <v>37</v>
      </c>
      <c r="G13" s="20" t="s">
        <v>36</v>
      </c>
      <c r="H13" s="45">
        <f>D13*1.52</f>
        <v>1.52</v>
      </c>
      <c r="I13" s="30" t="s">
        <v>35</v>
      </c>
      <c r="J13" s="21" t="s">
        <v>36</v>
      </c>
      <c r="L13" s="59" t="s">
        <v>146</v>
      </c>
      <c r="M13" s="60">
        <f>M12+M10+M9+M8+M7</f>
        <v>1152.3399999999999</v>
      </c>
      <c r="N13" s="60">
        <f>N12+N10+N9+N8+N7</f>
        <v>946.25</v>
      </c>
    </row>
    <row r="14" spans="2:14" x14ac:dyDescent="0.25">
      <c r="B14" s="6"/>
      <c r="C14" s="18" t="s">
        <v>34</v>
      </c>
      <c r="D14" s="19">
        <v>1</v>
      </c>
      <c r="E14" s="41">
        <f>D14*9.29</f>
        <v>9.2899999999999991</v>
      </c>
      <c r="F14" s="27" t="s">
        <v>31</v>
      </c>
      <c r="G14" s="20" t="s">
        <v>32</v>
      </c>
      <c r="H14" s="45">
        <v>1.73</v>
      </c>
      <c r="I14" s="30" t="s">
        <v>33</v>
      </c>
      <c r="J14" s="21" t="s">
        <v>28</v>
      </c>
      <c r="L14" s="61" t="s">
        <v>147</v>
      </c>
      <c r="M14" s="62">
        <f>M7+M8+M9+M11+M12</f>
        <v>640.34</v>
      </c>
      <c r="N14" s="62">
        <f>N7+N8+N9+N11+N12</f>
        <v>297.25</v>
      </c>
    </row>
    <row r="15" spans="2:14" ht="30" x14ac:dyDescent="0.25">
      <c r="B15" s="6"/>
      <c r="C15" s="18" t="s">
        <v>42</v>
      </c>
      <c r="D15" s="19">
        <v>1</v>
      </c>
      <c r="E15" s="41">
        <f>D15*0.99</f>
        <v>0.99</v>
      </c>
      <c r="F15" s="27" t="s">
        <v>41</v>
      </c>
      <c r="G15" s="20" t="s">
        <v>29</v>
      </c>
      <c r="H15" s="45">
        <f>D15*1.57</f>
        <v>1.57</v>
      </c>
      <c r="I15" s="30" t="s">
        <v>40</v>
      </c>
      <c r="J15" s="21" t="s">
        <v>29</v>
      </c>
    </row>
    <row r="16" spans="2:14" x14ac:dyDescent="0.25">
      <c r="B16" s="6"/>
      <c r="C16" s="18" t="s">
        <v>67</v>
      </c>
      <c r="D16" s="19">
        <v>1</v>
      </c>
      <c r="E16" s="41">
        <f>D16*7.77</f>
        <v>7.77</v>
      </c>
      <c r="F16" s="27" t="s">
        <v>66</v>
      </c>
      <c r="G16" s="20" t="s">
        <v>29</v>
      </c>
      <c r="H16" s="45">
        <f>D16*3.79</f>
        <v>3.79</v>
      </c>
      <c r="I16" s="30" t="s">
        <v>68</v>
      </c>
      <c r="J16" s="21" t="s">
        <v>29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57</v>
      </c>
      <c r="D18" s="19">
        <v>1</v>
      </c>
      <c r="E18" s="41">
        <f>D18*6.99</f>
        <v>6.99</v>
      </c>
      <c r="F18" s="27" t="s">
        <v>56</v>
      </c>
      <c r="G18" s="20" t="s">
        <v>28</v>
      </c>
      <c r="H18" s="45">
        <f>D18*1.78</f>
        <v>1.78</v>
      </c>
      <c r="I18" s="30" t="s">
        <v>58</v>
      </c>
      <c r="J18" s="21" t="s">
        <v>29</v>
      </c>
    </row>
    <row r="19" spans="2:10" ht="30" x14ac:dyDescent="0.25">
      <c r="B19" s="7"/>
      <c r="C19" s="18" t="s">
        <v>60</v>
      </c>
      <c r="D19" s="19">
        <v>1</v>
      </c>
      <c r="E19" s="41">
        <f>D19*7.29</f>
        <v>7.29</v>
      </c>
      <c r="F19" s="27" t="s">
        <v>61</v>
      </c>
      <c r="G19" s="20" t="s">
        <v>62</v>
      </c>
      <c r="H19" s="45">
        <f>D19*0.6</f>
        <v>0.6</v>
      </c>
      <c r="I19" s="30" t="s">
        <v>59</v>
      </c>
      <c r="J19" s="21" t="s">
        <v>29</v>
      </c>
    </row>
    <row r="20" spans="2:10" x14ac:dyDescent="0.25">
      <c r="B20" s="7"/>
      <c r="C20" s="18" t="s">
        <v>64</v>
      </c>
      <c r="D20" s="19">
        <v>1</v>
      </c>
      <c r="E20" s="41">
        <f>D20*9.99</f>
        <v>9.99</v>
      </c>
      <c r="F20" s="27" t="s">
        <v>63</v>
      </c>
      <c r="G20" s="20" t="s">
        <v>48</v>
      </c>
      <c r="H20" s="45">
        <f>D20*3.74</f>
        <v>3.74</v>
      </c>
      <c r="I20" s="30" t="s">
        <v>65</v>
      </c>
      <c r="J20" s="21" t="s">
        <v>29</v>
      </c>
    </row>
    <row r="21" spans="2:10" x14ac:dyDescent="0.25">
      <c r="B21" s="6"/>
      <c r="C21" s="18" t="s">
        <v>70</v>
      </c>
      <c r="D21" s="19">
        <v>1</v>
      </c>
      <c r="E21" s="41">
        <f>D21*11.47</f>
        <v>11.47</v>
      </c>
      <c r="F21" s="27" t="s">
        <v>71</v>
      </c>
      <c r="G21" s="20" t="s">
        <v>29</v>
      </c>
      <c r="H21" s="45">
        <f>D21*5.93</f>
        <v>5.93</v>
      </c>
      <c r="I21" s="30" t="s">
        <v>69</v>
      </c>
      <c r="J21" s="21" t="s">
        <v>29</v>
      </c>
    </row>
    <row r="22" spans="2:10" ht="30" x14ac:dyDescent="0.25">
      <c r="B22" s="6"/>
      <c r="C22" s="18" t="s">
        <v>92</v>
      </c>
      <c r="D22" s="19">
        <v>4</v>
      </c>
      <c r="E22" s="41">
        <f>7.99+8.39+8.59+10.09</f>
        <v>35.06</v>
      </c>
      <c r="F22" s="27" t="s">
        <v>80</v>
      </c>
      <c r="G22" s="20" t="s">
        <v>29</v>
      </c>
      <c r="H22" s="45">
        <f>D22*1.8</f>
        <v>7.2</v>
      </c>
      <c r="I22" s="30" t="s">
        <v>78</v>
      </c>
      <c r="J22" s="21" t="s">
        <v>79</v>
      </c>
    </row>
    <row r="23" spans="2:10" x14ac:dyDescent="0.25">
      <c r="B23" s="6"/>
      <c r="C23" s="18" t="s">
        <v>95</v>
      </c>
      <c r="D23" s="19">
        <v>1</v>
      </c>
      <c r="E23" s="41">
        <f>D23*8.99</f>
        <v>8.99</v>
      </c>
      <c r="F23" s="27" t="s">
        <v>94</v>
      </c>
      <c r="G23" s="20" t="s">
        <v>36</v>
      </c>
      <c r="H23" s="45">
        <f>D23*10*0.45</f>
        <v>4.5</v>
      </c>
      <c r="I23" s="30" t="s">
        <v>96</v>
      </c>
      <c r="J23" s="21" t="s">
        <v>97</v>
      </c>
    </row>
    <row r="24" spans="2:10" x14ac:dyDescent="0.25">
      <c r="B24" s="6"/>
      <c r="C24" s="18" t="s">
        <v>81</v>
      </c>
      <c r="D24" s="19">
        <v>1</v>
      </c>
      <c r="E24" s="41">
        <f>D24*10</f>
        <v>10</v>
      </c>
      <c r="F24" s="27" t="s">
        <v>82</v>
      </c>
      <c r="G24" s="20" t="s">
        <v>36</v>
      </c>
      <c r="H24" s="45">
        <v>3</v>
      </c>
      <c r="I24" s="30" t="s">
        <v>83</v>
      </c>
      <c r="J24" s="21" t="s">
        <v>84</v>
      </c>
    </row>
    <row r="25" spans="2:10" x14ac:dyDescent="0.25">
      <c r="B25" s="6"/>
      <c r="C25" s="18" t="s">
        <v>86</v>
      </c>
      <c r="D25" s="19">
        <v>1</v>
      </c>
      <c r="E25" s="41">
        <f>D25*19.99</f>
        <v>19.989999999999998</v>
      </c>
      <c r="F25" s="27" t="s">
        <v>85</v>
      </c>
      <c r="G25" s="20" t="s">
        <v>29</v>
      </c>
      <c r="H25" s="45">
        <f>D25*23</f>
        <v>23</v>
      </c>
      <c r="I25" s="30" t="s">
        <v>87</v>
      </c>
      <c r="J25" s="21" t="s">
        <v>29</v>
      </c>
    </row>
    <row r="26" spans="2:10" x14ac:dyDescent="0.25">
      <c r="B26" s="6"/>
      <c r="C26" s="18" t="s">
        <v>91</v>
      </c>
      <c r="D26" s="19">
        <v>1</v>
      </c>
      <c r="E26" s="41">
        <f>D26*8.99</f>
        <v>8.99</v>
      </c>
      <c r="F26" s="27" t="s">
        <v>90</v>
      </c>
      <c r="G26" s="20" t="s">
        <v>93</v>
      </c>
      <c r="H26" s="45">
        <f>D26*2.9</f>
        <v>2.9</v>
      </c>
      <c r="I26" s="30" t="s">
        <v>88</v>
      </c>
      <c r="J26" s="21" t="s">
        <v>89</v>
      </c>
    </row>
    <row r="27" spans="2:10" x14ac:dyDescent="0.25">
      <c r="B27" s="6"/>
      <c r="C27" s="18" t="s">
        <v>99</v>
      </c>
      <c r="D27" s="19">
        <v>1</v>
      </c>
      <c r="E27" s="41">
        <f>D27*6.99</f>
        <v>6.99</v>
      </c>
      <c r="F27" s="27" t="s">
        <v>101</v>
      </c>
      <c r="G27" s="20" t="s">
        <v>100</v>
      </c>
      <c r="H27" s="45">
        <f>D27*0.92</f>
        <v>0.92</v>
      </c>
      <c r="I27" s="30" t="s">
        <v>98</v>
      </c>
      <c r="J27" s="21" t="s">
        <v>100</v>
      </c>
    </row>
    <row r="28" spans="2:10" ht="45" x14ac:dyDescent="0.25">
      <c r="B28" s="6"/>
      <c r="C28" s="18" t="s">
        <v>51</v>
      </c>
      <c r="D28" s="19">
        <v>1</v>
      </c>
      <c r="E28" s="41">
        <f>25*2.67</f>
        <v>66.75</v>
      </c>
      <c r="F28" s="27" t="s">
        <v>46</v>
      </c>
      <c r="G28" s="20" t="s">
        <v>49</v>
      </c>
      <c r="H28" s="45">
        <f>D28*1</f>
        <v>1</v>
      </c>
      <c r="I28" s="30" t="s">
        <v>45</v>
      </c>
      <c r="J28" s="21" t="s">
        <v>138</v>
      </c>
    </row>
    <row r="29" spans="2:10" x14ac:dyDescent="0.25">
      <c r="B29" s="6"/>
      <c r="C29" s="18" t="s">
        <v>50</v>
      </c>
      <c r="D29" s="19">
        <v>1</v>
      </c>
      <c r="E29" s="41">
        <f>5*4.46</f>
        <v>22.3</v>
      </c>
      <c r="F29" s="27" t="s">
        <v>47</v>
      </c>
      <c r="G29" s="20" t="s">
        <v>48</v>
      </c>
      <c r="H29" s="46" t="s">
        <v>29</v>
      </c>
      <c r="I29" s="31" t="s">
        <v>29</v>
      </c>
      <c r="J29" s="21"/>
    </row>
    <row r="30" spans="2:10" x14ac:dyDescent="0.25">
      <c r="B30" s="6"/>
      <c r="C30" s="18" t="s">
        <v>54</v>
      </c>
      <c r="D30" s="19">
        <v>1</v>
      </c>
      <c r="E30" s="41">
        <f>D30*7.59</f>
        <v>7.59</v>
      </c>
      <c r="F30" s="27" t="s">
        <v>52</v>
      </c>
      <c r="G30" s="20" t="s">
        <v>53</v>
      </c>
      <c r="H30" s="45">
        <f>D30*7.61</f>
        <v>7.61</v>
      </c>
      <c r="I30" s="30" t="s">
        <v>55</v>
      </c>
      <c r="J30" s="21" t="s">
        <v>29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103</v>
      </c>
      <c r="D32" s="19">
        <v>1</v>
      </c>
      <c r="E32" s="41">
        <f>D32*11.89</f>
        <v>11.89</v>
      </c>
      <c r="F32" s="27" t="s">
        <v>108</v>
      </c>
      <c r="G32" s="20" t="s">
        <v>107</v>
      </c>
      <c r="H32" s="45">
        <f>D32*11.71</f>
        <v>11.71</v>
      </c>
      <c r="I32" s="30" t="s">
        <v>102</v>
      </c>
      <c r="J32" s="21" t="s">
        <v>28</v>
      </c>
    </row>
    <row r="33" spans="2:10" x14ac:dyDescent="0.25">
      <c r="B33" s="6"/>
      <c r="C33" s="18" t="s">
        <v>105</v>
      </c>
      <c r="D33" s="19">
        <v>1</v>
      </c>
      <c r="E33" s="41">
        <v>0</v>
      </c>
      <c r="F33" s="27" t="s">
        <v>108</v>
      </c>
      <c r="G33" s="20" t="s">
        <v>107</v>
      </c>
      <c r="H33" s="45">
        <f>D33*2.27</f>
        <v>2.27</v>
      </c>
      <c r="I33" s="30" t="s">
        <v>104</v>
      </c>
      <c r="J33" s="21" t="s">
        <v>106</v>
      </c>
    </row>
    <row r="34" spans="2:10" x14ac:dyDescent="0.25">
      <c r="B34" s="6"/>
      <c r="C34" s="18" t="s">
        <v>73</v>
      </c>
      <c r="D34" s="19">
        <v>1</v>
      </c>
      <c r="E34" s="41">
        <f>D34*6.95</f>
        <v>6.95</v>
      </c>
      <c r="F34" s="27" t="s">
        <v>77</v>
      </c>
      <c r="G34" s="20" t="s">
        <v>29</v>
      </c>
      <c r="H34" s="45">
        <f>D34*3.62</f>
        <v>3.62</v>
      </c>
      <c r="I34" s="30" t="s">
        <v>76</v>
      </c>
      <c r="J34" s="21" t="s">
        <v>29</v>
      </c>
    </row>
    <row r="35" spans="2:10" x14ac:dyDescent="0.25">
      <c r="B35" s="6"/>
      <c r="C35" s="18" t="s">
        <v>110</v>
      </c>
      <c r="D35" s="19">
        <v>2</v>
      </c>
      <c r="E35" s="41">
        <f>8.99+9.99</f>
        <v>18.98</v>
      </c>
      <c r="F35" s="27" t="s">
        <v>112</v>
      </c>
      <c r="G35" s="20" t="s">
        <v>29</v>
      </c>
      <c r="H35" s="45">
        <f>D35*3.27</f>
        <v>6.54</v>
      </c>
      <c r="I35" s="30" t="s">
        <v>109</v>
      </c>
      <c r="J35" s="21" t="s">
        <v>111</v>
      </c>
    </row>
    <row r="36" spans="2:10" x14ac:dyDescent="0.25">
      <c r="B36" s="6"/>
      <c r="C36" s="18" t="s">
        <v>114</v>
      </c>
      <c r="D36" s="19">
        <v>1</v>
      </c>
      <c r="E36" s="41">
        <f>D36*11.44</f>
        <v>11.44</v>
      </c>
      <c r="F36" s="27" t="s">
        <v>115</v>
      </c>
      <c r="G36" s="20" t="s">
        <v>84</v>
      </c>
      <c r="H36" s="45">
        <f>D36*2.09</f>
        <v>2.09</v>
      </c>
      <c r="I36" s="30" t="s">
        <v>113</v>
      </c>
      <c r="J36" s="21" t="s">
        <v>84</v>
      </c>
    </row>
    <row r="37" spans="2:10" x14ac:dyDescent="0.25">
      <c r="B37" s="6"/>
      <c r="C37" s="18" t="s">
        <v>118</v>
      </c>
      <c r="D37" s="19">
        <v>1</v>
      </c>
      <c r="E37" s="41">
        <f>D37*7.98</f>
        <v>7.98</v>
      </c>
      <c r="F37" s="27" t="s">
        <v>116</v>
      </c>
      <c r="G37" s="20" t="s">
        <v>117</v>
      </c>
      <c r="H37" s="45">
        <f>D37*2.39</f>
        <v>2.39</v>
      </c>
      <c r="I37" s="30" t="s">
        <v>119</v>
      </c>
      <c r="J37" s="21" t="s">
        <v>117</v>
      </c>
    </row>
    <row r="38" spans="2:10" x14ac:dyDescent="0.25">
      <c r="B38" s="6"/>
      <c r="C38" s="18"/>
      <c r="D38" s="19"/>
      <c r="E38" s="49"/>
      <c r="F38" s="53"/>
      <c r="G38" s="51"/>
      <c r="H38" s="49"/>
      <c r="I38" s="53"/>
      <c r="J38" s="52"/>
    </row>
    <row r="39" spans="2:10" x14ac:dyDescent="0.25">
      <c r="B39" s="6" t="s">
        <v>5</v>
      </c>
      <c r="C39" s="18" t="s">
        <v>120</v>
      </c>
      <c r="D39" s="19">
        <v>1</v>
      </c>
      <c r="E39" s="41">
        <f>D39*512</f>
        <v>512</v>
      </c>
      <c r="F39" s="27" t="s">
        <v>122</v>
      </c>
      <c r="G39" s="20" t="s">
        <v>29</v>
      </c>
      <c r="H39" s="45">
        <f>D39*649</f>
        <v>649</v>
      </c>
      <c r="I39" s="30" t="s">
        <v>121</v>
      </c>
      <c r="J39" s="21" t="s">
        <v>29</v>
      </c>
    </row>
    <row r="40" spans="2:10" x14ac:dyDescent="0.25">
      <c r="B40" s="6"/>
      <c r="C40" s="18" t="s">
        <v>126</v>
      </c>
      <c r="D40" s="19">
        <v>2</v>
      </c>
      <c r="E40" s="41">
        <f>D40*57.92</f>
        <v>115.84</v>
      </c>
      <c r="F40" s="27" t="s">
        <v>127</v>
      </c>
      <c r="G40" s="20" t="s">
        <v>29</v>
      </c>
      <c r="H40" s="45">
        <f>D40*23.9</f>
        <v>47.8</v>
      </c>
      <c r="I40" s="30" t="s">
        <v>125</v>
      </c>
      <c r="J40" s="21" t="s">
        <v>29</v>
      </c>
    </row>
    <row r="41" spans="2:10" x14ac:dyDescent="0.25">
      <c r="B41" s="6"/>
      <c r="C41" s="48"/>
      <c r="D41" s="19"/>
      <c r="E41" s="49"/>
      <c r="F41" s="50"/>
      <c r="G41" s="51"/>
      <c r="H41" s="49"/>
      <c r="I41" s="50"/>
      <c r="J41" s="52"/>
    </row>
    <row r="42" spans="2:10" x14ac:dyDescent="0.25">
      <c r="B42" s="6" t="s">
        <v>2</v>
      </c>
      <c r="C42" s="18" t="s">
        <v>129</v>
      </c>
      <c r="D42" s="19">
        <v>1</v>
      </c>
      <c r="E42" s="41">
        <f>D42*8.99</f>
        <v>8.99</v>
      </c>
      <c r="F42" s="27" t="s">
        <v>128</v>
      </c>
      <c r="G42" s="20" t="s">
        <v>29</v>
      </c>
      <c r="H42" s="45">
        <f>D42*0.49</f>
        <v>0.49</v>
      </c>
      <c r="I42" s="30" t="s">
        <v>130</v>
      </c>
      <c r="J42" s="21" t="s">
        <v>29</v>
      </c>
    </row>
    <row r="43" spans="2:10" x14ac:dyDescent="0.25">
      <c r="B43" s="6"/>
      <c r="C43" s="18" t="s">
        <v>132</v>
      </c>
      <c r="D43" s="19">
        <v>1</v>
      </c>
      <c r="E43" s="41">
        <f>D43*36.62</f>
        <v>36.619999999999997</v>
      </c>
      <c r="F43" s="27" t="s">
        <v>131</v>
      </c>
      <c r="G43" s="20" t="s">
        <v>133</v>
      </c>
      <c r="H43" s="45">
        <f>D43*8.21</f>
        <v>8.2100000000000009</v>
      </c>
      <c r="I43" s="30" t="s">
        <v>134</v>
      </c>
      <c r="J43" s="21" t="s">
        <v>84</v>
      </c>
    </row>
    <row r="44" spans="2:10" x14ac:dyDescent="0.25">
      <c r="B44" s="6"/>
      <c r="C44" s="18" t="s">
        <v>74</v>
      </c>
      <c r="D44" s="19">
        <v>1</v>
      </c>
      <c r="E44" s="41">
        <f>D44*18.98</f>
        <v>18.98</v>
      </c>
      <c r="F44" s="27" t="s">
        <v>75</v>
      </c>
      <c r="G44" s="20" t="s">
        <v>29</v>
      </c>
      <c r="H44" s="45">
        <f>D44*21.01</f>
        <v>21.01</v>
      </c>
      <c r="I44" s="30" t="s">
        <v>72</v>
      </c>
      <c r="J44" s="21" t="s">
        <v>29</v>
      </c>
    </row>
    <row r="45" spans="2:10" ht="15.75" thickBot="1" x14ac:dyDescent="0.3">
      <c r="B45" s="8"/>
      <c r="C45" s="22" t="s">
        <v>135</v>
      </c>
      <c r="D45" s="23">
        <v>1</v>
      </c>
      <c r="E45" s="43">
        <f>D45*5.17</f>
        <v>5.17</v>
      </c>
      <c r="F45" s="28" t="s">
        <v>137</v>
      </c>
      <c r="G45" s="24" t="s">
        <v>29</v>
      </c>
      <c r="H45" s="47">
        <v>0.49</v>
      </c>
      <c r="I45" s="32" t="s">
        <v>136</v>
      </c>
      <c r="J45" s="25" t="s">
        <v>29</v>
      </c>
    </row>
    <row r="46" spans="2:10" x14ac:dyDescent="0.25">
      <c r="B46" s="1"/>
      <c r="C46" s="3"/>
    </row>
    <row r="47" spans="2:10" x14ac:dyDescent="0.25">
      <c r="B47" s="2" t="s">
        <v>148</v>
      </c>
      <c r="C47" s="9"/>
      <c r="D47" s="9"/>
      <c r="E47" s="9"/>
    </row>
    <row r="48" spans="2:10" x14ac:dyDescent="0.25">
      <c r="B48" s="2" t="s">
        <v>123</v>
      </c>
      <c r="C48" s="9"/>
      <c r="D48" s="9"/>
      <c r="E48" s="9"/>
    </row>
    <row r="49" spans="2:5" x14ac:dyDescent="0.25">
      <c r="B49" s="2" t="s">
        <v>124</v>
      </c>
      <c r="C49" s="9"/>
      <c r="D49" s="9"/>
      <c r="E49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4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2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4" r:id="rId62" xr:uid="{ECB75579-D4E2-4FF5-87D0-0F6AAF9BAF54}"/>
    <hyperlink ref="F45" r:id="rId63" xr:uid="{4A1EB5A9-21C3-4897-9D45-440418CB1B90}"/>
    <hyperlink ref="F40" r:id="rId64" xr:uid="{5F6CF9FE-D871-4ECC-8ADC-DF505159E55E}"/>
    <hyperlink ref="F39" r:id="rId65" xr:uid="{1870EF37-F4A0-40A8-A2E2-E9BEAC2A5096}"/>
    <hyperlink ref="F37" r:id="rId66" xr:uid="{BABA0E14-15FA-414D-AF92-857F8FC91BDC}"/>
    <hyperlink ref="I39" r:id="rId67" xr:uid="{D60DAEAA-F879-4258-A165-51A987FD55DF}"/>
    <hyperlink ref="I40" r:id="rId68" xr:uid="{E95D7704-5E0A-49AA-8F2C-CC1C1852015B}"/>
    <hyperlink ref="I42" r:id="rId69" xr:uid="{7292E82E-9414-4F3E-9DDD-CA87E381256E}"/>
    <hyperlink ref="I43" r:id="rId70" xr:uid="{5B4E2C81-4EB2-4B49-ABCB-55E4707471E2}"/>
    <hyperlink ref="I45" r:id="rId71" xr:uid="{9540456E-E96E-4B38-90BE-FA9FDBFDEE3A}"/>
  </hyperlinks>
  <pageMargins left="0.7" right="0.7" top="0.75" bottom="0.75" header="0.3" footer="0.3"/>
  <pageSetup paperSize="9" orientation="portrait" r:id="rId72"/>
  <legacy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tabSelected="1" zoomScaleNormal="100" workbookViewId="0">
      <selection activeCell="C38" sqref="C38"/>
    </sheetView>
  </sheetViews>
  <sheetFormatPr defaultColWidth="12.5703125" defaultRowHeight="15.75" x14ac:dyDescent="0.25"/>
  <cols>
    <col min="1" max="1" width="18.5703125" style="80" customWidth="1"/>
    <col min="2" max="2" width="23.85546875" style="80" customWidth="1"/>
    <col min="3" max="3" width="33.7109375" style="80" customWidth="1"/>
    <col min="4" max="4" width="27" style="80" customWidth="1"/>
    <col min="5" max="5" width="16.140625" style="80" bestFit="1" customWidth="1"/>
    <col min="6" max="16384" width="12.5703125" style="80"/>
  </cols>
  <sheetData>
    <row r="1" spans="1:14" s="74" customFormat="1" x14ac:dyDescent="0.25">
      <c r="A1" s="69" t="s">
        <v>149</v>
      </c>
      <c r="B1" s="70" t="s">
        <v>150</v>
      </c>
      <c r="C1" s="71" t="s">
        <v>151</v>
      </c>
      <c r="D1" s="72" t="s">
        <v>152</v>
      </c>
      <c r="E1" s="73" t="s">
        <v>153</v>
      </c>
    </row>
    <row r="2" spans="1:14" x14ac:dyDescent="0.25">
      <c r="A2" s="75">
        <v>0</v>
      </c>
      <c r="B2" s="76" t="s">
        <v>154</v>
      </c>
      <c r="C2" s="77" t="s">
        <v>155</v>
      </c>
      <c r="D2" s="78"/>
      <c r="E2" s="79"/>
      <c r="I2" s="74"/>
      <c r="J2" s="74"/>
      <c r="K2" s="74"/>
      <c r="L2" s="74"/>
      <c r="M2" s="74"/>
      <c r="N2" s="74"/>
    </row>
    <row r="3" spans="1:14" x14ac:dyDescent="0.25">
      <c r="A3" s="81">
        <v>1</v>
      </c>
      <c r="B3" s="82" t="s">
        <v>154</v>
      </c>
      <c r="C3" s="83" t="s">
        <v>156</v>
      </c>
      <c r="D3" s="84"/>
      <c r="E3" s="85"/>
    </row>
    <row r="4" spans="1:14" x14ac:dyDescent="0.25">
      <c r="A4" s="81">
        <v>2</v>
      </c>
      <c r="B4" s="82" t="s">
        <v>154</v>
      </c>
      <c r="C4" s="83"/>
      <c r="D4" s="84" t="s">
        <v>157</v>
      </c>
      <c r="E4" s="86" t="s">
        <v>158</v>
      </c>
    </row>
    <row r="5" spans="1:14" x14ac:dyDescent="0.25">
      <c r="A5" s="81">
        <v>3</v>
      </c>
      <c r="B5" s="82" t="s">
        <v>154</v>
      </c>
      <c r="C5" s="83" t="s">
        <v>159</v>
      </c>
      <c r="D5" s="87" t="s">
        <v>160</v>
      </c>
      <c r="E5" s="86" t="s">
        <v>161</v>
      </c>
    </row>
    <row r="6" spans="1:14" x14ac:dyDescent="0.25">
      <c r="A6" s="81">
        <v>4</v>
      </c>
      <c r="B6" s="82" t="s">
        <v>154</v>
      </c>
      <c r="C6" s="88"/>
      <c r="D6" s="87" t="s">
        <v>162</v>
      </c>
      <c r="E6" s="86" t="s">
        <v>163</v>
      </c>
    </row>
    <row r="7" spans="1:14" x14ac:dyDescent="0.25">
      <c r="A7" s="81">
        <v>5</v>
      </c>
      <c r="B7" s="82" t="s">
        <v>154</v>
      </c>
      <c r="C7" s="83" t="s">
        <v>159</v>
      </c>
      <c r="D7" s="87" t="s">
        <v>164</v>
      </c>
      <c r="E7" s="86" t="s">
        <v>165</v>
      </c>
    </row>
    <row r="8" spans="1:14" x14ac:dyDescent="0.25">
      <c r="A8" s="81">
        <v>6</v>
      </c>
      <c r="B8" s="82" t="s">
        <v>154</v>
      </c>
      <c r="C8" s="83" t="s">
        <v>159</v>
      </c>
      <c r="D8" s="87" t="s">
        <v>166</v>
      </c>
      <c r="E8" s="86" t="s">
        <v>167</v>
      </c>
    </row>
    <row r="9" spans="1:14" x14ac:dyDescent="0.25">
      <c r="A9" s="81">
        <v>7</v>
      </c>
      <c r="B9" s="82" t="s">
        <v>154</v>
      </c>
      <c r="C9" s="88"/>
      <c r="D9" s="87" t="s">
        <v>168</v>
      </c>
      <c r="E9" s="86" t="s">
        <v>169</v>
      </c>
    </row>
    <row r="10" spans="1:14" x14ac:dyDescent="0.25">
      <c r="A10" s="81">
        <v>8</v>
      </c>
      <c r="B10" s="82" t="s">
        <v>154</v>
      </c>
      <c r="C10" s="88"/>
      <c r="D10" s="87" t="s">
        <v>170</v>
      </c>
      <c r="E10" s="86" t="s">
        <v>171</v>
      </c>
    </row>
    <row r="11" spans="1:14" x14ac:dyDescent="0.25">
      <c r="A11" s="81">
        <v>9</v>
      </c>
      <c r="B11" s="82" t="s">
        <v>154</v>
      </c>
      <c r="C11" s="88" t="s">
        <v>159</v>
      </c>
      <c r="D11" s="87" t="s">
        <v>172</v>
      </c>
      <c r="E11" s="86"/>
    </row>
    <row r="12" spans="1:14" x14ac:dyDescent="0.25">
      <c r="A12" s="81">
        <v>10</v>
      </c>
      <c r="B12" s="82" t="s">
        <v>154</v>
      </c>
      <c r="C12" s="88" t="s">
        <v>159</v>
      </c>
      <c r="D12" s="87" t="s">
        <v>173</v>
      </c>
      <c r="E12" s="86" t="s">
        <v>174</v>
      </c>
    </row>
    <row r="13" spans="1:14" x14ac:dyDescent="0.25">
      <c r="A13" s="81">
        <v>11</v>
      </c>
      <c r="B13" s="82" t="s">
        <v>154</v>
      </c>
      <c r="C13" s="88" t="s">
        <v>159</v>
      </c>
      <c r="D13" s="87" t="s">
        <v>175</v>
      </c>
      <c r="E13" s="86" t="s">
        <v>176</v>
      </c>
    </row>
    <row r="14" spans="1:14" x14ac:dyDescent="0.25">
      <c r="A14" s="81">
        <v>12</v>
      </c>
      <c r="B14" s="82" t="s">
        <v>154</v>
      </c>
      <c r="C14" s="88"/>
      <c r="D14" s="87" t="s">
        <v>177</v>
      </c>
      <c r="E14" s="86" t="s">
        <v>178</v>
      </c>
    </row>
    <row r="15" spans="1:14" x14ac:dyDescent="0.25">
      <c r="A15" s="81">
        <v>13</v>
      </c>
      <c r="B15" s="82" t="s">
        <v>154</v>
      </c>
      <c r="C15" s="88"/>
      <c r="D15" s="87" t="s">
        <v>179</v>
      </c>
      <c r="E15" s="86" t="s">
        <v>180</v>
      </c>
    </row>
    <row r="16" spans="1:14" x14ac:dyDescent="0.25">
      <c r="A16" s="89" t="s">
        <v>181</v>
      </c>
      <c r="B16" s="82" t="s">
        <v>182</v>
      </c>
      <c r="C16" s="88"/>
      <c r="D16" s="87" t="s">
        <v>183</v>
      </c>
      <c r="E16" s="86" t="s">
        <v>184</v>
      </c>
    </row>
    <row r="17" spans="1:5" x14ac:dyDescent="0.25">
      <c r="A17" s="89" t="s">
        <v>185</v>
      </c>
      <c r="B17" s="82" t="s">
        <v>182</v>
      </c>
      <c r="C17" s="88"/>
      <c r="D17" s="87" t="s">
        <v>186</v>
      </c>
      <c r="E17" s="86" t="s">
        <v>187</v>
      </c>
    </row>
    <row r="18" spans="1:5" x14ac:dyDescent="0.25">
      <c r="A18" s="89" t="s">
        <v>188</v>
      </c>
      <c r="B18" s="82" t="s">
        <v>182</v>
      </c>
      <c r="C18" s="88"/>
      <c r="D18" s="87" t="s">
        <v>189</v>
      </c>
      <c r="E18" s="86"/>
    </row>
    <row r="19" spans="1:5" x14ac:dyDescent="0.25">
      <c r="A19" s="89" t="s">
        <v>190</v>
      </c>
      <c r="B19" s="82" t="s">
        <v>182</v>
      </c>
      <c r="C19" s="88"/>
      <c r="D19" s="87" t="s">
        <v>191</v>
      </c>
      <c r="E19" s="86"/>
    </row>
    <row r="20" spans="1:5" x14ac:dyDescent="0.25">
      <c r="A20" s="89" t="s">
        <v>192</v>
      </c>
      <c r="B20" s="82" t="s">
        <v>182</v>
      </c>
      <c r="C20" s="88"/>
      <c r="D20" s="87" t="s">
        <v>193</v>
      </c>
      <c r="E20" s="86" t="s">
        <v>194</v>
      </c>
    </row>
    <row r="21" spans="1:5" x14ac:dyDescent="0.25">
      <c r="A21" s="89" t="s">
        <v>195</v>
      </c>
      <c r="B21" s="82" t="s">
        <v>182</v>
      </c>
      <c r="C21" s="88"/>
      <c r="D21" s="87" t="s">
        <v>196</v>
      </c>
      <c r="E21" s="86" t="s">
        <v>197</v>
      </c>
    </row>
    <row r="22" spans="1:5" x14ac:dyDescent="0.25">
      <c r="A22" s="90" t="s">
        <v>198</v>
      </c>
      <c r="B22" s="82" t="s">
        <v>199</v>
      </c>
      <c r="C22" s="83" t="s">
        <v>200</v>
      </c>
      <c r="D22" s="87"/>
      <c r="E22" s="86"/>
    </row>
    <row r="23" spans="1:5" x14ac:dyDescent="0.25">
      <c r="A23" s="90" t="s">
        <v>201</v>
      </c>
      <c r="B23" s="82"/>
      <c r="C23" s="83" t="s">
        <v>202</v>
      </c>
      <c r="D23" s="87"/>
      <c r="E23" s="86"/>
    </row>
    <row r="24" spans="1:5" x14ac:dyDescent="0.25">
      <c r="A24" s="90" t="s">
        <v>203</v>
      </c>
      <c r="B24" s="82"/>
      <c r="C24" s="83" t="s">
        <v>204</v>
      </c>
      <c r="D24" s="84"/>
      <c r="E24" s="85"/>
    </row>
    <row r="25" spans="1:5" x14ac:dyDescent="0.25">
      <c r="A25" s="90" t="s">
        <v>205</v>
      </c>
      <c r="B25" s="82"/>
      <c r="C25" s="83" t="s">
        <v>206</v>
      </c>
      <c r="D25" s="84"/>
      <c r="E25" s="85"/>
    </row>
    <row r="26" spans="1:5" x14ac:dyDescent="0.25">
      <c r="A26" s="90" t="s">
        <v>207</v>
      </c>
      <c r="B26" s="82"/>
      <c r="C26" s="83" t="s">
        <v>208</v>
      </c>
      <c r="D26" s="84"/>
      <c r="E26" s="85"/>
    </row>
    <row r="27" spans="1:5" ht="16.5" thickBot="1" x14ac:dyDescent="0.3">
      <c r="A27" s="91" t="s">
        <v>209</v>
      </c>
      <c r="B27" s="92"/>
      <c r="C27" s="93" t="s">
        <v>210</v>
      </c>
      <c r="D27" s="94"/>
      <c r="E27" s="95"/>
    </row>
    <row r="28" spans="1:5" x14ac:dyDescent="0.25">
      <c r="D28" s="96"/>
    </row>
    <row r="29" spans="1:5" x14ac:dyDescent="0.25">
      <c r="D29" s="96"/>
    </row>
    <row r="30" spans="1:5" x14ac:dyDescent="0.25">
      <c r="D30" s="96"/>
    </row>
    <row r="31" spans="1:5" x14ac:dyDescent="0.25">
      <c r="D31" s="9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2024-08-06T11:05:58Z</dcterms:modified>
</cp:coreProperties>
</file>