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210/Documents/GitHub/kpcascade/"/>
    </mc:Choice>
  </mc:AlternateContent>
  <xr:revisionPtr revIDLastSave="0" documentId="13_ncr:1_{0031A0EB-68CA-F34D-B411-83DAE7207634}" xr6:coauthVersionLast="40" xr6:coauthVersionMax="40" xr10:uidLastSave="{00000000-0000-0000-0000-000000000000}"/>
  <bookViews>
    <workbookView xWindow="11200" yWindow="460" windowWidth="28800" windowHeight="16260" activeTab="1" xr2:uid="{9839EB20-7F37-964E-A320-B75EE5B780FA}"/>
  </bookViews>
  <sheets>
    <sheet name="90_90_90" sheetId="7" r:id="rId1"/>
    <sheet name="Sheet1" sheetId="8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8" l="1"/>
  <c r="L29" i="8"/>
  <c r="L25" i="8"/>
  <c r="L24" i="8"/>
  <c r="L20" i="8"/>
  <c r="L19" i="8"/>
  <c r="L16" i="8"/>
  <c r="L15" i="8"/>
  <c r="L14" i="8"/>
  <c r="L11" i="8"/>
  <c r="L10" i="8"/>
  <c r="L9" i="8"/>
  <c r="L6" i="8"/>
  <c r="L5" i="8"/>
  <c r="L4" i="8"/>
  <c r="H30" i="8"/>
  <c r="H29" i="8"/>
  <c r="H25" i="8"/>
  <c r="H24" i="8"/>
  <c r="H20" i="8"/>
  <c r="H19" i="8"/>
  <c r="H16" i="8"/>
  <c r="H15" i="8"/>
  <c r="H14" i="8"/>
  <c r="H11" i="8"/>
  <c r="H10" i="8"/>
  <c r="H9" i="8"/>
  <c r="H5" i="8"/>
  <c r="H6" i="8"/>
  <c r="H4" i="8"/>
  <c r="BD27" i="7"/>
  <c r="BB27" i="7"/>
  <c r="BF27" i="7"/>
  <c r="BC27" i="7"/>
  <c r="BE27" i="7"/>
  <c r="BD22" i="7"/>
  <c r="BB22" i="7"/>
  <c r="BF22" i="7"/>
  <c r="BC22" i="7"/>
  <c r="BE22" i="7"/>
  <c r="BD17" i="7"/>
  <c r="BB17" i="7"/>
  <c r="BF17" i="7"/>
  <c r="BC17" i="7"/>
  <c r="BE17" i="7"/>
  <c r="BD12" i="7"/>
  <c r="BB12" i="7"/>
  <c r="BF12" i="7"/>
  <c r="BC12" i="7"/>
  <c r="BE12" i="7"/>
  <c r="BD7" i="7"/>
  <c r="BB7" i="7"/>
  <c r="BF7" i="7"/>
  <c r="BC7" i="7"/>
  <c r="BE7" i="7"/>
  <c r="BD2" i="7"/>
  <c r="BB2" i="7"/>
  <c r="BF2" i="7"/>
  <c r="BC2" i="7"/>
  <c r="BE2" i="7"/>
  <c r="BD29" i="7"/>
  <c r="BB29" i="7"/>
  <c r="BF29" i="7"/>
  <c r="BC29" i="7"/>
  <c r="BE29" i="7"/>
  <c r="BD28" i="7"/>
  <c r="BB28" i="7"/>
  <c r="BF28" i="7"/>
  <c r="BC28" i="7"/>
  <c r="BE28" i="7"/>
  <c r="BD24" i="7"/>
  <c r="BB24" i="7"/>
  <c r="BF24" i="7"/>
  <c r="BC24" i="7"/>
  <c r="BE24" i="7"/>
  <c r="BD23" i="7"/>
  <c r="BB23" i="7"/>
  <c r="BF23" i="7"/>
  <c r="BC23" i="7"/>
  <c r="BE23" i="7"/>
  <c r="BD19" i="7"/>
  <c r="BB19" i="7"/>
  <c r="BF19" i="7"/>
  <c r="BC19" i="7"/>
  <c r="BE19" i="7"/>
  <c r="BD18" i="7"/>
  <c r="BB18" i="7"/>
  <c r="BF18" i="7"/>
  <c r="BC18" i="7"/>
  <c r="BE18" i="7"/>
  <c r="BD15" i="7"/>
  <c r="BB15" i="7"/>
  <c r="BF15" i="7"/>
  <c r="BC15" i="7"/>
  <c r="BE15" i="7"/>
  <c r="BD14" i="7"/>
  <c r="BB14" i="7"/>
  <c r="BF14" i="7"/>
  <c r="BC14" i="7"/>
  <c r="BE14" i="7"/>
  <c r="BD13" i="7"/>
  <c r="BB13" i="7"/>
  <c r="BF13" i="7"/>
  <c r="BC13" i="7"/>
  <c r="BE13" i="7"/>
  <c r="BD10" i="7"/>
  <c r="BB10" i="7"/>
  <c r="BF10" i="7"/>
  <c r="BC10" i="7"/>
  <c r="BE10" i="7"/>
  <c r="BD9" i="7"/>
  <c r="BB9" i="7"/>
  <c r="BF9" i="7"/>
  <c r="BC9" i="7"/>
  <c r="BE9" i="7"/>
  <c r="BD8" i="7"/>
  <c r="BB8" i="7"/>
  <c r="BF8" i="7"/>
  <c r="BC8" i="7"/>
  <c r="BE8" i="7"/>
  <c r="BD5" i="7"/>
  <c r="BB5" i="7"/>
  <c r="BF5" i="7"/>
  <c r="BC5" i="7"/>
  <c r="BE5" i="7"/>
  <c r="BD4" i="7"/>
  <c r="BB4" i="7"/>
  <c r="BF4" i="7"/>
  <c r="BC4" i="7"/>
  <c r="BE4" i="7"/>
  <c r="BD3" i="7"/>
  <c r="BB3" i="7"/>
  <c r="BF3" i="7"/>
  <c r="BC3" i="7"/>
  <c r="BE3" i="7"/>
  <c r="S2" i="7"/>
  <c r="Q5" i="7"/>
  <c r="Q4" i="7"/>
  <c r="Q3" i="7"/>
  <c r="P5" i="7"/>
  <c r="P4" i="7"/>
  <c r="P3" i="7"/>
  <c r="O5" i="7"/>
  <c r="O4" i="7"/>
  <c r="O3" i="7"/>
  <c r="S3" i="7"/>
  <c r="U27" i="7"/>
  <c r="T27" i="7"/>
  <c r="S27" i="7"/>
  <c r="U22" i="7"/>
  <c r="T22" i="7"/>
  <c r="S22" i="7"/>
  <c r="U17" i="7"/>
  <c r="T17" i="7"/>
  <c r="S17" i="7"/>
  <c r="U12" i="7"/>
  <c r="T12" i="7"/>
  <c r="S12" i="7"/>
  <c r="U7" i="7"/>
  <c r="T7" i="7"/>
  <c r="S7" i="7"/>
  <c r="U2" i="7"/>
  <c r="T2" i="7"/>
  <c r="T5" i="7"/>
  <c r="X3" i="7"/>
  <c r="P8" i="7"/>
  <c r="Q8" i="7"/>
  <c r="P9" i="7"/>
  <c r="Q9" i="7"/>
  <c r="P10" i="7"/>
  <c r="Q10" i="7"/>
  <c r="P13" i="7"/>
  <c r="Q13" i="7"/>
  <c r="P14" i="7"/>
  <c r="Q14" i="7"/>
  <c r="P15" i="7"/>
  <c r="Q15" i="7"/>
  <c r="P18" i="7"/>
  <c r="Q18" i="7"/>
  <c r="P19" i="7"/>
  <c r="Q19" i="7"/>
  <c r="P23" i="7"/>
  <c r="Q23" i="7"/>
  <c r="P24" i="7"/>
  <c r="Q24" i="7"/>
  <c r="P28" i="7"/>
  <c r="Q28" i="7"/>
  <c r="P29" i="7"/>
  <c r="Q29" i="7"/>
  <c r="O29" i="7"/>
  <c r="W29" i="7"/>
  <c r="O28" i="7"/>
  <c r="O24" i="7"/>
  <c r="O23" i="7"/>
  <c r="O19" i="7"/>
  <c r="W19" i="7"/>
  <c r="O18" i="7"/>
  <c r="O15" i="7"/>
  <c r="O14" i="7"/>
  <c r="O13" i="7"/>
  <c r="O10" i="7"/>
  <c r="O9" i="7"/>
  <c r="O8" i="7"/>
  <c r="S4" i="7"/>
  <c r="T18" i="7"/>
  <c r="S14" i="7"/>
  <c r="Z12" i="7"/>
  <c r="T3" i="7"/>
  <c r="T8" i="7"/>
  <c r="W13" i="7"/>
  <c r="S13" i="7"/>
  <c r="Z27" i="7"/>
  <c r="AA2" i="7"/>
  <c r="T23" i="7"/>
  <c r="U18" i="7"/>
  <c r="W10" i="7"/>
  <c r="W18" i="7"/>
  <c r="W28" i="7"/>
  <c r="U24" i="7"/>
  <c r="U19" i="7"/>
  <c r="X15" i="7"/>
  <c r="X9" i="7"/>
  <c r="AA12" i="7"/>
  <c r="T13" i="7"/>
  <c r="Z2" i="7"/>
  <c r="AA7" i="7"/>
  <c r="Z17" i="7"/>
  <c r="AA22" i="7"/>
  <c r="Z22" i="7"/>
  <c r="W8" i="7"/>
  <c r="W14" i="7"/>
  <c r="W23" i="7"/>
  <c r="X18" i="7"/>
  <c r="X10" i="7"/>
  <c r="S5" i="7"/>
  <c r="Z5" i="7"/>
  <c r="W5" i="7"/>
  <c r="U28" i="7"/>
  <c r="X28" i="7"/>
  <c r="U23" i="7"/>
  <c r="X23" i="7"/>
  <c r="U14" i="7"/>
  <c r="X14" i="7"/>
  <c r="X8" i="7"/>
  <c r="U4" i="7"/>
  <c r="AA4" i="7"/>
  <c r="X4" i="7"/>
  <c r="U8" i="7"/>
  <c r="W9" i="7"/>
  <c r="W24" i="7"/>
  <c r="AA27" i="7"/>
  <c r="W15" i="7"/>
  <c r="X29" i="7"/>
  <c r="X13" i="7"/>
  <c r="X5" i="7"/>
  <c r="AA17" i="7"/>
  <c r="W3" i="7"/>
  <c r="T28" i="7"/>
  <c r="T4" i="7"/>
  <c r="Z4" i="7"/>
  <c r="S8" i="7"/>
  <c r="W4" i="7"/>
  <c r="X24" i="7"/>
  <c r="X19" i="7"/>
  <c r="Z7" i="7"/>
  <c r="U29" i="7"/>
  <c r="U13" i="7"/>
  <c r="U9" i="7"/>
  <c r="U5" i="7"/>
  <c r="U3" i="7"/>
  <c r="Z3" i="7"/>
  <c r="U15" i="7"/>
  <c r="S28" i="7"/>
  <c r="T9" i="7"/>
  <c r="T19" i="7"/>
  <c r="T29" i="7"/>
  <c r="S18" i="7"/>
  <c r="U10" i="7"/>
  <c r="S23" i="7"/>
  <c r="T14" i="7"/>
  <c r="T24" i="7"/>
  <c r="S29" i="7"/>
  <c r="S24" i="7"/>
  <c r="S19" i="7"/>
  <c r="T15" i="7"/>
  <c r="S15" i="7"/>
  <c r="S9" i="7"/>
  <c r="T10" i="7"/>
  <c r="S10" i="7"/>
  <c r="Z18" i="7"/>
  <c r="AA5" i="7"/>
  <c r="Z23" i="7"/>
  <c r="Z8" i="7"/>
  <c r="Z9" i="7"/>
  <c r="Z15" i="7"/>
  <c r="Z13" i="7"/>
  <c r="Z29" i="7"/>
  <c r="Z14" i="7"/>
  <c r="AA3" i="7"/>
  <c r="Z19" i="7"/>
  <c r="AA19" i="7"/>
  <c r="Z24" i="7"/>
  <c r="AA24" i="7"/>
  <c r="AA9" i="7"/>
  <c r="AA23" i="7"/>
  <c r="Z10" i="7"/>
  <c r="AA10" i="7"/>
  <c r="Z28" i="7"/>
  <c r="AA13" i="7"/>
  <c r="AA8" i="7"/>
  <c r="AA15" i="7"/>
  <c r="AA29" i="7"/>
  <c r="AA14" i="7"/>
  <c r="AA28" i="7"/>
  <c r="AA18" i="7"/>
</calcChain>
</file>

<file path=xl/sharedStrings.xml><?xml version="1.0" encoding="utf-8"?>
<sst xmlns="http://schemas.openxmlformats.org/spreadsheetml/2006/main" count="256" uniqueCount="71">
  <si>
    <t>Unadj</t>
  </si>
  <si>
    <t>KP</t>
  </si>
  <si>
    <t>Year</t>
  </si>
  <si>
    <t>City</t>
  </si>
  <si>
    <t>Point</t>
  </si>
  <si>
    <t>LL</t>
  </si>
  <si>
    <t>UL</t>
  </si>
  <si>
    <t>Num</t>
  </si>
  <si>
    <t>Den</t>
  </si>
  <si>
    <t>FSW</t>
  </si>
  <si>
    <t>Johannesburg</t>
  </si>
  <si>
    <t>Survey</t>
  </si>
  <si>
    <t>Durban</t>
  </si>
  <si>
    <t>Aware</t>
  </si>
  <si>
    <t>ART use</t>
  </si>
  <si>
    <t>N_Point</t>
  </si>
  <si>
    <t>N_LL</t>
  </si>
  <si>
    <t>N_UL</t>
  </si>
  <si>
    <t>Cape Town</t>
  </si>
  <si>
    <t>FSW I</t>
  </si>
  <si>
    <t>FSW II</t>
  </si>
  <si>
    <t>2013-14</t>
  </si>
  <si>
    <t>Self-report</t>
  </si>
  <si>
    <t>Lab</t>
  </si>
  <si>
    <t>MSM I</t>
  </si>
  <si>
    <t>Method of data collection</t>
  </si>
  <si>
    <t>Not collected</t>
  </si>
  <si>
    <t>Point_M</t>
  </si>
  <si>
    <t>LL_M</t>
  </si>
  <si>
    <t>UL_M</t>
  </si>
  <si>
    <t>N_Point_M</t>
  </si>
  <si>
    <t>N_LL_M</t>
  </si>
  <si>
    <t>N_UL_M</t>
  </si>
  <si>
    <t>LL_M_err</t>
  </si>
  <si>
    <t>UL_M_err</t>
  </si>
  <si>
    <t>N_LL_M_err</t>
  </si>
  <si>
    <t>N_UL_M_err</t>
  </si>
  <si>
    <t>PLHIV</t>
  </si>
  <si>
    <t>VS(&lt;1000)</t>
  </si>
  <si>
    <t>On ART</t>
  </si>
  <si>
    <t>VS *NA</t>
  </si>
  <si>
    <t>Johannesburg (N=546)</t>
  </si>
  <si>
    <t>Cape Town (N=804)</t>
  </si>
  <si>
    <t>Durban (N=600)</t>
  </si>
  <si>
    <t>Johannesburg (N=764)</t>
  </si>
  <si>
    <t>Cape Town (N=650)</t>
  </si>
  <si>
    <t>Durban (N=766)</t>
  </si>
  <si>
    <t>LL_err</t>
  </si>
  <si>
    <t>UL_err</t>
  </si>
  <si>
    <t>HIV%</t>
  </si>
  <si>
    <t>HIV test</t>
  </si>
  <si>
    <t>HIV aware</t>
  </si>
  <si>
    <t>Viral load</t>
  </si>
  <si>
    <t>Rapid, WBlot</t>
  </si>
  <si>
    <t>Lab-DBS</t>
  </si>
  <si>
    <t>aware</t>
  </si>
  <si>
    <t>onART</t>
  </si>
  <si>
    <t>vSupp</t>
  </si>
  <si>
    <t>casState</t>
  </si>
  <si>
    <t>prev</t>
  </si>
  <si>
    <t>sizeEst</t>
  </si>
  <si>
    <t>year</t>
  </si>
  <si>
    <t>city</t>
  </si>
  <si>
    <t>point_90</t>
  </si>
  <si>
    <t>ll_90</t>
  </si>
  <si>
    <t>ul_90</t>
  </si>
  <si>
    <t>point_72</t>
  </si>
  <si>
    <t>ll_72</t>
  </si>
  <si>
    <t>ul_72</t>
  </si>
  <si>
    <t>gap_90</t>
  </si>
  <si>
    <t>gap_72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</si>
</sst>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Calibri"/>
      <family val="2"/>
    </font>
    <font>
      <sz val="12"/>
      <color rgb="FF05204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3D0"/>
        <bgColor indexed="64"/>
      </patternFill>
    </fill>
    <fill>
      <patternFill patternType="solid">
        <fgColor rgb="FFE7EE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2" borderId="0" xfId="0" applyFill="1"/>
    <xf numFmtId="164" fontId="0" fillId="0" borderId="0" xfId="2" applyNumberFormat="1" applyFont="1"/>
    <xf numFmtId="9" fontId="0" fillId="3" borderId="0" xfId="2" applyFont="1" applyFill="1"/>
    <xf numFmtId="0" fontId="0" fillId="3" borderId="0" xfId="0" applyFill="1"/>
    <xf numFmtId="9" fontId="0" fillId="4" borderId="0" xfId="2" applyFont="1" applyFill="1"/>
    <xf numFmtId="164" fontId="0" fillId="3" borderId="0" xfId="2" applyNumberFormat="1" applyFont="1" applyFill="1"/>
    <xf numFmtId="0" fontId="0" fillId="4" borderId="0" xfId="0" applyFill="1"/>
    <xf numFmtId="0" fontId="2" fillId="5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3" fillId="6" borderId="2" xfId="0" applyFont="1" applyFill="1" applyBorder="1" applyAlignment="1">
      <alignment horizontal="left" wrapText="1" readingOrder="1"/>
    </xf>
    <xf numFmtId="0" fontId="4" fillId="6" borderId="2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3" fillId="6" borderId="3" xfId="0" applyFont="1" applyFill="1" applyBorder="1" applyAlignment="1">
      <alignment horizontal="left" wrapText="1" readingOrder="1"/>
    </xf>
    <xf numFmtId="0" fontId="4" fillId="6" borderId="3" xfId="0" applyFont="1" applyFill="1" applyBorder="1" applyAlignment="1">
      <alignment horizontal="left" wrapText="1" readingOrder="1"/>
    </xf>
    <xf numFmtId="9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ill>
        <patternFill patternType="solid">
          <fgColor indexed="64"/>
          <bgColor theme="7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II, 2018 (90-81-72 Cascade, RDS-adjusted %,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'90_90_90'!$X$2:$X$15</c:f>
                <c:numCache>
                  <c:formatCode>General</c:formatCode>
                  <c:ptCount val="14"/>
                  <c:pt idx="1">
                    <c:v>4.4958987782741988E-2</c:v>
                  </c:pt>
                  <c:pt idx="2">
                    <c:v>8.8154125432649555E-2</c:v>
                  </c:pt>
                  <c:pt idx="3">
                    <c:v>0.11579169315659343</c:v>
                  </c:pt>
                  <c:pt idx="6">
                    <c:v>5.103078609842493E-2</c:v>
                  </c:pt>
                  <c:pt idx="7">
                    <c:v>0.10415918907981891</c:v>
                  </c:pt>
                  <c:pt idx="8">
                    <c:v>0.11158593365640493</c:v>
                  </c:pt>
                  <c:pt idx="11">
                    <c:v>3.7469247693809105E-2</c:v>
                  </c:pt>
                  <c:pt idx="12">
                    <c:v>9.0152783400601288E-2</c:v>
                  </c:pt>
                  <c:pt idx="13">
                    <c:v>0.11226444869276486</c:v>
                  </c:pt>
                </c:numCache>
              </c:numRef>
            </c:plus>
            <c:minus>
              <c:numRef>
                <c:f>'90_90_90'!$W$2:$W$15</c:f>
                <c:numCache>
                  <c:formatCode>General</c:formatCode>
                  <c:ptCount val="14"/>
                  <c:pt idx="1">
                    <c:v>5.0277184532264929E-2</c:v>
                  </c:pt>
                  <c:pt idx="2">
                    <c:v>7.3576706066427744E-2</c:v>
                  </c:pt>
                  <c:pt idx="3">
                    <c:v>9.8013908652038573E-2</c:v>
                  </c:pt>
                  <c:pt idx="6">
                    <c:v>6.1823831230047976E-2</c:v>
                  </c:pt>
                  <c:pt idx="7">
                    <c:v>7.3300636394253521E-2</c:v>
                  </c:pt>
                  <c:pt idx="8">
                    <c:v>8.2412515633547762E-2</c:v>
                  </c:pt>
                  <c:pt idx="11">
                    <c:v>3.808890586707292E-2</c:v>
                  </c:pt>
                  <c:pt idx="12">
                    <c:v>8.7306711601743414E-2</c:v>
                  </c:pt>
                  <c:pt idx="13">
                    <c:v>9.7075744304250644E-2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'90_90_90'!$A$2:$B$16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</c:lvl>
              </c:multiLvlStrCache>
            </c:multiLvlStrRef>
          </c:cat>
          <c:val>
            <c:numRef>
              <c:f>'90_90_90'!$O$2:$O$15</c:f>
              <c:numCache>
                <c:formatCode>0%</c:formatCode>
                <c:ptCount val="14"/>
                <c:pt idx="0">
                  <c:v>1</c:v>
                </c:pt>
                <c:pt idx="1">
                  <c:v>0.80662476887698997</c:v>
                </c:pt>
                <c:pt idx="2">
                  <c:v>0.60485178640347115</c:v>
                </c:pt>
                <c:pt idx="3">
                  <c:v>0.519485954858392</c:v>
                </c:pt>
                <c:pt idx="5">
                  <c:v>1</c:v>
                </c:pt>
                <c:pt idx="6">
                  <c:v>0.69265069238941102</c:v>
                </c:pt>
                <c:pt idx="7">
                  <c:v>0.27925102363211152</c:v>
                </c:pt>
                <c:pt idx="8">
                  <c:v>0.20646818691982019</c:v>
                </c:pt>
                <c:pt idx="10">
                  <c:v>1</c:v>
                </c:pt>
                <c:pt idx="11">
                  <c:v>0.86082932381477495</c:v>
                </c:pt>
                <c:pt idx="12">
                  <c:v>0.5124898369554638</c:v>
                </c:pt>
                <c:pt idx="13">
                  <c:v>0.42583129892110338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0243-AD2B-8B31F80D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I, 2013-14 (90-81-72 Cascade, RDS-adjusted %,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'90_90_90'!$X$17:$X$30</c:f>
                <c:numCache>
                  <c:formatCode>General</c:formatCode>
                  <c:ptCount val="14"/>
                  <c:pt idx="1">
                    <c:v>4.9302501593354031E-2</c:v>
                  </c:pt>
                  <c:pt idx="2">
                    <c:v>8.6459063788867252E-2</c:v>
                  </c:pt>
                  <c:pt idx="6">
                    <c:v>9.4722220277333014E-2</c:v>
                  </c:pt>
                  <c:pt idx="7">
                    <c:v>0.11215581411413256</c:v>
                  </c:pt>
                  <c:pt idx="11">
                    <c:v>4.2613795864809956E-2</c:v>
                  </c:pt>
                  <c:pt idx="12">
                    <c:v>8.2202382781340455E-2</c:v>
                  </c:pt>
                </c:numCache>
              </c:numRef>
            </c:plus>
            <c:minus>
              <c:numRef>
                <c:f>'90_90_90'!$W$17:$W$30</c:f>
                <c:numCache>
                  <c:formatCode>General</c:formatCode>
                  <c:ptCount val="14"/>
                  <c:pt idx="1">
                    <c:v>4.2267329933276976E-2</c:v>
                  </c:pt>
                  <c:pt idx="2">
                    <c:v>6.1010072398882953E-2</c:v>
                  </c:pt>
                  <c:pt idx="6">
                    <c:v>4.581124055160396E-2</c:v>
                  </c:pt>
                  <c:pt idx="7">
                    <c:v>6.6168076169931034E-2</c:v>
                  </c:pt>
                  <c:pt idx="11">
                    <c:v>4.5251950812011055E-2</c:v>
                  </c:pt>
                  <c:pt idx="12">
                    <c:v>6.534280007047083E-2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'90_90_90'!$A$17:$B$30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 *NA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 *NA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 *NA</c:v>
                  </c:pt>
                </c:lvl>
                <c:lvl>
                  <c:pt idx="0">
                    <c:v>Johannesburg (N=764)</c:v>
                  </c:pt>
                  <c:pt idx="5">
                    <c:v>Cape Town (N=650)</c:v>
                  </c:pt>
                  <c:pt idx="10">
                    <c:v>Durban (N=766)</c:v>
                  </c:pt>
                </c:lvl>
              </c:multiLvlStrCache>
            </c:multiLvlStrRef>
          </c:cat>
          <c:val>
            <c:numRef>
              <c:f>'90_90_90'!$O$17:$O$30</c:f>
              <c:numCache>
                <c:formatCode>0%</c:formatCode>
                <c:ptCount val="14"/>
                <c:pt idx="0">
                  <c:v>1</c:v>
                </c:pt>
                <c:pt idx="1">
                  <c:v>0.65628615374446397</c:v>
                </c:pt>
                <c:pt idx="2">
                  <c:v>0.27036874432435837</c:v>
                </c:pt>
                <c:pt idx="5">
                  <c:v>1</c:v>
                </c:pt>
                <c:pt idx="6">
                  <c:v>0.50349218680488295</c:v>
                </c:pt>
                <c:pt idx="7">
                  <c:v>0.2295311614308912</c:v>
                </c:pt>
                <c:pt idx="10">
                  <c:v>1</c:v>
                </c:pt>
                <c:pt idx="11">
                  <c:v>0.75401723117157704</c:v>
                </c:pt>
                <c:pt idx="12">
                  <c:v>0.34684795592025275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244D-BB59-4E5A6B7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II, 2018 (90-81-72 Cascade, RDS-adjusted #,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'90_90_90'!$AA$2:$AA$15</c:f>
                <c:numCache>
                  <c:formatCode>General</c:formatCode>
                  <c:ptCount val="14"/>
                  <c:pt idx="0">
                    <c:v>1148.8654301819697</c:v>
                  </c:pt>
                  <c:pt idx="1">
                    <c:v>1135.686373645372</c:v>
                  </c:pt>
                  <c:pt idx="2">
                    <c:v>1104.6605185251883</c:v>
                  </c:pt>
                  <c:pt idx="3">
                    <c:v>1135.0544939073593</c:v>
                  </c:pt>
                  <c:pt idx="5">
                    <c:v>876.39666284260966</c:v>
                  </c:pt>
                  <c:pt idx="6">
                    <c:v>773.42820468498826</c:v>
                  </c:pt>
                  <c:pt idx="7">
                    <c:v>584.35707277935137</c:v>
                  </c:pt>
                  <c:pt idx="8">
                    <c:v>544.78614907917654</c:v>
                  </c:pt>
                  <c:pt idx="10">
                    <c:v>630.04858904997036</c:v>
                  </c:pt>
                  <c:pt idx="11">
                    <c:v>827.84202139276294</c:v>
                  </c:pt>
                  <c:pt idx="12">
                    <c:v>1009.7664061119008</c:v>
                  </c:pt>
                  <c:pt idx="13">
                    <c:v>1123.635812469367</c:v>
                  </c:pt>
                </c:numCache>
              </c:numRef>
            </c:plus>
            <c:minus>
              <c:numRef>
                <c:f>'90_90_90'!$Z$2:$Z$15</c:f>
                <c:numCache>
                  <c:formatCode>General</c:formatCode>
                  <c:ptCount val="14"/>
                  <c:pt idx="0">
                    <c:v>1148.8654301819602</c:v>
                  </c:pt>
                  <c:pt idx="1">
                    <c:v>1044.8835326217129</c:v>
                  </c:pt>
                  <c:pt idx="2">
                    <c:v>867.84076754459579</c:v>
                  </c:pt>
                  <c:pt idx="3">
                    <c:v>827.20835699206748</c:v>
                  </c:pt>
                  <c:pt idx="5">
                    <c:v>876.39666284262012</c:v>
                  </c:pt>
                  <c:pt idx="6">
                    <c:v>700.25570791888845</c:v>
                  </c:pt>
                  <c:pt idx="7">
                    <c:v>355.25852652567562</c:v>
                  </c:pt>
                  <c:pt idx="8">
                    <c:v>305.21092725272894</c:v>
                  </c:pt>
                  <c:pt idx="10">
                    <c:v>630.04858904997946</c:v>
                  </c:pt>
                  <c:pt idx="11">
                    <c:v>784.56746631527403</c:v>
                  </c:pt>
                  <c:pt idx="12">
                    <c:v>878.06728044040301</c:v>
                  </c:pt>
                  <c:pt idx="13">
                    <c:v>885.58839590349908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'90_90_90'!$A$2:$B$16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</c:lvl>
              </c:multiLvlStrCache>
            </c:multiLvlStrRef>
          </c:cat>
          <c:val>
            <c:numRef>
              <c:f>'90_90_90'!$S$2:$S$15</c:f>
              <c:numCache>
                <c:formatCode>_(* #,##0_);_(* \(#,##0\);_(* "-"??_);_(@_)</c:formatCode>
                <c:ptCount val="14"/>
                <c:pt idx="0">
                  <c:v>3499.4389881461002</c:v>
                </c:pt>
                <c:pt idx="1">
                  <c:v>2822.7341650124758</c:v>
                </c:pt>
                <c:pt idx="2">
                  <c:v>2116.6419233901242</c:v>
                </c:pt>
                <c:pt idx="3">
                  <c:v>1817.909404225762</c:v>
                </c:pt>
                <c:pt idx="5">
                  <c:v>2384.2125121436502</c:v>
                </c:pt>
                <c:pt idx="6">
                  <c:v>1651.4264473397964</c:v>
                </c:pt>
                <c:pt idx="7">
                  <c:v>665.79378457260248</c:v>
                </c:pt>
                <c:pt idx="8">
                  <c:v>492.26403461384922</c:v>
                </c:pt>
                <c:pt idx="10">
                  <c:v>6988.9386626634396</c:v>
                </c:pt>
                <c:pt idx="11">
                  <c:v>6016.2833431635063</c:v>
                </c:pt>
                <c:pt idx="12">
                  <c:v>3581.7600357201231</c:v>
                </c:pt>
                <c:pt idx="13">
                  <c:v>2976.1088288018918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5-934B-B3AD-B4F94DB2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I, 2013-14 (90-81-72 Cascade, RDS-adjusted #,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'90_90_90'!$AA$17:$AA$30</c:f>
                <c:numCache>
                  <c:formatCode>General</c:formatCode>
                  <c:ptCount val="14"/>
                  <c:pt idx="0">
                    <c:v>1949.6321729808406</c:v>
                  </c:pt>
                  <c:pt idx="1">
                    <c:v>1627.6624333738314</c:v>
                  </c:pt>
                  <c:pt idx="2">
                    <c:v>1137.6436497788652</c:v>
                  </c:pt>
                  <c:pt idx="5">
                    <c:v>921.55200643390981</c:v>
                  </c:pt>
                  <c:pt idx="6">
                    <c:v>782.62659043421695</c:v>
                  </c:pt>
                  <c:pt idx="7">
                    <c:v>588.80143921405784</c:v>
                  </c:pt>
                  <c:pt idx="10">
                    <c:v>2050.4983597270211</c:v>
                  </c:pt>
                  <c:pt idx="11">
                    <c:v>1903.007368162399</c:v>
                  </c:pt>
                  <c:pt idx="12">
                    <c:v>1399.6671776984244</c:v>
                  </c:pt>
                </c:numCache>
              </c:numRef>
            </c:plus>
            <c:minus>
              <c:numRef>
                <c:f>'90_90_90'!$Z$17:$Z$30</c:f>
                <c:numCache>
                  <c:formatCode>General</c:formatCode>
                  <c:ptCount val="14"/>
                  <c:pt idx="0">
                    <c:v>1949.6321729808396</c:v>
                  </c:pt>
                  <c:pt idx="1">
                    <c:v>1413.1726157071314</c:v>
                  </c:pt>
                  <c:pt idx="2">
                    <c:v>720.04314904292858</c:v>
                  </c:pt>
                  <c:pt idx="5">
                    <c:v>921.55200643390026</c:v>
                  </c:pt>
                  <c:pt idx="6">
                    <c:v>533.66198599436609</c:v>
                  </c:pt>
                  <c:pt idx="7">
                    <c:v>312.15044754091934</c:v>
                  </c:pt>
                  <c:pt idx="10">
                    <c:v>2050.4983597270193</c:v>
                  </c:pt>
                  <c:pt idx="11">
                    <c:v>1739.5241688800293</c:v>
                  </c:pt>
                  <c:pt idx="12">
                    <c:v>990.49529594798764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'90_90_90'!$A$17:$B$30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 *NA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 *NA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 *NA</c:v>
                  </c:pt>
                </c:lvl>
                <c:lvl>
                  <c:pt idx="0">
                    <c:v>Johannesburg (N=764)</c:v>
                  </c:pt>
                  <c:pt idx="5">
                    <c:v>Cape Town (N=650)</c:v>
                  </c:pt>
                  <c:pt idx="10">
                    <c:v>Durban (N=766)</c:v>
                  </c:pt>
                </c:lvl>
              </c:multiLvlStrCache>
            </c:multiLvlStrRef>
          </c:cat>
          <c:val>
            <c:numRef>
              <c:f>'90_90_90'!$S$17:$S$30</c:f>
              <c:numCache>
                <c:formatCode>_(* #,##0_);_(* \(#,##0\);_(* "-"??_);_(@_)</c:formatCode>
                <c:ptCount val="14"/>
                <c:pt idx="0">
                  <c:v>5111.7911240208796</c:v>
                </c:pt>
                <c:pt idx="1">
                  <c:v>3354.7977355287535</c:v>
                </c:pt>
                <c:pt idx="2">
                  <c:v>1382.0685474499257</c:v>
                </c:pt>
                <c:pt idx="5">
                  <c:v>2442.3087067912502</c:v>
                </c:pt>
                <c:pt idx="6">
                  <c:v>1229.6833516349323</c:v>
                </c:pt>
                <c:pt idx="7">
                  <c:v>560.58595404257358</c:v>
                </c:pt>
                <c:pt idx="10">
                  <c:v>6324.6361523780497</c:v>
                </c:pt>
                <c:pt idx="11">
                  <c:v>4768.8846397837533</c:v>
                </c:pt>
                <c:pt idx="12">
                  <c:v>2193.6871213916588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7-794B-9C05-46069EF5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FSW, HIV % and 90-90-90 Cascade (Survey RDS-adjusted, 95%UI)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'90_90_90'!$BF$2:$BF$30</c:f>
                <c:numCache>
                  <c:formatCode>General</c:formatCode>
                  <c:ptCount val="29"/>
                  <c:pt idx="0">
                    <c:v>4.3013861853265944E-2</c:v>
                  </c:pt>
                  <c:pt idx="1">
                    <c:v>4.4958987782741988E-2</c:v>
                  </c:pt>
                  <c:pt idx="2">
                    <c:v>6.3929582649917993E-2</c:v>
                  </c:pt>
                  <c:pt idx="3">
                    <c:v>5.7833866082931062E-2</c:v>
                  </c:pt>
                  <c:pt idx="5">
                    <c:v>4.5201390972710975E-2</c:v>
                  </c:pt>
                  <c:pt idx="6">
                    <c:v>5.103078609842493E-2</c:v>
                  </c:pt>
                  <c:pt idx="7">
                    <c:v>0.11239418299259701</c:v>
                  </c:pt>
                  <c:pt idx="8">
                    <c:v>9.0175914713439997E-2</c:v>
                  </c:pt>
                  <c:pt idx="10">
                    <c:v>4.0177516204405017E-2</c:v>
                  </c:pt>
                  <c:pt idx="11">
                    <c:v>3.7469247693809105E-2</c:v>
                  </c:pt>
                  <c:pt idx="12">
                    <c:v>7.5526870755909026E-2</c:v>
                  </c:pt>
                  <c:pt idx="13">
                    <c:v>6.1986798104832985E-2</c:v>
                  </c:pt>
                  <c:pt idx="15">
                    <c:v>2.7767095574762979E-2</c:v>
                  </c:pt>
                  <c:pt idx="16">
                    <c:v>4.9302501593354031E-2</c:v>
                  </c:pt>
                  <c:pt idx="17">
                    <c:v>9.3748704107068981E-2</c:v>
                  </c:pt>
                  <c:pt idx="20">
                    <c:v>6.3520545782316029E-2</c:v>
                  </c:pt>
                  <c:pt idx="21">
                    <c:v>9.4722220277333014E-2</c:v>
                  </c:pt>
                  <c:pt idx="22">
                    <c:v>0.11529981338958201</c:v>
                  </c:pt>
                  <c:pt idx="25">
                    <c:v>5.1195632152879922E-2</c:v>
                  </c:pt>
                  <c:pt idx="26">
                    <c:v>4.2613795864809956E-2</c:v>
                  </c:pt>
                  <c:pt idx="27">
                    <c:v>7.858096519865998E-2</c:v>
                  </c:pt>
                </c:numCache>
              </c:numRef>
            </c:plus>
            <c:minus>
              <c:numRef>
                <c:f>'90_90_90'!$BE$2:$BE$30</c:f>
                <c:numCache>
                  <c:formatCode>General</c:formatCode>
                  <c:ptCount val="29"/>
                  <c:pt idx="0">
                    <c:v>4.1038976975255048E-2</c:v>
                  </c:pt>
                  <c:pt idx="1">
                    <c:v>5.0277184532264929E-2</c:v>
                  </c:pt>
                  <c:pt idx="2">
                    <c:v>4.7433346763305906E-2</c:v>
                  </c:pt>
                  <c:pt idx="3">
                    <c:v>6.5543183500158975E-2</c:v>
                  </c:pt>
                  <c:pt idx="5">
                    <c:v>3.9693044054047E-2</c:v>
                  </c:pt>
                  <c:pt idx="6">
                    <c:v>6.1823831230047976E-2</c:v>
                  </c:pt>
                  <c:pt idx="7">
                    <c:v>7.6685962019782006E-2</c:v>
                  </c:pt>
                  <c:pt idx="8">
                    <c:v>0.13700705107184297</c:v>
                  </c:pt>
                  <c:pt idx="10">
                    <c:v>3.9959351205277938E-2</c:v>
                  </c:pt>
                  <c:pt idx="11">
                    <c:v>3.808890586707292E-2</c:v>
                  </c:pt>
                  <c:pt idx="12">
                    <c:v>7.8555394795563949E-2</c:v>
                  </c:pt>
                  <c:pt idx="13">
                    <c:v>5.7697497957894917E-2</c:v>
                  </c:pt>
                  <c:pt idx="15">
                    <c:v>4.295573704045208E-2</c:v>
                  </c:pt>
                  <c:pt idx="16">
                    <c:v>4.2267329933276976E-2</c:v>
                  </c:pt>
                  <c:pt idx="17">
                    <c:v>7.100318912370196E-2</c:v>
                  </c:pt>
                  <c:pt idx="20">
                    <c:v>6.4795320631039988E-2</c:v>
                  </c:pt>
                  <c:pt idx="21">
                    <c:v>4.581124055160396E-2</c:v>
                  </c:pt>
                  <c:pt idx="22">
                    <c:v>9.894168884589799E-2</c:v>
                  </c:pt>
                  <c:pt idx="25">
                    <c:v>3.8048843348924999E-2</c:v>
                  </c:pt>
                  <c:pt idx="26">
                    <c:v>4.5251950812011055E-2</c:v>
                  </c:pt>
                  <c:pt idx="27">
                    <c:v>6.2823197122535035E-2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'90_90_90'!$AY$2:$BA$30</c:f>
              <c:multiLvlStrCache>
                <c:ptCount val="29"/>
                <c:lvl>
                  <c:pt idx="0">
                    <c:v>HIV%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HIV%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HIV%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  <c:pt idx="15">
                    <c:v>HIV%</c:v>
                  </c:pt>
                  <c:pt idx="16">
                    <c:v>Aware</c:v>
                  </c:pt>
                  <c:pt idx="17">
                    <c:v>On ART</c:v>
                  </c:pt>
                  <c:pt idx="18">
                    <c:v>VS *NA</c:v>
                  </c:pt>
                  <c:pt idx="20">
                    <c:v>HIV%</c:v>
                  </c:pt>
                  <c:pt idx="21">
                    <c:v>Aware</c:v>
                  </c:pt>
                  <c:pt idx="22">
                    <c:v>On ART</c:v>
                  </c:pt>
                  <c:pt idx="23">
                    <c:v>VS *NA</c:v>
                  </c:pt>
                  <c:pt idx="25">
                    <c:v>HIV%</c:v>
                  </c:pt>
                  <c:pt idx="26">
                    <c:v>Aware</c:v>
                  </c:pt>
                  <c:pt idx="27">
                    <c:v>On ART</c:v>
                  </c:pt>
                  <c:pt idx="28">
                    <c:v>VS *NA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  <c:pt idx="15">
                    <c:v>Johannesburg (N=764)</c:v>
                  </c:pt>
                  <c:pt idx="20">
                    <c:v>Cape Town (N=650)</c:v>
                  </c:pt>
                  <c:pt idx="25">
                    <c:v>Durban (N=766)</c:v>
                  </c:pt>
                </c:lvl>
                <c:lvl>
                  <c:pt idx="0">
                    <c:v>2018</c:v>
                  </c:pt>
                  <c:pt idx="15">
                    <c:v>2013-14</c:v>
                  </c:pt>
                </c:lvl>
              </c:multiLvlStrCache>
            </c:multiLvlStrRef>
          </c:cat>
          <c:val>
            <c:numRef>
              <c:f>'90_90_90'!$BB$2:$BB$30</c:f>
              <c:numCache>
                <c:formatCode>0%</c:formatCode>
                <c:ptCount val="29"/>
                <c:pt idx="0">
                  <c:v>0.60381516077885</c:v>
                </c:pt>
                <c:pt idx="1">
                  <c:v>0.80662476887698997</c:v>
                </c:pt>
                <c:pt idx="2">
                  <c:v>0.74985521117280596</c:v>
                </c:pt>
                <c:pt idx="3">
                  <c:v>0.85886487654657395</c:v>
                </c:pt>
                <c:pt idx="5">
                  <c:v>0.36505652466935301</c:v>
                </c:pt>
                <c:pt idx="6">
                  <c:v>0.69265069238941102</c:v>
                </c:pt>
                <c:pt idx="7">
                  <c:v>0.40316284485155102</c:v>
                </c:pt>
                <c:pt idx="8">
                  <c:v>0.73936411847078398</c:v>
                </c:pt>
                <c:pt idx="10">
                  <c:v>0.75475549989103696</c:v>
                </c:pt>
                <c:pt idx="11">
                  <c:v>0.86082932381477495</c:v>
                </c:pt>
                <c:pt idx="12">
                  <c:v>0.59534430667900495</c:v>
                </c:pt>
                <c:pt idx="13">
                  <c:v>0.83090681651528797</c:v>
                </c:pt>
                <c:pt idx="15">
                  <c:v>0.66362857081584203</c:v>
                </c:pt>
                <c:pt idx="16">
                  <c:v>0.65628615374446397</c:v>
                </c:pt>
                <c:pt idx="17">
                  <c:v>0.41196777165228898</c:v>
                </c:pt>
                <c:pt idx="20">
                  <c:v>0.375536636985635</c:v>
                </c:pt>
                <c:pt idx="21">
                  <c:v>0.50349218680488295</c:v>
                </c:pt>
                <c:pt idx="22">
                  <c:v>0.455878298504443</c:v>
                </c:pt>
                <c:pt idx="25">
                  <c:v>0.67797780049231904</c:v>
                </c:pt>
                <c:pt idx="26">
                  <c:v>0.75401723117157704</c:v>
                </c:pt>
                <c:pt idx="27">
                  <c:v>0.46000003923163302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3D46-A1D2-CF17AA36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55247"/>
        <c:axId val="1038305007"/>
      </c:barChart>
      <c:catAx>
        <c:axId val="10382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05007"/>
        <c:crosses val="autoZero"/>
        <c:auto val="1"/>
        <c:lblAlgn val="ctr"/>
        <c:lblOffset val="100"/>
        <c:noMultiLvlLbl val="0"/>
      </c:catAx>
      <c:valAx>
        <c:axId val="10383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52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549353</xdr:colOff>
      <xdr:row>8</xdr:row>
      <xdr:rowOff>59764</xdr:rowOff>
    </xdr:from>
    <xdr:to>
      <xdr:col>37</xdr:col>
      <xdr:colOff>393108</xdr:colOff>
      <xdr:row>23</xdr:row>
      <xdr:rowOff>55833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1688D-5DF5-A942-994D-6E08E06A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489052</xdr:colOff>
      <xdr:row>24</xdr:row>
      <xdr:rowOff>75887</xdr:rowOff>
    </xdr:from>
    <xdr:to>
      <xdr:col>37</xdr:col>
      <xdr:colOff>332807</xdr:colOff>
      <xdr:row>39</xdr:row>
      <xdr:rowOff>59765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396D1-D22A-304C-8D70-74862ED0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323886</xdr:colOff>
      <xdr:row>8</xdr:row>
      <xdr:rowOff>89427</xdr:rowOff>
    </xdr:from>
    <xdr:to>
      <xdr:col>47</xdr:col>
      <xdr:colOff>358825</xdr:colOff>
      <xdr:row>23</xdr:row>
      <xdr:rowOff>85496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F2948-7072-E742-8CE8-BB154EB1B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364853</xdr:colOff>
      <xdr:row>24</xdr:row>
      <xdr:rowOff>116738</xdr:rowOff>
    </xdr:from>
    <xdr:to>
      <xdr:col>47</xdr:col>
      <xdr:colOff>399792</xdr:colOff>
      <xdr:row>39</xdr:row>
      <xdr:rowOff>59765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2405A7-61B5-4249-A1C3-388279C1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287867</xdr:colOff>
      <xdr:row>32</xdr:row>
      <xdr:rowOff>101600</xdr:rowOff>
    </xdr:from>
    <xdr:to>
      <xdr:col>61</xdr:col>
      <xdr:colOff>508000</xdr:colOff>
      <xdr:row>46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E302-1833-7E46-9E99-03A883AF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195385</xdr:colOff>
      <xdr:row>34</xdr:row>
      <xdr:rowOff>130256</xdr:rowOff>
    </xdr:from>
    <xdr:to>
      <xdr:col>52</xdr:col>
      <xdr:colOff>184530</xdr:colOff>
      <xdr:row>35</xdr:row>
      <xdr:rowOff>188690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CB6D4AC-5FA6-4C4B-9F3C-33C4F1FE20F9}"/>
            </a:ext>
          </a:extLst>
        </xdr:cNvPr>
        <xdr:cNvGrpSpPr/>
      </xdr:nvGrpSpPr>
      <xdr:grpSpPr>
        <a:xfrm>
          <a:off x="42832749" y="7196074"/>
          <a:ext cx="820417" cy="266252"/>
          <a:chOff x="42524286" y="7138528"/>
          <a:chExt cx="813647" cy="264560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50DA3742-221D-CF48-914A-68BF66FE0AB2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CAC6D87A-C9E2-0142-8BFF-7B4C80FDF53B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53</xdr:col>
      <xdr:colOff>88465</xdr:colOff>
      <xdr:row>34</xdr:row>
      <xdr:rowOff>136373</xdr:rowOff>
    </xdr:from>
    <xdr:to>
      <xdr:col>54</xdr:col>
      <xdr:colOff>77610</xdr:colOff>
      <xdr:row>35</xdr:row>
      <xdr:rowOff>194807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37D7A49-22B2-2743-AA5A-56EFA9319932}"/>
            </a:ext>
          </a:extLst>
        </xdr:cNvPr>
        <xdr:cNvGrpSpPr/>
      </xdr:nvGrpSpPr>
      <xdr:grpSpPr>
        <a:xfrm>
          <a:off x="44388374" y="7202191"/>
          <a:ext cx="820418" cy="266252"/>
          <a:chOff x="42524286" y="7138528"/>
          <a:chExt cx="813647" cy="26456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3E8460D2-ACF4-BD4D-B2BA-E3D299A20BA3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EB1BF8D-E1E1-7E41-A8E9-CB841DB54A22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54</xdr:col>
      <xdr:colOff>752855</xdr:colOff>
      <xdr:row>34</xdr:row>
      <xdr:rowOff>135841</xdr:rowOff>
    </xdr:from>
    <xdr:to>
      <xdr:col>55</xdr:col>
      <xdr:colOff>741999</xdr:colOff>
      <xdr:row>35</xdr:row>
      <xdr:rowOff>194275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BABB00B-AFAE-B84D-B6A0-98E15F0F3D0F}"/>
            </a:ext>
          </a:extLst>
        </xdr:cNvPr>
        <xdr:cNvGrpSpPr/>
      </xdr:nvGrpSpPr>
      <xdr:grpSpPr>
        <a:xfrm>
          <a:off x="45884037" y="7201659"/>
          <a:ext cx="820417" cy="266252"/>
          <a:chOff x="42524286" y="7138528"/>
          <a:chExt cx="813647" cy="264560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780E520D-DE95-1246-8B3C-C205A6BB6744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081D844-A233-5741-B22C-A1A43E1159C3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56</xdr:col>
      <xdr:colOff>625987</xdr:colOff>
      <xdr:row>34</xdr:row>
      <xdr:rowOff>141958</xdr:rowOff>
    </xdr:from>
    <xdr:to>
      <xdr:col>57</xdr:col>
      <xdr:colOff>615132</xdr:colOff>
      <xdr:row>35</xdr:row>
      <xdr:rowOff>200392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036FBE0-E4D6-9E42-BA65-066AC5D1B13C}"/>
            </a:ext>
          </a:extLst>
        </xdr:cNvPr>
        <xdr:cNvGrpSpPr/>
      </xdr:nvGrpSpPr>
      <xdr:grpSpPr>
        <a:xfrm>
          <a:off x="47419714" y="7207776"/>
          <a:ext cx="820418" cy="266252"/>
          <a:chOff x="42524286" y="7138528"/>
          <a:chExt cx="813647" cy="264560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60C07EA1-941A-574C-A498-F88357EE3ABB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F027593-4176-0947-9EF1-C2E817853476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58</xdr:col>
      <xdr:colOff>465874</xdr:colOff>
      <xdr:row>34</xdr:row>
      <xdr:rowOff>141426</xdr:rowOff>
    </xdr:from>
    <xdr:to>
      <xdr:col>59</xdr:col>
      <xdr:colOff>455019</xdr:colOff>
      <xdr:row>35</xdr:row>
      <xdr:rowOff>199860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B6FF965-372C-F14E-B018-DA570C3FAFC9}"/>
            </a:ext>
          </a:extLst>
        </xdr:cNvPr>
        <xdr:cNvGrpSpPr/>
      </xdr:nvGrpSpPr>
      <xdr:grpSpPr>
        <a:xfrm>
          <a:off x="48922147" y="7207244"/>
          <a:ext cx="820417" cy="266252"/>
          <a:chOff x="42524286" y="7138528"/>
          <a:chExt cx="813647" cy="264560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315F1BE7-EB64-5C4F-A590-B0F90DB0969C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1923082-D714-074C-A086-45AAFBD1A6BD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60</xdr:col>
      <xdr:colOff>279164</xdr:colOff>
      <xdr:row>34</xdr:row>
      <xdr:rowOff>140894</xdr:rowOff>
    </xdr:from>
    <xdr:to>
      <xdr:col>61</xdr:col>
      <xdr:colOff>268308</xdr:colOff>
      <xdr:row>35</xdr:row>
      <xdr:rowOff>199328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1C72505-97DE-7941-9C5C-A208AA3B30DA}"/>
            </a:ext>
          </a:extLst>
        </xdr:cNvPr>
        <xdr:cNvGrpSpPr/>
      </xdr:nvGrpSpPr>
      <xdr:grpSpPr>
        <a:xfrm>
          <a:off x="50397982" y="7206712"/>
          <a:ext cx="820417" cy="266252"/>
          <a:chOff x="42524286" y="7138528"/>
          <a:chExt cx="813647" cy="264560"/>
        </a:xfrm>
      </xdr:grpSpPr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45012438-2F37-2145-91AA-EC1EB7717602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85BDCF33-06CC-9C4C-8FE7-B7D7E37F766A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08E15-D182-CF42-97D2-213F8A59E797}" name="Table1" displayName="Table1" ref="A1:L31" totalsRowShown="0" headerRowDxfId="2">
  <autoFilter ref="A1:L31" xr:uid="{8C58021F-7D9E-0E4D-8FD8-27AFC59359F5}"/>
  <tableColumns count="12">
    <tableColumn id="1" xr3:uid="{BD5B8CE3-0EFB-6A40-A863-C87F09747552}" name="casState"/>
    <tableColumn id="2" xr3:uid="{02F253BF-F4DA-7B4A-8F13-359F19DF6A8D}" name="KP"/>
    <tableColumn id="3" xr3:uid="{98BE1F5A-8574-2843-8DF1-D77550726EB1}" name="year"/>
    <tableColumn id="4" xr3:uid="{DED8635C-9B3F-0347-9FEA-58F82B56021C}" name="city"/>
    <tableColumn id="5" xr3:uid="{B73E1C56-5024-9143-BC23-B21B46BFA0DD}" name="point_90" dataDxfId="8" dataCellStyle="Percent"/>
    <tableColumn id="6" xr3:uid="{C3FF04BD-457C-2746-8888-E4B2E5D2745D}" name="ll_90" dataDxfId="7" dataCellStyle="Percent"/>
    <tableColumn id="7" xr3:uid="{92E2ADDC-F262-1A4D-8077-1AB7D5650F9B}" name="ul_90" dataDxfId="6" dataCellStyle="Percent"/>
    <tableColumn id="11" xr3:uid="{B297D514-69B5-0344-ABC0-20F9F9536E5B}" name="gap_90" dataDxfId="1" dataCellStyle="Percent"/>
    <tableColumn id="8" xr3:uid="{51FD0640-7C18-2549-865C-3DEB04E7B660}" name="point_72" dataDxfId="5"/>
    <tableColumn id="9" xr3:uid="{597EFFEA-884A-8B43-A6AE-431070122738}" name="ll_72" dataDxfId="4"/>
    <tableColumn id="10" xr3:uid="{B3A9DBA7-E2FF-AB47-A5AD-D936E0C0D01D}" name="ul_72" dataDxfId="3"/>
    <tableColumn id="12" xr3:uid="{16BDEE55-B0CB-974E-939B-ADCA857C3E11}" name="gap_7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C6F3-5181-E249-B028-2D00BB936853}">
  <dimension ref="A1:BF47"/>
  <sheetViews>
    <sheetView zoomScale="110" zoomScaleNormal="11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O3" sqref="O3:Q29"/>
    </sheetView>
  </sheetViews>
  <sheetFormatPr baseColWidth="10" defaultRowHeight="16" x14ac:dyDescent="0.2"/>
  <cols>
    <col min="1" max="1" width="12.33203125" bestFit="1" customWidth="1"/>
    <col min="5" max="5" width="13" bestFit="1" customWidth="1"/>
    <col min="15" max="15" width="11" style="6" customWidth="1"/>
    <col min="16" max="16" width="10.33203125" style="6" customWidth="1"/>
    <col min="17" max="17" width="8.6640625" style="6" customWidth="1"/>
    <col min="18" max="18" width="10.83203125" style="2"/>
    <col min="19" max="21" width="10.83203125" style="5"/>
    <col min="22" max="27" width="10.83203125" style="2"/>
    <col min="29" max="29" width="13.33203125" bestFit="1" customWidth="1"/>
  </cols>
  <sheetData>
    <row r="1" spans="1:58" x14ac:dyDescent="0.2">
      <c r="C1" t="s">
        <v>1</v>
      </c>
      <c r="D1" t="s">
        <v>2</v>
      </c>
      <c r="E1" t="s">
        <v>3</v>
      </c>
      <c r="F1" s="3" t="s">
        <v>4</v>
      </c>
      <c r="G1" s="3" t="s">
        <v>5</v>
      </c>
      <c r="H1" s="3" t="s">
        <v>6</v>
      </c>
      <c r="I1" t="s">
        <v>0</v>
      </c>
      <c r="J1" t="s">
        <v>7</v>
      </c>
      <c r="K1" t="s">
        <v>8</v>
      </c>
      <c r="L1" s="3" t="s">
        <v>15</v>
      </c>
      <c r="M1" s="3" t="s">
        <v>16</v>
      </c>
      <c r="N1" s="3" t="s">
        <v>17</v>
      </c>
      <c r="O1" s="7" t="s">
        <v>27</v>
      </c>
      <c r="P1" s="7" t="s">
        <v>28</v>
      </c>
      <c r="Q1" s="7" t="s">
        <v>29</v>
      </c>
      <c r="S1" s="9" t="s">
        <v>30</v>
      </c>
      <c r="T1" s="9" t="s">
        <v>31</v>
      </c>
      <c r="U1" s="9" t="s">
        <v>32</v>
      </c>
      <c r="W1" s="7" t="s">
        <v>33</v>
      </c>
      <c r="X1" s="7" t="s">
        <v>34</v>
      </c>
      <c r="Z1" s="9" t="s">
        <v>35</v>
      </c>
      <c r="AA1" s="9" t="s">
        <v>36</v>
      </c>
      <c r="BE1" s="7" t="s">
        <v>47</v>
      </c>
      <c r="BF1" s="7" t="s">
        <v>48</v>
      </c>
    </row>
    <row r="2" spans="1:58" x14ac:dyDescent="0.2">
      <c r="A2" s="23" t="s">
        <v>41</v>
      </c>
      <c r="B2" t="s">
        <v>37</v>
      </c>
      <c r="C2" t="s">
        <v>9</v>
      </c>
      <c r="D2">
        <v>2018</v>
      </c>
      <c r="E2" t="s">
        <v>10</v>
      </c>
      <c r="F2" s="2">
        <v>0.60381516077885</v>
      </c>
      <c r="G2" s="2">
        <v>0.56277618380359495</v>
      </c>
      <c r="H2" s="2">
        <v>0.64682902263211595</v>
      </c>
      <c r="I2" s="2">
        <v>0.61439114391143901</v>
      </c>
      <c r="J2">
        <v>333</v>
      </c>
      <c r="K2">
        <v>542</v>
      </c>
      <c r="L2" s="1">
        <v>3499.4389881461002</v>
      </c>
      <c r="M2" s="1">
        <v>2350.57355796414</v>
      </c>
      <c r="N2" s="1">
        <v>4648.3044183280699</v>
      </c>
      <c r="O2" s="5">
        <v>1</v>
      </c>
      <c r="P2" s="5"/>
      <c r="Q2" s="5"/>
      <c r="S2" s="8">
        <f>L2</f>
        <v>3499.4389881461002</v>
      </c>
      <c r="T2" s="8">
        <f>M2</f>
        <v>2350.57355796414</v>
      </c>
      <c r="U2" s="8">
        <f>N2</f>
        <v>4648.3044183280699</v>
      </c>
      <c r="Z2" s="4">
        <f>S2-T2</f>
        <v>1148.8654301819602</v>
      </c>
      <c r="AA2" s="4">
        <f>U2-S2</f>
        <v>1148.8654301819697</v>
      </c>
      <c r="AY2" s="23">
        <v>2018</v>
      </c>
      <c r="AZ2" s="23" t="s">
        <v>41</v>
      </c>
      <c r="BA2" t="s">
        <v>49</v>
      </c>
      <c r="BB2" s="17">
        <f t="shared" ref="BB2:BD5" si="0">F2</f>
        <v>0.60381516077885</v>
      </c>
      <c r="BC2" s="17">
        <f t="shared" si="0"/>
        <v>0.56277618380359495</v>
      </c>
      <c r="BD2" s="17">
        <f t="shared" si="0"/>
        <v>0.64682902263211595</v>
      </c>
      <c r="BE2" s="17">
        <f>BB2-BC2</f>
        <v>4.1038976975255048E-2</v>
      </c>
      <c r="BF2" s="17">
        <f>BD2-BB2</f>
        <v>4.3013861853265944E-2</v>
      </c>
    </row>
    <row r="3" spans="1:58" x14ac:dyDescent="0.2">
      <c r="A3" s="23"/>
      <c r="B3" t="s">
        <v>13</v>
      </c>
      <c r="C3" t="s">
        <v>9</v>
      </c>
      <c r="D3">
        <v>2018</v>
      </c>
      <c r="E3" t="s">
        <v>10</v>
      </c>
      <c r="F3" s="2">
        <v>0.80662476887698997</v>
      </c>
      <c r="G3" s="2">
        <v>0.75634758434472504</v>
      </c>
      <c r="H3" s="2">
        <v>0.85158375665973196</v>
      </c>
      <c r="I3" s="2">
        <v>0.81381381381381401</v>
      </c>
      <c r="J3">
        <v>271</v>
      </c>
      <c r="K3">
        <v>333</v>
      </c>
      <c r="L3" s="1"/>
      <c r="M3" s="1"/>
      <c r="N3" s="1"/>
      <c r="O3" s="5">
        <f>F3</f>
        <v>0.80662476887698997</v>
      </c>
      <c r="P3" s="5">
        <f>G3</f>
        <v>0.75634758434472504</v>
      </c>
      <c r="Q3" s="5">
        <f>H3</f>
        <v>0.85158375665973196</v>
      </c>
      <c r="S3" s="8">
        <f>O3*S2</f>
        <v>2822.7341650124758</v>
      </c>
      <c r="T3" s="8">
        <f>P3*T2</f>
        <v>1777.8506323907629</v>
      </c>
      <c r="U3" s="8">
        <f>Q3*U2</f>
        <v>3958.4205386578478</v>
      </c>
      <c r="W3" s="2">
        <f>O3-P3</f>
        <v>5.0277184532264929E-2</v>
      </c>
      <c r="X3" s="2">
        <f>Q3-O3</f>
        <v>4.4958987782741988E-2</v>
      </c>
      <c r="Z3" s="4">
        <f>S3-T3</f>
        <v>1044.8835326217129</v>
      </c>
      <c r="AA3" s="4">
        <f>U3-S3</f>
        <v>1135.686373645372</v>
      </c>
      <c r="AY3" s="23"/>
      <c r="AZ3" s="23"/>
      <c r="BA3" t="s">
        <v>13</v>
      </c>
      <c r="BB3" s="17">
        <f t="shared" si="0"/>
        <v>0.80662476887698997</v>
      </c>
      <c r="BC3" s="17">
        <f t="shared" si="0"/>
        <v>0.75634758434472504</v>
      </c>
      <c r="BD3" s="17">
        <f t="shared" si="0"/>
        <v>0.85158375665973196</v>
      </c>
      <c r="BE3" s="17">
        <f>BB3-BC3</f>
        <v>5.0277184532264929E-2</v>
      </c>
      <c r="BF3" s="17">
        <f>BD3-BB3</f>
        <v>4.4958987782741988E-2</v>
      </c>
    </row>
    <row r="4" spans="1:58" x14ac:dyDescent="0.2">
      <c r="A4" s="23"/>
      <c r="B4" t="s">
        <v>39</v>
      </c>
      <c r="C4" t="s">
        <v>9</v>
      </c>
      <c r="D4">
        <v>2018</v>
      </c>
      <c r="E4" t="s">
        <v>10</v>
      </c>
      <c r="F4" s="2">
        <v>0.74985521117280596</v>
      </c>
      <c r="G4" s="2">
        <v>0.70242186440950005</v>
      </c>
      <c r="H4" s="2">
        <v>0.81378479382272395</v>
      </c>
      <c r="I4" s="2">
        <v>0.76953125</v>
      </c>
      <c r="J4">
        <v>197</v>
      </c>
      <c r="K4">
        <v>256</v>
      </c>
      <c r="L4" s="1"/>
      <c r="M4" s="1"/>
      <c r="N4" s="1"/>
      <c r="O4" s="5">
        <f>F3*F4</f>
        <v>0.60485178640347115</v>
      </c>
      <c r="P4" s="5">
        <f>G3*G4</f>
        <v>0.5312750803370434</v>
      </c>
      <c r="Q4" s="5">
        <f>H3*H4</f>
        <v>0.6930059118361207</v>
      </c>
      <c r="S4" s="8">
        <f>O4*S2</f>
        <v>2116.6419233901242</v>
      </c>
      <c r="T4" s="8">
        <f>P4*T2</f>
        <v>1248.8011558455285</v>
      </c>
      <c r="U4" s="8">
        <f>Q4*U2</f>
        <v>3221.3024419153126</v>
      </c>
      <c r="W4" s="2">
        <f>O4-P4</f>
        <v>7.3576706066427744E-2</v>
      </c>
      <c r="X4" s="2">
        <f>Q4-O4</f>
        <v>8.8154125432649555E-2</v>
      </c>
      <c r="Z4" s="4">
        <f>S4-T4</f>
        <v>867.84076754459579</v>
      </c>
      <c r="AA4" s="4">
        <f>U4-S4</f>
        <v>1104.6605185251883</v>
      </c>
      <c r="AY4" s="23"/>
      <c r="AZ4" s="23"/>
      <c r="BA4" t="s">
        <v>39</v>
      </c>
      <c r="BB4" s="17">
        <f t="shared" si="0"/>
        <v>0.74985521117280596</v>
      </c>
      <c r="BC4" s="17">
        <f t="shared" si="0"/>
        <v>0.70242186440950005</v>
      </c>
      <c r="BD4" s="17">
        <f t="shared" si="0"/>
        <v>0.81378479382272395</v>
      </c>
      <c r="BE4" s="17">
        <f>BB4-BC4</f>
        <v>4.7433346763305906E-2</v>
      </c>
      <c r="BF4" s="17">
        <f>BD4-BB4</f>
        <v>6.3929582649917993E-2</v>
      </c>
    </row>
    <row r="5" spans="1:58" x14ac:dyDescent="0.2">
      <c r="A5" s="23"/>
      <c r="B5" t="s">
        <v>38</v>
      </c>
      <c r="C5" t="s">
        <v>9</v>
      </c>
      <c r="D5">
        <v>2018</v>
      </c>
      <c r="E5" t="s">
        <v>10</v>
      </c>
      <c r="F5" s="2">
        <v>0.85886487654657395</v>
      </c>
      <c r="G5" s="2">
        <v>0.79332169304641498</v>
      </c>
      <c r="H5" s="2">
        <v>0.91669874262950501</v>
      </c>
      <c r="I5" s="2">
        <v>0.87309644670050801</v>
      </c>
      <c r="J5">
        <v>172</v>
      </c>
      <c r="K5">
        <v>197</v>
      </c>
      <c r="L5" s="1"/>
      <c r="M5" s="1"/>
      <c r="N5" s="1"/>
      <c r="O5" s="5">
        <f>F3*F4*F5</f>
        <v>0.519485954858392</v>
      </c>
      <c r="P5" s="5">
        <f>G3*G4*G5</f>
        <v>0.42147204620635342</v>
      </c>
      <c r="Q5" s="5">
        <f>H3*H4*H5</f>
        <v>0.63527764801498543</v>
      </c>
      <c r="S5" s="8">
        <f>O5*S2</f>
        <v>1817.909404225762</v>
      </c>
      <c r="T5" s="8">
        <f>P5*T2</f>
        <v>990.70104723369457</v>
      </c>
      <c r="U5" s="8">
        <f>Q5*U2</f>
        <v>2952.9638981331213</v>
      </c>
      <c r="W5" s="2">
        <f>O5-P5</f>
        <v>9.8013908652038573E-2</v>
      </c>
      <c r="X5" s="2">
        <f>Q5-O5</f>
        <v>0.11579169315659343</v>
      </c>
      <c r="Z5" s="4">
        <f t="shared" ref="Z5:Z29" si="1">S5-T5</f>
        <v>827.20835699206748</v>
      </c>
      <c r="AA5" s="4">
        <f t="shared" ref="AA5:AA29" si="2">U5-S5</f>
        <v>1135.0544939073593</v>
      </c>
      <c r="AY5" s="23"/>
      <c r="AZ5" s="23"/>
      <c r="BA5" t="s">
        <v>38</v>
      </c>
      <c r="BB5" s="17">
        <f t="shared" si="0"/>
        <v>0.85886487654657395</v>
      </c>
      <c r="BC5" s="17">
        <f t="shared" si="0"/>
        <v>0.79332169304641498</v>
      </c>
      <c r="BD5" s="17">
        <f t="shared" si="0"/>
        <v>0.91669874262950501</v>
      </c>
      <c r="BE5" s="17">
        <f>BB5-BC5</f>
        <v>6.5543183500158975E-2</v>
      </c>
      <c r="BF5" s="17">
        <f>BD5-BB5</f>
        <v>5.7833866082931062E-2</v>
      </c>
    </row>
    <row r="6" spans="1:58" x14ac:dyDescent="0.2">
      <c r="A6" s="23"/>
      <c r="F6" s="2"/>
      <c r="G6" s="2"/>
      <c r="H6" s="2"/>
      <c r="I6" s="2"/>
      <c r="L6" s="1"/>
      <c r="M6" s="1"/>
      <c r="N6" s="1"/>
      <c r="O6" s="5"/>
      <c r="P6" s="5"/>
      <c r="Q6" s="5"/>
      <c r="S6" s="8"/>
      <c r="T6" s="8"/>
      <c r="U6" s="8"/>
      <c r="AY6" s="23"/>
      <c r="AZ6" s="23"/>
    </row>
    <row r="7" spans="1:58" x14ac:dyDescent="0.2">
      <c r="A7" s="23" t="s">
        <v>42</v>
      </c>
      <c r="B7" t="s">
        <v>37</v>
      </c>
      <c r="C7" t="s">
        <v>9</v>
      </c>
      <c r="D7">
        <v>2018</v>
      </c>
      <c r="E7" t="s">
        <v>18</v>
      </c>
      <c r="F7" s="2">
        <v>0.36505652466935301</v>
      </c>
      <c r="G7" s="2">
        <v>0.32536348061530601</v>
      </c>
      <c r="H7" s="2">
        <v>0.41025791564206399</v>
      </c>
      <c r="I7" s="2">
        <v>0.37562814070351802</v>
      </c>
      <c r="J7">
        <v>299</v>
      </c>
      <c r="K7">
        <v>796</v>
      </c>
      <c r="L7" s="1">
        <v>2384.2125121436502</v>
      </c>
      <c r="M7" s="1">
        <v>1507.8158493010301</v>
      </c>
      <c r="N7" s="1">
        <v>3260.6091749862599</v>
      </c>
      <c r="O7" s="5">
        <v>1</v>
      </c>
      <c r="P7" s="5"/>
      <c r="Q7" s="5"/>
      <c r="S7" s="8">
        <f>L7</f>
        <v>2384.2125121436502</v>
      </c>
      <c r="T7" s="8">
        <f>M7</f>
        <v>1507.8158493010301</v>
      </c>
      <c r="U7" s="8">
        <f>N7</f>
        <v>3260.6091749862599</v>
      </c>
      <c r="Z7" s="4">
        <f>S7-T7</f>
        <v>876.39666284262012</v>
      </c>
      <c r="AA7" s="4">
        <f>U7-S7</f>
        <v>876.39666284260966</v>
      </c>
      <c r="AY7" s="23"/>
      <c r="AZ7" s="23" t="s">
        <v>42</v>
      </c>
      <c r="BA7" t="s">
        <v>49</v>
      </c>
      <c r="BB7" s="17">
        <f t="shared" ref="BB7:BD10" si="3">F7</f>
        <v>0.36505652466935301</v>
      </c>
      <c r="BC7" s="17">
        <f t="shared" si="3"/>
        <v>0.32536348061530601</v>
      </c>
      <c r="BD7" s="17">
        <f t="shared" si="3"/>
        <v>0.41025791564206399</v>
      </c>
      <c r="BE7" s="17">
        <f>BB7-BC7</f>
        <v>3.9693044054047E-2</v>
      </c>
      <c r="BF7" s="17">
        <f>BD7-BB7</f>
        <v>4.5201390972710975E-2</v>
      </c>
    </row>
    <row r="8" spans="1:58" x14ac:dyDescent="0.2">
      <c r="A8" s="23"/>
      <c r="B8" t="s">
        <v>13</v>
      </c>
      <c r="C8" t="s">
        <v>9</v>
      </c>
      <c r="D8">
        <v>2018</v>
      </c>
      <c r="E8" t="s">
        <v>18</v>
      </c>
      <c r="F8" s="2">
        <v>0.69265069238941102</v>
      </c>
      <c r="G8" s="2">
        <v>0.63082686115936304</v>
      </c>
      <c r="H8" s="2">
        <v>0.74368147848783595</v>
      </c>
      <c r="I8" s="2">
        <v>0.69310344827586201</v>
      </c>
      <c r="J8">
        <v>201</v>
      </c>
      <c r="K8">
        <v>290</v>
      </c>
      <c r="L8" s="1"/>
      <c r="M8" s="1"/>
      <c r="N8" s="1"/>
      <c r="O8" s="5">
        <f>F8</f>
        <v>0.69265069238941102</v>
      </c>
      <c r="P8" s="5">
        <f>G8</f>
        <v>0.63082686115936304</v>
      </c>
      <c r="Q8" s="5">
        <f>H8</f>
        <v>0.74368147848783595</v>
      </c>
      <c r="S8" s="8">
        <f>O8*S7</f>
        <v>1651.4264473397964</v>
      </c>
      <c r="T8" s="8">
        <f>P8*T7</f>
        <v>951.17073942090792</v>
      </c>
      <c r="U8" s="8">
        <f>Q8*U7</f>
        <v>2424.8546520247846</v>
      </c>
      <c r="W8" s="2">
        <f>O8-P8</f>
        <v>6.1823831230047976E-2</v>
      </c>
      <c r="X8" s="2">
        <f>Q8-O8</f>
        <v>5.103078609842493E-2</v>
      </c>
      <c r="Z8" s="4">
        <f t="shared" si="1"/>
        <v>700.25570791888845</v>
      </c>
      <c r="AA8" s="4">
        <f t="shared" si="2"/>
        <v>773.42820468498826</v>
      </c>
      <c r="AY8" s="23"/>
      <c r="AZ8" s="23"/>
      <c r="BA8" t="s">
        <v>13</v>
      </c>
      <c r="BB8" s="17">
        <f t="shared" si="3"/>
        <v>0.69265069238941102</v>
      </c>
      <c r="BC8" s="17">
        <f t="shared" si="3"/>
        <v>0.63082686115936304</v>
      </c>
      <c r="BD8" s="17">
        <f t="shared" si="3"/>
        <v>0.74368147848783595</v>
      </c>
      <c r="BE8" s="17">
        <f>BB8-BC8</f>
        <v>6.1823831230047976E-2</v>
      </c>
      <c r="BF8" s="17">
        <f>BD8-BB8</f>
        <v>5.103078609842493E-2</v>
      </c>
    </row>
    <row r="9" spans="1:58" x14ac:dyDescent="0.2">
      <c r="A9" s="23"/>
      <c r="B9" t="s">
        <v>39</v>
      </c>
      <c r="C9" t="s">
        <v>9</v>
      </c>
      <c r="D9">
        <v>2018</v>
      </c>
      <c r="E9" t="s">
        <v>18</v>
      </c>
      <c r="F9" s="2">
        <v>0.40316284485155102</v>
      </c>
      <c r="G9" s="2">
        <v>0.32647688283176901</v>
      </c>
      <c r="H9" s="2">
        <v>0.51555702784414803</v>
      </c>
      <c r="I9" s="2">
        <v>0.40277777777777801</v>
      </c>
      <c r="J9">
        <v>58</v>
      </c>
      <c r="K9">
        <v>144</v>
      </c>
      <c r="L9" s="1"/>
      <c r="M9" s="1"/>
      <c r="N9" s="1"/>
      <c r="O9" s="5">
        <f>F8*F9</f>
        <v>0.27925102363211152</v>
      </c>
      <c r="P9" s="5">
        <f>G8*G9</f>
        <v>0.205950387237858</v>
      </c>
      <c r="Q9" s="5">
        <f>H8*H9</f>
        <v>0.38341021271193043</v>
      </c>
      <c r="S9" s="8">
        <f>O9*S7</f>
        <v>665.79378457260248</v>
      </c>
      <c r="T9" s="8">
        <f>P9*T7</f>
        <v>310.53525804692686</v>
      </c>
      <c r="U9" s="8">
        <f>Q9*U7</f>
        <v>1250.1508573519538</v>
      </c>
      <c r="W9" s="2">
        <f>O9-P9</f>
        <v>7.3300636394253521E-2</v>
      </c>
      <c r="X9" s="2">
        <f>Q9-O9</f>
        <v>0.10415918907981891</v>
      </c>
      <c r="Z9" s="4">
        <f t="shared" si="1"/>
        <v>355.25852652567562</v>
      </c>
      <c r="AA9" s="4">
        <f t="shared" si="2"/>
        <v>584.35707277935137</v>
      </c>
      <c r="AY9" s="23"/>
      <c r="AZ9" s="23"/>
      <c r="BA9" t="s">
        <v>39</v>
      </c>
      <c r="BB9" s="17">
        <f t="shared" si="3"/>
        <v>0.40316284485155102</v>
      </c>
      <c r="BC9" s="17">
        <f t="shared" si="3"/>
        <v>0.32647688283176901</v>
      </c>
      <c r="BD9" s="17">
        <f t="shared" si="3"/>
        <v>0.51555702784414803</v>
      </c>
      <c r="BE9" s="17">
        <f>BB9-BC9</f>
        <v>7.6685962019782006E-2</v>
      </c>
      <c r="BF9" s="17">
        <f>BD9-BB9</f>
        <v>0.11239418299259701</v>
      </c>
    </row>
    <row r="10" spans="1:58" x14ac:dyDescent="0.2">
      <c r="A10" s="23"/>
      <c r="B10" t="s">
        <v>38</v>
      </c>
      <c r="C10" t="s">
        <v>9</v>
      </c>
      <c r="D10">
        <v>2018</v>
      </c>
      <c r="E10" t="s">
        <v>18</v>
      </c>
      <c r="F10" s="2">
        <v>0.73936411847078398</v>
      </c>
      <c r="G10" s="2">
        <v>0.60235706739894102</v>
      </c>
      <c r="H10" s="2">
        <v>0.82954003318422398</v>
      </c>
      <c r="I10" s="2">
        <v>0.74137931034482796</v>
      </c>
      <c r="J10">
        <v>43</v>
      </c>
      <c r="K10">
        <v>58</v>
      </c>
      <c r="L10" s="1"/>
      <c r="M10" s="1"/>
      <c r="N10" s="1"/>
      <c r="O10" s="5">
        <f>F8*F9*F10</f>
        <v>0.20646818691982019</v>
      </c>
      <c r="P10" s="5">
        <f>G8*G9*G10</f>
        <v>0.12405567128627243</v>
      </c>
      <c r="Q10" s="5">
        <f>H8*H9*H10</f>
        <v>0.31805412057622512</v>
      </c>
      <c r="S10" s="8">
        <f>O10*S7</f>
        <v>492.26403461384922</v>
      </c>
      <c r="T10" s="8">
        <f>P10*T7</f>
        <v>187.05310736112028</v>
      </c>
      <c r="U10" s="8">
        <f>Q10*U7</f>
        <v>1037.0501836930257</v>
      </c>
      <c r="W10" s="2">
        <f>O10-P10</f>
        <v>8.2412515633547762E-2</v>
      </c>
      <c r="X10" s="2">
        <f>Q10-O10</f>
        <v>0.11158593365640493</v>
      </c>
      <c r="Z10" s="4">
        <f t="shared" si="1"/>
        <v>305.21092725272894</v>
      </c>
      <c r="AA10" s="4">
        <f t="shared" si="2"/>
        <v>544.78614907917654</v>
      </c>
      <c r="AY10" s="23"/>
      <c r="AZ10" s="23"/>
      <c r="BA10" t="s">
        <v>38</v>
      </c>
      <c r="BB10" s="17">
        <f t="shared" si="3"/>
        <v>0.73936411847078398</v>
      </c>
      <c r="BC10" s="17">
        <f t="shared" si="3"/>
        <v>0.60235706739894102</v>
      </c>
      <c r="BD10" s="17">
        <f t="shared" si="3"/>
        <v>0.82954003318422398</v>
      </c>
      <c r="BE10" s="17">
        <f>BB10-BC10</f>
        <v>0.13700705107184297</v>
      </c>
      <c r="BF10" s="17">
        <f>BD10-BB10</f>
        <v>9.0175914713439997E-2</v>
      </c>
    </row>
    <row r="11" spans="1:58" x14ac:dyDescent="0.2">
      <c r="A11" s="23"/>
      <c r="F11" s="2"/>
      <c r="G11" s="2"/>
      <c r="H11" s="2"/>
      <c r="I11" s="2"/>
      <c r="L11" s="1"/>
      <c r="M11" s="1"/>
      <c r="N11" s="1"/>
      <c r="O11" s="5"/>
      <c r="P11" s="5"/>
      <c r="Q11" s="5"/>
      <c r="S11" s="8"/>
      <c r="T11" s="8"/>
      <c r="U11" s="8"/>
      <c r="AY11" s="23"/>
      <c r="AZ11" s="23"/>
    </row>
    <row r="12" spans="1:58" x14ac:dyDescent="0.2">
      <c r="A12" s="23" t="s">
        <v>43</v>
      </c>
      <c r="B12" t="s">
        <v>37</v>
      </c>
      <c r="C12" t="s">
        <v>9</v>
      </c>
      <c r="D12">
        <v>2018</v>
      </c>
      <c r="E12" t="s">
        <v>12</v>
      </c>
      <c r="F12" s="2">
        <v>0.75475549989103696</v>
      </c>
      <c r="G12" s="2">
        <v>0.71479614868575903</v>
      </c>
      <c r="H12" s="2">
        <v>0.79493301609544198</v>
      </c>
      <c r="I12" s="2">
        <v>0.75359712230215803</v>
      </c>
      <c r="J12">
        <v>419</v>
      </c>
      <c r="K12">
        <v>556</v>
      </c>
      <c r="L12" s="1">
        <v>6988.9386626634396</v>
      </c>
      <c r="M12" s="1">
        <v>6358.8900736134601</v>
      </c>
      <c r="N12" s="1">
        <v>7618.9872517134099</v>
      </c>
      <c r="O12" s="5">
        <v>1</v>
      </c>
      <c r="P12" s="5"/>
      <c r="Q12" s="5"/>
      <c r="S12" s="8">
        <f>L12</f>
        <v>6988.9386626634396</v>
      </c>
      <c r="T12" s="8">
        <f>M12</f>
        <v>6358.8900736134601</v>
      </c>
      <c r="U12" s="8">
        <f>N12</f>
        <v>7618.9872517134099</v>
      </c>
      <c r="Z12" s="4">
        <f>S12-T12</f>
        <v>630.04858904997946</v>
      </c>
      <c r="AA12" s="4">
        <f>U12-S12</f>
        <v>630.04858904997036</v>
      </c>
      <c r="AY12" s="23"/>
      <c r="AZ12" s="23" t="s">
        <v>43</v>
      </c>
      <c r="BA12" t="s">
        <v>49</v>
      </c>
      <c r="BB12" s="17">
        <f t="shared" ref="BB12:BD15" si="4">F12</f>
        <v>0.75475549989103696</v>
      </c>
      <c r="BC12" s="17">
        <f t="shared" si="4"/>
        <v>0.71479614868575903</v>
      </c>
      <c r="BD12" s="17">
        <f t="shared" si="4"/>
        <v>0.79493301609544198</v>
      </c>
      <c r="BE12" s="17">
        <f>BB12-BC12</f>
        <v>3.9959351205277938E-2</v>
      </c>
      <c r="BF12" s="17">
        <f>BD12-BB12</f>
        <v>4.0177516204405017E-2</v>
      </c>
    </row>
    <row r="13" spans="1:58" x14ac:dyDescent="0.2">
      <c r="A13" s="23"/>
      <c r="B13" t="s">
        <v>13</v>
      </c>
      <c r="C13" t="s">
        <v>9</v>
      </c>
      <c r="D13">
        <v>2018</v>
      </c>
      <c r="E13" t="s">
        <v>12</v>
      </c>
      <c r="F13" s="2">
        <v>0.86082932381477495</v>
      </c>
      <c r="G13" s="2">
        <v>0.82274041794770203</v>
      </c>
      <c r="H13" s="2">
        <v>0.89829857150858405</v>
      </c>
      <c r="I13" s="2">
        <v>0.86157517899761304</v>
      </c>
      <c r="J13">
        <v>361</v>
      </c>
      <c r="K13">
        <v>419</v>
      </c>
      <c r="L13" s="1"/>
      <c r="M13" s="1"/>
      <c r="N13" s="1"/>
      <c r="O13" s="5">
        <f>F13</f>
        <v>0.86082932381477495</v>
      </c>
      <c r="P13" s="5">
        <f>G13</f>
        <v>0.82274041794770203</v>
      </c>
      <c r="Q13" s="5">
        <f>H13</f>
        <v>0.89829857150858405</v>
      </c>
      <c r="S13" s="8">
        <f>O13*S12</f>
        <v>6016.2833431635063</v>
      </c>
      <c r="T13" s="8">
        <f>P13*T12</f>
        <v>5231.7158768482323</v>
      </c>
      <c r="U13" s="8">
        <f>Q13*U12</f>
        <v>6844.1253645562692</v>
      </c>
      <c r="W13" s="2">
        <f>O13-P13</f>
        <v>3.808890586707292E-2</v>
      </c>
      <c r="X13" s="2">
        <f>Q13-O13</f>
        <v>3.7469247693809105E-2</v>
      </c>
      <c r="Z13" s="4">
        <f t="shared" si="1"/>
        <v>784.56746631527403</v>
      </c>
      <c r="AA13" s="4">
        <f t="shared" si="2"/>
        <v>827.84202139276294</v>
      </c>
      <c r="AY13" s="23"/>
      <c r="AZ13" s="23"/>
      <c r="BA13" t="s">
        <v>13</v>
      </c>
      <c r="BB13" s="17">
        <f t="shared" si="4"/>
        <v>0.86082932381477495</v>
      </c>
      <c r="BC13" s="17">
        <f t="shared" si="4"/>
        <v>0.82274041794770203</v>
      </c>
      <c r="BD13" s="17">
        <f t="shared" si="4"/>
        <v>0.89829857150858405</v>
      </c>
      <c r="BE13" s="17">
        <f>BB13-BC13</f>
        <v>3.808890586707292E-2</v>
      </c>
      <c r="BF13" s="17">
        <f>BD13-BB13</f>
        <v>3.7469247693809105E-2</v>
      </c>
    </row>
    <row r="14" spans="1:58" x14ac:dyDescent="0.2">
      <c r="A14" s="23"/>
      <c r="B14" t="s">
        <v>39</v>
      </c>
      <c r="C14" t="s">
        <v>9</v>
      </c>
      <c r="D14">
        <v>2018</v>
      </c>
      <c r="E14" t="s">
        <v>12</v>
      </c>
      <c r="F14" s="2">
        <v>0.59534430667900495</v>
      </c>
      <c r="G14" s="2">
        <v>0.516788911883441</v>
      </c>
      <c r="H14" s="2">
        <v>0.67087117743491398</v>
      </c>
      <c r="I14" s="2">
        <v>0.585443037974684</v>
      </c>
      <c r="J14">
        <v>185</v>
      </c>
      <c r="K14">
        <v>316</v>
      </c>
      <c r="L14" s="1"/>
      <c r="M14" s="1"/>
      <c r="N14" s="1"/>
      <c r="O14" s="5">
        <f>F13*F14</f>
        <v>0.5124898369554638</v>
      </c>
      <c r="P14" s="5">
        <f>G13*G14</f>
        <v>0.42518312535372038</v>
      </c>
      <c r="Q14" s="5">
        <f>H13*H14</f>
        <v>0.60264262035606508</v>
      </c>
      <c r="S14" s="8">
        <f>O14*S12</f>
        <v>3581.7600357201231</v>
      </c>
      <c r="T14" s="8">
        <f>P14*T12</f>
        <v>2703.6927552797201</v>
      </c>
      <c r="U14" s="8">
        <f>Q14*U12</f>
        <v>4591.5264418320239</v>
      </c>
      <c r="W14" s="2">
        <f>O14-P14</f>
        <v>8.7306711601743414E-2</v>
      </c>
      <c r="X14" s="2">
        <f>Q14-O14</f>
        <v>9.0152783400601288E-2</v>
      </c>
      <c r="Z14" s="4">
        <f t="shared" si="1"/>
        <v>878.06728044040301</v>
      </c>
      <c r="AA14" s="4">
        <f t="shared" si="2"/>
        <v>1009.7664061119008</v>
      </c>
      <c r="AY14" s="23"/>
      <c r="AZ14" s="23"/>
      <c r="BA14" t="s">
        <v>39</v>
      </c>
      <c r="BB14" s="17">
        <f t="shared" si="4"/>
        <v>0.59534430667900495</v>
      </c>
      <c r="BC14" s="17">
        <f t="shared" si="4"/>
        <v>0.516788911883441</v>
      </c>
      <c r="BD14" s="17">
        <f t="shared" si="4"/>
        <v>0.67087117743491398</v>
      </c>
      <c r="BE14" s="17">
        <f>BB14-BC14</f>
        <v>7.8555394795563949E-2</v>
      </c>
      <c r="BF14" s="17">
        <f>BD14-BB14</f>
        <v>7.5526870755909026E-2</v>
      </c>
    </row>
    <row r="15" spans="1:58" x14ac:dyDescent="0.2">
      <c r="A15" s="23"/>
      <c r="B15" t="s">
        <v>38</v>
      </c>
      <c r="C15" t="s">
        <v>9</v>
      </c>
      <c r="D15">
        <v>2018</v>
      </c>
      <c r="E15" t="s">
        <v>12</v>
      </c>
      <c r="F15" s="2">
        <v>0.83090681651528797</v>
      </c>
      <c r="G15" s="2">
        <v>0.77320931855739305</v>
      </c>
      <c r="H15" s="2">
        <v>0.89289361462012096</v>
      </c>
      <c r="I15" s="2">
        <v>0.83783783783783805</v>
      </c>
      <c r="J15">
        <v>155</v>
      </c>
      <c r="K15">
        <v>185</v>
      </c>
      <c r="L15" s="1"/>
      <c r="M15" s="1"/>
      <c r="N15" s="1"/>
      <c r="O15" s="5">
        <f>F13*F14*F15</f>
        <v>0.42583129892110338</v>
      </c>
      <c r="P15" s="5">
        <f>G13*G14*G15</f>
        <v>0.32875555461685274</v>
      </c>
      <c r="Q15" s="5">
        <f>H13*H14*H15</f>
        <v>0.53809574761386825</v>
      </c>
      <c r="S15" s="8">
        <f>O15*S12</f>
        <v>2976.1088288018918</v>
      </c>
      <c r="T15" s="8">
        <f>P15*T12</f>
        <v>2090.5204328983928</v>
      </c>
      <c r="U15" s="8">
        <f>Q15*U12</f>
        <v>4099.7446412712588</v>
      </c>
      <c r="W15" s="2">
        <f>O15-P15</f>
        <v>9.7075744304250644E-2</v>
      </c>
      <c r="X15" s="2">
        <f>Q15-O15</f>
        <v>0.11226444869276486</v>
      </c>
      <c r="Z15" s="4">
        <f t="shared" si="1"/>
        <v>885.58839590349908</v>
      </c>
      <c r="AA15" s="4">
        <f t="shared" si="2"/>
        <v>1123.635812469367</v>
      </c>
      <c r="AY15" s="23"/>
      <c r="AZ15" s="23"/>
      <c r="BA15" t="s">
        <v>38</v>
      </c>
      <c r="BB15" s="17">
        <f t="shared" si="4"/>
        <v>0.83090681651528797</v>
      </c>
      <c r="BC15" s="17">
        <f t="shared" si="4"/>
        <v>0.77320931855739305</v>
      </c>
      <c r="BD15" s="17">
        <f t="shared" si="4"/>
        <v>0.89289361462012096</v>
      </c>
      <c r="BE15" s="17">
        <f>BB15-BC15</f>
        <v>5.7697497957894917E-2</v>
      </c>
      <c r="BF15" s="17">
        <f>BD15-BB15</f>
        <v>6.1986798104832985E-2</v>
      </c>
    </row>
    <row r="16" spans="1:58" x14ac:dyDescent="0.2">
      <c r="F16" s="2"/>
      <c r="G16" s="2"/>
      <c r="H16" s="2"/>
      <c r="I16" s="2"/>
      <c r="L16" s="1"/>
      <c r="M16" s="1"/>
      <c r="N16" s="1"/>
      <c r="O16" s="5"/>
      <c r="P16" s="5"/>
      <c r="Q16" s="5"/>
      <c r="S16" s="8"/>
      <c r="T16" s="8"/>
      <c r="U16" s="8"/>
    </row>
    <row r="17" spans="1:58" x14ac:dyDescent="0.2">
      <c r="A17" s="23" t="s">
        <v>44</v>
      </c>
      <c r="B17" t="s">
        <v>37</v>
      </c>
      <c r="C17" t="s">
        <v>9</v>
      </c>
      <c r="D17">
        <v>2013</v>
      </c>
      <c r="E17" t="s">
        <v>10</v>
      </c>
      <c r="F17" s="2">
        <v>0.66362857081584203</v>
      </c>
      <c r="G17" s="2">
        <v>0.62067283377538995</v>
      </c>
      <c r="H17" s="2">
        <v>0.69139566639060501</v>
      </c>
      <c r="I17" s="2">
        <v>0.65657894736842104</v>
      </c>
      <c r="J17">
        <v>499</v>
      </c>
      <c r="K17">
        <v>760</v>
      </c>
      <c r="L17" s="1">
        <v>5111.7911240208796</v>
      </c>
      <c r="M17" s="1">
        <v>3162.1589510400399</v>
      </c>
      <c r="N17" s="1">
        <v>7061.4232970017201</v>
      </c>
      <c r="O17" s="5">
        <v>1</v>
      </c>
      <c r="P17" s="5"/>
      <c r="Q17" s="5"/>
      <c r="S17" s="8">
        <f>L17</f>
        <v>5111.7911240208796</v>
      </c>
      <c r="T17" s="8">
        <f>M17</f>
        <v>3162.1589510400399</v>
      </c>
      <c r="U17" s="8">
        <f>N17</f>
        <v>7061.4232970017201</v>
      </c>
      <c r="Z17" s="4">
        <f>S17-T17</f>
        <v>1949.6321729808396</v>
      </c>
      <c r="AA17" s="4">
        <f>U17-S17</f>
        <v>1949.6321729808406</v>
      </c>
      <c r="AY17" s="23" t="s">
        <v>21</v>
      </c>
      <c r="AZ17" s="23" t="s">
        <v>44</v>
      </c>
      <c r="BA17" t="s">
        <v>49</v>
      </c>
      <c r="BB17" s="17">
        <f t="shared" ref="BB17:BD19" si="5">F17</f>
        <v>0.66362857081584203</v>
      </c>
      <c r="BC17" s="17">
        <f t="shared" si="5"/>
        <v>0.62067283377538995</v>
      </c>
      <c r="BD17" s="17">
        <f t="shared" si="5"/>
        <v>0.69139566639060501</v>
      </c>
      <c r="BE17" s="17">
        <f>BB17-BC17</f>
        <v>4.295573704045208E-2</v>
      </c>
      <c r="BF17" s="17">
        <f>BD17-BB17</f>
        <v>2.7767095574762979E-2</v>
      </c>
    </row>
    <row r="18" spans="1:58" x14ac:dyDescent="0.2">
      <c r="A18" s="23"/>
      <c r="B18" t="s">
        <v>13</v>
      </c>
      <c r="C18" t="s">
        <v>9</v>
      </c>
      <c r="D18">
        <v>2013</v>
      </c>
      <c r="E18" t="s">
        <v>10</v>
      </c>
      <c r="F18" s="2">
        <v>0.65628615374446397</v>
      </c>
      <c r="G18" s="2">
        <v>0.614018823811187</v>
      </c>
      <c r="H18" s="2">
        <v>0.705588655337818</v>
      </c>
      <c r="I18" s="2">
        <v>0.67134268537074104</v>
      </c>
      <c r="J18">
        <v>335</v>
      </c>
      <c r="K18">
        <v>499</v>
      </c>
      <c r="L18" s="1"/>
      <c r="M18" s="1"/>
      <c r="N18" s="1"/>
      <c r="O18" s="5">
        <f>F18</f>
        <v>0.65628615374446397</v>
      </c>
      <c r="P18" s="5">
        <f>G18</f>
        <v>0.614018823811187</v>
      </c>
      <c r="Q18" s="5">
        <f>H18</f>
        <v>0.705588655337818</v>
      </c>
      <c r="S18" s="8">
        <f>O18*S17</f>
        <v>3354.7977355287535</v>
      </c>
      <c r="T18" s="8">
        <f>P18*T17</f>
        <v>1941.6251198216221</v>
      </c>
      <c r="U18" s="8">
        <f>Q18*U17</f>
        <v>4982.4601689025849</v>
      </c>
      <c r="W18" s="2">
        <f>O18-P18</f>
        <v>4.2267329933276976E-2</v>
      </c>
      <c r="X18" s="2">
        <f>Q18-O18</f>
        <v>4.9302501593354031E-2</v>
      </c>
      <c r="Z18" s="4">
        <f t="shared" si="1"/>
        <v>1413.1726157071314</v>
      </c>
      <c r="AA18" s="4">
        <f t="shared" si="2"/>
        <v>1627.6624333738314</v>
      </c>
      <c r="AY18" s="23"/>
      <c r="AZ18" s="23"/>
      <c r="BA18" t="s">
        <v>13</v>
      </c>
      <c r="BB18" s="17">
        <f t="shared" si="5"/>
        <v>0.65628615374446397</v>
      </c>
      <c r="BC18" s="17">
        <f t="shared" si="5"/>
        <v>0.614018823811187</v>
      </c>
      <c r="BD18" s="17">
        <f t="shared" si="5"/>
        <v>0.705588655337818</v>
      </c>
      <c r="BE18" s="17">
        <f>BB18-BC18</f>
        <v>4.2267329933276976E-2</v>
      </c>
      <c r="BF18" s="17">
        <f>BD18-BB18</f>
        <v>4.9302501593354031E-2</v>
      </c>
    </row>
    <row r="19" spans="1:58" x14ac:dyDescent="0.2">
      <c r="A19" s="23"/>
      <c r="B19" t="s">
        <v>39</v>
      </c>
      <c r="C19" t="s">
        <v>9</v>
      </c>
      <c r="D19">
        <v>2013</v>
      </c>
      <c r="E19" t="s">
        <v>10</v>
      </c>
      <c r="F19" s="2">
        <v>0.41196777165228898</v>
      </c>
      <c r="G19" s="2">
        <v>0.34096458252858702</v>
      </c>
      <c r="H19" s="2">
        <v>0.50571647575935796</v>
      </c>
      <c r="I19" s="2">
        <v>0.39701492537313399</v>
      </c>
      <c r="J19">
        <v>133</v>
      </c>
      <c r="K19">
        <v>335</v>
      </c>
      <c r="L19" s="1"/>
      <c r="M19" s="1"/>
      <c r="N19" s="1"/>
      <c r="O19" s="5">
        <f>F18*F19</f>
        <v>0.27036874432435837</v>
      </c>
      <c r="P19" s="5">
        <f>G18*G19</f>
        <v>0.20935867192547541</v>
      </c>
      <c r="Q19" s="5">
        <f>H18*H19</f>
        <v>0.35682780811322562</v>
      </c>
      <c r="S19" s="8">
        <f>O19*S17</f>
        <v>1382.0685474499257</v>
      </c>
      <c r="T19" s="8">
        <f>P19*T17</f>
        <v>662.02539840699717</v>
      </c>
      <c r="U19" s="8">
        <f>Q19*U17</f>
        <v>2519.712197228791</v>
      </c>
      <c r="W19" s="2">
        <f>O19-P19</f>
        <v>6.1010072398882953E-2</v>
      </c>
      <c r="X19" s="2">
        <f>Q19-O19</f>
        <v>8.6459063788867252E-2</v>
      </c>
      <c r="Z19" s="4">
        <f t="shared" si="1"/>
        <v>720.04314904292858</v>
      </c>
      <c r="AA19" s="4">
        <f t="shared" si="2"/>
        <v>1137.6436497788652</v>
      </c>
      <c r="AY19" s="23"/>
      <c r="AZ19" s="23"/>
      <c r="BA19" t="s">
        <v>39</v>
      </c>
      <c r="BB19" s="17">
        <f t="shared" si="5"/>
        <v>0.41196777165228898</v>
      </c>
      <c r="BC19" s="17">
        <f t="shared" si="5"/>
        <v>0.34096458252858702</v>
      </c>
      <c r="BD19" s="17">
        <f t="shared" si="5"/>
        <v>0.50571647575935796</v>
      </c>
      <c r="BE19" s="17">
        <f>BB19-BC19</f>
        <v>7.100318912370196E-2</v>
      </c>
      <c r="BF19" s="17">
        <f>BD19-BB19</f>
        <v>9.3748704107068981E-2</v>
      </c>
    </row>
    <row r="20" spans="1:58" x14ac:dyDescent="0.2">
      <c r="A20" s="23"/>
      <c r="B20" t="s">
        <v>40</v>
      </c>
      <c r="C20" t="s">
        <v>9</v>
      </c>
      <c r="D20">
        <v>2013</v>
      </c>
      <c r="E20" t="s">
        <v>10</v>
      </c>
      <c r="F20" s="2"/>
      <c r="G20" s="2"/>
      <c r="H20" s="2"/>
      <c r="I20" s="2"/>
      <c r="L20" s="1"/>
      <c r="M20" s="1"/>
      <c r="N20" s="1"/>
      <c r="O20" s="5"/>
      <c r="P20" s="5"/>
      <c r="Q20" s="5"/>
      <c r="S20" s="8"/>
      <c r="T20" s="8"/>
      <c r="U20" s="8"/>
      <c r="AY20" s="23"/>
      <c r="AZ20" s="23"/>
      <c r="BA20" t="s">
        <v>40</v>
      </c>
      <c r="BE20" s="17"/>
      <c r="BF20" s="17"/>
    </row>
    <row r="21" spans="1:58" x14ac:dyDescent="0.2">
      <c r="F21" s="2"/>
      <c r="G21" s="2"/>
      <c r="H21" s="2"/>
      <c r="I21" s="2"/>
      <c r="L21" s="1"/>
      <c r="M21" s="1"/>
      <c r="N21" s="1"/>
      <c r="O21" s="5"/>
      <c r="P21" s="5"/>
      <c r="Q21" s="5"/>
      <c r="S21" s="8"/>
      <c r="T21" s="8"/>
      <c r="U21" s="8"/>
      <c r="AY21" s="23"/>
    </row>
    <row r="22" spans="1:58" x14ac:dyDescent="0.2">
      <c r="A22" s="23" t="s">
        <v>45</v>
      </c>
      <c r="B22" t="s">
        <v>37</v>
      </c>
      <c r="C22" t="s">
        <v>9</v>
      </c>
      <c r="D22">
        <v>2013</v>
      </c>
      <c r="E22" t="s">
        <v>18</v>
      </c>
      <c r="F22" s="2">
        <v>0.375536636985635</v>
      </c>
      <c r="G22" s="2">
        <v>0.31074131635459501</v>
      </c>
      <c r="H22" s="2">
        <v>0.43905718276795103</v>
      </c>
      <c r="I22" s="2">
        <v>0.37904468412942999</v>
      </c>
      <c r="J22">
        <v>246</v>
      </c>
      <c r="K22">
        <v>649</v>
      </c>
      <c r="L22" s="1">
        <v>2442.3087067912502</v>
      </c>
      <c r="M22" s="1">
        <v>1520.7567003573499</v>
      </c>
      <c r="N22" s="1">
        <v>3363.86071322516</v>
      </c>
      <c r="O22" s="5">
        <v>1</v>
      </c>
      <c r="P22" s="5"/>
      <c r="Q22" s="5"/>
      <c r="S22" s="8">
        <f>L22</f>
        <v>2442.3087067912502</v>
      </c>
      <c r="T22" s="8">
        <f>M22</f>
        <v>1520.7567003573499</v>
      </c>
      <c r="U22" s="8">
        <f>N22</f>
        <v>3363.86071322516</v>
      </c>
      <c r="Z22" s="4">
        <f>S22-T22</f>
        <v>921.55200643390026</v>
      </c>
      <c r="AA22" s="4">
        <f>U22-S22</f>
        <v>921.55200643390981</v>
      </c>
      <c r="AY22" s="23"/>
      <c r="AZ22" s="23" t="s">
        <v>45</v>
      </c>
      <c r="BA22" t="s">
        <v>49</v>
      </c>
      <c r="BB22" s="17">
        <f t="shared" ref="BB22:BD24" si="6">F22</f>
        <v>0.375536636985635</v>
      </c>
      <c r="BC22" s="17">
        <f t="shared" si="6"/>
        <v>0.31074131635459501</v>
      </c>
      <c r="BD22" s="17">
        <f t="shared" si="6"/>
        <v>0.43905718276795103</v>
      </c>
      <c r="BE22" s="17">
        <f>BB22-BC22</f>
        <v>6.4795320631039988E-2</v>
      </c>
      <c r="BF22" s="17">
        <f>BD22-BB22</f>
        <v>6.3520545782316029E-2</v>
      </c>
    </row>
    <row r="23" spans="1:58" x14ac:dyDescent="0.2">
      <c r="A23" s="23"/>
      <c r="B23" t="s">
        <v>13</v>
      </c>
      <c r="C23" t="s">
        <v>9</v>
      </c>
      <c r="D23">
        <v>2013</v>
      </c>
      <c r="E23" t="s">
        <v>18</v>
      </c>
      <c r="F23" s="2">
        <v>0.50349218680488295</v>
      </c>
      <c r="G23" s="2">
        <v>0.45768094625327899</v>
      </c>
      <c r="H23" s="2">
        <v>0.59821440708221596</v>
      </c>
      <c r="I23" s="2">
        <v>0.50819672131147497</v>
      </c>
      <c r="J23">
        <v>124</v>
      </c>
      <c r="K23">
        <v>244</v>
      </c>
      <c r="L23" s="1"/>
      <c r="M23" s="1"/>
      <c r="N23" s="1"/>
      <c r="O23" s="5">
        <f>F23</f>
        <v>0.50349218680488295</v>
      </c>
      <c r="P23" s="5">
        <f>G23</f>
        <v>0.45768094625327899</v>
      </c>
      <c r="Q23" s="5">
        <f>H23</f>
        <v>0.59821440708221596</v>
      </c>
      <c r="S23" s="8">
        <f>O23*S22</f>
        <v>1229.6833516349323</v>
      </c>
      <c r="T23" s="8">
        <f>P23*T22</f>
        <v>696.02136564056616</v>
      </c>
      <c r="U23" s="8">
        <f>Q23*U22</f>
        <v>2012.3099420691492</v>
      </c>
      <c r="W23" s="2">
        <f>O23-P23</f>
        <v>4.581124055160396E-2</v>
      </c>
      <c r="X23" s="2">
        <f>Q23-O23</f>
        <v>9.4722220277333014E-2</v>
      </c>
      <c r="Z23" s="4">
        <f t="shared" si="1"/>
        <v>533.66198599436609</v>
      </c>
      <c r="AA23" s="4">
        <f t="shared" si="2"/>
        <v>782.62659043421695</v>
      </c>
      <c r="AY23" s="23"/>
      <c r="AZ23" s="23"/>
      <c r="BA23" t="s">
        <v>13</v>
      </c>
      <c r="BB23" s="17">
        <f t="shared" si="6"/>
        <v>0.50349218680488295</v>
      </c>
      <c r="BC23" s="17">
        <f t="shared" si="6"/>
        <v>0.45768094625327899</v>
      </c>
      <c r="BD23" s="17">
        <f t="shared" si="6"/>
        <v>0.59821440708221596</v>
      </c>
      <c r="BE23" s="17">
        <f>BB23-BC23</f>
        <v>4.581124055160396E-2</v>
      </c>
      <c r="BF23" s="17">
        <f>BD23-BB23</f>
        <v>9.4722220277333014E-2</v>
      </c>
    </row>
    <row r="24" spans="1:58" x14ac:dyDescent="0.2">
      <c r="A24" s="23"/>
      <c r="B24" t="s">
        <v>39</v>
      </c>
      <c r="C24" t="s">
        <v>9</v>
      </c>
      <c r="D24">
        <v>2013</v>
      </c>
      <c r="E24" t="s">
        <v>18</v>
      </c>
      <c r="F24" s="2">
        <v>0.455878298504443</v>
      </c>
      <c r="G24" s="2">
        <v>0.35693660965854501</v>
      </c>
      <c r="H24" s="2">
        <v>0.57117811189402501</v>
      </c>
      <c r="I24" s="2">
        <v>0.45967741935483902</v>
      </c>
      <c r="J24">
        <v>57</v>
      </c>
      <c r="K24">
        <v>124</v>
      </c>
      <c r="L24" s="1"/>
      <c r="M24" s="1"/>
      <c r="N24" s="1"/>
      <c r="O24" s="5">
        <f>F23*F24</f>
        <v>0.2295311614308912</v>
      </c>
      <c r="P24" s="5">
        <f>G23*G24</f>
        <v>0.16336308526096016</v>
      </c>
      <c r="Q24" s="5">
        <f>H23*H24</f>
        <v>0.34168697554502375</v>
      </c>
      <c r="S24" s="8">
        <f>O24*S22</f>
        <v>560.58595404257358</v>
      </c>
      <c r="T24" s="8">
        <f>P24*T22</f>
        <v>248.4355065016542</v>
      </c>
      <c r="U24" s="8">
        <f>Q24*U22</f>
        <v>1149.3873932566314</v>
      </c>
      <c r="W24" s="2">
        <f>O24-P24</f>
        <v>6.6168076169931034E-2</v>
      </c>
      <c r="X24" s="2">
        <f>Q24-O24</f>
        <v>0.11215581411413256</v>
      </c>
      <c r="Z24" s="4">
        <f t="shared" si="1"/>
        <v>312.15044754091934</v>
      </c>
      <c r="AA24" s="4">
        <f t="shared" si="2"/>
        <v>588.80143921405784</v>
      </c>
      <c r="AY24" s="23"/>
      <c r="AZ24" s="23"/>
      <c r="BA24" t="s">
        <v>39</v>
      </c>
      <c r="BB24" s="17">
        <f t="shared" si="6"/>
        <v>0.455878298504443</v>
      </c>
      <c r="BC24" s="17">
        <f t="shared" si="6"/>
        <v>0.35693660965854501</v>
      </c>
      <c r="BD24" s="17">
        <f t="shared" si="6"/>
        <v>0.57117811189402501</v>
      </c>
      <c r="BE24" s="17">
        <f>BB24-BC24</f>
        <v>9.894168884589799E-2</v>
      </c>
      <c r="BF24" s="17">
        <f>BD24-BB24</f>
        <v>0.11529981338958201</v>
      </c>
    </row>
    <row r="25" spans="1:58" x14ac:dyDescent="0.2">
      <c r="A25" s="23"/>
      <c r="B25" t="s">
        <v>40</v>
      </c>
      <c r="C25" t="s">
        <v>9</v>
      </c>
      <c r="D25">
        <v>2013</v>
      </c>
      <c r="E25" t="s">
        <v>18</v>
      </c>
      <c r="F25" s="2"/>
      <c r="G25" s="2"/>
      <c r="H25" s="2"/>
      <c r="I25" s="2"/>
      <c r="L25" s="1"/>
      <c r="M25" s="1"/>
      <c r="N25" s="1"/>
      <c r="O25" s="5"/>
      <c r="P25" s="5"/>
      <c r="Q25" s="5"/>
      <c r="S25" s="8"/>
      <c r="T25" s="8"/>
      <c r="U25" s="8"/>
      <c r="AY25" s="23"/>
      <c r="AZ25" s="23"/>
      <c r="BA25" t="s">
        <v>40</v>
      </c>
      <c r="BE25" s="17"/>
      <c r="BF25" s="17"/>
    </row>
    <row r="26" spans="1:58" x14ac:dyDescent="0.2">
      <c r="F26" s="2"/>
      <c r="G26" s="2"/>
      <c r="H26" s="2"/>
      <c r="I26" s="2"/>
      <c r="L26" s="1"/>
      <c r="M26" s="1"/>
      <c r="N26" s="1"/>
      <c r="O26" s="5"/>
      <c r="P26" s="5"/>
      <c r="Q26" s="5"/>
      <c r="S26" s="8"/>
      <c r="T26" s="8"/>
      <c r="U26" s="8"/>
      <c r="AY26" s="23"/>
    </row>
    <row r="27" spans="1:58" x14ac:dyDescent="0.2">
      <c r="A27" s="23" t="s">
        <v>46</v>
      </c>
      <c r="B27" t="s">
        <v>37</v>
      </c>
      <c r="C27" t="s">
        <v>9</v>
      </c>
      <c r="D27">
        <v>2013</v>
      </c>
      <c r="E27" t="s">
        <v>12</v>
      </c>
      <c r="F27" s="2">
        <v>0.67797780049231904</v>
      </c>
      <c r="G27" s="2">
        <v>0.63992895714339404</v>
      </c>
      <c r="H27" s="2">
        <v>0.72917343264519896</v>
      </c>
      <c r="I27" s="2">
        <v>0.69230769230769196</v>
      </c>
      <c r="J27">
        <v>513</v>
      </c>
      <c r="K27">
        <v>741</v>
      </c>
      <c r="L27" s="1">
        <v>6324.6361523780497</v>
      </c>
      <c r="M27" s="1">
        <v>4274.1377926510304</v>
      </c>
      <c r="N27" s="1">
        <v>8375.1345121050708</v>
      </c>
      <c r="O27" s="5">
        <v>1</v>
      </c>
      <c r="P27" s="5"/>
      <c r="Q27" s="5"/>
      <c r="S27" s="8">
        <f>L27</f>
        <v>6324.6361523780497</v>
      </c>
      <c r="T27" s="8">
        <f>M27</f>
        <v>4274.1377926510304</v>
      </c>
      <c r="U27" s="8">
        <f>N27</f>
        <v>8375.1345121050708</v>
      </c>
      <c r="Z27" s="4">
        <f>S27-T27</f>
        <v>2050.4983597270193</v>
      </c>
      <c r="AA27" s="4">
        <f>U27-S27</f>
        <v>2050.4983597270211</v>
      </c>
      <c r="AY27" s="23"/>
      <c r="AZ27" s="23" t="s">
        <v>46</v>
      </c>
      <c r="BA27" t="s">
        <v>49</v>
      </c>
      <c r="BB27" s="17">
        <f t="shared" ref="BB27:BD29" si="7">F27</f>
        <v>0.67797780049231904</v>
      </c>
      <c r="BC27" s="17">
        <f t="shared" si="7"/>
        <v>0.63992895714339404</v>
      </c>
      <c r="BD27" s="17">
        <f t="shared" si="7"/>
        <v>0.72917343264519896</v>
      </c>
      <c r="BE27" s="17">
        <f>BB27-BC27</f>
        <v>3.8048843348924999E-2</v>
      </c>
      <c r="BF27" s="17">
        <f>BD27-BB27</f>
        <v>5.1195632152879922E-2</v>
      </c>
    </row>
    <row r="28" spans="1:58" x14ac:dyDescent="0.2">
      <c r="A28" s="23"/>
      <c r="B28" t="s">
        <v>13</v>
      </c>
      <c r="C28" t="s">
        <v>9</v>
      </c>
      <c r="D28">
        <v>2013</v>
      </c>
      <c r="E28" t="s">
        <v>12</v>
      </c>
      <c r="F28" s="2">
        <v>0.75401723117157704</v>
      </c>
      <c r="G28" s="2">
        <v>0.70876528035956599</v>
      </c>
      <c r="H28" s="2">
        <v>0.796631027036387</v>
      </c>
      <c r="I28" s="2">
        <v>0.75538160469667304</v>
      </c>
      <c r="J28">
        <v>386</v>
      </c>
      <c r="K28">
        <v>511</v>
      </c>
      <c r="L28" s="1"/>
      <c r="M28" s="1"/>
      <c r="N28" s="1"/>
      <c r="O28" s="5">
        <f>F28</f>
        <v>0.75401723117157704</v>
      </c>
      <c r="P28" s="5">
        <f>G28</f>
        <v>0.70876528035956599</v>
      </c>
      <c r="Q28" s="5">
        <f>H28</f>
        <v>0.796631027036387</v>
      </c>
      <c r="S28" s="8">
        <f>O28*S27</f>
        <v>4768.8846397837533</v>
      </c>
      <c r="T28" s="8">
        <f>P28*T27</f>
        <v>3029.360470903724</v>
      </c>
      <c r="U28" s="8">
        <f>Q28*U27</f>
        <v>6671.8920079461523</v>
      </c>
      <c r="W28" s="2">
        <f>O28-P28</f>
        <v>4.5251950812011055E-2</v>
      </c>
      <c r="X28" s="2">
        <f>Q28-O28</f>
        <v>4.2613795864809956E-2</v>
      </c>
      <c r="Z28" s="4">
        <f t="shared" si="1"/>
        <v>1739.5241688800293</v>
      </c>
      <c r="AA28" s="4">
        <f t="shared" si="2"/>
        <v>1903.007368162399</v>
      </c>
      <c r="AY28" s="23"/>
      <c r="AZ28" s="23"/>
      <c r="BA28" t="s">
        <v>13</v>
      </c>
      <c r="BB28" s="17">
        <f t="shared" si="7"/>
        <v>0.75401723117157704</v>
      </c>
      <c r="BC28" s="17">
        <f t="shared" si="7"/>
        <v>0.70876528035956599</v>
      </c>
      <c r="BD28" s="17">
        <f t="shared" si="7"/>
        <v>0.796631027036387</v>
      </c>
      <c r="BE28" s="17">
        <f>BB28-BC28</f>
        <v>4.5251950812011055E-2</v>
      </c>
      <c r="BF28" s="17">
        <f>BD28-BB28</f>
        <v>4.2613795864809956E-2</v>
      </c>
    </row>
    <row r="29" spans="1:58" x14ac:dyDescent="0.2">
      <c r="A29" s="23"/>
      <c r="B29" t="s">
        <v>39</v>
      </c>
      <c r="C29" t="s">
        <v>9</v>
      </c>
      <c r="D29">
        <v>2013</v>
      </c>
      <c r="E29" t="s">
        <v>12</v>
      </c>
      <c r="F29" s="2">
        <v>0.46000003923163302</v>
      </c>
      <c r="G29" s="2">
        <v>0.39717684210909798</v>
      </c>
      <c r="H29" s="2">
        <v>0.538581004430293</v>
      </c>
      <c r="I29" s="2">
        <v>0.46373056994818701</v>
      </c>
      <c r="J29">
        <v>179</v>
      </c>
      <c r="K29">
        <v>386</v>
      </c>
      <c r="L29" s="1"/>
      <c r="M29" s="1"/>
      <c r="N29" s="1"/>
      <c r="O29" s="5">
        <f>F28*F29</f>
        <v>0.34684795592025275</v>
      </c>
      <c r="P29" s="5">
        <f>G28*G29</f>
        <v>0.28150515584978192</v>
      </c>
      <c r="Q29" s="5">
        <f>H28*H29</f>
        <v>0.4290503387015932</v>
      </c>
      <c r="S29" s="8">
        <f>O29*S27</f>
        <v>2193.6871213916588</v>
      </c>
      <c r="T29" s="8">
        <f>P29*T27</f>
        <v>1203.1918254436712</v>
      </c>
      <c r="U29" s="8">
        <f>Q29*U27</f>
        <v>3593.3542990900833</v>
      </c>
      <c r="W29" s="2">
        <f>O29-P29</f>
        <v>6.534280007047083E-2</v>
      </c>
      <c r="X29" s="2">
        <f>Q29-O29</f>
        <v>8.2202382781340455E-2</v>
      </c>
      <c r="Z29" s="4">
        <f t="shared" si="1"/>
        <v>990.49529594798764</v>
      </c>
      <c r="AA29" s="4">
        <f t="shared" si="2"/>
        <v>1399.6671776984244</v>
      </c>
      <c r="AY29" s="23"/>
      <c r="AZ29" s="23"/>
      <c r="BA29" t="s">
        <v>39</v>
      </c>
      <c r="BB29" s="17">
        <f t="shared" si="7"/>
        <v>0.46000003923163302</v>
      </c>
      <c r="BC29" s="17">
        <f t="shared" si="7"/>
        <v>0.39717684210909798</v>
      </c>
      <c r="BD29" s="17">
        <f t="shared" si="7"/>
        <v>0.538581004430293</v>
      </c>
      <c r="BE29" s="17">
        <f>BB29-BC29</f>
        <v>6.2823197122535035E-2</v>
      </c>
      <c r="BF29" s="17">
        <f>BD29-BB29</f>
        <v>7.858096519865998E-2</v>
      </c>
    </row>
    <row r="30" spans="1:58" x14ac:dyDescent="0.2">
      <c r="A30" s="23"/>
      <c r="B30" t="s">
        <v>40</v>
      </c>
      <c r="C30" t="s">
        <v>9</v>
      </c>
      <c r="D30">
        <v>2013</v>
      </c>
      <c r="E30" t="s">
        <v>12</v>
      </c>
      <c r="L30" s="1"/>
      <c r="M30" s="1"/>
      <c r="N30" s="1"/>
      <c r="O30" s="5"/>
      <c r="P30" s="5"/>
      <c r="Q30" s="5"/>
      <c r="S30" s="8"/>
      <c r="T30" s="8"/>
      <c r="U30" s="8"/>
      <c r="AY30" s="23"/>
      <c r="AZ30" s="23"/>
      <c r="BA30" t="s">
        <v>40</v>
      </c>
      <c r="BE30" s="17"/>
      <c r="BF30" s="17"/>
    </row>
    <row r="31" spans="1:58" x14ac:dyDescent="0.2">
      <c r="F31" s="2"/>
      <c r="G31" s="2"/>
      <c r="H31" s="2"/>
      <c r="I31" s="2"/>
      <c r="L31" s="1"/>
      <c r="M31" s="1"/>
      <c r="N31" s="1"/>
      <c r="O31" s="5"/>
      <c r="P31" s="5"/>
      <c r="Q31" s="5"/>
      <c r="S31" s="8"/>
      <c r="T31" s="8"/>
      <c r="U31" s="8"/>
    </row>
    <row r="32" spans="1:58" x14ac:dyDescent="0.2">
      <c r="F32" s="2"/>
      <c r="G32" s="2"/>
      <c r="H32" s="2"/>
      <c r="I32" s="2"/>
      <c r="L32" s="1"/>
      <c r="M32" s="1"/>
      <c r="N32" s="1"/>
      <c r="O32" s="5"/>
      <c r="P32" s="5"/>
      <c r="Q32" s="5"/>
      <c r="S32" s="8"/>
      <c r="T32" s="8"/>
      <c r="U32" s="8"/>
    </row>
    <row r="43" spans="31:35" ht="17" thickBot="1" x14ac:dyDescent="0.25">
      <c r="AE43" t="s">
        <v>25</v>
      </c>
    </row>
    <row r="44" spans="31:35" ht="18" thickBot="1" x14ac:dyDescent="0.25">
      <c r="AE44" s="10" t="s">
        <v>11</v>
      </c>
      <c r="AF44" s="10" t="s">
        <v>50</v>
      </c>
      <c r="AG44" s="10" t="s">
        <v>51</v>
      </c>
      <c r="AH44" s="10" t="s">
        <v>14</v>
      </c>
      <c r="AI44" s="10" t="s">
        <v>52</v>
      </c>
    </row>
    <row r="45" spans="31:35" ht="36" thickTop="1" thickBot="1" x14ac:dyDescent="0.25">
      <c r="AE45" s="11" t="s">
        <v>19</v>
      </c>
      <c r="AF45" s="12" t="s">
        <v>53</v>
      </c>
      <c r="AG45" s="13" t="s">
        <v>22</v>
      </c>
      <c r="AH45" s="13" t="s">
        <v>22</v>
      </c>
      <c r="AI45" s="13" t="s">
        <v>26</v>
      </c>
    </row>
    <row r="46" spans="31:35" ht="35" thickBot="1" x14ac:dyDescent="0.25">
      <c r="AE46" s="14" t="s">
        <v>20</v>
      </c>
      <c r="AF46" s="15" t="s">
        <v>53</v>
      </c>
      <c r="AG46" s="16" t="s">
        <v>22</v>
      </c>
      <c r="AH46" s="16" t="s">
        <v>23</v>
      </c>
      <c r="AI46" s="16" t="s">
        <v>23</v>
      </c>
    </row>
    <row r="47" spans="31:35" ht="35" thickBot="1" x14ac:dyDescent="0.25">
      <c r="AE47" s="14" t="s">
        <v>24</v>
      </c>
      <c r="AF47" s="15" t="s">
        <v>53</v>
      </c>
      <c r="AG47" s="16" t="s">
        <v>22</v>
      </c>
      <c r="AH47" s="16" t="s">
        <v>54</v>
      </c>
      <c r="AI47" s="16" t="s">
        <v>54</v>
      </c>
    </row>
  </sheetData>
  <mergeCells count="14">
    <mergeCell ref="AZ27:AZ30"/>
    <mergeCell ref="AY17:AY30"/>
    <mergeCell ref="AY2:AY15"/>
    <mergeCell ref="AZ2:AZ6"/>
    <mergeCell ref="AZ7:AZ11"/>
    <mergeCell ref="AZ12:AZ15"/>
    <mergeCell ref="AZ17:AZ20"/>
    <mergeCell ref="AZ22:AZ25"/>
    <mergeCell ref="A2:A6"/>
    <mergeCell ref="A7:A11"/>
    <mergeCell ref="A17:A20"/>
    <mergeCell ref="A22:A25"/>
    <mergeCell ref="A27:A30"/>
    <mergeCell ref="A12:A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AD94-F904-2043-BA62-3CEB4E62A06E}">
  <dimension ref="A1:L37"/>
  <sheetViews>
    <sheetView tabSelected="1" workbookViewId="0">
      <selection activeCell="J25" sqref="J25"/>
    </sheetView>
  </sheetViews>
  <sheetFormatPr baseColWidth="10" defaultRowHeight="16" x14ac:dyDescent="0.2"/>
  <cols>
    <col min="4" max="4" width="13" bestFit="1" customWidth="1"/>
    <col min="9" max="11" width="12.6640625" bestFit="1" customWidth="1"/>
  </cols>
  <sheetData>
    <row r="1" spans="1:12" x14ac:dyDescent="0.2">
      <c r="A1" t="s">
        <v>58</v>
      </c>
      <c r="B1" t="s">
        <v>1</v>
      </c>
      <c r="C1" t="s">
        <v>61</v>
      </c>
      <c r="D1" t="s">
        <v>62</v>
      </c>
      <c r="E1" s="3" t="s">
        <v>63</v>
      </c>
      <c r="F1" s="3" t="s">
        <v>64</v>
      </c>
      <c r="G1" s="3" t="s">
        <v>65</v>
      </c>
      <c r="H1" s="3" t="s">
        <v>69</v>
      </c>
      <c r="I1" s="3" t="s">
        <v>66</v>
      </c>
      <c r="J1" s="3" t="s">
        <v>67</v>
      </c>
      <c r="K1" s="3" t="s">
        <v>68</v>
      </c>
      <c r="L1" s="3" t="s">
        <v>70</v>
      </c>
    </row>
    <row r="2" spans="1:12" x14ac:dyDescent="0.2">
      <c r="A2" t="s">
        <v>60</v>
      </c>
      <c r="B2" t="s">
        <v>9</v>
      </c>
      <c r="C2">
        <v>2018</v>
      </c>
      <c r="D2" t="s">
        <v>10</v>
      </c>
      <c r="E2" s="22">
        <v>3499.4389881461002</v>
      </c>
      <c r="F2" s="22">
        <v>2350.57355796414</v>
      </c>
      <c r="G2" s="22">
        <v>4648.3044183280699</v>
      </c>
      <c r="H2" s="22"/>
      <c r="L2" s="19"/>
    </row>
    <row r="3" spans="1:12" x14ac:dyDescent="0.2">
      <c r="A3" t="s">
        <v>59</v>
      </c>
      <c r="B3" t="s">
        <v>9</v>
      </c>
      <c r="C3">
        <v>2018</v>
      </c>
      <c r="D3" t="s">
        <v>10</v>
      </c>
      <c r="E3" s="18">
        <v>0.60381516077885</v>
      </c>
      <c r="F3" s="18">
        <v>0.56277618380359495</v>
      </c>
      <c r="G3" s="18">
        <v>0.64682902263211595</v>
      </c>
      <c r="H3" s="18"/>
      <c r="L3" s="19"/>
    </row>
    <row r="4" spans="1:12" x14ac:dyDescent="0.2">
      <c r="A4" t="s">
        <v>55</v>
      </c>
      <c r="B4" t="s">
        <v>9</v>
      </c>
      <c r="C4">
        <v>2018</v>
      </c>
      <c r="D4" t="s">
        <v>10</v>
      </c>
      <c r="E4" s="18">
        <v>0.80662476887698997</v>
      </c>
      <c r="F4" s="18">
        <v>0.75634758434472504</v>
      </c>
      <c r="G4" s="18">
        <v>0.85158375665973196</v>
      </c>
      <c r="H4" s="18">
        <f>0.9-Table1[[#This Row],[point_90]]</f>
        <v>9.337523112301005E-2</v>
      </c>
      <c r="I4" s="19">
        <v>0.80662476887698997</v>
      </c>
      <c r="J4" s="19">
        <v>0.75634758434472504</v>
      </c>
      <c r="K4" s="19">
        <v>0.85158375665973196</v>
      </c>
      <c r="L4" s="19">
        <f>0.9-I4</f>
        <v>9.337523112301005E-2</v>
      </c>
    </row>
    <row r="5" spans="1:12" x14ac:dyDescent="0.2">
      <c r="A5" t="s">
        <v>56</v>
      </c>
      <c r="B5" t="s">
        <v>9</v>
      </c>
      <c r="C5">
        <v>2018</v>
      </c>
      <c r="D5" t="s">
        <v>10</v>
      </c>
      <c r="E5" s="18">
        <v>0.74985521117280596</v>
      </c>
      <c r="F5" s="18">
        <v>0.70242186440950005</v>
      </c>
      <c r="G5" s="18">
        <v>0.81378479382272395</v>
      </c>
      <c r="H5" s="18">
        <f>0.9-Table1[[#This Row],[point_90]]</f>
        <v>0.15014478882719406</v>
      </c>
      <c r="I5" s="19">
        <v>0.60485178640347115</v>
      </c>
      <c r="J5" s="19">
        <v>0.5312750803370434</v>
      </c>
      <c r="K5" s="19">
        <v>0.6930059118361207</v>
      </c>
      <c r="L5" s="19">
        <f>0.82-I5</f>
        <v>0.2151482135965288</v>
      </c>
    </row>
    <row r="6" spans="1:12" x14ac:dyDescent="0.2">
      <c r="A6" t="s">
        <v>57</v>
      </c>
      <c r="B6" t="s">
        <v>9</v>
      </c>
      <c r="C6">
        <v>2018</v>
      </c>
      <c r="D6" t="s">
        <v>10</v>
      </c>
      <c r="E6" s="18">
        <v>0.85886487654657395</v>
      </c>
      <c r="F6" s="18">
        <v>0.79332169304641498</v>
      </c>
      <c r="G6" s="18">
        <v>0.91669874262950501</v>
      </c>
      <c r="H6" s="18">
        <f>0.9-Table1[[#This Row],[point_90]]</f>
        <v>4.113512345342607E-2</v>
      </c>
      <c r="I6" s="19">
        <v>0.519485954858392</v>
      </c>
      <c r="J6" s="19">
        <v>0.42147204620635342</v>
      </c>
      <c r="K6" s="19">
        <v>0.63527764801498543</v>
      </c>
      <c r="L6" s="19">
        <f>0.72-I6</f>
        <v>0.20051404514160798</v>
      </c>
    </row>
    <row r="7" spans="1:12" x14ac:dyDescent="0.2">
      <c r="A7" t="s">
        <v>60</v>
      </c>
      <c r="B7" t="s">
        <v>9</v>
      </c>
      <c r="C7">
        <v>2018</v>
      </c>
      <c r="D7" t="s">
        <v>18</v>
      </c>
      <c r="E7" s="22">
        <v>2384.2125121436502</v>
      </c>
      <c r="F7" s="22">
        <v>1507.8158493010301</v>
      </c>
      <c r="G7" s="22">
        <v>3260.6091749862599</v>
      </c>
      <c r="H7" s="22"/>
      <c r="I7" s="19"/>
      <c r="J7" s="19"/>
      <c r="K7" s="19"/>
      <c r="L7" s="19"/>
    </row>
    <row r="8" spans="1:12" x14ac:dyDescent="0.2">
      <c r="A8" t="s">
        <v>59</v>
      </c>
      <c r="B8" t="s">
        <v>9</v>
      </c>
      <c r="C8">
        <v>2018</v>
      </c>
      <c r="D8" t="s">
        <v>18</v>
      </c>
      <c r="E8" s="18">
        <v>0.36505652466935301</v>
      </c>
      <c r="F8" s="18">
        <v>0.32536348061530601</v>
      </c>
      <c r="G8" s="18">
        <v>0.41025791564206399</v>
      </c>
      <c r="H8" s="18"/>
      <c r="I8" s="19"/>
      <c r="J8" s="19"/>
      <c r="K8" s="19"/>
      <c r="L8" s="19"/>
    </row>
    <row r="9" spans="1:12" x14ac:dyDescent="0.2">
      <c r="A9" t="s">
        <v>55</v>
      </c>
      <c r="B9" t="s">
        <v>9</v>
      </c>
      <c r="C9">
        <v>2018</v>
      </c>
      <c r="D9" t="s">
        <v>18</v>
      </c>
      <c r="E9" s="18">
        <v>0.69265069238941102</v>
      </c>
      <c r="F9" s="18">
        <v>0.63082686115936304</v>
      </c>
      <c r="G9" s="18">
        <v>0.74368147848783595</v>
      </c>
      <c r="H9" s="18">
        <f>0.9-Table1[[#This Row],[point_90]]</f>
        <v>0.20734930761058901</v>
      </c>
      <c r="I9" s="19">
        <v>0.69265069238941102</v>
      </c>
      <c r="J9" s="19">
        <v>0.63082686115936304</v>
      </c>
      <c r="K9" s="19">
        <v>0.74368147848783595</v>
      </c>
      <c r="L9" s="19">
        <f>0.9-I9</f>
        <v>0.20734930761058901</v>
      </c>
    </row>
    <row r="10" spans="1:12" x14ac:dyDescent="0.2">
      <c r="A10" t="s">
        <v>56</v>
      </c>
      <c r="B10" t="s">
        <v>9</v>
      </c>
      <c r="C10">
        <v>2018</v>
      </c>
      <c r="D10" t="s">
        <v>18</v>
      </c>
      <c r="E10" s="18">
        <v>0.40316284485155102</v>
      </c>
      <c r="F10" s="18">
        <v>0.32647688283176901</v>
      </c>
      <c r="G10" s="18">
        <v>0.51555702784414803</v>
      </c>
      <c r="H10" s="18">
        <f>0.9-Table1[[#This Row],[point_90]]</f>
        <v>0.49683715514844901</v>
      </c>
      <c r="I10" s="19">
        <v>0.27925102363211152</v>
      </c>
      <c r="J10" s="19">
        <v>0.205950387237858</v>
      </c>
      <c r="K10" s="19">
        <v>0.38341021271193043</v>
      </c>
      <c r="L10" s="19">
        <f>0.82-I10</f>
        <v>0.54074897636788843</v>
      </c>
    </row>
    <row r="11" spans="1:12" x14ac:dyDescent="0.2">
      <c r="A11" t="s">
        <v>57</v>
      </c>
      <c r="B11" t="s">
        <v>9</v>
      </c>
      <c r="C11">
        <v>2018</v>
      </c>
      <c r="D11" t="s">
        <v>18</v>
      </c>
      <c r="E11" s="18">
        <v>0.73936411847078398</v>
      </c>
      <c r="F11" s="18">
        <v>0.60235706739894102</v>
      </c>
      <c r="G11" s="18">
        <v>0.82954003318422398</v>
      </c>
      <c r="H11" s="18">
        <f>0.9-Table1[[#This Row],[point_90]]</f>
        <v>0.16063588152921604</v>
      </c>
      <c r="I11" s="19">
        <v>0.20646818691982019</v>
      </c>
      <c r="J11" s="19">
        <v>0.12405567128627243</v>
      </c>
      <c r="K11" s="19">
        <v>0.31805412057622512</v>
      </c>
      <c r="L11" s="19">
        <f>0.72-I11</f>
        <v>0.51353181308017981</v>
      </c>
    </row>
    <row r="12" spans="1:12" x14ac:dyDescent="0.2">
      <c r="A12" t="s">
        <v>60</v>
      </c>
      <c r="B12" t="s">
        <v>9</v>
      </c>
      <c r="C12">
        <v>2018</v>
      </c>
      <c r="D12" t="s">
        <v>12</v>
      </c>
      <c r="E12" s="22">
        <v>6988.9386626634396</v>
      </c>
      <c r="F12" s="22">
        <v>6358.8900736134601</v>
      </c>
      <c r="G12" s="22">
        <v>7618.9872517134099</v>
      </c>
      <c r="H12" s="22"/>
      <c r="I12" s="19"/>
      <c r="J12" s="19"/>
      <c r="K12" s="19"/>
      <c r="L12" s="19"/>
    </row>
    <row r="13" spans="1:12" x14ac:dyDescent="0.2">
      <c r="A13" t="s">
        <v>59</v>
      </c>
      <c r="B13" t="s">
        <v>9</v>
      </c>
      <c r="C13">
        <v>2018</v>
      </c>
      <c r="D13" t="s">
        <v>12</v>
      </c>
      <c r="E13" s="18">
        <v>0.75475549989103696</v>
      </c>
      <c r="F13" s="18">
        <v>0.71479614868575903</v>
      </c>
      <c r="G13" s="18">
        <v>0.79493301609544198</v>
      </c>
      <c r="H13" s="18"/>
      <c r="I13" s="19"/>
      <c r="J13" s="19"/>
      <c r="K13" s="19"/>
      <c r="L13" s="19"/>
    </row>
    <row r="14" spans="1:12" x14ac:dyDescent="0.2">
      <c r="A14" t="s">
        <v>55</v>
      </c>
      <c r="B14" t="s">
        <v>9</v>
      </c>
      <c r="C14">
        <v>2018</v>
      </c>
      <c r="D14" t="s">
        <v>12</v>
      </c>
      <c r="E14" s="18">
        <v>0.86082932381477495</v>
      </c>
      <c r="F14" s="18">
        <v>0.82274041794770203</v>
      </c>
      <c r="G14" s="18">
        <v>0.89829857150858405</v>
      </c>
      <c r="H14" s="18">
        <f>0.9-Table1[[#This Row],[point_90]]</f>
        <v>3.9170676185225073E-2</v>
      </c>
      <c r="I14" s="19">
        <v>0.86082932381477495</v>
      </c>
      <c r="J14" s="19">
        <v>0.82274041794770203</v>
      </c>
      <c r="K14" s="19">
        <v>0.89829857150858405</v>
      </c>
      <c r="L14" s="19">
        <f>0.9-I14</f>
        <v>3.9170676185225073E-2</v>
      </c>
    </row>
    <row r="15" spans="1:12" x14ac:dyDescent="0.2">
      <c r="A15" t="s">
        <v>56</v>
      </c>
      <c r="B15" t="s">
        <v>9</v>
      </c>
      <c r="C15">
        <v>2018</v>
      </c>
      <c r="D15" t="s">
        <v>12</v>
      </c>
      <c r="E15" s="18">
        <v>0.59534430667900495</v>
      </c>
      <c r="F15" s="18">
        <v>0.516788911883441</v>
      </c>
      <c r="G15" s="18">
        <v>0.67087117743491398</v>
      </c>
      <c r="H15" s="18">
        <f>0.9-Table1[[#This Row],[point_90]]</f>
        <v>0.30465569332099507</v>
      </c>
      <c r="I15" s="19">
        <v>0.5124898369554638</v>
      </c>
      <c r="J15" s="19">
        <v>0.42518312535372038</v>
      </c>
      <c r="K15" s="19">
        <v>0.60264262035606508</v>
      </c>
      <c r="L15" s="19">
        <f>0.82-I15</f>
        <v>0.30751016304453616</v>
      </c>
    </row>
    <row r="16" spans="1:12" x14ac:dyDescent="0.2">
      <c r="A16" t="s">
        <v>57</v>
      </c>
      <c r="B16" t="s">
        <v>9</v>
      </c>
      <c r="C16">
        <v>2018</v>
      </c>
      <c r="D16" t="s">
        <v>12</v>
      </c>
      <c r="E16" s="18">
        <v>0.83090681651528797</v>
      </c>
      <c r="F16" s="18">
        <v>0.77320931855739305</v>
      </c>
      <c r="G16" s="18">
        <v>0.89289361462012096</v>
      </c>
      <c r="H16" s="18">
        <f>0.9-Table1[[#This Row],[point_90]]</f>
        <v>6.9093183484712051E-2</v>
      </c>
      <c r="I16" s="19">
        <v>0.42583129892110338</v>
      </c>
      <c r="J16" s="19">
        <v>0.32875555461685274</v>
      </c>
      <c r="K16" s="19">
        <v>0.53809574761386825</v>
      </c>
      <c r="L16" s="19">
        <f>0.72-I16</f>
        <v>0.29416870107889659</v>
      </c>
    </row>
    <row r="17" spans="1:12" x14ac:dyDescent="0.2">
      <c r="A17" t="s">
        <v>60</v>
      </c>
      <c r="B17" t="s">
        <v>9</v>
      </c>
      <c r="C17">
        <v>2013</v>
      </c>
      <c r="D17" t="s">
        <v>10</v>
      </c>
      <c r="E17" s="22">
        <v>5111.7911240208796</v>
      </c>
      <c r="F17" s="22">
        <v>3162.1589510400399</v>
      </c>
      <c r="G17" s="22">
        <v>7061.4232970017201</v>
      </c>
      <c r="H17" s="22"/>
      <c r="I17" s="19"/>
      <c r="J17" s="19"/>
      <c r="K17" s="19"/>
      <c r="L17" s="19"/>
    </row>
    <row r="18" spans="1:12" x14ac:dyDescent="0.2">
      <c r="A18" t="s">
        <v>59</v>
      </c>
      <c r="B18" t="s">
        <v>9</v>
      </c>
      <c r="C18">
        <v>2013</v>
      </c>
      <c r="D18" t="s">
        <v>10</v>
      </c>
      <c r="E18" s="18">
        <v>0.66362857081584203</v>
      </c>
      <c r="F18" s="18">
        <v>0.62067283377538995</v>
      </c>
      <c r="G18" s="18">
        <v>0.69139566639060501</v>
      </c>
      <c r="H18" s="18"/>
      <c r="I18" s="19"/>
      <c r="J18" s="19"/>
      <c r="K18" s="19"/>
      <c r="L18" s="19"/>
    </row>
    <row r="19" spans="1:12" x14ac:dyDescent="0.2">
      <c r="A19" t="s">
        <v>55</v>
      </c>
      <c r="B19" t="s">
        <v>9</v>
      </c>
      <c r="C19">
        <v>2013</v>
      </c>
      <c r="D19" t="s">
        <v>10</v>
      </c>
      <c r="E19" s="18">
        <v>0.65628615374446397</v>
      </c>
      <c r="F19" s="18">
        <v>0.614018823811187</v>
      </c>
      <c r="G19" s="18">
        <v>0.705588655337818</v>
      </c>
      <c r="H19" s="18">
        <f>0.9-Table1[[#This Row],[point_90]]</f>
        <v>0.24371384625553605</v>
      </c>
      <c r="I19" s="19">
        <v>0.65628615374446397</v>
      </c>
      <c r="J19" s="19">
        <v>0.614018823811187</v>
      </c>
      <c r="K19" s="19">
        <v>0.705588655337818</v>
      </c>
      <c r="L19" s="19">
        <f>0.9-I19</f>
        <v>0.24371384625553605</v>
      </c>
    </row>
    <row r="20" spans="1:12" x14ac:dyDescent="0.2">
      <c r="A20" t="s">
        <v>56</v>
      </c>
      <c r="B20" t="s">
        <v>9</v>
      </c>
      <c r="C20">
        <v>2013</v>
      </c>
      <c r="D20" t="s">
        <v>10</v>
      </c>
      <c r="E20" s="18">
        <v>0.41196777165228898</v>
      </c>
      <c r="F20" s="18">
        <v>0.34096458252858702</v>
      </c>
      <c r="G20" s="18">
        <v>0.50571647575935796</v>
      </c>
      <c r="H20" s="18">
        <f>0.9-Table1[[#This Row],[point_90]]</f>
        <v>0.48803222834771104</v>
      </c>
      <c r="I20" s="19">
        <v>0.27036874432435837</v>
      </c>
      <c r="J20" s="19">
        <v>0.20935867192547541</v>
      </c>
      <c r="K20" s="19">
        <v>0.35682780811322562</v>
      </c>
      <c r="L20" s="19">
        <f>0.82-I20</f>
        <v>0.54963125567564153</v>
      </c>
    </row>
    <row r="21" spans="1:12" x14ac:dyDescent="0.2">
      <c r="A21" t="s">
        <v>57</v>
      </c>
      <c r="B21" t="s">
        <v>9</v>
      </c>
      <c r="C21">
        <v>2013</v>
      </c>
      <c r="D21" t="s">
        <v>10</v>
      </c>
      <c r="E21" s="18"/>
      <c r="F21" s="18"/>
      <c r="G21" s="18"/>
      <c r="H21" s="18"/>
      <c r="I21" s="19"/>
      <c r="J21" s="19"/>
      <c r="K21" s="19"/>
      <c r="L21" s="19"/>
    </row>
    <row r="22" spans="1:12" x14ac:dyDescent="0.2">
      <c r="A22" t="s">
        <v>60</v>
      </c>
      <c r="B22" t="s">
        <v>9</v>
      </c>
      <c r="C22">
        <v>2013</v>
      </c>
      <c r="D22" t="s">
        <v>18</v>
      </c>
      <c r="E22" s="22">
        <v>2442.3087067912502</v>
      </c>
      <c r="F22" s="22">
        <v>1520.7567003573499</v>
      </c>
      <c r="G22" s="22">
        <v>3363.86071322516</v>
      </c>
      <c r="H22" s="22"/>
      <c r="I22" s="19"/>
      <c r="J22" s="19"/>
      <c r="K22" s="19"/>
      <c r="L22" s="19"/>
    </row>
    <row r="23" spans="1:12" x14ac:dyDescent="0.2">
      <c r="A23" t="s">
        <v>59</v>
      </c>
      <c r="B23" t="s">
        <v>9</v>
      </c>
      <c r="C23">
        <v>2013</v>
      </c>
      <c r="D23" t="s">
        <v>18</v>
      </c>
      <c r="E23" s="18">
        <v>0.375536636985635</v>
      </c>
      <c r="F23" s="18">
        <v>0.31074131635459501</v>
      </c>
      <c r="G23" s="18">
        <v>0.43905718276795103</v>
      </c>
      <c r="H23" s="18"/>
      <c r="I23" s="19"/>
      <c r="J23" s="19"/>
      <c r="K23" s="19"/>
      <c r="L23" s="19"/>
    </row>
    <row r="24" spans="1:12" x14ac:dyDescent="0.2">
      <c r="A24" t="s">
        <v>55</v>
      </c>
      <c r="B24" t="s">
        <v>9</v>
      </c>
      <c r="C24">
        <v>2013</v>
      </c>
      <c r="D24" t="s">
        <v>18</v>
      </c>
      <c r="E24" s="18">
        <v>0.50349218680488295</v>
      </c>
      <c r="F24" s="18">
        <v>0.45768094625327899</v>
      </c>
      <c r="G24" s="18">
        <v>0.59821440708221596</v>
      </c>
      <c r="H24" s="18">
        <f>0.9-Table1[[#This Row],[point_90]]</f>
        <v>0.39650781319511708</v>
      </c>
      <c r="I24" s="19">
        <v>0.50349218680488295</v>
      </c>
      <c r="J24" s="19">
        <v>0.45768094625327899</v>
      </c>
      <c r="K24" s="19">
        <v>0.59821440708221596</v>
      </c>
      <c r="L24" s="19">
        <f>0.9-I24</f>
        <v>0.39650781319511708</v>
      </c>
    </row>
    <row r="25" spans="1:12" x14ac:dyDescent="0.2">
      <c r="A25" t="s">
        <v>56</v>
      </c>
      <c r="B25" t="s">
        <v>9</v>
      </c>
      <c r="C25">
        <v>2013</v>
      </c>
      <c r="D25" t="s">
        <v>18</v>
      </c>
      <c r="E25" s="18">
        <v>0.455878298504443</v>
      </c>
      <c r="F25" s="18">
        <v>0.35693660965854501</v>
      </c>
      <c r="G25" s="18">
        <v>0.57117811189402501</v>
      </c>
      <c r="H25" s="18">
        <f>0.9-Table1[[#This Row],[point_90]]</f>
        <v>0.44412170149555702</v>
      </c>
      <c r="I25" s="19">
        <v>0.2295311614308912</v>
      </c>
      <c r="J25" s="19">
        <v>0.16336308526096016</v>
      </c>
      <c r="K25" s="19">
        <v>0.34168697554502375</v>
      </c>
      <c r="L25" s="19">
        <f>0.82-I25</f>
        <v>0.59046883856910881</v>
      </c>
    </row>
    <row r="26" spans="1:12" x14ac:dyDescent="0.2">
      <c r="A26" t="s">
        <v>57</v>
      </c>
      <c r="B26" t="s">
        <v>9</v>
      </c>
      <c r="C26">
        <v>2013</v>
      </c>
      <c r="D26" t="s">
        <v>18</v>
      </c>
      <c r="E26" s="18"/>
      <c r="F26" s="18"/>
      <c r="G26" s="18"/>
      <c r="H26" s="18"/>
      <c r="I26" s="19"/>
      <c r="J26" s="19"/>
      <c r="K26" s="19"/>
      <c r="L26" s="19"/>
    </row>
    <row r="27" spans="1:12" x14ac:dyDescent="0.2">
      <c r="A27" t="s">
        <v>60</v>
      </c>
      <c r="B27" t="s">
        <v>9</v>
      </c>
      <c r="C27">
        <v>2013</v>
      </c>
      <c r="D27" t="s">
        <v>12</v>
      </c>
      <c r="E27" s="22">
        <v>6324.6361523780497</v>
      </c>
      <c r="F27" s="22">
        <v>4274.1377926510304</v>
      </c>
      <c r="G27" s="22">
        <v>8375.1345121050708</v>
      </c>
      <c r="H27" s="22"/>
      <c r="I27" s="19"/>
      <c r="J27" s="19"/>
      <c r="K27" s="19"/>
      <c r="L27" s="19"/>
    </row>
    <row r="28" spans="1:12" x14ac:dyDescent="0.2">
      <c r="A28" t="s">
        <v>59</v>
      </c>
      <c r="B28" t="s">
        <v>9</v>
      </c>
      <c r="C28">
        <v>2013</v>
      </c>
      <c r="D28" t="s">
        <v>12</v>
      </c>
      <c r="E28" s="18">
        <v>0.67797780049231904</v>
      </c>
      <c r="F28" s="18">
        <v>0.63992895714339404</v>
      </c>
      <c r="G28" s="18">
        <v>0.72917343264519896</v>
      </c>
      <c r="H28" s="18"/>
      <c r="I28" s="19"/>
      <c r="J28" s="19"/>
      <c r="K28" s="19"/>
      <c r="L28" s="19"/>
    </row>
    <row r="29" spans="1:12" x14ac:dyDescent="0.2">
      <c r="A29" t="s">
        <v>55</v>
      </c>
      <c r="B29" t="s">
        <v>9</v>
      </c>
      <c r="C29">
        <v>2013</v>
      </c>
      <c r="D29" t="s">
        <v>12</v>
      </c>
      <c r="E29" s="18">
        <v>0.75401723117157704</v>
      </c>
      <c r="F29" s="18">
        <v>0.70876528035956599</v>
      </c>
      <c r="G29" s="18">
        <v>0.796631027036387</v>
      </c>
      <c r="H29" s="18">
        <f>0.9-Table1[[#This Row],[point_90]]</f>
        <v>0.14598276882842298</v>
      </c>
      <c r="I29" s="19">
        <v>0.75401723117157704</v>
      </c>
      <c r="J29" s="19">
        <v>0.70876528035956599</v>
      </c>
      <c r="K29" s="19">
        <v>0.796631027036387</v>
      </c>
      <c r="L29" s="19">
        <f>0.9-I29</f>
        <v>0.14598276882842298</v>
      </c>
    </row>
    <row r="30" spans="1:12" x14ac:dyDescent="0.2">
      <c r="A30" t="s">
        <v>56</v>
      </c>
      <c r="B30" t="s">
        <v>9</v>
      </c>
      <c r="C30">
        <v>2013</v>
      </c>
      <c r="D30" t="s">
        <v>12</v>
      </c>
      <c r="E30" s="18">
        <v>0.46000003923163302</v>
      </c>
      <c r="F30" s="18">
        <v>0.39717684210909798</v>
      </c>
      <c r="G30" s="18">
        <v>0.538581004430293</v>
      </c>
      <c r="H30" s="18">
        <f>0.9-Table1[[#This Row],[point_90]]</f>
        <v>0.439999960768367</v>
      </c>
      <c r="I30" s="19">
        <v>0.34684795592025275</v>
      </c>
      <c r="J30" s="19">
        <v>0.28150515584978192</v>
      </c>
      <c r="K30" s="19">
        <v>0.4290503387015932</v>
      </c>
      <c r="L30" s="19">
        <f>0.82-I30</f>
        <v>0.4731520440797472</v>
      </c>
    </row>
    <row r="31" spans="1:12" x14ac:dyDescent="0.2">
      <c r="A31" t="s">
        <v>57</v>
      </c>
      <c r="B31" t="s">
        <v>9</v>
      </c>
      <c r="C31">
        <v>2013</v>
      </c>
      <c r="D31" t="s">
        <v>12</v>
      </c>
      <c r="E31" s="19"/>
      <c r="F31" s="19"/>
      <c r="G31" s="19"/>
      <c r="H31" s="18"/>
      <c r="L31" s="19"/>
    </row>
    <row r="32" spans="1:12" x14ac:dyDescent="0.2">
      <c r="E32" s="20"/>
      <c r="F32" s="20"/>
      <c r="G32" s="20"/>
      <c r="H32" s="20"/>
    </row>
    <row r="33" spans="5:8" x14ac:dyDescent="0.2">
      <c r="E33" s="20"/>
      <c r="F33" s="20"/>
      <c r="G33" s="20"/>
      <c r="H33" s="20"/>
    </row>
    <row r="34" spans="5:8" x14ac:dyDescent="0.2">
      <c r="E34" s="21"/>
      <c r="F34" s="21"/>
      <c r="G34" s="21"/>
      <c r="H34" s="21"/>
    </row>
    <row r="35" spans="5:8" x14ac:dyDescent="0.2">
      <c r="E35" s="21"/>
      <c r="F35" s="21"/>
      <c r="G35" s="21"/>
      <c r="H35" s="21"/>
    </row>
    <row r="36" spans="5:8" x14ac:dyDescent="0.2">
      <c r="E36" s="21"/>
      <c r="F36" s="21"/>
      <c r="G36" s="21"/>
      <c r="H36" s="21"/>
    </row>
    <row r="37" spans="5:8" x14ac:dyDescent="0.2">
      <c r="E37" s="21"/>
      <c r="F37" s="21"/>
      <c r="G37" s="21"/>
      <c r="H37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90_90_90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Mirzazadeh, Ali</dc:creator>
  <cp:lastModifiedBy>Microsoft Office User</cp:lastModifiedBy>
  <dcterms:created xsi:type="dcterms:W3CDTF">2019-01-24T22:37:21Z</dcterms:created>
  <dcterms:modified xsi:type="dcterms:W3CDTF">2019-02-18T10:41:11Z</dcterms:modified>
</cp:coreProperties>
</file>