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 activeTab="1"/>
  </bookViews>
  <sheets>
    <sheet name="PI" sheetId="1" r:id="rId1"/>
    <sheet name="packing list" sheetId="2" r:id="rId2"/>
  </sheets>
  <calcPr calcId="144525"/>
</workbook>
</file>

<file path=xl/sharedStrings.xml><?xml version="1.0" encoding="utf-8"?>
<sst xmlns="http://schemas.openxmlformats.org/spreadsheetml/2006/main" count="108" uniqueCount="68">
  <si>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</si>
  <si>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</si>
  <si>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</si>
  <si>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t>形式发票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</si>
  <si>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</si>
  <si>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</si>
  <si>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JMBII20210524S-69</t>
  </si>
  <si>
    <t>PROJECT: KAMOA PROJECT</t>
  </si>
  <si>
    <t>1) INVOICE NO.:</t>
  </si>
  <si>
    <t>由中国运至刚果共和国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</si>
  <si>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</si>
  <si>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</si>
  <si>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</si>
  <si>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</si>
  <si>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</si>
  <si>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</si>
  <si>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CHINA</t>
  </si>
  <si>
    <t>5) SHIPPING MARK: N/M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</si>
  <si>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</si>
  <si>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</si>
  <si>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</si>
  <si>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</si>
  <si>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</si>
  <si>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</si>
  <si>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</si>
  <si>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</si>
  <si>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</si>
  <si>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</si>
  <si>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</si>
  <si>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</si>
  <si>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</si>
  <si>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</si>
  <si>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</si>
  <si>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</si>
  <si>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</si>
  <si>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4011909010</t>
  </si>
  <si>
    <r>
      <rPr>
        <sz val="9"/>
        <rFont val="Times New Roman"/>
        <charset val="134"/>
      </rPr>
      <t>35/65R33-</t>
    </r>
    <r>
      <rPr>
        <sz val="9"/>
        <rFont val="宋体"/>
        <charset val="134"/>
      </rPr>
      <t>★★★★</t>
    </r>
    <r>
      <rPr>
        <sz val="9"/>
        <rFont val="Times New Roman"/>
        <charset val="134"/>
      </rPr>
      <t>/</t>
    </r>
    <r>
      <rPr>
        <sz val="9"/>
        <rFont val="宋体"/>
        <charset val="134"/>
      </rPr>
      <t>★★★</t>
    </r>
    <r>
      <rPr>
        <sz val="9"/>
        <rFont val="Times New Roman"/>
        <charset val="134"/>
      </rPr>
      <t xml:space="preserve"> GLR27 TL E4/L4,2S,RC A</t>
    </r>
  </si>
  <si>
    <t>tyre</t>
  </si>
  <si>
    <t>pcs</t>
  </si>
  <si>
    <t>4011909090</t>
  </si>
  <si>
    <r>
      <rPr>
        <sz val="9"/>
        <rFont val="Times New Roman"/>
        <charset val="134"/>
      </rPr>
      <t>23.5R25-</t>
    </r>
    <r>
      <rPr>
        <sz val="9"/>
        <rFont val="宋体"/>
        <charset val="134"/>
      </rPr>
      <t>★★</t>
    </r>
    <r>
      <rPr>
        <sz val="9"/>
        <rFont val="Times New Roman"/>
        <charset val="134"/>
      </rPr>
      <t>/</t>
    </r>
    <r>
      <rPr>
        <sz val="9"/>
        <rFont val="宋体"/>
        <charset val="134"/>
      </rPr>
      <t>★★</t>
    </r>
    <r>
      <rPr>
        <sz val="9"/>
        <rFont val="Times New Roman"/>
        <charset val="134"/>
      </rPr>
      <t xml:space="preserve"> GLR09 TL M3,2S,RC ADVANCE</t>
    </r>
  </si>
  <si>
    <r>
      <rPr>
        <sz val="9"/>
        <rFont val="Times New Roman"/>
        <charset val="134"/>
      </rPr>
      <t>14.00R24-</t>
    </r>
    <r>
      <rPr>
        <sz val="9"/>
        <rFont val="宋体"/>
        <charset val="134"/>
      </rPr>
      <t>★★★</t>
    </r>
    <r>
      <rPr>
        <sz val="9"/>
        <rFont val="Times New Roman"/>
        <charset val="134"/>
      </rPr>
      <t xml:space="preserve"> GLR12 TL/TT E3,1S </t>
    </r>
    <r>
      <rPr>
        <sz val="9"/>
        <rFont val="宋体"/>
        <charset val="134"/>
      </rPr>
      <t>前进</t>
    </r>
  </si>
  <si>
    <t>4011200090</t>
  </si>
  <si>
    <r>
      <rPr>
        <sz val="9"/>
        <rFont val="Times New Roman"/>
        <charset val="134"/>
      </rPr>
      <t xml:space="preserve">12.00R20-20 GL923A TT  </t>
    </r>
    <r>
      <rPr>
        <sz val="9"/>
        <rFont val="宋体"/>
        <charset val="134"/>
      </rPr>
      <t>前进</t>
    </r>
  </si>
  <si>
    <r>
      <rPr>
        <sz val="9"/>
        <rFont val="Times New Roman"/>
        <charset val="134"/>
      </rPr>
      <t>12.00R24-</t>
    </r>
    <r>
      <rPr>
        <sz val="9"/>
        <rFont val="宋体"/>
        <charset val="134"/>
      </rPr>
      <t>★★★</t>
    </r>
    <r>
      <rPr>
        <sz val="9"/>
        <rFont val="Times New Roman"/>
        <charset val="134"/>
      </rPr>
      <t xml:space="preserve"> GL909A TL/TT  164/162G </t>
    </r>
    <r>
      <rPr>
        <sz val="9"/>
        <rFont val="宋体"/>
        <charset val="134"/>
      </rPr>
      <t>前进</t>
    </r>
  </si>
  <si>
    <t>TOTAL</t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</si>
  <si>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</si>
  <si>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t>SIGNATURE:</t>
  </si>
  <si>
    <t>CPT</t>
  </si>
  <si>
    <t>DATE:</t>
  </si>
  <si>
    <t>LIST OF PACKAGES</t>
  </si>
  <si>
    <t>箱件清单</t>
  </si>
  <si>
    <t>项目名称：刚果金 KAMOA PROJECT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</si>
  <si>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</si>
  <si>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</si>
  <si>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</si>
  <si>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5) SHIPPING MARK: BMT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</si>
  <si>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</si>
  <si>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</si>
  <si>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</si>
  <si>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</si>
  <si>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</si>
  <si>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</si>
  <si>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</si>
  <si>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</si>
  <si>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</si>
  <si>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</si>
  <si>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*191.33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</si>
</sst>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  <numFmt numFmtId="177" formatCode="0.00_);[Red]\(0.00\)"/>
    <numFmt numFmtId="178" formatCode="0.000_ "/>
    <numFmt numFmtId="179" formatCode="0.00_ "/>
    <numFmt numFmtId="180" formatCode="yyyy/m/d;@"/>
    <numFmt numFmtId="181" formatCode="[$-409]d/mmm/yy;@"/>
    <numFmt numFmtId="182" formatCode="0.000_);\(0.000\)"/>
  </numFmts>
  <fonts count="37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宋体"/>
      <charset val="134"/>
    </font>
    <font>
      <b/>
      <u/>
      <sz val="16"/>
      <name val="Times New Roman"/>
      <charset val="134"/>
    </font>
    <font>
      <sz val="9"/>
      <name val="宋体"/>
      <charset val="134"/>
    </font>
    <font>
      <sz val="10"/>
      <name val="Times New Roman"/>
      <charset val="134"/>
    </font>
    <font>
      <b/>
      <sz val="9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VNI-Helve-Condense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24" borderId="10" applyNumberFormat="0" applyAlignment="0" applyProtection="0">
      <alignment vertical="center"/>
    </xf>
    <xf numFmtId="0" fontId="28" fillId="24" borderId="9" applyNumberFormat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178" fontId="0" fillId="0" borderId="0" xfId="0" applyNumberFormat="1" applyFont="1" applyFill="1" applyBorder="1" applyAlignment="1" applyProtection="1">
      <alignment horizontal="center" vertical="top"/>
      <protection locked="0"/>
    </xf>
    <xf numFmtId="176" fontId="0" fillId="0" borderId="0" xfId="0" applyNumberFormat="1" applyFont="1" applyFill="1" applyBorder="1" applyAlignment="1" applyProtection="1">
      <alignment horizontal="center" vertical="top"/>
      <protection locked="0"/>
    </xf>
    <xf numFmtId="176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9" fontId="6" fillId="0" borderId="1" xfId="0" applyNumberFormat="1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7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9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179" fontId="6" fillId="0" borderId="0" xfId="0" applyNumberFormat="1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center" vertical="center" wrapText="1"/>
    </xf>
    <xf numFmtId="176" fontId="6" fillId="0" borderId="0" xfId="36" applyNumberFormat="1" applyFont="1" applyFill="1" applyBorder="1" applyAlignment="1">
      <alignment horizontal="center" vertical="center" wrapText="1"/>
    </xf>
    <xf numFmtId="180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 wrapText="1"/>
    </xf>
    <xf numFmtId="176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9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9" fontId="6" fillId="0" borderId="1" xfId="0" applyNumberFormat="1" applyFont="1" applyFill="1" applyBorder="1" applyAlignment="1">
      <alignment horizontal="right" vertical="center" wrapText="1"/>
    </xf>
    <xf numFmtId="179" fontId="6" fillId="0" borderId="0" xfId="0" applyNumberFormat="1" applyFont="1" applyFill="1" applyBorder="1" applyAlignment="1">
      <alignment horizontal="right" vertical="center" wrapText="1"/>
    </xf>
    <xf numFmtId="180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9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9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9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/>
    </xf>
    <xf numFmtId="179" fontId="14" fillId="0" borderId="2" xfId="0" applyNumberFormat="1" applyFont="1" applyFill="1" applyBorder="1" applyAlignment="1">
      <alignment horizontal="center" vertical="center"/>
    </xf>
    <xf numFmtId="179" fontId="1" fillId="0" borderId="2" xfId="8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82" fontId="6" fillId="0" borderId="3" xfId="0" applyNumberFormat="1" applyFont="1" applyFill="1" applyBorder="1" applyAlignment="1">
      <alignment horizontal="center" vertical="center"/>
    </xf>
    <xf numFmtId="182" fontId="6" fillId="0" borderId="3" xfId="8" applyNumberFormat="1" applyFont="1" applyFill="1" applyBorder="1" applyAlignment="1">
      <alignment horizontal="center" vertical="center"/>
    </xf>
    <xf numFmtId="179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/>
    </xf>
    <xf numFmtId="182" fontId="6" fillId="0" borderId="0" xfId="8" applyNumberFormat="1" applyFont="1" applyFill="1" applyAlignment="1">
      <alignment horizontal="center" vertical="center"/>
    </xf>
    <xf numFmtId="179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2" fontId="6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 wrapText="1"/>
    </xf>
    <xf numFmtId="179" fontId="8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318135</xdr:colOff>
      <xdr:row>23</xdr:row>
      <xdr:rowOff>38100</xdr:rowOff>
    </xdr:from>
    <xdr:to>
      <xdr:col>3</xdr:col>
      <xdr:colOff>440690</xdr:colOff>
      <xdr:row>30</xdr:row>
      <xdr:rowOff>10795</xdr:rowOff>
    </xdr:to>
    <xdr:pic>
      <xdr:nvPicPr>
        <xdr:cNvPr id="2" name="图片 2" descr="1c2aca2cd12c20ed767976ec18561ce"/>
        <xdr:cNvPicPr>
          <a:picLocks noChangeAspect="1"/>
        </xdr:cNvPicPr>
      </xdr:nvPicPr>
      <xdr:blipFill>
        <a:blip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1457960" y="8623935"/>
          <a:ext cx="1100455" cy="102298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151765</xdr:colOff>
      <xdr:row>24</xdr:row>
      <xdr:rowOff>83820</xdr:rowOff>
    </xdr:from>
    <xdr:to>
      <xdr:col>3</xdr:col>
      <xdr:colOff>360045</xdr:colOff>
      <xdr:row>29</xdr:row>
      <xdr:rowOff>147955</xdr:rowOff>
    </xdr:to>
    <xdr:pic>
      <xdr:nvPicPr>
        <xdr:cNvPr id="2" name="图片 2" descr="1c2aca2cd12c20ed767976ec18561ce"/>
        <xdr:cNvPicPr>
          <a:picLocks noChangeAspect="1"/>
        </xdr:cNvPicPr>
      </xdr:nvPicPr>
      <xdr:blipFill>
        <a:blip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1605280" y="8384540"/>
          <a:ext cx="1096645" cy="1011555"/>
        </a:xfrm>
        <a:prstGeom prst="ellipse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9"/>
  <sheetViews>
    <sheetView workbookViewId="0">
      <selection activeCell="I10" sqref="I10"/>
    </sheetView>
  </sheetViews>
  <sheetFormatPr defaultColWidth="9" defaultRowHeight="11.6"/>
  <cols>
    <col min="1" max="1" width="5.13274336283186" style="80" customWidth="1"/>
    <col min="2" max="2" width="10.7522123893805" style="81" customWidth="1"/>
    <col min="3" max="3" width="13.6283185840708" style="81" customWidth="1"/>
    <col min="4" max="4" width="12.7787610619469" style="81" customWidth="1"/>
    <col min="5" max="5" width="10.8761061946903" style="80" customWidth="1"/>
    <col min="6" max="6" width="7.75221238938053" style="80" customWidth="1"/>
    <col min="7" max="7" width="14.7345132743363" style="82" customWidth="1"/>
    <col min="8" max="8" width="12.5044247787611" style="83" customWidth="1"/>
    <col min="9" max="9" width="26.4159292035398" style="84" customWidth="1"/>
    <col min="10" max="12" width="9" style="80" customWidth="1"/>
    <col min="13" max="16384" width="9" style="80"/>
  </cols>
  <sheetData>
    <row r="1" ht="17.25" spans="1:8">
      <c r="A1" s="85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6"/>
      <c r="C2" s="86"/>
      <c r="D2" s="86"/>
      <c r="E2" s="86"/>
      <c r="F2" s="86"/>
      <c r="G2" s="86"/>
      <c r="H2" s="87"/>
    </row>
    <row r="3" ht="19.85" spans="1:8">
      <c r="A3" s="88" t="s">
        <v>2</v>
      </c>
      <c r="B3" s="88"/>
      <c r="C3" s="88"/>
      <c r="D3" s="88"/>
      <c r="E3" s="88"/>
      <c r="F3" s="88"/>
      <c r="G3" s="88"/>
      <c r="H3" s="89"/>
    </row>
    <row r="4" ht="21" spans="1:11">
      <c r="A4" s="90" t="s">
        <v>3</v>
      </c>
      <c r="B4" s="91"/>
      <c r="C4" s="91"/>
      <c r="D4" s="91"/>
      <c r="E4" s="91"/>
      <c r="F4" s="91"/>
      <c r="G4" s="91"/>
      <c r="H4" s="92"/>
      <c r="K4" s="135"/>
    </row>
    <row r="5" spans="1:10">
      <c r="A5" s="93" t="s">
        <v>4</v>
      </c>
      <c r="B5" s="93"/>
      <c r="C5" s="93"/>
      <c r="D5" s="93"/>
      <c r="E5" s="93" t="s">
        <v>5</v>
      </c>
      <c r="F5" s="93"/>
      <c r="G5" s="18" t="s">
        <v>6</v>
      </c>
      <c r="H5" s="94"/>
      <c r="I5" s="136"/>
      <c r="J5" s="32"/>
    </row>
    <row r="6" spans="1:9">
      <c r="A6" s="19" t="s">
        <v>7</v>
      </c>
      <c r="B6" s="19"/>
      <c r="C6" s="19"/>
      <c r="D6" s="19"/>
      <c r="E6" s="32" t="s">
        <v>8</v>
      </c>
      <c r="F6" s="32"/>
      <c r="G6" s="22" t="str">
        <f>G5</f>
        <v>JMBII20210524S-69</v>
      </c>
      <c r="H6" s="95"/>
      <c r="I6" s="136"/>
    </row>
    <row r="7" spans="1:8">
      <c r="A7" s="23" t="s">
        <v>9</v>
      </c>
      <c r="B7" s="24"/>
      <c r="C7" s="24"/>
      <c r="D7" s="24"/>
      <c r="E7" s="27" t="s">
        <v>10</v>
      </c>
      <c r="F7" s="27"/>
      <c r="G7" s="27"/>
      <c r="H7" s="96">
        <v>44340</v>
      </c>
    </row>
    <row r="8" spans="1:8">
      <c r="A8" s="24"/>
      <c r="B8" s="24"/>
      <c r="C8" s="24"/>
      <c r="D8" s="24"/>
      <c r="E8" s="27" t="s">
        <v>11</v>
      </c>
      <c r="F8" s="27"/>
      <c r="G8" s="27"/>
      <c r="H8" s="96">
        <f>H7</f>
        <v>44340</v>
      </c>
    </row>
    <row r="9" ht="28" customHeight="1" spans="1:8">
      <c r="A9" s="24" t="s">
        <v>12</v>
      </c>
      <c r="B9" s="24"/>
      <c r="C9" s="24"/>
      <c r="D9" s="24"/>
      <c r="E9" s="97" t="s">
        <v>13</v>
      </c>
      <c r="F9" s="97"/>
      <c r="G9" s="98"/>
      <c r="H9" s="99"/>
    </row>
    <row r="10" ht="54.75" customHeight="1" spans="1:8">
      <c r="A10" s="100" t="s">
        <v>14</v>
      </c>
      <c r="B10" s="100"/>
      <c r="C10" s="100"/>
      <c r="D10" s="100"/>
      <c r="E10" s="32" t="s">
        <v>15</v>
      </c>
      <c r="F10" s="32"/>
      <c r="G10" s="32"/>
      <c r="H10" s="95" t="s">
        <v>16</v>
      </c>
    </row>
    <row r="11" ht="12.75" spans="1:9">
      <c r="A11" s="19" t="s">
        <v>17</v>
      </c>
      <c r="B11" s="19"/>
      <c r="C11" s="19"/>
      <c r="D11" s="19"/>
      <c r="E11" s="27" t="s">
        <v>18</v>
      </c>
      <c r="F11" s="27"/>
      <c r="G11" s="101"/>
      <c r="H11" s="102"/>
      <c r="I11" s="137"/>
    </row>
    <row r="12" ht="12.75" spans="1:9">
      <c r="A12" s="103" t="s">
        <v>19</v>
      </c>
      <c r="B12" s="104"/>
      <c r="C12" s="105"/>
      <c r="D12" s="105"/>
      <c r="E12" s="27" t="s">
        <v>20</v>
      </c>
      <c r="F12" s="27"/>
      <c r="G12" s="101"/>
      <c r="H12" s="102"/>
      <c r="I12" s="137"/>
    </row>
    <row r="13" spans="1:8">
      <c r="A13" s="24" t="s">
        <v>21</v>
      </c>
      <c r="B13" s="24"/>
      <c r="C13" s="24"/>
      <c r="D13" s="24"/>
      <c r="E13" s="24"/>
      <c r="F13" s="24"/>
      <c r="G13" s="24"/>
      <c r="H13" s="106"/>
    </row>
    <row r="14" spans="1:8">
      <c r="A14" s="27" t="s">
        <v>22</v>
      </c>
      <c r="B14" s="59"/>
      <c r="C14" s="27"/>
      <c r="D14" s="27"/>
      <c r="E14" s="27"/>
      <c r="F14" s="27"/>
      <c r="G14" s="27"/>
      <c r="H14" s="25"/>
    </row>
    <row r="15" s="77" customFormat="1" ht="17" customHeight="1" spans="1:9">
      <c r="A15" s="42" t="s">
        <v>23</v>
      </c>
      <c r="B15" s="107" t="s">
        <v>24</v>
      </c>
      <c r="C15" s="107" t="s">
        <v>25</v>
      </c>
      <c r="D15" s="107"/>
      <c r="E15" s="42" t="s">
        <v>26</v>
      </c>
      <c r="F15" s="42"/>
      <c r="G15" s="39" t="s">
        <v>27</v>
      </c>
      <c r="H15" s="108" t="s">
        <v>28</v>
      </c>
      <c r="I15" s="84"/>
    </row>
    <row r="16" s="77" customFormat="1" ht="33" customHeight="1" spans="1:9">
      <c r="A16" s="37" t="s">
        <v>29</v>
      </c>
      <c r="B16" s="107" t="s">
        <v>30</v>
      </c>
      <c r="C16" s="38" t="s">
        <v>31</v>
      </c>
      <c r="D16" s="38"/>
      <c r="E16" s="37" t="s">
        <v>32</v>
      </c>
      <c r="F16" s="37"/>
      <c r="G16" s="109" t="s">
        <v>33</v>
      </c>
      <c r="H16" s="110" t="s">
        <v>34</v>
      </c>
      <c r="I16" s="84"/>
    </row>
    <row r="17" s="78" customFormat="1" ht="58" customHeight="1" spans="1:9">
      <c r="A17" s="44">
        <v>1</v>
      </c>
      <c r="B17" s="111" t="s">
        <v>35</v>
      </c>
      <c r="C17" s="112" t="s">
        <v>36</v>
      </c>
      <c r="D17" s="44" t="s">
        <v>37</v>
      </c>
      <c r="E17" s="113">
        <v>6</v>
      </c>
      <c r="F17" s="45" t="s">
        <v>38</v>
      </c>
      <c r="G17" s="114">
        <f>5026*1.15</f>
        <v>5779.9</v>
      </c>
      <c r="H17" s="115">
        <f t="shared" ref="H17:H22" si="0">E17*G17</f>
        <v>34679.4</v>
      </c>
      <c r="I17" s="138"/>
    </row>
    <row r="18" s="79" customFormat="1" ht="58" customHeight="1" spans="1:9">
      <c r="A18" s="44">
        <v>2</v>
      </c>
      <c r="B18" s="111" t="s">
        <v>39</v>
      </c>
      <c r="C18" s="112" t="s">
        <v>40</v>
      </c>
      <c r="D18" s="44" t="s">
        <v>37</v>
      </c>
      <c r="E18" s="113">
        <v>1</v>
      </c>
      <c r="F18" s="45" t="s">
        <v>38</v>
      </c>
      <c r="G18" s="114">
        <f>1155*1.4</f>
        <v>1617</v>
      </c>
      <c r="H18" s="115">
        <f t="shared" si="0"/>
        <v>1617</v>
      </c>
      <c r="I18" s="138"/>
    </row>
    <row r="19" s="79" customFormat="1" ht="58" customHeight="1" spans="1:9">
      <c r="A19" s="44">
        <v>3</v>
      </c>
      <c r="B19" s="111" t="s">
        <v>39</v>
      </c>
      <c r="C19" s="112" t="s">
        <v>41</v>
      </c>
      <c r="D19" s="44" t="s">
        <v>37</v>
      </c>
      <c r="E19" s="113">
        <v>2</v>
      </c>
      <c r="F19" s="45" t="s">
        <v>38</v>
      </c>
      <c r="G19" s="114">
        <f>620*1.4</f>
        <v>868</v>
      </c>
      <c r="H19" s="115">
        <f t="shared" si="0"/>
        <v>1736</v>
      </c>
      <c r="I19" s="138"/>
    </row>
    <row r="20" s="79" customFormat="1" ht="58" customHeight="1" spans="1:9">
      <c r="A20" s="44">
        <v>4</v>
      </c>
      <c r="B20" s="111" t="s">
        <v>42</v>
      </c>
      <c r="C20" s="112" t="s">
        <v>43</v>
      </c>
      <c r="D20" s="44" t="s">
        <v>37</v>
      </c>
      <c r="E20" s="113">
        <v>53</v>
      </c>
      <c r="F20" s="45" t="s">
        <v>38</v>
      </c>
      <c r="G20" s="114">
        <f>275*1.4</f>
        <v>385</v>
      </c>
      <c r="H20" s="115">
        <f t="shared" si="0"/>
        <v>20405</v>
      </c>
      <c r="I20" s="138"/>
    </row>
    <row r="21" s="79" customFormat="1" ht="58" customHeight="1" spans="1:9">
      <c r="A21" s="44">
        <v>5</v>
      </c>
      <c r="B21" s="111" t="s">
        <v>39</v>
      </c>
      <c r="C21" s="112" t="s">
        <v>41</v>
      </c>
      <c r="D21" s="44" t="s">
        <v>37</v>
      </c>
      <c r="E21" s="113">
        <v>3</v>
      </c>
      <c r="F21" s="45" t="s">
        <v>38</v>
      </c>
      <c r="G21" s="114">
        <f>620*1.4</f>
        <v>868</v>
      </c>
      <c r="H21" s="115">
        <f t="shared" si="0"/>
        <v>2604</v>
      </c>
      <c r="I21" s="138"/>
    </row>
    <row r="22" s="79" customFormat="1" ht="58" customHeight="1" spans="1:9">
      <c r="A22" s="44">
        <v>6</v>
      </c>
      <c r="B22" s="111" t="s">
        <v>39</v>
      </c>
      <c r="C22" s="112" t="s">
        <v>44</v>
      </c>
      <c r="D22" s="44" t="s">
        <v>37</v>
      </c>
      <c r="E22" s="113">
        <v>6</v>
      </c>
      <c r="F22" s="45" t="s">
        <v>38</v>
      </c>
      <c r="G22" s="114">
        <f>643*1.05</f>
        <v>675.15</v>
      </c>
      <c r="H22" s="115">
        <f t="shared" si="0"/>
        <v>4050.9</v>
      </c>
      <c r="I22" s="138"/>
    </row>
    <row r="23" s="59" customFormat="1" ht="17.1" customHeight="1" spans="1:13">
      <c r="A23" s="74" t="s">
        <v>45</v>
      </c>
      <c r="B23" s="116"/>
      <c r="C23" s="51"/>
      <c r="D23" s="51"/>
      <c r="E23" s="117">
        <f>SUM(E17:E22)</f>
        <v>71</v>
      </c>
      <c r="F23" s="117"/>
      <c r="G23" s="118"/>
      <c r="H23" s="119">
        <f>SUM(H17:H22)</f>
        <v>65092.3</v>
      </c>
      <c r="I23" s="32"/>
      <c r="M23" s="139"/>
    </row>
    <row r="24" s="77" customFormat="1" ht="12.35" spans="2:9">
      <c r="B24" s="120"/>
      <c r="C24" s="60"/>
      <c r="D24" s="121"/>
      <c r="E24" s="122"/>
      <c r="F24" s="122"/>
      <c r="G24" s="123"/>
      <c r="H24" s="124"/>
      <c r="I24" s="84"/>
    </row>
    <row r="25" s="77" customFormat="1" spans="2:13">
      <c r="B25" s="120"/>
      <c r="C25" s="60"/>
      <c r="D25" s="121"/>
      <c r="E25" s="122"/>
      <c r="F25" s="122"/>
      <c r="G25" s="123" t="s">
        <v>46</v>
      </c>
      <c r="H25" s="124">
        <v>15000</v>
      </c>
      <c r="I25" s="84"/>
      <c r="M25" s="127"/>
    </row>
    <row r="26" s="77" customFormat="1" spans="2:13">
      <c r="B26" s="120"/>
      <c r="C26" s="60"/>
      <c r="D26" s="121"/>
      <c r="E26" s="122"/>
      <c r="F26" s="122"/>
      <c r="G26" s="123"/>
      <c r="H26" s="124"/>
      <c r="I26" s="84"/>
      <c r="M26" s="127"/>
    </row>
    <row r="27" s="77" customFormat="1" spans="2:13">
      <c r="B27" s="125" t="s">
        <v>47</v>
      </c>
      <c r="C27" s="60"/>
      <c r="D27" s="121"/>
      <c r="E27" s="122"/>
      <c r="F27" s="122"/>
      <c r="G27" s="126" t="s">
        <v>48</v>
      </c>
      <c r="H27" s="127">
        <f>H23+H25+H26</f>
        <v>80092.3</v>
      </c>
      <c r="I27" s="84"/>
      <c r="M27" s="127"/>
    </row>
    <row r="28" s="77" customFormat="1" spans="2:14">
      <c r="B28" s="60" t="s">
        <v>49</v>
      </c>
      <c r="E28" s="122"/>
      <c r="F28" s="122"/>
      <c r="G28" s="122"/>
      <c r="H28" s="127"/>
      <c r="I28" s="84"/>
      <c r="N28" s="127"/>
    </row>
    <row r="29" s="77" customFormat="1" spans="2:9">
      <c r="B29" s="120"/>
      <c r="E29" s="122"/>
      <c r="F29" s="122"/>
      <c r="G29" s="128">
        <f>H7</f>
        <v>44340</v>
      </c>
      <c r="H29" s="129"/>
      <c r="I29" s="84"/>
    </row>
    <row r="30" s="77" customFormat="1" ht="12.35" spans="2:9">
      <c r="B30" s="120"/>
      <c r="C30" s="121"/>
      <c r="D30" s="121"/>
      <c r="G30" s="130"/>
      <c r="H30" s="129"/>
      <c r="I30" s="84"/>
    </row>
    <row r="31" s="77" customFormat="1" ht="16.1" spans="1:9">
      <c r="A31" s="131"/>
      <c r="B31" s="131"/>
      <c r="C31" s="132"/>
      <c r="D31" s="132"/>
      <c r="E31" s="131"/>
      <c r="F31" s="132"/>
      <c r="G31" s="131"/>
      <c r="H31" s="133"/>
      <c r="I31" s="140"/>
    </row>
    <row r="32" spans="3:4">
      <c r="C32" s="134"/>
      <c r="D32" s="134"/>
    </row>
    <row r="33" spans="3:4">
      <c r="C33" s="134"/>
      <c r="D33" s="134"/>
    </row>
    <row r="34" spans="3:4">
      <c r="C34" s="134"/>
      <c r="D34" s="134"/>
    </row>
    <row r="35" spans="3:4">
      <c r="C35" s="134"/>
      <c r="D35" s="134"/>
    </row>
    <row r="36" spans="3:4">
      <c r="C36" s="134"/>
      <c r="D36" s="134"/>
    </row>
    <row r="37" spans="3:4">
      <c r="C37" s="134"/>
      <c r="D37" s="134"/>
    </row>
    <row r="38" spans="3:4">
      <c r="C38" s="134"/>
      <c r="D38" s="134"/>
    </row>
    <row r="39" spans="3:4">
      <c r="C39" s="134"/>
      <c r="D39" s="134"/>
    </row>
    <row r="40" spans="3:4">
      <c r="C40" s="134"/>
      <c r="D40" s="134"/>
    </row>
    <row r="41" spans="3:4">
      <c r="C41" s="134"/>
      <c r="D41" s="134"/>
    </row>
    <row r="42" spans="3:4">
      <c r="C42" s="134"/>
      <c r="D42" s="134"/>
    </row>
    <row r="43" spans="3:4">
      <c r="C43" s="134"/>
      <c r="D43" s="134"/>
    </row>
    <row r="44" spans="3:4">
      <c r="C44" s="134"/>
      <c r="D44" s="134"/>
    </row>
    <row r="45" spans="3:4">
      <c r="C45" s="134"/>
      <c r="D45" s="134"/>
    </row>
    <row r="46" spans="3:4">
      <c r="C46" s="134"/>
      <c r="D46" s="134"/>
    </row>
    <row r="47" spans="3:4">
      <c r="C47" s="134"/>
      <c r="D47" s="134"/>
    </row>
    <row r="48" spans="3:4">
      <c r="C48" s="134"/>
      <c r="D48" s="134"/>
    </row>
    <row r="49" spans="3:4">
      <c r="C49" s="134"/>
      <c r="D49" s="134"/>
    </row>
    <row r="50" spans="3:4">
      <c r="C50" s="134"/>
      <c r="D50" s="134"/>
    </row>
    <row r="51" spans="3:4">
      <c r="C51" s="134"/>
      <c r="D51" s="134"/>
    </row>
    <row r="52" spans="3:4">
      <c r="C52" s="134"/>
      <c r="D52" s="134"/>
    </row>
    <row r="53" spans="3:4">
      <c r="C53" s="134"/>
      <c r="D53" s="134"/>
    </row>
    <row r="54" spans="3:4">
      <c r="C54" s="134"/>
      <c r="D54" s="134"/>
    </row>
    <row r="55" spans="3:4">
      <c r="C55" s="134"/>
      <c r="D55" s="134"/>
    </row>
    <row r="56" spans="3:4">
      <c r="C56" s="134"/>
      <c r="D56" s="134"/>
    </row>
    <row r="57" spans="3:4">
      <c r="C57" s="134"/>
      <c r="D57" s="134"/>
    </row>
    <row r="58" spans="3:4">
      <c r="C58" s="134"/>
      <c r="D58" s="134"/>
    </row>
    <row r="59" spans="3:4">
      <c r="C59" s="134"/>
      <c r="D59" s="134"/>
    </row>
    <row r="60" spans="3:4">
      <c r="C60" s="134"/>
      <c r="D60" s="134"/>
    </row>
    <row r="61" spans="3:4">
      <c r="C61" s="134"/>
      <c r="D61" s="134"/>
    </row>
    <row r="62" spans="3:4">
      <c r="C62" s="134"/>
      <c r="D62" s="134"/>
    </row>
    <row r="63" spans="3:4">
      <c r="C63" s="134"/>
      <c r="D63" s="134"/>
    </row>
    <row r="64" spans="3:4">
      <c r="C64" s="134"/>
      <c r="D64" s="134"/>
    </row>
    <row r="65" spans="3:4">
      <c r="C65" s="134"/>
      <c r="D65" s="134"/>
    </row>
    <row r="66" spans="3:4">
      <c r="C66" s="134"/>
      <c r="D66" s="134"/>
    </row>
    <row r="67" spans="3:4">
      <c r="C67" s="134"/>
      <c r="D67" s="134"/>
    </row>
    <row r="68" spans="3:4">
      <c r="C68" s="134"/>
      <c r="D68" s="134"/>
    </row>
    <row r="69" spans="3:4">
      <c r="C69" s="134"/>
      <c r="D69" s="134"/>
    </row>
    <row r="70" spans="3:4">
      <c r="C70" s="134"/>
      <c r="D70" s="134"/>
    </row>
    <row r="71" spans="3:4">
      <c r="C71" s="134"/>
      <c r="D71" s="134"/>
    </row>
    <row r="72" spans="3:4">
      <c r="C72" s="134"/>
      <c r="D72" s="134"/>
    </row>
    <row r="73" spans="3:4">
      <c r="C73" s="134"/>
      <c r="D73" s="134"/>
    </row>
    <row r="74" spans="3:4">
      <c r="C74" s="134"/>
      <c r="D74" s="134"/>
    </row>
    <row r="75" spans="3:4">
      <c r="C75" s="134"/>
      <c r="D75" s="134"/>
    </row>
    <row r="76" spans="3:4">
      <c r="C76" s="134"/>
      <c r="D76" s="134"/>
    </row>
    <row r="77" spans="3:4">
      <c r="C77" s="134"/>
      <c r="D77" s="134"/>
    </row>
    <row r="78" spans="3:4">
      <c r="C78" s="134"/>
      <c r="D78" s="134"/>
    </row>
    <row r="79" spans="3:4">
      <c r="C79" s="134"/>
      <c r="D79" s="134"/>
    </row>
    <row r="80" spans="3:4">
      <c r="C80" s="134"/>
      <c r="D80" s="134"/>
    </row>
    <row r="81" spans="3:4">
      <c r="C81" s="134"/>
      <c r="D81" s="134"/>
    </row>
    <row r="82" spans="3:4">
      <c r="C82" s="134"/>
      <c r="D82" s="134"/>
    </row>
    <row r="83" spans="3:4">
      <c r="C83" s="134"/>
      <c r="D83" s="134"/>
    </row>
    <row r="84" spans="3:4">
      <c r="C84" s="134"/>
      <c r="D84" s="134"/>
    </row>
    <row r="85" spans="3:4">
      <c r="C85" s="134"/>
      <c r="D85" s="134"/>
    </row>
    <row r="86" spans="3:4">
      <c r="C86" s="134"/>
      <c r="D86" s="134"/>
    </row>
    <row r="87" spans="3:4">
      <c r="C87" s="134"/>
      <c r="D87" s="134"/>
    </row>
    <row r="88" spans="3:4">
      <c r="C88" s="134"/>
      <c r="D88" s="134"/>
    </row>
    <row r="89" spans="3:4">
      <c r="C89" s="134"/>
      <c r="D89" s="134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9:H29"/>
  </mergeCell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A7" workbookViewId="0">
      <selection activeCell="L18" sqref="L18"/>
    </sheetView>
  </sheetViews>
  <sheetFormatPr defaultColWidth="6.50442477876106" defaultRowHeight="13.5"/>
  <cols>
    <col min="1" max="1" width="6.38053097345133" style="3" customWidth="1"/>
    <col min="2" max="2" width="13.8761061946903" style="3" customWidth="1"/>
    <col min="3" max="3" width="12.3805309734513" style="3" customWidth="1"/>
    <col min="4" max="4" width="10.6283185840708" style="4" customWidth="1"/>
    <col min="5" max="5" width="10.2477876106195" style="4" customWidth="1"/>
    <col min="6" max="6" width="7.75221238938053" style="5" customWidth="1"/>
    <col min="7" max="7" width="7.6283185840708" style="6" customWidth="1"/>
    <col min="8" max="8" width="9.87610619469027" style="7" customWidth="1"/>
    <col min="9" max="9" width="8.50442477876106" style="3" customWidth="1"/>
    <col min="10" max="16384" width="6.50442477876106" style="3"/>
  </cols>
  <sheetData>
    <row r="1" ht="17.25" spans="1:9">
      <c r="A1" s="8" t="str">
        <f>PI!A1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PI!A2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3"/>
      <c r="G2" s="11"/>
      <c r="H2" s="11"/>
      <c r="I2" s="11"/>
    </row>
    <row r="3" ht="17.25" spans="1:9">
      <c r="A3" s="8" t="s">
        <v>50</v>
      </c>
      <c r="B3" s="8"/>
      <c r="C3" s="8"/>
      <c r="D3" s="8"/>
      <c r="E3" s="9"/>
      <c r="F3" s="10"/>
      <c r="G3" s="8"/>
      <c r="H3" s="8"/>
      <c r="I3" s="8"/>
    </row>
    <row r="4" ht="18.35" spans="1:9">
      <c r="A4" s="14" t="s">
        <v>51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5" t="s">
        <v>52</v>
      </c>
      <c r="B5" s="15"/>
      <c r="C5" s="15"/>
      <c r="D5" s="15"/>
      <c r="E5" s="16" t="s">
        <v>53</v>
      </c>
      <c r="F5" s="17"/>
      <c r="G5" s="18" t="str">
        <f>PI!G5</f>
        <v>JMBII20210524S-69</v>
      </c>
      <c r="H5" s="18"/>
      <c r="I5" s="18"/>
    </row>
    <row r="6" ht="12" customHeight="1" spans="1:9">
      <c r="A6" s="19" t="s">
        <v>7</v>
      </c>
      <c r="B6" s="19"/>
      <c r="C6" s="19"/>
      <c r="D6" s="19"/>
      <c r="E6" s="20" t="s">
        <v>8</v>
      </c>
      <c r="F6" s="21"/>
      <c r="G6" s="22" t="str">
        <f>G5</f>
        <v>JMBII20210524S-69</v>
      </c>
      <c r="H6" s="22"/>
      <c r="I6" s="22"/>
    </row>
    <row r="7" spans="1:9">
      <c r="A7" s="23" t="s">
        <v>9</v>
      </c>
      <c r="B7" s="24"/>
      <c r="C7" s="24"/>
      <c r="D7" s="24"/>
      <c r="E7" s="25" t="s">
        <v>54</v>
      </c>
      <c r="F7" s="26"/>
      <c r="G7" s="27"/>
      <c r="H7" s="28">
        <f>PI!H7</f>
        <v>44340</v>
      </c>
      <c r="I7" s="28"/>
    </row>
    <row r="8" spans="1:9">
      <c r="A8" s="24"/>
      <c r="B8" s="24"/>
      <c r="C8" s="24"/>
      <c r="D8" s="24"/>
      <c r="E8" s="25" t="s">
        <v>11</v>
      </c>
      <c r="F8" s="26"/>
      <c r="G8" s="27"/>
      <c r="H8" s="28">
        <f>PI!H8</f>
        <v>44340</v>
      </c>
      <c r="I8" s="28"/>
    </row>
    <row r="9" ht="27.75" customHeight="1" spans="1:9">
      <c r="A9" s="19" t="s">
        <v>12</v>
      </c>
      <c r="B9" s="19"/>
      <c r="C9" s="19"/>
      <c r="D9" s="19"/>
      <c r="E9" s="25" t="s">
        <v>13</v>
      </c>
      <c r="F9" s="26"/>
      <c r="G9" s="27"/>
      <c r="H9" s="29"/>
      <c r="I9" s="29"/>
    </row>
    <row r="10" ht="66" customHeight="1" spans="1:9">
      <c r="A10" s="24" t="s">
        <v>55</v>
      </c>
      <c r="B10" s="24"/>
      <c r="C10" s="24"/>
      <c r="D10" s="24"/>
      <c r="E10" s="30" t="s">
        <v>15</v>
      </c>
      <c r="F10" s="31"/>
      <c r="G10" s="32"/>
      <c r="H10" s="29" t="s">
        <v>16</v>
      </c>
      <c r="I10" s="29"/>
    </row>
    <row r="11" spans="1:9">
      <c r="A11" s="24" t="s">
        <v>56</v>
      </c>
      <c r="B11" s="24"/>
      <c r="C11" s="24"/>
      <c r="D11" s="24"/>
      <c r="E11" s="25" t="s">
        <v>18</v>
      </c>
      <c r="F11" s="26"/>
      <c r="G11" s="33"/>
      <c r="H11" s="33"/>
      <c r="I11" s="33"/>
    </row>
    <row r="12" spans="1:9">
      <c r="A12" s="24" t="s">
        <v>19</v>
      </c>
      <c r="B12" s="24"/>
      <c r="C12" s="24"/>
      <c r="D12" s="24"/>
      <c r="E12" s="25" t="s">
        <v>20</v>
      </c>
      <c r="F12" s="26"/>
      <c r="G12" s="33"/>
      <c r="H12" s="33"/>
      <c r="I12" s="33"/>
    </row>
    <row r="13" spans="1:9">
      <c r="A13" s="27" t="s">
        <v>57</v>
      </c>
      <c r="B13" s="27"/>
      <c r="C13" s="34"/>
      <c r="D13" s="34"/>
      <c r="E13" s="34"/>
      <c r="F13" s="35"/>
      <c r="G13" s="34"/>
      <c r="H13" s="34"/>
      <c r="I13" s="34"/>
    </row>
    <row r="14" spans="1:9">
      <c r="A14" s="27" t="s">
        <v>22</v>
      </c>
      <c r="B14" s="27"/>
      <c r="C14" s="27"/>
      <c r="D14" s="27"/>
      <c r="E14" s="25"/>
      <c r="F14" s="36"/>
      <c r="G14" s="27"/>
      <c r="H14" s="27"/>
      <c r="I14" s="27"/>
    </row>
    <row r="15" ht="21" customHeight="1" spans="1:9">
      <c r="A15" s="37" t="s">
        <v>58</v>
      </c>
      <c r="B15" s="38" t="s">
        <v>25</v>
      </c>
      <c r="C15" s="38"/>
      <c r="D15" s="39" t="s">
        <v>59</v>
      </c>
      <c r="E15" s="39" t="s">
        <v>60</v>
      </c>
      <c r="F15" s="40" t="s">
        <v>61</v>
      </c>
      <c r="G15" s="41" t="s">
        <v>62</v>
      </c>
      <c r="H15" s="42" t="s">
        <v>26</v>
      </c>
      <c r="I15" s="42"/>
    </row>
    <row r="16" ht="30" customHeight="1" spans="1:9">
      <c r="A16" s="37" t="s">
        <v>29</v>
      </c>
      <c r="B16" s="38" t="s">
        <v>31</v>
      </c>
      <c r="C16" s="38"/>
      <c r="D16" s="39" t="s">
        <v>63</v>
      </c>
      <c r="E16" s="39" t="s">
        <v>64</v>
      </c>
      <c r="F16" s="40" t="s">
        <v>65</v>
      </c>
      <c r="G16" s="43" t="s">
        <v>66</v>
      </c>
      <c r="H16" s="42" t="s">
        <v>32</v>
      </c>
      <c r="I16" s="42"/>
    </row>
    <row r="17" s="1" customFormat="1" ht="48" customHeight="1" spans="1:9">
      <c r="A17" s="44">
        <v>1</v>
      </c>
      <c r="B17" s="45" t="str">
        <f>PI!C17</f>
        <v>35/65R33-★★★★/★★★ GLR27 TL E4/L4,2S,RC A</v>
      </c>
      <c r="C17" s="45" t="str">
        <f>PI!D17</f>
        <v>tyre</v>
      </c>
      <c r="D17" s="46">
        <f>1142.872*H17</f>
        <v>6857.232</v>
      </c>
      <c r="E17" s="46">
        <f t="shared" ref="E17:E22" si="0">D17</f>
        <v>6857.232</v>
      </c>
      <c r="F17" s="47">
        <v>22.1892</v>
      </c>
      <c r="G17" s="48">
        <f t="shared" ref="G17:G22" si="1">H17</f>
        <v>6</v>
      </c>
      <c r="H17" s="48">
        <f>PI!E17</f>
        <v>6</v>
      </c>
      <c r="I17" s="45" t="s">
        <v>38</v>
      </c>
    </row>
    <row r="18" s="2" customFormat="1" ht="48" customHeight="1" spans="1:9">
      <c r="A18" s="44">
        <v>2</v>
      </c>
      <c r="B18" s="45" t="str">
        <f>PI!C18</f>
        <v>23.5R25-★★/★★ GLR09 TL M3,2S,RC ADVANCE</v>
      </c>
      <c r="C18" s="45" t="str">
        <f>PI!D18</f>
        <v>tyre</v>
      </c>
      <c r="D18" s="46">
        <f>306.84*H18</f>
        <v>306.84</v>
      </c>
      <c r="E18" s="46">
        <f t="shared" si="0"/>
        <v>306.84</v>
      </c>
      <c r="F18" s="47">
        <v>1.522804</v>
      </c>
      <c r="G18" s="48">
        <f t="shared" si="1"/>
        <v>1</v>
      </c>
      <c r="H18" s="48">
        <f>PI!E18</f>
        <v>1</v>
      </c>
      <c r="I18" s="45" t="s">
        <v>38</v>
      </c>
    </row>
    <row r="19" s="2" customFormat="1" ht="48" customHeight="1" spans="1:9">
      <c r="A19" s="44">
        <v>3</v>
      </c>
      <c r="B19" s="45" t="str">
        <f>PI!C19</f>
        <v>14.00R24-★★★ GLR12 TL/TT E3,1S 前进</v>
      </c>
      <c r="C19" s="45" t="str">
        <f>PI!D19</f>
        <v>tyre</v>
      </c>
      <c r="D19" s="46" t="s">
        <v>67</v>
      </c>
      <c r="E19" s="46" t="str">
        <f t="shared" si="0"/>
        <v>*191.33</v>
      </c>
      <c r="F19" s="47">
        <v>1.368704</v>
      </c>
      <c r="G19" s="48">
        <f t="shared" si="1"/>
        <v>2</v>
      </c>
      <c r="H19" s="48">
        <f>PI!E19</f>
        <v>2</v>
      </c>
      <c r="I19" s="45" t="s">
        <v>38</v>
      </c>
    </row>
    <row r="20" s="2" customFormat="1" ht="48" customHeight="1" spans="1:9">
      <c r="A20" s="44">
        <v>4</v>
      </c>
      <c r="B20" s="45" t="str">
        <f>PI!C20</f>
        <v>12.00R20-20 GL923A TT  前进</v>
      </c>
      <c r="C20" s="45" t="str">
        <f>PI!D20</f>
        <v>tyre</v>
      </c>
      <c r="D20" s="46">
        <f>98.67*H20</f>
        <v>5229.51</v>
      </c>
      <c r="E20" s="46">
        <f t="shared" si="0"/>
        <v>5229.51</v>
      </c>
      <c r="F20" s="47">
        <v>19.8803</v>
      </c>
      <c r="G20" s="48">
        <f t="shared" si="1"/>
        <v>53</v>
      </c>
      <c r="H20" s="48">
        <f>PI!E20</f>
        <v>53</v>
      </c>
      <c r="I20" s="45" t="s">
        <v>38</v>
      </c>
    </row>
    <row r="21" s="2" customFormat="1" ht="48" customHeight="1" spans="1:9">
      <c r="A21" s="44">
        <v>5</v>
      </c>
      <c r="B21" s="45" t="str">
        <f>PI!C21</f>
        <v>14.00R24-★★★ GLR12 TL/TT E3,1S 前进</v>
      </c>
      <c r="C21" s="45" t="str">
        <f>PI!D21</f>
        <v>tyre</v>
      </c>
      <c r="D21" s="46">
        <f>191.33*H21</f>
        <v>573.99</v>
      </c>
      <c r="E21" s="46">
        <f t="shared" si="0"/>
        <v>573.99</v>
      </c>
      <c r="F21" s="47">
        <v>2.053056</v>
      </c>
      <c r="G21" s="48">
        <f t="shared" si="1"/>
        <v>3</v>
      </c>
      <c r="H21" s="48">
        <f>PI!E21</f>
        <v>3</v>
      </c>
      <c r="I21" s="45" t="s">
        <v>38</v>
      </c>
    </row>
    <row r="22" s="2" customFormat="1" ht="48" customHeight="1" spans="1:9">
      <c r="A22" s="44">
        <v>6</v>
      </c>
      <c r="B22" s="45" t="str">
        <f>PI!C22</f>
        <v>12.00R24-★★★ GL909A TL/TT  164/162G 前进</v>
      </c>
      <c r="C22" s="45" t="str">
        <f>PI!D22</f>
        <v>tyre</v>
      </c>
      <c r="D22" s="46">
        <f>103.473*H22</f>
        <v>620.838</v>
      </c>
      <c r="E22" s="46">
        <f t="shared" si="0"/>
        <v>620.838</v>
      </c>
      <c r="F22" s="47">
        <v>2.8125</v>
      </c>
      <c r="G22" s="48">
        <f t="shared" si="1"/>
        <v>6</v>
      </c>
      <c r="H22" s="48">
        <f>PI!E22</f>
        <v>6</v>
      </c>
      <c r="I22" s="45" t="s">
        <v>38</v>
      </c>
    </row>
    <row r="23" spans="5:5">
      <c r="E23" s="49"/>
    </row>
    <row r="24" spans="1:9">
      <c r="A24" s="50" t="s">
        <v>45</v>
      </c>
      <c r="B24" s="51"/>
      <c r="C24" s="51"/>
      <c r="D24" s="52">
        <f>SUM(D17:D23)</f>
        <v>13588.41</v>
      </c>
      <c r="E24" s="52">
        <f>SUM(E17:E23)</f>
        <v>13588.41</v>
      </c>
      <c r="F24" s="53">
        <f>SUM(F17:F23)</f>
        <v>49.826564</v>
      </c>
      <c r="G24" s="54">
        <f>SUM(G17:G23)</f>
        <v>71</v>
      </c>
      <c r="H24" s="54">
        <f>SUM(H17:H23)</f>
        <v>71</v>
      </c>
      <c r="I24" s="74"/>
    </row>
    <row r="25" ht="18" customHeight="1" spans="1:9">
      <c r="A25" s="55"/>
      <c r="B25" s="56"/>
      <c r="C25" s="56"/>
      <c r="D25" s="49"/>
      <c r="E25" s="49"/>
      <c r="F25" s="57"/>
      <c r="G25" s="58"/>
      <c r="H25" s="58"/>
      <c r="I25" s="75"/>
    </row>
    <row r="26" spans="1:9">
      <c r="A26" s="59"/>
      <c r="B26" s="60" t="s">
        <v>47</v>
      </c>
      <c r="C26" s="60"/>
      <c r="D26" s="61"/>
      <c r="E26" s="61"/>
      <c r="F26" s="35"/>
      <c r="G26" s="62"/>
      <c r="H26" s="62"/>
      <c r="I26" s="76"/>
    </row>
    <row r="27" spans="1:9">
      <c r="A27" s="59"/>
      <c r="B27" s="60" t="s">
        <v>49</v>
      </c>
      <c r="C27" s="60"/>
      <c r="D27" s="61"/>
      <c r="E27" s="61"/>
      <c r="F27" s="35">
        <f>H7</f>
        <v>44340</v>
      </c>
      <c r="G27" s="63"/>
      <c r="H27" s="63"/>
      <c r="I27" s="63"/>
    </row>
    <row r="28" spans="1:9">
      <c r="A28" s="64"/>
      <c r="B28" s="65"/>
      <c r="C28" s="65"/>
      <c r="D28" s="66"/>
      <c r="E28" s="66"/>
      <c r="F28" s="67"/>
      <c r="G28" s="68"/>
      <c r="H28" s="68"/>
      <c r="I28" s="64"/>
    </row>
    <row r="29" ht="16.1" spans="1:9">
      <c r="A29" s="69"/>
      <c r="B29" s="70"/>
      <c r="C29" s="70"/>
      <c r="D29" s="71"/>
      <c r="E29" s="71"/>
      <c r="F29" s="72"/>
      <c r="G29" s="73"/>
      <c r="H29" s="73"/>
      <c r="I29" s="69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6:E26"/>
    <mergeCell ref="D27:E27"/>
    <mergeCell ref="F27:I27"/>
  </mergeCells>
  <pageMargins left="0.7" right="0.7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reman105</cp:lastModifiedBy>
  <dcterms:created xsi:type="dcterms:W3CDTF">2021-01-19T10:10:00Z</dcterms:created>
  <dcterms:modified xsi:type="dcterms:W3CDTF">2021-05-26T09:32:11Z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  <property fmtid="{D5CDD505-2E9C-101B-9397-08002B2CF9AE}" pid="3" name="KSOReadingLayout">
    <vt:bool>true</vt:bool>
  </property>
</Properties>
</file>