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C:\Users\Rati2\OneDrive\Desktop\"/>
    </mc:Choice>
  </mc:AlternateContent>
  <xr:revisionPtr revIDLastSave="1" documentId="11_8091593079878ADC63F0B7CF20C17DCBC945B2EA" xr6:coauthVersionLast="36" xr6:coauthVersionMax="36" xr10:uidLastSave="{73C551AB-696C-4609-A6E2-8993D2D961A5}"/>
  <bookViews>
    <workbookView xWindow="0" yWindow="0" windowWidth="14025" windowHeight="6465" firstSheet="5" activeTab="6" xr2:uid="{00000000-000D-0000-FFFF-FFFF00000000}"/>
  </bookViews>
  <sheets>
    <sheet name="ამოცანა 2.1 Org. form " sheetId="7" r:id="rId1"/>
    <sheet name="ამოცანა 2.2 MACRS" sheetId="1" r:id="rId2"/>
    <sheet name="ამოცანა 2.2 MACRS 1" sheetId="4" r:id="rId3"/>
    <sheet name="ამოცანა 2.3 Tax" sheetId="5" r:id="rId4"/>
    <sheet name="ამოცანა 2.4 Corp. Tax" sheetId="2" r:id="rId5"/>
    <sheet name="ამოცანა 2.5 Inflation" sheetId="6" r:id="rId6"/>
    <sheet name="DDB Depreciation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8" l="1"/>
  <c r="D63" i="8"/>
  <c r="E63" i="8" s="1"/>
  <c r="C63" i="8"/>
  <c r="F62" i="8"/>
  <c r="C62" i="8"/>
  <c r="D62" i="8" s="1"/>
  <c r="E62" i="8" s="1"/>
  <c r="F61" i="8"/>
  <c r="D61" i="8"/>
  <c r="E61" i="8" s="1"/>
  <c r="C61" i="8"/>
  <c r="F60" i="8"/>
  <c r="C60" i="8"/>
  <c r="D60" i="8" s="1"/>
  <c r="E60" i="8" s="1"/>
  <c r="F59" i="8"/>
  <c r="D59" i="8"/>
  <c r="E59" i="8" s="1"/>
  <c r="C59" i="8"/>
  <c r="F58" i="8"/>
  <c r="C58" i="8"/>
  <c r="D58" i="8" s="1"/>
  <c r="E58" i="8" s="1"/>
  <c r="F57" i="8"/>
  <c r="D57" i="8"/>
  <c r="E57" i="8" s="1"/>
  <c r="C57" i="8"/>
  <c r="F56" i="8"/>
  <c r="E56" i="8"/>
  <c r="C56" i="8"/>
  <c r="D56" i="8" s="1"/>
  <c r="F55" i="8"/>
  <c r="D55" i="8"/>
  <c r="E55" i="8" s="1"/>
  <c r="C55" i="8"/>
  <c r="F54" i="8"/>
  <c r="C54" i="8"/>
  <c r="D54" i="8" s="1"/>
  <c r="E54" i="8" s="1"/>
  <c r="F53" i="8"/>
  <c r="D53" i="8"/>
  <c r="E53" i="8" s="1"/>
  <c r="C53" i="8"/>
  <c r="F52" i="8"/>
  <c r="E52" i="8"/>
  <c r="C52" i="8"/>
  <c r="D52" i="8" s="1"/>
  <c r="F51" i="8"/>
  <c r="D51" i="8"/>
  <c r="E51" i="8" s="1"/>
  <c r="C51" i="8"/>
  <c r="F50" i="8"/>
  <c r="C50" i="8"/>
  <c r="D50" i="8" s="1"/>
  <c r="E50" i="8" s="1"/>
  <c r="F49" i="8"/>
  <c r="D49" i="8"/>
  <c r="E49" i="8" s="1"/>
  <c r="C49" i="8"/>
  <c r="F48" i="8"/>
  <c r="E48" i="8"/>
  <c r="C48" i="8"/>
  <c r="D48" i="8" s="1"/>
  <c r="F47" i="8"/>
  <c r="D47" i="8"/>
  <c r="E47" i="8" s="1"/>
  <c r="C47" i="8"/>
  <c r="F46" i="8"/>
  <c r="C46" i="8"/>
  <c r="D46" i="8" s="1"/>
  <c r="E46" i="8" s="1"/>
  <c r="F45" i="8"/>
  <c r="D45" i="8"/>
  <c r="E45" i="8" s="1"/>
  <c r="C45" i="8"/>
  <c r="F44" i="8"/>
  <c r="E44" i="8"/>
  <c r="C44" i="8"/>
  <c r="D44" i="8" s="1"/>
  <c r="F43" i="8"/>
  <c r="D43" i="8"/>
  <c r="E43" i="8" s="1"/>
  <c r="C43" i="8"/>
  <c r="F42" i="8"/>
  <c r="C42" i="8"/>
  <c r="D42" i="8" s="1"/>
  <c r="E42" i="8" s="1"/>
  <c r="F41" i="8"/>
  <c r="D41" i="8"/>
  <c r="E41" i="8" s="1"/>
  <c r="C41" i="8"/>
  <c r="F40" i="8"/>
  <c r="E40" i="8"/>
  <c r="C40" i="8"/>
  <c r="D40" i="8" s="1"/>
  <c r="F39" i="8"/>
  <c r="D39" i="8"/>
  <c r="E39" i="8" s="1"/>
  <c r="C39" i="8"/>
  <c r="F38" i="8"/>
  <c r="C38" i="8"/>
  <c r="D38" i="8" s="1"/>
  <c r="E38" i="8" s="1"/>
  <c r="F37" i="8"/>
  <c r="D37" i="8"/>
  <c r="E37" i="8" s="1"/>
  <c r="C37" i="8"/>
  <c r="F36" i="8"/>
  <c r="E36" i="8"/>
  <c r="C36" i="8"/>
  <c r="D36" i="8" s="1"/>
  <c r="F35" i="8"/>
  <c r="D35" i="8"/>
  <c r="E35" i="8" s="1"/>
  <c r="C35" i="8"/>
  <c r="F34" i="8"/>
  <c r="C34" i="8"/>
  <c r="D34" i="8" s="1"/>
  <c r="E34" i="8" s="1"/>
  <c r="F33" i="8"/>
  <c r="D33" i="8"/>
  <c r="E33" i="8" s="1"/>
  <c r="C33" i="8"/>
  <c r="F32" i="8"/>
  <c r="E32" i="8"/>
  <c r="C32" i="8"/>
  <c r="D32" i="8" s="1"/>
  <c r="F31" i="8"/>
  <c r="D31" i="8"/>
  <c r="E31" i="8" s="1"/>
  <c r="C31" i="8"/>
  <c r="F30" i="8"/>
  <c r="C30" i="8"/>
  <c r="D30" i="8" s="1"/>
  <c r="E30" i="8" s="1"/>
  <c r="F29" i="8"/>
  <c r="D29" i="8"/>
  <c r="E29" i="8" s="1"/>
  <c r="C29" i="8"/>
  <c r="F28" i="8"/>
  <c r="E28" i="8"/>
  <c r="C28" i="8"/>
  <c r="D28" i="8" s="1"/>
  <c r="F27" i="8"/>
  <c r="D27" i="8"/>
  <c r="E27" i="8" s="1"/>
  <c r="C27" i="8"/>
  <c r="F26" i="8"/>
  <c r="C26" i="8"/>
  <c r="D26" i="8" s="1"/>
  <c r="E26" i="8" s="1"/>
  <c r="F25" i="8"/>
  <c r="D25" i="8"/>
  <c r="E25" i="8" s="1"/>
  <c r="C25" i="8"/>
  <c r="F24" i="8"/>
  <c r="E24" i="8"/>
  <c r="C24" i="8"/>
  <c r="D24" i="8" s="1"/>
  <c r="F23" i="8"/>
  <c r="D23" i="8"/>
  <c r="E23" i="8" s="1"/>
  <c r="C23" i="8"/>
  <c r="F22" i="8"/>
  <c r="C22" i="8"/>
  <c r="D22" i="8" s="1"/>
  <c r="E22" i="8" s="1"/>
  <c r="F21" i="8"/>
  <c r="D21" i="8"/>
  <c r="E21" i="8" s="1"/>
  <c r="C21" i="8"/>
  <c r="F20" i="8"/>
  <c r="E20" i="8"/>
  <c r="C20" i="8"/>
  <c r="D20" i="8" s="1"/>
  <c r="F19" i="8"/>
  <c r="D19" i="8"/>
  <c r="E19" i="8" s="1"/>
  <c r="C19" i="8"/>
  <c r="E18" i="8"/>
  <c r="C18" i="8"/>
  <c r="D18" i="8" s="1"/>
  <c r="D17" i="8"/>
  <c r="E17" i="8" s="1"/>
  <c r="C17" i="8"/>
  <c r="E16" i="8"/>
  <c r="C16" i="8"/>
  <c r="D16" i="8" s="1"/>
  <c r="D15" i="8"/>
  <c r="E15" i="8" s="1"/>
  <c r="C15" i="8"/>
  <c r="E14" i="8"/>
  <c r="C14" i="8"/>
  <c r="D14" i="8" s="1"/>
  <c r="F13" i="8"/>
  <c r="G13" i="8" s="1"/>
  <c r="F14" i="8" s="1"/>
  <c r="D13" i="8"/>
  <c r="E13" i="8" s="1"/>
  <c r="C13" i="8"/>
  <c r="C5" i="8"/>
  <c r="G14" i="8" l="1"/>
  <c r="F15" i="8" l="1"/>
  <c r="G15" i="8" l="1"/>
  <c r="F16" i="8" l="1"/>
  <c r="G16" i="8"/>
  <c r="F17" i="8" l="1"/>
  <c r="G17" i="8" s="1"/>
  <c r="F18" i="8" l="1"/>
  <c r="F10" i="8" s="1"/>
  <c r="G18" i="8" l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E23" i="7" l="1"/>
  <c r="D23" i="7"/>
  <c r="G19" i="5"/>
  <c r="I19" i="5" s="1"/>
  <c r="J19" i="5" s="1"/>
  <c r="G18" i="5"/>
  <c r="I18" i="5" s="1"/>
  <c r="J18" i="5" s="1"/>
  <c r="J20" i="5" s="1"/>
  <c r="F17" i="2"/>
  <c r="A17" i="2" s="1"/>
  <c r="H17" i="2" s="1"/>
  <c r="F18" i="2"/>
  <c r="A18" i="2" s="1"/>
  <c r="F16" i="2"/>
  <c r="E17" i="2"/>
  <c r="E18" i="2"/>
  <c r="E16" i="2"/>
  <c r="E21" i="2" l="1"/>
  <c r="E20" i="2"/>
  <c r="F20" i="2" s="1"/>
  <c r="A20" i="2" s="1"/>
  <c r="H20" i="2" s="1"/>
  <c r="A16" i="2"/>
  <c r="H16" i="2" s="1"/>
  <c r="G18" i="2"/>
  <c r="I18" i="2" s="1"/>
  <c r="G17" i="2"/>
  <c r="G20" i="2"/>
  <c r="I20" i="2" s="1"/>
  <c r="F28" i="2"/>
  <c r="F29" i="2" s="1"/>
  <c r="F30" i="2" s="1"/>
  <c r="F31" i="2" s="1"/>
  <c r="F32" i="2" s="1"/>
  <c r="F33" i="2" s="1"/>
  <c r="F34" i="2" s="1"/>
  <c r="G18" i="4"/>
  <c r="G17" i="4"/>
  <c r="G16" i="4"/>
  <c r="G15" i="4"/>
  <c r="C16" i="4"/>
  <c r="C17" i="4"/>
  <c r="C18" i="4"/>
  <c r="C19" i="4"/>
  <c r="C20" i="4"/>
  <c r="C15" i="4"/>
  <c r="F40" i="4"/>
  <c r="E40" i="4"/>
  <c r="D40" i="4"/>
  <c r="C40" i="4"/>
  <c r="C65" i="1"/>
  <c r="D65" i="1" s="1"/>
  <c r="G65" i="1" s="1"/>
  <c r="E65" i="1"/>
  <c r="F65" i="1" s="1"/>
  <c r="H18" i="2" l="1"/>
  <c r="J18" i="2" s="1"/>
  <c r="G16" i="2"/>
  <c r="I16" i="2" s="1"/>
  <c r="J16" i="2" s="1"/>
  <c r="I17" i="2"/>
  <c r="J17" i="2" s="1"/>
  <c r="J20" i="2"/>
  <c r="E64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5" i="1"/>
  <c r="J19" i="2" l="1"/>
  <c r="D31" i="1"/>
  <c r="G31" i="1" s="1"/>
  <c r="D23" i="1"/>
  <c r="G23" i="1" s="1"/>
  <c r="D64" i="1"/>
  <c r="G64" i="1" s="1"/>
  <c r="F64" i="1"/>
  <c r="D56" i="1"/>
  <c r="G56" i="1" s="1"/>
  <c r="D48" i="1"/>
  <c r="G48" i="1" s="1"/>
  <c r="D40" i="1"/>
  <c r="G40" i="1" s="1"/>
  <c r="D36" i="1"/>
  <c r="G36" i="1" s="1"/>
  <c r="D15" i="1"/>
  <c r="G15" i="1" s="1"/>
  <c r="I15" i="1" s="1"/>
  <c r="D30" i="1"/>
  <c r="G30" i="1" s="1"/>
  <c r="D26" i="1"/>
  <c r="G26" i="1" s="1"/>
  <c r="D22" i="1"/>
  <c r="G22" i="1" s="1"/>
  <c r="D18" i="1"/>
  <c r="G18" i="1" s="1"/>
  <c r="D63" i="1"/>
  <c r="G63" i="1" s="1"/>
  <c r="E59" i="1"/>
  <c r="F59" i="1" s="1"/>
  <c r="D59" i="1"/>
  <c r="G59" i="1" s="1"/>
  <c r="D55" i="1"/>
  <c r="G55" i="1" s="1"/>
  <c r="D51" i="1"/>
  <c r="G51" i="1" s="1"/>
  <c r="D47" i="1"/>
  <c r="G47" i="1" s="1"/>
  <c r="D43" i="1"/>
  <c r="G43" i="1" s="1"/>
  <c r="D39" i="1"/>
  <c r="G39" i="1" s="1"/>
  <c r="D35" i="1"/>
  <c r="G35" i="1" s="1"/>
  <c r="D33" i="1"/>
  <c r="G33" i="1" s="1"/>
  <c r="D29" i="1"/>
  <c r="G29" i="1" s="1"/>
  <c r="D25" i="1"/>
  <c r="G25" i="1" s="1"/>
  <c r="D21" i="1"/>
  <c r="G21" i="1" s="1"/>
  <c r="D17" i="1"/>
  <c r="G17" i="1" s="1"/>
  <c r="D62" i="1"/>
  <c r="G62" i="1" s="1"/>
  <c r="D58" i="1"/>
  <c r="G58" i="1" s="1"/>
  <c r="D54" i="1"/>
  <c r="G54" i="1" s="1"/>
  <c r="D50" i="1"/>
  <c r="G50" i="1" s="1"/>
  <c r="D46" i="1"/>
  <c r="G46" i="1" s="1"/>
  <c r="D42" i="1"/>
  <c r="G42" i="1" s="1"/>
  <c r="D38" i="1"/>
  <c r="G38" i="1" s="1"/>
  <c r="D34" i="1"/>
  <c r="G34" i="1" s="1"/>
  <c r="D27" i="1"/>
  <c r="G27" i="1" s="1"/>
  <c r="D19" i="1"/>
  <c r="G19" i="1" s="1"/>
  <c r="D60" i="1"/>
  <c r="G60" i="1" s="1"/>
  <c r="D52" i="1"/>
  <c r="G52" i="1" s="1"/>
  <c r="D44" i="1"/>
  <c r="G44" i="1" s="1"/>
  <c r="D32" i="1"/>
  <c r="G32" i="1" s="1"/>
  <c r="D28" i="1"/>
  <c r="G28" i="1" s="1"/>
  <c r="D24" i="1"/>
  <c r="G24" i="1" s="1"/>
  <c r="D20" i="1"/>
  <c r="G20" i="1" s="1"/>
  <c r="D16" i="1"/>
  <c r="G16" i="1" s="1"/>
  <c r="E61" i="1"/>
  <c r="F61" i="1" s="1"/>
  <c r="D61" i="1"/>
  <c r="G61" i="1" s="1"/>
  <c r="E57" i="1"/>
  <c r="F57" i="1" s="1"/>
  <c r="D57" i="1"/>
  <c r="E53" i="1"/>
  <c r="F53" i="1" s="1"/>
  <c r="D53" i="1"/>
  <c r="G53" i="1" s="1"/>
  <c r="E49" i="1"/>
  <c r="F49" i="1" s="1"/>
  <c r="D49" i="1"/>
  <c r="G49" i="1" s="1"/>
  <c r="E45" i="1"/>
  <c r="F45" i="1" s="1"/>
  <c r="D45" i="1"/>
  <c r="G45" i="1" s="1"/>
  <c r="D41" i="1"/>
  <c r="G41" i="1" s="1"/>
  <c r="D37" i="1"/>
  <c r="G37" i="1" s="1"/>
  <c r="E60" i="1"/>
  <c r="F60" i="1" s="1"/>
  <c r="E52" i="1"/>
  <c r="F52" i="1" s="1"/>
  <c r="E48" i="1"/>
  <c r="F48" i="1" s="1"/>
  <c r="E16" i="1"/>
  <c r="F16" i="1" s="1"/>
  <c r="E63" i="1"/>
  <c r="F63" i="1" s="1"/>
  <c r="E55" i="1"/>
  <c r="F55" i="1" s="1"/>
  <c r="E47" i="1"/>
  <c r="F47" i="1" s="1"/>
  <c r="E62" i="1"/>
  <c r="F62" i="1" s="1"/>
  <c r="E58" i="1"/>
  <c r="F58" i="1" s="1"/>
  <c r="E54" i="1"/>
  <c r="F54" i="1" s="1"/>
  <c r="E50" i="1"/>
  <c r="F50" i="1" s="1"/>
  <c r="E46" i="1"/>
  <c r="F46" i="1" s="1"/>
  <c r="E42" i="1"/>
  <c r="F42" i="1" s="1"/>
  <c r="E56" i="1"/>
  <c r="F56" i="1" s="1"/>
  <c r="E44" i="1"/>
  <c r="F44" i="1" s="1"/>
  <c r="E36" i="1"/>
  <c r="F36" i="1" s="1"/>
  <c r="E51" i="1"/>
  <c r="F51" i="1" s="1"/>
  <c r="E43" i="1"/>
  <c r="F43" i="1" s="1"/>
  <c r="E15" i="1"/>
  <c r="F15" i="1" s="1"/>
  <c r="H15" i="1" s="1"/>
  <c r="E40" i="1"/>
  <c r="F40" i="1" s="1"/>
  <c r="E41" i="1"/>
  <c r="F41" i="1" s="1"/>
  <c r="E39" i="1"/>
  <c r="F39" i="1" s="1"/>
  <c r="E27" i="1"/>
  <c r="F27" i="1" s="1"/>
  <c r="E38" i="1"/>
  <c r="F38" i="1" s="1"/>
  <c r="E34" i="1"/>
  <c r="F34" i="1" s="1"/>
  <c r="E30" i="1"/>
  <c r="F30" i="1" s="1"/>
  <c r="E26" i="1"/>
  <c r="F26" i="1" s="1"/>
  <c r="E22" i="1"/>
  <c r="F22" i="1" s="1"/>
  <c r="E18" i="1"/>
  <c r="F18" i="1" s="1"/>
  <c r="E35" i="1"/>
  <c r="F35" i="1" s="1"/>
  <c r="E23" i="1"/>
  <c r="F23" i="1" s="1"/>
  <c r="E37" i="1"/>
  <c r="F37" i="1" s="1"/>
  <c r="E33" i="1"/>
  <c r="F33" i="1" s="1"/>
  <c r="E29" i="1"/>
  <c r="F29" i="1" s="1"/>
  <c r="E25" i="1"/>
  <c r="F25" i="1" s="1"/>
  <c r="E21" i="1"/>
  <c r="F21" i="1" s="1"/>
  <c r="E17" i="1"/>
  <c r="F17" i="1" s="1"/>
  <c r="E31" i="1"/>
  <c r="F31" i="1" s="1"/>
  <c r="E19" i="1"/>
  <c r="F19" i="1" s="1"/>
  <c r="E32" i="1"/>
  <c r="F32" i="1" s="1"/>
  <c r="E28" i="1"/>
  <c r="F28" i="1" s="1"/>
  <c r="E24" i="1"/>
  <c r="F24" i="1" s="1"/>
  <c r="E20" i="1"/>
  <c r="F20" i="1" s="1"/>
  <c r="G57" i="1"/>
  <c r="J15" i="1" l="1"/>
  <c r="K15" i="1" l="1"/>
  <c r="I16" i="1" s="1"/>
  <c r="H16" i="1" l="1"/>
  <c r="J16" i="1" s="1"/>
  <c r="K16" i="1" l="1"/>
  <c r="I17" i="1" s="1"/>
  <c r="H17" i="1"/>
  <c r="J17" i="1" s="1"/>
  <c r="K17" i="1" s="1"/>
  <c r="H18" i="1" s="1"/>
  <c r="I18" i="1" l="1"/>
  <c r="J18" i="1" s="1"/>
  <c r="K18" i="1" s="1"/>
  <c r="I19" i="1" s="1"/>
  <c r="H19" i="1"/>
  <c r="J19" i="1" s="1"/>
  <c r="K19" i="1" s="1"/>
  <c r="H20" i="1" s="1"/>
  <c r="I20" i="1" l="1"/>
  <c r="J20" i="1" s="1"/>
  <c r="K20" i="1" s="1"/>
  <c r="H21" i="1" l="1"/>
  <c r="I21" i="1"/>
  <c r="J21" i="1" l="1"/>
  <c r="K21" i="1" s="1"/>
  <c r="I22" i="1" s="1"/>
  <c r="H22" i="1" l="1"/>
  <c r="J22" i="1" s="1"/>
  <c r="K22" i="1" s="1"/>
  <c r="H23" i="1" l="1"/>
  <c r="I23" i="1"/>
  <c r="J23" i="1" l="1"/>
  <c r="K23" i="1" s="1"/>
  <c r="I24" i="1" l="1"/>
  <c r="H24" i="1"/>
  <c r="J24" i="1" l="1"/>
  <c r="K24" i="1" s="1"/>
  <c r="H25" i="1" l="1"/>
  <c r="I25" i="1"/>
  <c r="J25" i="1" l="1"/>
  <c r="K25" i="1" s="1"/>
  <c r="H26" i="1" l="1"/>
  <c r="I26" i="1"/>
  <c r="J26" i="1" l="1"/>
  <c r="K26" i="1" s="1"/>
  <c r="H27" i="1" l="1"/>
  <c r="I27" i="1"/>
  <c r="J27" i="1" l="1"/>
  <c r="K27" i="1" s="1"/>
  <c r="H28" i="1" l="1"/>
  <c r="I28" i="1"/>
  <c r="J28" i="1" l="1"/>
  <c r="K28" i="1" s="1"/>
  <c r="I29" i="1" l="1"/>
  <c r="H29" i="1"/>
  <c r="J29" i="1" s="1"/>
  <c r="K29" i="1" s="1"/>
  <c r="H30" i="1" l="1"/>
  <c r="I30" i="1"/>
  <c r="J30" i="1" l="1"/>
  <c r="K30" i="1" s="1"/>
  <c r="I31" i="1" l="1"/>
  <c r="H31" i="1"/>
  <c r="J31" i="1" l="1"/>
  <c r="K31" i="1" s="1"/>
  <c r="I32" i="1" s="1"/>
  <c r="H32" i="1" l="1"/>
  <c r="J32" i="1"/>
  <c r="K32" i="1" s="1"/>
  <c r="I33" i="1" s="1"/>
  <c r="H33" i="1" l="1"/>
  <c r="J33" i="1" s="1"/>
  <c r="K33" i="1" s="1"/>
  <c r="I34" i="1" l="1"/>
  <c r="H34" i="1"/>
  <c r="J34" i="1" s="1"/>
  <c r="K34" i="1" s="1"/>
  <c r="I35" i="1" l="1"/>
  <c r="H35" i="1"/>
  <c r="J35" i="1" l="1"/>
  <c r="K35" i="1" s="1"/>
  <c r="I36" i="1" s="1"/>
  <c r="H36" i="1" l="1"/>
  <c r="J36" i="1"/>
  <c r="K36" i="1" s="1"/>
  <c r="H37" i="1" l="1"/>
  <c r="I37" i="1"/>
  <c r="J37" i="1" l="1"/>
  <c r="K37" i="1" s="1"/>
  <c r="H38" i="1" l="1"/>
  <c r="I38" i="1"/>
  <c r="J38" i="1" l="1"/>
  <c r="K38" i="1" s="1"/>
  <c r="H39" i="1" l="1"/>
  <c r="I39" i="1"/>
  <c r="J39" i="1" l="1"/>
  <c r="K39" i="1" s="1"/>
  <c r="I40" i="1" l="1"/>
  <c r="H40" i="1"/>
  <c r="J40" i="1" s="1"/>
  <c r="K40" i="1" s="1"/>
  <c r="H41" i="1" l="1"/>
  <c r="I41" i="1"/>
  <c r="J41" i="1" l="1"/>
  <c r="K41" i="1" s="1"/>
  <c r="I42" i="1" l="1"/>
  <c r="H42" i="1"/>
  <c r="J42" i="1" s="1"/>
  <c r="K42" i="1" s="1"/>
  <c r="H43" i="1" l="1"/>
  <c r="I43" i="1"/>
  <c r="J43" i="1" l="1"/>
  <c r="K43" i="1" s="1"/>
  <c r="I44" i="1" l="1"/>
  <c r="H44" i="1"/>
  <c r="J44" i="1" s="1"/>
  <c r="K44" i="1" s="1"/>
  <c r="H45" i="1" l="1"/>
  <c r="I45" i="1"/>
  <c r="J45" i="1" l="1"/>
  <c r="K45" i="1" s="1"/>
  <c r="I46" i="1" l="1"/>
  <c r="H46" i="1"/>
  <c r="J46" i="1" s="1"/>
  <c r="K46" i="1" s="1"/>
  <c r="H47" i="1" l="1"/>
  <c r="I47" i="1"/>
  <c r="J47" i="1" l="1"/>
  <c r="K47" i="1" s="1"/>
  <c r="I48" i="1" l="1"/>
  <c r="H48" i="1"/>
  <c r="J48" i="1" l="1"/>
  <c r="K48" i="1" s="1"/>
  <c r="H49" i="1" s="1"/>
  <c r="I49" i="1"/>
  <c r="J49" i="1" l="1"/>
  <c r="K49" i="1" s="1"/>
  <c r="H50" i="1" l="1"/>
  <c r="I50" i="1"/>
  <c r="J50" i="1" l="1"/>
  <c r="K50" i="1" s="1"/>
  <c r="I51" i="1" l="1"/>
  <c r="H51" i="1"/>
  <c r="J51" i="1" l="1"/>
  <c r="K51" i="1" s="1"/>
  <c r="I52" i="1" s="1"/>
  <c r="H52" i="1" l="1"/>
  <c r="J52" i="1"/>
  <c r="K52" i="1" s="1"/>
  <c r="I53" i="1" s="1"/>
  <c r="H53" i="1" l="1"/>
  <c r="J53" i="1"/>
  <c r="K53" i="1" s="1"/>
  <c r="H54" i="1" s="1"/>
  <c r="I54" i="1" l="1"/>
  <c r="J54" i="1"/>
  <c r="K54" i="1" s="1"/>
  <c r="H55" i="1" l="1"/>
  <c r="I55" i="1"/>
  <c r="J55" i="1" l="1"/>
  <c r="K55" i="1" s="1"/>
  <c r="I56" i="1" l="1"/>
  <c r="H56" i="1"/>
  <c r="J56" i="1" s="1"/>
  <c r="K56" i="1" s="1"/>
  <c r="I57" i="1" l="1"/>
  <c r="H57" i="1"/>
  <c r="J57" i="1" l="1"/>
  <c r="K57" i="1" s="1"/>
  <c r="I58" i="1" s="1"/>
  <c r="H58" i="1" l="1"/>
  <c r="J58" i="1" s="1"/>
  <c r="K58" i="1" s="1"/>
  <c r="H59" i="1" s="1"/>
  <c r="I59" i="1" l="1"/>
  <c r="J59" i="1" s="1"/>
  <c r="K59" i="1" s="1"/>
  <c r="I60" i="1" l="1"/>
  <c r="H60" i="1"/>
  <c r="J60" i="1" s="1"/>
  <c r="K60" i="1" s="1"/>
  <c r="H61" i="1" l="1"/>
  <c r="I61" i="1"/>
  <c r="J61" i="1" l="1"/>
  <c r="K61" i="1" s="1"/>
  <c r="H62" i="1" l="1"/>
  <c r="I62" i="1"/>
  <c r="J62" i="1" l="1"/>
  <c r="K62" i="1" s="1"/>
  <c r="H63" i="1" l="1"/>
  <c r="I63" i="1"/>
  <c r="J63" i="1" l="1"/>
  <c r="K63" i="1" s="1"/>
  <c r="H64" i="1" l="1"/>
  <c r="I64" i="1"/>
  <c r="J64" i="1" l="1"/>
  <c r="K64" i="1" l="1"/>
  <c r="I65" i="1" l="1"/>
  <c r="H65" i="1"/>
  <c r="J65" i="1" s="1"/>
  <c r="K65" i="1" l="1"/>
  <c r="J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Zviad</author>
  </authors>
  <commentList>
    <comment ref="B14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იმის გამო, რომ პირველი და ბოლო წლები კონვენციის მიხედვით არის ნახევარწლიანი პერიოდები, დარიცხვების რაოდენობა გამოდის საამორტიზაციო წლებზე ერთით მეტი. </t>
        </r>
      </text>
    </comment>
    <comment ref="C14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კონვენციის მიხედვით პირველი და ბოლო არის ნახევარ-ნახევარ წლიანი პერიოდები
</t>
        </r>
      </text>
    </comment>
    <comment ref="D1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(მიმდინარე წლის ხანგრძლივობა)/(ჯამური წლების ხანგრძლივობა)
</t>
        </r>
      </text>
    </comment>
    <comment ref="E1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დარჩენილი წლების ხანგრძლიგობა მიმდინარე წლის ჩათვლით
</t>
        </r>
      </text>
    </comment>
    <comment ref="F14" authorId="0" shapeId="0" xr:uid="{00000000-0006-0000-0100-000005000000}">
      <text>
        <r>
          <rPr>
            <sz val="9"/>
            <color indexed="81"/>
            <rFont val="Tahoma"/>
            <family val="2"/>
          </rPr>
          <t xml:space="preserve">(მიმდინარე წლის ხანგრძლივობა)/(დარჩენილი წლების ხანგრძლივობა)
</t>
        </r>
      </text>
    </comment>
    <comment ref="G14" authorId="0" shapeId="0" xr:uid="{00000000-0006-0000-0100-000006000000}">
      <text>
        <r>
          <rPr>
            <sz val="9"/>
            <color indexed="81"/>
            <rFont val="Tahoma"/>
            <family val="2"/>
          </rPr>
          <t xml:space="preserve">(წრფივი ამორტიზაციის ფაქტორი) * 2
</t>
        </r>
      </text>
    </comment>
    <comment ref="H14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(წრფივი ამორტიზაციის ფაქტორი დარჩენილი წლების მიხედვით) * (ნარჩენი ღირებულება)
</t>
        </r>
      </text>
    </comment>
    <comment ref="I14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(DDB ფაქტორი) * (ნარჩენი ღირებულება)
</t>
        </r>
      </text>
    </comment>
    <comment ref="J14" authorId="0" shapeId="0" xr:uid="{00000000-0006-0000-0100-000009000000}">
      <text>
        <r>
          <rPr>
            <sz val="9"/>
            <color indexed="81"/>
            <rFont val="Tahoma"/>
            <family val="2"/>
          </rPr>
          <t xml:space="preserve">უდიდესი წრფივ ამორიზაციასა და DDB ამორტიზაციას შორის
</t>
        </r>
      </text>
    </comment>
    <comment ref="K14" authorId="0" shapeId="0" xr:uid="{00000000-0006-0000-0100-00000A000000}">
      <text>
        <r>
          <rPr>
            <sz val="9"/>
            <color indexed="81"/>
            <rFont val="Tahoma"/>
            <family val="2"/>
          </rPr>
          <t xml:space="preserve">წინა წლის ღირბულებას გამოკლებული მიმდინარე წლის MACRS ამორტიზაცია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Zviad</author>
  </authors>
  <commentList>
    <comment ref="B14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იმის გამო, რომ პირველი და ბოლო წლები კონვენციის მიხედვით არის ნახევარწლიანი პერიოდები, დარიცხვების რაოდენობა გამოდის საამორტიზაციო წლებზე ერთით მეტი. </t>
        </r>
      </text>
    </comment>
    <comment ref="C14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(საწყისი ღირებულება) * (5 წლიანი აქტივის ამორტიზაციის ფაქტორი)
</t>
        </r>
      </text>
    </comment>
    <comment ref="F1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იმის გამო, რომ პირველი და ბოლო წლები კონვენციის მიხედვით არის ნახევარწლიანი პერიოდები, დარიცხვების რაოდენობა გამოდის საამორტიზაციო წლებზე ერთით მეტი. </t>
        </r>
      </text>
    </comment>
    <comment ref="G1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(საწყისი ღირებულება) * (3 წლიანი აქტივის ამორტიზაციის ფაქტორი)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Zviad Berekashvili</author>
  </authors>
  <commentList>
    <comment ref="H17" authorId="0" shapeId="0" xr:uid="{00000000-0006-0000-0300-000001000000}">
      <text>
        <r>
          <rPr>
            <sz val="9"/>
            <color indexed="81"/>
            <rFont val="Tahoma"/>
            <charset val="1"/>
          </rPr>
          <t xml:space="preserve">აღნიშნული პროცენტები მოცემულია სახელმძღვანელოს ტექსტში, სადაც განმარტებულია, რომ აშშ-ში პრივილეგირებული აქციებიდან მიღებული შემოსავლის მხოლოდ 30% იბეგრება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Zviad Berekashvili</author>
  </authors>
  <commentList>
    <comment ref="D19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2014 წლის ზარალი გადანაწილდება წინა წლებზე და რაც დარჩება -120,000-დან, გადანაწილდება მომდევნო წელზე
</t>
        </r>
      </text>
    </comment>
    <comment ref="J19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ზარალის გამო დაიბრუნა წინა წლის გადასახადები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Zviad</author>
  </authors>
  <commentList>
    <comment ref="C12" authorId="0" shapeId="0" xr:uid="{9634DB4E-4E88-4D90-9EA2-E9B8D64E851E}">
      <text>
        <r>
          <rPr>
            <sz val="9"/>
            <color indexed="81"/>
            <rFont val="Tahoma"/>
            <family val="2"/>
          </rPr>
          <t xml:space="preserve">კონვენციის მიხედვით პირველი და ბოლო არის ნახევარ-ნახევარ წლიანი პერიოდები
</t>
        </r>
      </text>
    </comment>
    <comment ref="D12" authorId="0" shapeId="0" xr:uid="{54C52665-BEDD-4369-9705-48796E42A6F3}">
      <text>
        <r>
          <rPr>
            <sz val="9"/>
            <color indexed="81"/>
            <rFont val="Tahoma"/>
            <family val="2"/>
          </rPr>
          <t xml:space="preserve">(მიმდინარე წლის ხანგრძლივობა)/(ჯამური წლების ხანგრძლივობა)
</t>
        </r>
      </text>
    </comment>
    <comment ref="E12" authorId="0" shapeId="0" xr:uid="{E9DDB93E-BFC6-4E71-9EC9-03AF2B8C0718}">
      <text>
        <r>
          <rPr>
            <sz val="9"/>
            <color indexed="81"/>
            <rFont val="Tahoma"/>
            <family val="2"/>
          </rPr>
          <t xml:space="preserve">(წრფივი ამორტიზაციის ფაქტორი) * 2
</t>
        </r>
      </text>
    </comment>
    <comment ref="F12" authorId="0" shapeId="0" xr:uid="{98CEBB60-1113-4312-8D83-455AFBD5DD5B}">
      <text>
        <r>
          <rPr>
            <sz val="9"/>
            <color indexed="81"/>
            <rFont val="Tahoma"/>
            <family val="2"/>
          </rPr>
          <t xml:space="preserve">(DDB ფაქტორი) * (ნარჩენი ღირებულება)
</t>
        </r>
      </text>
    </comment>
    <comment ref="G12" authorId="0" shapeId="0" xr:uid="{A47C62F4-51F9-469D-AAAF-49EE741CE8BC}">
      <text>
        <r>
          <rPr>
            <sz val="9"/>
            <color indexed="81"/>
            <rFont val="Tahoma"/>
            <family val="2"/>
          </rPr>
          <t xml:space="preserve">წინა წლის ღირბულებას გამოკლებული მიმდინარე წლის ამორტიზაცია 
</t>
        </r>
      </text>
    </comment>
  </commentList>
</comments>
</file>

<file path=xl/sharedStrings.xml><?xml version="1.0" encoding="utf-8"?>
<sst xmlns="http://schemas.openxmlformats.org/spreadsheetml/2006/main" count="108" uniqueCount="75">
  <si>
    <t>აქტივის კლასი</t>
  </si>
  <si>
    <t>3-წლიანი</t>
  </si>
  <si>
    <t>5-წლიანი</t>
  </si>
  <si>
    <t>7-წლიანი</t>
  </si>
  <si>
    <t>10-წლიანი</t>
  </si>
  <si>
    <t>ჯამი</t>
  </si>
  <si>
    <t>საწყისი ღირ.</t>
  </si>
  <si>
    <t>წელი</t>
  </si>
  <si>
    <t>წლის ხანგრძლივობა</t>
  </si>
  <si>
    <t>წრფივი ამორტიზაციის ფაქტორი</t>
  </si>
  <si>
    <t>დარჩენილი წლების ჯამი</t>
  </si>
  <si>
    <t>წრფივი ამორტიზაციის ფაქტორი დარჩენილი წლების მიხედვით</t>
  </si>
  <si>
    <t>წრფივი ამორტიზაცია</t>
  </si>
  <si>
    <t>DDB ამორტიზაცია</t>
  </si>
  <si>
    <r>
      <rPr>
        <b/>
        <sz val="11"/>
        <color theme="1"/>
        <rFont val="Calibri"/>
        <family val="2"/>
        <scheme val="minor"/>
      </rPr>
      <t>პასუხი</t>
    </r>
    <r>
      <rPr>
        <sz val="11"/>
        <color theme="1"/>
        <rFont val="Calibri"/>
        <family val="2"/>
        <scheme val="minor"/>
      </rPr>
      <t xml:space="preserve">
MACRS ამორტიზაცია</t>
    </r>
  </si>
  <si>
    <t>ნარჩენი ღირებულება</t>
  </si>
  <si>
    <t>ამორტ. ჯამი</t>
  </si>
  <si>
    <t>DDB ამორტიზაციის ფაქტორი</t>
  </si>
  <si>
    <t>MACRS ამორტიზაციის მზა ცხრილი</t>
  </si>
  <si>
    <t>ამორტიზაციის დარიცხვები</t>
  </si>
  <si>
    <t>ამოცანის პირობის შესაბამისად შეცვალეთ მნიშვნელობები ყვითელ უჯრებში</t>
  </si>
  <si>
    <t>დან &gt;=</t>
  </si>
  <si>
    <t>მდე &lt;</t>
  </si>
  <si>
    <t>დასაბეგრი მოგება</t>
  </si>
  <si>
    <t>გადასახადის განაკვეთი</t>
  </si>
  <si>
    <t>გადასახადის გამოთვლა</t>
  </si>
  <si>
    <t>წინა შუალედების</t>
  </si>
  <si>
    <t>მიმდინარე შუალედის</t>
  </si>
  <si>
    <t>გამოთვლის პრინციპი</t>
  </si>
  <si>
    <t>წინა შუალედები + მიმდინარე შუალედი</t>
  </si>
  <si>
    <t>0.25x(Inc &gt; 50,000)</t>
  </si>
  <si>
    <t>0.34x(Inc &gt; 75,000)</t>
  </si>
  <si>
    <r>
      <t>0.39x(Inc</t>
    </r>
    <r>
      <rPr>
        <sz val="11.5"/>
        <rFont val="Times New Roman"/>
        <family val="1"/>
      </rPr>
      <t xml:space="preserve"> &gt;</t>
    </r>
    <r>
      <rPr>
        <sz val="11.5"/>
        <rFont val="Times New Roman"/>
        <family val="1"/>
      </rPr>
      <t xml:space="preserve"> 100.000)</t>
    </r>
  </si>
  <si>
    <t>0.34x(Inc &gt; 335,000)</t>
  </si>
  <si>
    <t>0.35x(Inc &gt; 10,000,000)</t>
  </si>
  <si>
    <t>0.38x(Inc &gt; 15,000,000)</t>
  </si>
  <si>
    <t>0.35x(Inc &gt; 18,333,333)</t>
  </si>
  <si>
    <t>კორპორაციული საგადასახადო განაკვეთების ცხრილი</t>
  </si>
  <si>
    <t>მოგება/ზარალი</t>
  </si>
  <si>
    <t>გადასახადის მარჟინალური განაკვეთი</t>
  </si>
  <si>
    <t xml:space="preserve"> წინა შუალედების გადასახადი</t>
  </si>
  <si>
    <t>მიმდინარე შუალედის გადასახადი</t>
  </si>
  <si>
    <t>მოცემულობა</t>
  </si>
  <si>
    <t>ამოხსნა</t>
  </si>
  <si>
    <t>პასუხი</t>
  </si>
  <si>
    <t>2014 წლის ზარალის გადანაწილება</t>
  </si>
  <si>
    <t>გადასახადი</t>
  </si>
  <si>
    <t>MACRS ამორტიზაცია მზა ცხრილის გამოყენებით</t>
  </si>
  <si>
    <t>აქციები</t>
  </si>
  <si>
    <t>ობლიგაციები</t>
  </si>
  <si>
    <t>ინვესტიციის მოცულობა</t>
  </si>
  <si>
    <t>შემოსავალი</t>
  </si>
  <si>
    <t>შემოსავლის რა ნაწილი იბეგრება?</t>
  </si>
  <si>
    <t>დაბეგვრის ბაზა</t>
  </si>
  <si>
    <t>სარგებელი</t>
  </si>
  <si>
    <t xml:space="preserve"> გადასახადის %</t>
  </si>
  <si>
    <t>სესხის %</t>
  </si>
  <si>
    <t>ინფლაციის დონე</t>
  </si>
  <si>
    <t>ა)</t>
  </si>
  <si>
    <t>ბ)</t>
  </si>
  <si>
    <t>გ)</t>
  </si>
  <si>
    <t>რეალური სარგებელი არის 5% (9%-4%). ინფლაციის რისკის პრემიუმი კრედიტორისათვის არის 4%</t>
  </si>
  <si>
    <t>კრედიტორის სარგებელი გაიზრდება 7%-მდე (9%-2%). მსესხებელი დაზარალდება, ვინაიდან მას მოუწევს უფრო მაღალი რეალური სარგებლის გადახდა</t>
  </si>
  <si>
    <t>ინფლაციის 6%-მდე გაზრდა დააზარალებს კრედიტორს. იგი მიიღებს მხოლოდ 3% რეალური სარგებლის სახით. მსესხებელი კი უფრო ხელსაყრელ პირობებში აღმოჩნდება</t>
  </si>
  <si>
    <t>1-ლი პარტნიორი</t>
  </si>
  <si>
    <t>კომპანიის ვალი</t>
  </si>
  <si>
    <t>საპაიო წილი</t>
  </si>
  <si>
    <t>სულ პირადი ქონება</t>
  </si>
  <si>
    <t>მე-2 პარტნიორი</t>
  </si>
  <si>
    <t>ამხანაგობის შემთხვევაში მათი საერთო ვალდებულებაა $418,000. კრედიტორების მხრიდან მოთხოვნის შემთვევაში მათ სრულად მოუწევთ ამ ვალის დაფარვა თავიანთი პირადი ქონებიდან. თუკი ისინი კომპანიას გადააკეთებენ კორპორაციად, მათი ვალდებულება კრედიტორების მიმართ შემოიფარგლება იმ $280,000-ით, რაც ჩადებული აქვთ აღნიშნულ ბიზნესში. ანუ, ხელსაყრელია კორპორაციად გადაკეთება</t>
  </si>
  <si>
    <t>კორპორაციად გადაკეთების შემთვევაში კრედიტორები არ იქნებიან დაინტერესებულნი უფრო მეტი თანხის ჩადებით, ვინაიდან პარტნიორების პირადი ქონება აღარ იქნება ვალის დაფარვის გარანტია</t>
  </si>
  <si>
    <t>სალიკვიდაც. ღირებ.</t>
  </si>
  <si>
    <t>ჯამური ცვეთა</t>
  </si>
  <si>
    <t>#</t>
  </si>
  <si>
    <r>
      <rPr>
        <b/>
        <sz val="11"/>
        <color theme="1"/>
        <rFont val="Calibri"/>
        <family val="2"/>
        <scheme val="minor"/>
      </rPr>
      <t>პასუხი</t>
    </r>
    <r>
      <rPr>
        <sz val="11"/>
        <color theme="1"/>
        <rFont val="Calibri"/>
        <family val="2"/>
        <scheme val="minor"/>
      </rPr>
      <t xml:space="preserve">
DDB ამორტიზაცია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</si>
</sst>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\ ?/?\ &quot;წელი&quot;"/>
    <numFmt numFmtId="165" formatCode="_(* #,##0_);_(* \(#,##0\);_(* &quot;-&quot;??_);_(@_)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.5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.5"/>
      <name val="Times New Roman"/>
      <family val="1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4FFC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0">
    <xf numFmtId="0" fontId="0" fillId="0" borderId="0" xfId="0"/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10" fontId="4" fillId="0" borderId="0" xfId="2" applyNumberFormat="1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4" fillId="0" borderId="2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43" fontId="0" fillId="2" borderId="1" xfId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3" fontId="0" fillId="0" borderId="0" xfId="1" applyFont="1" applyBorder="1" applyAlignment="1">
      <alignment vertical="center"/>
    </xf>
    <xf numFmtId="164" fontId="0" fillId="0" borderId="0" xfId="1" applyNumberFormat="1" applyFont="1" applyBorder="1" applyAlignment="1">
      <alignment vertical="center"/>
    </xf>
    <xf numFmtId="43" fontId="0" fillId="0" borderId="0" xfId="0" applyNumberFormat="1" applyBorder="1" applyAlignment="1">
      <alignment vertical="center"/>
    </xf>
    <xf numFmtId="43" fontId="2" fillId="0" borderId="0" xfId="0" applyNumberFormat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43" fontId="2" fillId="0" borderId="0" xfId="1" applyFont="1" applyBorder="1" applyAlignment="1">
      <alignment vertical="center"/>
    </xf>
    <xf numFmtId="43" fontId="0" fillId="0" borderId="8" xfId="1" applyFont="1" applyBorder="1" applyAlignment="1">
      <alignment vertical="center"/>
    </xf>
    <xf numFmtId="43" fontId="0" fillId="0" borderId="0" xfId="1" applyFont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43" fontId="0" fillId="0" borderId="13" xfId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3" fontId="0" fillId="0" borderId="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vertical="center"/>
    </xf>
    <xf numFmtId="164" fontId="0" fillId="0" borderId="10" xfId="1" applyNumberFormat="1" applyFont="1" applyBorder="1" applyAlignment="1">
      <alignment vertical="center"/>
    </xf>
    <xf numFmtId="0" fontId="0" fillId="3" borderId="13" xfId="0" applyFill="1" applyBorder="1" applyAlignment="1">
      <alignment horizontal="center" vertical="center" wrapText="1"/>
    </xf>
    <xf numFmtId="43" fontId="0" fillId="3" borderId="14" xfId="0" applyNumberFormat="1" applyFill="1" applyBorder="1" applyAlignment="1">
      <alignment vertical="center"/>
    </xf>
    <xf numFmtId="43" fontId="0" fillId="3" borderId="15" xfId="0" applyNumberForma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43" fontId="0" fillId="3" borderId="16" xfId="0" applyNumberFormat="1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4" fillId="0" borderId="1" xfId="0" applyFont="1" applyBorder="1" applyAlignment="1">
      <alignment horizontal="left" vertical="center" wrapText="1"/>
    </xf>
    <xf numFmtId="165" fontId="4" fillId="0" borderId="1" xfId="1" applyNumberFormat="1" applyFont="1" applyBorder="1" applyAlignment="1">
      <alignment horizontal="left" vertical="center" wrapText="1"/>
    </xf>
    <xf numFmtId="165" fontId="0" fillId="0" borderId="1" xfId="1" applyNumberFormat="1" applyFont="1" applyBorder="1" applyAlignment="1">
      <alignment horizontal="left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9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4" fontId="0" fillId="0" borderId="1" xfId="1" applyNumberFormat="1" applyFont="1" applyBorder="1" applyAlignment="1">
      <alignment vertical="center"/>
    </xf>
    <xf numFmtId="4" fontId="0" fillId="0" borderId="1" xfId="0" applyNumberFormat="1" applyBorder="1" applyAlignment="1">
      <alignment vertical="center"/>
    </xf>
    <xf numFmtId="9" fontId="0" fillId="0" borderId="1" xfId="2" applyFont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0" fillId="0" borderId="0" xfId="0" applyFont="1"/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4" fontId="11" fillId="0" borderId="0" xfId="0" applyNumberFormat="1" applyFont="1" applyAlignment="1">
      <alignment vertical="center"/>
    </xf>
    <xf numFmtId="3" fontId="0" fillId="0" borderId="1" xfId="1" applyNumberFormat="1" applyFont="1" applyBorder="1" applyAlignment="1">
      <alignment vertical="center"/>
    </xf>
    <xf numFmtId="44" fontId="0" fillId="0" borderId="1" xfId="3" applyFont="1" applyBorder="1" applyAlignment="1">
      <alignment horizontal="center" vertical="center"/>
    </xf>
    <xf numFmtId="9" fontId="0" fillId="0" borderId="1" xfId="2" applyFont="1" applyBorder="1" applyAlignment="1">
      <alignment horizontal="right" vertical="center"/>
    </xf>
    <xf numFmtId="166" fontId="0" fillId="0" borderId="1" xfId="3" applyNumberFormat="1" applyFont="1" applyBorder="1" applyAlignment="1">
      <alignment vertical="center"/>
    </xf>
    <xf numFmtId="0" fontId="10" fillId="0" borderId="7" xfId="0" applyFont="1" applyBorder="1"/>
    <xf numFmtId="4" fontId="11" fillId="0" borderId="10" xfId="0" applyNumberFormat="1" applyFont="1" applyBorder="1" applyAlignment="1">
      <alignment vertical="center"/>
    </xf>
    <xf numFmtId="4" fontId="11" fillId="0" borderId="0" xfId="0" applyNumberFormat="1" applyFont="1" applyBorder="1" applyAlignment="1">
      <alignment vertical="center"/>
    </xf>
    <xf numFmtId="4" fontId="13" fillId="0" borderId="0" xfId="0" applyNumberFormat="1" applyFont="1" applyBorder="1" applyAlignment="1">
      <alignment vertical="center"/>
    </xf>
    <xf numFmtId="0" fontId="5" fillId="7" borderId="21" xfId="0" applyFont="1" applyFill="1" applyBorder="1" applyAlignment="1">
      <alignment horizontal="center" vertical="center"/>
    </xf>
    <xf numFmtId="9" fontId="0" fillId="0" borderId="1" xfId="2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7" xfId="0" applyFont="1" applyBorder="1" applyAlignment="1">
      <alignment vertical="center"/>
    </xf>
    <xf numFmtId="166" fontId="0" fillId="0" borderId="1" xfId="3" applyNumberFormat="1" applyFont="1" applyBorder="1" applyAlignment="1">
      <alignment horizontal="right" vertical="center"/>
    </xf>
    <xf numFmtId="166" fontId="14" fillId="0" borderId="10" xfId="0" applyNumberFormat="1" applyFont="1" applyBorder="1"/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166" fontId="0" fillId="0" borderId="21" xfId="3" applyNumberFormat="1" applyFont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9" fontId="0" fillId="0" borderId="20" xfId="2" applyFont="1" applyBorder="1" applyAlignment="1">
      <alignment horizontal="left" vertical="top" wrapText="1"/>
    </xf>
    <xf numFmtId="9" fontId="0" fillId="0" borderId="21" xfId="2" applyFont="1" applyBorder="1" applyAlignment="1">
      <alignment horizontal="left" vertical="top" wrapText="1"/>
    </xf>
    <xf numFmtId="0" fontId="4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9" fontId="0" fillId="0" borderId="1" xfId="2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/>
    </xf>
    <xf numFmtId="43" fontId="0" fillId="4" borderId="1" xfId="1" applyFont="1" applyFill="1" applyBorder="1" applyAlignment="1">
      <alignment vertical="center"/>
    </xf>
    <xf numFmtId="43" fontId="0" fillId="0" borderId="22" xfId="1" applyFont="1" applyBorder="1" applyAlignment="1">
      <alignment horizontal="center" vertical="center" wrapText="1"/>
    </xf>
    <xf numFmtId="43" fontId="0" fillId="0" borderId="0" xfId="1" applyNumberFormat="1" applyFont="1" applyBorder="1" applyAlignment="1">
      <alignment vertical="center"/>
    </xf>
    <xf numFmtId="43" fontId="3" fillId="0" borderId="0" xfId="1" applyNumberFormat="1" applyFont="1" applyBorder="1" applyAlignment="1">
      <alignment vertic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E4F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161926</xdr:rowOff>
    </xdr:from>
    <xdr:to>
      <xdr:col>6</xdr:col>
      <xdr:colOff>1371600</xdr:colOff>
      <xdr:row>15</xdr:row>
      <xdr:rowOff>19116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61926"/>
          <a:ext cx="7038975" cy="271469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180975</xdr:rowOff>
    </xdr:from>
    <xdr:to>
      <xdr:col>7</xdr:col>
      <xdr:colOff>532590</xdr:colOff>
      <xdr:row>6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453"/>
        <a:stretch/>
      </xdr:blipFill>
      <xdr:spPr>
        <a:xfrm>
          <a:off x="628650" y="180975"/>
          <a:ext cx="6476190" cy="10191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180975</xdr:rowOff>
    </xdr:from>
    <xdr:to>
      <xdr:col>7</xdr:col>
      <xdr:colOff>75390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453"/>
        <a:stretch/>
      </xdr:blipFill>
      <xdr:spPr>
        <a:xfrm>
          <a:off x="628650" y="180975"/>
          <a:ext cx="6476190" cy="10191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180975</xdr:rowOff>
    </xdr:from>
    <xdr:to>
      <xdr:col>8</xdr:col>
      <xdr:colOff>218023</xdr:colOff>
      <xdr:row>12</xdr:row>
      <xdr:rowOff>56880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80975"/>
          <a:ext cx="8419048" cy="216190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142875</xdr:rowOff>
    </xdr:from>
    <xdr:to>
      <xdr:col>6</xdr:col>
      <xdr:colOff>1399352</xdr:colOff>
      <xdr:row>10</xdr:row>
      <xdr:rowOff>85492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20" b="1"/>
        <a:stretch/>
      </xdr:blipFill>
      <xdr:spPr>
        <a:xfrm>
          <a:off x="628650" y="142875"/>
          <a:ext cx="6580952" cy="184761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5</xdr:col>
      <xdr:colOff>5447242</xdr:colOff>
      <xdr:row>12</xdr:row>
      <xdr:rowOff>37836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209550"/>
          <a:ext cx="8466667" cy="211428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8:I35"/>
  <sheetViews>
    <sheetView showGridLines="0" topLeftCell="A5" workbookViewId="0"/>
  </sheetViews>
  <sheetFormatPr defaultRowHeight="15" x14ac:dyDescent="0.25"/>
  <cols>
    <col min="1" max="2" width="9.140625" style="17"/>
    <col min="3" max="3" width="20" style="17" customWidth="1"/>
    <col min="4" max="4" width="16.5703125" style="17" customWidth="1"/>
    <col min="5" max="6" width="19.7109375" style="17" customWidth="1"/>
    <col min="7" max="8" width="46.5703125" style="17" customWidth="1"/>
    <col min="9" max="12" width="10.5703125" style="17" customWidth="1"/>
    <col min="13" max="16384" width="9.140625" style="17"/>
  </cols>
  <sheetData>
    <row r="18" spans="1:9" x14ac:dyDescent="0.25">
      <c r="B18" s="14"/>
      <c r="C18" s="15"/>
      <c r="D18" s="15"/>
      <c r="E18" s="15"/>
      <c r="F18" s="15"/>
      <c r="G18" s="15"/>
      <c r="H18" s="15"/>
      <c r="I18" s="16"/>
    </row>
    <row r="19" spans="1:9" x14ac:dyDescent="0.25">
      <c r="A19" s="63"/>
      <c r="B19" s="71"/>
      <c r="D19" s="81" t="s">
        <v>42</v>
      </c>
      <c r="E19" s="82"/>
      <c r="F19" s="83"/>
      <c r="G19" s="86" t="s">
        <v>44</v>
      </c>
      <c r="H19" s="87"/>
      <c r="I19" s="21"/>
    </row>
    <row r="20" spans="1:9" ht="30" x14ac:dyDescent="0.25">
      <c r="A20" s="63"/>
      <c r="B20" s="71"/>
      <c r="C20"/>
      <c r="D20" s="61" t="s">
        <v>66</v>
      </c>
      <c r="E20" s="61" t="s">
        <v>67</v>
      </c>
      <c r="F20" s="61" t="s">
        <v>65</v>
      </c>
      <c r="G20" s="75" t="s">
        <v>58</v>
      </c>
      <c r="H20" s="75" t="s">
        <v>59</v>
      </c>
      <c r="I20" s="21"/>
    </row>
    <row r="21" spans="1:9" ht="84" customHeight="1" x14ac:dyDescent="0.25">
      <c r="A21" s="63"/>
      <c r="B21" s="71"/>
      <c r="C21" s="17" t="s">
        <v>64</v>
      </c>
      <c r="D21" s="79">
        <v>140000</v>
      </c>
      <c r="E21" s="79">
        <v>1346000</v>
      </c>
      <c r="F21" s="84">
        <v>418000</v>
      </c>
      <c r="G21" s="88" t="s">
        <v>69</v>
      </c>
      <c r="H21" s="88" t="s">
        <v>70</v>
      </c>
      <c r="I21" s="21"/>
    </row>
    <row r="22" spans="1:9" ht="71.25" customHeight="1" x14ac:dyDescent="0.25">
      <c r="A22" s="63"/>
      <c r="B22" s="71"/>
      <c r="C22" s="17" t="s">
        <v>68</v>
      </c>
      <c r="D22" s="79">
        <v>140000</v>
      </c>
      <c r="E22" s="79">
        <v>893000</v>
      </c>
      <c r="F22" s="85"/>
      <c r="G22" s="89"/>
      <c r="H22" s="89"/>
      <c r="I22" s="21"/>
    </row>
    <row r="23" spans="1:9" ht="17.25" x14ac:dyDescent="0.4">
      <c r="A23"/>
      <c r="B23" s="10"/>
      <c r="C23" s="11"/>
      <c r="D23" s="80">
        <f>SUM(D21:D22)</f>
        <v>280000</v>
      </c>
      <c r="E23" s="80">
        <f>SUM(E21:E22)</f>
        <v>2239000</v>
      </c>
      <c r="F23" s="11"/>
      <c r="G23" s="33"/>
      <c r="H23" s="33"/>
      <c r="I23" s="34"/>
    </row>
    <row r="24" spans="1:9" x14ac:dyDescent="0.25">
      <c r="A24"/>
      <c r="B24"/>
      <c r="C24"/>
      <c r="D24"/>
      <c r="E24"/>
      <c r="F24"/>
    </row>
    <row r="25" spans="1:9" x14ac:dyDescent="0.25">
      <c r="A25"/>
      <c r="B25"/>
      <c r="C25"/>
      <c r="D25"/>
      <c r="E25"/>
      <c r="F25"/>
    </row>
    <row r="26" spans="1:9" x14ac:dyDescent="0.25">
      <c r="A26"/>
      <c r="B26"/>
      <c r="C26"/>
      <c r="D26"/>
      <c r="E26"/>
      <c r="F26"/>
    </row>
    <row r="27" spans="1:9" x14ac:dyDescent="0.25">
      <c r="A27"/>
      <c r="B27"/>
      <c r="C27"/>
      <c r="D27"/>
      <c r="E27"/>
      <c r="F27"/>
    </row>
    <row r="28" spans="1:9" ht="15" customHeight="1" x14ac:dyDescent="0.25">
      <c r="A28"/>
      <c r="B28"/>
      <c r="C28"/>
      <c r="D28"/>
      <c r="F28"/>
    </row>
    <row r="29" spans="1:9" x14ac:dyDescent="0.25">
      <c r="A29"/>
      <c r="B29"/>
      <c r="C29"/>
      <c r="D29"/>
      <c r="F29"/>
    </row>
    <row r="30" spans="1:9" x14ac:dyDescent="0.25">
      <c r="A30"/>
      <c r="B30"/>
      <c r="C30"/>
      <c r="D30"/>
      <c r="F30"/>
    </row>
    <row r="31" spans="1:9" x14ac:dyDescent="0.25">
      <c r="A31"/>
      <c r="B31"/>
      <c r="C31"/>
      <c r="D31"/>
      <c r="E31"/>
      <c r="F31"/>
    </row>
    <row r="32" spans="1:9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</sheetData>
  <mergeCells count="5">
    <mergeCell ref="D19:F19"/>
    <mergeCell ref="F21:F22"/>
    <mergeCell ref="G19:H19"/>
    <mergeCell ref="G21:G22"/>
    <mergeCell ref="H21:H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K65"/>
  <sheetViews>
    <sheetView showGridLines="0" workbookViewId="0"/>
  </sheetViews>
  <sheetFormatPr defaultRowHeight="15" x14ac:dyDescent="0.25"/>
  <cols>
    <col min="1" max="2" width="9.140625" style="17"/>
    <col min="3" max="3" width="15.5703125" style="17" customWidth="1"/>
    <col min="4" max="4" width="15.7109375" style="17" customWidth="1"/>
    <col min="5" max="5" width="12.5703125" style="17" customWidth="1"/>
    <col min="6" max="6" width="20.28515625" style="17" customWidth="1"/>
    <col min="7" max="7" width="16.140625" style="17" customWidth="1"/>
    <col min="8" max="8" width="14.42578125" style="17" customWidth="1"/>
    <col min="9" max="9" width="14.5703125" style="17" customWidth="1"/>
    <col min="10" max="10" width="14.7109375" style="17" customWidth="1"/>
    <col min="11" max="11" width="15" style="17" customWidth="1"/>
    <col min="12" max="12" width="10.5703125" style="17" bestFit="1" customWidth="1"/>
    <col min="13" max="13" width="11" style="17" bestFit="1" customWidth="1"/>
    <col min="14" max="16384" width="9.140625" style="17"/>
  </cols>
  <sheetData>
    <row r="8" spans="2:11" x14ac:dyDescent="0.25">
      <c r="B8" s="17" t="s">
        <v>20</v>
      </c>
    </row>
    <row r="10" spans="2:11" ht="15" customHeight="1" x14ac:dyDescent="0.25">
      <c r="B10" s="14"/>
      <c r="C10" s="15"/>
      <c r="D10" s="15"/>
      <c r="E10" s="15"/>
      <c r="F10" s="15"/>
      <c r="G10" s="15"/>
      <c r="H10" s="15"/>
      <c r="I10" s="15"/>
      <c r="J10" s="15"/>
      <c r="K10" s="16"/>
    </row>
    <row r="11" spans="2:11" x14ac:dyDescent="0.25">
      <c r="B11" s="18"/>
      <c r="C11" s="19" t="s">
        <v>6</v>
      </c>
      <c r="D11" s="19" t="s">
        <v>7</v>
      </c>
      <c r="E11" s="20"/>
      <c r="F11" s="20"/>
      <c r="G11" s="20"/>
      <c r="H11" s="20"/>
      <c r="I11" s="20"/>
      <c r="J11" s="19" t="s">
        <v>16</v>
      </c>
      <c r="K11" s="39"/>
    </row>
    <row r="12" spans="2:11" x14ac:dyDescent="0.25">
      <c r="B12" s="18"/>
      <c r="C12" s="22">
        <v>53000</v>
      </c>
      <c r="D12" s="23">
        <v>5</v>
      </c>
      <c r="E12" s="20"/>
      <c r="F12" s="20"/>
      <c r="G12" s="20"/>
      <c r="H12" s="20"/>
      <c r="I12" s="20"/>
      <c r="J12" s="38">
        <f>SUM(J15:J65)</f>
        <v>53000</v>
      </c>
      <c r="K12" s="40"/>
    </row>
    <row r="13" spans="2:11" x14ac:dyDescent="0.25">
      <c r="B13" s="18"/>
      <c r="C13"/>
      <c r="D13"/>
      <c r="E13" s="20"/>
      <c r="F13" s="20"/>
      <c r="G13" s="20"/>
      <c r="H13" s="20"/>
      <c r="I13" s="20"/>
      <c r="J13" s="19"/>
      <c r="K13" s="21"/>
    </row>
    <row r="14" spans="2:11" ht="75" x14ac:dyDescent="0.25">
      <c r="B14" s="18"/>
      <c r="C14" s="35" t="s">
        <v>8</v>
      </c>
      <c r="D14" s="35" t="s">
        <v>9</v>
      </c>
      <c r="E14" s="35" t="s">
        <v>10</v>
      </c>
      <c r="F14" s="36" t="s">
        <v>11</v>
      </c>
      <c r="G14" s="35" t="s">
        <v>17</v>
      </c>
      <c r="H14" s="35" t="s">
        <v>12</v>
      </c>
      <c r="I14" s="36" t="s">
        <v>13</v>
      </c>
      <c r="J14" s="42" t="s">
        <v>14</v>
      </c>
      <c r="K14" s="37" t="s">
        <v>15</v>
      </c>
    </row>
    <row r="15" spans="2:11" x14ac:dyDescent="0.25">
      <c r="B15" s="18">
        <v>1</v>
      </c>
      <c r="C15" s="25">
        <f t="shared" ref="C15:C33" si="0">IF(OR(B15=1,B15=$D$12+1),0.5,1)</f>
        <v>0.5</v>
      </c>
      <c r="D15" s="24">
        <f>C15/$D$12</f>
        <v>0.1</v>
      </c>
      <c r="E15" s="26">
        <f t="shared" ref="E15:E46" si="1">SUMIFS($C$15:$C$64,$B$15:$B$64,"&lt;="&amp;$D$12+1,$B$15:$B$64,"&gt;="&amp;B15)</f>
        <v>5</v>
      </c>
      <c r="F15" s="27">
        <f>IFERROR(C15/E15,0)</f>
        <v>0.1</v>
      </c>
      <c r="G15" s="28">
        <f>D15*2</f>
        <v>0.2</v>
      </c>
      <c r="H15" s="29">
        <f>C12*F15</f>
        <v>5300</v>
      </c>
      <c r="I15" s="28">
        <f>$C$12*G15</f>
        <v>10600</v>
      </c>
      <c r="J15" s="43">
        <f t="shared" ref="J15:J20" si="2">MAX(H15:I15)</f>
        <v>10600</v>
      </c>
      <c r="K15" s="30">
        <f>C12-J15</f>
        <v>42400</v>
      </c>
    </row>
    <row r="16" spans="2:11" x14ac:dyDescent="0.25">
      <c r="B16" s="18">
        <v>2</v>
      </c>
      <c r="C16" s="25">
        <f t="shared" si="0"/>
        <v>1</v>
      </c>
      <c r="D16" s="24">
        <f t="shared" ref="D16:D65" si="3">C16/$D$12</f>
        <v>0.2</v>
      </c>
      <c r="E16" s="26">
        <f t="shared" si="1"/>
        <v>4.5</v>
      </c>
      <c r="F16" s="27">
        <f t="shared" ref="F16:F65" si="4">IFERROR(C16/E16,0)</f>
        <v>0.22222222222222221</v>
      </c>
      <c r="G16" s="28">
        <f>D16*2</f>
        <v>0.4</v>
      </c>
      <c r="H16" s="29">
        <f>K15*F16</f>
        <v>9422.2222222222208</v>
      </c>
      <c r="I16" s="28">
        <f>K15*G16</f>
        <v>16960</v>
      </c>
      <c r="J16" s="44">
        <f t="shared" si="2"/>
        <v>16960</v>
      </c>
      <c r="K16" s="30">
        <f>K15-J16</f>
        <v>25440</v>
      </c>
    </row>
    <row r="17" spans="2:11" x14ac:dyDescent="0.25">
      <c r="B17" s="18">
        <v>3</v>
      </c>
      <c r="C17" s="25">
        <f t="shared" si="0"/>
        <v>1</v>
      </c>
      <c r="D17" s="24">
        <f t="shared" si="3"/>
        <v>0.2</v>
      </c>
      <c r="E17" s="26">
        <f t="shared" si="1"/>
        <v>3.5</v>
      </c>
      <c r="F17" s="27">
        <f t="shared" si="4"/>
        <v>0.2857142857142857</v>
      </c>
      <c r="G17" s="28">
        <f>D17*2</f>
        <v>0.4</v>
      </c>
      <c r="H17" s="29">
        <f>K16*F17</f>
        <v>7268.5714285714284</v>
      </c>
      <c r="I17" s="28">
        <f>K16*G17</f>
        <v>10176</v>
      </c>
      <c r="J17" s="44">
        <f t="shared" si="2"/>
        <v>10176</v>
      </c>
      <c r="K17" s="30">
        <f>K16-J17</f>
        <v>15264</v>
      </c>
    </row>
    <row r="18" spans="2:11" x14ac:dyDescent="0.25">
      <c r="B18" s="18">
        <v>4</v>
      </c>
      <c r="C18" s="25">
        <f t="shared" si="0"/>
        <v>1</v>
      </c>
      <c r="D18" s="24">
        <f t="shared" si="3"/>
        <v>0.2</v>
      </c>
      <c r="E18" s="26">
        <f t="shared" si="1"/>
        <v>2.5</v>
      </c>
      <c r="F18" s="27">
        <f t="shared" si="4"/>
        <v>0.4</v>
      </c>
      <c r="G18" s="28">
        <f>D18*2</f>
        <v>0.4</v>
      </c>
      <c r="H18" s="29">
        <f>K17*F18</f>
        <v>6105.6</v>
      </c>
      <c r="I18" s="28">
        <f>K17*G18</f>
        <v>6105.6</v>
      </c>
      <c r="J18" s="44">
        <f t="shared" si="2"/>
        <v>6105.6</v>
      </c>
      <c r="K18" s="30">
        <f>K17-J18</f>
        <v>9158.4</v>
      </c>
    </row>
    <row r="19" spans="2:11" x14ac:dyDescent="0.25">
      <c r="B19" s="18">
        <v>5</v>
      </c>
      <c r="C19" s="25">
        <f t="shared" si="0"/>
        <v>1</v>
      </c>
      <c r="D19" s="24">
        <f t="shared" si="3"/>
        <v>0.2</v>
      </c>
      <c r="E19" s="26">
        <f t="shared" si="1"/>
        <v>1.5</v>
      </c>
      <c r="F19" s="27">
        <f t="shared" si="4"/>
        <v>0.66666666666666663</v>
      </c>
      <c r="G19" s="28">
        <f t="shared" ref="G19:G33" si="5">D19*2</f>
        <v>0.4</v>
      </c>
      <c r="H19" s="29">
        <f>K18*F19</f>
        <v>6105.5999999999995</v>
      </c>
      <c r="I19" s="28">
        <f>K18*G19</f>
        <v>3663.36</v>
      </c>
      <c r="J19" s="44">
        <f t="shared" si="2"/>
        <v>6105.5999999999995</v>
      </c>
      <c r="K19" s="30">
        <f>K18-J19</f>
        <v>3052.8</v>
      </c>
    </row>
    <row r="20" spans="2:11" x14ac:dyDescent="0.25">
      <c r="B20" s="18">
        <v>6</v>
      </c>
      <c r="C20" s="25">
        <f t="shared" si="0"/>
        <v>0.5</v>
      </c>
      <c r="D20" s="24">
        <f t="shared" si="3"/>
        <v>0.1</v>
      </c>
      <c r="E20" s="26">
        <f t="shared" si="1"/>
        <v>0.5</v>
      </c>
      <c r="F20" s="27">
        <f t="shared" si="4"/>
        <v>1</v>
      </c>
      <c r="G20" s="28">
        <f t="shared" si="5"/>
        <v>0.2</v>
      </c>
      <c r="H20" s="29">
        <f>K19*F20</f>
        <v>3052.8</v>
      </c>
      <c r="I20" s="28">
        <f>K19*G20</f>
        <v>610.56000000000006</v>
      </c>
      <c r="J20" s="44">
        <f t="shared" si="2"/>
        <v>3052.8</v>
      </c>
      <c r="K20" s="30">
        <f>K19-J20</f>
        <v>0</v>
      </c>
    </row>
    <row r="21" spans="2:11" x14ac:dyDescent="0.25">
      <c r="B21" s="18">
        <v>7</v>
      </c>
      <c r="C21" s="25">
        <f t="shared" si="0"/>
        <v>1</v>
      </c>
      <c r="D21" s="24">
        <f t="shared" si="3"/>
        <v>0.2</v>
      </c>
      <c r="E21" s="26">
        <f t="shared" si="1"/>
        <v>0</v>
      </c>
      <c r="F21" s="27">
        <f t="shared" si="4"/>
        <v>0</v>
      </c>
      <c r="G21" s="28">
        <f t="shared" si="5"/>
        <v>0.4</v>
      </c>
      <c r="H21" s="29">
        <f t="shared" ref="H21:H33" si="6">K20*F21</f>
        <v>0</v>
      </c>
      <c r="I21" s="28">
        <f t="shared" ref="I21:I33" si="7">K20*G21</f>
        <v>0</v>
      </c>
      <c r="J21" s="44">
        <f t="shared" ref="J21:J33" si="8">MAX(H21:I21)</f>
        <v>0</v>
      </c>
      <c r="K21" s="30">
        <f t="shared" ref="K21:K33" si="9">K20-J21</f>
        <v>0</v>
      </c>
    </row>
    <row r="22" spans="2:11" x14ac:dyDescent="0.25">
      <c r="B22" s="18">
        <v>8</v>
      </c>
      <c r="C22" s="25">
        <f t="shared" si="0"/>
        <v>1</v>
      </c>
      <c r="D22" s="24">
        <f t="shared" si="3"/>
        <v>0.2</v>
      </c>
      <c r="E22" s="26">
        <f t="shared" si="1"/>
        <v>0</v>
      </c>
      <c r="F22" s="27">
        <f t="shared" si="4"/>
        <v>0</v>
      </c>
      <c r="G22" s="28">
        <f t="shared" si="5"/>
        <v>0.4</v>
      </c>
      <c r="H22" s="29">
        <f t="shared" si="6"/>
        <v>0</v>
      </c>
      <c r="I22" s="28">
        <f t="shared" si="7"/>
        <v>0</v>
      </c>
      <c r="J22" s="44">
        <f t="shared" si="8"/>
        <v>0</v>
      </c>
      <c r="K22" s="30">
        <f t="shared" si="9"/>
        <v>0</v>
      </c>
    </row>
    <row r="23" spans="2:11" x14ac:dyDescent="0.25">
      <c r="B23" s="18">
        <v>9</v>
      </c>
      <c r="C23" s="25">
        <f t="shared" si="0"/>
        <v>1</v>
      </c>
      <c r="D23" s="24">
        <f t="shared" si="3"/>
        <v>0.2</v>
      </c>
      <c r="E23" s="26">
        <f t="shared" si="1"/>
        <v>0</v>
      </c>
      <c r="F23" s="27">
        <f t="shared" si="4"/>
        <v>0</v>
      </c>
      <c r="G23" s="28">
        <f t="shared" si="5"/>
        <v>0.4</v>
      </c>
      <c r="H23" s="29">
        <f t="shared" si="6"/>
        <v>0</v>
      </c>
      <c r="I23" s="28">
        <f t="shared" si="7"/>
        <v>0</v>
      </c>
      <c r="J23" s="44">
        <f t="shared" si="8"/>
        <v>0</v>
      </c>
      <c r="K23" s="30">
        <f t="shared" si="9"/>
        <v>0</v>
      </c>
    </row>
    <row r="24" spans="2:11" x14ac:dyDescent="0.25">
      <c r="B24" s="18">
        <v>10</v>
      </c>
      <c r="C24" s="25">
        <f t="shared" si="0"/>
        <v>1</v>
      </c>
      <c r="D24" s="24">
        <f t="shared" si="3"/>
        <v>0.2</v>
      </c>
      <c r="E24" s="26">
        <f t="shared" si="1"/>
        <v>0</v>
      </c>
      <c r="F24" s="27">
        <f t="shared" si="4"/>
        <v>0</v>
      </c>
      <c r="G24" s="28">
        <f t="shared" si="5"/>
        <v>0.4</v>
      </c>
      <c r="H24" s="29">
        <f t="shared" si="6"/>
        <v>0</v>
      </c>
      <c r="I24" s="28">
        <f t="shared" si="7"/>
        <v>0</v>
      </c>
      <c r="J24" s="44">
        <f t="shared" si="8"/>
        <v>0</v>
      </c>
      <c r="K24" s="30">
        <f t="shared" si="9"/>
        <v>0</v>
      </c>
    </row>
    <row r="25" spans="2:11" x14ac:dyDescent="0.25">
      <c r="B25" s="18">
        <v>11</v>
      </c>
      <c r="C25" s="25">
        <f t="shared" si="0"/>
        <v>1</v>
      </c>
      <c r="D25" s="24">
        <f t="shared" si="3"/>
        <v>0.2</v>
      </c>
      <c r="E25" s="26">
        <f t="shared" si="1"/>
        <v>0</v>
      </c>
      <c r="F25" s="27">
        <f t="shared" si="4"/>
        <v>0</v>
      </c>
      <c r="G25" s="28">
        <f t="shared" si="5"/>
        <v>0.4</v>
      </c>
      <c r="H25" s="29">
        <f t="shared" si="6"/>
        <v>0</v>
      </c>
      <c r="I25" s="28">
        <f t="shared" si="7"/>
        <v>0</v>
      </c>
      <c r="J25" s="44">
        <f t="shared" si="8"/>
        <v>0</v>
      </c>
      <c r="K25" s="30">
        <f t="shared" si="9"/>
        <v>0</v>
      </c>
    </row>
    <row r="26" spans="2:11" x14ac:dyDescent="0.25">
      <c r="B26" s="18">
        <v>12</v>
      </c>
      <c r="C26" s="25">
        <f t="shared" si="0"/>
        <v>1</v>
      </c>
      <c r="D26" s="24">
        <f t="shared" si="3"/>
        <v>0.2</v>
      </c>
      <c r="E26" s="26">
        <f t="shared" si="1"/>
        <v>0</v>
      </c>
      <c r="F26" s="27">
        <f t="shared" si="4"/>
        <v>0</v>
      </c>
      <c r="G26" s="28">
        <f t="shared" si="5"/>
        <v>0.4</v>
      </c>
      <c r="H26" s="29">
        <f t="shared" si="6"/>
        <v>0</v>
      </c>
      <c r="I26" s="28">
        <f t="shared" si="7"/>
        <v>0</v>
      </c>
      <c r="J26" s="44">
        <f t="shared" si="8"/>
        <v>0</v>
      </c>
      <c r="K26" s="30">
        <f t="shared" si="9"/>
        <v>0</v>
      </c>
    </row>
    <row r="27" spans="2:11" x14ac:dyDescent="0.25">
      <c r="B27" s="18">
        <v>13</v>
      </c>
      <c r="C27" s="25">
        <f t="shared" si="0"/>
        <v>1</v>
      </c>
      <c r="D27" s="24">
        <f t="shared" si="3"/>
        <v>0.2</v>
      </c>
      <c r="E27" s="26">
        <f t="shared" si="1"/>
        <v>0</v>
      </c>
      <c r="F27" s="27">
        <f t="shared" si="4"/>
        <v>0</v>
      </c>
      <c r="G27" s="28">
        <f t="shared" si="5"/>
        <v>0.4</v>
      </c>
      <c r="H27" s="29">
        <f t="shared" si="6"/>
        <v>0</v>
      </c>
      <c r="I27" s="28">
        <f t="shared" si="7"/>
        <v>0</v>
      </c>
      <c r="J27" s="44">
        <f t="shared" si="8"/>
        <v>0</v>
      </c>
      <c r="K27" s="30">
        <f t="shared" si="9"/>
        <v>0</v>
      </c>
    </row>
    <row r="28" spans="2:11" x14ac:dyDescent="0.25">
      <c r="B28" s="18">
        <v>14</v>
      </c>
      <c r="C28" s="25">
        <f t="shared" si="0"/>
        <v>1</v>
      </c>
      <c r="D28" s="24">
        <f t="shared" si="3"/>
        <v>0.2</v>
      </c>
      <c r="E28" s="26">
        <f t="shared" si="1"/>
        <v>0</v>
      </c>
      <c r="F28" s="27">
        <f t="shared" si="4"/>
        <v>0</v>
      </c>
      <c r="G28" s="28">
        <f t="shared" si="5"/>
        <v>0.4</v>
      </c>
      <c r="H28" s="29">
        <f t="shared" si="6"/>
        <v>0</v>
      </c>
      <c r="I28" s="28">
        <f t="shared" si="7"/>
        <v>0</v>
      </c>
      <c r="J28" s="44">
        <f t="shared" si="8"/>
        <v>0</v>
      </c>
      <c r="K28" s="30">
        <f t="shared" si="9"/>
        <v>0</v>
      </c>
    </row>
    <row r="29" spans="2:11" x14ac:dyDescent="0.25">
      <c r="B29" s="18">
        <v>15</v>
      </c>
      <c r="C29" s="25">
        <f t="shared" si="0"/>
        <v>1</v>
      </c>
      <c r="D29" s="24">
        <f t="shared" si="3"/>
        <v>0.2</v>
      </c>
      <c r="E29" s="26">
        <f t="shared" si="1"/>
        <v>0</v>
      </c>
      <c r="F29" s="27">
        <f t="shared" si="4"/>
        <v>0</v>
      </c>
      <c r="G29" s="28">
        <f t="shared" si="5"/>
        <v>0.4</v>
      </c>
      <c r="H29" s="29">
        <f t="shared" si="6"/>
        <v>0</v>
      </c>
      <c r="I29" s="28">
        <f t="shared" si="7"/>
        <v>0</v>
      </c>
      <c r="J29" s="44">
        <f t="shared" si="8"/>
        <v>0</v>
      </c>
      <c r="K29" s="30">
        <f t="shared" si="9"/>
        <v>0</v>
      </c>
    </row>
    <row r="30" spans="2:11" x14ac:dyDescent="0.25">
      <c r="B30" s="18">
        <v>16</v>
      </c>
      <c r="C30" s="25">
        <f t="shared" si="0"/>
        <v>1</v>
      </c>
      <c r="D30" s="24">
        <f t="shared" si="3"/>
        <v>0.2</v>
      </c>
      <c r="E30" s="26">
        <f t="shared" si="1"/>
        <v>0</v>
      </c>
      <c r="F30" s="27">
        <f t="shared" si="4"/>
        <v>0</v>
      </c>
      <c r="G30" s="28">
        <f t="shared" si="5"/>
        <v>0.4</v>
      </c>
      <c r="H30" s="29">
        <f t="shared" si="6"/>
        <v>0</v>
      </c>
      <c r="I30" s="28">
        <f t="shared" si="7"/>
        <v>0</v>
      </c>
      <c r="J30" s="44">
        <f t="shared" si="8"/>
        <v>0</v>
      </c>
      <c r="K30" s="30">
        <f t="shared" si="9"/>
        <v>0</v>
      </c>
    </row>
    <row r="31" spans="2:11" x14ac:dyDescent="0.25">
      <c r="B31" s="18">
        <v>17</v>
      </c>
      <c r="C31" s="25">
        <f t="shared" si="0"/>
        <v>1</v>
      </c>
      <c r="D31" s="24">
        <f t="shared" si="3"/>
        <v>0.2</v>
      </c>
      <c r="E31" s="26">
        <f t="shared" si="1"/>
        <v>0</v>
      </c>
      <c r="F31" s="27">
        <f t="shared" si="4"/>
        <v>0</v>
      </c>
      <c r="G31" s="28">
        <f t="shared" si="5"/>
        <v>0.4</v>
      </c>
      <c r="H31" s="29">
        <f t="shared" si="6"/>
        <v>0</v>
      </c>
      <c r="I31" s="28">
        <f t="shared" si="7"/>
        <v>0</v>
      </c>
      <c r="J31" s="44">
        <f t="shared" si="8"/>
        <v>0</v>
      </c>
      <c r="K31" s="30">
        <f t="shared" si="9"/>
        <v>0</v>
      </c>
    </row>
    <row r="32" spans="2:11" x14ac:dyDescent="0.25">
      <c r="B32" s="18">
        <v>18</v>
      </c>
      <c r="C32" s="25">
        <f t="shared" si="0"/>
        <v>1</v>
      </c>
      <c r="D32" s="24">
        <f t="shared" si="3"/>
        <v>0.2</v>
      </c>
      <c r="E32" s="26">
        <f t="shared" si="1"/>
        <v>0</v>
      </c>
      <c r="F32" s="27">
        <f t="shared" si="4"/>
        <v>0</v>
      </c>
      <c r="G32" s="28">
        <f t="shared" si="5"/>
        <v>0.4</v>
      </c>
      <c r="H32" s="29">
        <f t="shared" si="6"/>
        <v>0</v>
      </c>
      <c r="I32" s="28">
        <f t="shared" si="7"/>
        <v>0</v>
      </c>
      <c r="J32" s="44">
        <f t="shared" si="8"/>
        <v>0</v>
      </c>
      <c r="K32" s="30">
        <f t="shared" si="9"/>
        <v>0</v>
      </c>
    </row>
    <row r="33" spans="2:11" x14ac:dyDescent="0.25">
      <c r="B33" s="18">
        <v>19</v>
      </c>
      <c r="C33" s="25">
        <f t="shared" si="0"/>
        <v>1</v>
      </c>
      <c r="D33" s="24">
        <f t="shared" si="3"/>
        <v>0.2</v>
      </c>
      <c r="E33" s="26">
        <f t="shared" si="1"/>
        <v>0</v>
      </c>
      <c r="F33" s="27">
        <f t="shared" si="4"/>
        <v>0</v>
      </c>
      <c r="G33" s="28">
        <f t="shared" si="5"/>
        <v>0.4</v>
      </c>
      <c r="H33" s="29">
        <f t="shared" si="6"/>
        <v>0</v>
      </c>
      <c r="I33" s="28">
        <f t="shared" si="7"/>
        <v>0</v>
      </c>
      <c r="J33" s="44">
        <f t="shared" si="8"/>
        <v>0</v>
      </c>
      <c r="K33" s="30">
        <f t="shared" si="9"/>
        <v>0</v>
      </c>
    </row>
    <row r="34" spans="2:11" x14ac:dyDescent="0.25">
      <c r="B34" s="18">
        <v>20</v>
      </c>
      <c r="C34" s="25">
        <f t="shared" ref="C34:C65" si="10">IF(OR(B34=1,B34=$D$12+1),0.5,1)</f>
        <v>1</v>
      </c>
      <c r="D34" s="24">
        <f t="shared" si="3"/>
        <v>0.2</v>
      </c>
      <c r="E34" s="26">
        <f t="shared" si="1"/>
        <v>0</v>
      </c>
      <c r="F34" s="27">
        <f t="shared" si="4"/>
        <v>0</v>
      </c>
      <c r="G34" s="28">
        <f t="shared" ref="G34:G65" si="11">D34*2</f>
        <v>0.4</v>
      </c>
      <c r="H34" s="29">
        <f t="shared" ref="H34:H64" si="12">K33*F34</f>
        <v>0</v>
      </c>
      <c r="I34" s="28">
        <f t="shared" ref="I34:I64" si="13">K33*G34</f>
        <v>0</v>
      </c>
      <c r="J34" s="44">
        <f t="shared" ref="J34:J64" si="14">MAX(H34:I34)</f>
        <v>0</v>
      </c>
      <c r="K34" s="30">
        <f t="shared" ref="K34:K64" si="15">K33-J34</f>
        <v>0</v>
      </c>
    </row>
    <row r="35" spans="2:11" x14ac:dyDescent="0.25">
      <c r="B35" s="18">
        <v>21</v>
      </c>
      <c r="C35" s="25">
        <f t="shared" si="10"/>
        <v>1</v>
      </c>
      <c r="D35" s="24">
        <f t="shared" si="3"/>
        <v>0.2</v>
      </c>
      <c r="E35" s="26">
        <f t="shared" si="1"/>
        <v>0</v>
      </c>
      <c r="F35" s="27">
        <f t="shared" si="4"/>
        <v>0</v>
      </c>
      <c r="G35" s="28">
        <f t="shared" si="11"/>
        <v>0.4</v>
      </c>
      <c r="H35" s="29">
        <f t="shared" si="12"/>
        <v>0</v>
      </c>
      <c r="I35" s="28">
        <f t="shared" si="13"/>
        <v>0</v>
      </c>
      <c r="J35" s="44">
        <f t="shared" si="14"/>
        <v>0</v>
      </c>
      <c r="K35" s="30">
        <f t="shared" si="15"/>
        <v>0</v>
      </c>
    </row>
    <row r="36" spans="2:11" x14ac:dyDescent="0.25">
      <c r="B36" s="18">
        <v>22</v>
      </c>
      <c r="C36" s="25">
        <f t="shared" si="10"/>
        <v>1</v>
      </c>
      <c r="D36" s="24">
        <f t="shared" si="3"/>
        <v>0.2</v>
      </c>
      <c r="E36" s="26">
        <f t="shared" si="1"/>
        <v>0</v>
      </c>
      <c r="F36" s="27">
        <f t="shared" si="4"/>
        <v>0</v>
      </c>
      <c r="G36" s="28">
        <f t="shared" si="11"/>
        <v>0.4</v>
      </c>
      <c r="H36" s="29">
        <f t="shared" si="12"/>
        <v>0</v>
      </c>
      <c r="I36" s="28">
        <f t="shared" si="13"/>
        <v>0</v>
      </c>
      <c r="J36" s="44">
        <f t="shared" si="14"/>
        <v>0</v>
      </c>
      <c r="K36" s="30">
        <f t="shared" si="15"/>
        <v>0</v>
      </c>
    </row>
    <row r="37" spans="2:11" x14ac:dyDescent="0.25">
      <c r="B37" s="18">
        <v>23</v>
      </c>
      <c r="C37" s="25">
        <f t="shared" si="10"/>
        <v>1</v>
      </c>
      <c r="D37" s="24">
        <f t="shared" si="3"/>
        <v>0.2</v>
      </c>
      <c r="E37" s="26">
        <f t="shared" si="1"/>
        <v>0</v>
      </c>
      <c r="F37" s="27">
        <f t="shared" si="4"/>
        <v>0</v>
      </c>
      <c r="G37" s="28">
        <f t="shared" si="11"/>
        <v>0.4</v>
      </c>
      <c r="H37" s="29">
        <f t="shared" si="12"/>
        <v>0</v>
      </c>
      <c r="I37" s="28">
        <f t="shared" si="13"/>
        <v>0</v>
      </c>
      <c r="J37" s="44">
        <f t="shared" si="14"/>
        <v>0</v>
      </c>
      <c r="K37" s="30">
        <f t="shared" si="15"/>
        <v>0</v>
      </c>
    </row>
    <row r="38" spans="2:11" x14ac:dyDescent="0.25">
      <c r="B38" s="18">
        <v>24</v>
      </c>
      <c r="C38" s="25">
        <f t="shared" si="10"/>
        <v>1</v>
      </c>
      <c r="D38" s="24">
        <f t="shared" si="3"/>
        <v>0.2</v>
      </c>
      <c r="E38" s="26">
        <f t="shared" si="1"/>
        <v>0</v>
      </c>
      <c r="F38" s="27">
        <f t="shared" si="4"/>
        <v>0</v>
      </c>
      <c r="G38" s="28">
        <f t="shared" si="11"/>
        <v>0.4</v>
      </c>
      <c r="H38" s="29">
        <f t="shared" si="12"/>
        <v>0</v>
      </c>
      <c r="I38" s="28">
        <f t="shared" si="13"/>
        <v>0</v>
      </c>
      <c r="J38" s="44">
        <f t="shared" si="14"/>
        <v>0</v>
      </c>
      <c r="K38" s="30">
        <f t="shared" si="15"/>
        <v>0</v>
      </c>
    </row>
    <row r="39" spans="2:11" x14ac:dyDescent="0.25">
      <c r="B39" s="18">
        <v>25</v>
      </c>
      <c r="C39" s="25">
        <f t="shared" si="10"/>
        <v>1</v>
      </c>
      <c r="D39" s="24">
        <f t="shared" si="3"/>
        <v>0.2</v>
      </c>
      <c r="E39" s="26">
        <f t="shared" si="1"/>
        <v>0</v>
      </c>
      <c r="F39" s="27">
        <f t="shared" si="4"/>
        <v>0</v>
      </c>
      <c r="G39" s="28">
        <f t="shared" si="11"/>
        <v>0.4</v>
      </c>
      <c r="H39" s="29">
        <f t="shared" si="12"/>
        <v>0</v>
      </c>
      <c r="I39" s="28">
        <f t="shared" si="13"/>
        <v>0</v>
      </c>
      <c r="J39" s="44">
        <f t="shared" si="14"/>
        <v>0</v>
      </c>
      <c r="K39" s="30">
        <f t="shared" si="15"/>
        <v>0</v>
      </c>
    </row>
    <row r="40" spans="2:11" x14ac:dyDescent="0.25">
      <c r="B40" s="18">
        <v>26</v>
      </c>
      <c r="C40" s="25">
        <f t="shared" si="10"/>
        <v>1</v>
      </c>
      <c r="D40" s="24">
        <f t="shared" si="3"/>
        <v>0.2</v>
      </c>
      <c r="E40" s="26">
        <f t="shared" si="1"/>
        <v>0</v>
      </c>
      <c r="F40" s="27">
        <f t="shared" si="4"/>
        <v>0</v>
      </c>
      <c r="G40" s="28">
        <f t="shared" si="11"/>
        <v>0.4</v>
      </c>
      <c r="H40" s="29">
        <f t="shared" si="12"/>
        <v>0</v>
      </c>
      <c r="I40" s="28">
        <f t="shared" si="13"/>
        <v>0</v>
      </c>
      <c r="J40" s="44">
        <f t="shared" si="14"/>
        <v>0</v>
      </c>
      <c r="K40" s="30">
        <f t="shared" si="15"/>
        <v>0</v>
      </c>
    </row>
    <row r="41" spans="2:11" x14ac:dyDescent="0.25">
      <c r="B41" s="18">
        <v>27</v>
      </c>
      <c r="C41" s="25">
        <f t="shared" si="10"/>
        <v>1</v>
      </c>
      <c r="D41" s="24">
        <f t="shared" si="3"/>
        <v>0.2</v>
      </c>
      <c r="E41" s="26">
        <f t="shared" si="1"/>
        <v>0</v>
      </c>
      <c r="F41" s="27">
        <f t="shared" si="4"/>
        <v>0</v>
      </c>
      <c r="G41" s="28">
        <f t="shared" si="11"/>
        <v>0.4</v>
      </c>
      <c r="H41" s="29">
        <f t="shared" si="12"/>
        <v>0</v>
      </c>
      <c r="I41" s="28">
        <f t="shared" si="13"/>
        <v>0</v>
      </c>
      <c r="J41" s="44">
        <f t="shared" si="14"/>
        <v>0</v>
      </c>
      <c r="K41" s="30">
        <f t="shared" si="15"/>
        <v>0</v>
      </c>
    </row>
    <row r="42" spans="2:11" x14ac:dyDescent="0.25">
      <c r="B42" s="18">
        <v>28</v>
      </c>
      <c r="C42" s="25">
        <f t="shared" si="10"/>
        <v>1</v>
      </c>
      <c r="D42" s="24">
        <f t="shared" si="3"/>
        <v>0.2</v>
      </c>
      <c r="E42" s="26">
        <f t="shared" si="1"/>
        <v>0</v>
      </c>
      <c r="F42" s="27">
        <f t="shared" si="4"/>
        <v>0</v>
      </c>
      <c r="G42" s="28">
        <f t="shared" si="11"/>
        <v>0.4</v>
      </c>
      <c r="H42" s="29">
        <f t="shared" si="12"/>
        <v>0</v>
      </c>
      <c r="I42" s="28">
        <f t="shared" si="13"/>
        <v>0</v>
      </c>
      <c r="J42" s="44">
        <f t="shared" si="14"/>
        <v>0</v>
      </c>
      <c r="K42" s="30">
        <f t="shared" si="15"/>
        <v>0</v>
      </c>
    </row>
    <row r="43" spans="2:11" x14ac:dyDescent="0.25">
      <c r="B43" s="18">
        <v>29</v>
      </c>
      <c r="C43" s="25">
        <f t="shared" si="10"/>
        <v>1</v>
      </c>
      <c r="D43" s="24">
        <f t="shared" si="3"/>
        <v>0.2</v>
      </c>
      <c r="E43" s="26">
        <f t="shared" si="1"/>
        <v>0</v>
      </c>
      <c r="F43" s="27">
        <f t="shared" si="4"/>
        <v>0</v>
      </c>
      <c r="G43" s="28">
        <f t="shared" si="11"/>
        <v>0.4</v>
      </c>
      <c r="H43" s="29">
        <f t="shared" si="12"/>
        <v>0</v>
      </c>
      <c r="I43" s="28">
        <f t="shared" si="13"/>
        <v>0</v>
      </c>
      <c r="J43" s="44">
        <f t="shared" si="14"/>
        <v>0</v>
      </c>
      <c r="K43" s="30">
        <f t="shared" si="15"/>
        <v>0</v>
      </c>
    </row>
    <row r="44" spans="2:11" x14ac:dyDescent="0.25">
      <c r="B44" s="18">
        <v>30</v>
      </c>
      <c r="C44" s="25">
        <f t="shared" si="10"/>
        <v>1</v>
      </c>
      <c r="D44" s="24">
        <f t="shared" si="3"/>
        <v>0.2</v>
      </c>
      <c r="E44" s="26">
        <f t="shared" si="1"/>
        <v>0</v>
      </c>
      <c r="F44" s="27">
        <f t="shared" si="4"/>
        <v>0</v>
      </c>
      <c r="G44" s="28">
        <f t="shared" si="11"/>
        <v>0.4</v>
      </c>
      <c r="H44" s="29">
        <f t="shared" si="12"/>
        <v>0</v>
      </c>
      <c r="I44" s="28">
        <f t="shared" si="13"/>
        <v>0</v>
      </c>
      <c r="J44" s="44">
        <f t="shared" si="14"/>
        <v>0</v>
      </c>
      <c r="K44" s="30">
        <f t="shared" si="15"/>
        <v>0</v>
      </c>
    </row>
    <row r="45" spans="2:11" x14ac:dyDescent="0.25">
      <c r="B45" s="18">
        <v>31</v>
      </c>
      <c r="C45" s="25">
        <f t="shared" si="10"/>
        <v>1</v>
      </c>
      <c r="D45" s="24">
        <f t="shared" si="3"/>
        <v>0.2</v>
      </c>
      <c r="E45" s="26">
        <f t="shared" si="1"/>
        <v>0</v>
      </c>
      <c r="F45" s="27">
        <f t="shared" si="4"/>
        <v>0</v>
      </c>
      <c r="G45" s="28">
        <f t="shared" si="11"/>
        <v>0.4</v>
      </c>
      <c r="H45" s="29">
        <f t="shared" si="12"/>
        <v>0</v>
      </c>
      <c r="I45" s="28">
        <f t="shared" si="13"/>
        <v>0</v>
      </c>
      <c r="J45" s="44">
        <f t="shared" si="14"/>
        <v>0</v>
      </c>
      <c r="K45" s="30">
        <f t="shared" si="15"/>
        <v>0</v>
      </c>
    </row>
    <row r="46" spans="2:11" x14ac:dyDescent="0.25">
      <c r="B46" s="18">
        <v>32</v>
      </c>
      <c r="C46" s="25">
        <f t="shared" si="10"/>
        <v>1</v>
      </c>
      <c r="D46" s="24">
        <f t="shared" si="3"/>
        <v>0.2</v>
      </c>
      <c r="E46" s="26">
        <f t="shared" si="1"/>
        <v>0</v>
      </c>
      <c r="F46" s="27">
        <f t="shared" si="4"/>
        <v>0</v>
      </c>
      <c r="G46" s="28">
        <f t="shared" si="11"/>
        <v>0.4</v>
      </c>
      <c r="H46" s="29">
        <f t="shared" si="12"/>
        <v>0</v>
      </c>
      <c r="I46" s="28">
        <f t="shared" si="13"/>
        <v>0</v>
      </c>
      <c r="J46" s="44">
        <f t="shared" si="14"/>
        <v>0</v>
      </c>
      <c r="K46" s="30">
        <f t="shared" si="15"/>
        <v>0</v>
      </c>
    </row>
    <row r="47" spans="2:11" x14ac:dyDescent="0.25">
      <c r="B47" s="18">
        <v>33</v>
      </c>
      <c r="C47" s="25">
        <f t="shared" si="10"/>
        <v>1</v>
      </c>
      <c r="D47" s="24">
        <f t="shared" si="3"/>
        <v>0.2</v>
      </c>
      <c r="E47" s="26">
        <f t="shared" ref="E47:E65" si="16">SUMIFS($C$15:$C$64,$B$15:$B$64,"&lt;="&amp;$D$12+1,$B$15:$B$64,"&gt;="&amp;B47)</f>
        <v>0</v>
      </c>
      <c r="F47" s="27">
        <f t="shared" si="4"/>
        <v>0</v>
      </c>
      <c r="G47" s="28">
        <f t="shared" si="11"/>
        <v>0.4</v>
      </c>
      <c r="H47" s="29">
        <f t="shared" si="12"/>
        <v>0</v>
      </c>
      <c r="I47" s="28">
        <f t="shared" si="13"/>
        <v>0</v>
      </c>
      <c r="J47" s="44">
        <f t="shared" si="14"/>
        <v>0</v>
      </c>
      <c r="K47" s="30">
        <f t="shared" si="15"/>
        <v>0</v>
      </c>
    </row>
    <row r="48" spans="2:11" x14ac:dyDescent="0.25">
      <c r="B48" s="18">
        <v>34</v>
      </c>
      <c r="C48" s="25">
        <f t="shared" si="10"/>
        <v>1</v>
      </c>
      <c r="D48" s="24">
        <f t="shared" si="3"/>
        <v>0.2</v>
      </c>
      <c r="E48" s="26">
        <f t="shared" si="16"/>
        <v>0</v>
      </c>
      <c r="F48" s="27">
        <f t="shared" si="4"/>
        <v>0</v>
      </c>
      <c r="G48" s="28">
        <f t="shared" si="11"/>
        <v>0.4</v>
      </c>
      <c r="H48" s="29">
        <f t="shared" si="12"/>
        <v>0</v>
      </c>
      <c r="I48" s="28">
        <f t="shared" si="13"/>
        <v>0</v>
      </c>
      <c r="J48" s="44">
        <f t="shared" si="14"/>
        <v>0</v>
      </c>
      <c r="K48" s="30">
        <f t="shared" si="15"/>
        <v>0</v>
      </c>
    </row>
    <row r="49" spans="2:11" x14ac:dyDescent="0.25">
      <c r="B49" s="18">
        <v>35</v>
      </c>
      <c r="C49" s="25">
        <f t="shared" si="10"/>
        <v>1</v>
      </c>
      <c r="D49" s="24">
        <f t="shared" si="3"/>
        <v>0.2</v>
      </c>
      <c r="E49" s="26">
        <f t="shared" si="16"/>
        <v>0</v>
      </c>
      <c r="F49" s="27">
        <f t="shared" si="4"/>
        <v>0</v>
      </c>
      <c r="G49" s="28">
        <f t="shared" si="11"/>
        <v>0.4</v>
      </c>
      <c r="H49" s="29">
        <f t="shared" si="12"/>
        <v>0</v>
      </c>
      <c r="I49" s="28">
        <f t="shared" si="13"/>
        <v>0</v>
      </c>
      <c r="J49" s="44">
        <f t="shared" si="14"/>
        <v>0</v>
      </c>
      <c r="K49" s="30">
        <f t="shared" si="15"/>
        <v>0</v>
      </c>
    </row>
    <row r="50" spans="2:11" x14ac:dyDescent="0.25">
      <c r="B50" s="18">
        <v>36</v>
      </c>
      <c r="C50" s="25">
        <f t="shared" si="10"/>
        <v>1</v>
      </c>
      <c r="D50" s="24">
        <f t="shared" si="3"/>
        <v>0.2</v>
      </c>
      <c r="E50" s="26">
        <f t="shared" si="16"/>
        <v>0</v>
      </c>
      <c r="F50" s="27">
        <f t="shared" si="4"/>
        <v>0</v>
      </c>
      <c r="G50" s="28">
        <f t="shared" si="11"/>
        <v>0.4</v>
      </c>
      <c r="H50" s="29">
        <f t="shared" si="12"/>
        <v>0</v>
      </c>
      <c r="I50" s="28">
        <f t="shared" si="13"/>
        <v>0</v>
      </c>
      <c r="J50" s="44">
        <f t="shared" si="14"/>
        <v>0</v>
      </c>
      <c r="K50" s="30">
        <f t="shared" si="15"/>
        <v>0</v>
      </c>
    </row>
    <row r="51" spans="2:11" x14ac:dyDescent="0.25">
      <c r="B51" s="18">
        <v>37</v>
      </c>
      <c r="C51" s="25">
        <f t="shared" si="10"/>
        <v>1</v>
      </c>
      <c r="D51" s="24">
        <f t="shared" si="3"/>
        <v>0.2</v>
      </c>
      <c r="E51" s="26">
        <f t="shared" si="16"/>
        <v>0</v>
      </c>
      <c r="F51" s="27">
        <f t="shared" si="4"/>
        <v>0</v>
      </c>
      <c r="G51" s="28">
        <f t="shared" si="11"/>
        <v>0.4</v>
      </c>
      <c r="H51" s="29">
        <f t="shared" si="12"/>
        <v>0</v>
      </c>
      <c r="I51" s="28">
        <f t="shared" si="13"/>
        <v>0</v>
      </c>
      <c r="J51" s="44">
        <f t="shared" si="14"/>
        <v>0</v>
      </c>
      <c r="K51" s="30">
        <f t="shared" si="15"/>
        <v>0</v>
      </c>
    </row>
    <row r="52" spans="2:11" x14ac:dyDescent="0.25">
      <c r="B52" s="18">
        <v>38</v>
      </c>
      <c r="C52" s="25">
        <f t="shared" si="10"/>
        <v>1</v>
      </c>
      <c r="D52" s="24">
        <f t="shared" si="3"/>
        <v>0.2</v>
      </c>
      <c r="E52" s="26">
        <f t="shared" si="16"/>
        <v>0</v>
      </c>
      <c r="F52" s="27">
        <f t="shared" si="4"/>
        <v>0</v>
      </c>
      <c r="G52" s="28">
        <f t="shared" si="11"/>
        <v>0.4</v>
      </c>
      <c r="H52" s="29">
        <f t="shared" si="12"/>
        <v>0</v>
      </c>
      <c r="I52" s="28">
        <f t="shared" si="13"/>
        <v>0</v>
      </c>
      <c r="J52" s="44">
        <f t="shared" si="14"/>
        <v>0</v>
      </c>
      <c r="K52" s="30">
        <f t="shared" si="15"/>
        <v>0</v>
      </c>
    </row>
    <row r="53" spans="2:11" x14ac:dyDescent="0.25">
      <c r="B53" s="18">
        <v>39</v>
      </c>
      <c r="C53" s="25">
        <f t="shared" si="10"/>
        <v>1</v>
      </c>
      <c r="D53" s="24">
        <f t="shared" si="3"/>
        <v>0.2</v>
      </c>
      <c r="E53" s="26">
        <f t="shared" si="16"/>
        <v>0</v>
      </c>
      <c r="F53" s="27">
        <f t="shared" si="4"/>
        <v>0</v>
      </c>
      <c r="G53" s="28">
        <f t="shared" si="11"/>
        <v>0.4</v>
      </c>
      <c r="H53" s="29">
        <f t="shared" si="12"/>
        <v>0</v>
      </c>
      <c r="I53" s="28">
        <f t="shared" si="13"/>
        <v>0</v>
      </c>
      <c r="J53" s="44">
        <f t="shared" si="14"/>
        <v>0</v>
      </c>
      <c r="K53" s="30">
        <f t="shared" si="15"/>
        <v>0</v>
      </c>
    </row>
    <row r="54" spans="2:11" x14ac:dyDescent="0.25">
      <c r="B54" s="18">
        <v>40</v>
      </c>
      <c r="C54" s="25">
        <f t="shared" si="10"/>
        <v>1</v>
      </c>
      <c r="D54" s="24">
        <f t="shared" si="3"/>
        <v>0.2</v>
      </c>
      <c r="E54" s="26">
        <f t="shared" si="16"/>
        <v>0</v>
      </c>
      <c r="F54" s="27">
        <f t="shared" si="4"/>
        <v>0</v>
      </c>
      <c r="G54" s="28">
        <f t="shared" si="11"/>
        <v>0.4</v>
      </c>
      <c r="H54" s="29">
        <f t="shared" si="12"/>
        <v>0</v>
      </c>
      <c r="I54" s="28">
        <f t="shared" si="13"/>
        <v>0</v>
      </c>
      <c r="J54" s="44">
        <f t="shared" si="14"/>
        <v>0</v>
      </c>
      <c r="K54" s="30">
        <f t="shared" si="15"/>
        <v>0</v>
      </c>
    </row>
    <row r="55" spans="2:11" x14ac:dyDescent="0.25">
      <c r="B55" s="18">
        <v>41</v>
      </c>
      <c r="C55" s="25">
        <f t="shared" si="10"/>
        <v>1</v>
      </c>
      <c r="D55" s="24">
        <f t="shared" si="3"/>
        <v>0.2</v>
      </c>
      <c r="E55" s="26">
        <f t="shared" si="16"/>
        <v>0</v>
      </c>
      <c r="F55" s="27">
        <f t="shared" si="4"/>
        <v>0</v>
      </c>
      <c r="G55" s="28">
        <f t="shared" si="11"/>
        <v>0.4</v>
      </c>
      <c r="H55" s="29">
        <f t="shared" si="12"/>
        <v>0</v>
      </c>
      <c r="I55" s="28">
        <f t="shared" si="13"/>
        <v>0</v>
      </c>
      <c r="J55" s="44">
        <f t="shared" si="14"/>
        <v>0</v>
      </c>
      <c r="K55" s="30">
        <f t="shared" si="15"/>
        <v>0</v>
      </c>
    </row>
    <row r="56" spans="2:11" x14ac:dyDescent="0.25">
      <c r="B56" s="18">
        <v>42</v>
      </c>
      <c r="C56" s="25">
        <f t="shared" si="10"/>
        <v>1</v>
      </c>
      <c r="D56" s="24">
        <f t="shared" si="3"/>
        <v>0.2</v>
      </c>
      <c r="E56" s="26">
        <f t="shared" si="16"/>
        <v>0</v>
      </c>
      <c r="F56" s="27">
        <f t="shared" si="4"/>
        <v>0</v>
      </c>
      <c r="G56" s="28">
        <f t="shared" si="11"/>
        <v>0.4</v>
      </c>
      <c r="H56" s="29">
        <f t="shared" si="12"/>
        <v>0</v>
      </c>
      <c r="I56" s="28">
        <f t="shared" si="13"/>
        <v>0</v>
      </c>
      <c r="J56" s="44">
        <f t="shared" si="14"/>
        <v>0</v>
      </c>
      <c r="K56" s="30">
        <f t="shared" si="15"/>
        <v>0</v>
      </c>
    </row>
    <row r="57" spans="2:11" x14ac:dyDescent="0.25">
      <c r="B57" s="18">
        <v>43</v>
      </c>
      <c r="C57" s="25">
        <f t="shared" si="10"/>
        <v>1</v>
      </c>
      <c r="D57" s="24">
        <f t="shared" si="3"/>
        <v>0.2</v>
      </c>
      <c r="E57" s="26">
        <f t="shared" si="16"/>
        <v>0</v>
      </c>
      <c r="F57" s="27">
        <f t="shared" si="4"/>
        <v>0</v>
      </c>
      <c r="G57" s="28">
        <f t="shared" si="11"/>
        <v>0.4</v>
      </c>
      <c r="H57" s="29">
        <f t="shared" si="12"/>
        <v>0</v>
      </c>
      <c r="I57" s="28">
        <f t="shared" si="13"/>
        <v>0</v>
      </c>
      <c r="J57" s="44">
        <f t="shared" si="14"/>
        <v>0</v>
      </c>
      <c r="K57" s="30">
        <f t="shared" si="15"/>
        <v>0</v>
      </c>
    </row>
    <row r="58" spans="2:11" x14ac:dyDescent="0.25">
      <c r="B58" s="18">
        <v>44</v>
      </c>
      <c r="C58" s="25">
        <f t="shared" si="10"/>
        <v>1</v>
      </c>
      <c r="D58" s="24">
        <f t="shared" si="3"/>
        <v>0.2</v>
      </c>
      <c r="E58" s="26">
        <f t="shared" si="16"/>
        <v>0</v>
      </c>
      <c r="F58" s="27">
        <f t="shared" si="4"/>
        <v>0</v>
      </c>
      <c r="G58" s="28">
        <f t="shared" si="11"/>
        <v>0.4</v>
      </c>
      <c r="H58" s="29">
        <f t="shared" si="12"/>
        <v>0</v>
      </c>
      <c r="I58" s="28">
        <f t="shared" si="13"/>
        <v>0</v>
      </c>
      <c r="J58" s="44">
        <f t="shared" si="14"/>
        <v>0</v>
      </c>
      <c r="K58" s="30">
        <f t="shared" si="15"/>
        <v>0</v>
      </c>
    </row>
    <row r="59" spans="2:11" x14ac:dyDescent="0.25">
      <c r="B59" s="18">
        <v>45</v>
      </c>
      <c r="C59" s="25">
        <f t="shared" si="10"/>
        <v>1</v>
      </c>
      <c r="D59" s="24">
        <f t="shared" si="3"/>
        <v>0.2</v>
      </c>
      <c r="E59" s="26">
        <f t="shared" si="16"/>
        <v>0</v>
      </c>
      <c r="F59" s="27">
        <f t="shared" si="4"/>
        <v>0</v>
      </c>
      <c r="G59" s="28">
        <f t="shared" si="11"/>
        <v>0.4</v>
      </c>
      <c r="H59" s="29">
        <f t="shared" si="12"/>
        <v>0</v>
      </c>
      <c r="I59" s="28">
        <f t="shared" si="13"/>
        <v>0</v>
      </c>
      <c r="J59" s="44">
        <f t="shared" si="14"/>
        <v>0</v>
      </c>
      <c r="K59" s="30">
        <f t="shared" si="15"/>
        <v>0</v>
      </c>
    </row>
    <row r="60" spans="2:11" x14ac:dyDescent="0.25">
      <c r="B60" s="18">
        <v>46</v>
      </c>
      <c r="C60" s="25">
        <f t="shared" si="10"/>
        <v>1</v>
      </c>
      <c r="D60" s="24">
        <f t="shared" si="3"/>
        <v>0.2</v>
      </c>
      <c r="E60" s="26">
        <f t="shared" si="16"/>
        <v>0</v>
      </c>
      <c r="F60" s="27">
        <f t="shared" si="4"/>
        <v>0</v>
      </c>
      <c r="G60" s="28">
        <f t="shared" si="11"/>
        <v>0.4</v>
      </c>
      <c r="H60" s="29">
        <f t="shared" si="12"/>
        <v>0</v>
      </c>
      <c r="I60" s="28">
        <f t="shared" si="13"/>
        <v>0</v>
      </c>
      <c r="J60" s="44">
        <f t="shared" si="14"/>
        <v>0</v>
      </c>
      <c r="K60" s="30">
        <f t="shared" si="15"/>
        <v>0</v>
      </c>
    </row>
    <row r="61" spans="2:11" x14ac:dyDescent="0.25">
      <c r="B61" s="18">
        <v>47</v>
      </c>
      <c r="C61" s="25">
        <f t="shared" si="10"/>
        <v>1</v>
      </c>
      <c r="D61" s="24">
        <f t="shared" si="3"/>
        <v>0.2</v>
      </c>
      <c r="E61" s="26">
        <f t="shared" si="16"/>
        <v>0</v>
      </c>
      <c r="F61" s="27">
        <f t="shared" si="4"/>
        <v>0</v>
      </c>
      <c r="G61" s="28">
        <f t="shared" si="11"/>
        <v>0.4</v>
      </c>
      <c r="H61" s="29">
        <f t="shared" si="12"/>
        <v>0</v>
      </c>
      <c r="I61" s="28">
        <f t="shared" si="13"/>
        <v>0</v>
      </c>
      <c r="J61" s="44">
        <f t="shared" si="14"/>
        <v>0</v>
      </c>
      <c r="K61" s="30">
        <f t="shared" si="15"/>
        <v>0</v>
      </c>
    </row>
    <row r="62" spans="2:11" x14ac:dyDescent="0.25">
      <c r="B62" s="18">
        <v>48</v>
      </c>
      <c r="C62" s="25">
        <f t="shared" si="10"/>
        <v>1</v>
      </c>
      <c r="D62" s="24">
        <f t="shared" si="3"/>
        <v>0.2</v>
      </c>
      <c r="E62" s="26">
        <f t="shared" si="16"/>
        <v>0</v>
      </c>
      <c r="F62" s="27">
        <f t="shared" si="4"/>
        <v>0</v>
      </c>
      <c r="G62" s="28">
        <f t="shared" si="11"/>
        <v>0.4</v>
      </c>
      <c r="H62" s="29">
        <f t="shared" si="12"/>
        <v>0</v>
      </c>
      <c r="I62" s="28">
        <f t="shared" si="13"/>
        <v>0</v>
      </c>
      <c r="J62" s="44">
        <f t="shared" si="14"/>
        <v>0</v>
      </c>
      <c r="K62" s="30">
        <f t="shared" si="15"/>
        <v>0</v>
      </c>
    </row>
    <row r="63" spans="2:11" x14ac:dyDescent="0.25">
      <c r="B63" s="18">
        <v>49</v>
      </c>
      <c r="C63" s="25">
        <f t="shared" si="10"/>
        <v>1</v>
      </c>
      <c r="D63" s="24">
        <f t="shared" si="3"/>
        <v>0.2</v>
      </c>
      <c r="E63" s="26">
        <f t="shared" si="16"/>
        <v>0</v>
      </c>
      <c r="F63" s="27">
        <f t="shared" si="4"/>
        <v>0</v>
      </c>
      <c r="G63" s="28">
        <f t="shared" si="11"/>
        <v>0.4</v>
      </c>
      <c r="H63" s="29">
        <f t="shared" si="12"/>
        <v>0</v>
      </c>
      <c r="I63" s="28">
        <f t="shared" si="13"/>
        <v>0</v>
      </c>
      <c r="J63" s="44">
        <f t="shared" si="14"/>
        <v>0</v>
      </c>
      <c r="K63" s="30">
        <f t="shared" si="15"/>
        <v>0</v>
      </c>
    </row>
    <row r="64" spans="2:11" x14ac:dyDescent="0.25">
      <c r="B64" s="18">
        <v>50</v>
      </c>
      <c r="C64" s="25">
        <f t="shared" si="10"/>
        <v>1</v>
      </c>
      <c r="D64" s="24">
        <f t="shared" si="3"/>
        <v>0.2</v>
      </c>
      <c r="E64" s="26">
        <f t="shared" si="16"/>
        <v>0</v>
      </c>
      <c r="F64" s="27">
        <f t="shared" si="4"/>
        <v>0</v>
      </c>
      <c r="G64" s="28">
        <f t="shared" si="11"/>
        <v>0.4</v>
      </c>
      <c r="H64" s="29">
        <f t="shared" si="12"/>
        <v>0</v>
      </c>
      <c r="I64" s="28">
        <f t="shared" si="13"/>
        <v>0</v>
      </c>
      <c r="J64" s="44">
        <f t="shared" si="14"/>
        <v>0</v>
      </c>
      <c r="K64" s="30">
        <f t="shared" si="15"/>
        <v>0</v>
      </c>
    </row>
    <row r="65" spans="2:11" x14ac:dyDescent="0.25">
      <c r="B65" s="32">
        <v>51</v>
      </c>
      <c r="C65" s="41">
        <f t="shared" si="10"/>
        <v>1</v>
      </c>
      <c r="D65" s="33">
        <f t="shared" si="3"/>
        <v>0.2</v>
      </c>
      <c r="E65" s="33">
        <f t="shared" si="16"/>
        <v>0</v>
      </c>
      <c r="F65" s="33">
        <f t="shared" si="4"/>
        <v>0</v>
      </c>
      <c r="G65" s="33">
        <f t="shared" si="11"/>
        <v>0.4</v>
      </c>
      <c r="H65" s="33">
        <f t="shared" ref="H65" si="17">K64*F65</f>
        <v>0</v>
      </c>
      <c r="I65" s="33">
        <f t="shared" ref="I65" si="18">K64*G65</f>
        <v>0</v>
      </c>
      <c r="J65" s="45">
        <f t="shared" ref="J65" si="19">MAX(H65:I65)</f>
        <v>0</v>
      </c>
      <c r="K65" s="34">
        <f t="shared" ref="K65" si="20">K64-J65</f>
        <v>0</v>
      </c>
    </row>
  </sheetData>
  <conditionalFormatting sqref="B15:K65">
    <cfRule type="expression" dxfId="1" priority="1">
      <formula>AND($B15&gt;$D$12+1)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9:R65"/>
  <sheetViews>
    <sheetView showGridLines="0" workbookViewId="0"/>
  </sheetViews>
  <sheetFormatPr defaultRowHeight="15" x14ac:dyDescent="0.25"/>
  <cols>
    <col min="1" max="1" width="9.140625" style="17"/>
    <col min="2" max="2" width="16" style="17" customWidth="1"/>
    <col min="3" max="3" width="15.5703125" style="17" customWidth="1"/>
    <col min="4" max="4" width="15.7109375" style="17" customWidth="1"/>
    <col min="5" max="5" width="12.5703125" style="17" customWidth="1"/>
    <col min="6" max="6" width="20.28515625" style="17" customWidth="1"/>
    <col min="7" max="7" width="16.140625" style="17" customWidth="1"/>
    <col min="8" max="8" width="14.42578125" style="17" customWidth="1"/>
    <col min="9" max="9" width="14.5703125" style="17" customWidth="1"/>
    <col min="10" max="10" width="14.7109375" style="17" customWidth="1"/>
    <col min="11" max="11" width="15" style="17" customWidth="1"/>
    <col min="12" max="12" width="10.5703125" style="17" bestFit="1" customWidth="1"/>
    <col min="13" max="13" width="29.140625" style="17" customWidth="1"/>
    <col min="14" max="17" width="15.28515625" style="17" customWidth="1"/>
    <col min="18" max="18" width="10.5703125" style="17" bestFit="1" customWidth="1"/>
    <col min="19" max="19" width="11" style="17" bestFit="1" customWidth="1"/>
    <col min="20" max="16384" width="9.140625" style="17"/>
  </cols>
  <sheetData>
    <row r="9" spans="2:18" ht="18.75" x14ac:dyDescent="0.25">
      <c r="B9" s="47" t="s">
        <v>47</v>
      </c>
    </row>
    <row r="10" spans="2:18" x14ac:dyDescent="0.25">
      <c r="B10" s="14"/>
      <c r="C10" s="6"/>
      <c r="D10" s="6"/>
      <c r="E10" s="6"/>
      <c r="F10" s="6"/>
      <c r="G10" s="6"/>
      <c r="H10" s="6"/>
      <c r="I10" s="7"/>
      <c r="J10"/>
      <c r="K10"/>
    </row>
    <row r="11" spans="2:18" x14ac:dyDescent="0.25">
      <c r="B11" s="18"/>
      <c r="C11" s="19" t="s">
        <v>6</v>
      </c>
      <c r="D11" s="19" t="s">
        <v>7</v>
      </c>
      <c r="E11" s="20"/>
      <c r="F11" s="20"/>
      <c r="G11" s="19" t="s">
        <v>6</v>
      </c>
      <c r="H11" s="19" t="s">
        <v>7</v>
      </c>
      <c r="I11" s="21"/>
      <c r="J11" s="19"/>
      <c r="K11"/>
    </row>
    <row r="12" spans="2:18" x14ac:dyDescent="0.25">
      <c r="B12" s="18"/>
      <c r="C12" s="22">
        <v>53000</v>
      </c>
      <c r="D12" s="23">
        <v>5</v>
      </c>
      <c r="E12" s="20"/>
      <c r="F12" s="20"/>
      <c r="G12" s="22">
        <v>28000</v>
      </c>
      <c r="H12" s="23">
        <v>3</v>
      </c>
      <c r="I12" s="21"/>
      <c r="J12" s="38"/>
      <c r="K12"/>
    </row>
    <row r="13" spans="2:18" x14ac:dyDescent="0.25">
      <c r="B13" s="18"/>
      <c r="C13" s="8"/>
      <c r="D13" s="8"/>
      <c r="E13" s="20"/>
      <c r="F13" s="20"/>
      <c r="G13" s="8"/>
      <c r="H13" s="8"/>
      <c r="I13" s="21"/>
      <c r="J13" s="19"/>
      <c r="K13"/>
    </row>
    <row r="14" spans="2:18" ht="45" x14ac:dyDescent="0.25">
      <c r="B14" s="18"/>
      <c r="C14" s="42" t="s">
        <v>14</v>
      </c>
      <c r="D14" s="8"/>
      <c r="E14" s="8"/>
      <c r="F14" s="20"/>
      <c r="G14" s="42" t="s">
        <v>14</v>
      </c>
      <c r="H14" s="8"/>
      <c r="I14" s="9"/>
      <c r="K14"/>
    </row>
    <row r="15" spans="2:18" x14ac:dyDescent="0.25">
      <c r="B15" s="18">
        <v>1</v>
      </c>
      <c r="C15" s="43">
        <f t="shared" ref="C15:C20" si="0">$C$12*D29</f>
        <v>10600</v>
      </c>
      <c r="D15" s="8"/>
      <c r="E15" s="8"/>
      <c r="F15" s="20">
        <v>1</v>
      </c>
      <c r="G15" s="43">
        <f>$G$12*C29</f>
        <v>9332.4</v>
      </c>
      <c r="H15" s="8"/>
      <c r="I15" s="9"/>
      <c r="K15"/>
      <c r="R15" s="31"/>
    </row>
    <row r="16" spans="2:18" x14ac:dyDescent="0.25">
      <c r="B16" s="18">
        <v>2</v>
      </c>
      <c r="C16" s="44">
        <f t="shared" si="0"/>
        <v>16960</v>
      </c>
      <c r="D16" s="8"/>
      <c r="E16" s="8"/>
      <c r="F16" s="20">
        <v>2</v>
      </c>
      <c r="G16" s="44">
        <f>$G$12*C30</f>
        <v>12446</v>
      </c>
      <c r="H16" s="8"/>
      <c r="I16" s="9"/>
      <c r="K16"/>
      <c r="R16" s="31"/>
    </row>
    <row r="17" spans="2:18" x14ac:dyDescent="0.25">
      <c r="B17" s="18">
        <v>3</v>
      </c>
      <c r="C17" s="44">
        <f t="shared" si="0"/>
        <v>10176</v>
      </c>
      <c r="D17" s="8"/>
      <c r="E17" s="8"/>
      <c r="F17" s="20">
        <v>3</v>
      </c>
      <c r="G17" s="44">
        <f>$G$12*C31</f>
        <v>4146.8</v>
      </c>
      <c r="H17" s="8"/>
      <c r="I17" s="9"/>
      <c r="K17"/>
      <c r="R17" s="31"/>
    </row>
    <row r="18" spans="2:18" x14ac:dyDescent="0.25">
      <c r="B18" s="18">
        <v>4</v>
      </c>
      <c r="C18" s="44">
        <f t="shared" si="0"/>
        <v>6105.5999999999995</v>
      </c>
      <c r="D18" s="8"/>
      <c r="E18" s="8"/>
      <c r="F18" s="20">
        <v>4</v>
      </c>
      <c r="G18" s="46">
        <f>$G$12*C32</f>
        <v>2074.8000000000002</v>
      </c>
      <c r="H18" s="8"/>
      <c r="I18" s="9"/>
      <c r="K18"/>
      <c r="R18" s="31"/>
    </row>
    <row r="19" spans="2:18" x14ac:dyDescent="0.25">
      <c r="B19" s="18">
        <v>5</v>
      </c>
      <c r="C19" s="44">
        <f t="shared" si="0"/>
        <v>6105.5999999999995</v>
      </c>
      <c r="D19" s="8"/>
      <c r="E19" s="8"/>
      <c r="F19" s="8"/>
      <c r="G19" s="8"/>
      <c r="H19" s="8"/>
      <c r="I19" s="9"/>
      <c r="K19"/>
      <c r="R19" s="31"/>
    </row>
    <row r="20" spans="2:18" x14ac:dyDescent="0.25">
      <c r="B20" s="18">
        <v>6</v>
      </c>
      <c r="C20" s="46">
        <f t="shared" si="0"/>
        <v>3052.7999999999997</v>
      </c>
      <c r="D20" s="8"/>
      <c r="E20" s="8"/>
      <c r="F20" s="8"/>
      <c r="G20" s="8"/>
      <c r="H20" s="8"/>
      <c r="I20" s="9"/>
      <c r="K20"/>
      <c r="R20" s="31"/>
    </row>
    <row r="21" spans="2:18" x14ac:dyDescent="0.25">
      <c r="B21" s="10"/>
      <c r="C21" s="11"/>
      <c r="D21" s="11"/>
      <c r="E21" s="11"/>
      <c r="F21" s="11"/>
      <c r="G21" s="11"/>
      <c r="H21" s="11"/>
      <c r="I21" s="12"/>
      <c r="K21"/>
    </row>
    <row r="22" spans="2:18" x14ac:dyDescent="0.25">
      <c r="B22"/>
      <c r="C22"/>
      <c r="D22"/>
      <c r="E22"/>
      <c r="F22"/>
      <c r="G22"/>
      <c r="H22"/>
      <c r="I22"/>
      <c r="K22"/>
    </row>
    <row r="23" spans="2:18" x14ac:dyDescent="0.25">
      <c r="B23"/>
      <c r="C23"/>
      <c r="D23"/>
      <c r="E23"/>
      <c r="F23"/>
      <c r="G23"/>
      <c r="H23"/>
      <c r="I23"/>
      <c r="K23"/>
    </row>
    <row r="24" spans="2:18" x14ac:dyDescent="0.25">
      <c r="B24"/>
      <c r="C24"/>
      <c r="D24"/>
      <c r="E24"/>
      <c r="F24"/>
      <c r="G24"/>
      <c r="H24"/>
      <c r="I24"/>
      <c r="K24"/>
    </row>
    <row r="25" spans="2:18" x14ac:dyDescent="0.25">
      <c r="B25" s="48" t="s">
        <v>18</v>
      </c>
      <c r="C25"/>
      <c r="D25"/>
      <c r="E25"/>
      <c r="F25"/>
      <c r="G25"/>
      <c r="H25"/>
      <c r="I25"/>
      <c r="K25"/>
    </row>
    <row r="26" spans="2:18" x14ac:dyDescent="0.25">
      <c r="B26"/>
      <c r="C26"/>
      <c r="D26"/>
      <c r="E26"/>
      <c r="F26"/>
      <c r="G26"/>
      <c r="H26"/>
      <c r="I26"/>
      <c r="K26"/>
    </row>
    <row r="27" spans="2:18" x14ac:dyDescent="0.25">
      <c r="B27" s="90" t="s">
        <v>19</v>
      </c>
      <c r="C27" s="2"/>
      <c r="D27" s="92" t="s">
        <v>0</v>
      </c>
      <c r="E27" s="92"/>
      <c r="F27" s="2"/>
      <c r="G27"/>
      <c r="H27"/>
      <c r="I27"/>
      <c r="K27"/>
    </row>
    <row r="28" spans="2:18" x14ac:dyDescent="0.25">
      <c r="B28" s="91"/>
      <c r="C28" s="1" t="s">
        <v>1</v>
      </c>
      <c r="D28" s="1" t="s">
        <v>2</v>
      </c>
      <c r="E28" s="1" t="s">
        <v>3</v>
      </c>
      <c r="F28" s="1" t="s">
        <v>4</v>
      </c>
      <c r="G28"/>
      <c r="H28"/>
      <c r="I28"/>
      <c r="K28"/>
    </row>
    <row r="29" spans="2:18" x14ac:dyDescent="0.25">
      <c r="B29" s="5">
        <v>1</v>
      </c>
      <c r="C29" s="4">
        <v>0.33329999999999999</v>
      </c>
      <c r="D29" s="4">
        <v>0.2</v>
      </c>
      <c r="E29" s="4">
        <v>0.1429</v>
      </c>
      <c r="F29" s="4">
        <v>0.1</v>
      </c>
      <c r="G29"/>
      <c r="H29"/>
      <c r="I29"/>
      <c r="K29"/>
    </row>
    <row r="30" spans="2:18" x14ac:dyDescent="0.25">
      <c r="B30" s="5">
        <v>2</v>
      </c>
      <c r="C30" s="4">
        <v>0.44450000000000001</v>
      </c>
      <c r="D30" s="4">
        <v>0.32</v>
      </c>
      <c r="E30" s="4">
        <v>0.24489999999999998</v>
      </c>
      <c r="F30" s="4">
        <v>0.18</v>
      </c>
      <c r="G30"/>
      <c r="H30"/>
      <c r="I30"/>
      <c r="K30"/>
    </row>
    <row r="31" spans="2:18" x14ac:dyDescent="0.25">
      <c r="B31" s="5">
        <v>3</v>
      </c>
      <c r="C31" s="4">
        <v>0.14810000000000001</v>
      </c>
      <c r="D31" s="4">
        <v>0.192</v>
      </c>
      <c r="E31" s="4">
        <v>0.17489999999999997</v>
      </c>
      <c r="F31" s="4">
        <v>0.14400000000000002</v>
      </c>
      <c r="G31"/>
      <c r="H31"/>
      <c r="I31"/>
      <c r="K31"/>
    </row>
    <row r="32" spans="2:18" x14ac:dyDescent="0.25">
      <c r="B32" s="5">
        <v>4</v>
      </c>
      <c r="C32" s="4">
        <v>7.4099999999999999E-2</v>
      </c>
      <c r="D32" s="4">
        <v>0.1152</v>
      </c>
      <c r="E32" s="4">
        <v>0.1249</v>
      </c>
      <c r="F32" s="4">
        <v>0.1152</v>
      </c>
      <c r="G32"/>
      <c r="H32"/>
      <c r="I32"/>
      <c r="K32"/>
    </row>
    <row r="33" spans="2:11" x14ac:dyDescent="0.25">
      <c r="B33" s="5">
        <v>5</v>
      </c>
      <c r="C33" s="4"/>
      <c r="D33" s="4">
        <v>0.1152</v>
      </c>
      <c r="E33" s="4">
        <v>8.929999999999999E-2</v>
      </c>
      <c r="F33" s="4">
        <v>9.2200000000000004E-2</v>
      </c>
      <c r="G33"/>
      <c r="H33"/>
      <c r="I33"/>
      <c r="K33"/>
    </row>
    <row r="34" spans="2:11" x14ac:dyDescent="0.25">
      <c r="B34" s="5">
        <v>6</v>
      </c>
      <c r="C34" s="4"/>
      <c r="D34" s="4">
        <v>5.7599999999999998E-2</v>
      </c>
      <c r="E34" s="4">
        <v>8.9200000000000002E-2</v>
      </c>
      <c r="F34" s="4">
        <v>7.3700000000000002E-2</v>
      </c>
      <c r="G34"/>
      <c r="H34"/>
      <c r="I34"/>
      <c r="K34"/>
    </row>
    <row r="35" spans="2:11" x14ac:dyDescent="0.25">
      <c r="B35" s="5">
        <v>7</v>
      </c>
      <c r="C35" s="4"/>
      <c r="D35" s="4"/>
      <c r="E35" s="4">
        <v>8.929999999999999E-2</v>
      </c>
      <c r="F35" s="4">
        <v>6.5500000000000003E-2</v>
      </c>
      <c r="G35"/>
      <c r="H35"/>
      <c r="I35"/>
      <c r="K35"/>
    </row>
    <row r="36" spans="2:11" x14ac:dyDescent="0.25">
      <c r="B36" s="5">
        <v>8</v>
      </c>
      <c r="C36" s="4"/>
      <c r="D36" s="4"/>
      <c r="E36" s="4">
        <v>4.4600000000000001E-2</v>
      </c>
      <c r="F36" s="4">
        <v>6.5500000000000003E-2</v>
      </c>
      <c r="G36"/>
      <c r="H36"/>
      <c r="I36"/>
      <c r="K36"/>
    </row>
    <row r="37" spans="2:11" x14ac:dyDescent="0.25">
      <c r="B37" s="5">
        <v>9</v>
      </c>
      <c r="C37" s="4"/>
      <c r="D37" s="4"/>
      <c r="E37" s="4"/>
      <c r="F37" s="4">
        <v>6.5599999999999992E-2</v>
      </c>
      <c r="G37"/>
      <c r="H37"/>
      <c r="I37"/>
      <c r="K37"/>
    </row>
    <row r="38" spans="2:11" x14ac:dyDescent="0.25">
      <c r="B38" s="5">
        <v>10</v>
      </c>
      <c r="C38" s="4"/>
      <c r="D38" s="4"/>
      <c r="E38" s="4"/>
      <c r="F38" s="4">
        <v>6.5500000000000003E-2</v>
      </c>
      <c r="G38"/>
      <c r="H38"/>
      <c r="I38"/>
      <c r="K38"/>
    </row>
    <row r="39" spans="2:11" x14ac:dyDescent="0.25">
      <c r="B39" s="5">
        <v>11</v>
      </c>
      <c r="C39" s="4"/>
      <c r="D39" s="4"/>
      <c r="E39" s="4"/>
      <c r="F39" s="4">
        <v>3.2799999999999996E-2</v>
      </c>
      <c r="G39"/>
      <c r="H39"/>
      <c r="I39"/>
      <c r="K39"/>
    </row>
    <row r="40" spans="2:11" x14ac:dyDescent="0.25">
      <c r="B40" s="3" t="s">
        <v>5</v>
      </c>
      <c r="C40" s="13">
        <f>SUM(C29:C39)</f>
        <v>1</v>
      </c>
      <c r="D40" s="13">
        <f t="shared" ref="D40:F40" si="1">SUM(D29:D39)</f>
        <v>0.99999999999999989</v>
      </c>
      <c r="E40" s="13">
        <f t="shared" si="1"/>
        <v>0.99999999999999978</v>
      </c>
      <c r="F40" s="13">
        <f t="shared" si="1"/>
        <v>1</v>
      </c>
      <c r="G40"/>
      <c r="H40"/>
      <c r="I40"/>
      <c r="K40"/>
    </row>
    <row r="41" spans="2:11" x14ac:dyDescent="0.25">
      <c r="B41"/>
      <c r="C41"/>
      <c r="D41"/>
      <c r="E41"/>
      <c r="F41"/>
      <c r="G41"/>
      <c r="H41"/>
      <c r="I41"/>
      <c r="K41"/>
    </row>
    <row r="42" spans="2:11" x14ac:dyDescent="0.25">
      <c r="B42"/>
      <c r="C42"/>
      <c r="D42"/>
      <c r="E42"/>
      <c r="F42"/>
      <c r="G42"/>
      <c r="H42"/>
      <c r="I42"/>
      <c r="K42"/>
    </row>
    <row r="43" spans="2:11" x14ac:dyDescent="0.25">
      <c r="B43"/>
      <c r="C43"/>
      <c r="D43"/>
      <c r="E43"/>
      <c r="F43"/>
      <c r="G43"/>
      <c r="H43"/>
      <c r="I43"/>
      <c r="K43"/>
    </row>
    <row r="44" spans="2:11" x14ac:dyDescent="0.25">
      <c r="B44"/>
      <c r="C44"/>
      <c r="D44"/>
      <c r="E44"/>
      <c r="F44"/>
      <c r="G44"/>
      <c r="H44"/>
      <c r="I44"/>
      <c r="K44"/>
    </row>
    <row r="45" spans="2:11" x14ac:dyDescent="0.25">
      <c r="B45"/>
      <c r="C45"/>
      <c r="D45"/>
      <c r="E45"/>
      <c r="F45"/>
      <c r="G45"/>
      <c r="H45"/>
      <c r="I45"/>
      <c r="K45"/>
    </row>
    <row r="46" spans="2:11" x14ac:dyDescent="0.25">
      <c r="B46"/>
      <c r="C46"/>
      <c r="D46"/>
      <c r="E46"/>
      <c r="F46"/>
      <c r="G46"/>
      <c r="H46"/>
      <c r="I46"/>
      <c r="K46"/>
    </row>
    <row r="47" spans="2:11" x14ac:dyDescent="0.25">
      <c r="B47"/>
      <c r="C47"/>
      <c r="D47"/>
      <c r="E47"/>
      <c r="F47"/>
      <c r="G47"/>
      <c r="H47"/>
      <c r="I47"/>
      <c r="K47"/>
    </row>
    <row r="48" spans="2:11" x14ac:dyDescent="0.25">
      <c r="B48"/>
      <c r="C48"/>
      <c r="D48"/>
      <c r="E48"/>
      <c r="F48"/>
      <c r="G48"/>
      <c r="H48"/>
      <c r="I48"/>
      <c r="K48"/>
    </row>
    <row r="49" spans="2:11" x14ac:dyDescent="0.25">
      <c r="B49"/>
      <c r="C49"/>
      <c r="D49"/>
      <c r="E49"/>
      <c r="F49"/>
      <c r="G49"/>
      <c r="H49"/>
      <c r="I49"/>
      <c r="K49"/>
    </row>
    <row r="50" spans="2:11" x14ac:dyDescent="0.25">
      <c r="B50"/>
      <c r="C50"/>
      <c r="D50"/>
      <c r="E50"/>
      <c r="F50"/>
      <c r="G50"/>
      <c r="H50"/>
      <c r="I50"/>
      <c r="K50"/>
    </row>
    <row r="51" spans="2:11" x14ac:dyDescent="0.25">
      <c r="B51"/>
      <c r="C51"/>
      <c r="D51"/>
      <c r="E51"/>
      <c r="F51"/>
      <c r="G51"/>
      <c r="H51"/>
      <c r="I51"/>
      <c r="K51"/>
    </row>
    <row r="52" spans="2:11" x14ac:dyDescent="0.25">
      <c r="B52"/>
      <c r="C52"/>
      <c r="D52"/>
      <c r="E52"/>
      <c r="F52"/>
      <c r="G52"/>
      <c r="H52"/>
      <c r="I52"/>
      <c r="K52"/>
    </row>
    <row r="53" spans="2:11" x14ac:dyDescent="0.25">
      <c r="B53"/>
      <c r="C53"/>
      <c r="D53"/>
      <c r="E53"/>
      <c r="F53"/>
      <c r="G53"/>
      <c r="H53"/>
      <c r="I53"/>
      <c r="K53"/>
    </row>
    <row r="54" spans="2:11" x14ac:dyDescent="0.25">
      <c r="B54"/>
      <c r="C54"/>
      <c r="D54"/>
      <c r="E54"/>
      <c r="F54"/>
      <c r="G54"/>
      <c r="H54"/>
      <c r="I54"/>
      <c r="K54"/>
    </row>
    <row r="55" spans="2:11" x14ac:dyDescent="0.25">
      <c r="B55"/>
      <c r="C55"/>
      <c r="D55"/>
      <c r="E55"/>
      <c r="F55"/>
      <c r="G55"/>
      <c r="H55"/>
      <c r="I55"/>
      <c r="K55"/>
    </row>
    <row r="56" spans="2:11" x14ac:dyDescent="0.25">
      <c r="B56"/>
      <c r="C56"/>
      <c r="D56"/>
      <c r="E56"/>
      <c r="F56"/>
      <c r="G56"/>
      <c r="H56"/>
      <c r="I56"/>
      <c r="K56"/>
    </row>
    <row r="57" spans="2:11" x14ac:dyDescent="0.25">
      <c r="B57"/>
      <c r="C57"/>
      <c r="D57"/>
      <c r="E57"/>
      <c r="F57"/>
      <c r="G57"/>
      <c r="H57"/>
      <c r="I57"/>
      <c r="K57"/>
    </row>
    <row r="58" spans="2:11" x14ac:dyDescent="0.25">
      <c r="B58"/>
      <c r="C58"/>
      <c r="D58"/>
      <c r="E58"/>
      <c r="F58"/>
      <c r="G58"/>
      <c r="H58"/>
      <c r="I58"/>
      <c r="K58"/>
    </row>
    <row r="59" spans="2:11" x14ac:dyDescent="0.25">
      <c r="B59"/>
      <c r="C59"/>
      <c r="D59"/>
      <c r="E59"/>
      <c r="F59"/>
      <c r="G59"/>
      <c r="H59"/>
      <c r="I59"/>
      <c r="K59"/>
    </row>
    <row r="60" spans="2:11" x14ac:dyDescent="0.25">
      <c r="B60"/>
      <c r="C60"/>
      <c r="D60"/>
      <c r="E60"/>
      <c r="F60"/>
      <c r="G60"/>
      <c r="H60"/>
      <c r="I60"/>
      <c r="K60"/>
    </row>
    <row r="61" spans="2:11" x14ac:dyDescent="0.25">
      <c r="B61"/>
      <c r="C61"/>
      <c r="D61"/>
      <c r="E61"/>
      <c r="F61"/>
      <c r="G61"/>
      <c r="H61"/>
      <c r="I61"/>
      <c r="K61"/>
    </row>
    <row r="62" spans="2:11" x14ac:dyDescent="0.25">
      <c r="B62"/>
      <c r="C62"/>
      <c r="D62"/>
      <c r="E62"/>
      <c r="F62"/>
      <c r="G62"/>
      <c r="H62"/>
      <c r="I62"/>
      <c r="K62"/>
    </row>
    <row r="63" spans="2:11" x14ac:dyDescent="0.25">
      <c r="B63"/>
      <c r="C63"/>
      <c r="D63"/>
      <c r="E63"/>
      <c r="F63"/>
      <c r="G63"/>
      <c r="H63"/>
      <c r="I63"/>
      <c r="K63"/>
    </row>
    <row r="64" spans="2:11" x14ac:dyDescent="0.25">
      <c r="B64"/>
      <c r="C64"/>
      <c r="D64"/>
      <c r="E64"/>
      <c r="F64"/>
      <c r="G64"/>
      <c r="H64"/>
      <c r="I64"/>
      <c r="K64"/>
    </row>
    <row r="65" spans="2:11" x14ac:dyDescent="0.25">
      <c r="B65"/>
      <c r="C65"/>
      <c r="D65"/>
      <c r="E65"/>
      <c r="F65"/>
      <c r="G65"/>
      <c r="H65"/>
      <c r="I65"/>
      <c r="K65"/>
    </row>
  </sheetData>
  <mergeCells count="2">
    <mergeCell ref="B27:B28"/>
    <mergeCell ref="D27:E2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5:K33"/>
  <sheetViews>
    <sheetView showGridLines="0" workbookViewId="0"/>
  </sheetViews>
  <sheetFormatPr defaultRowHeight="15" x14ac:dyDescent="0.25"/>
  <cols>
    <col min="1" max="2" width="9.140625" style="17"/>
    <col min="3" max="3" width="15.28515625" style="17" customWidth="1"/>
    <col min="4" max="4" width="16.5703125" style="17" customWidth="1"/>
    <col min="5" max="5" width="20.28515625" style="17" customWidth="1"/>
    <col min="6" max="6" width="18.7109375" style="17" customWidth="1"/>
    <col min="7" max="7" width="20.28515625" style="17" customWidth="1"/>
    <col min="8" max="9" width="22.5703125" style="17" customWidth="1"/>
    <col min="10" max="10" width="19.5703125" style="17" customWidth="1"/>
    <col min="11" max="11" width="20.5703125" style="17" customWidth="1"/>
    <col min="12" max="12" width="16.28515625" style="17" customWidth="1"/>
    <col min="13" max="13" width="11.28515625" style="17" customWidth="1"/>
    <col min="14" max="16384" width="9.140625" style="17"/>
  </cols>
  <sheetData>
    <row r="15" spans="1:11" x14ac:dyDescent="0.25">
      <c r="B15" s="14"/>
      <c r="C15" s="15"/>
      <c r="D15" s="15"/>
      <c r="E15" s="15"/>
      <c r="F15" s="15"/>
      <c r="G15" s="15"/>
      <c r="H15" s="15"/>
      <c r="I15" s="15"/>
      <c r="J15" s="15"/>
      <c r="K15" s="16"/>
    </row>
    <row r="16" spans="1:11" x14ac:dyDescent="0.25">
      <c r="A16" s="63"/>
      <c r="B16" s="71"/>
      <c r="C16" s="94" t="s">
        <v>42</v>
      </c>
      <c r="D16" s="94"/>
      <c r="E16" s="94"/>
      <c r="F16" s="94"/>
      <c r="G16" s="95" t="s">
        <v>43</v>
      </c>
      <c r="H16" s="96"/>
      <c r="I16" s="97"/>
      <c r="J16" s="64" t="s">
        <v>44</v>
      </c>
      <c r="K16" s="21"/>
    </row>
    <row r="17" spans="1:11" ht="30" x14ac:dyDescent="0.25">
      <c r="A17" s="63"/>
      <c r="B17" s="71"/>
      <c r="C17" s="61"/>
      <c r="D17" s="61" t="s">
        <v>50</v>
      </c>
      <c r="E17" s="61" t="s">
        <v>54</v>
      </c>
      <c r="F17" s="61" t="s">
        <v>55</v>
      </c>
      <c r="G17" s="62" t="s">
        <v>51</v>
      </c>
      <c r="H17" s="62" t="s">
        <v>52</v>
      </c>
      <c r="I17" s="62" t="s">
        <v>23</v>
      </c>
      <c r="J17" s="65" t="s">
        <v>46</v>
      </c>
      <c r="K17" s="21"/>
    </row>
    <row r="18" spans="1:11" x14ac:dyDescent="0.25">
      <c r="A18" s="63"/>
      <c r="B18" s="71"/>
      <c r="C18" s="53" t="s">
        <v>49</v>
      </c>
      <c r="D18" s="70">
        <v>1500000</v>
      </c>
      <c r="E18" s="69">
        <v>0.12</v>
      </c>
      <c r="F18" s="93">
        <v>0.34</v>
      </c>
      <c r="G18" s="70">
        <f>D18*E18</f>
        <v>180000</v>
      </c>
      <c r="H18" s="60">
        <v>1</v>
      </c>
      <c r="I18" s="70">
        <f>G18*H18</f>
        <v>180000</v>
      </c>
      <c r="J18" s="59">
        <f>I18*$F$18</f>
        <v>61200.000000000007</v>
      </c>
      <c r="K18" s="21"/>
    </row>
    <row r="19" spans="1:11" x14ac:dyDescent="0.25">
      <c r="A19" s="63"/>
      <c r="B19" s="71"/>
      <c r="C19" s="53" t="s">
        <v>48</v>
      </c>
      <c r="D19" s="67">
        <v>100000</v>
      </c>
      <c r="E19" s="68">
        <v>3</v>
      </c>
      <c r="F19" s="93"/>
      <c r="G19" s="70">
        <f>D19*E19</f>
        <v>300000</v>
      </c>
      <c r="H19" s="60">
        <v>0.3</v>
      </c>
      <c r="I19" s="70">
        <f>G19*H19</f>
        <v>90000</v>
      </c>
      <c r="J19" s="59">
        <f>I19*$F$18</f>
        <v>30600.000000000004</v>
      </c>
      <c r="K19" s="21"/>
    </row>
    <row r="20" spans="1:11" x14ac:dyDescent="0.25">
      <c r="A20" s="63"/>
      <c r="B20" s="71"/>
      <c r="C20" s="20"/>
      <c r="D20" s="20"/>
      <c r="E20" s="73"/>
      <c r="F20" s="20"/>
      <c r="G20" s="20"/>
      <c r="H20" s="20"/>
      <c r="I20" s="20"/>
      <c r="J20" s="74">
        <f>SUM(J18:J19)</f>
        <v>91800.000000000015</v>
      </c>
      <c r="K20" s="21"/>
    </row>
    <row r="21" spans="1:11" x14ac:dyDescent="0.25">
      <c r="A21"/>
      <c r="B21" s="10"/>
      <c r="C21" s="11"/>
      <c r="D21" s="11"/>
      <c r="E21" s="11"/>
      <c r="F21" s="11"/>
      <c r="G21" s="11"/>
      <c r="H21" s="11"/>
      <c r="I21" s="11"/>
      <c r="J21" s="33"/>
      <c r="K21" s="34"/>
    </row>
    <row r="22" spans="1:11" x14ac:dyDescent="0.25">
      <c r="A22"/>
      <c r="B22"/>
      <c r="C22"/>
      <c r="D22"/>
      <c r="E22"/>
      <c r="F22"/>
      <c r="G22"/>
      <c r="H22"/>
      <c r="I22"/>
    </row>
    <row r="23" spans="1:11" x14ac:dyDescent="0.25">
      <c r="A23"/>
      <c r="B23"/>
      <c r="C23"/>
      <c r="D23"/>
      <c r="E23"/>
      <c r="F23"/>
      <c r="G23"/>
      <c r="H23"/>
      <c r="I23"/>
    </row>
    <row r="24" spans="1:11" x14ac:dyDescent="0.25">
      <c r="A24"/>
      <c r="B24"/>
      <c r="C24"/>
      <c r="D24"/>
      <c r="E24"/>
      <c r="F24"/>
      <c r="G24"/>
      <c r="H24"/>
      <c r="I24"/>
    </row>
    <row r="25" spans="1:11" x14ac:dyDescent="0.25">
      <c r="A25"/>
      <c r="B25"/>
      <c r="C25"/>
      <c r="D25"/>
      <c r="E25"/>
      <c r="F25"/>
      <c r="G25"/>
      <c r="H25"/>
      <c r="I25"/>
    </row>
    <row r="26" spans="1:11" ht="15" customHeight="1" x14ac:dyDescent="0.25">
      <c r="A26"/>
      <c r="B26"/>
      <c r="C26"/>
      <c r="D26"/>
      <c r="E26"/>
      <c r="F26"/>
      <c r="G26"/>
      <c r="H26"/>
      <c r="I26"/>
    </row>
    <row r="27" spans="1:11" x14ac:dyDescent="0.25">
      <c r="A27"/>
      <c r="B27"/>
      <c r="C27"/>
      <c r="D27"/>
      <c r="E27"/>
      <c r="F27"/>
      <c r="G27"/>
      <c r="H27"/>
      <c r="I27"/>
    </row>
    <row r="28" spans="1:11" x14ac:dyDescent="0.25">
      <c r="A28"/>
      <c r="B28"/>
      <c r="C28"/>
      <c r="D28"/>
      <c r="E28"/>
      <c r="F28"/>
      <c r="G28"/>
      <c r="H28"/>
      <c r="I28"/>
    </row>
    <row r="29" spans="1:11" x14ac:dyDescent="0.25">
      <c r="A29"/>
      <c r="B29"/>
      <c r="C29"/>
      <c r="D29"/>
      <c r="E29"/>
      <c r="F29"/>
      <c r="G29"/>
      <c r="H29"/>
      <c r="I29"/>
    </row>
    <row r="30" spans="1:11" x14ac:dyDescent="0.25">
      <c r="A30"/>
      <c r="B30"/>
      <c r="C30"/>
      <c r="D30"/>
      <c r="E30"/>
      <c r="F30"/>
      <c r="G30"/>
      <c r="H30"/>
      <c r="I30"/>
    </row>
    <row r="31" spans="1:11" x14ac:dyDescent="0.25">
      <c r="A31"/>
      <c r="B31"/>
      <c r="C31"/>
      <c r="D31"/>
      <c r="E31"/>
      <c r="F31"/>
      <c r="G31"/>
      <c r="H31"/>
      <c r="I31"/>
    </row>
    <row r="32" spans="1:11" x14ac:dyDescent="0.25">
      <c r="A32"/>
      <c r="B32"/>
      <c r="C32"/>
      <c r="D32"/>
      <c r="E32"/>
      <c r="F32"/>
      <c r="G32"/>
      <c r="H32"/>
      <c r="I32"/>
    </row>
    <row r="33" spans="1:9" x14ac:dyDescent="0.25">
      <c r="A33"/>
      <c r="B33"/>
      <c r="C33"/>
      <c r="D33"/>
      <c r="E33"/>
      <c r="F33"/>
      <c r="G33"/>
      <c r="H33"/>
      <c r="I33"/>
    </row>
  </sheetData>
  <mergeCells count="3">
    <mergeCell ref="F18:F19"/>
    <mergeCell ref="C16:F16"/>
    <mergeCell ref="G16:I16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3:K34"/>
  <sheetViews>
    <sheetView showGridLines="0" workbookViewId="0"/>
  </sheetViews>
  <sheetFormatPr defaultRowHeight="15" x14ac:dyDescent="0.25"/>
  <cols>
    <col min="1" max="2" width="9.140625" style="17"/>
    <col min="3" max="3" width="15.28515625" style="17" customWidth="1"/>
    <col min="4" max="4" width="16.5703125" style="17" customWidth="1"/>
    <col min="5" max="5" width="24.5703125" style="17" customWidth="1"/>
    <col min="6" max="6" width="21.5703125" style="17" customWidth="1"/>
    <col min="7" max="7" width="26.140625" style="17" bestFit="1" customWidth="1"/>
    <col min="8" max="8" width="43.140625" style="17" customWidth="1"/>
    <col min="9" max="9" width="27" style="17" customWidth="1"/>
    <col min="10" max="10" width="19.5703125" style="17" customWidth="1"/>
    <col min="11" max="11" width="20.5703125" style="17" customWidth="1"/>
    <col min="12" max="12" width="16.28515625" style="17" customWidth="1"/>
    <col min="13" max="13" width="11.28515625" style="17" customWidth="1"/>
    <col min="14" max="16384" width="9.140625" style="17"/>
  </cols>
  <sheetData>
    <row r="13" spans="1:11" x14ac:dyDescent="0.25">
      <c r="B13" s="14"/>
      <c r="C13" s="15"/>
      <c r="D13" s="15"/>
      <c r="E13" s="15"/>
      <c r="F13" s="15"/>
      <c r="G13" s="15"/>
      <c r="H13" s="15"/>
      <c r="I13" s="15"/>
      <c r="J13" s="15"/>
      <c r="K13" s="16"/>
    </row>
    <row r="14" spans="1:11" x14ac:dyDescent="0.25">
      <c r="B14" s="18"/>
      <c r="C14" s="94" t="s">
        <v>42</v>
      </c>
      <c r="D14" s="94"/>
      <c r="E14" s="95" t="s">
        <v>43</v>
      </c>
      <c r="F14" s="96"/>
      <c r="G14" s="96"/>
      <c r="H14" s="96"/>
      <c r="I14" s="97"/>
      <c r="J14" s="64" t="s">
        <v>44</v>
      </c>
      <c r="K14" s="21"/>
    </row>
    <row r="15" spans="1:11" ht="45" x14ac:dyDescent="0.25">
      <c r="A15" s="63"/>
      <c r="B15" s="71"/>
      <c r="C15" s="61" t="s">
        <v>7</v>
      </c>
      <c r="D15" s="61" t="s">
        <v>38</v>
      </c>
      <c r="E15" s="62" t="s">
        <v>45</v>
      </c>
      <c r="F15" s="62" t="s">
        <v>53</v>
      </c>
      <c r="G15" s="62" t="s">
        <v>39</v>
      </c>
      <c r="H15" s="62" t="s">
        <v>40</v>
      </c>
      <c r="I15" s="62" t="s">
        <v>41</v>
      </c>
      <c r="J15" s="65" t="s">
        <v>46</v>
      </c>
      <c r="K15" s="21"/>
    </row>
    <row r="16" spans="1:11" x14ac:dyDescent="0.25">
      <c r="A16" s="63">
        <f>SUMIFS($A$27:$A$34,$C$27:$C$34,"&lt;="&amp;F16,$D$27:$D$34,"&gt;"&amp;F16)</f>
        <v>1</v>
      </c>
      <c r="B16" s="71"/>
      <c r="C16" s="53">
        <v>2011</v>
      </c>
      <c r="D16" s="58">
        <v>0</v>
      </c>
      <c r="E16" s="59">
        <f>-D16</f>
        <v>0</v>
      </c>
      <c r="F16" s="59">
        <f>D16</f>
        <v>0</v>
      </c>
      <c r="G16" s="60">
        <f>SUMIF($A$27:$A$34,$A16,$E$27:$E$34)</f>
        <v>0.15</v>
      </c>
      <c r="H16" s="58">
        <f>SUMIF($A$27:$A$34,$A16,$F$27:$F$34)</f>
        <v>0</v>
      </c>
      <c r="I16" s="58">
        <f>(F16-SUMIF($A$27:$A$34,$A16,$C$27:$C$34))*G16</f>
        <v>0</v>
      </c>
      <c r="J16" s="59">
        <f>H16+I16</f>
        <v>0</v>
      </c>
      <c r="K16" s="21"/>
    </row>
    <row r="17" spans="1:11" x14ac:dyDescent="0.25">
      <c r="A17" s="63">
        <f>SUMIFS($A$27:$A$34,$C$27:$C$34,"&lt;="&amp;F17,$D$27:$D$34,"&gt;"&amp;F17)</f>
        <v>1</v>
      </c>
      <c r="B17" s="71"/>
      <c r="C17" s="53">
        <v>2012</v>
      </c>
      <c r="D17" s="58">
        <v>35000</v>
      </c>
      <c r="E17" s="59">
        <f>-D17</f>
        <v>-35000</v>
      </c>
      <c r="F17" s="59">
        <f t="shared" ref="F17:F18" si="0">D17</f>
        <v>35000</v>
      </c>
      <c r="G17" s="60">
        <f>SUMIF($A$27:$A$34,$A17,$E$27:$E$34)</f>
        <v>0.15</v>
      </c>
      <c r="H17" s="58">
        <f>SUMIF($A$27:$A$34,$A17,$F$27:$F$34)</f>
        <v>0</v>
      </c>
      <c r="I17" s="58">
        <f>(F17-SUMIF($A$27:$A$34,$A17,$C$27:$C$34))*G17</f>
        <v>5250</v>
      </c>
      <c r="J17" s="59">
        <f>H17+I17</f>
        <v>5250</v>
      </c>
      <c r="K17" s="21"/>
    </row>
    <row r="18" spans="1:11" x14ac:dyDescent="0.25">
      <c r="A18" s="63">
        <f>SUMIFS($A$27:$A$34,$C$27:$C$34,"&lt;="&amp;F18,$D$27:$D$34,"&gt;"&amp;F18)</f>
        <v>2</v>
      </c>
      <c r="B18" s="71"/>
      <c r="C18" s="53">
        <v>2013</v>
      </c>
      <c r="D18" s="58">
        <v>68000</v>
      </c>
      <c r="E18" s="59">
        <f>-D18</f>
        <v>-68000</v>
      </c>
      <c r="F18" s="59">
        <f t="shared" si="0"/>
        <v>68000</v>
      </c>
      <c r="G18" s="60">
        <f>SUMIF($A$27:$A$34,$A18,$E$27:$E$34)</f>
        <v>0.25</v>
      </c>
      <c r="H18" s="58">
        <f>SUMIF($A$27:$A$34,$A18,$F$27:$F$34)</f>
        <v>7500</v>
      </c>
      <c r="I18" s="58">
        <f>(F18-SUMIF($A$27:$A$34,$A18,$C$27:$C$34))*G18</f>
        <v>4500</v>
      </c>
      <c r="J18" s="59">
        <f>H18+I18</f>
        <v>12000</v>
      </c>
      <c r="K18" s="21"/>
    </row>
    <row r="19" spans="1:11" x14ac:dyDescent="0.25">
      <c r="A19" s="63"/>
      <c r="B19" s="71"/>
      <c r="C19" s="53">
        <v>2014</v>
      </c>
      <c r="D19" s="58">
        <v>-120000</v>
      </c>
      <c r="E19" s="59"/>
      <c r="F19" s="53"/>
      <c r="G19" s="60"/>
      <c r="H19" s="58"/>
      <c r="I19" s="58"/>
      <c r="J19" s="59">
        <f>-SUM(J16:J18)</f>
        <v>-17250</v>
      </c>
      <c r="K19" s="21"/>
    </row>
    <row r="20" spans="1:11" x14ac:dyDescent="0.25">
      <c r="A20" s="63">
        <f>SUMIFS($A$27:$A$34,$C$27:$C$34,"&lt;="&amp;F20,$D$27:$D$34,"&gt;"&amp;F20)</f>
        <v>1</v>
      </c>
      <c r="B20" s="71"/>
      <c r="C20" s="53">
        <v>2015</v>
      </c>
      <c r="D20" s="58">
        <v>52000</v>
      </c>
      <c r="E20" s="59">
        <f>D19-SUM(E16:E18)</f>
        <v>-17000</v>
      </c>
      <c r="F20" s="59">
        <f>D20+E20</f>
        <v>35000</v>
      </c>
      <c r="G20" s="60">
        <f>SUMIF($A$27:$A$34,$A20,$E$27:$E$34)</f>
        <v>0.15</v>
      </c>
      <c r="H20" s="58">
        <f>SUMIF($A$27:$A$34,$A20,$F$27:$F$34)</f>
        <v>0</v>
      </c>
      <c r="I20" s="58">
        <f>(F20-SUMIF($A$27:$A$34,$A20,$C$27:$C$34))*G20</f>
        <v>5250</v>
      </c>
      <c r="J20" s="59">
        <f>H20+I20</f>
        <v>5250</v>
      </c>
      <c r="K20" s="21"/>
    </row>
    <row r="21" spans="1:11" x14ac:dyDescent="0.25">
      <c r="B21" s="32"/>
      <c r="C21" s="33"/>
      <c r="D21" s="33"/>
      <c r="E21" s="72">
        <f>SUM(E16:E20)</f>
        <v>-120000</v>
      </c>
      <c r="F21" s="33"/>
      <c r="G21" s="33"/>
      <c r="H21" s="33"/>
      <c r="I21" s="33"/>
      <c r="J21" s="33"/>
      <c r="K21" s="34"/>
    </row>
    <row r="22" spans="1:11" x14ac:dyDescent="0.25">
      <c r="E22" s="66"/>
    </row>
    <row r="23" spans="1:11" x14ac:dyDescent="0.25">
      <c r="E23" s="66"/>
    </row>
    <row r="24" spans="1:11" x14ac:dyDescent="0.25">
      <c r="C24" s="17" t="s">
        <v>37</v>
      </c>
    </row>
    <row r="25" spans="1:11" ht="15" customHeight="1" x14ac:dyDescent="0.25">
      <c r="C25" s="98" t="s">
        <v>23</v>
      </c>
      <c r="D25" s="98"/>
      <c r="E25" s="98" t="s">
        <v>24</v>
      </c>
      <c r="F25" s="99" t="s">
        <v>25</v>
      </c>
      <c r="G25" s="100"/>
      <c r="H25" s="101"/>
      <c r="I25"/>
    </row>
    <row r="26" spans="1:11" x14ac:dyDescent="0.25">
      <c r="C26" s="55" t="s">
        <v>21</v>
      </c>
      <c r="D26" s="55" t="s">
        <v>22</v>
      </c>
      <c r="E26" s="98"/>
      <c r="F26" s="55" t="s">
        <v>26</v>
      </c>
      <c r="G26" s="56" t="s">
        <v>27</v>
      </c>
      <c r="H26" s="56" t="s">
        <v>28</v>
      </c>
      <c r="I26"/>
    </row>
    <row r="27" spans="1:11" x14ac:dyDescent="0.25">
      <c r="A27" s="17">
        <v>1</v>
      </c>
      <c r="C27" s="50">
        <v>0</v>
      </c>
      <c r="D27" s="50">
        <v>50000</v>
      </c>
      <c r="E27" s="52">
        <v>0.15</v>
      </c>
      <c r="F27" s="53">
        <v>0</v>
      </c>
      <c r="G27" s="53" t="s">
        <v>30</v>
      </c>
      <c r="H27" s="49" t="s">
        <v>29</v>
      </c>
      <c r="I27"/>
    </row>
    <row r="28" spans="1:11" x14ac:dyDescent="0.25">
      <c r="A28" s="17">
        <v>2</v>
      </c>
      <c r="C28" s="50">
        <v>50000</v>
      </c>
      <c r="D28" s="50">
        <v>75000</v>
      </c>
      <c r="E28" s="52">
        <v>0.25</v>
      </c>
      <c r="F28" s="54">
        <f>(D27-C27)*E27</f>
        <v>7500</v>
      </c>
      <c r="G28" s="49" t="s">
        <v>30</v>
      </c>
      <c r="H28" s="49" t="s">
        <v>29</v>
      </c>
      <c r="I28" s="57"/>
    </row>
    <row r="29" spans="1:11" x14ac:dyDescent="0.25">
      <c r="A29" s="17">
        <v>3</v>
      </c>
      <c r="C29" s="50">
        <v>75000</v>
      </c>
      <c r="D29" s="50">
        <v>100000</v>
      </c>
      <c r="E29" s="52">
        <v>0.34</v>
      </c>
      <c r="F29" s="54">
        <f>(D28-C28)*E28+F28</f>
        <v>13750</v>
      </c>
      <c r="G29" s="49" t="s">
        <v>31</v>
      </c>
      <c r="H29" s="49" t="s">
        <v>29</v>
      </c>
      <c r="I29" s="57"/>
    </row>
    <row r="30" spans="1:11" x14ac:dyDescent="0.25">
      <c r="A30" s="17">
        <v>4</v>
      </c>
      <c r="C30" s="50">
        <v>100000</v>
      </c>
      <c r="D30" s="50">
        <v>335000</v>
      </c>
      <c r="E30" s="52">
        <v>0.39</v>
      </c>
      <c r="F30" s="54">
        <f t="shared" ref="F30:F34" si="1">(D29-C29)*E29+F29</f>
        <v>22250</v>
      </c>
      <c r="G30" s="49" t="s">
        <v>32</v>
      </c>
      <c r="H30" s="49" t="s">
        <v>29</v>
      </c>
      <c r="I30" s="57"/>
    </row>
    <row r="31" spans="1:11" x14ac:dyDescent="0.25">
      <c r="A31" s="17">
        <v>5</v>
      </c>
      <c r="C31" s="50">
        <v>335000</v>
      </c>
      <c r="D31" s="50">
        <v>10000000</v>
      </c>
      <c r="E31" s="52">
        <v>0.34</v>
      </c>
      <c r="F31" s="54">
        <f t="shared" si="1"/>
        <v>113900</v>
      </c>
      <c r="G31" s="49" t="s">
        <v>33</v>
      </c>
      <c r="H31" s="49" t="s">
        <v>29</v>
      </c>
      <c r="I31" s="57"/>
    </row>
    <row r="32" spans="1:11" x14ac:dyDescent="0.25">
      <c r="A32" s="17">
        <v>6</v>
      </c>
      <c r="C32" s="50">
        <v>10000000</v>
      </c>
      <c r="D32" s="50">
        <v>15000000</v>
      </c>
      <c r="E32" s="52">
        <v>0.35</v>
      </c>
      <c r="F32" s="54">
        <f t="shared" si="1"/>
        <v>3400000.0000000005</v>
      </c>
      <c r="G32" s="49" t="s">
        <v>34</v>
      </c>
      <c r="H32" s="49" t="s">
        <v>29</v>
      </c>
      <c r="I32" s="57"/>
    </row>
    <row r="33" spans="1:9" x14ac:dyDescent="0.25">
      <c r="A33" s="17">
        <v>7</v>
      </c>
      <c r="C33" s="50">
        <v>15000000</v>
      </c>
      <c r="D33" s="50">
        <v>18333333</v>
      </c>
      <c r="E33" s="52">
        <v>0.38</v>
      </c>
      <c r="F33" s="54">
        <f t="shared" si="1"/>
        <v>5150000</v>
      </c>
      <c r="G33" s="49" t="s">
        <v>35</v>
      </c>
      <c r="H33" s="49" t="s">
        <v>29</v>
      </c>
      <c r="I33" s="57"/>
    </row>
    <row r="34" spans="1:9" x14ac:dyDescent="0.25">
      <c r="A34" s="17">
        <v>8</v>
      </c>
      <c r="C34" s="50">
        <v>18333333</v>
      </c>
      <c r="D34" s="51"/>
      <c r="E34" s="52">
        <v>0.35</v>
      </c>
      <c r="F34" s="54">
        <f t="shared" si="1"/>
        <v>6416666.54</v>
      </c>
      <c r="G34" s="49" t="s">
        <v>36</v>
      </c>
      <c r="H34" s="49" t="s">
        <v>29</v>
      </c>
      <c r="I34" s="57"/>
    </row>
  </sheetData>
  <sortState ref="C13:J17">
    <sortCondition ref="F12"/>
  </sortState>
  <mergeCells count="5">
    <mergeCell ref="C25:D25"/>
    <mergeCell ref="E25:E26"/>
    <mergeCell ref="F25:H25"/>
    <mergeCell ref="C14:D14"/>
    <mergeCell ref="E14:I14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5:G26"/>
  <sheetViews>
    <sheetView showGridLines="0" workbookViewId="0"/>
  </sheetViews>
  <sheetFormatPr defaultRowHeight="15" x14ac:dyDescent="0.25"/>
  <cols>
    <col min="1" max="2" width="9.140625" style="17"/>
    <col min="3" max="3" width="3.7109375" style="17" customWidth="1"/>
    <col min="4" max="4" width="16.5703125" style="17" customWidth="1"/>
    <col min="5" max="5" width="16.140625" style="17" customWidth="1"/>
    <col min="6" max="6" width="99.7109375" style="17" customWidth="1"/>
    <col min="7" max="10" width="10.5703125" style="17" customWidth="1"/>
    <col min="11" max="16384" width="9.140625" style="17"/>
  </cols>
  <sheetData>
    <row r="15" spans="1:7" x14ac:dyDescent="0.25">
      <c r="B15" s="14"/>
      <c r="C15" s="15"/>
      <c r="D15" s="15"/>
      <c r="E15" s="15"/>
      <c r="F15" s="15"/>
      <c r="G15" s="16"/>
    </row>
    <row r="16" spans="1:7" x14ac:dyDescent="0.25">
      <c r="A16" s="77"/>
      <c r="B16" s="78"/>
      <c r="D16" s="81" t="s">
        <v>42</v>
      </c>
      <c r="E16" s="83"/>
      <c r="F16" s="102" t="s">
        <v>44</v>
      </c>
      <c r="G16" s="21"/>
    </row>
    <row r="17" spans="1:7" ht="30" x14ac:dyDescent="0.25">
      <c r="A17" s="77"/>
      <c r="B17" s="78"/>
      <c r="D17" s="61" t="s">
        <v>56</v>
      </c>
      <c r="E17" s="61" t="s">
        <v>57</v>
      </c>
      <c r="F17" s="103"/>
      <c r="G17" s="21"/>
    </row>
    <row r="18" spans="1:7" x14ac:dyDescent="0.25">
      <c r="A18" s="77"/>
      <c r="B18" s="78"/>
      <c r="C18" s="17" t="s">
        <v>58</v>
      </c>
      <c r="D18" s="69">
        <v>0.09</v>
      </c>
      <c r="E18" s="69">
        <v>0.04</v>
      </c>
      <c r="F18" s="76" t="s">
        <v>61</v>
      </c>
      <c r="G18" s="21"/>
    </row>
    <row r="19" spans="1:7" ht="30" x14ac:dyDescent="0.25">
      <c r="A19" s="77"/>
      <c r="B19" s="78"/>
      <c r="C19" s="17" t="s">
        <v>59</v>
      </c>
      <c r="D19" s="69">
        <v>0.09</v>
      </c>
      <c r="E19" s="69">
        <v>0.02</v>
      </c>
      <c r="F19" s="76" t="s">
        <v>62</v>
      </c>
      <c r="G19" s="21"/>
    </row>
    <row r="20" spans="1:7" ht="30" x14ac:dyDescent="0.25">
      <c r="A20" s="77"/>
      <c r="B20" s="78"/>
      <c r="C20" s="20" t="s">
        <v>60</v>
      </c>
      <c r="D20" s="69">
        <v>0.09</v>
      </c>
      <c r="E20" s="69">
        <v>0.06</v>
      </c>
      <c r="F20" s="76" t="s">
        <v>63</v>
      </c>
      <c r="G20" s="21"/>
    </row>
    <row r="21" spans="1:7" x14ac:dyDescent="0.25">
      <c r="B21" s="32"/>
      <c r="C21" s="33"/>
      <c r="D21" s="33"/>
      <c r="E21" s="33"/>
      <c r="F21" s="33"/>
      <c r="G21" s="34"/>
    </row>
    <row r="26" spans="1:7" ht="15" customHeight="1" x14ac:dyDescent="0.25"/>
  </sheetData>
  <mergeCells count="2">
    <mergeCell ref="F16:F17"/>
    <mergeCell ref="D16:E1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9FF68-0B18-47A7-8D0C-4B79F9AE69D0}">
  <dimension ref="B3:G63"/>
  <sheetViews>
    <sheetView tabSelected="1" topLeftCell="A2" workbookViewId="0">
      <selection activeCell="F16" sqref="F16"/>
    </sheetView>
  </sheetViews>
  <sheetFormatPr defaultRowHeight="15" x14ac:dyDescent="0.25"/>
  <cols>
    <col min="2" max="2" width="16.5703125" customWidth="1"/>
    <col min="3" max="3" width="13.28515625" bestFit="1" customWidth="1"/>
    <col min="6" max="6" width="13.140625" customWidth="1"/>
    <col min="7" max="7" width="13.28515625" bestFit="1" customWidth="1"/>
  </cols>
  <sheetData>
    <row r="3" spans="2:7" x14ac:dyDescent="0.25">
      <c r="B3" s="104" t="s">
        <v>6</v>
      </c>
      <c r="C3" s="22">
        <v>120000</v>
      </c>
    </row>
    <row r="4" spans="2:7" x14ac:dyDescent="0.25">
      <c r="B4" s="105" t="s">
        <v>71</v>
      </c>
      <c r="C4" s="22">
        <v>10000</v>
      </c>
    </row>
    <row r="5" spans="2:7" x14ac:dyDescent="0.25">
      <c r="B5" s="105" t="s">
        <v>72</v>
      </c>
      <c r="C5" s="106">
        <f>C3-C4</f>
        <v>110000</v>
      </c>
    </row>
    <row r="7" spans="2:7" x14ac:dyDescent="0.25">
      <c r="B7" s="105" t="s">
        <v>7</v>
      </c>
      <c r="C7" s="23">
        <v>5</v>
      </c>
    </row>
    <row r="9" spans="2:7" x14ac:dyDescent="0.25">
      <c r="B9" s="14"/>
      <c r="C9" s="15"/>
      <c r="D9" s="15"/>
      <c r="E9" s="15"/>
      <c r="F9" s="15"/>
      <c r="G9" s="16"/>
    </row>
    <row r="10" spans="2:7" x14ac:dyDescent="0.25">
      <c r="B10" s="18"/>
      <c r="E10" s="104" t="s">
        <v>16</v>
      </c>
      <c r="F10" s="38">
        <f>SUM(F13:F63)</f>
        <v>110000</v>
      </c>
      <c r="G10" s="40"/>
    </row>
    <row r="11" spans="2:7" x14ac:dyDescent="0.25">
      <c r="B11" s="18"/>
      <c r="E11" s="20"/>
      <c r="F11" s="19"/>
      <c r="G11" s="21"/>
    </row>
    <row r="12" spans="2:7" ht="75" x14ac:dyDescent="0.25">
      <c r="B12" s="107" t="s">
        <v>73</v>
      </c>
      <c r="C12" s="35" t="s">
        <v>8</v>
      </c>
      <c r="D12" s="35" t="s">
        <v>9</v>
      </c>
      <c r="E12" s="35" t="s">
        <v>17</v>
      </c>
      <c r="F12" s="42" t="s">
        <v>74</v>
      </c>
      <c r="G12" s="37" t="s">
        <v>15</v>
      </c>
    </row>
    <row r="13" spans="2:7" x14ac:dyDescent="0.25">
      <c r="B13" s="14">
        <v>1</v>
      </c>
      <c r="C13" s="25">
        <f>IF(OR(B13=1,B13=$C$7+1),0.5,1)</f>
        <v>0.5</v>
      </c>
      <c r="D13" s="108">
        <f>C13/$C$7</f>
        <v>0.1</v>
      </c>
      <c r="E13" s="109">
        <f t="shared" ref="E13:E63" si="0">D13*2</f>
        <v>0.2</v>
      </c>
      <c r="F13" s="43">
        <f>$C$3*E13</f>
        <v>24000</v>
      </c>
      <c r="G13" s="30">
        <f>C3-F13</f>
        <v>96000</v>
      </c>
    </row>
    <row r="14" spans="2:7" x14ac:dyDescent="0.25">
      <c r="B14" s="18">
        <v>2</v>
      </c>
      <c r="C14" s="25">
        <f>IF(OR(B14=1,B14=$C$7+1),0.5,1)</f>
        <v>1</v>
      </c>
      <c r="D14" s="108">
        <f t="shared" ref="D14:D63" si="1">C14/$C$7</f>
        <v>0.2</v>
      </c>
      <c r="E14" s="109">
        <f t="shared" si="0"/>
        <v>0.4</v>
      </c>
      <c r="F14" s="44">
        <f>IF(B14&gt;($C$7+1),0,IF(B14=($C$7+1),$C$5-SUM($F$13:F13),G13*E14))</f>
        <v>38400</v>
      </c>
      <c r="G14" s="30">
        <f>G13-F14</f>
        <v>57600</v>
      </c>
    </row>
    <row r="15" spans="2:7" x14ac:dyDescent="0.25">
      <c r="B15" s="18">
        <v>3</v>
      </c>
      <c r="C15" s="25">
        <f t="shared" ref="C15:C63" si="2">IF(OR(B15=1,B15=$C$7+1),0.5,1)</f>
        <v>1</v>
      </c>
      <c r="D15" s="108">
        <f t="shared" si="1"/>
        <v>0.2</v>
      </c>
      <c r="E15" s="109">
        <f t="shared" si="0"/>
        <v>0.4</v>
      </c>
      <c r="F15" s="44">
        <f>IF(B15&gt;($C$7+1),0,IF(B15=($C$7+1),$C$5-SUM($F$13:F14),G14*E15))</f>
        <v>23040</v>
      </c>
      <c r="G15" s="30">
        <f>G14-F15</f>
        <v>34560</v>
      </c>
    </row>
    <row r="16" spans="2:7" x14ac:dyDescent="0.25">
      <c r="B16" s="18">
        <v>4</v>
      </c>
      <c r="C16" s="25">
        <f t="shared" si="2"/>
        <v>1</v>
      </c>
      <c r="D16" s="108">
        <f t="shared" si="1"/>
        <v>0.2</v>
      </c>
      <c r="E16" s="109">
        <f t="shared" si="0"/>
        <v>0.4</v>
      </c>
      <c r="F16" s="44">
        <f>IF(B16&gt;($C$7+1),0,IF(B16=($C$7+1),$C$5-SUM($F$13:F15),G15*E16))</f>
        <v>13824</v>
      </c>
      <c r="G16" s="30">
        <f>G15-F16</f>
        <v>20736</v>
      </c>
    </row>
    <row r="17" spans="2:7" x14ac:dyDescent="0.25">
      <c r="B17" s="18">
        <v>5</v>
      </c>
      <c r="C17" s="25">
        <f t="shared" si="2"/>
        <v>1</v>
      </c>
      <c r="D17" s="108">
        <f t="shared" si="1"/>
        <v>0.2</v>
      </c>
      <c r="E17" s="109">
        <f t="shared" si="0"/>
        <v>0.4</v>
      </c>
      <c r="F17" s="44">
        <f>IF(B17&gt;($C$7+1),0,IF(B17=($C$7+1),$C$5-SUM($F$13:F16),G16*E17))</f>
        <v>8294.4</v>
      </c>
      <c r="G17" s="30">
        <f>G16-F17</f>
        <v>12441.6</v>
      </c>
    </row>
    <row r="18" spans="2:7" x14ac:dyDescent="0.25">
      <c r="B18" s="18">
        <v>6</v>
      </c>
      <c r="C18" s="25">
        <f t="shared" si="2"/>
        <v>0.5</v>
      </c>
      <c r="D18" s="24">
        <f t="shared" si="1"/>
        <v>0.1</v>
      </c>
      <c r="E18" s="28">
        <f t="shared" si="0"/>
        <v>0.2</v>
      </c>
      <c r="F18" s="44">
        <f>IF(B18&gt;($C$7+1),0,IF(B18=($C$7+1),$C$5-SUM($F$13:F17),G17*E18))</f>
        <v>2441.6000000000058</v>
      </c>
      <c r="G18" s="30">
        <f>G17-F18</f>
        <v>9999.9999999999945</v>
      </c>
    </row>
    <row r="19" spans="2:7" x14ac:dyDescent="0.25">
      <c r="B19" s="18">
        <v>7</v>
      </c>
      <c r="C19" s="25">
        <f t="shared" si="2"/>
        <v>1</v>
      </c>
      <c r="D19" s="24">
        <f t="shared" si="1"/>
        <v>0.2</v>
      </c>
      <c r="E19" s="28">
        <f t="shared" si="0"/>
        <v>0.4</v>
      </c>
      <c r="F19" s="44">
        <f>IF(B19&gt;($C$7+1),0,IF(B19=($C$7+1),$C$5-SUM($F$13:F18),G18*E19))</f>
        <v>0</v>
      </c>
      <c r="G19" s="30">
        <f t="shared" ref="G19:G63" si="3">G18-F19</f>
        <v>9999.9999999999945</v>
      </c>
    </row>
    <row r="20" spans="2:7" x14ac:dyDescent="0.25">
      <c r="B20" s="18">
        <v>8</v>
      </c>
      <c r="C20" s="25">
        <f t="shared" si="2"/>
        <v>1</v>
      </c>
      <c r="D20" s="24">
        <f t="shared" si="1"/>
        <v>0.2</v>
      </c>
      <c r="E20" s="28">
        <f t="shared" si="0"/>
        <v>0.4</v>
      </c>
      <c r="F20" s="44">
        <f>IF(B20&gt;($C$7+1),0,IF(B20=($C$7+1),$C$5-SUM($F$13:F19),G19*E20))</f>
        <v>0</v>
      </c>
      <c r="G20" s="30">
        <f t="shared" si="3"/>
        <v>9999.9999999999945</v>
      </c>
    </row>
    <row r="21" spans="2:7" x14ac:dyDescent="0.25">
      <c r="B21" s="18">
        <v>9</v>
      </c>
      <c r="C21" s="25">
        <f t="shared" si="2"/>
        <v>1</v>
      </c>
      <c r="D21" s="24">
        <f t="shared" si="1"/>
        <v>0.2</v>
      </c>
      <c r="E21" s="28">
        <f t="shared" si="0"/>
        <v>0.4</v>
      </c>
      <c r="F21" s="44">
        <f>IF(B21&gt;($C$7+1),0,IF(B21=($C$7+1),$C$5-SUM($F$13:F20),G20*E21))</f>
        <v>0</v>
      </c>
      <c r="G21" s="30">
        <f t="shared" si="3"/>
        <v>9999.9999999999945</v>
      </c>
    </row>
    <row r="22" spans="2:7" x14ac:dyDescent="0.25">
      <c r="B22" s="18">
        <v>10</v>
      </c>
      <c r="C22" s="25">
        <f t="shared" si="2"/>
        <v>1</v>
      </c>
      <c r="D22" s="24">
        <f t="shared" si="1"/>
        <v>0.2</v>
      </c>
      <c r="E22" s="28">
        <f t="shared" si="0"/>
        <v>0.4</v>
      </c>
      <c r="F22" s="44">
        <f>IF(B22&gt;($C$7+1),0,IF(B22=($C$7+1),$C$5-SUM($F$13:F21),G21*E22))</f>
        <v>0</v>
      </c>
      <c r="G22" s="30">
        <f t="shared" si="3"/>
        <v>9999.9999999999945</v>
      </c>
    </row>
    <row r="23" spans="2:7" x14ac:dyDescent="0.25">
      <c r="B23" s="18">
        <v>11</v>
      </c>
      <c r="C23" s="25">
        <f t="shared" si="2"/>
        <v>1</v>
      </c>
      <c r="D23" s="24">
        <f t="shared" si="1"/>
        <v>0.2</v>
      </c>
      <c r="E23" s="28">
        <f t="shared" si="0"/>
        <v>0.4</v>
      </c>
      <c r="F23" s="44">
        <f>IF(B23&gt;($C$7+1),0,IF(B23=($C$7+1),$C$5-SUM($F$13:F22),G22*E23))</f>
        <v>0</v>
      </c>
      <c r="G23" s="30">
        <f t="shared" si="3"/>
        <v>9999.9999999999945</v>
      </c>
    </row>
    <row r="24" spans="2:7" x14ac:dyDescent="0.25">
      <c r="B24" s="18">
        <v>12</v>
      </c>
      <c r="C24" s="25">
        <f t="shared" si="2"/>
        <v>1</v>
      </c>
      <c r="D24" s="24">
        <f t="shared" si="1"/>
        <v>0.2</v>
      </c>
      <c r="E24" s="28">
        <f t="shared" si="0"/>
        <v>0.4</v>
      </c>
      <c r="F24" s="44">
        <f>IF(B24&gt;($C$7+1),0,IF(B24=($C$7+1),$C$5-SUM($F$13:F23),G23*E24))</f>
        <v>0</v>
      </c>
      <c r="G24" s="30">
        <f t="shared" si="3"/>
        <v>9999.9999999999945</v>
      </c>
    </row>
    <row r="25" spans="2:7" x14ac:dyDescent="0.25">
      <c r="B25" s="18">
        <v>13</v>
      </c>
      <c r="C25" s="25">
        <f t="shared" si="2"/>
        <v>1</v>
      </c>
      <c r="D25" s="24">
        <f t="shared" si="1"/>
        <v>0.2</v>
      </c>
      <c r="E25" s="28">
        <f t="shared" si="0"/>
        <v>0.4</v>
      </c>
      <c r="F25" s="44">
        <f>IF(B25&gt;($C$7+1),0,IF(B25=($C$7+1),$C$5-SUM($F$13:F24),G24*E25))</f>
        <v>0</v>
      </c>
      <c r="G25" s="30">
        <f t="shared" si="3"/>
        <v>9999.9999999999945</v>
      </c>
    </row>
    <row r="26" spans="2:7" x14ac:dyDescent="0.25">
      <c r="B26" s="18">
        <v>14</v>
      </c>
      <c r="C26" s="25">
        <f t="shared" si="2"/>
        <v>1</v>
      </c>
      <c r="D26" s="24">
        <f t="shared" si="1"/>
        <v>0.2</v>
      </c>
      <c r="E26" s="28">
        <f t="shared" si="0"/>
        <v>0.4</v>
      </c>
      <c r="F26" s="44">
        <f>IF(B26&gt;($C$7+1),0,IF(B26=($C$7+1),$C$5-SUM($F$13:F25),G25*E26))</f>
        <v>0</v>
      </c>
      <c r="G26" s="30">
        <f t="shared" si="3"/>
        <v>9999.9999999999945</v>
      </c>
    </row>
    <row r="27" spans="2:7" x14ac:dyDescent="0.25">
      <c r="B27" s="18">
        <v>15</v>
      </c>
      <c r="C27" s="25">
        <f t="shared" si="2"/>
        <v>1</v>
      </c>
      <c r="D27" s="24">
        <f t="shared" si="1"/>
        <v>0.2</v>
      </c>
      <c r="E27" s="28">
        <f t="shared" si="0"/>
        <v>0.4</v>
      </c>
      <c r="F27" s="44">
        <f>IF(B27&gt;($C$7+1),0,IF(B27=($C$7+1),$C$5-SUM($F$13:F26),G26*E27))</f>
        <v>0</v>
      </c>
      <c r="G27" s="30">
        <f t="shared" si="3"/>
        <v>9999.9999999999945</v>
      </c>
    </row>
    <row r="28" spans="2:7" x14ac:dyDescent="0.25">
      <c r="B28" s="18">
        <v>16</v>
      </c>
      <c r="C28" s="25">
        <f t="shared" si="2"/>
        <v>1</v>
      </c>
      <c r="D28" s="24">
        <f t="shared" si="1"/>
        <v>0.2</v>
      </c>
      <c r="E28" s="28">
        <f t="shared" si="0"/>
        <v>0.4</v>
      </c>
      <c r="F28" s="44">
        <f>IF(B28&gt;($C$7+1),0,IF(B28=($C$7+1),$C$5-SUM($F$13:F27),G27*E28))</f>
        <v>0</v>
      </c>
      <c r="G28" s="30">
        <f t="shared" si="3"/>
        <v>9999.9999999999945</v>
      </c>
    </row>
    <row r="29" spans="2:7" x14ac:dyDescent="0.25">
      <c r="B29" s="18">
        <v>17</v>
      </c>
      <c r="C29" s="25">
        <f t="shared" si="2"/>
        <v>1</v>
      </c>
      <c r="D29" s="24">
        <f t="shared" si="1"/>
        <v>0.2</v>
      </c>
      <c r="E29" s="28">
        <f t="shared" si="0"/>
        <v>0.4</v>
      </c>
      <c r="F29" s="44">
        <f>IF(B29&gt;($C$7+1),0,IF(B29=($C$7+1),$C$5-SUM($F$13:F28),G28*E29))</f>
        <v>0</v>
      </c>
      <c r="G29" s="30">
        <f t="shared" si="3"/>
        <v>9999.9999999999945</v>
      </c>
    </row>
    <row r="30" spans="2:7" x14ac:dyDescent="0.25">
      <c r="B30" s="18">
        <v>18</v>
      </c>
      <c r="C30" s="25">
        <f t="shared" si="2"/>
        <v>1</v>
      </c>
      <c r="D30" s="24">
        <f t="shared" si="1"/>
        <v>0.2</v>
      </c>
      <c r="E30" s="28">
        <f t="shared" si="0"/>
        <v>0.4</v>
      </c>
      <c r="F30" s="44">
        <f>IF(B30&gt;($C$7+1),0,IF(B30=($C$7+1),$C$5-SUM($F$13:F29),G29*E30))</f>
        <v>0</v>
      </c>
      <c r="G30" s="30">
        <f t="shared" si="3"/>
        <v>9999.9999999999945</v>
      </c>
    </row>
    <row r="31" spans="2:7" x14ac:dyDescent="0.25">
      <c r="B31" s="18">
        <v>19</v>
      </c>
      <c r="C31" s="25">
        <f t="shared" si="2"/>
        <v>1</v>
      </c>
      <c r="D31" s="24">
        <f t="shared" si="1"/>
        <v>0.2</v>
      </c>
      <c r="E31" s="28">
        <f t="shared" si="0"/>
        <v>0.4</v>
      </c>
      <c r="F31" s="44">
        <f>IF(B31&gt;($C$7+1),0,IF(B31=($C$7+1),$C$5-SUM($F$13:F30),G30*E31))</f>
        <v>0</v>
      </c>
      <c r="G31" s="30">
        <f t="shared" si="3"/>
        <v>9999.9999999999945</v>
      </c>
    </row>
    <row r="32" spans="2:7" x14ac:dyDescent="0.25">
      <c r="B32" s="18">
        <v>20</v>
      </c>
      <c r="C32" s="25">
        <f t="shared" si="2"/>
        <v>1</v>
      </c>
      <c r="D32" s="24">
        <f t="shared" si="1"/>
        <v>0.2</v>
      </c>
      <c r="E32" s="28">
        <f t="shared" si="0"/>
        <v>0.4</v>
      </c>
      <c r="F32" s="44">
        <f>IF(B32&gt;($C$7+1),0,IF(B32=($C$7+1),$C$5-SUM($F$13:F31),G31*E32))</f>
        <v>0</v>
      </c>
      <c r="G32" s="30">
        <f t="shared" si="3"/>
        <v>9999.9999999999945</v>
      </c>
    </row>
    <row r="33" spans="2:7" x14ac:dyDescent="0.25">
      <c r="B33" s="18">
        <v>21</v>
      </c>
      <c r="C33" s="25">
        <f t="shared" si="2"/>
        <v>1</v>
      </c>
      <c r="D33" s="24">
        <f t="shared" si="1"/>
        <v>0.2</v>
      </c>
      <c r="E33" s="28">
        <f t="shared" si="0"/>
        <v>0.4</v>
      </c>
      <c r="F33" s="44">
        <f>IF(B33&gt;($C$7+1),0,IF(B33=($C$7+1),$C$5-SUM($F$13:F32),G32*E33))</f>
        <v>0</v>
      </c>
      <c r="G33" s="30">
        <f t="shared" si="3"/>
        <v>9999.9999999999945</v>
      </c>
    </row>
    <row r="34" spans="2:7" x14ac:dyDescent="0.25">
      <c r="B34" s="18">
        <v>22</v>
      </c>
      <c r="C34" s="25">
        <f t="shared" si="2"/>
        <v>1</v>
      </c>
      <c r="D34" s="24">
        <f t="shared" si="1"/>
        <v>0.2</v>
      </c>
      <c r="E34" s="28">
        <f t="shared" si="0"/>
        <v>0.4</v>
      </c>
      <c r="F34" s="44">
        <f>IF(B34&gt;($C$7+1),0,IF(B34=($C$7+1),$C$5-SUM($F$13:F33),G33*E34))</f>
        <v>0</v>
      </c>
      <c r="G34" s="30">
        <f t="shared" si="3"/>
        <v>9999.9999999999945</v>
      </c>
    </row>
    <row r="35" spans="2:7" x14ac:dyDescent="0.25">
      <c r="B35" s="18">
        <v>23</v>
      </c>
      <c r="C35" s="25">
        <f t="shared" si="2"/>
        <v>1</v>
      </c>
      <c r="D35" s="24">
        <f t="shared" si="1"/>
        <v>0.2</v>
      </c>
      <c r="E35" s="28">
        <f t="shared" si="0"/>
        <v>0.4</v>
      </c>
      <c r="F35" s="44">
        <f>IF(B35&gt;($C$7+1),0,IF(B35=($C$7+1),$C$5-SUM($F$13:F34),G34*E35))</f>
        <v>0</v>
      </c>
      <c r="G35" s="30">
        <f t="shared" si="3"/>
        <v>9999.9999999999945</v>
      </c>
    </row>
    <row r="36" spans="2:7" x14ac:dyDescent="0.25">
      <c r="B36" s="18">
        <v>24</v>
      </c>
      <c r="C36" s="25">
        <f t="shared" si="2"/>
        <v>1</v>
      </c>
      <c r="D36" s="24">
        <f t="shared" si="1"/>
        <v>0.2</v>
      </c>
      <c r="E36" s="28">
        <f t="shared" si="0"/>
        <v>0.4</v>
      </c>
      <c r="F36" s="44">
        <f>IF(B36&gt;($C$7+1),0,IF(B36=($C$7+1),$C$5-SUM($F$13:F35),G35*E36))</f>
        <v>0</v>
      </c>
      <c r="G36" s="30">
        <f t="shared" si="3"/>
        <v>9999.9999999999945</v>
      </c>
    </row>
    <row r="37" spans="2:7" x14ac:dyDescent="0.25">
      <c r="B37" s="18">
        <v>25</v>
      </c>
      <c r="C37" s="25">
        <f t="shared" si="2"/>
        <v>1</v>
      </c>
      <c r="D37" s="24">
        <f t="shared" si="1"/>
        <v>0.2</v>
      </c>
      <c r="E37" s="28">
        <f t="shared" si="0"/>
        <v>0.4</v>
      </c>
      <c r="F37" s="44">
        <f>IF(B37&gt;($C$7+1),0,IF(B37=($C$7+1),$C$5-SUM($F$13:F36),G36*E37))</f>
        <v>0</v>
      </c>
      <c r="G37" s="30">
        <f t="shared" si="3"/>
        <v>9999.9999999999945</v>
      </c>
    </row>
    <row r="38" spans="2:7" x14ac:dyDescent="0.25">
      <c r="B38" s="18">
        <v>26</v>
      </c>
      <c r="C38" s="25">
        <f t="shared" si="2"/>
        <v>1</v>
      </c>
      <c r="D38" s="24">
        <f t="shared" si="1"/>
        <v>0.2</v>
      </c>
      <c r="E38" s="28">
        <f t="shared" si="0"/>
        <v>0.4</v>
      </c>
      <c r="F38" s="44">
        <f>IF(B38&gt;($C$7+1),0,IF(B38=($C$7+1),$C$5-SUM($F$13:F37),G37*E38))</f>
        <v>0</v>
      </c>
      <c r="G38" s="30">
        <f t="shared" si="3"/>
        <v>9999.9999999999945</v>
      </c>
    </row>
    <row r="39" spans="2:7" x14ac:dyDescent="0.25">
      <c r="B39" s="18">
        <v>27</v>
      </c>
      <c r="C39" s="25">
        <f t="shared" si="2"/>
        <v>1</v>
      </c>
      <c r="D39" s="24">
        <f t="shared" si="1"/>
        <v>0.2</v>
      </c>
      <c r="E39" s="28">
        <f t="shared" si="0"/>
        <v>0.4</v>
      </c>
      <c r="F39" s="44">
        <f>IF(B39&gt;($C$7+1),0,IF(B39=($C$7+1),$C$5-SUM($F$13:F38),G38*E39))</f>
        <v>0</v>
      </c>
      <c r="G39" s="30">
        <f t="shared" si="3"/>
        <v>9999.9999999999945</v>
      </c>
    </row>
    <row r="40" spans="2:7" x14ac:dyDescent="0.25">
      <c r="B40" s="18">
        <v>28</v>
      </c>
      <c r="C40" s="25">
        <f t="shared" si="2"/>
        <v>1</v>
      </c>
      <c r="D40" s="24">
        <f t="shared" si="1"/>
        <v>0.2</v>
      </c>
      <c r="E40" s="28">
        <f t="shared" si="0"/>
        <v>0.4</v>
      </c>
      <c r="F40" s="44">
        <f>IF(B40&gt;($C$7+1),0,IF(B40=($C$7+1),$C$5-SUM($F$13:F39),G39*E40))</f>
        <v>0</v>
      </c>
      <c r="G40" s="30">
        <f t="shared" si="3"/>
        <v>9999.9999999999945</v>
      </c>
    </row>
    <row r="41" spans="2:7" x14ac:dyDescent="0.25">
      <c r="B41" s="18">
        <v>29</v>
      </c>
      <c r="C41" s="25">
        <f t="shared" si="2"/>
        <v>1</v>
      </c>
      <c r="D41" s="24">
        <f t="shared" si="1"/>
        <v>0.2</v>
      </c>
      <c r="E41" s="28">
        <f t="shared" si="0"/>
        <v>0.4</v>
      </c>
      <c r="F41" s="44">
        <f>IF(B41&gt;($C$7+1),0,IF(B41=($C$7+1),$C$5-SUM($F$13:F40),G40*E41))</f>
        <v>0</v>
      </c>
      <c r="G41" s="30">
        <f t="shared" si="3"/>
        <v>9999.9999999999945</v>
      </c>
    </row>
    <row r="42" spans="2:7" x14ac:dyDescent="0.25">
      <c r="B42" s="18">
        <v>30</v>
      </c>
      <c r="C42" s="25">
        <f t="shared" si="2"/>
        <v>1</v>
      </c>
      <c r="D42" s="24">
        <f t="shared" si="1"/>
        <v>0.2</v>
      </c>
      <c r="E42" s="28">
        <f t="shared" si="0"/>
        <v>0.4</v>
      </c>
      <c r="F42" s="44">
        <f>IF(B42&gt;($C$7+1),0,IF(B42=($C$7+1),$C$5-SUM($F$13:F41),G41*E42))</f>
        <v>0</v>
      </c>
      <c r="G42" s="30">
        <f t="shared" si="3"/>
        <v>9999.9999999999945</v>
      </c>
    </row>
    <row r="43" spans="2:7" x14ac:dyDescent="0.25">
      <c r="B43" s="18">
        <v>31</v>
      </c>
      <c r="C43" s="25">
        <f t="shared" si="2"/>
        <v>1</v>
      </c>
      <c r="D43" s="24">
        <f t="shared" si="1"/>
        <v>0.2</v>
      </c>
      <c r="E43" s="28">
        <f t="shared" si="0"/>
        <v>0.4</v>
      </c>
      <c r="F43" s="44">
        <f>IF(B43&gt;($C$7+1),0,IF(B43=($C$7+1),$C$5-SUM($F$13:F42),G42*E43))</f>
        <v>0</v>
      </c>
      <c r="G43" s="30">
        <f t="shared" si="3"/>
        <v>9999.9999999999945</v>
      </c>
    </row>
    <row r="44" spans="2:7" x14ac:dyDescent="0.25">
      <c r="B44" s="18">
        <v>32</v>
      </c>
      <c r="C44" s="25">
        <f t="shared" si="2"/>
        <v>1</v>
      </c>
      <c r="D44" s="24">
        <f t="shared" si="1"/>
        <v>0.2</v>
      </c>
      <c r="E44" s="28">
        <f t="shared" si="0"/>
        <v>0.4</v>
      </c>
      <c r="F44" s="44">
        <f>IF(B44&gt;($C$7+1),0,IF(B44=($C$7+1),$C$5-SUM($F$13:F43),G43*E44))</f>
        <v>0</v>
      </c>
      <c r="G44" s="30">
        <f t="shared" si="3"/>
        <v>9999.9999999999945</v>
      </c>
    </row>
    <row r="45" spans="2:7" x14ac:dyDescent="0.25">
      <c r="B45" s="18">
        <v>33</v>
      </c>
      <c r="C45" s="25">
        <f t="shared" si="2"/>
        <v>1</v>
      </c>
      <c r="D45" s="24">
        <f t="shared" si="1"/>
        <v>0.2</v>
      </c>
      <c r="E45" s="28">
        <f t="shared" si="0"/>
        <v>0.4</v>
      </c>
      <c r="F45" s="44">
        <f>IF(B45&gt;($C$7+1),0,IF(B45=($C$7+1),$C$5-SUM($F$13:F44),G44*E45))</f>
        <v>0</v>
      </c>
      <c r="G45" s="30">
        <f t="shared" si="3"/>
        <v>9999.9999999999945</v>
      </c>
    </row>
    <row r="46" spans="2:7" x14ac:dyDescent="0.25">
      <c r="B46" s="18">
        <v>34</v>
      </c>
      <c r="C46" s="25">
        <f t="shared" si="2"/>
        <v>1</v>
      </c>
      <c r="D46" s="24">
        <f t="shared" si="1"/>
        <v>0.2</v>
      </c>
      <c r="E46" s="28">
        <f t="shared" si="0"/>
        <v>0.4</v>
      </c>
      <c r="F46" s="44">
        <f>IF(B46&gt;($C$7+1),0,IF(B46=($C$7+1),$C$5-SUM($F$13:F45),G45*E46))</f>
        <v>0</v>
      </c>
      <c r="G46" s="30">
        <f t="shared" si="3"/>
        <v>9999.9999999999945</v>
      </c>
    </row>
    <row r="47" spans="2:7" x14ac:dyDescent="0.25">
      <c r="B47" s="18">
        <v>35</v>
      </c>
      <c r="C47" s="25">
        <f t="shared" si="2"/>
        <v>1</v>
      </c>
      <c r="D47" s="24">
        <f t="shared" si="1"/>
        <v>0.2</v>
      </c>
      <c r="E47" s="28">
        <f t="shared" si="0"/>
        <v>0.4</v>
      </c>
      <c r="F47" s="44">
        <f>IF(B47&gt;($C$7+1),0,IF(B47=($C$7+1),$C$5-SUM($F$13:F46),G46*E47))</f>
        <v>0</v>
      </c>
      <c r="G47" s="30">
        <f t="shared" si="3"/>
        <v>9999.9999999999945</v>
      </c>
    </row>
    <row r="48" spans="2:7" x14ac:dyDescent="0.25">
      <c r="B48" s="18">
        <v>36</v>
      </c>
      <c r="C48" s="25">
        <f t="shared" si="2"/>
        <v>1</v>
      </c>
      <c r="D48" s="24">
        <f t="shared" si="1"/>
        <v>0.2</v>
      </c>
      <c r="E48" s="28">
        <f t="shared" si="0"/>
        <v>0.4</v>
      </c>
      <c r="F48" s="44">
        <f>IF(B48&gt;($C$7+1),0,IF(B48=($C$7+1),$C$5-SUM($F$13:F47),G47*E48))</f>
        <v>0</v>
      </c>
      <c r="G48" s="30">
        <f t="shared" si="3"/>
        <v>9999.9999999999945</v>
      </c>
    </row>
    <row r="49" spans="2:7" x14ac:dyDescent="0.25">
      <c r="B49" s="18">
        <v>37</v>
      </c>
      <c r="C49" s="25">
        <f t="shared" si="2"/>
        <v>1</v>
      </c>
      <c r="D49" s="24">
        <f t="shared" si="1"/>
        <v>0.2</v>
      </c>
      <c r="E49" s="28">
        <f t="shared" si="0"/>
        <v>0.4</v>
      </c>
      <c r="F49" s="44">
        <f>IF(B49&gt;($C$7+1),0,IF(B49=($C$7+1),$C$5-SUM($F$13:F48),G48*E49))</f>
        <v>0</v>
      </c>
      <c r="G49" s="30">
        <f t="shared" si="3"/>
        <v>9999.9999999999945</v>
      </c>
    </row>
    <row r="50" spans="2:7" x14ac:dyDescent="0.25">
      <c r="B50" s="18">
        <v>38</v>
      </c>
      <c r="C50" s="25">
        <f t="shared" si="2"/>
        <v>1</v>
      </c>
      <c r="D50" s="24">
        <f t="shared" si="1"/>
        <v>0.2</v>
      </c>
      <c r="E50" s="28">
        <f t="shared" si="0"/>
        <v>0.4</v>
      </c>
      <c r="F50" s="44">
        <f>IF(B50&gt;($C$7+1),0,IF(B50=($C$7+1),$C$5-SUM($F$13:F49),G49*E50))</f>
        <v>0</v>
      </c>
      <c r="G50" s="30">
        <f t="shared" si="3"/>
        <v>9999.9999999999945</v>
      </c>
    </row>
    <row r="51" spans="2:7" x14ac:dyDescent="0.25">
      <c r="B51" s="18">
        <v>39</v>
      </c>
      <c r="C51" s="25">
        <f t="shared" si="2"/>
        <v>1</v>
      </c>
      <c r="D51" s="24">
        <f t="shared" si="1"/>
        <v>0.2</v>
      </c>
      <c r="E51" s="28">
        <f t="shared" si="0"/>
        <v>0.4</v>
      </c>
      <c r="F51" s="44">
        <f>IF(B51&gt;($C$7+1),0,IF(B51=($C$7+1),$C$5-SUM($F$13:F50),G50*E51))</f>
        <v>0</v>
      </c>
      <c r="G51" s="30">
        <f t="shared" si="3"/>
        <v>9999.9999999999945</v>
      </c>
    </row>
    <row r="52" spans="2:7" x14ac:dyDescent="0.25">
      <c r="B52" s="18">
        <v>40</v>
      </c>
      <c r="C52" s="25">
        <f t="shared" si="2"/>
        <v>1</v>
      </c>
      <c r="D52" s="24">
        <f t="shared" si="1"/>
        <v>0.2</v>
      </c>
      <c r="E52" s="28">
        <f t="shared" si="0"/>
        <v>0.4</v>
      </c>
      <c r="F52" s="44">
        <f>IF(B52&gt;($C$7+1),0,IF(B52=($C$7+1),$C$5-SUM($F$13:F51),G51*E52))</f>
        <v>0</v>
      </c>
      <c r="G52" s="30">
        <f t="shared" si="3"/>
        <v>9999.9999999999945</v>
      </c>
    </row>
    <row r="53" spans="2:7" x14ac:dyDescent="0.25">
      <c r="B53" s="18">
        <v>41</v>
      </c>
      <c r="C53" s="25">
        <f t="shared" si="2"/>
        <v>1</v>
      </c>
      <c r="D53" s="24">
        <f t="shared" si="1"/>
        <v>0.2</v>
      </c>
      <c r="E53" s="28">
        <f t="shared" si="0"/>
        <v>0.4</v>
      </c>
      <c r="F53" s="44">
        <f>IF(B53&gt;($C$7+1),0,IF(B53=($C$7+1),$C$5-SUM($F$13:F52),G52*E53))</f>
        <v>0</v>
      </c>
      <c r="G53" s="30">
        <f t="shared" si="3"/>
        <v>9999.9999999999945</v>
      </c>
    </row>
    <row r="54" spans="2:7" x14ac:dyDescent="0.25">
      <c r="B54" s="18">
        <v>42</v>
      </c>
      <c r="C54" s="25">
        <f t="shared" si="2"/>
        <v>1</v>
      </c>
      <c r="D54" s="24">
        <f t="shared" si="1"/>
        <v>0.2</v>
      </c>
      <c r="E54" s="28">
        <f t="shared" si="0"/>
        <v>0.4</v>
      </c>
      <c r="F54" s="44">
        <f>IF(B54&gt;($C$7+1),0,IF(B54=($C$7+1),$C$5-SUM($F$13:F53),G53*E54))</f>
        <v>0</v>
      </c>
      <c r="G54" s="30">
        <f t="shared" si="3"/>
        <v>9999.9999999999945</v>
      </c>
    </row>
    <row r="55" spans="2:7" x14ac:dyDescent="0.25">
      <c r="B55" s="18">
        <v>43</v>
      </c>
      <c r="C55" s="25">
        <f t="shared" si="2"/>
        <v>1</v>
      </c>
      <c r="D55" s="24">
        <f t="shared" si="1"/>
        <v>0.2</v>
      </c>
      <c r="E55" s="28">
        <f t="shared" si="0"/>
        <v>0.4</v>
      </c>
      <c r="F55" s="44">
        <f>IF(B55&gt;($C$7+1),0,IF(B55=($C$7+1),$C$5-SUM($F$13:F54),G54*E55))</f>
        <v>0</v>
      </c>
      <c r="G55" s="30">
        <f t="shared" si="3"/>
        <v>9999.9999999999945</v>
      </c>
    </row>
    <row r="56" spans="2:7" x14ac:dyDescent="0.25">
      <c r="B56" s="18">
        <v>44</v>
      </c>
      <c r="C56" s="25">
        <f t="shared" si="2"/>
        <v>1</v>
      </c>
      <c r="D56" s="24">
        <f t="shared" si="1"/>
        <v>0.2</v>
      </c>
      <c r="E56" s="28">
        <f t="shared" si="0"/>
        <v>0.4</v>
      </c>
      <c r="F56" s="44">
        <f>IF(B56&gt;($C$7+1),0,IF(B56=($C$7+1),$C$5-SUM($F$13:F55),G55*E56))</f>
        <v>0</v>
      </c>
      <c r="G56" s="30">
        <f t="shared" si="3"/>
        <v>9999.9999999999945</v>
      </c>
    </row>
    <row r="57" spans="2:7" x14ac:dyDescent="0.25">
      <c r="B57" s="18">
        <v>45</v>
      </c>
      <c r="C57" s="25">
        <f t="shared" si="2"/>
        <v>1</v>
      </c>
      <c r="D57" s="24">
        <f t="shared" si="1"/>
        <v>0.2</v>
      </c>
      <c r="E57" s="28">
        <f t="shared" si="0"/>
        <v>0.4</v>
      </c>
      <c r="F57" s="44">
        <f>IF(B57&gt;($C$7+1),0,IF(B57=($C$7+1),$C$5-SUM($F$13:F56),G56*E57))</f>
        <v>0</v>
      </c>
      <c r="G57" s="30">
        <f t="shared" si="3"/>
        <v>9999.9999999999945</v>
      </c>
    </row>
    <row r="58" spans="2:7" x14ac:dyDescent="0.25">
      <c r="B58" s="18">
        <v>46</v>
      </c>
      <c r="C58" s="25">
        <f t="shared" si="2"/>
        <v>1</v>
      </c>
      <c r="D58" s="24">
        <f t="shared" si="1"/>
        <v>0.2</v>
      </c>
      <c r="E58" s="28">
        <f t="shared" si="0"/>
        <v>0.4</v>
      </c>
      <c r="F58" s="44">
        <f>IF(B58&gt;($C$7+1),0,IF(B58=($C$7+1),$C$5-SUM($F$13:F57),G57*E58))</f>
        <v>0</v>
      </c>
      <c r="G58" s="30">
        <f t="shared" si="3"/>
        <v>9999.9999999999945</v>
      </c>
    </row>
    <row r="59" spans="2:7" x14ac:dyDescent="0.25">
      <c r="B59" s="18">
        <v>47</v>
      </c>
      <c r="C59" s="25">
        <f t="shared" si="2"/>
        <v>1</v>
      </c>
      <c r="D59" s="24">
        <f t="shared" si="1"/>
        <v>0.2</v>
      </c>
      <c r="E59" s="28">
        <f t="shared" si="0"/>
        <v>0.4</v>
      </c>
      <c r="F59" s="44">
        <f>IF(B59&gt;($C$7+1),0,IF(B59=($C$7+1),$C$5-SUM($F$13:F58),G58*E59))</f>
        <v>0</v>
      </c>
      <c r="G59" s="30">
        <f t="shared" si="3"/>
        <v>9999.9999999999945</v>
      </c>
    </row>
    <row r="60" spans="2:7" x14ac:dyDescent="0.25">
      <c r="B60" s="18">
        <v>48</v>
      </c>
      <c r="C60" s="25">
        <f t="shared" si="2"/>
        <v>1</v>
      </c>
      <c r="D60" s="24">
        <f t="shared" si="1"/>
        <v>0.2</v>
      </c>
      <c r="E60" s="28">
        <f t="shared" si="0"/>
        <v>0.4</v>
      </c>
      <c r="F60" s="44">
        <f>IF(B60&gt;($C$7+1),0,IF(B60=($C$7+1),$C$5-SUM($F$13:F59),G59*E60))</f>
        <v>0</v>
      </c>
      <c r="G60" s="30">
        <f t="shared" si="3"/>
        <v>9999.9999999999945</v>
      </c>
    </row>
    <row r="61" spans="2:7" x14ac:dyDescent="0.25">
      <c r="B61" s="18">
        <v>49</v>
      </c>
      <c r="C61" s="25">
        <f t="shared" si="2"/>
        <v>1</v>
      </c>
      <c r="D61" s="24">
        <f t="shared" si="1"/>
        <v>0.2</v>
      </c>
      <c r="E61" s="28">
        <f t="shared" si="0"/>
        <v>0.4</v>
      </c>
      <c r="F61" s="44">
        <f>IF(B61&gt;($C$7+1),0,IF(B61=($C$7+1),$C$5-SUM($F$13:F60),G60*E61))</f>
        <v>0</v>
      </c>
      <c r="G61" s="30">
        <f t="shared" si="3"/>
        <v>9999.9999999999945</v>
      </c>
    </row>
    <row r="62" spans="2:7" x14ac:dyDescent="0.25">
      <c r="B62" s="18">
        <v>50</v>
      </c>
      <c r="C62" s="25">
        <f t="shared" si="2"/>
        <v>1</v>
      </c>
      <c r="D62" s="24">
        <f t="shared" si="1"/>
        <v>0.2</v>
      </c>
      <c r="E62" s="28">
        <f t="shared" si="0"/>
        <v>0.4</v>
      </c>
      <c r="F62" s="44">
        <f>IF(B62&gt;($C$7+1),0,IF(B62=($C$7+1),$C$5-SUM($F$13:F61),G61*E62))</f>
        <v>0</v>
      </c>
      <c r="G62" s="30">
        <f t="shared" si="3"/>
        <v>9999.9999999999945</v>
      </c>
    </row>
    <row r="63" spans="2:7" x14ac:dyDescent="0.25">
      <c r="B63" s="32">
        <v>51</v>
      </c>
      <c r="C63" s="41">
        <f t="shared" si="2"/>
        <v>1</v>
      </c>
      <c r="D63" s="33">
        <f t="shared" si="1"/>
        <v>0.2</v>
      </c>
      <c r="E63" s="33">
        <f t="shared" si="0"/>
        <v>0.4</v>
      </c>
      <c r="F63" s="45">
        <f>IF(B63&gt;($C$7+1),0,IF(B63=($C$7+1),$C$5-SUM($F$13:F62),G62*E63))</f>
        <v>0</v>
      </c>
      <c r="G63" s="34">
        <f t="shared" si="3"/>
        <v>9999.9999999999945</v>
      </c>
    </row>
  </sheetData>
  <conditionalFormatting sqref="B13:G63">
    <cfRule type="expression" dxfId="0" priority="1">
      <formula>AND($B13&gt;$C$7+1)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ამოცანა 2.1 Org. form </vt:lpstr>
      <vt:lpstr>ამოცანა 2.2 MACRS</vt:lpstr>
      <vt:lpstr>ამოცანა 2.2 MACRS 1</vt:lpstr>
      <vt:lpstr>ამოცანა 2.3 Tax</vt:lpstr>
      <vt:lpstr>ამოცანა 2.4 Corp. Tax</vt:lpstr>
      <vt:lpstr>ამოცანა 2.5 Inflation</vt:lpstr>
      <vt:lpstr>DDB Depreciation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Zviad</dc:creator>
  <cp:lastModifiedBy>Rati Berekashvili</cp:lastModifiedBy>
  <dcterms:created xsi:type="dcterms:W3CDTF">2018-10-05T21:26:12Z</dcterms:created>
  <dcterms:modified xsi:type="dcterms:W3CDTF">2019-10-22T02:32:55Z</dcterms:modified>
</cp:coreProperties>
</file>