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.berekashvili\Desktop\New folder\"/>
    </mc:Choice>
  </mc:AlternateContent>
  <bookViews>
    <workbookView xWindow="0" yWindow="0" windowWidth="20490" windowHeight="7755" firstSheet="1" activeTab="22"/>
  </bookViews>
  <sheets>
    <sheet name="PV" sheetId="1" state="hidden" r:id="rId1"/>
    <sheet name="ამოცანა 3.1" sheetId="3" r:id="rId2"/>
    <sheet name="ამოცანა 3.2" sheetId="5" r:id="rId3"/>
    <sheet name="ამოცანა 3.3" sheetId="6" r:id="rId4"/>
    <sheet name="ამოცანა 3.4" sheetId="7" r:id="rId5"/>
    <sheet name="ამოცანა 3.5" sheetId="8" r:id="rId6"/>
    <sheet name="ამოცანა 3.6" sheetId="9" r:id="rId7"/>
    <sheet name="ამოცანა 3.7" sheetId="10" r:id="rId8"/>
    <sheet name="ამოცანა 3.8" sheetId="11" r:id="rId9"/>
    <sheet name="ამოცანა 3.9" sheetId="13" r:id="rId10"/>
    <sheet name="ამოცანა 3.10" sheetId="12" r:id="rId11"/>
    <sheet name="ამოცანა 3.11" sheetId="14" r:id="rId12"/>
    <sheet name="ამოცანა 3.12" sheetId="15" r:id="rId13"/>
    <sheet name="ამოცანა 3.13" sheetId="16" r:id="rId14"/>
    <sheet name="ამოცანა 3.14" sheetId="17" r:id="rId15"/>
    <sheet name="ამოცანა 3.15" sheetId="18" r:id="rId16"/>
    <sheet name="ამოცანა 3.16" sheetId="19" r:id="rId17"/>
    <sheet name="ამოცანა 3.17" sheetId="20" r:id="rId18"/>
    <sheet name="ამოცანა 3.18" sheetId="21" r:id="rId19"/>
    <sheet name="ამოცანა 3.19" sheetId="22" r:id="rId20"/>
    <sheet name="ამოცანა 3.20" sheetId="23" r:id="rId21"/>
    <sheet name="ამოცანა 3.21" sheetId="24" r:id="rId22"/>
    <sheet name="ამოცანა 3.22" sheetId="25" r:id="rId23"/>
    <sheet name="FV" sheetId="2" state="hidden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5" l="1"/>
  <c r="E21" i="25"/>
  <c r="E19" i="25"/>
  <c r="D38" i="24"/>
  <c r="F38" i="24"/>
  <c r="F37" i="23"/>
  <c r="F38" i="23"/>
  <c r="F39" i="23"/>
  <c r="F40" i="23"/>
  <c r="F36" i="23"/>
  <c r="D41" i="23"/>
  <c r="D40" i="23"/>
  <c r="D37" i="23"/>
  <c r="D38" i="23"/>
  <c r="D39" i="23"/>
  <c r="D36" i="23"/>
  <c r="C37" i="23"/>
  <c r="C38" i="23"/>
  <c r="C39" i="23"/>
  <c r="C40" i="23"/>
  <c r="C41" i="23"/>
  <c r="C36" i="23"/>
  <c r="E21" i="23"/>
  <c r="J28" i="22"/>
  <c r="J32" i="22" s="1"/>
  <c r="C36" i="22" s="1"/>
  <c r="F62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36" i="21"/>
  <c r="D60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5" i="21"/>
  <c r="C44" i="21"/>
  <c r="C43" i="21"/>
  <c r="C41" i="21"/>
  <c r="C39" i="21"/>
  <c r="C38" i="21"/>
  <c r="C37" i="21"/>
  <c r="C36" i="21"/>
  <c r="L89" i="20"/>
  <c r="N86" i="20"/>
  <c r="J86" i="20"/>
  <c r="H86" i="20"/>
  <c r="L86" i="20"/>
  <c r="L51" i="20"/>
  <c r="J52" i="20"/>
  <c r="H51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52" i="20"/>
  <c r="D43" i="20"/>
  <c r="D44" i="20"/>
  <c r="D45" i="20"/>
  <c r="D46" i="20"/>
  <c r="D47" i="20"/>
  <c r="D48" i="20"/>
  <c r="D49" i="20"/>
  <c r="D50" i="20"/>
  <c r="D51" i="20"/>
  <c r="D42" i="20"/>
  <c r="J41" i="20"/>
  <c r="H41" i="20"/>
  <c r="N41" i="20"/>
  <c r="L41" i="20"/>
  <c r="F41" i="20"/>
  <c r="D41" i="20"/>
  <c r="F45" i="19"/>
  <c r="F46" i="19"/>
  <c r="F44" i="19"/>
  <c r="D47" i="19"/>
  <c r="D45" i="19"/>
  <c r="D46" i="19"/>
  <c r="D44" i="19"/>
  <c r="C45" i="19"/>
  <c r="C46" i="19"/>
  <c r="C44" i="19"/>
  <c r="D31" i="22" l="1"/>
  <c r="C35" i="22"/>
  <c r="C34" i="22"/>
  <c r="C37" i="22"/>
  <c r="C33" i="22"/>
  <c r="C32" i="22"/>
  <c r="D62" i="21"/>
  <c r="K36" i="18"/>
  <c r="H32" i="18"/>
  <c r="F32" i="18"/>
  <c r="Q53" i="17"/>
  <c r="P53" i="17"/>
  <c r="N53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29" i="17"/>
  <c r="O29" i="17"/>
  <c r="Q28" i="17"/>
  <c r="H64" i="17"/>
  <c r="E64" i="17"/>
  <c r="G64" i="17" s="1"/>
  <c r="F64" i="17"/>
  <c r="G30" i="17"/>
  <c r="H30" i="17" s="1"/>
  <c r="H29" i="17"/>
  <c r="G29" i="17"/>
  <c r="F30" i="17"/>
  <c r="F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29" i="17"/>
  <c r="H28" i="17"/>
  <c r="F29" i="16"/>
  <c r="D29" i="16"/>
  <c r="F37" i="15"/>
  <c r="F36" i="15"/>
  <c r="F35" i="15"/>
  <c r="F34" i="15"/>
  <c r="D37" i="15"/>
  <c r="D36" i="15"/>
  <c r="D35" i="15"/>
  <c r="D34" i="15"/>
  <c r="F27" i="14"/>
  <c r="D27" i="14"/>
  <c r="F35" i="12"/>
  <c r="F34" i="12"/>
  <c r="D36" i="12"/>
  <c r="D35" i="12"/>
  <c r="D34" i="12"/>
  <c r="N39" i="13"/>
  <c r="M39" i="13"/>
  <c r="L39" i="13"/>
  <c r="K39" i="13"/>
  <c r="J39" i="13"/>
  <c r="I39" i="13"/>
  <c r="H39" i="13"/>
  <c r="G39" i="13"/>
  <c r="F39" i="13"/>
  <c r="E39" i="13"/>
  <c r="F35" i="13"/>
  <c r="D35" i="13"/>
  <c r="G30" i="11"/>
  <c r="H30" i="11"/>
  <c r="I30" i="11"/>
  <c r="J30" i="11"/>
  <c r="F30" i="11"/>
  <c r="E30" i="11"/>
  <c r="F31" i="10"/>
  <c r="P29" i="17" l="1"/>
  <c r="Q29" i="17" s="1"/>
  <c r="O30" i="17" s="1"/>
  <c r="P30" i="17" s="1"/>
  <c r="Q30" i="17" s="1"/>
  <c r="F31" i="17"/>
  <c r="G31" i="17" s="1"/>
  <c r="H31" i="17" s="1"/>
  <c r="F31" i="9"/>
  <c r="D31" i="9"/>
  <c r="F31" i="8"/>
  <c r="D31" i="8"/>
  <c r="F34" i="7"/>
  <c r="D34" i="7"/>
  <c r="F38" i="6"/>
  <c r="D38" i="6"/>
  <c r="O31" i="17" l="1"/>
  <c r="P31" i="17" s="1"/>
  <c r="Q31" i="17" s="1"/>
  <c r="F32" i="17"/>
  <c r="G32" i="17" s="1"/>
  <c r="H32" i="17" s="1"/>
  <c r="K135" i="5"/>
  <c r="E135" i="5"/>
  <c r="C136" i="5"/>
  <c r="C135" i="5"/>
  <c r="G131" i="5"/>
  <c r="M135" i="5" s="1"/>
  <c r="F131" i="5"/>
  <c r="L136" i="5" s="1"/>
  <c r="E131" i="5"/>
  <c r="K136" i="5" s="1"/>
  <c r="M104" i="5"/>
  <c r="F105" i="5"/>
  <c r="F104" i="5"/>
  <c r="G100" i="5"/>
  <c r="G105" i="5" s="1"/>
  <c r="F100" i="5"/>
  <c r="L105" i="5" s="1"/>
  <c r="E100" i="5"/>
  <c r="K104" i="5" s="1"/>
  <c r="L111" i="3"/>
  <c r="L112" i="3"/>
  <c r="L110" i="3"/>
  <c r="D111" i="3"/>
  <c r="E111" i="3"/>
  <c r="F111" i="3"/>
  <c r="G111" i="3"/>
  <c r="H111" i="3"/>
  <c r="I111" i="3"/>
  <c r="D112" i="3"/>
  <c r="E112" i="3"/>
  <c r="F112" i="3"/>
  <c r="G112" i="3"/>
  <c r="H112" i="3"/>
  <c r="I112" i="3"/>
  <c r="E110" i="3"/>
  <c r="F110" i="3"/>
  <c r="G110" i="3"/>
  <c r="H110" i="3"/>
  <c r="I110" i="3"/>
  <c r="D110" i="3"/>
  <c r="J75" i="5"/>
  <c r="J74" i="5"/>
  <c r="H42" i="5"/>
  <c r="H43" i="5"/>
  <c r="H41" i="5"/>
  <c r="F42" i="5"/>
  <c r="F43" i="5"/>
  <c r="F41" i="5"/>
  <c r="C105" i="5"/>
  <c r="C104" i="5"/>
  <c r="C75" i="5"/>
  <c r="C74" i="5"/>
  <c r="G67" i="5"/>
  <c r="G75" i="5" s="1"/>
  <c r="F67" i="5"/>
  <c r="F75" i="5" s="1"/>
  <c r="E67" i="5"/>
  <c r="E75" i="5" s="1"/>
  <c r="D43" i="5"/>
  <c r="D42" i="5"/>
  <c r="D41" i="5"/>
  <c r="O32" i="17" l="1"/>
  <c r="P32" i="17" s="1"/>
  <c r="Q32" i="17" s="1"/>
  <c r="F33" i="17"/>
  <c r="G33" i="17" s="1"/>
  <c r="H33" i="17"/>
  <c r="E104" i="5"/>
  <c r="K105" i="5"/>
  <c r="F136" i="5"/>
  <c r="L135" i="5"/>
  <c r="G104" i="5"/>
  <c r="H104" i="5" s="1"/>
  <c r="E105" i="5"/>
  <c r="H105" i="5" s="1"/>
  <c r="L104" i="5"/>
  <c r="N104" i="5" s="1"/>
  <c r="G135" i="5"/>
  <c r="E136" i="5"/>
  <c r="M136" i="5"/>
  <c r="N136" i="5" s="1"/>
  <c r="M105" i="5"/>
  <c r="F135" i="5"/>
  <c r="G136" i="5"/>
  <c r="N135" i="5"/>
  <c r="H135" i="5"/>
  <c r="H75" i="5"/>
  <c r="E74" i="5"/>
  <c r="G74" i="5"/>
  <c r="F74" i="5"/>
  <c r="H171" i="3"/>
  <c r="H172" i="3"/>
  <c r="H170" i="3"/>
  <c r="F173" i="3"/>
  <c r="F172" i="3"/>
  <c r="F171" i="3"/>
  <c r="F170" i="3"/>
  <c r="D173" i="3"/>
  <c r="D171" i="3"/>
  <c r="D172" i="3"/>
  <c r="D170" i="3"/>
  <c r="H139" i="3"/>
  <c r="H138" i="3"/>
  <c r="F139" i="3"/>
  <c r="F138" i="3"/>
  <c r="D139" i="3"/>
  <c r="D138" i="3"/>
  <c r="F103" i="3"/>
  <c r="G103" i="3"/>
  <c r="H103" i="3"/>
  <c r="I103" i="3"/>
  <c r="E103" i="3"/>
  <c r="C112" i="3"/>
  <c r="C111" i="3"/>
  <c r="C110" i="3"/>
  <c r="I106" i="3"/>
  <c r="H106" i="3"/>
  <c r="G106" i="3"/>
  <c r="F106" i="3"/>
  <c r="E106" i="3"/>
  <c r="D106" i="3"/>
  <c r="D103" i="3"/>
  <c r="L76" i="3"/>
  <c r="L77" i="3"/>
  <c r="L75" i="3"/>
  <c r="C76" i="3"/>
  <c r="C77" i="3"/>
  <c r="C75" i="3"/>
  <c r="E71" i="3"/>
  <c r="F71" i="3"/>
  <c r="G71" i="3"/>
  <c r="H71" i="3"/>
  <c r="I71" i="3"/>
  <c r="D71" i="3"/>
  <c r="D42" i="3"/>
  <c r="D43" i="3"/>
  <c r="D41" i="3"/>
  <c r="F68" i="3"/>
  <c r="F77" i="3" s="1"/>
  <c r="G68" i="3"/>
  <c r="G75" i="3" s="1"/>
  <c r="H68" i="3"/>
  <c r="H77" i="3" s="1"/>
  <c r="I68" i="3"/>
  <c r="I77" i="3" s="1"/>
  <c r="E68" i="3"/>
  <c r="E77" i="3" s="1"/>
  <c r="D68" i="3"/>
  <c r="H42" i="3"/>
  <c r="H43" i="3"/>
  <c r="H41" i="3"/>
  <c r="F42" i="3"/>
  <c r="F43" i="3"/>
  <c r="F41" i="3"/>
  <c r="O33" i="17" l="1"/>
  <c r="P33" i="17" s="1"/>
  <c r="Q33" i="17" s="1"/>
  <c r="F34" i="17"/>
  <c r="G34" i="17" s="1"/>
  <c r="H34" i="17" s="1"/>
  <c r="N105" i="5"/>
  <c r="H136" i="5"/>
  <c r="H74" i="5"/>
  <c r="I75" i="3"/>
  <c r="D75" i="3"/>
  <c r="F75" i="3"/>
  <c r="J75" i="3" s="1"/>
  <c r="E75" i="3"/>
  <c r="H75" i="3"/>
  <c r="D76" i="3"/>
  <c r="F76" i="3"/>
  <c r="D77" i="3"/>
  <c r="J77" i="3" s="1"/>
  <c r="J111" i="3"/>
  <c r="G76" i="3"/>
  <c r="G77" i="3"/>
  <c r="I76" i="3"/>
  <c r="E76" i="3"/>
  <c r="H76" i="3"/>
  <c r="O34" i="17" l="1"/>
  <c r="P34" i="17" s="1"/>
  <c r="Q34" i="17" s="1"/>
  <c r="F35" i="17"/>
  <c r="G35" i="17" s="1"/>
  <c r="H35" i="17" s="1"/>
  <c r="J112" i="3"/>
  <c r="J110" i="3"/>
  <c r="J76" i="3"/>
  <c r="O35" i="17" l="1"/>
  <c r="P35" i="17" s="1"/>
  <c r="Q35" i="17" s="1"/>
  <c r="F36" i="17"/>
  <c r="G36" i="17" s="1"/>
  <c r="H36" i="17"/>
  <c r="O36" i="17" l="1"/>
  <c r="P36" i="17" s="1"/>
  <c r="Q36" i="17" s="1"/>
  <c r="F37" i="17"/>
  <c r="G37" i="17" s="1"/>
  <c r="H37" i="17"/>
  <c r="O37" i="17" l="1"/>
  <c r="P37" i="17" s="1"/>
  <c r="Q37" i="17" s="1"/>
  <c r="F38" i="17"/>
  <c r="G38" i="17" s="1"/>
  <c r="H38" i="17" s="1"/>
  <c r="O38" i="17" l="1"/>
  <c r="P38" i="17" s="1"/>
  <c r="Q38" i="17" s="1"/>
  <c r="F39" i="17"/>
  <c r="G39" i="17" s="1"/>
  <c r="H39" i="17" s="1"/>
  <c r="O39" i="17" l="1"/>
  <c r="P39" i="17" s="1"/>
  <c r="Q39" i="17" s="1"/>
  <c r="F40" i="17"/>
  <c r="G40" i="17" s="1"/>
  <c r="H40" i="17" s="1"/>
  <c r="O40" i="17" l="1"/>
  <c r="P40" i="17" s="1"/>
  <c r="Q40" i="17" s="1"/>
  <c r="F41" i="17"/>
  <c r="G41" i="17" s="1"/>
  <c r="H41" i="17"/>
  <c r="O41" i="17" l="1"/>
  <c r="P41" i="17" s="1"/>
  <c r="Q41" i="17" s="1"/>
  <c r="F42" i="17"/>
  <c r="G42" i="17" s="1"/>
  <c r="H42" i="17" s="1"/>
  <c r="O42" i="17" l="1"/>
  <c r="P42" i="17" s="1"/>
  <c r="Q42" i="17" s="1"/>
  <c r="F43" i="17"/>
  <c r="G43" i="17" s="1"/>
  <c r="H43" i="17" s="1"/>
  <c r="O43" i="17" l="1"/>
  <c r="P43" i="17" s="1"/>
  <c r="Q43" i="17" s="1"/>
  <c r="F44" i="17"/>
  <c r="G44" i="17" s="1"/>
  <c r="H44" i="17" s="1"/>
  <c r="O44" i="17" l="1"/>
  <c r="P44" i="17" s="1"/>
  <c r="Q44" i="17" s="1"/>
  <c r="F45" i="17"/>
  <c r="G45" i="17" s="1"/>
  <c r="H45" i="17" s="1"/>
  <c r="O45" i="17" l="1"/>
  <c r="P45" i="17" s="1"/>
  <c r="Q45" i="17" s="1"/>
  <c r="F46" i="17"/>
  <c r="G46" i="17" s="1"/>
  <c r="H46" i="17" s="1"/>
  <c r="O46" i="17" l="1"/>
  <c r="P46" i="17" s="1"/>
  <c r="Q46" i="17" s="1"/>
  <c r="F47" i="17"/>
  <c r="G47" i="17" s="1"/>
  <c r="H47" i="17"/>
  <c r="O47" i="17" l="1"/>
  <c r="P47" i="17" s="1"/>
  <c r="Q47" i="17" s="1"/>
  <c r="F48" i="17"/>
  <c r="G48" i="17" s="1"/>
  <c r="H48" i="17"/>
  <c r="O48" i="17" l="1"/>
  <c r="P48" i="17" s="1"/>
  <c r="Q48" i="17" s="1"/>
  <c r="F49" i="17"/>
  <c r="G49" i="17" s="1"/>
  <c r="H49" i="17"/>
  <c r="O49" i="17" l="1"/>
  <c r="P49" i="17" s="1"/>
  <c r="Q49" i="17" s="1"/>
  <c r="F50" i="17"/>
  <c r="G50" i="17" s="1"/>
  <c r="H50" i="17" s="1"/>
  <c r="O50" i="17" l="1"/>
  <c r="P50" i="17" s="1"/>
  <c r="Q50" i="17" s="1"/>
  <c r="F51" i="17"/>
  <c r="G51" i="17" s="1"/>
  <c r="H51" i="17" s="1"/>
  <c r="O51" i="17" l="1"/>
  <c r="P51" i="17" s="1"/>
  <c r="Q51" i="17" s="1"/>
  <c r="F52" i="17"/>
  <c r="G52" i="17" s="1"/>
  <c r="H52" i="17" s="1"/>
  <c r="O52" i="17" l="1"/>
  <c r="P52" i="17" s="1"/>
  <c r="Q52" i="17" s="1"/>
  <c r="O53" i="17" s="1"/>
  <c r="F53" i="17"/>
  <c r="G53" i="17" s="1"/>
  <c r="H53" i="17"/>
  <c r="F54" i="17" l="1"/>
  <c r="G54" i="17" s="1"/>
  <c r="H54" i="17" s="1"/>
  <c r="F55" i="17" l="1"/>
  <c r="G55" i="17" s="1"/>
  <c r="H55" i="17" s="1"/>
  <c r="F56" i="17" l="1"/>
  <c r="G56" i="17" s="1"/>
  <c r="H56" i="17"/>
  <c r="F57" i="17" l="1"/>
  <c r="G57" i="17" s="1"/>
  <c r="H57" i="17"/>
  <c r="F58" i="17" l="1"/>
  <c r="G58" i="17" s="1"/>
  <c r="H58" i="17" s="1"/>
  <c r="F59" i="17" l="1"/>
  <c r="G59" i="17" s="1"/>
  <c r="H59" i="17" s="1"/>
  <c r="F60" i="17" l="1"/>
  <c r="G60" i="17" s="1"/>
  <c r="H60" i="17" s="1"/>
  <c r="F61" i="17" l="1"/>
  <c r="G61" i="17" s="1"/>
  <c r="H61" i="17"/>
  <c r="F62" i="17" l="1"/>
  <c r="G62" i="17" s="1"/>
  <c r="H62" i="17" s="1"/>
  <c r="F63" i="17" l="1"/>
  <c r="G63" i="17" s="1"/>
  <c r="H63" i="17" s="1"/>
</calcChain>
</file>

<file path=xl/comments1.xml><?xml version="1.0" encoding="utf-8"?>
<comments xmlns="http://schemas.openxmlformats.org/spreadsheetml/2006/main">
  <authors>
    <author>Zviad Berekashvili</author>
  </authors>
  <commentList>
    <comment ref="F170" authorId="0" shapeId="0">
      <text>
        <r>
          <rPr>
            <sz val="9"/>
            <color indexed="81"/>
            <rFont val="Tahoma"/>
            <charset val="1"/>
          </rPr>
          <t>1-ლი ფორმულა</t>
        </r>
      </text>
    </comment>
    <comment ref="F171" authorId="0" shapeId="0">
      <text>
        <r>
          <rPr>
            <sz val="9"/>
            <color indexed="81"/>
            <rFont val="Tahoma"/>
            <charset val="1"/>
          </rPr>
          <t>1-ლი ფორმულა</t>
        </r>
      </text>
    </comment>
    <comment ref="F172" authorId="0" shapeId="0">
      <text>
        <r>
          <rPr>
            <sz val="9"/>
            <color indexed="81"/>
            <rFont val="Tahoma"/>
            <charset val="1"/>
          </rPr>
          <t>1-ლი ფორმულა</t>
        </r>
      </text>
    </comment>
    <comment ref="F173" authorId="0" shapeId="0">
      <text>
        <r>
          <rPr>
            <sz val="9"/>
            <color indexed="81"/>
            <rFont val="Tahoma"/>
            <charset val="1"/>
          </rPr>
          <t>მე-2 ფორმულა</t>
        </r>
      </text>
    </comment>
  </commentList>
</comments>
</file>

<file path=xl/sharedStrings.xml><?xml version="1.0" encoding="utf-8"?>
<sst xmlns="http://schemas.openxmlformats.org/spreadsheetml/2006/main" count="465" uniqueCount="82">
  <si>
    <t>1)</t>
  </si>
  <si>
    <t>ა)</t>
  </si>
  <si>
    <t>PV=</t>
  </si>
  <si>
    <t>n=</t>
  </si>
  <si>
    <t>i=</t>
  </si>
  <si>
    <t>FV=</t>
  </si>
  <si>
    <t>?</t>
  </si>
  <si>
    <t>პირობა:</t>
  </si>
  <si>
    <t>ფორმულა:</t>
  </si>
  <si>
    <t>ამოხსნა:</t>
  </si>
  <si>
    <t>ფორმულით</t>
  </si>
  <si>
    <t>ექსელით</t>
  </si>
  <si>
    <t>FV</t>
  </si>
  <si>
    <t>i</t>
  </si>
  <si>
    <t>ბ)</t>
  </si>
  <si>
    <t>PMT=</t>
  </si>
  <si>
    <t>Timeline</t>
  </si>
  <si>
    <t>დარჩენილი პერიოდები</t>
  </si>
  <si>
    <t>FV(PV0)</t>
  </si>
  <si>
    <t>FV(PV1)</t>
  </si>
  <si>
    <t>FV(PV3)</t>
  </si>
  <si>
    <t>FV(PV4)</t>
  </si>
  <si>
    <t>FV(PV5)</t>
  </si>
  <si>
    <t>FV(PV2)</t>
  </si>
  <si>
    <t>გ)</t>
  </si>
  <si>
    <t>დ)</t>
  </si>
  <si>
    <t>m=</t>
  </si>
  <si>
    <t>წელიწადში 4-ჯერ</t>
  </si>
  <si>
    <t>ე)</t>
  </si>
  <si>
    <t xml:space="preserve">ა) და დ) ამოცანის ამონახსნები განსხვავდება ერთმანეთისაგან, გამომდინარე იქედან, რომ პირველ შემთხვევაში დარიცხვა ხდება წელიწადში ერთჯერ, ხოლო მეორე შემთხვევაში დარიცხვის სიხშირე გაზრდილია  და ხდება წელიწადში 4-ჯერ  </t>
  </si>
  <si>
    <t>ვ)</t>
  </si>
  <si>
    <t>ყოველწლიურად</t>
  </si>
  <si>
    <t>წელიწადში 2-ჯერ</t>
  </si>
  <si>
    <t>კვარტალურად</t>
  </si>
  <si>
    <t>მუდმივად</t>
  </si>
  <si>
    <t>∞</t>
  </si>
  <si>
    <t>m</t>
  </si>
  <si>
    <t>FV1=</t>
  </si>
  <si>
    <t>FV2=</t>
  </si>
  <si>
    <t>FV3=</t>
  </si>
  <si>
    <t>PV(FV1)</t>
  </si>
  <si>
    <t>PV(FV2)</t>
  </si>
  <si>
    <t>PV(FV3)</t>
  </si>
  <si>
    <t>PV(FV0)</t>
  </si>
  <si>
    <t>გ) და დ) ამოცანის ამონახსნების შედარება, გვიჩვენებს, რომ უმჯობესია დიდი თანხების ადრე მიღება</t>
  </si>
  <si>
    <t>PVA=</t>
  </si>
  <si>
    <t>FVA=</t>
  </si>
  <si>
    <t>→</t>
  </si>
  <si>
    <t>ცხრილით</t>
  </si>
  <si>
    <t>თუკი PVIFA ცხრილში გავყვებით 4 პერიოდის სტრიქონს, დავინახავთ, რომ 6%-ის შესაბამისი მაჩვენებელი არის 3.4-ზე მაღალი, ხოლო 7%-ის შესაბამისი მაჩვენებელი კი არის 3.3872, რაც ძალიან ახლოსაა 3.4-თან. შესაბამისად, საპოვნი საპროცენტო განაკვეთი მიახლოებით უდრის 7%-ს</t>
  </si>
  <si>
    <t>საწყისი=</t>
  </si>
  <si>
    <t>მომავალი გაყიდვები=</t>
  </si>
  <si>
    <t>PV</t>
  </si>
  <si>
    <t>ა) ბ)</t>
  </si>
  <si>
    <t>გ) 5%</t>
  </si>
  <si>
    <t>გ) 10%</t>
  </si>
  <si>
    <t>გრაფიკი</t>
  </si>
  <si>
    <t>პერიოდი</t>
  </si>
  <si>
    <t>შენატანი (PMT)</t>
  </si>
  <si>
    <t>დარჩენილი ძირი</t>
  </si>
  <si>
    <t>პროცენტის დაფარვა</t>
  </si>
  <si>
    <t>ძირის დაფარვა</t>
  </si>
  <si>
    <t>ცხრილში თუ შევხედავთ 15%-იან სვეტს, დავინახავთ, რომ აღნიშნულ რიცხვთან 9 პერიოდზე ფაქტორი 4.7716 არის უფრო ახლოს ვიდრე 8 პერიოდზე ფაქტორი 4.4873. ამიტომ პასუხია 9 წელი</t>
  </si>
  <si>
    <t>მე-2 ფორმულის მიხედვით ანუიტეტის დღევანდელი ღირებულების ფაქტორი PVIFA= 14300/3000=</t>
  </si>
  <si>
    <t>n1=</t>
  </si>
  <si>
    <t>n2=</t>
  </si>
  <si>
    <t>PMT1=</t>
  </si>
  <si>
    <t>PMT2=</t>
  </si>
  <si>
    <t>ერლ ბერდი</t>
  </si>
  <si>
    <t>ივან უეტი</t>
  </si>
  <si>
    <t>Cash-Flow</t>
  </si>
  <si>
    <t>ერლ ბერდის საპენსიო სქემა უფრო მეტ ღირებულებას წარმოშობს 65 წლის ასაკში</t>
  </si>
  <si>
    <t>FV(4)=</t>
  </si>
  <si>
    <t>FV(4)</t>
  </si>
  <si>
    <t>PVA=-</t>
  </si>
  <si>
    <t>Effective=</t>
  </si>
  <si>
    <t>სიხშირე</t>
  </si>
  <si>
    <t>PVAD=</t>
  </si>
  <si>
    <t>72-ის წესი</t>
  </si>
  <si>
    <t>2)</t>
  </si>
  <si>
    <t>3)</t>
  </si>
  <si>
    <r>
      <t>i</t>
    </r>
    <r>
      <rPr>
        <b/>
        <sz val="11"/>
        <color theme="1"/>
        <rFont val="Symbol"/>
        <family val="1"/>
        <charset val="2"/>
      </rPr>
      <t>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</si>
</sst>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000_);_(* \(#,##0.0000\);_(* &quot;-&quot;??_);_(@_)"/>
    <numFmt numFmtId="168" formatCode="0.0000"/>
    <numFmt numFmtId="169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</font>
    <font>
      <b/>
      <sz val="11"/>
      <color theme="1"/>
      <name val="Symbol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9" fontId="0" fillId="0" borderId="0" xfId="0" applyNumberFormat="1"/>
    <xf numFmtId="43" fontId="0" fillId="0" borderId="0" xfId="1" applyFont="1" applyAlignment="1">
      <alignment horizontal="right"/>
    </xf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8" fontId="0" fillId="0" borderId="0" xfId="1" applyNumberFormat="1" applyFont="1"/>
    <xf numFmtId="164" fontId="0" fillId="0" borderId="0" xfId="2" applyNumberFormat="1" applyFont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44" fontId="0" fillId="0" borderId="0" xfId="3" applyFont="1" applyBorder="1" applyAlignment="1">
      <alignment horizontal="left" vertical="center"/>
    </xf>
    <xf numFmtId="1" fontId="0" fillId="0" borderId="0" xfId="3" applyNumberFormat="1" applyFont="1" applyBorder="1" applyAlignment="1">
      <alignment horizontal="left" vertical="center"/>
    </xf>
    <xf numFmtId="9" fontId="0" fillId="0" borderId="0" xfId="2" applyFont="1" applyBorder="1" applyAlignment="1">
      <alignment horizontal="left" vertical="center"/>
    </xf>
    <xf numFmtId="9" fontId="0" fillId="0" borderId="6" xfId="2" applyFont="1" applyBorder="1" applyAlignment="1">
      <alignment horizontal="left" vertical="center"/>
    </xf>
    <xf numFmtId="0" fontId="3" fillId="0" borderId="7" xfId="0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vertical="center"/>
    </xf>
    <xf numFmtId="43" fontId="2" fillId="0" borderId="1" xfId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right" vertical="center" wrapText="1"/>
    </xf>
    <xf numFmtId="44" fontId="0" fillId="0" borderId="1" xfId="3" applyFont="1" applyBorder="1" applyAlignment="1">
      <alignment vertical="center"/>
    </xf>
    <xf numFmtId="44" fontId="7" fillId="5" borderId="1" xfId="3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8" fontId="0" fillId="0" borderId="0" xfId="0" applyNumberFormat="1" applyAlignment="1">
      <alignment vertical="center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167" fontId="0" fillId="0" borderId="0" xfId="1" applyNumberFormat="1" applyFont="1" applyAlignment="1">
      <alignment vertical="center"/>
    </xf>
    <xf numFmtId="168" fontId="0" fillId="0" borderId="0" xfId="1" applyNumberFormat="1" applyFont="1" applyAlignment="1">
      <alignment horizontal="left" vertical="center"/>
    </xf>
    <xf numFmtId="1" fontId="8" fillId="0" borderId="0" xfId="3" applyNumberFormat="1" applyFont="1" applyBorder="1" applyAlignment="1">
      <alignment horizontal="left" vertical="center"/>
    </xf>
    <xf numFmtId="1" fontId="9" fillId="0" borderId="0" xfId="3" applyNumberFormat="1" applyFont="1" applyBorder="1" applyAlignment="1">
      <alignment horizontal="left" vertical="center"/>
    </xf>
    <xf numFmtId="44" fontId="0" fillId="0" borderId="0" xfId="0" applyNumberFormat="1" applyAlignment="1">
      <alignment vertical="center"/>
    </xf>
    <xf numFmtId="165" fontId="0" fillId="0" borderId="1" xfId="3" applyNumberFormat="1" applyFont="1" applyBorder="1" applyAlignment="1">
      <alignment vertical="center"/>
    </xf>
    <xf numFmtId="0" fontId="0" fillId="0" borderId="0" xfId="0" applyAlignment="1">
      <alignment horizontal="right" vertical="center"/>
    </xf>
    <xf numFmtId="44" fontId="0" fillId="0" borderId="0" xfId="3" applyFont="1" applyAlignment="1">
      <alignment vertical="center"/>
    </xf>
    <xf numFmtId="0" fontId="0" fillId="0" borderId="0" xfId="0" applyAlignment="1">
      <alignment horizontal="right"/>
    </xf>
    <xf numFmtId="43" fontId="2" fillId="0" borderId="0" xfId="1" applyFont="1"/>
    <xf numFmtId="169" fontId="0" fillId="0" borderId="0" xfId="2" applyNumberFormat="1" applyFont="1" applyBorder="1" applyAlignment="1">
      <alignment horizontal="left" vertical="center"/>
    </xf>
    <xf numFmtId="9" fontId="0" fillId="0" borderId="8" xfId="2" applyFont="1" applyBorder="1" applyAlignment="1">
      <alignment horizontal="left" vertical="center"/>
    </xf>
    <xf numFmtId="9" fontId="0" fillId="0" borderId="9" xfId="2" applyFont="1" applyBorder="1" applyAlignment="1">
      <alignment horizontal="left" vertical="center"/>
    </xf>
    <xf numFmtId="0" fontId="5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0" fillId="0" borderId="1" xfId="2" applyNumberFormat="1" applyFont="1" applyBorder="1" applyAlignment="1">
      <alignment horizontal="center" vertical="center"/>
    </xf>
    <xf numFmtId="44" fontId="0" fillId="0" borderId="1" xfId="3" applyFon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5" fontId="0" fillId="0" borderId="1" xfId="3" applyNumberFormat="1" applyFon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165" fontId="0" fillId="0" borderId="10" xfId="3" applyNumberFormat="1" applyFont="1" applyBorder="1" applyAlignment="1">
      <alignment horizontal="center" vertical="center"/>
    </xf>
    <xf numFmtId="165" fontId="0" fillId="0" borderId="12" xfId="3" applyNumberFormat="1" applyFont="1" applyBorder="1" applyAlignment="1">
      <alignment horizontal="center" vertical="center"/>
    </xf>
    <xf numFmtId="165" fontId="0" fillId="0" borderId="11" xfId="3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44" fontId="0" fillId="0" borderId="10" xfId="3" applyFont="1" applyBorder="1" applyAlignment="1">
      <alignment horizontal="center" vertical="center"/>
    </xf>
    <xf numFmtId="44" fontId="0" fillId="0" borderId="12" xfId="3" applyFont="1" applyBorder="1" applyAlignment="1">
      <alignment horizontal="center" vertical="center"/>
    </xf>
    <xf numFmtId="44" fontId="0" fillId="0" borderId="11" xfId="3" applyFont="1" applyBorder="1" applyAlignment="1">
      <alignment horizontal="center" vertical="center"/>
    </xf>
    <xf numFmtId="8" fontId="0" fillId="0" borderId="1" xfId="3" applyNumberFormat="1" applyFont="1" applyBorder="1" applyAlignment="1">
      <alignment horizontal="center" vertical="center"/>
    </xf>
    <xf numFmtId="8" fontId="0" fillId="0" borderId="0" xfId="3" applyNumberFormat="1" applyFont="1" applyAlignment="1">
      <alignment horizontal="center" vertical="center"/>
    </xf>
    <xf numFmtId="44" fontId="0" fillId="0" borderId="0" xfId="3" applyFont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right"/>
    </xf>
    <xf numFmtId="44" fontId="2" fillId="0" borderId="0" xfId="0" applyNumberFormat="1" applyFont="1" applyAlignment="1">
      <alignment horizontal="center"/>
    </xf>
    <xf numFmtId="10" fontId="0" fillId="0" borderId="10" xfId="2" applyNumberFormat="1" applyFont="1" applyBorder="1" applyAlignment="1">
      <alignment horizontal="center" vertical="center"/>
    </xf>
    <xf numFmtId="10" fontId="0" fillId="0" borderId="12" xfId="2" applyNumberFormat="1" applyFont="1" applyBorder="1" applyAlignment="1">
      <alignment horizontal="center" vertical="center"/>
    </xf>
    <xf numFmtId="10" fontId="0" fillId="0" borderId="11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8" fontId="0" fillId="0" borderId="1" xfId="2" applyNumberFormat="1" applyFont="1" applyBorder="1" applyAlignment="1">
      <alignment horizontal="center" vertical="center"/>
    </xf>
    <xf numFmtId="0" fontId="0" fillId="8" borderId="0" xfId="0" applyFill="1" applyAlignment="1">
      <alignment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307943</xdr:colOff>
      <xdr:row>0</xdr:row>
      <xdr:rowOff>104775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575143" y="1047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575143" y="1047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𝑃𝑀𝑇((1−〖(1+𝑖)〗^(−𝑛))/𝑖)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307943</xdr:colOff>
      <xdr:row>4</xdr:row>
      <xdr:rowOff>104775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575143" y="8667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575143" y="8667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1−〖(1+𝑖)〗^(−𝑛)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298417</xdr:colOff>
      <xdr:row>9</xdr:row>
      <xdr:rowOff>9526</xdr:rowOff>
    </xdr:from>
    <xdr:ext cx="5045107" cy="1162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565617" y="1724026"/>
              <a:ext cx="5045107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𝑃𝑀𝑇</m:t>
                  </m:r>
                </m:oMath>
              </a14:m>
              <a:r>
                <a:rPr lang="en-US" sz="1600"/>
                <a:t>- </a:t>
              </a:r>
              <a:r>
                <a:rPr lang="ka-GE" sz="1600"/>
                <a:t>თანაბარი</a:t>
              </a:r>
              <a:r>
                <a:rPr lang="ka-GE" sz="1600" baseline="0"/>
                <a:t> პერიოდული შენატანები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𝑃𝑉𝐴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ანუიტეტის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დღევანდელი ღირებულება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ნომინალური საპროცენტო განაკვეთი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პერიოდების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რაოდენობა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effectLst/>
              </a:endParaRPr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65617" y="1724026"/>
              <a:ext cx="5045107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/>
                <a:t>- </a:t>
              </a:r>
              <a:r>
                <a:rPr lang="ka-GE" sz="1600"/>
                <a:t>თანაბარი</a:t>
              </a:r>
              <a:r>
                <a:rPr lang="ka-GE" sz="1600" baseline="0"/>
                <a:t> პერიოდული შენატანები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𝑃𝑉𝐴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ანუიტეტის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დღევანდელი ღირებულება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ნომინალური საპროცენტო განაკვეთი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პერიოდების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რაოდენობა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effectLst/>
              </a:endParaRPr>
            </a:p>
            <a:p>
              <a:endParaRPr lang="en-US" sz="16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8</xdr:col>
      <xdr:colOff>714376</xdr:colOff>
      <xdr:row>14</xdr:row>
      <xdr:rowOff>75299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228600"/>
          <a:ext cx="5619750" cy="25136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2</xdr:col>
      <xdr:colOff>352425</xdr:colOff>
      <xdr:row>27</xdr:row>
      <xdr:rowOff>161925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71625" y="53054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71625" y="53054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352425</xdr:colOff>
      <xdr:row>23</xdr:row>
      <xdr:rowOff>161925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571625" y="53054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571625" y="53054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〖𝐹𝑉〗_𝑛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(1+𝑖/𝑚)〗^𝑚𝑛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1</xdr:row>
      <xdr:rowOff>0</xdr:rowOff>
    </xdr:from>
    <xdr:to>
      <xdr:col>10</xdr:col>
      <xdr:colOff>513463</xdr:colOff>
      <xdr:row>4</xdr:row>
      <xdr:rowOff>85643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095238" cy="65714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6</xdr:col>
      <xdr:colOff>638175</xdr:colOff>
      <xdr:row>23</xdr:row>
      <xdr:rowOff>152400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695825" y="453390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695825" y="453390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(1+𝑖/𝑚)〗^𝑚𝑛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371475</xdr:colOff>
      <xdr:row>26</xdr:row>
      <xdr:rowOff>133350</xdr:rowOff>
    </xdr:from>
    <xdr:ext cx="2438400" cy="263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590675" y="5086350"/>
              <a:ext cx="243840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590675" y="5086350"/>
              <a:ext cx="243840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〖𝐹𝑉〗_𝑛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𝑒^𝑖𝑛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638175</xdr:colOff>
      <xdr:row>26</xdr:row>
      <xdr:rowOff>152400</xdr:rowOff>
    </xdr:from>
    <xdr:ext cx="2438400" cy="263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857750" y="5105400"/>
              <a:ext cx="243840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857750" y="5105400"/>
              <a:ext cx="243840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𝐹𝑉〗_𝑛/𝑒^𝑖𝑛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</xdr:rowOff>
    </xdr:from>
    <xdr:to>
      <xdr:col>10</xdr:col>
      <xdr:colOff>237246</xdr:colOff>
      <xdr:row>4</xdr:row>
      <xdr:rowOff>85645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9550"/>
          <a:ext cx="7028571" cy="63809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0</xdr:colOff>
      <xdr:row>19</xdr:row>
      <xdr:rowOff>171450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990725" y="37909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990725" y="37909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238125</xdr:colOff>
      <xdr:row>18</xdr:row>
      <xdr:rowOff>85725</xdr:rowOff>
    </xdr:from>
    <xdr:ext cx="2438400" cy="727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667250" y="3514725"/>
              <a:ext cx="2438400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f>
                          <m:f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𝐹𝑉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𝑃𝑉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sz="16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667250" y="3514725"/>
              <a:ext cx="2438400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𝑖</a:t>
              </a:r>
              <a:r>
                <a:rPr lang="en-US" sz="1600" i="0">
                  <a:latin typeface="Cambria Math" panose="02040503050406030204" pitchFamily="18" charset="0"/>
                </a:rPr>
                <a:t>=√(</a:t>
              </a:r>
              <a:r>
                <a:rPr lang="en-US" sz="1600" b="0" i="0">
                  <a:latin typeface="Cambria Math" panose="02040503050406030204" pitchFamily="18" charset="0"/>
                </a:rPr>
                <a:t>𝑛&amp;〖𝐹𝑉〗_𝑛/〖𝑃𝑉〗_0 )</a:t>
              </a:r>
              <a:r>
                <a:rPr lang="en-US" sz="1600" i="0">
                  <a:latin typeface="Cambria Math" panose="02040503050406030204" pitchFamily="18" charset="0"/>
                </a:rPr>
                <a:t>−</a:t>
              </a:r>
              <a:r>
                <a:rPr lang="en-US" sz="1600" b="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6</xdr:col>
      <xdr:colOff>390525</xdr:colOff>
      <xdr:row>11</xdr:row>
      <xdr:rowOff>68966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66675"/>
          <a:ext cx="4695825" cy="209779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9525</xdr:colOff>
      <xdr:row>0</xdr:row>
      <xdr:rowOff>57150</xdr:rowOff>
    </xdr:from>
    <xdr:to>
      <xdr:col>13</xdr:col>
      <xdr:colOff>238125</xdr:colOff>
      <xdr:row>3</xdr:row>
      <xdr:rowOff>71869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57150"/>
          <a:ext cx="4714875" cy="58621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219075</xdr:colOff>
      <xdr:row>26</xdr:row>
      <xdr:rowOff>19050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209800" y="4972050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209800" y="4972050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𝑃𝑀𝑇((1−〖(1+𝑖)〗^(−𝑛))/𝑖)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180975</xdr:colOff>
      <xdr:row>26</xdr:row>
      <xdr:rowOff>19050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38950" y="4972050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38950" y="4972050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1−〖(1+𝑖)〗^(−𝑛) ))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21</xdr:row>
      <xdr:rowOff>28575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43125" y="40290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43125" y="40290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1−〖(1+𝑖)〗^(−𝑛) ))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1</xdr:row>
      <xdr:rowOff>95250</xdr:rowOff>
    </xdr:from>
    <xdr:to>
      <xdr:col>9</xdr:col>
      <xdr:colOff>438150</xdr:colOff>
      <xdr:row>6</xdr:row>
      <xdr:rowOff>78693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85750"/>
          <a:ext cx="6448425" cy="93594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21</xdr:row>
      <xdr:rowOff>28575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43125" y="40290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43125" y="40290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1−〖(1+𝑖)〗^(−𝑛) ))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</xdr:col>
      <xdr:colOff>66675</xdr:colOff>
      <xdr:row>0</xdr:row>
      <xdr:rowOff>66675</xdr:rowOff>
    </xdr:from>
    <xdr:to>
      <xdr:col>8</xdr:col>
      <xdr:colOff>666750</xdr:colOff>
      <xdr:row>7</xdr:row>
      <xdr:rowOff>51641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66675"/>
          <a:ext cx="6429375" cy="131846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21</xdr:row>
      <xdr:rowOff>28575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43125" y="40290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43125" y="40290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1−〖(1+𝑖)〗^(−𝑛) ))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</xdr:col>
      <xdr:colOff>95251</xdr:colOff>
      <xdr:row>0</xdr:row>
      <xdr:rowOff>142875</xdr:rowOff>
    </xdr:from>
    <xdr:to>
      <xdr:col>10</xdr:col>
      <xdr:colOff>390526</xdr:colOff>
      <xdr:row>6</xdr:row>
      <xdr:rowOff>109040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1" y="142875"/>
          <a:ext cx="7334250" cy="11091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7</xdr:col>
      <xdr:colOff>552450</xdr:colOff>
      <xdr:row>21</xdr:row>
      <xdr:rowOff>28575</xdr:rowOff>
    </xdr:from>
    <xdr:ext cx="2781300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724525" y="4029075"/>
              <a:ext cx="278130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60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fName>
                      <m:e>
                        <m:f>
                          <m:f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𝑃𝑀𝑇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𝑃𝑀𝑇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𝑃𝑉𝐴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724525" y="4029075"/>
              <a:ext cx="278130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𝑛=</a:t>
              </a:r>
              <a:r>
                <a:rPr lang="en-US" sz="1600" i="0">
                  <a:latin typeface="Cambria Math" panose="02040503050406030204" pitchFamily="18" charset="0"/>
                </a:rPr>
                <a:t>log_(</a:t>
              </a:r>
              <a:r>
                <a:rPr lang="en-US" sz="1600" b="0" i="0">
                  <a:latin typeface="Cambria Math" panose="02040503050406030204" pitchFamily="18" charset="0"/>
                </a:rPr>
                <a:t>1+𝑖)⁡〖𝑃𝑀𝑇/(𝑃𝑀𝑇−𝑃𝑉𝐴∗𝑖)〗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</xdr:col>
      <xdr:colOff>533400</xdr:colOff>
      <xdr:row>37</xdr:row>
      <xdr:rowOff>133350</xdr:rowOff>
    </xdr:from>
    <xdr:to>
      <xdr:col>17</xdr:col>
      <xdr:colOff>531917</xdr:colOff>
      <xdr:row>57</xdr:row>
      <xdr:rowOff>37636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6610350"/>
          <a:ext cx="11866667" cy="3714286"/>
        </a:xfrm>
        <a:prstGeom prst="rect">
          <a:avLst/>
        </a:prstGeom>
      </xdr:spPr>
    </xdr:pic>
    <xdr:clientData/>
  </xdr:twoCellAnchor>
  <xdr:oneCellAnchor>
    <xdr:from>
      <xdr:col>7</xdr:col>
      <xdr:colOff>371475</xdr:colOff>
      <xdr:row>24</xdr:row>
      <xdr:rowOff>38100</xdr:rowOff>
    </xdr:from>
    <xdr:ext cx="2635282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543550" y="4610100"/>
              <a:ext cx="2635282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𝑃𝑉𝐼𝐹𝐴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15%,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𝑃𝑉𝐴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𝑃𝑀𝑇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543550" y="4610100"/>
              <a:ext cx="2635282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〖𝑃𝑉𝐼𝐹𝐴〗_(15%, 𝑥)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𝑃𝑉𝐴/𝑃𝑀𝑇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9525</xdr:colOff>
      <xdr:row>24</xdr:row>
      <xdr:rowOff>161925</xdr:rowOff>
    </xdr:from>
    <xdr:ext cx="2635282" cy="2573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000250" y="4733925"/>
              <a:ext cx="2635282" cy="2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𝑃𝑉𝐼𝐹𝐴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15%, 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000250" y="4733925"/>
              <a:ext cx="2635282" cy="2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𝑃𝑉𝐴〖∗𝑃𝑉𝐼𝐹𝐴〗_(15%,  𝑥)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38102</xdr:colOff>
      <xdr:row>1</xdr:row>
      <xdr:rowOff>4855</xdr:rowOff>
    </xdr:from>
    <xdr:to>
      <xdr:col>10</xdr:col>
      <xdr:colOff>247651</xdr:colOff>
      <xdr:row>13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2" y="195355"/>
          <a:ext cx="7000874" cy="24621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2</xdr:col>
      <xdr:colOff>714375</xdr:colOff>
      <xdr:row>33</xdr:row>
      <xdr:rowOff>171450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933575" y="64865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933575" y="64865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〖𝐹𝑉〗_𝑛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(1+𝑖/𝑚)〗^𝑚𝑛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47625</xdr:colOff>
      <xdr:row>33</xdr:row>
      <xdr:rowOff>161925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219700" y="647700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219700" y="647700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(1+𝑖/𝑚)〗^𝑚𝑛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276225</xdr:colOff>
      <xdr:row>36</xdr:row>
      <xdr:rowOff>161925</xdr:rowOff>
    </xdr:from>
    <xdr:ext cx="2438400" cy="263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495425" y="7048500"/>
              <a:ext cx="243840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495425" y="7048500"/>
              <a:ext cx="243840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〖𝐹𝑉〗_𝑛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𝑒^𝑖𝑛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333375</xdr:colOff>
      <xdr:row>36</xdr:row>
      <xdr:rowOff>180975</xdr:rowOff>
    </xdr:from>
    <xdr:ext cx="2438400" cy="263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762500" y="7067550"/>
              <a:ext cx="243840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762500" y="7067550"/>
              <a:ext cx="243840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𝐹𝑉〗_𝑛/𝑒^𝑖𝑛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714375</xdr:colOff>
      <xdr:row>30</xdr:row>
      <xdr:rowOff>171450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933575" y="64865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33575" y="64865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〖𝐹𝑉〗_𝑛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57150</xdr:colOff>
      <xdr:row>1</xdr:row>
      <xdr:rowOff>47626</xdr:rowOff>
    </xdr:from>
    <xdr:to>
      <xdr:col>9</xdr:col>
      <xdr:colOff>666750</xdr:colOff>
      <xdr:row>13</xdr:row>
      <xdr:rowOff>106982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38126"/>
          <a:ext cx="6657975" cy="234535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171450</xdr:colOff>
      <xdr:row>33</xdr:row>
      <xdr:rowOff>9525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162175" y="629602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162175" y="629602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𝑃𝑀𝑇(((1+𝑖)^𝑛−1)/𝑖)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85725</xdr:rowOff>
    </xdr:from>
    <xdr:to>
      <xdr:col>10</xdr:col>
      <xdr:colOff>465815</xdr:colOff>
      <xdr:row>9</xdr:row>
      <xdr:rowOff>56963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76225"/>
          <a:ext cx="7276190" cy="14952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47625</xdr:colOff>
      <xdr:row>24</xdr:row>
      <xdr:rowOff>171450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038350" y="47434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038350" y="47434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638174</xdr:colOff>
      <xdr:row>27</xdr:row>
      <xdr:rowOff>28575</xdr:rowOff>
    </xdr:from>
    <xdr:ext cx="3762375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076449" y="5172075"/>
              <a:ext cx="3762375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076449" y="5172075"/>
              <a:ext cx="3762375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𝑃𝑀𝑇(((1+𝑖)^𝑛−1)/𝑖)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133350</xdr:rowOff>
    </xdr:from>
    <xdr:to>
      <xdr:col>10</xdr:col>
      <xdr:colOff>542925</xdr:colOff>
      <xdr:row>16</xdr:row>
      <xdr:rowOff>108009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33350"/>
          <a:ext cx="6029325" cy="30226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2</xdr:col>
      <xdr:colOff>542925</xdr:colOff>
      <xdr:row>33</xdr:row>
      <xdr:rowOff>171450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762125" y="76009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62125" y="76009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59</xdr:row>
      <xdr:rowOff>161925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66900" y="125444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66900" y="125444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94</xdr:row>
      <xdr:rowOff>161925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66900" y="125444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66900" y="125444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129</xdr:row>
      <xdr:rowOff>161925</xdr:rowOff>
    </xdr:from>
    <xdr:ext cx="2438400" cy="457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866900" y="25117425"/>
              <a:ext cx="2438400" cy="457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866900" y="25117425"/>
              <a:ext cx="2438400" cy="457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(1+𝑖/𝑚)〗^𝑚𝑛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161</xdr:row>
      <xdr:rowOff>47625</xdr:rowOff>
    </xdr:from>
    <xdr:ext cx="2438400" cy="457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866900" y="30718125"/>
              <a:ext cx="2438400" cy="457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866900" y="30718125"/>
              <a:ext cx="2438400" cy="457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(1+𝑖/𝑚)〗^𝑚𝑛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266700</xdr:colOff>
      <xdr:row>161</xdr:row>
      <xdr:rowOff>152400</xdr:rowOff>
    </xdr:from>
    <xdr:ext cx="1543050" cy="263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143500" y="30822900"/>
              <a:ext cx="154305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143500" y="30822900"/>
              <a:ext cx="1543050" cy="263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𝑒^𝑖𝑛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17</xdr:row>
      <xdr:rowOff>171450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14575" y="47434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14575" y="47434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133350</xdr:colOff>
      <xdr:row>1</xdr:row>
      <xdr:rowOff>47625</xdr:rowOff>
    </xdr:from>
    <xdr:to>
      <xdr:col>9</xdr:col>
      <xdr:colOff>408688</xdr:colOff>
      <xdr:row>6</xdr:row>
      <xdr:rowOff>161792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38125"/>
          <a:ext cx="7095238" cy="106666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9</xdr:col>
      <xdr:colOff>676274</xdr:colOff>
      <xdr:row>1</xdr:row>
      <xdr:rowOff>47626</xdr:rowOff>
    </xdr:from>
    <xdr:to>
      <xdr:col>16</xdr:col>
      <xdr:colOff>380148</xdr:colOff>
      <xdr:row>12</xdr:row>
      <xdr:rowOff>149810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1874" y="238126"/>
          <a:ext cx="4761649" cy="219768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257175</xdr:colOff>
      <xdr:row>20</xdr:row>
      <xdr:rowOff>28575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524125" y="38385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524125" y="38385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𝑃𝑀𝑇((1−〖(1+𝑖)〗^(−𝑛))/𝑖)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438150</xdr:colOff>
      <xdr:row>20</xdr:row>
      <xdr:rowOff>9525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772150" y="381952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772150" y="381952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1−〖(1+𝑖)〗^(−𝑛) ))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219074</xdr:colOff>
      <xdr:row>25</xdr:row>
      <xdr:rowOff>38100</xdr:rowOff>
    </xdr:from>
    <xdr:ext cx="3762375" cy="459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657349" y="4838700"/>
              <a:ext cx="3762375" cy="459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𝐸𝑓𝑓𝑒𝑐𝑡𝑖𝑣𝑒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657349" y="4838700"/>
              <a:ext cx="3762375" cy="459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𝐸𝑓𝑓𝑒𝑐𝑡𝑖𝑣𝑒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(1+𝑖/𝑚)〗^𝑚−1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600075</xdr:colOff>
      <xdr:row>1</xdr:row>
      <xdr:rowOff>19050</xdr:rowOff>
    </xdr:from>
    <xdr:to>
      <xdr:col>10</xdr:col>
      <xdr:colOff>237239</xdr:colOff>
      <xdr:row>7</xdr:row>
      <xdr:rowOff>161764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09550"/>
          <a:ext cx="7085714" cy="12857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1</xdr:col>
      <xdr:colOff>771524</xdr:colOff>
      <xdr:row>28</xdr:row>
      <xdr:rowOff>152400</xdr:rowOff>
    </xdr:from>
    <xdr:ext cx="3762375" cy="435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381124" y="5524500"/>
              <a:ext cx="3762375" cy="435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𝐸𝑓𝑓𝑒𝑐𝑡𝑖𝑣𝑒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6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381124" y="5524500"/>
              <a:ext cx="3762375" cy="435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𝐸𝑓𝑓𝑒𝑐𝑡𝑖𝑣𝑒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𝑒^𝑖−1</a:t>
              </a:r>
              <a:endParaRPr lang="en-US" sz="1600" b="0"/>
            </a:p>
            <a:p>
              <a:pPr/>
              <a:endParaRPr lang="en-US" sz="1100"/>
            </a:p>
          </xdr:txBody>
        </xdr:sp>
      </mc:Fallback>
    </mc:AlternateContent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</xdr:row>
      <xdr:rowOff>38100</xdr:rowOff>
    </xdr:from>
    <xdr:to>
      <xdr:col>9</xdr:col>
      <xdr:colOff>115783</xdr:colOff>
      <xdr:row>9</xdr:row>
      <xdr:rowOff>171450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699" y="228600"/>
          <a:ext cx="6221309" cy="16573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19049</xdr:colOff>
      <xdr:row>28</xdr:row>
      <xdr:rowOff>28575</xdr:rowOff>
    </xdr:from>
    <xdr:ext cx="3343275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85999" y="5400675"/>
              <a:ext cx="3343275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𝑃𝑉𝐴𝐷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(1+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85999" y="5400675"/>
              <a:ext cx="3343275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𝑃𝑉𝐴𝐷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𝑃𝑀𝑇((1−(1+𝑖)^(−𝑛))/𝑖)(1+𝑖)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352425</xdr:colOff>
      <xdr:row>11</xdr:row>
      <xdr:rowOff>38100</xdr:rowOff>
    </xdr:from>
    <xdr:ext cx="2143124" cy="459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790700" y="4838700"/>
              <a:ext cx="2143124" cy="459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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72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90700" y="4838700"/>
              <a:ext cx="2143124" cy="459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𝑛 </a:t>
              </a:r>
              <a:r>
                <a:rPr lang="en-US" sz="1600" i="0">
                  <a:latin typeface="Cambria Math" panose="02040503050406030204" pitchFamily="18" charset="0"/>
                  <a:sym typeface="Symbol" panose="05050102010706020507" pitchFamily="18" charset="2"/>
                </a:rPr>
                <a:t></a:t>
              </a:r>
              <a:r>
                <a:rPr lang="en-US" sz="1600" b="0" i="0">
                  <a:latin typeface="Cambria Math" panose="02040503050406030204" pitchFamily="18" charset="0"/>
                  <a:sym typeface="Symbol" panose="05050102010706020507" pitchFamily="18" charset="2"/>
                </a:rPr>
                <a:t>  72/𝑖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1</xdr:row>
      <xdr:rowOff>28575</xdr:rowOff>
    </xdr:from>
    <xdr:to>
      <xdr:col>10</xdr:col>
      <xdr:colOff>322953</xdr:colOff>
      <xdr:row>8</xdr:row>
      <xdr:rowOff>18885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19075"/>
          <a:ext cx="7171428" cy="132381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4</xdr:col>
      <xdr:colOff>666750</xdr:colOff>
      <xdr:row>11</xdr:row>
      <xdr:rowOff>38100</xdr:rowOff>
    </xdr:from>
    <xdr:ext cx="2143124" cy="459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76650" y="4838700"/>
              <a:ext cx="2143124" cy="459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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72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76650" y="4838700"/>
              <a:ext cx="2143124" cy="459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𝑖 </a:t>
              </a:r>
              <a:r>
                <a:rPr lang="en-US" sz="1600" i="0">
                  <a:latin typeface="Cambria Math" panose="02040503050406030204" pitchFamily="18" charset="0"/>
                  <a:sym typeface="Symbol" panose="05050102010706020507" pitchFamily="18" charset="2"/>
                </a:rPr>
                <a:t></a:t>
              </a:r>
              <a:r>
                <a:rPr lang="en-US" sz="1600" b="0" i="0">
                  <a:latin typeface="Cambria Math" panose="02040503050406030204" pitchFamily="18" charset="0"/>
                  <a:sym typeface="Symbol" panose="05050102010706020507" pitchFamily="18" charset="2"/>
                </a:rPr>
                <a:t>  72/𝑛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</xdr:row>
      <xdr:rowOff>104775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257550" y="2952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257550" y="2952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𝑃𝑀𝑇(((1+𝑖)^𝑛−1)/𝑖)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219075</xdr:colOff>
      <xdr:row>4</xdr:row>
      <xdr:rowOff>161925</xdr:rowOff>
    </xdr:from>
    <xdr:ext cx="2635282" cy="4941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267075" y="923925"/>
              <a:ext cx="2635282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𝐹𝑉𝐴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67075" y="923925"/>
              <a:ext cx="2635282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𝐹𝑉𝐴(𝑖/(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257175</xdr:colOff>
      <xdr:row>8</xdr:row>
      <xdr:rowOff>66675</xdr:rowOff>
    </xdr:from>
    <xdr:ext cx="4654582" cy="1162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305175" y="1590675"/>
              <a:ext cx="4654582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𝑃𝑀𝑇</m:t>
                  </m:r>
                </m:oMath>
              </a14:m>
              <a:r>
                <a:rPr lang="en-US" sz="1600"/>
                <a:t>- </a:t>
              </a:r>
              <a:r>
                <a:rPr lang="ka-GE" sz="1600"/>
                <a:t>თანაბარი</a:t>
              </a:r>
              <a:r>
                <a:rPr lang="ka-GE" sz="1600" baseline="0"/>
                <a:t> პერიოდული შენატანები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𝑃𝑉𝐴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ანუიტეტის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დღევანდელი ღირებულება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ნომინალური საპროცენტო განაკვეთი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პერიოდების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რაოდენობა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effectLst/>
              </a:endParaRPr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05175" y="1590675"/>
              <a:ext cx="4654582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/>
                <a:t>- </a:t>
              </a:r>
              <a:r>
                <a:rPr lang="ka-GE" sz="1600"/>
                <a:t>თანაბარი</a:t>
              </a:r>
              <a:r>
                <a:rPr lang="ka-GE" sz="1600" baseline="0"/>
                <a:t> პერიოდული შენატანები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𝑃𝑉𝐴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ანუიტეტის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დღევანდელი ღირებულება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ნომინალური საპროცენტო განაკვეთი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პერიოდების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რაოდენობა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effectLst/>
              </a:endParaRPr>
            </a:p>
            <a:p>
              <a:endParaRPr lang="en-US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33</xdr:row>
      <xdr:rowOff>171450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762125" y="64579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62125" y="64579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38101</xdr:colOff>
      <xdr:row>0</xdr:row>
      <xdr:rowOff>104777</xdr:rowOff>
    </xdr:from>
    <xdr:to>
      <xdr:col>12</xdr:col>
      <xdr:colOff>552450</xdr:colOff>
      <xdr:row>16</xdr:row>
      <xdr:rowOff>82347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1" y="104777"/>
          <a:ext cx="7372349" cy="302557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19050</xdr:colOff>
      <xdr:row>58</xdr:row>
      <xdr:rowOff>161925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847850" y="112109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847850" y="112109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533400</xdr:colOff>
      <xdr:row>91</xdr:row>
      <xdr:rowOff>180975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752600" y="1751647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752600" y="1751647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122</xdr:row>
      <xdr:rowOff>171450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790700" y="234124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790700" y="234124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9525</xdr:rowOff>
    </xdr:from>
    <xdr:to>
      <xdr:col>17</xdr:col>
      <xdr:colOff>608289</xdr:colOff>
      <xdr:row>13</xdr:row>
      <xdr:rowOff>104501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90525"/>
          <a:ext cx="10485714" cy="21904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85725</xdr:colOff>
      <xdr:row>30</xdr:row>
      <xdr:rowOff>28575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914525" y="59340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914525" y="59340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1−〖(1+𝑖)〗^(−𝑛) ))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18</xdr:col>
      <xdr:colOff>246303</xdr:colOff>
      <xdr:row>9</xdr:row>
      <xdr:rowOff>123620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00025"/>
          <a:ext cx="10771428" cy="163809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9525</xdr:colOff>
      <xdr:row>26</xdr:row>
      <xdr:rowOff>28575</xdr:rowOff>
    </xdr:from>
    <xdr:ext cx="2635282" cy="4941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38325" y="5934075"/>
              <a:ext cx="2635282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𝐹𝑉𝐴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38325" y="5934075"/>
              <a:ext cx="2635282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𝐹𝑉𝐴(𝑖/(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(1+𝑖)^𝑛−1))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23</xdr:row>
      <xdr:rowOff>28575</xdr:rowOff>
    </xdr:from>
    <xdr:ext cx="2635282" cy="387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838325" y="5934075"/>
              <a:ext cx="2635282" cy="387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𝑃𝑀𝑇</m:t>
                  </m:r>
                  <m:r>
                    <a:rPr lang="en-US" sz="16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𝐹𝑉𝐴</m:t>
                  </m:r>
                  <m:d>
                    <m:d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num>
                        <m:den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1+</m:t>
                                  </m:r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den>
                      </m:f>
                    </m:e>
                  </m:d>
                </m:oMath>
              </a14:m>
              <a:r>
                <a:rPr lang="en-US" sz="1600" i="1"/>
                <a:t>/(1+i)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838325" y="5934075"/>
              <a:ext cx="2635282" cy="387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𝐹𝑉𝐴(𝑖/(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(1+𝑖)^𝑛−1))</a:t>
              </a:r>
              <a:r>
                <a:rPr lang="en-US" sz="1600" i="1"/>
                <a:t>/(1+i)</a:t>
              </a:r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1</xdr:row>
      <xdr:rowOff>142875</xdr:rowOff>
    </xdr:from>
    <xdr:to>
      <xdr:col>18</xdr:col>
      <xdr:colOff>36781</xdr:colOff>
      <xdr:row>6</xdr:row>
      <xdr:rowOff>142756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33375"/>
          <a:ext cx="10552381" cy="95238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28575</xdr:rowOff>
    </xdr:from>
    <xdr:to>
      <xdr:col>18</xdr:col>
      <xdr:colOff>55828</xdr:colOff>
      <xdr:row>7</xdr:row>
      <xdr:rowOff>161765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19075"/>
          <a:ext cx="10571428" cy="127619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0</xdr:colOff>
      <xdr:row>23</xdr:row>
      <xdr:rowOff>171450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28800" y="45529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28800" y="4552950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𝑃𝑉〗_0 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22</xdr:row>
      <xdr:rowOff>85725</xdr:rowOff>
    </xdr:from>
    <xdr:ext cx="2438400" cy="727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505325" y="4276725"/>
              <a:ext cx="2438400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f>
                          <m:f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𝐹𝑉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𝑃𝑉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n-US" sz="16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05325" y="4276725"/>
              <a:ext cx="2438400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𝑖</a:t>
              </a:r>
              <a:r>
                <a:rPr lang="en-US" sz="1600" i="0">
                  <a:latin typeface="Cambria Math" panose="02040503050406030204" pitchFamily="18" charset="0"/>
                </a:rPr>
                <a:t>=√(</a:t>
              </a:r>
              <a:r>
                <a:rPr lang="en-US" sz="1600" b="0" i="0">
                  <a:latin typeface="Cambria Math" panose="02040503050406030204" pitchFamily="18" charset="0"/>
                </a:rPr>
                <a:t>𝑛&amp;〖𝐹𝑉〗_𝑛/〖𝑃𝑉〗_0 )</a:t>
              </a:r>
              <a:r>
                <a:rPr lang="en-US" sz="1600" i="0">
                  <a:latin typeface="Cambria Math" panose="02040503050406030204" pitchFamily="18" charset="0"/>
                </a:rPr>
                <a:t>−</a:t>
              </a:r>
              <a:r>
                <a:rPr lang="en-US" sz="1600" b="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18</xdr:col>
      <xdr:colOff>55828</xdr:colOff>
      <xdr:row>7</xdr:row>
      <xdr:rowOff>161767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8600"/>
          <a:ext cx="10571428" cy="126666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2</xdr:col>
      <xdr:colOff>381000</xdr:colOff>
      <xdr:row>23</xdr:row>
      <xdr:rowOff>142875</xdr:rowOff>
    </xdr:from>
    <xdr:ext cx="2635282" cy="2573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600200" y="4524375"/>
              <a:ext cx="2635282" cy="2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a-GE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𝑃𝑉𝐼𝐹𝐴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%,4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600200" y="4524375"/>
              <a:ext cx="2635282" cy="2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𝑃𝑀𝑇〖</a:t>
              </a:r>
              <a:r>
                <a:rPr lang="ka-GE" sz="1600" b="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𝑃𝑉𝐼𝐹𝐴〗_(𝑥%,4))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485774</xdr:colOff>
      <xdr:row>23</xdr:row>
      <xdr:rowOff>28575</xdr:rowOff>
    </xdr:from>
    <xdr:ext cx="3571875" cy="462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914899" y="4410075"/>
              <a:ext cx="3571875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a-GE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𝑃𝑉𝐼𝐹𝐴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%,4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𝑃𝑉𝐴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𝑃𝑀𝑇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10200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3000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</a:rPr>
                      <m:t>=3.4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914899" y="4410075"/>
              <a:ext cx="3571875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</a:t>
              </a:r>
              <a:r>
                <a:rPr lang="ka-GE" sz="1600" b="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𝑃𝑉𝐼𝐹𝐴〗_(𝑥%,4))=𝑃𝑉𝐴/𝑃𝑀𝑇=10200/3000=3.4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2</xdr:col>
      <xdr:colOff>0</xdr:colOff>
      <xdr:row>35</xdr:row>
      <xdr:rowOff>0</xdr:rowOff>
    </xdr:from>
    <xdr:to>
      <xdr:col>21</xdr:col>
      <xdr:colOff>160433</xdr:colOff>
      <xdr:row>56</xdr:row>
      <xdr:rowOff>47119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667500"/>
          <a:ext cx="11933333" cy="40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22</xdr:row>
      <xdr:rowOff>142875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52550" y="509587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𝑝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52550" y="509587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𝑓</a:t>
              </a:r>
              <a:r>
                <a:rPr lang="en-US" sz="1600" i="0">
                  <a:latin typeface="Cambria Math" panose="02040503050406030204" pitchFamily="18" charset="0"/>
                </a:rPr>
                <a:t>=𝑝〖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</xdr:row>
      <xdr:rowOff>38100</xdr:rowOff>
    </xdr:from>
    <xdr:to>
      <xdr:col>9</xdr:col>
      <xdr:colOff>561090</xdr:colOff>
      <xdr:row>6</xdr:row>
      <xdr:rowOff>161790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28600"/>
          <a:ext cx="7076190" cy="107619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workbookViewId="0">
      <selection activeCell="G24" sqref="G24"/>
    </sheetView>
  </sheetViews>
  <sheetFormatPr defaultRowHeight="15" x14ac:dyDescent="0.25"/>
  <sheetData>
    <row r="3" spans="2:4" x14ac:dyDescent="0.25">
      <c r="D3" s="1"/>
    </row>
    <row r="5" spans="2:4" x14ac:dyDescent="0.25">
      <c r="B5" s="2"/>
    </row>
    <row r="7" spans="2:4" x14ac:dyDescent="0.25">
      <c r="B7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N39"/>
  <sheetViews>
    <sheetView workbookViewId="0">
      <pane ySplit="16" topLeftCell="A17" activePane="bottomLeft" state="frozen"/>
      <selection pane="bottomLeft"/>
    </sheetView>
  </sheetViews>
  <sheetFormatPr defaultRowHeight="15" x14ac:dyDescent="0.25"/>
  <cols>
    <col min="1" max="3" width="9.140625" style="8"/>
    <col min="4" max="14" width="11.140625" style="8" customWidth="1"/>
    <col min="15" max="16384" width="9.140625" style="8"/>
  </cols>
  <sheetData>
    <row r="2" spans="14:14" x14ac:dyDescent="0.25">
      <c r="N2" s="42"/>
    </row>
    <row r="19" spans="4:7" x14ac:dyDescent="0.25">
      <c r="D19" s="9" t="s">
        <v>7</v>
      </c>
      <c r="E19" s="10"/>
      <c r="F19" s="10"/>
      <c r="G19" s="11"/>
    </row>
    <row r="20" spans="4:7" x14ac:dyDescent="0.25">
      <c r="D20" s="12"/>
      <c r="E20" s="13"/>
      <c r="F20" s="13"/>
      <c r="G20" s="14"/>
    </row>
    <row r="21" spans="4:7" x14ac:dyDescent="0.25">
      <c r="D21" s="15" t="s">
        <v>3</v>
      </c>
      <c r="E21" s="17">
        <v>10</v>
      </c>
      <c r="F21" s="13"/>
      <c r="G21" s="14"/>
    </row>
    <row r="22" spans="4:7" x14ac:dyDescent="0.25">
      <c r="D22" s="12"/>
      <c r="E22" s="13"/>
      <c r="F22" s="13"/>
      <c r="G22" s="14"/>
    </row>
    <row r="23" spans="4:7" x14ac:dyDescent="0.25">
      <c r="D23" s="15" t="s">
        <v>4</v>
      </c>
      <c r="E23" s="18">
        <v>0.14000000000000001</v>
      </c>
      <c r="G23" s="14"/>
    </row>
    <row r="24" spans="4:7" x14ac:dyDescent="0.25">
      <c r="D24" s="15"/>
      <c r="E24" s="18"/>
      <c r="F24" s="18"/>
      <c r="G24" s="19"/>
    </row>
    <row r="25" spans="4:7" x14ac:dyDescent="0.25">
      <c r="D25" s="20" t="s">
        <v>2</v>
      </c>
      <c r="E25" s="21" t="s">
        <v>6</v>
      </c>
      <c r="F25" s="21"/>
      <c r="G25" s="22"/>
    </row>
    <row r="27" spans="4:7" x14ac:dyDescent="0.25">
      <c r="D27" s="8" t="s">
        <v>8</v>
      </c>
    </row>
    <row r="31" spans="4:7" x14ac:dyDescent="0.25">
      <c r="D31" s="8" t="s">
        <v>9</v>
      </c>
    </row>
    <row r="33" spans="3:14" x14ac:dyDescent="0.25">
      <c r="D33" s="73" t="s">
        <v>12</v>
      </c>
      <c r="E33" s="73"/>
      <c r="F33" s="73"/>
      <c r="G33" s="73"/>
    </row>
    <row r="34" spans="3:14" x14ac:dyDescent="0.25">
      <c r="D34" s="74" t="s">
        <v>10</v>
      </c>
      <c r="E34" s="74"/>
      <c r="F34" s="75" t="s">
        <v>11</v>
      </c>
      <c r="G34" s="75"/>
    </row>
    <row r="35" spans="3:14" x14ac:dyDescent="0.25">
      <c r="D35" s="82">
        <f>SUM(E39:N39)</f>
        <v>8663.689213161033</v>
      </c>
      <c r="E35" s="82"/>
      <c r="F35" s="83">
        <f>NPV(E23,E38:N38)</f>
        <v>8663.6892131610348</v>
      </c>
      <c r="G35" s="83"/>
    </row>
    <row r="37" spans="3:14" x14ac:dyDescent="0.25">
      <c r="D37" s="41">
        <v>0</v>
      </c>
      <c r="E37" s="41">
        <v>1</v>
      </c>
      <c r="F37" s="41">
        <v>2</v>
      </c>
      <c r="G37" s="41">
        <v>3</v>
      </c>
      <c r="H37" s="41">
        <v>4</v>
      </c>
      <c r="I37" s="41">
        <v>5</v>
      </c>
      <c r="J37" s="41">
        <v>6</v>
      </c>
      <c r="K37" s="41">
        <v>7</v>
      </c>
      <c r="L37" s="41">
        <v>8</v>
      </c>
      <c r="M37" s="41">
        <v>9</v>
      </c>
      <c r="N37" s="41">
        <v>10</v>
      </c>
    </row>
    <row r="38" spans="3:14" x14ac:dyDescent="0.25">
      <c r="D38" s="38"/>
      <c r="E38" s="38">
        <v>1200</v>
      </c>
      <c r="F38" s="38">
        <v>2000</v>
      </c>
      <c r="G38" s="38">
        <v>2400</v>
      </c>
      <c r="H38" s="38">
        <v>1900</v>
      </c>
      <c r="I38" s="38">
        <v>1600</v>
      </c>
      <c r="J38" s="38">
        <v>1400</v>
      </c>
      <c r="K38" s="38">
        <v>1400</v>
      </c>
      <c r="L38" s="38">
        <v>1400</v>
      </c>
      <c r="M38" s="38">
        <v>1400</v>
      </c>
      <c r="N38" s="38">
        <v>1400</v>
      </c>
    </row>
    <row r="39" spans="3:14" x14ac:dyDescent="0.25">
      <c r="C39" s="8" t="s">
        <v>52</v>
      </c>
      <c r="D39" s="38"/>
      <c r="E39" s="38">
        <f>E38/(1+$E$23)^E37</f>
        <v>1052.6315789473683</v>
      </c>
      <c r="F39" s="38">
        <f t="shared" ref="F39:N39" si="0">F38/(1+$E$23)^F37</f>
        <v>1538.9350569405967</v>
      </c>
      <c r="G39" s="38">
        <f t="shared" si="0"/>
        <v>1619.9316388848385</v>
      </c>
      <c r="H39" s="38">
        <f t="shared" si="0"/>
        <v>1124.9525270033598</v>
      </c>
      <c r="I39" s="38">
        <f t="shared" si="0"/>
        <v>830.98986297570445</v>
      </c>
      <c r="J39" s="38">
        <f t="shared" si="0"/>
        <v>637.82116675766781</v>
      </c>
      <c r="K39" s="38">
        <f t="shared" si="0"/>
        <v>559.49225154181374</v>
      </c>
      <c r="L39" s="38">
        <f t="shared" si="0"/>
        <v>490.7826767910646</v>
      </c>
      <c r="M39" s="38">
        <f t="shared" si="0"/>
        <v>430.51111999216192</v>
      </c>
      <c r="N39" s="38">
        <f t="shared" si="0"/>
        <v>377.64133332645775</v>
      </c>
    </row>
  </sheetData>
  <mergeCells count="5">
    <mergeCell ref="D33:G33"/>
    <mergeCell ref="D34:E34"/>
    <mergeCell ref="F34:G34"/>
    <mergeCell ref="D35:E35"/>
    <mergeCell ref="F35:G3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workbookViewId="0">
      <pane ySplit="6" topLeftCell="A7" activePane="bottomLeft" state="frozen"/>
      <selection pane="bottomLeft"/>
    </sheetView>
  </sheetViews>
  <sheetFormatPr defaultRowHeight="15" x14ac:dyDescent="0.25"/>
  <cols>
    <col min="1" max="2" width="9.140625" style="8"/>
    <col min="3" max="3" width="11.5703125" style="8" bestFit="1" customWidth="1"/>
    <col min="4" max="14" width="11.140625" style="8" customWidth="1"/>
    <col min="15" max="16384" width="9.140625" style="8"/>
  </cols>
  <sheetData>
    <row r="2" spans="4:14" x14ac:dyDescent="0.25">
      <c r="N2" s="42"/>
    </row>
    <row r="9" spans="4:14" x14ac:dyDescent="0.25">
      <c r="D9" s="9" t="s">
        <v>7</v>
      </c>
      <c r="E9" s="10"/>
      <c r="F9" s="10"/>
      <c r="G9" s="11"/>
    </row>
    <row r="10" spans="4:14" x14ac:dyDescent="0.25">
      <c r="D10" s="12"/>
      <c r="E10" s="13"/>
      <c r="F10" s="13"/>
      <c r="G10" s="14"/>
    </row>
    <row r="11" spans="4:14" x14ac:dyDescent="0.25">
      <c r="D11" s="15" t="s">
        <v>5</v>
      </c>
      <c r="E11" s="16">
        <v>1000</v>
      </c>
      <c r="F11" s="13"/>
      <c r="G11" s="14"/>
    </row>
    <row r="12" spans="4:14" x14ac:dyDescent="0.25">
      <c r="D12" s="12"/>
      <c r="E12" s="13"/>
      <c r="F12" s="13"/>
      <c r="G12" s="14"/>
    </row>
    <row r="13" spans="4:14" x14ac:dyDescent="0.25">
      <c r="D13" s="15" t="s">
        <v>4</v>
      </c>
      <c r="E13" s="18">
        <v>0.1</v>
      </c>
      <c r="G13" s="14"/>
    </row>
    <row r="14" spans="4:14" x14ac:dyDescent="0.25">
      <c r="D14" s="15"/>
      <c r="E14" s="18"/>
      <c r="F14" s="18"/>
      <c r="G14" s="19"/>
    </row>
    <row r="15" spans="4:14" x14ac:dyDescent="0.25">
      <c r="D15" s="15" t="s">
        <v>3</v>
      </c>
      <c r="E15" s="17">
        <v>10</v>
      </c>
      <c r="F15" s="13"/>
      <c r="G15" s="14"/>
    </row>
    <row r="16" spans="4:14" x14ac:dyDescent="0.25">
      <c r="D16" s="12"/>
      <c r="E16" s="13"/>
      <c r="F16" s="13"/>
      <c r="G16" s="14"/>
    </row>
    <row r="17" spans="2:7" x14ac:dyDescent="0.25">
      <c r="D17" s="15" t="s">
        <v>26</v>
      </c>
      <c r="E17" s="35">
        <v>1</v>
      </c>
      <c r="G17" s="14"/>
    </row>
    <row r="18" spans="2:7" x14ac:dyDescent="0.25">
      <c r="D18" s="15"/>
      <c r="E18" s="35">
        <v>4</v>
      </c>
      <c r="G18" s="14"/>
    </row>
    <row r="19" spans="2:7" x14ac:dyDescent="0.25">
      <c r="D19" s="15"/>
      <c r="E19" s="35" t="s">
        <v>34</v>
      </c>
      <c r="G19" s="14"/>
    </row>
    <row r="20" spans="2:7" x14ac:dyDescent="0.25">
      <c r="D20" s="15"/>
      <c r="E20" s="18"/>
      <c r="F20" s="18"/>
      <c r="G20" s="19"/>
    </row>
    <row r="21" spans="2:7" x14ac:dyDescent="0.25">
      <c r="D21" s="20" t="s">
        <v>2</v>
      </c>
      <c r="E21" s="21" t="s">
        <v>6</v>
      </c>
      <c r="F21" s="21"/>
      <c r="G21" s="22"/>
    </row>
    <row r="23" spans="2:7" x14ac:dyDescent="0.25">
      <c r="D23" s="8" t="s">
        <v>8</v>
      </c>
    </row>
    <row r="25" spans="2:7" x14ac:dyDescent="0.25">
      <c r="B25" s="8">
        <v>1</v>
      </c>
      <c r="G25" s="33" t="s">
        <v>47</v>
      </c>
    </row>
    <row r="26" spans="2:7" x14ac:dyDescent="0.25">
      <c r="G26" s="33"/>
    </row>
    <row r="27" spans="2:7" x14ac:dyDescent="0.25">
      <c r="G27" s="33"/>
    </row>
    <row r="28" spans="2:7" x14ac:dyDescent="0.25">
      <c r="B28" s="8">
        <v>2</v>
      </c>
      <c r="G28" s="33" t="s">
        <v>47</v>
      </c>
    </row>
    <row r="30" spans="2:7" x14ac:dyDescent="0.25">
      <c r="D30" s="8" t="s">
        <v>9</v>
      </c>
    </row>
    <row r="32" spans="2:7" x14ac:dyDescent="0.25">
      <c r="D32" s="73" t="s">
        <v>12</v>
      </c>
      <c r="E32" s="73"/>
      <c r="F32" s="73"/>
      <c r="G32" s="73"/>
    </row>
    <row r="33" spans="3:15" x14ac:dyDescent="0.25">
      <c r="C33" s="34" t="s">
        <v>36</v>
      </c>
      <c r="D33" s="78" t="s">
        <v>10</v>
      </c>
      <c r="E33" s="74"/>
      <c r="F33" s="75" t="s">
        <v>11</v>
      </c>
      <c r="G33" s="75"/>
    </row>
    <row r="34" spans="3:15" x14ac:dyDescent="0.25">
      <c r="C34" s="40">
        <v>1</v>
      </c>
      <c r="D34" s="89">
        <f>$E$11/(1+$E$13/C34)^(C34*$E$15)</f>
        <v>385.54328942953146</v>
      </c>
      <c r="E34" s="82"/>
      <c r="F34" s="83">
        <f>PV($E$13/C34,$E$15*C34,,$E$11)</f>
        <v>-385.54328942953146</v>
      </c>
      <c r="G34" s="83"/>
    </row>
    <row r="35" spans="3:15" x14ac:dyDescent="0.25">
      <c r="C35" s="40">
        <v>4</v>
      </c>
      <c r="D35" s="89">
        <f>$E$11/(1+$E$13/C35)^(C35*$E$15)</f>
        <v>372.43062369780586</v>
      </c>
      <c r="E35" s="82"/>
      <c r="F35" s="83">
        <f>PV($E$13/C35,$E$15*C35,,$E$11)</f>
        <v>-372.43062369780586</v>
      </c>
      <c r="G35" s="83"/>
    </row>
    <row r="36" spans="3:15" x14ac:dyDescent="0.25">
      <c r="C36" s="43" t="s">
        <v>34</v>
      </c>
      <c r="D36" s="87">
        <f>$E$11/EXP($E$13*$E$15)</f>
        <v>367.87944117144235</v>
      </c>
      <c r="E36" s="88"/>
      <c r="F36" s="88"/>
      <c r="G36" s="89"/>
      <c r="H36"/>
      <c r="I36"/>
      <c r="J36"/>
      <c r="K36"/>
      <c r="L36"/>
      <c r="M36"/>
      <c r="N36"/>
      <c r="O36"/>
    </row>
    <row r="37" spans="3:15" x14ac:dyDescent="0.25"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3:15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3:15" x14ac:dyDescent="0.25">
      <c r="C39"/>
      <c r="D39"/>
      <c r="E39"/>
      <c r="F39"/>
      <c r="G39"/>
      <c r="H39"/>
      <c r="I39"/>
      <c r="J39"/>
      <c r="K39"/>
      <c r="L39"/>
      <c r="M39"/>
      <c r="N39"/>
      <c r="O39"/>
    </row>
  </sheetData>
  <mergeCells count="8">
    <mergeCell ref="D36:G36"/>
    <mergeCell ref="D32:G32"/>
    <mergeCell ref="D33:E33"/>
    <mergeCell ref="F33:G33"/>
    <mergeCell ref="D34:E34"/>
    <mergeCell ref="F34:G34"/>
    <mergeCell ref="D35:E35"/>
    <mergeCell ref="F35:G3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O32"/>
  <sheetViews>
    <sheetView workbookViewId="0">
      <pane ySplit="6" topLeftCell="A7" activePane="bottomLeft" state="frozen"/>
      <selection pane="bottomLeft"/>
    </sheetView>
  </sheetViews>
  <sheetFormatPr defaultRowHeight="15" x14ac:dyDescent="0.25"/>
  <cols>
    <col min="1" max="2" width="9.140625" style="8"/>
    <col min="3" max="3" width="11.5703125" style="8" bestFit="1" customWidth="1"/>
    <col min="4" max="4" width="11.140625" style="8" customWidth="1"/>
    <col min="5" max="5" width="14.28515625" style="8" bestFit="1" customWidth="1"/>
    <col min="6" max="14" width="11.140625" style="8" customWidth="1"/>
    <col min="15" max="16384" width="9.140625" style="8"/>
  </cols>
  <sheetData>
    <row r="2" spans="4:14" x14ac:dyDescent="0.25">
      <c r="N2" s="42"/>
    </row>
    <row r="9" spans="4:14" x14ac:dyDescent="0.25">
      <c r="D9" s="9" t="s">
        <v>7</v>
      </c>
      <c r="E9" s="10"/>
      <c r="F9" s="10"/>
      <c r="G9" s="11"/>
    </row>
    <row r="10" spans="4:14" x14ac:dyDescent="0.25">
      <c r="D10" s="12"/>
      <c r="E10" s="13"/>
      <c r="F10" s="13"/>
      <c r="G10" s="14"/>
    </row>
    <row r="11" spans="4:14" x14ac:dyDescent="0.25">
      <c r="D11" s="15" t="s">
        <v>5</v>
      </c>
      <c r="E11" s="16">
        <v>1000000</v>
      </c>
      <c r="F11" s="13"/>
      <c r="G11" s="14"/>
    </row>
    <row r="12" spans="4:14" x14ac:dyDescent="0.25">
      <c r="D12" s="12"/>
      <c r="E12" s="13"/>
      <c r="F12" s="13"/>
      <c r="G12" s="14"/>
    </row>
    <row r="13" spans="4:14" x14ac:dyDescent="0.25">
      <c r="D13" s="15" t="s">
        <v>2</v>
      </c>
      <c r="E13" s="16">
        <v>1000</v>
      </c>
      <c r="G13" s="14"/>
    </row>
    <row r="14" spans="4:14" x14ac:dyDescent="0.25">
      <c r="D14" s="15"/>
      <c r="E14" s="18"/>
      <c r="F14" s="18"/>
      <c r="G14" s="19"/>
    </row>
    <row r="15" spans="4:14" x14ac:dyDescent="0.25">
      <c r="D15" s="15" t="s">
        <v>3</v>
      </c>
      <c r="E15" s="17">
        <v>100</v>
      </c>
      <c r="F15" s="13"/>
      <c r="G15" s="14"/>
    </row>
    <row r="16" spans="4:14" x14ac:dyDescent="0.25">
      <c r="D16" s="15"/>
      <c r="E16" s="18"/>
      <c r="F16" s="18"/>
      <c r="G16" s="19"/>
    </row>
    <row r="17" spans="3:15" x14ac:dyDescent="0.25">
      <c r="D17" s="20" t="s">
        <v>4</v>
      </c>
      <c r="E17" s="21" t="s">
        <v>6</v>
      </c>
      <c r="F17" s="21"/>
      <c r="G17" s="22"/>
    </row>
    <row r="19" spans="3:15" x14ac:dyDescent="0.25">
      <c r="D19" s="8" t="s">
        <v>8</v>
      </c>
    </row>
    <row r="21" spans="3:15" x14ac:dyDescent="0.25">
      <c r="G21" s="33" t="s">
        <v>47</v>
      </c>
    </row>
    <row r="23" spans="3:15" x14ac:dyDescent="0.25">
      <c r="D23" s="8" t="s">
        <v>9</v>
      </c>
    </row>
    <row r="25" spans="3:15" x14ac:dyDescent="0.25">
      <c r="D25" s="73" t="s">
        <v>12</v>
      </c>
      <c r="E25" s="73"/>
      <c r="F25" s="73"/>
      <c r="G25" s="73"/>
    </row>
    <row r="26" spans="3:15" x14ac:dyDescent="0.25">
      <c r="C26"/>
      <c r="D26" s="74" t="s">
        <v>10</v>
      </c>
      <c r="E26" s="74"/>
      <c r="F26" s="75" t="s">
        <v>11</v>
      </c>
      <c r="G26" s="75"/>
    </row>
    <row r="27" spans="3:15" x14ac:dyDescent="0.25">
      <c r="C27"/>
      <c r="D27" s="71">
        <f>(E11/E13)^(1/E15)-1</f>
        <v>7.1519305237606412E-2</v>
      </c>
      <c r="E27" s="71"/>
      <c r="F27" s="84">
        <f>RATE(E15,,-E13,E11)</f>
        <v>7.1519305237606523E-2</v>
      </c>
      <c r="G27" s="83"/>
    </row>
    <row r="28" spans="3:15" x14ac:dyDescent="0.25">
      <c r="C28"/>
      <c r="D28"/>
      <c r="E28"/>
      <c r="F28"/>
      <c r="G28"/>
    </row>
    <row r="29" spans="3:15" x14ac:dyDescent="0.25"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3:15" x14ac:dyDescent="0.25"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3:15" x14ac:dyDescent="0.25"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3:15" x14ac:dyDescent="0.25">
      <c r="C32"/>
      <c r="D32"/>
      <c r="E32"/>
      <c r="F32"/>
      <c r="G32"/>
      <c r="H32"/>
      <c r="I32"/>
      <c r="J32"/>
      <c r="K32"/>
      <c r="L32"/>
      <c r="M32"/>
      <c r="N32"/>
      <c r="O32"/>
    </row>
  </sheetData>
  <mergeCells count="5">
    <mergeCell ref="D25:G25"/>
    <mergeCell ref="D26:E26"/>
    <mergeCell ref="F26:G26"/>
    <mergeCell ref="D27:E27"/>
    <mergeCell ref="F27:G27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9"/>
  <sheetViews>
    <sheetView workbookViewId="0">
      <pane ySplit="12" topLeftCell="A13" activePane="bottomLeft" state="frozen"/>
      <selection pane="bottomLeft" activeCell="F37" sqref="F37:G37"/>
    </sheetView>
  </sheetViews>
  <sheetFormatPr defaultRowHeight="15" x14ac:dyDescent="0.25"/>
  <cols>
    <col min="1" max="2" width="9.140625" style="8"/>
    <col min="3" max="3" width="11.5703125" style="8" bestFit="1" customWidth="1"/>
    <col min="4" max="4" width="11.140625" style="8" customWidth="1"/>
    <col min="5" max="5" width="14.28515625" style="8" bestFit="1" customWidth="1"/>
    <col min="6" max="10" width="11.140625" style="8" customWidth="1"/>
    <col min="11" max="11" width="11.5703125" style="8" bestFit="1" customWidth="1"/>
    <col min="12" max="14" width="11.140625" style="8" customWidth="1"/>
    <col min="15" max="16384" width="9.140625" style="8"/>
  </cols>
  <sheetData>
    <row r="2" spans="3:14" x14ac:dyDescent="0.25">
      <c r="N2" s="42"/>
    </row>
    <row r="3" spans="3:14" x14ac:dyDescent="0.25">
      <c r="N3" s="42"/>
    </row>
    <row r="4" spans="3:14" x14ac:dyDescent="0.25">
      <c r="N4" s="42"/>
    </row>
    <row r="5" spans="3:14" x14ac:dyDescent="0.25">
      <c r="N5" s="42"/>
    </row>
    <row r="6" spans="3:14" x14ac:dyDescent="0.25">
      <c r="N6" s="42"/>
    </row>
    <row r="7" spans="3:14" x14ac:dyDescent="0.25">
      <c r="N7" s="42"/>
    </row>
    <row r="8" spans="3:14" x14ac:dyDescent="0.25">
      <c r="N8" s="42"/>
    </row>
    <row r="15" spans="3:14" x14ac:dyDescent="0.25">
      <c r="C15" s="8" t="s">
        <v>53</v>
      </c>
      <c r="D15" s="9" t="s">
        <v>7</v>
      </c>
      <c r="E15" s="10"/>
      <c r="F15" s="10"/>
      <c r="G15" s="11"/>
      <c r="I15" s="8" t="s">
        <v>24</v>
      </c>
      <c r="J15" s="9" t="s">
        <v>7</v>
      </c>
      <c r="K15" s="10"/>
      <c r="L15" s="10"/>
      <c r="M15" s="11"/>
    </row>
    <row r="16" spans="3:14" x14ac:dyDescent="0.25">
      <c r="D16" s="12"/>
      <c r="E16" s="13"/>
      <c r="F16" s="13"/>
      <c r="G16" s="14"/>
      <c r="J16" s="12"/>
      <c r="K16" s="13"/>
      <c r="L16" s="13"/>
      <c r="M16" s="14"/>
    </row>
    <row r="17" spans="3:13" x14ac:dyDescent="0.25">
      <c r="D17" s="15" t="s">
        <v>15</v>
      </c>
      <c r="E17" s="16">
        <v>10000</v>
      </c>
      <c r="F17" s="13"/>
      <c r="G17" s="14"/>
      <c r="J17" s="15" t="s">
        <v>45</v>
      </c>
      <c r="K17" s="16">
        <v>30000</v>
      </c>
      <c r="L17" s="13"/>
      <c r="M17" s="14"/>
    </row>
    <row r="18" spans="3:13" x14ac:dyDescent="0.25">
      <c r="D18" s="12"/>
      <c r="E18" s="13"/>
      <c r="F18" s="13"/>
      <c r="G18" s="14"/>
      <c r="J18" s="12"/>
      <c r="K18" s="13"/>
      <c r="L18" s="13"/>
      <c r="M18" s="14"/>
    </row>
    <row r="19" spans="3:13" x14ac:dyDescent="0.25">
      <c r="D19" s="15" t="s">
        <v>3</v>
      </c>
      <c r="E19" s="17">
        <v>15</v>
      </c>
      <c r="F19" s="18"/>
      <c r="G19" s="19"/>
      <c r="J19" s="15" t="s">
        <v>3</v>
      </c>
      <c r="K19" s="17">
        <v>15</v>
      </c>
      <c r="L19" s="18"/>
      <c r="M19" s="19"/>
    </row>
    <row r="20" spans="3:13" x14ac:dyDescent="0.25">
      <c r="D20" s="15"/>
      <c r="E20" s="18"/>
      <c r="F20" s="18"/>
      <c r="G20" s="19"/>
      <c r="J20" s="15"/>
      <c r="K20" s="18"/>
      <c r="L20" s="18"/>
      <c r="M20" s="19"/>
    </row>
    <row r="21" spans="3:13" x14ac:dyDescent="0.25">
      <c r="D21" s="15" t="s">
        <v>4</v>
      </c>
      <c r="E21" s="18">
        <v>0.05</v>
      </c>
      <c r="F21" s="13"/>
      <c r="G21" s="14"/>
      <c r="J21" s="15" t="s">
        <v>4</v>
      </c>
      <c r="K21" s="18">
        <v>0.05</v>
      </c>
      <c r="L21" s="13"/>
      <c r="M21" s="14"/>
    </row>
    <row r="22" spans="3:13" x14ac:dyDescent="0.25">
      <c r="D22" s="15"/>
      <c r="E22" s="18">
        <v>0.1</v>
      </c>
      <c r="F22" s="13"/>
      <c r="G22" s="14"/>
      <c r="J22" s="15"/>
      <c r="K22" s="18">
        <v>0.1</v>
      </c>
      <c r="L22" s="13"/>
      <c r="M22" s="14"/>
    </row>
    <row r="23" spans="3:13" x14ac:dyDescent="0.25">
      <c r="D23" s="15"/>
      <c r="E23" s="18"/>
      <c r="F23" s="18"/>
      <c r="G23" s="19"/>
      <c r="J23" s="15"/>
      <c r="K23" s="18"/>
      <c r="L23" s="18"/>
      <c r="M23" s="19"/>
    </row>
    <row r="24" spans="3:13" x14ac:dyDescent="0.25">
      <c r="D24" s="20" t="s">
        <v>45</v>
      </c>
      <c r="E24" s="21" t="s">
        <v>6</v>
      </c>
      <c r="F24" s="21"/>
      <c r="G24" s="22"/>
      <c r="J24" s="20" t="s">
        <v>15</v>
      </c>
      <c r="K24" s="21" t="s">
        <v>6</v>
      </c>
      <c r="L24" s="21"/>
      <c r="M24" s="22"/>
    </row>
    <row r="26" spans="3:13" x14ac:dyDescent="0.25">
      <c r="D26" s="8" t="s">
        <v>8</v>
      </c>
    </row>
    <row r="28" spans="3:13" x14ac:dyDescent="0.25">
      <c r="C28" s="8">
        <v>1</v>
      </c>
      <c r="G28" s="33"/>
      <c r="I28" s="8">
        <v>2</v>
      </c>
    </row>
    <row r="30" spans="3:13" x14ac:dyDescent="0.25">
      <c r="D30" s="8" t="s">
        <v>9</v>
      </c>
    </row>
    <row r="32" spans="3:13" x14ac:dyDescent="0.25">
      <c r="D32" s="73" t="s">
        <v>12</v>
      </c>
      <c r="E32" s="73"/>
      <c r="F32" s="73"/>
      <c r="G32" s="73"/>
    </row>
    <row r="33" spans="3:15" x14ac:dyDescent="0.25">
      <c r="C33"/>
      <c r="D33" s="74" t="s">
        <v>10</v>
      </c>
      <c r="E33" s="74"/>
      <c r="F33" s="75" t="s">
        <v>11</v>
      </c>
      <c r="G33" s="75"/>
    </row>
    <row r="34" spans="3:15" x14ac:dyDescent="0.25">
      <c r="C34" t="s">
        <v>1</v>
      </c>
      <c r="D34" s="65">
        <f>$E$17*((1-(1+E21)^(-$E$19))/E21)</f>
        <v>103796.58038180594</v>
      </c>
      <c r="E34" s="65"/>
      <c r="F34" s="66">
        <f>PV(E21,$E$19,$E$17)</f>
        <v>-103796.58038180596</v>
      </c>
      <c r="G34" s="83"/>
    </row>
    <row r="35" spans="3:15" x14ac:dyDescent="0.25">
      <c r="C35" t="s">
        <v>14</v>
      </c>
      <c r="D35" s="65">
        <f>$E$17*((1-(1+E22)^(-$E$19))/E22)</f>
        <v>76060.795063083657</v>
      </c>
      <c r="E35" s="65"/>
      <c r="F35" s="66">
        <f>PV(E22,$E$19,$E$17)</f>
        <v>-76060.795063083657</v>
      </c>
      <c r="G35" s="83"/>
    </row>
    <row r="36" spans="3:15" x14ac:dyDescent="0.25">
      <c r="C36" t="s">
        <v>54</v>
      </c>
      <c r="D36" s="65">
        <f>$K$17*(K21/(1-(1+K21)^(-$K$19)))</f>
        <v>2890.2686282773311</v>
      </c>
      <c r="E36" s="65"/>
      <c r="F36" s="66">
        <f>PMT(K21,$K$19,$K$17)</f>
        <v>-2890.2686282773311</v>
      </c>
      <c r="G36" s="83"/>
      <c r="H36"/>
      <c r="I36"/>
      <c r="J36"/>
      <c r="K36"/>
      <c r="L36"/>
      <c r="M36"/>
      <c r="N36"/>
      <c r="O36"/>
    </row>
    <row r="37" spans="3:15" x14ac:dyDescent="0.25">
      <c r="C37" t="s">
        <v>55</v>
      </c>
      <c r="D37" s="65">
        <f>$K$17*(K22/(1-(1+K22)^(-$K$19)))</f>
        <v>3944.213306621165</v>
      </c>
      <c r="E37" s="65"/>
      <c r="F37" s="66">
        <f>PMT(K22,$K$19,$K$17)</f>
        <v>-3944.2133066211668</v>
      </c>
      <c r="G37" s="83"/>
      <c r="H37"/>
      <c r="I37"/>
      <c r="J37"/>
      <c r="K37"/>
      <c r="L37"/>
      <c r="M37"/>
      <c r="N37"/>
      <c r="O37"/>
    </row>
    <row r="38" spans="3:15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3:15" x14ac:dyDescent="0.25">
      <c r="C39"/>
      <c r="D39"/>
      <c r="E39"/>
      <c r="F39"/>
      <c r="G39"/>
      <c r="H39"/>
      <c r="I39"/>
      <c r="J39"/>
      <c r="K39"/>
      <c r="L39"/>
      <c r="M39"/>
      <c r="N39"/>
      <c r="O39"/>
    </row>
  </sheetData>
  <mergeCells count="11">
    <mergeCell ref="D36:E36"/>
    <mergeCell ref="F36:G36"/>
    <mergeCell ref="D37:E37"/>
    <mergeCell ref="F37:G37"/>
    <mergeCell ref="D32:G32"/>
    <mergeCell ref="D33:E33"/>
    <mergeCell ref="F33:G33"/>
    <mergeCell ref="D34:E34"/>
    <mergeCell ref="F34:G34"/>
    <mergeCell ref="D35:E35"/>
    <mergeCell ref="F35:G3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1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2" width="9.140625" style="8"/>
    <col min="3" max="3" width="11.5703125" style="8" bestFit="1" customWidth="1"/>
    <col min="4" max="4" width="11.140625" style="8" customWidth="1"/>
    <col min="5" max="5" width="14.28515625" style="8" bestFit="1" customWidth="1"/>
    <col min="6" max="10" width="11.140625" style="8" customWidth="1"/>
    <col min="11" max="11" width="11.5703125" style="8" bestFit="1" customWidth="1"/>
    <col min="12" max="14" width="11.140625" style="8" customWidth="1"/>
    <col min="15" max="16384" width="9.140625" style="8"/>
  </cols>
  <sheetData>
    <row r="2" spans="4:14" x14ac:dyDescent="0.25">
      <c r="N2" s="42"/>
    </row>
    <row r="3" spans="4:14" x14ac:dyDescent="0.25">
      <c r="N3" s="42"/>
    </row>
    <row r="4" spans="4:14" x14ac:dyDescent="0.25">
      <c r="N4" s="42"/>
    </row>
    <row r="5" spans="4:14" x14ac:dyDescent="0.25">
      <c r="N5" s="42"/>
    </row>
    <row r="6" spans="4:14" x14ac:dyDescent="0.25">
      <c r="N6" s="42"/>
    </row>
    <row r="7" spans="4:14" x14ac:dyDescent="0.25">
      <c r="N7" s="42"/>
    </row>
    <row r="11" spans="4:14" x14ac:dyDescent="0.25">
      <c r="D11" s="9" t="s">
        <v>7</v>
      </c>
      <c r="E11" s="10"/>
      <c r="F11" s="10"/>
      <c r="G11" s="11"/>
      <c r="I11"/>
      <c r="J11"/>
      <c r="K11"/>
      <c r="L11"/>
      <c r="M11"/>
      <c r="N11"/>
    </row>
    <row r="12" spans="4:14" x14ac:dyDescent="0.25">
      <c r="D12" s="12"/>
      <c r="E12" s="13"/>
      <c r="F12" s="13"/>
      <c r="G12" s="14"/>
      <c r="I12"/>
      <c r="J12"/>
      <c r="K12"/>
      <c r="L12"/>
      <c r="M12"/>
      <c r="N12"/>
    </row>
    <row r="13" spans="4:14" x14ac:dyDescent="0.25">
      <c r="D13" s="15" t="s">
        <v>2</v>
      </c>
      <c r="E13" s="16">
        <v>190000</v>
      </c>
      <c r="F13" s="13"/>
      <c r="G13" s="14"/>
      <c r="I13"/>
      <c r="J13"/>
      <c r="K13"/>
      <c r="L13"/>
      <c r="M13"/>
      <c r="N13"/>
    </row>
    <row r="14" spans="4:14" x14ac:dyDescent="0.25">
      <c r="D14" s="12"/>
      <c r="E14" s="13"/>
      <c r="F14" s="13"/>
      <c r="G14" s="14"/>
      <c r="I14"/>
      <c r="J14"/>
      <c r="K14"/>
      <c r="L14"/>
      <c r="M14"/>
      <c r="N14"/>
    </row>
    <row r="15" spans="4:14" x14ac:dyDescent="0.25">
      <c r="D15" s="15" t="s">
        <v>3</v>
      </c>
      <c r="E15" s="17">
        <v>20</v>
      </c>
      <c r="F15" s="18"/>
      <c r="G15" s="19"/>
      <c r="I15"/>
      <c r="J15"/>
      <c r="K15"/>
      <c r="L15"/>
      <c r="M15"/>
      <c r="N15"/>
    </row>
    <row r="16" spans="4:14" x14ac:dyDescent="0.25">
      <c r="D16" s="15"/>
      <c r="E16" s="18"/>
      <c r="F16" s="18"/>
      <c r="G16" s="19"/>
      <c r="I16"/>
      <c r="J16"/>
      <c r="K16"/>
      <c r="L16"/>
      <c r="M16"/>
      <c r="N16"/>
    </row>
    <row r="17" spans="3:15" x14ac:dyDescent="0.25">
      <c r="D17" s="15" t="s">
        <v>4</v>
      </c>
      <c r="E17" s="18">
        <v>0.17</v>
      </c>
      <c r="F17" s="13"/>
      <c r="G17" s="14"/>
      <c r="I17"/>
      <c r="J17"/>
      <c r="K17"/>
      <c r="L17"/>
      <c r="M17"/>
      <c r="N17"/>
    </row>
    <row r="18" spans="3:15" x14ac:dyDescent="0.25">
      <c r="D18" s="15"/>
      <c r="E18" s="18"/>
      <c r="F18" s="18"/>
      <c r="G18" s="19"/>
      <c r="I18"/>
      <c r="J18"/>
      <c r="K18"/>
      <c r="L18"/>
      <c r="M18"/>
      <c r="N18"/>
    </row>
    <row r="19" spans="3:15" x14ac:dyDescent="0.25">
      <c r="D19" s="20" t="s">
        <v>15</v>
      </c>
      <c r="E19" s="21" t="s">
        <v>6</v>
      </c>
      <c r="F19" s="21"/>
      <c r="G19" s="22"/>
      <c r="I19"/>
      <c r="J19"/>
      <c r="K19"/>
      <c r="L19"/>
      <c r="M19"/>
      <c r="N19"/>
    </row>
    <row r="20" spans="3:15" x14ac:dyDescent="0.25">
      <c r="I20"/>
      <c r="J20"/>
      <c r="K20"/>
      <c r="L20"/>
      <c r="M20"/>
      <c r="N20"/>
    </row>
    <row r="21" spans="3:15" x14ac:dyDescent="0.25">
      <c r="D21" s="8" t="s">
        <v>8</v>
      </c>
    </row>
    <row r="23" spans="3:15" x14ac:dyDescent="0.25">
      <c r="G23" s="33"/>
    </row>
    <row r="25" spans="3:15" x14ac:dyDescent="0.25">
      <c r="D25" s="8" t="s">
        <v>9</v>
      </c>
    </row>
    <row r="27" spans="3:15" x14ac:dyDescent="0.25">
      <c r="D27" s="73" t="s">
        <v>12</v>
      </c>
      <c r="E27" s="73"/>
      <c r="F27" s="73"/>
      <c r="G27" s="73"/>
    </row>
    <row r="28" spans="3:15" x14ac:dyDescent="0.25">
      <c r="C28"/>
      <c r="D28" s="74" t="s">
        <v>10</v>
      </c>
      <c r="E28" s="74"/>
      <c r="F28" s="75" t="s">
        <v>11</v>
      </c>
      <c r="G28" s="75"/>
    </row>
    <row r="29" spans="3:15" x14ac:dyDescent="0.25">
      <c r="C29"/>
      <c r="D29" s="65">
        <f>E13*(E17/(1-(1+E17)^(-E15)))</f>
        <v>33761.168266052431</v>
      </c>
      <c r="E29" s="65"/>
      <c r="F29" s="66">
        <f>PMT(E17,E15,E13)</f>
        <v>-33761.168266052431</v>
      </c>
      <c r="G29" s="83"/>
    </row>
    <row r="30" spans="3:15" x14ac:dyDescent="0.25"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3:15" x14ac:dyDescent="0.25">
      <c r="C31"/>
      <c r="D31"/>
      <c r="E31"/>
      <c r="F31"/>
      <c r="G31"/>
      <c r="H31"/>
      <c r="I31"/>
      <c r="J31"/>
      <c r="K31"/>
      <c r="L31"/>
      <c r="M31"/>
      <c r="N31"/>
      <c r="O31"/>
    </row>
  </sheetData>
  <mergeCells count="5">
    <mergeCell ref="D27:G27"/>
    <mergeCell ref="D28:E28"/>
    <mergeCell ref="F28:G28"/>
    <mergeCell ref="D29:E29"/>
    <mergeCell ref="F29:G29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64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2" width="9.140625" style="8"/>
    <col min="3" max="3" width="11.5703125" style="8" bestFit="1" customWidth="1"/>
    <col min="4" max="4" width="11.140625" style="8" customWidth="1"/>
    <col min="5" max="5" width="15.7109375" style="8" bestFit="1" customWidth="1"/>
    <col min="6" max="6" width="13.85546875" style="8" customWidth="1"/>
    <col min="7" max="7" width="11.140625" style="8" customWidth="1"/>
    <col min="8" max="8" width="14.85546875" style="8" customWidth="1"/>
    <col min="9" max="10" width="11.140625" style="8" customWidth="1"/>
    <col min="11" max="11" width="11.5703125" style="8" bestFit="1" customWidth="1"/>
    <col min="12" max="12" width="8.7109375" style="8" customWidth="1"/>
    <col min="13" max="13" width="11.7109375" style="8" customWidth="1"/>
    <col min="14" max="17" width="16" style="8" customWidth="1"/>
    <col min="18" max="16384" width="9.140625" style="8"/>
  </cols>
  <sheetData>
    <row r="2" spans="3:24" x14ac:dyDescent="0.25">
      <c r="N2" s="42"/>
    </row>
    <row r="3" spans="3:24" x14ac:dyDescent="0.25">
      <c r="N3" s="42"/>
    </row>
    <row r="4" spans="3:24" x14ac:dyDescent="0.25">
      <c r="N4" s="42"/>
    </row>
    <row r="5" spans="3:24" x14ac:dyDescent="0.25">
      <c r="N5" s="42"/>
    </row>
    <row r="6" spans="3:24" x14ac:dyDescent="0.25">
      <c r="N6" s="42"/>
    </row>
    <row r="7" spans="3:24" x14ac:dyDescent="0.25">
      <c r="N7" s="42"/>
    </row>
    <row r="11" spans="3:24" x14ac:dyDescent="0.25">
      <c r="C11" s="8" t="s">
        <v>1</v>
      </c>
      <c r="D11" s="9" t="s">
        <v>7</v>
      </c>
      <c r="E11" s="10"/>
      <c r="F11" s="10"/>
      <c r="G11" s="11"/>
      <c r="I11"/>
      <c r="J11"/>
      <c r="K11"/>
      <c r="L11" s="8" t="s">
        <v>14</v>
      </c>
      <c r="M11" s="9" t="s">
        <v>7</v>
      </c>
      <c r="N11" s="10"/>
      <c r="O11" s="10"/>
      <c r="P11" s="11"/>
    </row>
    <row r="12" spans="3:24" x14ac:dyDescent="0.25">
      <c r="D12" s="12"/>
      <c r="E12" s="13"/>
      <c r="F12" s="13"/>
      <c r="G12" s="14"/>
      <c r="I12"/>
      <c r="J12"/>
      <c r="K12"/>
      <c r="M12" s="12"/>
      <c r="N12" s="13"/>
      <c r="O12" s="13"/>
      <c r="P12" s="14"/>
    </row>
    <row r="13" spans="3:24" x14ac:dyDescent="0.25">
      <c r="D13" s="15" t="s">
        <v>2</v>
      </c>
      <c r="E13" s="16">
        <v>8000</v>
      </c>
      <c r="F13" s="13"/>
      <c r="G13" s="14"/>
      <c r="I13"/>
      <c r="J13"/>
      <c r="K13"/>
      <c r="M13" s="15" t="s">
        <v>2</v>
      </c>
      <c r="N13" s="16">
        <v>184000</v>
      </c>
      <c r="O13" s="13"/>
      <c r="P13" s="14"/>
    </row>
    <row r="14" spans="3:24" x14ac:dyDescent="0.25">
      <c r="D14" s="12"/>
      <c r="E14" s="13"/>
      <c r="F14" s="13"/>
      <c r="G14" s="14"/>
      <c r="I14"/>
      <c r="J14"/>
      <c r="K14"/>
      <c r="M14" s="12"/>
      <c r="N14" s="13"/>
      <c r="O14" s="13"/>
      <c r="P14" s="14"/>
    </row>
    <row r="15" spans="3:24" x14ac:dyDescent="0.25">
      <c r="D15" s="15" t="s">
        <v>3</v>
      </c>
      <c r="E15" s="17">
        <v>36</v>
      </c>
      <c r="F15" s="18"/>
      <c r="G15" s="19"/>
      <c r="I15"/>
      <c r="J15"/>
      <c r="K15"/>
      <c r="M15" s="15" t="s">
        <v>3</v>
      </c>
      <c r="N15" s="17">
        <v>25</v>
      </c>
      <c r="O15" s="18"/>
      <c r="P15" s="19"/>
      <c r="U15"/>
      <c r="V15"/>
      <c r="W15"/>
      <c r="X15"/>
    </row>
    <row r="16" spans="3:24" x14ac:dyDescent="0.25">
      <c r="D16" s="15"/>
      <c r="E16" s="18"/>
      <c r="F16" s="18"/>
      <c r="G16" s="19"/>
      <c r="I16"/>
      <c r="J16"/>
      <c r="K16"/>
      <c r="M16" s="15"/>
      <c r="N16" s="18"/>
      <c r="O16" s="18"/>
      <c r="P16" s="19"/>
      <c r="U16"/>
      <c r="V16"/>
      <c r="W16"/>
      <c r="X16"/>
    </row>
    <row r="17" spans="3:24" x14ac:dyDescent="0.25">
      <c r="D17" s="15" t="s">
        <v>4</v>
      </c>
      <c r="E17" s="18">
        <v>0.01</v>
      </c>
      <c r="F17" s="13"/>
      <c r="G17" s="14"/>
      <c r="I17"/>
      <c r="J17"/>
      <c r="K17"/>
      <c r="M17" s="15" t="s">
        <v>4</v>
      </c>
      <c r="N17" s="18">
        <v>0.1</v>
      </c>
      <c r="O17" s="13"/>
      <c r="P17" s="14"/>
      <c r="U17"/>
      <c r="V17"/>
      <c r="W17"/>
      <c r="X17"/>
    </row>
    <row r="18" spans="3:24" x14ac:dyDescent="0.25">
      <c r="D18" s="15"/>
      <c r="E18" s="18"/>
      <c r="F18" s="18"/>
      <c r="G18" s="19"/>
      <c r="I18"/>
      <c r="J18"/>
      <c r="K18"/>
      <c r="M18" s="15"/>
      <c r="N18" s="18"/>
      <c r="O18" s="18"/>
      <c r="P18" s="19"/>
    </row>
    <row r="19" spans="3:24" x14ac:dyDescent="0.25">
      <c r="D19" s="20" t="s">
        <v>56</v>
      </c>
      <c r="E19" s="21" t="s">
        <v>6</v>
      </c>
      <c r="F19" s="21"/>
      <c r="G19" s="22"/>
      <c r="I19"/>
      <c r="J19"/>
      <c r="K19"/>
      <c r="M19" s="20" t="s">
        <v>56</v>
      </c>
      <c r="N19" s="21" t="s">
        <v>6</v>
      </c>
      <c r="O19" s="21"/>
      <c r="P19" s="22"/>
    </row>
    <row r="20" spans="3:24" x14ac:dyDescent="0.25">
      <c r="I20"/>
      <c r="J20"/>
      <c r="K20"/>
      <c r="L20"/>
      <c r="M20"/>
      <c r="N20"/>
    </row>
    <row r="21" spans="3:24" x14ac:dyDescent="0.25">
      <c r="D21" s="8" t="s">
        <v>8</v>
      </c>
    </row>
    <row r="23" spans="3:24" x14ac:dyDescent="0.25">
      <c r="G23" s="33"/>
    </row>
    <row r="25" spans="3:24" x14ac:dyDescent="0.25">
      <c r="D25" s="8" t="s">
        <v>9</v>
      </c>
    </row>
    <row r="27" spans="3:24" s="44" customFormat="1" ht="30" x14ac:dyDescent="0.25">
      <c r="C27" s="44" t="s">
        <v>1</v>
      </c>
      <c r="D27" s="44" t="s">
        <v>57</v>
      </c>
      <c r="E27" s="44" t="s">
        <v>58</v>
      </c>
      <c r="F27" s="44" t="s">
        <v>60</v>
      </c>
      <c r="G27" s="44" t="s">
        <v>61</v>
      </c>
      <c r="H27" s="44" t="s">
        <v>59</v>
      </c>
      <c r="L27" s="44" t="s">
        <v>14</v>
      </c>
      <c r="M27" s="44" t="s">
        <v>57</v>
      </c>
      <c r="N27" s="44" t="s">
        <v>58</v>
      </c>
      <c r="O27" s="44" t="s">
        <v>60</v>
      </c>
      <c r="P27" s="44" t="s">
        <v>61</v>
      </c>
      <c r="Q27" s="44" t="s">
        <v>59</v>
      </c>
    </row>
    <row r="28" spans="3:24" x14ac:dyDescent="0.25">
      <c r="C28"/>
      <c r="D28" s="8">
        <v>0</v>
      </c>
      <c r="E28" s="45">
        <v>0</v>
      </c>
      <c r="F28" s="45">
        <v>0</v>
      </c>
      <c r="G28" s="45">
        <v>0</v>
      </c>
      <c r="H28" s="45">
        <f>E13</f>
        <v>8000</v>
      </c>
      <c r="L28"/>
      <c r="M28" s="8">
        <v>0</v>
      </c>
      <c r="N28" s="45">
        <v>0</v>
      </c>
      <c r="O28" s="45">
        <v>0</v>
      </c>
      <c r="P28" s="45">
        <v>0</v>
      </c>
      <c r="Q28" s="45">
        <f>N13</f>
        <v>184000</v>
      </c>
    </row>
    <row r="29" spans="3:24" x14ac:dyDescent="0.25">
      <c r="C29"/>
      <c r="D29" s="8">
        <v>1</v>
      </c>
      <c r="E29" s="45">
        <f>$E$13*(($E$17/(1-(1+$E$17)^(-$E$15))))</f>
        <v>265.7144785028093</v>
      </c>
      <c r="F29" s="45">
        <f>H28*$E$17</f>
        <v>80</v>
      </c>
      <c r="G29" s="45">
        <f>E29-F29</f>
        <v>185.7144785028093</v>
      </c>
      <c r="H29" s="45">
        <f>H28-G29</f>
        <v>7814.2855214971905</v>
      </c>
      <c r="L29"/>
      <c r="M29" s="8">
        <v>1</v>
      </c>
      <c r="N29" s="45">
        <f>$N$13*(($N$17/(1-(1+$N$17)^(-$N$15))))</f>
        <v>20270.925282963832</v>
      </c>
      <c r="O29" s="45">
        <f>Q28*$N$17</f>
        <v>18400</v>
      </c>
      <c r="P29" s="45">
        <f>N29-O29</f>
        <v>1870.9252829638317</v>
      </c>
      <c r="Q29" s="45">
        <f>Q28-P29</f>
        <v>182129.07471703616</v>
      </c>
    </row>
    <row r="30" spans="3:24" x14ac:dyDescent="0.25">
      <c r="C30"/>
      <c r="D30" s="8">
        <v>2</v>
      </c>
      <c r="E30" s="45">
        <f t="shared" ref="E30:E63" si="0">$E$13*(($E$17/(1-(1+$E$17)^(-$E$15))))</f>
        <v>265.7144785028093</v>
      </c>
      <c r="F30" s="45">
        <f t="shared" ref="F30:F64" si="1">H29*$E$17</f>
        <v>78.142855214971902</v>
      </c>
      <c r="G30" s="45">
        <f t="shared" ref="G30:G64" si="2">E30-F30</f>
        <v>187.57162328783738</v>
      </c>
      <c r="H30" s="45">
        <f t="shared" ref="H30:H64" si="3">H29-G30</f>
        <v>7626.7138982093529</v>
      </c>
      <c r="I30"/>
      <c r="J30"/>
      <c r="K30"/>
      <c r="L30"/>
      <c r="M30" s="8">
        <v>2</v>
      </c>
      <c r="N30" s="45">
        <f t="shared" ref="N30:N52" si="4">$N$13*(($N$17/(1-(1+$N$17)^(-$N$15))))</f>
        <v>20270.925282963832</v>
      </c>
      <c r="O30" s="45">
        <f t="shared" ref="O30:O53" si="5">Q29*$N$17</f>
        <v>18212.907471703616</v>
      </c>
      <c r="P30" s="45">
        <f t="shared" ref="P30:P53" si="6">N30-O30</f>
        <v>2058.0178112602152</v>
      </c>
      <c r="Q30" s="45">
        <f t="shared" ref="Q30:Q53" si="7">Q29-P30</f>
        <v>180071.05690577594</v>
      </c>
    </row>
    <row r="31" spans="3:24" x14ac:dyDescent="0.25">
      <c r="C31"/>
      <c r="D31" s="8">
        <v>3</v>
      </c>
      <c r="E31" s="45">
        <f t="shared" si="0"/>
        <v>265.7144785028093</v>
      </c>
      <c r="F31" s="45">
        <f t="shared" si="1"/>
        <v>76.267138982093527</v>
      </c>
      <c r="G31" s="45">
        <f t="shared" si="2"/>
        <v>189.44733952071579</v>
      </c>
      <c r="H31" s="45">
        <f t="shared" si="3"/>
        <v>7437.2665586886369</v>
      </c>
      <c r="I31"/>
      <c r="J31"/>
      <c r="K31"/>
      <c r="L31"/>
      <c r="M31" s="8">
        <v>3</v>
      </c>
      <c r="N31" s="45">
        <f t="shared" si="4"/>
        <v>20270.925282963832</v>
      </c>
      <c r="O31" s="45">
        <f t="shared" si="5"/>
        <v>18007.105690577595</v>
      </c>
      <c r="P31" s="45">
        <f t="shared" si="6"/>
        <v>2263.8195923862368</v>
      </c>
      <c r="Q31" s="45">
        <f t="shared" si="7"/>
        <v>177807.23731338972</v>
      </c>
    </row>
    <row r="32" spans="3:24" x14ac:dyDescent="0.25">
      <c r="D32" s="8">
        <v>4</v>
      </c>
      <c r="E32" s="45">
        <f t="shared" si="0"/>
        <v>265.7144785028093</v>
      </c>
      <c r="F32" s="45">
        <f t="shared" si="1"/>
        <v>74.37266558688637</v>
      </c>
      <c r="G32" s="45">
        <f t="shared" si="2"/>
        <v>191.34181291592293</v>
      </c>
      <c r="H32" s="45">
        <f t="shared" si="3"/>
        <v>7245.9247457727142</v>
      </c>
      <c r="M32" s="8">
        <v>4</v>
      </c>
      <c r="N32" s="45">
        <f t="shared" si="4"/>
        <v>20270.925282963832</v>
      </c>
      <c r="O32" s="45">
        <f t="shared" si="5"/>
        <v>17780.723731338974</v>
      </c>
      <c r="P32" s="45">
        <f t="shared" si="6"/>
        <v>2490.2015516248575</v>
      </c>
      <c r="Q32" s="45">
        <f t="shared" si="7"/>
        <v>175317.03576176486</v>
      </c>
    </row>
    <row r="33" spans="4:17" x14ac:dyDescent="0.25">
      <c r="D33" s="8">
        <v>5</v>
      </c>
      <c r="E33" s="45">
        <f t="shared" si="0"/>
        <v>265.7144785028093</v>
      </c>
      <c r="F33" s="45">
        <f t="shared" si="1"/>
        <v>72.459247457727145</v>
      </c>
      <c r="G33" s="45">
        <f t="shared" si="2"/>
        <v>193.25523104508216</v>
      </c>
      <c r="H33" s="45">
        <f t="shared" si="3"/>
        <v>7052.6695147276323</v>
      </c>
      <c r="M33" s="8">
        <v>5</v>
      </c>
      <c r="N33" s="45">
        <f t="shared" si="4"/>
        <v>20270.925282963832</v>
      </c>
      <c r="O33" s="45">
        <f t="shared" si="5"/>
        <v>17531.703576176486</v>
      </c>
      <c r="P33" s="45">
        <f t="shared" si="6"/>
        <v>2739.2217067873462</v>
      </c>
      <c r="Q33" s="45">
        <f t="shared" si="7"/>
        <v>172577.8140549775</v>
      </c>
    </row>
    <row r="34" spans="4:17" x14ac:dyDescent="0.25">
      <c r="D34" s="8">
        <v>6</v>
      </c>
      <c r="E34" s="45">
        <f t="shared" si="0"/>
        <v>265.7144785028093</v>
      </c>
      <c r="F34" s="45">
        <f t="shared" si="1"/>
        <v>70.526695147276328</v>
      </c>
      <c r="G34" s="45">
        <f t="shared" si="2"/>
        <v>195.18778335553299</v>
      </c>
      <c r="H34" s="45">
        <f t="shared" si="3"/>
        <v>6857.4817313720996</v>
      </c>
      <c r="M34" s="8">
        <v>6</v>
      </c>
      <c r="N34" s="45">
        <f t="shared" si="4"/>
        <v>20270.925282963832</v>
      </c>
      <c r="O34" s="45">
        <f t="shared" si="5"/>
        <v>17257.78140549775</v>
      </c>
      <c r="P34" s="45">
        <f t="shared" si="6"/>
        <v>3013.1438774660819</v>
      </c>
      <c r="Q34" s="45">
        <f t="shared" si="7"/>
        <v>169564.67017751141</v>
      </c>
    </row>
    <row r="35" spans="4:17" x14ac:dyDescent="0.25">
      <c r="D35" s="8">
        <v>7</v>
      </c>
      <c r="E35" s="45">
        <f t="shared" si="0"/>
        <v>265.7144785028093</v>
      </c>
      <c r="F35" s="45">
        <f t="shared" si="1"/>
        <v>68.574817313720999</v>
      </c>
      <c r="G35" s="45">
        <f t="shared" si="2"/>
        <v>197.13966118908832</v>
      </c>
      <c r="H35" s="45">
        <f t="shared" si="3"/>
        <v>6660.3420701830109</v>
      </c>
      <c r="M35" s="8">
        <v>7</v>
      </c>
      <c r="N35" s="45">
        <f t="shared" si="4"/>
        <v>20270.925282963832</v>
      </c>
      <c r="O35" s="45">
        <f t="shared" si="5"/>
        <v>16956.46701775114</v>
      </c>
      <c r="P35" s="45">
        <f t="shared" si="6"/>
        <v>3314.4582652126919</v>
      </c>
      <c r="Q35" s="45">
        <f t="shared" si="7"/>
        <v>166250.21191229872</v>
      </c>
    </row>
    <row r="36" spans="4:17" x14ac:dyDescent="0.25">
      <c r="D36" s="8">
        <v>8</v>
      </c>
      <c r="E36" s="45">
        <f t="shared" si="0"/>
        <v>265.7144785028093</v>
      </c>
      <c r="F36" s="45">
        <f t="shared" si="1"/>
        <v>66.603420701830117</v>
      </c>
      <c r="G36" s="45">
        <f t="shared" si="2"/>
        <v>199.11105780097918</v>
      </c>
      <c r="H36" s="45">
        <f t="shared" si="3"/>
        <v>6461.2310123820316</v>
      </c>
      <c r="M36" s="8">
        <v>8</v>
      </c>
      <c r="N36" s="45">
        <f t="shared" si="4"/>
        <v>20270.925282963832</v>
      </c>
      <c r="O36" s="45">
        <f t="shared" si="5"/>
        <v>16625.021191229873</v>
      </c>
      <c r="P36" s="45">
        <f t="shared" si="6"/>
        <v>3645.9040917339589</v>
      </c>
      <c r="Q36" s="45">
        <f t="shared" si="7"/>
        <v>162604.30782056478</v>
      </c>
    </row>
    <row r="37" spans="4:17" x14ac:dyDescent="0.25">
      <c r="D37" s="8">
        <v>9</v>
      </c>
      <c r="E37" s="45">
        <f t="shared" si="0"/>
        <v>265.7144785028093</v>
      </c>
      <c r="F37" s="45">
        <f t="shared" si="1"/>
        <v>64.612310123820322</v>
      </c>
      <c r="G37" s="45">
        <f t="shared" si="2"/>
        <v>201.10216837898898</v>
      </c>
      <c r="H37" s="45">
        <f t="shared" si="3"/>
        <v>6260.128844003043</v>
      </c>
      <c r="M37" s="8">
        <v>9</v>
      </c>
      <c r="N37" s="45">
        <f t="shared" si="4"/>
        <v>20270.925282963832</v>
      </c>
      <c r="O37" s="45">
        <f t="shared" si="5"/>
        <v>16260.430782056479</v>
      </c>
      <c r="P37" s="45">
        <f t="shared" si="6"/>
        <v>4010.4945009073526</v>
      </c>
      <c r="Q37" s="45">
        <f t="shared" si="7"/>
        <v>158593.81331965743</v>
      </c>
    </row>
    <row r="38" spans="4:17" x14ac:dyDescent="0.25">
      <c r="D38" s="8">
        <v>10</v>
      </c>
      <c r="E38" s="45">
        <f t="shared" si="0"/>
        <v>265.7144785028093</v>
      </c>
      <c r="F38" s="45">
        <f t="shared" si="1"/>
        <v>62.60128844003043</v>
      </c>
      <c r="G38" s="45">
        <f t="shared" si="2"/>
        <v>203.11319006277887</v>
      </c>
      <c r="H38" s="45">
        <f t="shared" si="3"/>
        <v>6057.0156539402642</v>
      </c>
      <c r="M38" s="8">
        <v>10</v>
      </c>
      <c r="N38" s="45">
        <f t="shared" si="4"/>
        <v>20270.925282963832</v>
      </c>
      <c r="O38" s="45">
        <f t="shared" si="5"/>
        <v>15859.381331965744</v>
      </c>
      <c r="P38" s="45">
        <f t="shared" si="6"/>
        <v>4411.5439509980879</v>
      </c>
      <c r="Q38" s="45">
        <f t="shared" si="7"/>
        <v>154182.26936865936</v>
      </c>
    </row>
    <row r="39" spans="4:17" x14ac:dyDescent="0.25">
      <c r="D39" s="8">
        <v>11</v>
      </c>
      <c r="E39" s="45">
        <f t="shared" si="0"/>
        <v>265.7144785028093</v>
      </c>
      <c r="F39" s="45">
        <f t="shared" si="1"/>
        <v>60.570156539402646</v>
      </c>
      <c r="G39" s="45">
        <f t="shared" si="2"/>
        <v>205.14432196340664</v>
      </c>
      <c r="H39" s="45">
        <f t="shared" si="3"/>
        <v>5851.8713319768576</v>
      </c>
      <c r="M39" s="8">
        <v>11</v>
      </c>
      <c r="N39" s="45">
        <f t="shared" si="4"/>
        <v>20270.925282963832</v>
      </c>
      <c r="O39" s="45">
        <f t="shared" si="5"/>
        <v>15418.226936865936</v>
      </c>
      <c r="P39" s="45">
        <f t="shared" si="6"/>
        <v>4852.6983460978954</v>
      </c>
      <c r="Q39" s="45">
        <f t="shared" si="7"/>
        <v>149329.57102256146</v>
      </c>
    </row>
    <row r="40" spans="4:17" x14ac:dyDescent="0.25">
      <c r="D40" s="8">
        <v>12</v>
      </c>
      <c r="E40" s="45">
        <f t="shared" si="0"/>
        <v>265.7144785028093</v>
      </c>
      <c r="F40" s="45">
        <f t="shared" si="1"/>
        <v>58.51871331976858</v>
      </c>
      <c r="G40" s="45">
        <f t="shared" si="2"/>
        <v>207.19576518304072</v>
      </c>
      <c r="H40" s="45">
        <f t="shared" si="3"/>
        <v>5644.6755667938169</v>
      </c>
      <c r="M40" s="8">
        <v>12</v>
      </c>
      <c r="N40" s="45">
        <f t="shared" si="4"/>
        <v>20270.925282963832</v>
      </c>
      <c r="O40" s="45">
        <f t="shared" si="5"/>
        <v>14932.957102256147</v>
      </c>
      <c r="P40" s="45">
        <f t="shared" si="6"/>
        <v>5337.968180707685</v>
      </c>
      <c r="Q40" s="45">
        <f t="shared" si="7"/>
        <v>143991.60284185378</v>
      </c>
    </row>
    <row r="41" spans="4:17" x14ac:dyDescent="0.25">
      <c r="D41" s="8">
        <v>13</v>
      </c>
      <c r="E41" s="45">
        <f t="shared" si="0"/>
        <v>265.7144785028093</v>
      </c>
      <c r="F41" s="45">
        <f t="shared" si="1"/>
        <v>56.44675566793817</v>
      </c>
      <c r="G41" s="45">
        <f t="shared" si="2"/>
        <v>209.26772283487114</v>
      </c>
      <c r="H41" s="45">
        <f t="shared" si="3"/>
        <v>5435.4078439589457</v>
      </c>
      <c r="M41" s="8">
        <v>13</v>
      </c>
      <c r="N41" s="45">
        <f t="shared" si="4"/>
        <v>20270.925282963832</v>
      </c>
      <c r="O41" s="45">
        <f t="shared" si="5"/>
        <v>14399.160284185378</v>
      </c>
      <c r="P41" s="45">
        <f t="shared" si="6"/>
        <v>5871.7649987784534</v>
      </c>
      <c r="Q41" s="45">
        <f t="shared" si="7"/>
        <v>138119.83784307534</v>
      </c>
    </row>
    <row r="42" spans="4:17" x14ac:dyDescent="0.25">
      <c r="D42" s="8">
        <v>14</v>
      </c>
      <c r="E42" s="45">
        <f t="shared" si="0"/>
        <v>265.7144785028093</v>
      </c>
      <c r="F42" s="45">
        <f t="shared" si="1"/>
        <v>54.354078439589458</v>
      </c>
      <c r="G42" s="45">
        <f t="shared" si="2"/>
        <v>211.36040006321986</v>
      </c>
      <c r="H42" s="45">
        <f t="shared" si="3"/>
        <v>5224.0474438957262</v>
      </c>
      <c r="M42" s="8">
        <v>14</v>
      </c>
      <c r="N42" s="45">
        <f t="shared" si="4"/>
        <v>20270.925282963832</v>
      </c>
      <c r="O42" s="45">
        <f t="shared" si="5"/>
        <v>13811.983784307535</v>
      </c>
      <c r="P42" s="45">
        <f t="shared" si="6"/>
        <v>6458.941498656297</v>
      </c>
      <c r="Q42" s="45">
        <f t="shared" si="7"/>
        <v>131660.89634441904</v>
      </c>
    </row>
    <row r="43" spans="4:17" x14ac:dyDescent="0.25">
      <c r="D43" s="8">
        <v>15</v>
      </c>
      <c r="E43" s="45">
        <f t="shared" si="0"/>
        <v>265.7144785028093</v>
      </c>
      <c r="F43" s="45">
        <f t="shared" si="1"/>
        <v>52.240474438957264</v>
      </c>
      <c r="G43" s="45">
        <f t="shared" si="2"/>
        <v>213.47400406385202</v>
      </c>
      <c r="H43" s="45">
        <f t="shared" si="3"/>
        <v>5010.5734398318746</v>
      </c>
      <c r="M43" s="8">
        <v>15</v>
      </c>
      <c r="N43" s="45">
        <f t="shared" si="4"/>
        <v>20270.925282963832</v>
      </c>
      <c r="O43" s="45">
        <f t="shared" si="5"/>
        <v>13166.089634441905</v>
      </c>
      <c r="P43" s="45">
        <f t="shared" si="6"/>
        <v>7104.8356485219265</v>
      </c>
      <c r="Q43" s="45">
        <f t="shared" si="7"/>
        <v>124556.06069589712</v>
      </c>
    </row>
    <row r="44" spans="4:17" x14ac:dyDescent="0.25">
      <c r="D44" s="8">
        <v>16</v>
      </c>
      <c r="E44" s="45">
        <f t="shared" si="0"/>
        <v>265.7144785028093</v>
      </c>
      <c r="F44" s="45">
        <f t="shared" si="1"/>
        <v>50.105734398318745</v>
      </c>
      <c r="G44" s="45">
        <f t="shared" si="2"/>
        <v>215.60874410449054</v>
      </c>
      <c r="H44" s="45">
        <f t="shared" si="3"/>
        <v>4794.9646957273844</v>
      </c>
      <c r="M44" s="8">
        <v>16</v>
      </c>
      <c r="N44" s="45">
        <f t="shared" si="4"/>
        <v>20270.925282963832</v>
      </c>
      <c r="O44" s="45">
        <f t="shared" si="5"/>
        <v>12455.606069589712</v>
      </c>
      <c r="P44" s="45">
        <f t="shared" si="6"/>
        <v>7815.3192133741195</v>
      </c>
      <c r="Q44" s="45">
        <f t="shared" si="7"/>
        <v>116740.74148252299</v>
      </c>
    </row>
    <row r="45" spans="4:17" x14ac:dyDescent="0.25">
      <c r="D45" s="8">
        <v>17</v>
      </c>
      <c r="E45" s="45">
        <f t="shared" si="0"/>
        <v>265.7144785028093</v>
      </c>
      <c r="F45" s="45">
        <f t="shared" si="1"/>
        <v>47.949646957273842</v>
      </c>
      <c r="G45" s="45">
        <f t="shared" si="2"/>
        <v>217.76483154553546</v>
      </c>
      <c r="H45" s="45">
        <f t="shared" si="3"/>
        <v>4577.1998641818491</v>
      </c>
      <c r="M45" s="8">
        <v>17</v>
      </c>
      <c r="N45" s="45">
        <f t="shared" si="4"/>
        <v>20270.925282963832</v>
      </c>
      <c r="O45" s="45">
        <f t="shared" si="5"/>
        <v>11674.074148252301</v>
      </c>
      <c r="P45" s="45">
        <f t="shared" si="6"/>
        <v>8596.8511347115309</v>
      </c>
      <c r="Q45" s="45">
        <f t="shared" si="7"/>
        <v>108143.89034781147</v>
      </c>
    </row>
    <row r="46" spans="4:17" x14ac:dyDescent="0.25">
      <c r="D46" s="8">
        <v>18</v>
      </c>
      <c r="E46" s="45">
        <f t="shared" si="0"/>
        <v>265.7144785028093</v>
      </c>
      <c r="F46" s="45">
        <f t="shared" si="1"/>
        <v>45.771998641818492</v>
      </c>
      <c r="G46" s="45">
        <f t="shared" si="2"/>
        <v>219.9424798609908</v>
      </c>
      <c r="H46" s="45">
        <f t="shared" si="3"/>
        <v>4357.2573843208584</v>
      </c>
      <c r="M46" s="8">
        <v>18</v>
      </c>
      <c r="N46" s="45">
        <f t="shared" si="4"/>
        <v>20270.925282963832</v>
      </c>
      <c r="O46" s="45">
        <f t="shared" si="5"/>
        <v>10814.389034781147</v>
      </c>
      <c r="P46" s="45">
        <f t="shared" si="6"/>
        <v>9456.5362481826851</v>
      </c>
      <c r="Q46" s="45">
        <f t="shared" si="7"/>
        <v>98687.354099628777</v>
      </c>
    </row>
    <row r="47" spans="4:17" x14ac:dyDescent="0.25">
      <c r="D47" s="8">
        <v>19</v>
      </c>
      <c r="E47" s="45">
        <f t="shared" si="0"/>
        <v>265.7144785028093</v>
      </c>
      <c r="F47" s="45">
        <f t="shared" si="1"/>
        <v>43.572573843208588</v>
      </c>
      <c r="G47" s="45">
        <f t="shared" si="2"/>
        <v>222.1419046596007</v>
      </c>
      <c r="H47" s="45">
        <f t="shared" si="3"/>
        <v>4135.1154796612573</v>
      </c>
      <c r="M47" s="8">
        <v>19</v>
      </c>
      <c r="N47" s="45">
        <f t="shared" si="4"/>
        <v>20270.925282963832</v>
      </c>
      <c r="O47" s="45">
        <f t="shared" si="5"/>
        <v>9868.7354099628792</v>
      </c>
      <c r="P47" s="45">
        <f t="shared" si="6"/>
        <v>10402.189873000953</v>
      </c>
      <c r="Q47" s="45">
        <f t="shared" si="7"/>
        <v>88285.164226627821</v>
      </c>
    </row>
    <row r="48" spans="4:17" x14ac:dyDescent="0.25">
      <c r="D48" s="8">
        <v>20</v>
      </c>
      <c r="E48" s="45">
        <f t="shared" si="0"/>
        <v>265.7144785028093</v>
      </c>
      <c r="F48" s="45">
        <f t="shared" si="1"/>
        <v>41.351154796612576</v>
      </c>
      <c r="G48" s="45">
        <f t="shared" si="2"/>
        <v>224.36332370619672</v>
      </c>
      <c r="H48" s="45">
        <f t="shared" si="3"/>
        <v>3910.7521559550605</v>
      </c>
      <c r="M48" s="8">
        <v>20</v>
      </c>
      <c r="N48" s="45">
        <f t="shared" si="4"/>
        <v>20270.925282963832</v>
      </c>
      <c r="O48" s="45">
        <f t="shared" si="5"/>
        <v>8828.5164226627821</v>
      </c>
      <c r="P48" s="45">
        <f t="shared" si="6"/>
        <v>11442.40886030105</v>
      </c>
      <c r="Q48" s="45">
        <f t="shared" si="7"/>
        <v>76842.755366326775</v>
      </c>
    </row>
    <row r="49" spans="4:17" x14ac:dyDescent="0.25">
      <c r="D49" s="8">
        <v>21</v>
      </c>
      <c r="E49" s="45">
        <f t="shared" si="0"/>
        <v>265.7144785028093</v>
      </c>
      <c r="F49" s="45">
        <f t="shared" si="1"/>
        <v>39.107521559550605</v>
      </c>
      <c r="G49" s="45">
        <f t="shared" si="2"/>
        <v>226.60695694325869</v>
      </c>
      <c r="H49" s="45">
        <f t="shared" si="3"/>
        <v>3684.1451990118017</v>
      </c>
      <c r="M49" s="8">
        <v>21</v>
      </c>
      <c r="N49" s="45">
        <f t="shared" si="4"/>
        <v>20270.925282963832</v>
      </c>
      <c r="O49" s="45">
        <f t="shared" si="5"/>
        <v>7684.2755366326783</v>
      </c>
      <c r="P49" s="45">
        <f t="shared" si="6"/>
        <v>12586.649746331153</v>
      </c>
      <c r="Q49" s="45">
        <f t="shared" si="7"/>
        <v>64256.105619995622</v>
      </c>
    </row>
    <row r="50" spans="4:17" x14ac:dyDescent="0.25">
      <c r="D50" s="8">
        <v>22</v>
      </c>
      <c r="E50" s="45">
        <f t="shared" si="0"/>
        <v>265.7144785028093</v>
      </c>
      <c r="F50" s="45">
        <f t="shared" si="1"/>
        <v>36.841451990118017</v>
      </c>
      <c r="G50" s="45">
        <f t="shared" si="2"/>
        <v>228.8730265126913</v>
      </c>
      <c r="H50" s="45">
        <f t="shared" si="3"/>
        <v>3455.2721724991102</v>
      </c>
      <c r="M50" s="8">
        <v>22</v>
      </c>
      <c r="N50" s="45">
        <f t="shared" si="4"/>
        <v>20270.925282963832</v>
      </c>
      <c r="O50" s="45">
        <f t="shared" si="5"/>
        <v>6425.6105619995624</v>
      </c>
      <c r="P50" s="45">
        <f t="shared" si="6"/>
        <v>13845.31472096427</v>
      </c>
      <c r="Q50" s="45">
        <f t="shared" si="7"/>
        <v>50410.790899031352</v>
      </c>
    </row>
    <row r="51" spans="4:17" x14ac:dyDescent="0.25">
      <c r="D51" s="8">
        <v>23</v>
      </c>
      <c r="E51" s="45">
        <f t="shared" si="0"/>
        <v>265.7144785028093</v>
      </c>
      <c r="F51" s="45">
        <f t="shared" si="1"/>
        <v>34.552721724991102</v>
      </c>
      <c r="G51" s="45">
        <f t="shared" si="2"/>
        <v>231.1617567778182</v>
      </c>
      <c r="H51" s="45">
        <f t="shared" si="3"/>
        <v>3224.1104157212922</v>
      </c>
      <c r="M51" s="8">
        <v>23</v>
      </c>
      <c r="N51" s="45">
        <f t="shared" si="4"/>
        <v>20270.925282963832</v>
      </c>
      <c r="O51" s="45">
        <f t="shared" si="5"/>
        <v>5041.0790899031354</v>
      </c>
      <c r="P51" s="45">
        <f t="shared" si="6"/>
        <v>15229.846193060697</v>
      </c>
      <c r="Q51" s="45">
        <f t="shared" si="7"/>
        <v>35180.944705970658</v>
      </c>
    </row>
    <row r="52" spans="4:17" x14ac:dyDescent="0.25">
      <c r="D52" s="8">
        <v>24</v>
      </c>
      <c r="E52" s="45">
        <f t="shared" si="0"/>
        <v>265.7144785028093</v>
      </c>
      <c r="F52" s="45">
        <f t="shared" si="1"/>
        <v>32.241104157212924</v>
      </c>
      <c r="G52" s="45">
        <f t="shared" si="2"/>
        <v>233.47337434559637</v>
      </c>
      <c r="H52" s="45">
        <f t="shared" si="3"/>
        <v>2990.6370413756958</v>
      </c>
      <c r="M52" s="8">
        <v>24</v>
      </c>
      <c r="N52" s="45">
        <f t="shared" si="4"/>
        <v>20270.925282963832</v>
      </c>
      <c r="O52" s="45">
        <f t="shared" si="5"/>
        <v>3518.094470597066</v>
      </c>
      <c r="P52" s="45">
        <f t="shared" si="6"/>
        <v>16752.830812366767</v>
      </c>
      <c r="Q52" s="45">
        <f t="shared" si="7"/>
        <v>18428.113893603891</v>
      </c>
    </row>
    <row r="53" spans="4:17" x14ac:dyDescent="0.25">
      <c r="D53" s="8">
        <v>25</v>
      </c>
      <c r="E53" s="45">
        <f t="shared" si="0"/>
        <v>265.7144785028093</v>
      </c>
      <c r="F53" s="45">
        <f t="shared" si="1"/>
        <v>29.90637041375696</v>
      </c>
      <c r="G53" s="45">
        <f t="shared" si="2"/>
        <v>235.80810808905233</v>
      </c>
      <c r="H53" s="45">
        <f t="shared" si="3"/>
        <v>2754.8289332866434</v>
      </c>
      <c r="M53" s="8">
        <v>25</v>
      </c>
      <c r="N53" s="46">
        <f>Q52+O53</f>
        <v>20270.925282964279</v>
      </c>
      <c r="O53" s="45">
        <f t="shared" si="5"/>
        <v>1842.8113893603893</v>
      </c>
      <c r="P53" s="45">
        <f t="shared" si="6"/>
        <v>18428.113893603891</v>
      </c>
      <c r="Q53" s="45">
        <f t="shared" si="7"/>
        <v>0</v>
      </c>
    </row>
    <row r="54" spans="4:17" x14ac:dyDescent="0.25">
      <c r="D54" s="8">
        <v>26</v>
      </c>
      <c r="E54" s="45">
        <f t="shared" si="0"/>
        <v>265.7144785028093</v>
      </c>
      <c r="F54" s="45">
        <f t="shared" si="1"/>
        <v>27.548289332866435</v>
      </c>
      <c r="G54" s="45">
        <f t="shared" si="2"/>
        <v>238.16618916994287</v>
      </c>
      <c r="H54" s="45">
        <f t="shared" si="3"/>
        <v>2516.6627441167007</v>
      </c>
    </row>
    <row r="55" spans="4:17" x14ac:dyDescent="0.25">
      <c r="D55" s="8">
        <v>27</v>
      </c>
      <c r="E55" s="45">
        <f t="shared" si="0"/>
        <v>265.7144785028093</v>
      </c>
      <c r="F55" s="45">
        <f t="shared" si="1"/>
        <v>25.166627441167009</v>
      </c>
      <c r="G55" s="45">
        <f t="shared" si="2"/>
        <v>240.54785106164229</v>
      </c>
      <c r="H55" s="45">
        <f t="shared" si="3"/>
        <v>2276.1148930550585</v>
      </c>
    </row>
    <row r="56" spans="4:17" x14ac:dyDescent="0.25">
      <c r="D56" s="8">
        <v>28</v>
      </c>
      <c r="E56" s="45">
        <f t="shared" si="0"/>
        <v>265.7144785028093</v>
      </c>
      <c r="F56" s="45">
        <f t="shared" si="1"/>
        <v>22.761148930550586</v>
      </c>
      <c r="G56" s="45">
        <f t="shared" si="2"/>
        <v>242.95332957225872</v>
      </c>
      <c r="H56" s="45">
        <f t="shared" si="3"/>
        <v>2033.1615634827997</v>
      </c>
    </row>
    <row r="57" spans="4:17" x14ac:dyDescent="0.25">
      <c r="D57" s="8">
        <v>29</v>
      </c>
      <c r="E57" s="45">
        <f t="shared" si="0"/>
        <v>265.7144785028093</v>
      </c>
      <c r="F57" s="45">
        <f t="shared" si="1"/>
        <v>20.331615634827997</v>
      </c>
      <c r="G57" s="45">
        <f t="shared" si="2"/>
        <v>245.38286286798132</v>
      </c>
      <c r="H57" s="45">
        <f t="shared" si="3"/>
        <v>1787.7787006148183</v>
      </c>
    </row>
    <row r="58" spans="4:17" x14ac:dyDescent="0.25">
      <c r="D58" s="8">
        <v>30</v>
      </c>
      <c r="E58" s="45">
        <f t="shared" si="0"/>
        <v>265.7144785028093</v>
      </c>
      <c r="F58" s="45">
        <f t="shared" si="1"/>
        <v>17.877787006148182</v>
      </c>
      <c r="G58" s="45">
        <f t="shared" si="2"/>
        <v>247.8366914966611</v>
      </c>
      <c r="H58" s="45">
        <f t="shared" si="3"/>
        <v>1539.9420091181571</v>
      </c>
    </row>
    <row r="59" spans="4:17" x14ac:dyDescent="0.25">
      <c r="D59" s="8">
        <v>31</v>
      </c>
      <c r="E59" s="45">
        <f t="shared" si="0"/>
        <v>265.7144785028093</v>
      </c>
      <c r="F59" s="45">
        <f t="shared" si="1"/>
        <v>15.399420091181572</v>
      </c>
      <c r="G59" s="45">
        <f t="shared" si="2"/>
        <v>250.31505841162772</v>
      </c>
      <c r="H59" s="45">
        <f t="shared" si="3"/>
        <v>1289.6269507065294</v>
      </c>
    </row>
    <row r="60" spans="4:17" x14ac:dyDescent="0.25">
      <c r="D60" s="8">
        <v>32</v>
      </c>
      <c r="E60" s="45">
        <f t="shared" si="0"/>
        <v>265.7144785028093</v>
      </c>
      <c r="F60" s="45">
        <f t="shared" si="1"/>
        <v>12.896269507065295</v>
      </c>
      <c r="G60" s="45">
        <f t="shared" si="2"/>
        <v>252.81820899574402</v>
      </c>
      <c r="H60" s="45">
        <f t="shared" si="3"/>
        <v>1036.8087417107854</v>
      </c>
    </row>
    <row r="61" spans="4:17" x14ac:dyDescent="0.25">
      <c r="D61" s="8">
        <v>33</v>
      </c>
      <c r="E61" s="45">
        <f t="shared" si="0"/>
        <v>265.7144785028093</v>
      </c>
      <c r="F61" s="45">
        <f t="shared" si="1"/>
        <v>10.368087417107855</v>
      </c>
      <c r="G61" s="45">
        <f t="shared" si="2"/>
        <v>255.34639108570144</v>
      </c>
      <c r="H61" s="45">
        <f t="shared" si="3"/>
        <v>781.4623506250839</v>
      </c>
    </row>
    <row r="62" spans="4:17" x14ac:dyDescent="0.25">
      <c r="D62" s="8">
        <v>34</v>
      </c>
      <c r="E62" s="45">
        <f t="shared" si="0"/>
        <v>265.7144785028093</v>
      </c>
      <c r="F62" s="45">
        <f t="shared" si="1"/>
        <v>7.8146235062508396</v>
      </c>
      <c r="G62" s="45">
        <f t="shared" si="2"/>
        <v>257.89985499655847</v>
      </c>
      <c r="H62" s="45">
        <f t="shared" si="3"/>
        <v>523.56249562852543</v>
      </c>
    </row>
    <row r="63" spans="4:17" x14ac:dyDescent="0.25">
      <c r="D63" s="8">
        <v>35</v>
      </c>
      <c r="E63" s="45">
        <f t="shared" si="0"/>
        <v>265.7144785028093</v>
      </c>
      <c r="F63" s="45">
        <f t="shared" si="1"/>
        <v>5.2356249562852542</v>
      </c>
      <c r="G63" s="45">
        <f t="shared" si="2"/>
        <v>260.47885354652402</v>
      </c>
      <c r="H63" s="45">
        <f t="shared" si="3"/>
        <v>263.0836420820014</v>
      </c>
    </row>
    <row r="64" spans="4:17" x14ac:dyDescent="0.25">
      <c r="D64" s="8">
        <v>36</v>
      </c>
      <c r="E64" s="45">
        <f>F64+H63</f>
        <v>265.71447850282141</v>
      </c>
      <c r="F64" s="45">
        <f t="shared" si="1"/>
        <v>2.6308364208200139</v>
      </c>
      <c r="G64" s="45">
        <f t="shared" si="2"/>
        <v>263.0836420820014</v>
      </c>
      <c r="H64" s="4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7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2" width="9.140625" style="8"/>
    <col min="3" max="3" width="11.5703125" style="8" bestFit="1" customWidth="1"/>
    <col min="4" max="4" width="11.140625" style="8" customWidth="1"/>
    <col min="5" max="5" width="14.28515625" style="8" bestFit="1" customWidth="1"/>
    <col min="6" max="9" width="11.140625" style="8" customWidth="1"/>
    <col min="10" max="10" width="14.85546875" style="8" customWidth="1"/>
    <col min="11" max="11" width="11.5703125" style="8" bestFit="1" customWidth="1"/>
    <col min="12" max="14" width="11.140625" style="8" customWidth="1"/>
    <col min="15" max="16384" width="9.140625" style="8"/>
  </cols>
  <sheetData>
    <row r="2" spans="4:14" x14ac:dyDescent="0.25">
      <c r="N2" s="42"/>
    </row>
    <row r="3" spans="4:14" x14ac:dyDescent="0.25">
      <c r="N3" s="42"/>
    </row>
    <row r="4" spans="4:14" x14ac:dyDescent="0.25">
      <c r="N4" s="42"/>
    </row>
    <row r="5" spans="4:14" x14ac:dyDescent="0.25">
      <c r="N5" s="42"/>
    </row>
    <row r="6" spans="4:14" x14ac:dyDescent="0.25">
      <c r="N6" s="42"/>
    </row>
    <row r="7" spans="4:14" x14ac:dyDescent="0.25">
      <c r="N7" s="42"/>
    </row>
    <row r="11" spans="4:14" x14ac:dyDescent="0.25">
      <c r="D11" s="9" t="s">
        <v>7</v>
      </c>
      <c r="E11" s="10"/>
      <c r="F11" s="10"/>
      <c r="G11" s="11"/>
      <c r="I11"/>
      <c r="J11"/>
      <c r="K11"/>
      <c r="L11"/>
      <c r="M11"/>
      <c r="N11"/>
    </row>
    <row r="12" spans="4:14" x14ac:dyDescent="0.25">
      <c r="D12" s="12"/>
      <c r="E12" s="13"/>
      <c r="F12" s="13"/>
      <c r="G12" s="14"/>
      <c r="I12"/>
      <c r="J12"/>
      <c r="K12"/>
      <c r="L12"/>
      <c r="M12"/>
      <c r="N12"/>
    </row>
    <row r="13" spans="4:14" x14ac:dyDescent="0.25">
      <c r="D13" s="15" t="s">
        <v>2</v>
      </c>
      <c r="E13" s="16">
        <v>14300</v>
      </c>
      <c r="F13" s="13"/>
      <c r="G13" s="14"/>
      <c r="I13"/>
      <c r="J13"/>
      <c r="K13"/>
      <c r="L13"/>
      <c r="M13"/>
      <c r="N13"/>
    </row>
    <row r="14" spans="4:14" x14ac:dyDescent="0.25">
      <c r="D14" s="12"/>
      <c r="E14" s="13"/>
      <c r="F14" s="13"/>
      <c r="G14" s="14"/>
      <c r="I14"/>
      <c r="J14"/>
      <c r="K14"/>
      <c r="L14"/>
      <c r="M14"/>
      <c r="N14"/>
    </row>
    <row r="15" spans="4:14" x14ac:dyDescent="0.25">
      <c r="D15" s="15" t="s">
        <v>15</v>
      </c>
      <c r="E15" s="16">
        <v>3000</v>
      </c>
      <c r="F15" s="18"/>
      <c r="G15" s="19"/>
      <c r="I15"/>
      <c r="J15"/>
      <c r="K15"/>
      <c r="L15"/>
      <c r="M15"/>
      <c r="N15"/>
    </row>
    <row r="16" spans="4:14" x14ac:dyDescent="0.25">
      <c r="D16" s="15"/>
      <c r="E16" s="18"/>
      <c r="F16" s="18"/>
      <c r="G16" s="19"/>
      <c r="I16"/>
      <c r="J16"/>
      <c r="K16"/>
      <c r="L16"/>
      <c r="M16"/>
      <c r="N16"/>
    </row>
    <row r="17" spans="3:14" x14ac:dyDescent="0.25">
      <c r="D17" s="15" t="s">
        <v>4</v>
      </c>
      <c r="E17" s="18">
        <v>0.15</v>
      </c>
      <c r="F17" s="13"/>
      <c r="G17" s="14"/>
      <c r="I17"/>
      <c r="J17"/>
      <c r="K17"/>
      <c r="L17"/>
      <c r="M17"/>
      <c r="N17"/>
    </row>
    <row r="18" spans="3:14" x14ac:dyDescent="0.25">
      <c r="D18" s="15"/>
      <c r="E18" s="18"/>
      <c r="F18" s="18"/>
      <c r="G18" s="19"/>
      <c r="I18"/>
      <c r="J18"/>
      <c r="K18"/>
      <c r="L18"/>
      <c r="M18"/>
      <c r="N18"/>
    </row>
    <row r="19" spans="3:14" x14ac:dyDescent="0.25">
      <c r="D19" s="20" t="s">
        <v>3</v>
      </c>
      <c r="E19" s="21" t="s">
        <v>6</v>
      </c>
      <c r="F19" s="21"/>
      <c r="G19" s="22"/>
      <c r="I19"/>
      <c r="J19"/>
      <c r="K19"/>
      <c r="L19"/>
      <c r="M19"/>
      <c r="N19"/>
    </row>
    <row r="20" spans="3:14" x14ac:dyDescent="0.25">
      <c r="I20"/>
      <c r="J20"/>
      <c r="K20"/>
      <c r="L20"/>
      <c r="M20"/>
      <c r="N20"/>
    </row>
    <row r="21" spans="3:14" x14ac:dyDescent="0.25">
      <c r="D21" s="8" t="s">
        <v>8</v>
      </c>
    </row>
    <row r="23" spans="3:14" x14ac:dyDescent="0.25">
      <c r="C23" s="8">
        <v>1</v>
      </c>
      <c r="G23" s="33"/>
      <c r="H23" s="33" t="s">
        <v>47</v>
      </c>
    </row>
    <row r="26" spans="3:14" x14ac:dyDescent="0.25">
      <c r="C26" s="8">
        <v>2</v>
      </c>
      <c r="H26" s="33" t="s">
        <v>47</v>
      </c>
    </row>
    <row r="28" spans="3:14" x14ac:dyDescent="0.25">
      <c r="D28" s="8" t="s">
        <v>9</v>
      </c>
    </row>
    <row r="30" spans="3:14" x14ac:dyDescent="0.25">
      <c r="D30" s="73" t="s">
        <v>12</v>
      </c>
      <c r="E30" s="73"/>
      <c r="F30" s="73"/>
      <c r="G30" s="73"/>
      <c r="H30" s="73"/>
      <c r="I30" s="73"/>
    </row>
    <row r="31" spans="3:14" x14ac:dyDescent="0.25">
      <c r="C31"/>
      <c r="D31" s="90" t="s">
        <v>48</v>
      </c>
      <c r="E31" s="90"/>
      <c r="F31" s="90" t="s">
        <v>10</v>
      </c>
      <c r="G31" s="90"/>
      <c r="H31" s="92" t="s">
        <v>11</v>
      </c>
      <c r="I31" s="92"/>
    </row>
    <row r="32" spans="3:14" x14ac:dyDescent="0.25">
      <c r="C32"/>
      <c r="D32" s="91">
        <v>9</v>
      </c>
      <c r="E32" s="91"/>
      <c r="F32" s="91">
        <f>LOG(E15/(E15-E13*E17),1+E17)</f>
        <v>8.981458595817271</v>
      </c>
      <c r="G32" s="91"/>
      <c r="H32" s="91">
        <f>NPER(E17,-E15,E13)</f>
        <v>8.981458595817271</v>
      </c>
      <c r="I32" s="91"/>
    </row>
    <row r="33" spans="3:15" x14ac:dyDescent="0.25"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3:15" x14ac:dyDescent="0.25">
      <c r="C34"/>
      <c r="D34"/>
      <c r="E34"/>
      <c r="F34"/>
      <c r="G34"/>
      <c r="H34"/>
      <c r="I34"/>
      <c r="J34"/>
      <c r="K34"/>
      <c r="L34"/>
      <c r="M34"/>
      <c r="N34"/>
      <c r="O34"/>
    </row>
    <row r="36" spans="3:15" x14ac:dyDescent="0.25">
      <c r="C36" s="8" t="s">
        <v>63</v>
      </c>
      <c r="K36" s="48">
        <f>E13/E15</f>
        <v>4.7666666666666666</v>
      </c>
    </row>
    <row r="37" spans="3:15" x14ac:dyDescent="0.25">
      <c r="C37" s="8" t="s">
        <v>62</v>
      </c>
      <c r="K37" s="47"/>
    </row>
  </sheetData>
  <mergeCells count="7">
    <mergeCell ref="D31:E31"/>
    <mergeCell ref="F31:G31"/>
    <mergeCell ref="D32:E32"/>
    <mergeCell ref="F32:G32"/>
    <mergeCell ref="D30:I30"/>
    <mergeCell ref="H31:I31"/>
    <mergeCell ref="H32:I32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9"/>
  <sheetViews>
    <sheetView workbookViewId="0">
      <pane ySplit="15" topLeftCell="A16" activePane="bottomLeft" state="frozen"/>
      <selection pane="bottomLeft"/>
    </sheetView>
  </sheetViews>
  <sheetFormatPr defaultRowHeight="15" x14ac:dyDescent="0.25"/>
  <cols>
    <col min="1" max="2" width="9.140625" style="8"/>
    <col min="3" max="3" width="11.5703125" style="8" bestFit="1" customWidth="1"/>
    <col min="4" max="4" width="11.140625" style="8" customWidth="1"/>
    <col min="5" max="5" width="14.28515625" style="8" bestFit="1" customWidth="1"/>
    <col min="6" max="10" width="11.140625" style="8" customWidth="1"/>
    <col min="11" max="11" width="11.5703125" style="8" bestFit="1" customWidth="1"/>
    <col min="12" max="14" width="11.140625" style="8" customWidth="1"/>
    <col min="15" max="16384" width="9.140625" style="8"/>
  </cols>
  <sheetData>
    <row r="2" spans="14:14" x14ac:dyDescent="0.25">
      <c r="N2" s="42"/>
    </row>
    <row r="3" spans="14:14" x14ac:dyDescent="0.25">
      <c r="N3" s="42"/>
    </row>
    <row r="4" spans="14:14" x14ac:dyDescent="0.25">
      <c r="N4" s="42"/>
    </row>
    <row r="5" spans="14:14" x14ac:dyDescent="0.25">
      <c r="N5" s="42"/>
    </row>
    <row r="6" spans="14:14" x14ac:dyDescent="0.25">
      <c r="N6" s="42"/>
    </row>
    <row r="7" spans="14:14" x14ac:dyDescent="0.25">
      <c r="N7" s="42"/>
    </row>
    <row r="8" spans="14:14" x14ac:dyDescent="0.25">
      <c r="N8" s="42"/>
    </row>
    <row r="18" spans="4:14" x14ac:dyDescent="0.25">
      <c r="D18" s="9" t="s">
        <v>7</v>
      </c>
      <c r="E18" s="10"/>
      <c r="F18" s="10"/>
      <c r="G18" s="11"/>
      <c r="I18"/>
      <c r="J18"/>
      <c r="K18"/>
      <c r="L18"/>
      <c r="M18"/>
      <c r="N18"/>
    </row>
    <row r="19" spans="4:14" x14ac:dyDescent="0.25">
      <c r="D19" s="12"/>
      <c r="E19" s="13"/>
      <c r="F19" s="13"/>
      <c r="G19" s="14"/>
      <c r="I19"/>
      <c r="J19"/>
      <c r="K19"/>
      <c r="L19"/>
      <c r="M19"/>
      <c r="N19"/>
    </row>
    <row r="20" spans="4:14" x14ac:dyDescent="0.25">
      <c r="D20" s="15" t="s">
        <v>5</v>
      </c>
      <c r="E20" s="16">
        <v>5000000</v>
      </c>
      <c r="F20" s="13"/>
      <c r="G20" s="14"/>
      <c r="I20"/>
      <c r="J20"/>
      <c r="K20"/>
      <c r="L20"/>
      <c r="M20"/>
      <c r="N20"/>
    </row>
    <row r="21" spans="4:14" x14ac:dyDescent="0.25">
      <c r="D21" s="12"/>
      <c r="E21" s="13"/>
      <c r="F21" s="13"/>
      <c r="G21" s="14"/>
      <c r="I21"/>
      <c r="J21"/>
      <c r="K21"/>
      <c r="L21"/>
      <c r="M21"/>
      <c r="N21"/>
    </row>
    <row r="22" spans="4:14" x14ac:dyDescent="0.25">
      <c r="D22" s="15" t="s">
        <v>3</v>
      </c>
      <c r="E22" s="17">
        <v>5</v>
      </c>
      <c r="F22" s="18"/>
      <c r="G22" s="19"/>
      <c r="I22"/>
      <c r="J22"/>
      <c r="K22"/>
      <c r="L22"/>
      <c r="M22"/>
      <c r="N22"/>
    </row>
    <row r="23" spans="4:14" x14ac:dyDescent="0.25">
      <c r="D23" s="15"/>
      <c r="E23" s="18"/>
      <c r="F23" s="18"/>
      <c r="G23" s="19"/>
      <c r="I23"/>
      <c r="J23"/>
      <c r="K23"/>
      <c r="L23"/>
      <c r="M23"/>
      <c r="N23"/>
    </row>
    <row r="24" spans="4:14" x14ac:dyDescent="0.25">
      <c r="D24" s="15" t="s">
        <v>4</v>
      </c>
      <c r="E24" s="18">
        <v>0.2</v>
      </c>
      <c r="F24" s="13"/>
      <c r="G24" s="14"/>
      <c r="I24"/>
      <c r="J24"/>
      <c r="K24"/>
      <c r="L24"/>
      <c r="M24"/>
      <c r="N24"/>
    </row>
    <row r="25" spans="4:14" x14ac:dyDescent="0.25">
      <c r="D25" s="15"/>
      <c r="E25" s="18"/>
      <c r="F25" s="13"/>
      <c r="G25" s="14"/>
      <c r="I25"/>
      <c r="J25"/>
      <c r="K25"/>
      <c r="L25"/>
      <c r="M25"/>
      <c r="N25"/>
    </row>
    <row r="26" spans="4:14" x14ac:dyDescent="0.25">
      <c r="D26" s="15" t="s">
        <v>26</v>
      </c>
      <c r="E26" s="17">
        <v>1</v>
      </c>
      <c r="F26" s="13"/>
      <c r="G26" s="14"/>
      <c r="I26"/>
      <c r="J26"/>
      <c r="K26"/>
      <c r="L26"/>
      <c r="M26"/>
      <c r="N26"/>
    </row>
    <row r="27" spans="4:14" x14ac:dyDescent="0.25">
      <c r="D27" s="15"/>
      <c r="E27" s="17">
        <v>2</v>
      </c>
      <c r="F27" s="13"/>
      <c r="G27" s="14"/>
      <c r="I27"/>
      <c r="J27"/>
      <c r="K27"/>
      <c r="L27"/>
      <c r="M27"/>
      <c r="N27"/>
    </row>
    <row r="28" spans="4:14" x14ac:dyDescent="0.25">
      <c r="D28" s="15"/>
      <c r="E28" s="17">
        <v>4</v>
      </c>
      <c r="F28" s="13"/>
      <c r="G28" s="14"/>
      <c r="I28"/>
      <c r="J28"/>
      <c r="K28"/>
      <c r="L28"/>
      <c r="M28"/>
      <c r="N28"/>
    </row>
    <row r="29" spans="4:14" ht="17.25" customHeight="1" x14ac:dyDescent="0.25">
      <c r="D29" s="15"/>
      <c r="E29" s="50" t="s">
        <v>35</v>
      </c>
      <c r="F29" s="13"/>
      <c r="G29" s="14"/>
      <c r="I29"/>
      <c r="J29"/>
      <c r="K29"/>
      <c r="L29"/>
      <c r="M29"/>
      <c r="N29"/>
    </row>
    <row r="30" spans="4:14" x14ac:dyDescent="0.25">
      <c r="D30" s="15"/>
      <c r="E30" s="18"/>
      <c r="F30" s="18"/>
      <c r="G30" s="19"/>
      <c r="I30"/>
      <c r="J30"/>
      <c r="K30"/>
      <c r="L30"/>
      <c r="M30"/>
      <c r="N30"/>
    </row>
    <row r="31" spans="4:14" x14ac:dyDescent="0.25">
      <c r="D31" s="20" t="s">
        <v>2</v>
      </c>
      <c r="E31" s="21" t="s">
        <v>6</v>
      </c>
      <c r="F31" s="21"/>
      <c r="G31" s="22"/>
      <c r="I31"/>
      <c r="J31"/>
      <c r="K31"/>
      <c r="L31"/>
      <c r="M31"/>
      <c r="N31"/>
    </row>
    <row r="32" spans="4:14" x14ac:dyDescent="0.25">
      <c r="I32"/>
      <c r="J32"/>
      <c r="K32"/>
      <c r="L32"/>
      <c r="M32"/>
      <c r="N32"/>
    </row>
    <row r="33" spans="3:15" x14ac:dyDescent="0.25">
      <c r="D33" s="8" t="s">
        <v>8</v>
      </c>
    </row>
    <row r="35" spans="3:15" x14ac:dyDescent="0.25">
      <c r="C35" s="8">
        <v>1</v>
      </c>
      <c r="G35" s="33" t="s">
        <v>47</v>
      </c>
    </row>
    <row r="36" spans="3:15" x14ac:dyDescent="0.25">
      <c r="G36" s="33"/>
    </row>
    <row r="37" spans="3:15" x14ac:dyDescent="0.25">
      <c r="G37" s="33"/>
    </row>
    <row r="38" spans="3:15" x14ac:dyDescent="0.25">
      <c r="C38" s="8">
        <v>2</v>
      </c>
      <c r="G38" s="33" t="s">
        <v>47</v>
      </c>
    </row>
    <row r="40" spans="3:15" x14ac:dyDescent="0.25">
      <c r="D40" s="8" t="s">
        <v>9</v>
      </c>
    </row>
    <row r="42" spans="3:15" x14ac:dyDescent="0.25">
      <c r="D42" s="73" t="s">
        <v>12</v>
      </c>
      <c r="E42" s="73"/>
      <c r="F42" s="73"/>
      <c r="G42" s="73"/>
    </row>
    <row r="43" spans="3:15" x14ac:dyDescent="0.25">
      <c r="C43" s="36" t="s">
        <v>36</v>
      </c>
      <c r="D43" s="74" t="s">
        <v>10</v>
      </c>
      <c r="E43" s="74"/>
      <c r="F43" s="75" t="s">
        <v>11</v>
      </c>
      <c r="G43" s="75"/>
    </row>
    <row r="44" spans="3:15" x14ac:dyDescent="0.25">
      <c r="C44" s="24">
        <f>E26</f>
        <v>1</v>
      </c>
      <c r="D44" s="65">
        <f>$E$20/(1+$E$24/E26)^(E26*$E$22)</f>
        <v>2009387.8600823046</v>
      </c>
      <c r="E44" s="65"/>
      <c r="F44" s="66">
        <f>PV($E$24/E26,$E$22*E26,,$E$20)</f>
        <v>-2009387.8600823046</v>
      </c>
      <c r="G44" s="83"/>
    </row>
    <row r="45" spans="3:15" x14ac:dyDescent="0.25">
      <c r="C45" s="24">
        <f t="shared" ref="C45:C46" si="0">E27</f>
        <v>2</v>
      </c>
      <c r="D45" s="65">
        <f t="shared" ref="D45:D46" si="1">$E$20/(1+$E$24/E27)^(E27*$E$22)</f>
        <v>1927716.4471476574</v>
      </c>
      <c r="E45" s="65"/>
      <c r="F45" s="66">
        <f t="shared" ref="F45:F46" si="2">PV($E$24/E27,$E$22*E27,,$E$20)</f>
        <v>-1927716.4471476574</v>
      </c>
      <c r="G45" s="83"/>
    </row>
    <row r="46" spans="3:15" x14ac:dyDescent="0.25">
      <c r="C46" s="24">
        <f t="shared" si="0"/>
        <v>4</v>
      </c>
      <c r="D46" s="65">
        <f t="shared" si="1"/>
        <v>1884447.4143650029</v>
      </c>
      <c r="E46" s="65"/>
      <c r="F46" s="66">
        <f t="shared" si="2"/>
        <v>-1884447.4143650029</v>
      </c>
      <c r="G46" s="83"/>
      <c r="H46"/>
      <c r="I46"/>
      <c r="J46"/>
      <c r="K46"/>
      <c r="L46"/>
      <c r="M46"/>
      <c r="N46"/>
      <c r="O46"/>
    </row>
    <row r="47" spans="3:15" x14ac:dyDescent="0.25">
      <c r="C47" s="43" t="s">
        <v>34</v>
      </c>
      <c r="D47" s="93">
        <f>E20/EXP(E24*E22)</f>
        <v>1839397.2058572117</v>
      </c>
      <c r="E47" s="94"/>
      <c r="F47" s="94"/>
      <c r="G47" s="95"/>
      <c r="H47"/>
      <c r="I47"/>
      <c r="J47"/>
      <c r="K47"/>
      <c r="L47"/>
      <c r="M47"/>
      <c r="N47"/>
      <c r="O47"/>
    </row>
    <row r="48" spans="3:15" x14ac:dyDescent="0.25"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3:15" x14ac:dyDescent="0.25">
      <c r="C49"/>
      <c r="D49"/>
      <c r="E49"/>
      <c r="F49"/>
      <c r="G49"/>
      <c r="H49"/>
      <c r="I49"/>
      <c r="J49"/>
      <c r="K49"/>
      <c r="L49"/>
      <c r="M49"/>
      <c r="N49"/>
      <c r="O49"/>
    </row>
  </sheetData>
  <mergeCells count="10">
    <mergeCell ref="D46:E46"/>
    <mergeCell ref="F46:G46"/>
    <mergeCell ref="D47:G47"/>
    <mergeCell ref="D42:G42"/>
    <mergeCell ref="D43:E43"/>
    <mergeCell ref="F43:G43"/>
    <mergeCell ref="D44:E44"/>
    <mergeCell ref="F44:G44"/>
    <mergeCell ref="D45:E45"/>
    <mergeCell ref="F45:G45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89"/>
  <sheetViews>
    <sheetView workbookViewId="0">
      <pane ySplit="15" topLeftCell="A16" activePane="bottomLeft" state="frozen"/>
      <selection pane="bottomLeft"/>
    </sheetView>
  </sheetViews>
  <sheetFormatPr defaultRowHeight="15" x14ac:dyDescent="0.25"/>
  <cols>
    <col min="1" max="2" width="9.140625" style="8"/>
    <col min="3" max="3" width="11.5703125" style="8" bestFit="1" customWidth="1"/>
    <col min="4" max="4" width="11.140625" style="8" customWidth="1"/>
    <col min="5" max="5" width="14.28515625" style="8" bestFit="1" customWidth="1"/>
    <col min="6" max="10" width="11.140625" style="8" customWidth="1"/>
    <col min="11" max="12" width="11.5703125" style="8" bestFit="1" customWidth="1"/>
    <col min="13" max="14" width="11.140625" style="8" customWidth="1"/>
    <col min="15" max="16" width="9.140625" style="8"/>
    <col min="17" max="17" width="10.85546875" style="8" bestFit="1" customWidth="1"/>
    <col min="18" max="16384" width="9.140625" style="8"/>
  </cols>
  <sheetData>
    <row r="2" spans="14:14" x14ac:dyDescent="0.25">
      <c r="N2" s="42"/>
    </row>
    <row r="3" spans="14:14" x14ac:dyDescent="0.25">
      <c r="N3" s="42"/>
    </row>
    <row r="4" spans="14:14" x14ac:dyDescent="0.25">
      <c r="N4" s="42"/>
    </row>
    <row r="5" spans="14:14" x14ac:dyDescent="0.25">
      <c r="N5" s="42"/>
    </row>
    <row r="6" spans="14:14" x14ac:dyDescent="0.25">
      <c r="N6" s="42"/>
    </row>
    <row r="7" spans="14:14" x14ac:dyDescent="0.25">
      <c r="N7" s="42"/>
    </row>
    <row r="8" spans="14:14" x14ac:dyDescent="0.25">
      <c r="N8" s="42"/>
    </row>
    <row r="18" spans="3:14" x14ac:dyDescent="0.25">
      <c r="D18" s="9" t="s">
        <v>7</v>
      </c>
      <c r="E18" s="10" t="s">
        <v>68</v>
      </c>
      <c r="F18" s="10"/>
      <c r="G18" s="11"/>
      <c r="I18" s="9" t="s">
        <v>7</v>
      </c>
      <c r="J18" s="10" t="s">
        <v>69</v>
      </c>
      <c r="K18" s="10"/>
      <c r="L18" s="11"/>
      <c r="M18"/>
      <c r="N18"/>
    </row>
    <row r="19" spans="3:14" x14ac:dyDescent="0.25">
      <c r="D19" s="12"/>
      <c r="E19" s="13"/>
      <c r="F19" s="13"/>
      <c r="G19" s="14"/>
      <c r="I19" s="12"/>
      <c r="J19" s="13"/>
      <c r="K19" s="13"/>
      <c r="L19" s="14"/>
      <c r="M19"/>
      <c r="N19"/>
    </row>
    <row r="20" spans="3:14" x14ac:dyDescent="0.25">
      <c r="D20" s="15" t="s">
        <v>66</v>
      </c>
      <c r="E20" s="16">
        <v>2000</v>
      </c>
      <c r="F20" s="13"/>
      <c r="G20" s="14"/>
      <c r="I20" s="15" t="s">
        <v>15</v>
      </c>
      <c r="J20" s="16">
        <v>2000</v>
      </c>
      <c r="K20" s="13"/>
      <c r="L20" s="14"/>
      <c r="M20"/>
      <c r="N20"/>
    </row>
    <row r="21" spans="3:14" x14ac:dyDescent="0.25">
      <c r="D21" s="15" t="s">
        <v>67</v>
      </c>
      <c r="E21" s="16">
        <v>0</v>
      </c>
      <c r="F21" s="13"/>
      <c r="G21" s="14"/>
      <c r="I21" s="15"/>
      <c r="J21" s="16"/>
      <c r="K21" s="13"/>
      <c r="L21" s="14"/>
      <c r="M21"/>
      <c r="N21"/>
    </row>
    <row r="22" spans="3:14" x14ac:dyDescent="0.25">
      <c r="D22" s="12"/>
      <c r="E22" s="13"/>
      <c r="F22" s="13"/>
      <c r="G22" s="14"/>
      <c r="I22" s="12"/>
      <c r="J22" s="13"/>
      <c r="K22" s="13"/>
      <c r="L22" s="14"/>
      <c r="M22"/>
      <c r="N22"/>
    </row>
    <row r="23" spans="3:14" x14ac:dyDescent="0.25">
      <c r="D23" s="15" t="s">
        <v>64</v>
      </c>
      <c r="E23" s="17">
        <v>10</v>
      </c>
      <c r="F23" s="18"/>
      <c r="G23" s="19"/>
      <c r="I23" s="15" t="s">
        <v>3</v>
      </c>
      <c r="J23" s="17">
        <v>35</v>
      </c>
      <c r="K23" s="18"/>
      <c r="L23" s="19"/>
      <c r="M23"/>
      <c r="N23"/>
    </row>
    <row r="24" spans="3:14" x14ac:dyDescent="0.25">
      <c r="D24" s="15" t="s">
        <v>65</v>
      </c>
      <c r="E24" s="17">
        <v>35</v>
      </c>
      <c r="F24" s="18"/>
      <c r="G24" s="19"/>
      <c r="I24" s="15"/>
      <c r="J24" s="17"/>
      <c r="K24" s="18"/>
      <c r="L24" s="19"/>
      <c r="M24"/>
      <c r="N24"/>
    </row>
    <row r="25" spans="3:14" x14ac:dyDescent="0.25">
      <c r="D25" s="15"/>
      <c r="E25" s="17"/>
      <c r="F25" s="18"/>
      <c r="G25" s="19"/>
      <c r="I25" s="15"/>
      <c r="J25" s="17"/>
      <c r="K25" s="18"/>
      <c r="L25" s="19"/>
      <c r="M25"/>
      <c r="N25"/>
    </row>
    <row r="26" spans="3:14" x14ac:dyDescent="0.25">
      <c r="D26" s="15" t="s">
        <v>4</v>
      </c>
      <c r="E26" s="18">
        <v>7.0000000000000007E-2</v>
      </c>
      <c r="F26" s="13"/>
      <c r="G26" s="14"/>
      <c r="I26" s="15" t="s">
        <v>4</v>
      </c>
      <c r="J26" s="18">
        <v>7.0000000000000007E-2</v>
      </c>
      <c r="K26" s="13"/>
      <c r="L26" s="14"/>
      <c r="M26"/>
      <c r="N26"/>
    </row>
    <row r="27" spans="3:14" x14ac:dyDescent="0.25">
      <c r="D27" s="15"/>
      <c r="E27" s="18"/>
      <c r="F27" s="18"/>
      <c r="G27" s="19"/>
      <c r="I27" s="15"/>
      <c r="J27" s="18"/>
      <c r="K27" s="18"/>
      <c r="L27" s="19"/>
      <c r="M27"/>
      <c r="N27"/>
    </row>
    <row r="28" spans="3:14" x14ac:dyDescent="0.25">
      <c r="D28" s="20" t="s">
        <v>5</v>
      </c>
      <c r="E28" s="21" t="s">
        <v>6</v>
      </c>
      <c r="F28" s="21"/>
      <c r="G28" s="22"/>
      <c r="I28" s="20" t="s">
        <v>5</v>
      </c>
      <c r="J28" s="21" t="s">
        <v>6</v>
      </c>
      <c r="K28" s="21"/>
      <c r="L28" s="22"/>
      <c r="M28"/>
      <c r="N28"/>
    </row>
    <row r="29" spans="3:14" x14ac:dyDescent="0.25">
      <c r="I29"/>
      <c r="J29"/>
      <c r="K29"/>
      <c r="L29"/>
      <c r="M29"/>
      <c r="N29"/>
    </row>
    <row r="30" spans="3:14" x14ac:dyDescent="0.25">
      <c r="D30" s="8" t="s">
        <v>8</v>
      </c>
    </row>
    <row r="32" spans="3:14" x14ac:dyDescent="0.25">
      <c r="C32" s="8">
        <v>1</v>
      </c>
      <c r="G32" s="33"/>
    </row>
    <row r="33" spans="3:15" x14ac:dyDescent="0.25">
      <c r="G33" s="33"/>
    </row>
    <row r="34" spans="3:15" x14ac:dyDescent="0.25">
      <c r="G34" s="33"/>
    </row>
    <row r="35" spans="3:15" x14ac:dyDescent="0.25">
      <c r="C35" s="8">
        <v>2</v>
      </c>
      <c r="G35" s="33"/>
    </row>
    <row r="37" spans="3:15" x14ac:dyDescent="0.25">
      <c r="D37" s="8" t="s">
        <v>9</v>
      </c>
    </row>
    <row r="39" spans="3:15" x14ac:dyDescent="0.25">
      <c r="H39" s="73" t="s">
        <v>12</v>
      </c>
      <c r="I39" s="73"/>
      <c r="J39" s="73"/>
      <c r="K39" s="73"/>
      <c r="L39" s="73"/>
      <c r="M39" s="73"/>
      <c r="N39" s="73"/>
      <c r="O39" s="73"/>
    </row>
    <row r="40" spans="3:15" x14ac:dyDescent="0.25">
      <c r="C40"/>
      <c r="D40" s="101" t="s">
        <v>70</v>
      </c>
      <c r="E40" s="101"/>
      <c r="F40" s="101"/>
      <c r="G40" s="101"/>
      <c r="H40" s="74" t="s">
        <v>10</v>
      </c>
      <c r="I40" s="74"/>
      <c r="J40" s="74"/>
      <c r="K40" s="74"/>
      <c r="L40" s="74" t="s">
        <v>11</v>
      </c>
      <c r="M40" s="74"/>
      <c r="N40" s="74"/>
      <c r="O40" s="74"/>
    </row>
    <row r="41" spans="3:15" x14ac:dyDescent="0.25">
      <c r="C41"/>
      <c r="D41" s="99" t="str">
        <f>$E$18</f>
        <v>ერლ ბერდი</v>
      </c>
      <c r="E41" s="100"/>
      <c r="F41" s="99" t="str">
        <f>$J$18</f>
        <v>ივან უეტი</v>
      </c>
      <c r="G41" s="100"/>
      <c r="H41" s="99" t="str">
        <f>$E$18</f>
        <v>ერლ ბერდი</v>
      </c>
      <c r="I41" s="100"/>
      <c r="J41" s="99" t="str">
        <f>$J$18</f>
        <v>ივან უეტი</v>
      </c>
      <c r="K41" s="100"/>
      <c r="L41" s="99" t="str">
        <f>$E$18</f>
        <v>ერლ ბერდი</v>
      </c>
      <c r="M41" s="100"/>
      <c r="N41" s="99" t="str">
        <f>$J$18</f>
        <v>ივან უეტი</v>
      </c>
      <c r="O41" s="100"/>
    </row>
    <row r="42" spans="3:15" x14ac:dyDescent="0.25">
      <c r="C42">
        <v>21</v>
      </c>
      <c r="D42" s="65">
        <f>$E$20</f>
        <v>2000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spans="3:15" x14ac:dyDescent="0.25">
      <c r="C43">
        <v>22</v>
      </c>
      <c r="D43" s="65">
        <f t="shared" ref="D43:D51" si="0">$E$20</f>
        <v>2000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spans="3:15" x14ac:dyDescent="0.25">
      <c r="C44">
        <v>23</v>
      </c>
      <c r="D44" s="65">
        <f t="shared" si="0"/>
        <v>2000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spans="3:15" x14ac:dyDescent="0.25">
      <c r="C45">
        <v>24</v>
      </c>
      <c r="D45" s="65">
        <f t="shared" si="0"/>
        <v>2000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spans="3:15" x14ac:dyDescent="0.25">
      <c r="C46">
        <v>25</v>
      </c>
      <c r="D46" s="65">
        <f t="shared" si="0"/>
        <v>2000</v>
      </c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spans="3:15" x14ac:dyDescent="0.25">
      <c r="C47">
        <v>26</v>
      </c>
      <c r="D47" s="65">
        <f t="shared" si="0"/>
        <v>2000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spans="3:15" x14ac:dyDescent="0.25">
      <c r="C48">
        <v>27</v>
      </c>
      <c r="D48" s="65">
        <f t="shared" si="0"/>
        <v>2000</v>
      </c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spans="3:15" x14ac:dyDescent="0.25">
      <c r="C49">
        <v>28</v>
      </c>
      <c r="D49" s="65">
        <f t="shared" si="0"/>
        <v>2000</v>
      </c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3:15" x14ac:dyDescent="0.25">
      <c r="C50">
        <v>29</v>
      </c>
      <c r="D50" s="65">
        <f t="shared" si="0"/>
        <v>2000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3:15" x14ac:dyDescent="0.25">
      <c r="C51">
        <v>30</v>
      </c>
      <c r="D51" s="65">
        <f t="shared" si="0"/>
        <v>2000</v>
      </c>
      <c r="E51" s="65"/>
      <c r="F51" s="65"/>
      <c r="G51" s="65"/>
      <c r="H51" s="65">
        <f>$E$20*((1+$E$26)^(C51-C42+1)-1)/$E$26</f>
        <v>27632.895922559015</v>
      </c>
      <c r="I51" s="65"/>
      <c r="J51" s="65"/>
      <c r="K51" s="65"/>
      <c r="L51" s="96">
        <f>FV(E26,C51-C42+1,E20)</f>
        <v>-27632.895922559015</v>
      </c>
      <c r="M51" s="65"/>
      <c r="N51" s="65"/>
      <c r="O51" s="65"/>
    </row>
    <row r="52" spans="3:15" x14ac:dyDescent="0.25">
      <c r="C52">
        <v>31</v>
      </c>
      <c r="D52" s="65">
        <f>$E$21</f>
        <v>0</v>
      </c>
      <c r="E52" s="65"/>
      <c r="F52" s="65">
        <f>$J$20</f>
        <v>2000</v>
      </c>
      <c r="G52" s="65"/>
      <c r="H52" s="65"/>
      <c r="I52" s="65"/>
      <c r="J52" s="96">
        <f>FV(E26,C51-C42+1,E20)</f>
        <v>-27632.895922559015</v>
      </c>
      <c r="K52" s="65"/>
      <c r="L52" s="65"/>
      <c r="M52" s="65"/>
      <c r="N52" s="65"/>
      <c r="O52" s="65"/>
    </row>
    <row r="53" spans="3:15" x14ac:dyDescent="0.25">
      <c r="C53">
        <v>32</v>
      </c>
      <c r="D53" s="65">
        <f t="shared" ref="D53:D86" si="1">$E$21</f>
        <v>0</v>
      </c>
      <c r="E53" s="65"/>
      <c r="F53" s="65">
        <f t="shared" ref="F53:F86" si="2">$J$20</f>
        <v>2000</v>
      </c>
      <c r="G53" s="65"/>
      <c r="H53" s="65"/>
      <c r="I53" s="65"/>
      <c r="J53" s="65"/>
      <c r="K53" s="65"/>
      <c r="L53" s="65"/>
      <c r="M53" s="65"/>
      <c r="N53" s="65"/>
      <c r="O53" s="65"/>
    </row>
    <row r="54" spans="3:15" x14ac:dyDescent="0.25">
      <c r="C54">
        <v>33</v>
      </c>
      <c r="D54" s="65">
        <f t="shared" si="1"/>
        <v>0</v>
      </c>
      <c r="E54" s="65"/>
      <c r="F54" s="65">
        <f t="shared" si="2"/>
        <v>2000</v>
      </c>
      <c r="G54" s="65"/>
      <c r="H54" s="65"/>
      <c r="I54" s="65"/>
      <c r="J54" s="65"/>
      <c r="K54" s="65"/>
      <c r="L54" s="65"/>
      <c r="M54" s="65"/>
      <c r="N54" s="65"/>
      <c r="O54" s="65"/>
    </row>
    <row r="55" spans="3:15" x14ac:dyDescent="0.25">
      <c r="C55">
        <v>34</v>
      </c>
      <c r="D55" s="65">
        <f t="shared" si="1"/>
        <v>0</v>
      </c>
      <c r="E55" s="65"/>
      <c r="F55" s="65">
        <f t="shared" si="2"/>
        <v>2000</v>
      </c>
      <c r="G55" s="65"/>
      <c r="H55" s="65"/>
      <c r="I55" s="65"/>
      <c r="J55" s="65"/>
      <c r="K55" s="65"/>
      <c r="L55" s="65"/>
      <c r="M55" s="65"/>
      <c r="N55" s="65"/>
      <c r="O55" s="65"/>
    </row>
    <row r="56" spans="3:15" x14ac:dyDescent="0.25">
      <c r="C56">
        <v>35</v>
      </c>
      <c r="D56" s="65">
        <f t="shared" si="1"/>
        <v>0</v>
      </c>
      <c r="E56" s="65"/>
      <c r="F56" s="65">
        <f t="shared" si="2"/>
        <v>2000</v>
      </c>
      <c r="G56" s="65"/>
      <c r="H56" s="65"/>
      <c r="I56" s="65"/>
      <c r="J56" s="65"/>
      <c r="K56" s="65"/>
      <c r="L56" s="65"/>
      <c r="M56" s="65"/>
      <c r="N56" s="65"/>
      <c r="O56" s="65"/>
    </row>
    <row r="57" spans="3:15" x14ac:dyDescent="0.25">
      <c r="C57">
        <v>36</v>
      </c>
      <c r="D57" s="65">
        <f t="shared" si="1"/>
        <v>0</v>
      </c>
      <c r="E57" s="65"/>
      <c r="F57" s="65">
        <f t="shared" si="2"/>
        <v>2000</v>
      </c>
      <c r="G57" s="65"/>
      <c r="H57" s="65"/>
      <c r="I57" s="65"/>
      <c r="J57" s="65"/>
      <c r="K57" s="65"/>
      <c r="L57" s="65"/>
      <c r="M57" s="65"/>
      <c r="N57" s="65"/>
      <c r="O57" s="65"/>
    </row>
    <row r="58" spans="3:15" x14ac:dyDescent="0.25">
      <c r="C58">
        <v>37</v>
      </c>
      <c r="D58" s="65">
        <f t="shared" si="1"/>
        <v>0</v>
      </c>
      <c r="E58" s="65"/>
      <c r="F58" s="65">
        <f t="shared" si="2"/>
        <v>2000</v>
      </c>
      <c r="G58" s="65"/>
      <c r="H58" s="65"/>
      <c r="I58" s="65"/>
      <c r="J58" s="65"/>
      <c r="K58" s="65"/>
      <c r="L58" s="65"/>
      <c r="M58" s="65"/>
      <c r="N58" s="65"/>
      <c r="O58" s="65"/>
    </row>
    <row r="59" spans="3:15" x14ac:dyDescent="0.25">
      <c r="C59">
        <v>38</v>
      </c>
      <c r="D59" s="65">
        <f t="shared" si="1"/>
        <v>0</v>
      </c>
      <c r="E59" s="65"/>
      <c r="F59" s="65">
        <f t="shared" si="2"/>
        <v>2000</v>
      </c>
      <c r="G59" s="65"/>
      <c r="H59" s="65"/>
      <c r="I59" s="65"/>
      <c r="J59" s="65"/>
      <c r="K59" s="65"/>
      <c r="L59" s="65"/>
      <c r="M59" s="65"/>
      <c r="N59" s="65"/>
      <c r="O59" s="65"/>
    </row>
    <row r="60" spans="3:15" x14ac:dyDescent="0.25">
      <c r="C60">
        <v>39</v>
      </c>
      <c r="D60" s="65">
        <f t="shared" si="1"/>
        <v>0</v>
      </c>
      <c r="E60" s="65"/>
      <c r="F60" s="65">
        <f t="shared" si="2"/>
        <v>2000</v>
      </c>
      <c r="G60" s="65"/>
      <c r="H60" s="65"/>
      <c r="I60" s="65"/>
      <c r="J60" s="65"/>
      <c r="K60" s="65"/>
      <c r="L60" s="65"/>
      <c r="M60" s="65"/>
      <c r="N60" s="65"/>
      <c r="O60" s="65"/>
    </row>
    <row r="61" spans="3:15" x14ac:dyDescent="0.25">
      <c r="C61">
        <v>40</v>
      </c>
      <c r="D61" s="65">
        <f t="shared" si="1"/>
        <v>0</v>
      </c>
      <c r="E61" s="65"/>
      <c r="F61" s="65">
        <f t="shared" si="2"/>
        <v>2000</v>
      </c>
      <c r="G61" s="65"/>
      <c r="H61" s="65"/>
      <c r="I61" s="65"/>
      <c r="J61" s="65"/>
      <c r="K61" s="65"/>
      <c r="L61" s="65"/>
      <c r="M61" s="65"/>
      <c r="N61" s="65"/>
      <c r="O61" s="65"/>
    </row>
    <row r="62" spans="3:15" x14ac:dyDescent="0.25">
      <c r="C62">
        <v>41</v>
      </c>
      <c r="D62" s="65">
        <f t="shared" si="1"/>
        <v>0</v>
      </c>
      <c r="E62" s="65"/>
      <c r="F62" s="65">
        <f t="shared" si="2"/>
        <v>2000</v>
      </c>
      <c r="G62" s="65"/>
      <c r="H62" s="65"/>
      <c r="I62" s="65"/>
      <c r="J62" s="65"/>
      <c r="K62" s="65"/>
      <c r="L62" s="65"/>
      <c r="M62" s="65"/>
      <c r="N62" s="65"/>
      <c r="O62" s="65"/>
    </row>
    <row r="63" spans="3:15" x14ac:dyDescent="0.25">
      <c r="C63">
        <v>42</v>
      </c>
      <c r="D63" s="65">
        <f t="shared" si="1"/>
        <v>0</v>
      </c>
      <c r="E63" s="65"/>
      <c r="F63" s="65">
        <f t="shared" si="2"/>
        <v>2000</v>
      </c>
      <c r="G63" s="65"/>
      <c r="H63" s="65"/>
      <c r="I63" s="65"/>
      <c r="J63" s="65"/>
      <c r="K63" s="65"/>
      <c r="L63" s="65"/>
      <c r="M63" s="65"/>
      <c r="N63" s="65"/>
      <c r="O63" s="65"/>
    </row>
    <row r="64" spans="3:15" x14ac:dyDescent="0.25">
      <c r="C64">
        <v>43</v>
      </c>
      <c r="D64" s="65">
        <f t="shared" si="1"/>
        <v>0</v>
      </c>
      <c r="E64" s="65"/>
      <c r="F64" s="65">
        <f t="shared" si="2"/>
        <v>2000</v>
      </c>
      <c r="G64" s="65"/>
      <c r="H64" s="65"/>
      <c r="I64" s="65"/>
      <c r="J64" s="65"/>
      <c r="K64" s="65"/>
      <c r="L64" s="65"/>
      <c r="M64" s="65"/>
      <c r="N64" s="65"/>
      <c r="O64" s="65"/>
    </row>
    <row r="65" spans="3:15" x14ac:dyDescent="0.25">
      <c r="C65">
        <v>44</v>
      </c>
      <c r="D65" s="65">
        <f t="shared" si="1"/>
        <v>0</v>
      </c>
      <c r="E65" s="65"/>
      <c r="F65" s="65">
        <f t="shared" si="2"/>
        <v>2000</v>
      </c>
      <c r="G65" s="65"/>
      <c r="H65" s="65"/>
      <c r="I65" s="65"/>
      <c r="J65" s="65"/>
      <c r="K65" s="65"/>
      <c r="L65" s="65"/>
      <c r="M65" s="65"/>
      <c r="N65" s="65"/>
      <c r="O65" s="65"/>
    </row>
    <row r="66" spans="3:15" x14ac:dyDescent="0.25">
      <c r="C66">
        <v>45</v>
      </c>
      <c r="D66" s="65">
        <f t="shared" si="1"/>
        <v>0</v>
      </c>
      <c r="E66" s="65"/>
      <c r="F66" s="65">
        <f t="shared" si="2"/>
        <v>2000</v>
      </c>
      <c r="G66" s="65"/>
      <c r="H66" s="65"/>
      <c r="I66" s="65"/>
      <c r="J66" s="65"/>
      <c r="K66" s="65"/>
      <c r="L66" s="65"/>
      <c r="M66" s="65"/>
      <c r="N66" s="65"/>
      <c r="O66" s="65"/>
    </row>
    <row r="67" spans="3:15" x14ac:dyDescent="0.25">
      <c r="C67">
        <v>46</v>
      </c>
      <c r="D67" s="65">
        <f t="shared" si="1"/>
        <v>0</v>
      </c>
      <c r="E67" s="65"/>
      <c r="F67" s="65">
        <f t="shared" si="2"/>
        <v>2000</v>
      </c>
      <c r="G67" s="65"/>
      <c r="H67" s="65"/>
      <c r="I67" s="65"/>
      <c r="J67" s="65"/>
      <c r="K67" s="65"/>
      <c r="L67" s="65"/>
      <c r="M67" s="65"/>
      <c r="N67" s="65"/>
      <c r="O67" s="65"/>
    </row>
    <row r="68" spans="3:15" x14ac:dyDescent="0.25">
      <c r="C68">
        <v>47</v>
      </c>
      <c r="D68" s="65">
        <f t="shared" si="1"/>
        <v>0</v>
      </c>
      <c r="E68" s="65"/>
      <c r="F68" s="65">
        <f t="shared" si="2"/>
        <v>2000</v>
      </c>
      <c r="G68" s="65"/>
      <c r="H68" s="65"/>
      <c r="I68" s="65"/>
      <c r="J68" s="65"/>
      <c r="K68" s="65"/>
      <c r="L68" s="65"/>
      <c r="M68" s="65"/>
      <c r="N68" s="65"/>
      <c r="O68" s="65"/>
    </row>
    <row r="69" spans="3:15" x14ac:dyDescent="0.25">
      <c r="C69">
        <v>48</v>
      </c>
      <c r="D69" s="65">
        <f t="shared" si="1"/>
        <v>0</v>
      </c>
      <c r="E69" s="65"/>
      <c r="F69" s="65">
        <f t="shared" si="2"/>
        <v>2000</v>
      </c>
      <c r="G69" s="65"/>
      <c r="H69" s="65"/>
      <c r="I69" s="65"/>
      <c r="J69" s="65"/>
      <c r="K69" s="65"/>
      <c r="L69" s="65"/>
      <c r="M69" s="65"/>
      <c r="N69" s="65"/>
      <c r="O69" s="65"/>
    </row>
    <row r="70" spans="3:15" x14ac:dyDescent="0.25">
      <c r="C70">
        <v>49</v>
      </c>
      <c r="D70" s="65">
        <f t="shared" si="1"/>
        <v>0</v>
      </c>
      <c r="E70" s="65"/>
      <c r="F70" s="65">
        <f t="shared" si="2"/>
        <v>2000</v>
      </c>
      <c r="G70" s="65"/>
      <c r="H70" s="65"/>
      <c r="I70" s="65"/>
      <c r="J70" s="65"/>
      <c r="K70" s="65"/>
      <c r="L70" s="65"/>
      <c r="M70" s="65"/>
      <c r="N70" s="65"/>
      <c r="O70" s="65"/>
    </row>
    <row r="71" spans="3:15" x14ac:dyDescent="0.25">
      <c r="C71">
        <v>50</v>
      </c>
      <c r="D71" s="65">
        <f t="shared" si="1"/>
        <v>0</v>
      </c>
      <c r="E71" s="65"/>
      <c r="F71" s="65">
        <f t="shared" si="2"/>
        <v>2000</v>
      </c>
      <c r="G71" s="65"/>
      <c r="H71" s="65"/>
      <c r="I71" s="65"/>
      <c r="J71" s="65"/>
      <c r="K71" s="65"/>
      <c r="L71" s="65"/>
      <c r="M71" s="65"/>
      <c r="N71" s="65"/>
      <c r="O71" s="65"/>
    </row>
    <row r="72" spans="3:15" x14ac:dyDescent="0.25">
      <c r="C72">
        <v>51</v>
      </c>
      <c r="D72" s="65">
        <f t="shared" si="1"/>
        <v>0</v>
      </c>
      <c r="E72" s="65"/>
      <c r="F72" s="65">
        <f t="shared" si="2"/>
        <v>2000</v>
      </c>
      <c r="G72" s="65"/>
      <c r="H72" s="65"/>
      <c r="I72" s="65"/>
      <c r="J72" s="65"/>
      <c r="K72" s="65"/>
      <c r="L72" s="65"/>
      <c r="M72" s="65"/>
      <c r="N72" s="65"/>
      <c r="O72" s="65"/>
    </row>
    <row r="73" spans="3:15" x14ac:dyDescent="0.25">
      <c r="C73">
        <v>52</v>
      </c>
      <c r="D73" s="65">
        <f t="shared" si="1"/>
        <v>0</v>
      </c>
      <c r="E73" s="65"/>
      <c r="F73" s="65">
        <f t="shared" si="2"/>
        <v>2000</v>
      </c>
      <c r="G73" s="65"/>
      <c r="H73" s="65"/>
      <c r="I73" s="65"/>
      <c r="J73" s="65"/>
      <c r="K73" s="65"/>
      <c r="L73" s="65"/>
      <c r="M73" s="65"/>
      <c r="N73" s="65"/>
      <c r="O73" s="65"/>
    </row>
    <row r="74" spans="3:15" x14ac:dyDescent="0.25">
      <c r="C74">
        <v>53</v>
      </c>
      <c r="D74" s="65">
        <f t="shared" si="1"/>
        <v>0</v>
      </c>
      <c r="E74" s="65"/>
      <c r="F74" s="65">
        <f t="shared" si="2"/>
        <v>2000</v>
      </c>
      <c r="G74" s="65"/>
      <c r="H74" s="65"/>
      <c r="I74" s="65"/>
      <c r="J74" s="65"/>
      <c r="K74" s="65"/>
      <c r="L74" s="65"/>
      <c r="M74" s="65"/>
      <c r="N74" s="65"/>
      <c r="O74" s="65"/>
    </row>
    <row r="75" spans="3:15" x14ac:dyDescent="0.25">
      <c r="C75">
        <v>54</v>
      </c>
      <c r="D75" s="65">
        <f t="shared" si="1"/>
        <v>0</v>
      </c>
      <c r="E75" s="65"/>
      <c r="F75" s="65">
        <f t="shared" si="2"/>
        <v>2000</v>
      </c>
      <c r="G75" s="65"/>
      <c r="H75" s="65"/>
      <c r="I75" s="65"/>
      <c r="J75" s="65"/>
      <c r="K75" s="65"/>
      <c r="L75" s="65"/>
      <c r="M75" s="65"/>
      <c r="N75" s="65"/>
      <c r="O75" s="65"/>
    </row>
    <row r="76" spans="3:15" x14ac:dyDescent="0.25">
      <c r="C76">
        <v>55</v>
      </c>
      <c r="D76" s="65">
        <f t="shared" si="1"/>
        <v>0</v>
      </c>
      <c r="E76" s="65"/>
      <c r="F76" s="65">
        <f t="shared" si="2"/>
        <v>2000</v>
      </c>
      <c r="G76" s="65"/>
      <c r="H76" s="65"/>
      <c r="I76" s="65"/>
      <c r="J76" s="65"/>
      <c r="K76" s="65"/>
      <c r="L76" s="65"/>
      <c r="M76" s="65"/>
      <c r="N76" s="65"/>
      <c r="O76" s="65"/>
    </row>
    <row r="77" spans="3:15" x14ac:dyDescent="0.25">
      <c r="C77">
        <v>56</v>
      </c>
      <c r="D77" s="65">
        <f t="shared" si="1"/>
        <v>0</v>
      </c>
      <c r="E77" s="65"/>
      <c r="F77" s="65">
        <f t="shared" si="2"/>
        <v>2000</v>
      </c>
      <c r="G77" s="65"/>
      <c r="H77" s="65"/>
      <c r="I77" s="65"/>
      <c r="J77" s="65"/>
      <c r="K77" s="65"/>
      <c r="L77" s="65"/>
      <c r="M77" s="65"/>
      <c r="N77" s="65"/>
      <c r="O77" s="65"/>
    </row>
    <row r="78" spans="3:15" x14ac:dyDescent="0.25">
      <c r="C78">
        <v>57</v>
      </c>
      <c r="D78" s="65">
        <f t="shared" si="1"/>
        <v>0</v>
      </c>
      <c r="E78" s="65"/>
      <c r="F78" s="65">
        <f t="shared" si="2"/>
        <v>2000</v>
      </c>
      <c r="G78" s="65"/>
      <c r="H78" s="65"/>
      <c r="I78" s="65"/>
      <c r="J78" s="65"/>
      <c r="K78" s="65"/>
      <c r="L78" s="65"/>
      <c r="M78" s="65"/>
      <c r="N78" s="65"/>
      <c r="O78" s="65"/>
    </row>
    <row r="79" spans="3:15" x14ac:dyDescent="0.25">
      <c r="C79">
        <v>58</v>
      </c>
      <c r="D79" s="65">
        <f t="shared" si="1"/>
        <v>0</v>
      </c>
      <c r="E79" s="65"/>
      <c r="F79" s="65">
        <f t="shared" si="2"/>
        <v>2000</v>
      </c>
      <c r="G79" s="65"/>
      <c r="H79" s="65"/>
      <c r="I79" s="65"/>
      <c r="J79" s="65"/>
      <c r="K79" s="65"/>
      <c r="L79" s="65"/>
      <c r="M79" s="65"/>
      <c r="N79" s="65"/>
      <c r="O79" s="65"/>
    </row>
    <row r="80" spans="3:15" x14ac:dyDescent="0.25">
      <c r="C80">
        <v>59</v>
      </c>
      <c r="D80" s="65">
        <f t="shared" si="1"/>
        <v>0</v>
      </c>
      <c r="E80" s="65"/>
      <c r="F80" s="65">
        <f t="shared" si="2"/>
        <v>2000</v>
      </c>
      <c r="G80" s="65"/>
      <c r="H80" s="65"/>
      <c r="I80" s="65"/>
      <c r="J80" s="65"/>
      <c r="K80" s="65"/>
      <c r="L80" s="65"/>
      <c r="M80" s="65"/>
      <c r="N80" s="65"/>
      <c r="O80" s="65"/>
    </row>
    <row r="81" spans="3:17" x14ac:dyDescent="0.25">
      <c r="C81">
        <v>60</v>
      </c>
      <c r="D81" s="65">
        <f t="shared" si="1"/>
        <v>0</v>
      </c>
      <c r="E81" s="65"/>
      <c r="F81" s="65">
        <f t="shared" si="2"/>
        <v>2000</v>
      </c>
      <c r="G81" s="65"/>
      <c r="H81" s="65"/>
      <c r="I81" s="65"/>
      <c r="J81" s="65"/>
      <c r="K81" s="65"/>
      <c r="L81" s="65"/>
      <c r="M81" s="65"/>
      <c r="N81" s="65"/>
      <c r="O81" s="65"/>
    </row>
    <row r="82" spans="3:17" x14ac:dyDescent="0.25">
      <c r="C82">
        <v>61</v>
      </c>
      <c r="D82" s="65">
        <f t="shared" si="1"/>
        <v>0</v>
      </c>
      <c r="E82" s="65"/>
      <c r="F82" s="65">
        <f t="shared" si="2"/>
        <v>2000</v>
      </c>
      <c r="G82" s="65"/>
      <c r="H82" s="65"/>
      <c r="I82" s="65"/>
      <c r="J82" s="65"/>
      <c r="K82" s="65"/>
      <c r="L82" s="65"/>
      <c r="M82" s="65"/>
      <c r="N82" s="65"/>
      <c r="O82" s="65"/>
    </row>
    <row r="83" spans="3:17" x14ac:dyDescent="0.25">
      <c r="C83">
        <v>62</v>
      </c>
      <c r="D83" s="65">
        <f t="shared" si="1"/>
        <v>0</v>
      </c>
      <c r="E83" s="65"/>
      <c r="F83" s="65">
        <f t="shared" si="2"/>
        <v>2000</v>
      </c>
      <c r="G83" s="65"/>
      <c r="H83" s="65"/>
      <c r="I83" s="65"/>
      <c r="J83" s="65"/>
      <c r="K83" s="65"/>
      <c r="L83" s="65"/>
      <c r="M83" s="65"/>
      <c r="N83" s="65"/>
      <c r="O83" s="65"/>
    </row>
    <row r="84" spans="3:17" x14ac:dyDescent="0.25">
      <c r="C84">
        <v>63</v>
      </c>
      <c r="D84" s="65">
        <f t="shared" si="1"/>
        <v>0</v>
      </c>
      <c r="E84" s="65"/>
      <c r="F84" s="65">
        <f t="shared" si="2"/>
        <v>2000</v>
      </c>
      <c r="G84" s="65"/>
      <c r="H84" s="65"/>
      <c r="I84" s="65"/>
      <c r="J84" s="65"/>
      <c r="K84" s="65"/>
      <c r="L84" s="65"/>
      <c r="M84" s="65"/>
      <c r="N84" s="65"/>
      <c r="O84" s="65"/>
    </row>
    <row r="85" spans="3:17" x14ac:dyDescent="0.25">
      <c r="C85">
        <v>64</v>
      </c>
      <c r="D85" s="65">
        <f t="shared" si="1"/>
        <v>0</v>
      </c>
      <c r="E85" s="65"/>
      <c r="F85" s="65">
        <f t="shared" si="2"/>
        <v>2000</v>
      </c>
      <c r="G85" s="65"/>
      <c r="H85" s="65"/>
      <c r="I85" s="65"/>
      <c r="J85" s="65"/>
      <c r="K85" s="65"/>
      <c r="L85" s="65"/>
      <c r="M85" s="65"/>
      <c r="N85" s="65"/>
      <c r="O85" s="65"/>
    </row>
    <row r="86" spans="3:17" x14ac:dyDescent="0.25">
      <c r="C86">
        <v>65</v>
      </c>
      <c r="D86" s="65">
        <f t="shared" si="1"/>
        <v>0</v>
      </c>
      <c r="E86" s="65"/>
      <c r="F86" s="65">
        <f t="shared" si="2"/>
        <v>2000</v>
      </c>
      <c r="G86" s="65"/>
      <c r="H86" s="65">
        <f>H51*(1+E26)^(C86-C52+1)</f>
        <v>295024.86497309891</v>
      </c>
      <c r="I86" s="65"/>
      <c r="J86" s="96">
        <f>$J$20*((1+$J$26)^(C86-C52+1)-1)/$J$26</f>
        <v>276473.75670329813</v>
      </c>
      <c r="K86" s="65"/>
      <c r="L86" s="96">
        <f>FV(E26,C86-C52+1,,-L51)</f>
        <v>-295024.86497309891</v>
      </c>
      <c r="M86" s="65"/>
      <c r="N86" s="96">
        <f>FV(J26,C86-C52+1,J20)</f>
        <v>-276473.75670329807</v>
      </c>
      <c r="O86" s="65"/>
    </row>
    <row r="87" spans="3:17" x14ac:dyDescent="0.25">
      <c r="Q87" s="42"/>
    </row>
    <row r="88" spans="3:17" x14ac:dyDescent="0.25">
      <c r="L88" s="97"/>
      <c r="M88" s="98"/>
      <c r="N88" s="97"/>
      <c r="O88" s="98"/>
    </row>
    <row r="89" spans="3:17" x14ac:dyDescent="0.25">
      <c r="D89" s="8" t="s">
        <v>71</v>
      </c>
      <c r="L89" s="51">
        <f>H86-J86</f>
        <v>18551.108269800781</v>
      </c>
    </row>
  </sheetData>
  <mergeCells count="282">
    <mergeCell ref="H39:O39"/>
    <mergeCell ref="D41:E41"/>
    <mergeCell ref="F41:G41"/>
    <mergeCell ref="D45:E45"/>
    <mergeCell ref="F45:G45"/>
    <mergeCell ref="D46:E46"/>
    <mergeCell ref="F46:G46"/>
    <mergeCell ref="D47:E47"/>
    <mergeCell ref="F47:G47"/>
    <mergeCell ref="D44:E44"/>
    <mergeCell ref="L44:M44"/>
    <mergeCell ref="D40:G40"/>
    <mergeCell ref="F42:G42"/>
    <mergeCell ref="F43:G43"/>
    <mergeCell ref="F44:G44"/>
    <mergeCell ref="L40:O40"/>
    <mergeCell ref="N42:O42"/>
    <mergeCell ref="N43:O43"/>
    <mergeCell ref="D42:E42"/>
    <mergeCell ref="L42:M42"/>
    <mergeCell ref="D43:E43"/>
    <mergeCell ref="L43:M43"/>
    <mergeCell ref="D51:E51"/>
    <mergeCell ref="F51:G51"/>
    <mergeCell ref="D52:E52"/>
    <mergeCell ref="F52:G52"/>
    <mergeCell ref="D53:E53"/>
    <mergeCell ref="F53:G53"/>
    <mergeCell ref="D48:E48"/>
    <mergeCell ref="F48:G48"/>
    <mergeCell ref="D49:E49"/>
    <mergeCell ref="F49:G49"/>
    <mergeCell ref="D50:E50"/>
    <mergeCell ref="F50:G50"/>
    <mergeCell ref="D57:E57"/>
    <mergeCell ref="F57:G57"/>
    <mergeCell ref="D58:E58"/>
    <mergeCell ref="F58:G58"/>
    <mergeCell ref="D59:E59"/>
    <mergeCell ref="F59:G59"/>
    <mergeCell ref="D54:E54"/>
    <mergeCell ref="F54:G54"/>
    <mergeCell ref="D55:E55"/>
    <mergeCell ref="F55:G55"/>
    <mergeCell ref="D56:E56"/>
    <mergeCell ref="F56:G56"/>
    <mergeCell ref="D63:E63"/>
    <mergeCell ref="F63:G63"/>
    <mergeCell ref="D64:E64"/>
    <mergeCell ref="F64:G64"/>
    <mergeCell ref="D65:E65"/>
    <mergeCell ref="F65:G65"/>
    <mergeCell ref="D60:E60"/>
    <mergeCell ref="F60:G60"/>
    <mergeCell ref="D61:E61"/>
    <mergeCell ref="F61:G61"/>
    <mergeCell ref="D62:E62"/>
    <mergeCell ref="F62:G62"/>
    <mergeCell ref="D69:E69"/>
    <mergeCell ref="F69:G69"/>
    <mergeCell ref="D70:E70"/>
    <mergeCell ref="F70:G70"/>
    <mergeCell ref="D71:E71"/>
    <mergeCell ref="F71:G71"/>
    <mergeCell ref="D66:E66"/>
    <mergeCell ref="F66:G66"/>
    <mergeCell ref="D67:E67"/>
    <mergeCell ref="F67:G67"/>
    <mergeCell ref="D68:E68"/>
    <mergeCell ref="F68:G68"/>
    <mergeCell ref="D76:E76"/>
    <mergeCell ref="F76:G76"/>
    <mergeCell ref="D77:E77"/>
    <mergeCell ref="F77:G77"/>
    <mergeCell ref="D72:E72"/>
    <mergeCell ref="F72:G72"/>
    <mergeCell ref="D73:E73"/>
    <mergeCell ref="F73:G73"/>
    <mergeCell ref="D74:E74"/>
    <mergeCell ref="F74:G74"/>
    <mergeCell ref="L46:M46"/>
    <mergeCell ref="N46:O46"/>
    <mergeCell ref="L47:M47"/>
    <mergeCell ref="N47:O47"/>
    <mergeCell ref="D84:E84"/>
    <mergeCell ref="F84:G84"/>
    <mergeCell ref="D85:E85"/>
    <mergeCell ref="F85:G85"/>
    <mergeCell ref="D86:E86"/>
    <mergeCell ref="F86:G86"/>
    <mergeCell ref="D81:E81"/>
    <mergeCell ref="F81:G81"/>
    <mergeCell ref="D82:E82"/>
    <mergeCell ref="F82:G82"/>
    <mergeCell ref="D83:E83"/>
    <mergeCell ref="F83:G83"/>
    <mergeCell ref="D78:E78"/>
    <mergeCell ref="F78:G78"/>
    <mergeCell ref="D79:E79"/>
    <mergeCell ref="F79:G79"/>
    <mergeCell ref="D80:E80"/>
    <mergeCell ref="F80:G80"/>
    <mergeCell ref="D75:E75"/>
    <mergeCell ref="F75:G75"/>
    <mergeCell ref="L51:M51"/>
    <mergeCell ref="N51:O51"/>
    <mergeCell ref="L52:M52"/>
    <mergeCell ref="N52:O52"/>
    <mergeCell ref="L53:M53"/>
    <mergeCell ref="N53:O53"/>
    <mergeCell ref="L48:M48"/>
    <mergeCell ref="N48:O48"/>
    <mergeCell ref="L49:M49"/>
    <mergeCell ref="N49:O49"/>
    <mergeCell ref="L50:M50"/>
    <mergeCell ref="N50:O50"/>
    <mergeCell ref="L57:M57"/>
    <mergeCell ref="N57:O57"/>
    <mergeCell ref="L58:M58"/>
    <mergeCell ref="N58:O58"/>
    <mergeCell ref="L59:M59"/>
    <mergeCell ref="N59:O59"/>
    <mergeCell ref="L54:M54"/>
    <mergeCell ref="N54:O54"/>
    <mergeCell ref="L55:M55"/>
    <mergeCell ref="N55:O55"/>
    <mergeCell ref="L56:M56"/>
    <mergeCell ref="N56:O56"/>
    <mergeCell ref="L63:M63"/>
    <mergeCell ref="N63:O63"/>
    <mergeCell ref="L64:M64"/>
    <mergeCell ref="N64:O64"/>
    <mergeCell ref="L65:M65"/>
    <mergeCell ref="N65:O65"/>
    <mergeCell ref="L60:M60"/>
    <mergeCell ref="N60:O60"/>
    <mergeCell ref="L61:M61"/>
    <mergeCell ref="N61:O61"/>
    <mergeCell ref="L62:M62"/>
    <mergeCell ref="N62:O62"/>
    <mergeCell ref="L69:M69"/>
    <mergeCell ref="N69:O69"/>
    <mergeCell ref="L70:M70"/>
    <mergeCell ref="N70:O70"/>
    <mergeCell ref="L71:M71"/>
    <mergeCell ref="N71:O71"/>
    <mergeCell ref="L66:M66"/>
    <mergeCell ref="N66:O66"/>
    <mergeCell ref="L67:M67"/>
    <mergeCell ref="N67:O67"/>
    <mergeCell ref="L68:M68"/>
    <mergeCell ref="N68:O68"/>
    <mergeCell ref="L75:M75"/>
    <mergeCell ref="N75:O75"/>
    <mergeCell ref="L76:M76"/>
    <mergeCell ref="N76:O76"/>
    <mergeCell ref="L77:M77"/>
    <mergeCell ref="N77:O77"/>
    <mergeCell ref="L72:M72"/>
    <mergeCell ref="N72:O72"/>
    <mergeCell ref="L73:M73"/>
    <mergeCell ref="N73:O73"/>
    <mergeCell ref="L74:M74"/>
    <mergeCell ref="N74:O74"/>
    <mergeCell ref="L81:M81"/>
    <mergeCell ref="N81:O81"/>
    <mergeCell ref="L82:M82"/>
    <mergeCell ref="N82:O82"/>
    <mergeCell ref="L83:M83"/>
    <mergeCell ref="N83:O83"/>
    <mergeCell ref="L78:M78"/>
    <mergeCell ref="N78:O78"/>
    <mergeCell ref="L79:M79"/>
    <mergeCell ref="N79:O79"/>
    <mergeCell ref="L80:M80"/>
    <mergeCell ref="N80:O80"/>
    <mergeCell ref="H43:I43"/>
    <mergeCell ref="J43:K43"/>
    <mergeCell ref="H44:I44"/>
    <mergeCell ref="J44:K44"/>
    <mergeCell ref="H45:I45"/>
    <mergeCell ref="J45:K45"/>
    <mergeCell ref="L41:M41"/>
    <mergeCell ref="N41:O41"/>
    <mergeCell ref="H40:K40"/>
    <mergeCell ref="H41:I41"/>
    <mergeCell ref="J41:K41"/>
    <mergeCell ref="H42:I42"/>
    <mergeCell ref="J42:K42"/>
    <mergeCell ref="N44:O44"/>
    <mergeCell ref="L45:M45"/>
    <mergeCell ref="N45:O45"/>
    <mergeCell ref="H49:I49"/>
    <mergeCell ref="J49:K49"/>
    <mergeCell ref="H50:I50"/>
    <mergeCell ref="J50:K50"/>
    <mergeCell ref="H51:I51"/>
    <mergeCell ref="J51:K51"/>
    <mergeCell ref="H46:I46"/>
    <mergeCell ref="J46:K46"/>
    <mergeCell ref="H47:I47"/>
    <mergeCell ref="J47:K47"/>
    <mergeCell ref="H48:I48"/>
    <mergeCell ref="J48:K48"/>
    <mergeCell ref="H55:I55"/>
    <mergeCell ref="J55:K55"/>
    <mergeCell ref="H56:I56"/>
    <mergeCell ref="J56:K56"/>
    <mergeCell ref="H57:I57"/>
    <mergeCell ref="J57:K57"/>
    <mergeCell ref="H52:I52"/>
    <mergeCell ref="J52:K52"/>
    <mergeCell ref="H53:I53"/>
    <mergeCell ref="J53:K53"/>
    <mergeCell ref="H54:I54"/>
    <mergeCell ref="J54:K54"/>
    <mergeCell ref="H61:I61"/>
    <mergeCell ref="J61:K61"/>
    <mergeCell ref="H62:I62"/>
    <mergeCell ref="J62:K62"/>
    <mergeCell ref="H63:I63"/>
    <mergeCell ref="J63:K63"/>
    <mergeCell ref="H58:I58"/>
    <mergeCell ref="J58:K58"/>
    <mergeCell ref="H59:I59"/>
    <mergeCell ref="J59:K59"/>
    <mergeCell ref="H60:I60"/>
    <mergeCell ref="J60:K60"/>
    <mergeCell ref="H67:I67"/>
    <mergeCell ref="J67:K67"/>
    <mergeCell ref="H68:I68"/>
    <mergeCell ref="J68:K68"/>
    <mergeCell ref="H69:I69"/>
    <mergeCell ref="J69:K69"/>
    <mergeCell ref="H64:I64"/>
    <mergeCell ref="J64:K64"/>
    <mergeCell ref="H65:I65"/>
    <mergeCell ref="J65:K65"/>
    <mergeCell ref="H66:I66"/>
    <mergeCell ref="J66:K66"/>
    <mergeCell ref="H73:I73"/>
    <mergeCell ref="J73:K73"/>
    <mergeCell ref="H74:I74"/>
    <mergeCell ref="J74:K74"/>
    <mergeCell ref="H75:I75"/>
    <mergeCell ref="J75:K75"/>
    <mergeCell ref="H70:I70"/>
    <mergeCell ref="J70:K70"/>
    <mergeCell ref="H71:I71"/>
    <mergeCell ref="J71:K71"/>
    <mergeCell ref="H72:I72"/>
    <mergeCell ref="J72:K72"/>
    <mergeCell ref="H79:I79"/>
    <mergeCell ref="J79:K79"/>
    <mergeCell ref="H80:I80"/>
    <mergeCell ref="J80:K80"/>
    <mergeCell ref="H81:I81"/>
    <mergeCell ref="J81:K81"/>
    <mergeCell ref="H76:I76"/>
    <mergeCell ref="J76:K76"/>
    <mergeCell ref="H77:I77"/>
    <mergeCell ref="J77:K77"/>
    <mergeCell ref="H78:I78"/>
    <mergeCell ref="J78:K78"/>
    <mergeCell ref="H85:I85"/>
    <mergeCell ref="J85:K85"/>
    <mergeCell ref="H86:I86"/>
    <mergeCell ref="J86:K86"/>
    <mergeCell ref="L88:M88"/>
    <mergeCell ref="N88:O88"/>
    <mergeCell ref="H82:I82"/>
    <mergeCell ref="J82:K82"/>
    <mergeCell ref="H83:I83"/>
    <mergeCell ref="J83:K83"/>
    <mergeCell ref="H84:I84"/>
    <mergeCell ref="J84:K84"/>
    <mergeCell ref="L84:M84"/>
    <mergeCell ref="N84:O84"/>
    <mergeCell ref="L85:M85"/>
    <mergeCell ref="N85:O85"/>
    <mergeCell ref="L86:M86"/>
    <mergeCell ref="N86:O86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2"/>
  <sheetViews>
    <sheetView workbookViewId="0">
      <pane ySplit="11" topLeftCell="A12" activePane="bottomLeft" state="frozen"/>
      <selection pane="bottomLeft"/>
    </sheetView>
  </sheetViews>
  <sheetFormatPr defaultRowHeight="15" x14ac:dyDescent="0.25"/>
  <cols>
    <col min="1" max="1" width="9.140625" style="8"/>
    <col min="2" max="3" width="12.42578125" style="8" customWidth="1"/>
    <col min="4" max="4" width="11.140625" style="8" customWidth="1"/>
    <col min="5" max="5" width="10.85546875" style="8" customWidth="1"/>
    <col min="6" max="10" width="11.140625" style="8" customWidth="1"/>
    <col min="11" max="11" width="11.5703125" style="8" bestFit="1" customWidth="1"/>
    <col min="12" max="14" width="11.140625" style="8" customWidth="1"/>
    <col min="15" max="16384" width="9.140625" style="8"/>
  </cols>
  <sheetData>
    <row r="2" spans="4:14" x14ac:dyDescent="0.25">
      <c r="N2" s="42"/>
    </row>
    <row r="3" spans="4:14" x14ac:dyDescent="0.25">
      <c r="N3" s="42"/>
    </row>
    <row r="4" spans="4:14" x14ac:dyDescent="0.25">
      <c r="N4" s="42"/>
    </row>
    <row r="5" spans="4:14" x14ac:dyDescent="0.25">
      <c r="N5" s="42"/>
    </row>
    <row r="6" spans="4:14" x14ac:dyDescent="0.25">
      <c r="N6" s="42"/>
    </row>
    <row r="7" spans="4:14" x14ac:dyDescent="0.25">
      <c r="N7" s="42"/>
    </row>
    <row r="8" spans="4:14" x14ac:dyDescent="0.25">
      <c r="N8" s="42"/>
    </row>
    <row r="14" spans="4:14" x14ac:dyDescent="0.25">
      <c r="D14" s="9" t="s">
        <v>7</v>
      </c>
      <c r="E14" s="10"/>
      <c r="F14" s="10"/>
      <c r="G14" s="11"/>
      <c r="I14"/>
      <c r="J14"/>
      <c r="K14"/>
      <c r="L14"/>
      <c r="M14"/>
      <c r="N14"/>
    </row>
    <row r="15" spans="4:14" x14ac:dyDescent="0.25">
      <c r="D15" s="12"/>
      <c r="E15" s="13"/>
      <c r="F15" s="13"/>
      <c r="G15" s="14"/>
      <c r="I15"/>
      <c r="J15"/>
      <c r="K15"/>
      <c r="L15"/>
      <c r="M15"/>
      <c r="N15"/>
    </row>
    <row r="16" spans="4:14" x14ac:dyDescent="0.25">
      <c r="D16" s="15" t="s">
        <v>15</v>
      </c>
      <c r="E16" s="16">
        <v>1000</v>
      </c>
      <c r="F16" s="13"/>
      <c r="G16" s="14"/>
      <c r="I16"/>
      <c r="J16"/>
      <c r="K16"/>
      <c r="L16"/>
      <c r="M16"/>
      <c r="N16"/>
    </row>
    <row r="17" spans="3:14" x14ac:dyDescent="0.25">
      <c r="D17" s="12"/>
      <c r="E17" s="13"/>
      <c r="F17" s="13"/>
      <c r="G17" s="14"/>
      <c r="I17"/>
      <c r="J17"/>
      <c r="K17"/>
      <c r="L17"/>
      <c r="M17"/>
      <c r="N17"/>
    </row>
    <row r="18" spans="3:14" x14ac:dyDescent="0.25">
      <c r="D18" s="15" t="s">
        <v>3</v>
      </c>
      <c r="E18" s="17">
        <v>25</v>
      </c>
      <c r="F18" s="18"/>
      <c r="G18" s="19"/>
      <c r="I18"/>
      <c r="J18"/>
      <c r="K18"/>
      <c r="L18"/>
      <c r="M18"/>
      <c r="N18"/>
    </row>
    <row r="19" spans="3:14" x14ac:dyDescent="0.25">
      <c r="D19" s="15"/>
      <c r="E19" s="18"/>
      <c r="F19" s="18"/>
      <c r="G19" s="19"/>
      <c r="I19"/>
      <c r="J19"/>
      <c r="K19"/>
      <c r="L19"/>
      <c r="M19"/>
      <c r="N19"/>
    </row>
    <row r="20" spans="3:14" x14ac:dyDescent="0.25">
      <c r="D20" s="15" t="s">
        <v>4</v>
      </c>
      <c r="E20" s="18">
        <v>0.05</v>
      </c>
      <c r="F20" s="13"/>
      <c r="G20" s="14"/>
      <c r="I20"/>
      <c r="J20"/>
      <c r="K20"/>
      <c r="L20"/>
      <c r="M20"/>
      <c r="N20"/>
    </row>
    <row r="21" spans="3:14" x14ac:dyDescent="0.25">
      <c r="D21" s="15"/>
      <c r="E21" s="18"/>
      <c r="F21" s="18"/>
      <c r="G21" s="19"/>
      <c r="I21"/>
      <c r="J21"/>
      <c r="K21"/>
      <c r="L21"/>
      <c r="M21"/>
      <c r="N21"/>
    </row>
    <row r="22" spans="3:14" x14ac:dyDescent="0.25">
      <c r="D22" s="20" t="s">
        <v>5</v>
      </c>
      <c r="E22" s="21" t="s">
        <v>6</v>
      </c>
      <c r="F22" s="21"/>
      <c r="G22" s="22"/>
      <c r="I22"/>
      <c r="J22"/>
      <c r="K22"/>
      <c r="L22"/>
      <c r="M22"/>
      <c r="N22"/>
    </row>
    <row r="23" spans="3:14" x14ac:dyDescent="0.25">
      <c r="I23"/>
      <c r="J23"/>
      <c r="K23"/>
      <c r="L23"/>
      <c r="M23"/>
      <c r="N23"/>
    </row>
    <row r="24" spans="3:14" x14ac:dyDescent="0.25">
      <c r="D24" s="8" t="s">
        <v>8</v>
      </c>
    </row>
    <row r="26" spans="3:14" x14ac:dyDescent="0.25">
      <c r="C26" s="8">
        <v>1</v>
      </c>
      <c r="G26" s="33"/>
    </row>
    <row r="27" spans="3:14" x14ac:dyDescent="0.25">
      <c r="G27" s="33"/>
    </row>
    <row r="28" spans="3:14" x14ac:dyDescent="0.25">
      <c r="G28" s="33"/>
    </row>
    <row r="29" spans="3:14" x14ac:dyDescent="0.25">
      <c r="C29" s="8">
        <v>2</v>
      </c>
      <c r="G29" s="33"/>
    </row>
    <row r="31" spans="3:14" x14ac:dyDescent="0.25">
      <c r="D31" s="8" t="s">
        <v>9</v>
      </c>
    </row>
    <row r="33" spans="2:15" x14ac:dyDescent="0.25">
      <c r="D33" s="73" t="s">
        <v>12</v>
      </c>
      <c r="E33" s="73"/>
      <c r="F33" s="73"/>
      <c r="G33" s="73"/>
    </row>
    <row r="34" spans="2:15" x14ac:dyDescent="0.25">
      <c r="B34" s="36" t="s">
        <v>57</v>
      </c>
      <c r="C34" s="36" t="s">
        <v>57</v>
      </c>
      <c r="D34" s="74" t="s">
        <v>10</v>
      </c>
      <c r="E34" s="74"/>
      <c r="F34" s="75" t="s">
        <v>11</v>
      </c>
      <c r="G34" s="75"/>
    </row>
    <row r="35" spans="2:15" x14ac:dyDescent="0.25">
      <c r="B35" s="24">
        <v>0</v>
      </c>
      <c r="C35" s="52"/>
      <c r="D35" s="65"/>
      <c r="E35" s="65"/>
      <c r="F35" s="66"/>
      <c r="G35" s="83"/>
    </row>
    <row r="36" spans="2:15" x14ac:dyDescent="0.25">
      <c r="B36" s="24">
        <v>1</v>
      </c>
      <c r="C36" s="52">
        <f t="shared" ref="C36:C59" si="0">$E$16</f>
        <v>1000</v>
      </c>
      <c r="D36" s="65">
        <f t="shared" ref="D36:D59" si="1">C36*(1+$E$20)^($E$18-B36)</f>
        <v>3225.0999437137007</v>
      </c>
      <c r="E36" s="65"/>
      <c r="F36" s="66">
        <f>FV($E$20,$E$18-B36,,C36)</f>
        <v>-3225.0999437137007</v>
      </c>
      <c r="G36" s="83"/>
    </row>
    <row r="37" spans="2:15" x14ac:dyDescent="0.25">
      <c r="B37" s="24">
        <v>2</v>
      </c>
      <c r="C37" s="52">
        <f t="shared" si="0"/>
        <v>1000</v>
      </c>
      <c r="D37" s="65">
        <f t="shared" si="1"/>
        <v>3071.5237559178104</v>
      </c>
      <c r="E37" s="65"/>
      <c r="F37" s="66">
        <f t="shared" ref="F37:F60" si="2">FV($E$20,$E$18-B37,,C37)</f>
        <v>-3071.5237559178104</v>
      </c>
      <c r="G37" s="83"/>
      <c r="H37"/>
      <c r="I37"/>
      <c r="J37"/>
      <c r="K37"/>
      <c r="L37"/>
      <c r="M37"/>
      <c r="N37"/>
      <c r="O37"/>
    </row>
    <row r="38" spans="2:15" x14ac:dyDescent="0.25">
      <c r="B38" s="43">
        <v>3</v>
      </c>
      <c r="C38" s="52">
        <f t="shared" si="0"/>
        <v>1000</v>
      </c>
      <c r="D38" s="65">
        <f t="shared" si="1"/>
        <v>2925.2607199217236</v>
      </c>
      <c r="E38" s="65"/>
      <c r="F38" s="66">
        <f t="shared" si="2"/>
        <v>-2925.2607199217236</v>
      </c>
      <c r="G38" s="83"/>
      <c r="H38"/>
      <c r="I38"/>
      <c r="J38"/>
      <c r="K38"/>
      <c r="L38"/>
      <c r="M38"/>
      <c r="N38"/>
      <c r="O38"/>
    </row>
    <row r="39" spans="2:15" x14ac:dyDescent="0.25">
      <c r="B39" s="24">
        <v>4</v>
      </c>
      <c r="C39" s="52">
        <f t="shared" si="0"/>
        <v>1000</v>
      </c>
      <c r="D39" s="65">
        <f t="shared" si="1"/>
        <v>2785.962590401642</v>
      </c>
      <c r="E39" s="65"/>
      <c r="F39" s="66">
        <f t="shared" si="2"/>
        <v>-2785.962590401642</v>
      </c>
      <c r="G39" s="83"/>
      <c r="H39"/>
      <c r="I39"/>
      <c r="J39"/>
      <c r="K39"/>
      <c r="L39"/>
      <c r="M39"/>
      <c r="N39"/>
      <c r="O39"/>
    </row>
    <row r="40" spans="2:15" x14ac:dyDescent="0.25">
      <c r="B40" s="43">
        <v>5</v>
      </c>
      <c r="C40" s="52"/>
      <c r="D40" s="65">
        <f t="shared" si="1"/>
        <v>0</v>
      </c>
      <c r="E40" s="65"/>
      <c r="F40" s="66">
        <f t="shared" si="2"/>
        <v>0</v>
      </c>
      <c r="G40" s="83"/>
      <c r="H40"/>
      <c r="I40"/>
      <c r="J40"/>
      <c r="K40"/>
      <c r="L40"/>
      <c r="M40"/>
      <c r="N40"/>
      <c r="O40"/>
    </row>
    <row r="41" spans="2:15" x14ac:dyDescent="0.25">
      <c r="B41" s="24">
        <v>6</v>
      </c>
      <c r="C41" s="52">
        <f t="shared" si="0"/>
        <v>1000</v>
      </c>
      <c r="D41" s="65">
        <f t="shared" si="1"/>
        <v>2526.9501953756389</v>
      </c>
      <c r="E41" s="65"/>
      <c r="F41" s="66">
        <f t="shared" si="2"/>
        <v>-2526.9501953756389</v>
      </c>
      <c r="G41" s="83"/>
    </row>
    <row r="42" spans="2:15" x14ac:dyDescent="0.25">
      <c r="B42" s="43">
        <v>7</v>
      </c>
      <c r="C42" s="52"/>
      <c r="D42" s="65">
        <f t="shared" si="1"/>
        <v>0</v>
      </c>
      <c r="E42" s="65"/>
      <c r="F42" s="66">
        <f t="shared" si="2"/>
        <v>0</v>
      </c>
      <c r="G42" s="83"/>
    </row>
    <row r="43" spans="2:15" x14ac:dyDescent="0.25">
      <c r="B43" s="24">
        <v>8</v>
      </c>
      <c r="C43" s="52">
        <f t="shared" si="0"/>
        <v>1000</v>
      </c>
      <c r="D43" s="65">
        <f t="shared" si="1"/>
        <v>2292.0183178010329</v>
      </c>
      <c r="E43" s="65"/>
      <c r="F43" s="66">
        <f t="shared" si="2"/>
        <v>-2292.0183178010329</v>
      </c>
      <c r="G43" s="83"/>
    </row>
    <row r="44" spans="2:15" x14ac:dyDescent="0.25">
      <c r="B44" s="43">
        <v>9</v>
      </c>
      <c r="C44" s="52">
        <f t="shared" si="0"/>
        <v>1000</v>
      </c>
      <c r="D44" s="65">
        <f t="shared" si="1"/>
        <v>2182.8745883819361</v>
      </c>
      <c r="E44" s="65"/>
      <c r="F44" s="66">
        <f t="shared" si="2"/>
        <v>-2182.8745883819361</v>
      </c>
      <c r="G44" s="83"/>
    </row>
    <row r="45" spans="2:15" x14ac:dyDescent="0.25">
      <c r="B45" s="24">
        <v>10</v>
      </c>
      <c r="C45" s="52">
        <f t="shared" si="0"/>
        <v>1000</v>
      </c>
      <c r="D45" s="65">
        <f t="shared" si="1"/>
        <v>2078.9281794113681</v>
      </c>
      <c r="E45" s="65"/>
      <c r="F45" s="66">
        <f t="shared" si="2"/>
        <v>-2078.9281794113681</v>
      </c>
      <c r="G45" s="83"/>
    </row>
    <row r="46" spans="2:15" x14ac:dyDescent="0.25">
      <c r="B46" s="43">
        <v>11</v>
      </c>
      <c r="C46" s="52"/>
      <c r="D46" s="65">
        <f t="shared" si="1"/>
        <v>0</v>
      </c>
      <c r="E46" s="65"/>
      <c r="F46" s="66">
        <f t="shared" si="2"/>
        <v>0</v>
      </c>
      <c r="G46" s="83"/>
    </row>
    <row r="47" spans="2:15" x14ac:dyDescent="0.25">
      <c r="B47" s="24">
        <v>12</v>
      </c>
      <c r="C47" s="52">
        <f t="shared" si="0"/>
        <v>1000</v>
      </c>
      <c r="D47" s="65">
        <f t="shared" si="1"/>
        <v>1885.649142323236</v>
      </c>
      <c r="E47" s="65"/>
      <c r="F47" s="66">
        <f t="shared" si="2"/>
        <v>-1885.649142323236</v>
      </c>
      <c r="G47" s="83"/>
    </row>
    <row r="48" spans="2:15" x14ac:dyDescent="0.25">
      <c r="B48" s="43">
        <v>13</v>
      </c>
      <c r="C48" s="52">
        <f t="shared" si="0"/>
        <v>1000</v>
      </c>
      <c r="D48" s="65">
        <f t="shared" si="1"/>
        <v>1795.8563260221292</v>
      </c>
      <c r="E48" s="65"/>
      <c r="F48" s="66">
        <f t="shared" si="2"/>
        <v>-1795.8563260221292</v>
      </c>
      <c r="G48" s="83"/>
    </row>
    <row r="49" spans="2:7" x14ac:dyDescent="0.25">
      <c r="B49" s="24">
        <v>14</v>
      </c>
      <c r="C49" s="52">
        <f t="shared" si="0"/>
        <v>1000</v>
      </c>
      <c r="D49" s="65">
        <f t="shared" si="1"/>
        <v>1710.3393581163139</v>
      </c>
      <c r="E49" s="65"/>
      <c r="F49" s="66">
        <f t="shared" si="2"/>
        <v>-1710.3393581163139</v>
      </c>
      <c r="G49" s="83"/>
    </row>
    <row r="50" spans="2:7" x14ac:dyDescent="0.25">
      <c r="B50" s="43">
        <v>15</v>
      </c>
      <c r="C50" s="52">
        <f t="shared" si="0"/>
        <v>1000</v>
      </c>
      <c r="D50" s="65">
        <f t="shared" si="1"/>
        <v>1628.8946267774415</v>
      </c>
      <c r="E50" s="65"/>
      <c r="F50" s="66">
        <f t="shared" si="2"/>
        <v>-1628.8946267774415</v>
      </c>
      <c r="G50" s="83"/>
    </row>
    <row r="51" spans="2:7" x14ac:dyDescent="0.25">
      <c r="B51" s="24">
        <v>16</v>
      </c>
      <c r="C51" s="52">
        <f t="shared" si="0"/>
        <v>1000</v>
      </c>
      <c r="D51" s="65">
        <f t="shared" si="1"/>
        <v>1551.3282159785158</v>
      </c>
      <c r="E51" s="65"/>
      <c r="F51" s="66">
        <f t="shared" si="2"/>
        <v>-1551.3282159785158</v>
      </c>
      <c r="G51" s="83"/>
    </row>
    <row r="52" spans="2:7" x14ac:dyDescent="0.25">
      <c r="B52" s="43">
        <v>17</v>
      </c>
      <c r="C52" s="52">
        <f t="shared" si="0"/>
        <v>1000</v>
      </c>
      <c r="D52" s="65">
        <f t="shared" si="1"/>
        <v>1477.4554437890627</v>
      </c>
      <c r="E52" s="65"/>
      <c r="F52" s="66">
        <f t="shared" si="2"/>
        <v>-1477.4554437890627</v>
      </c>
      <c r="G52" s="83"/>
    </row>
    <row r="53" spans="2:7" x14ac:dyDescent="0.25">
      <c r="B53" s="24">
        <v>18</v>
      </c>
      <c r="C53" s="52">
        <f t="shared" si="0"/>
        <v>1000</v>
      </c>
      <c r="D53" s="65">
        <f t="shared" si="1"/>
        <v>1407.1004226562502</v>
      </c>
      <c r="E53" s="65"/>
      <c r="F53" s="66">
        <f t="shared" si="2"/>
        <v>-1407.1004226562502</v>
      </c>
      <c r="G53" s="83"/>
    </row>
    <row r="54" spans="2:7" x14ac:dyDescent="0.25">
      <c r="B54" s="43">
        <v>19</v>
      </c>
      <c r="C54" s="52">
        <f t="shared" si="0"/>
        <v>1000</v>
      </c>
      <c r="D54" s="65">
        <f t="shared" si="1"/>
        <v>1340.095640625</v>
      </c>
      <c r="E54" s="65"/>
      <c r="F54" s="66">
        <f t="shared" si="2"/>
        <v>-1340.095640625</v>
      </c>
      <c r="G54" s="83"/>
    </row>
    <row r="55" spans="2:7" x14ac:dyDescent="0.25">
      <c r="B55" s="24">
        <v>20</v>
      </c>
      <c r="C55" s="52">
        <f t="shared" si="0"/>
        <v>1000</v>
      </c>
      <c r="D55" s="65">
        <f t="shared" si="1"/>
        <v>1276.2815625000001</v>
      </c>
      <c r="E55" s="65"/>
      <c r="F55" s="66">
        <f t="shared" si="2"/>
        <v>-1276.2815625000001</v>
      </c>
      <c r="G55" s="83"/>
    </row>
    <row r="56" spans="2:7" x14ac:dyDescent="0.25">
      <c r="B56" s="43">
        <v>21</v>
      </c>
      <c r="C56" s="52">
        <f t="shared" si="0"/>
        <v>1000</v>
      </c>
      <c r="D56" s="65">
        <f t="shared" si="1"/>
        <v>1215.5062499999999</v>
      </c>
      <c r="E56" s="65"/>
      <c r="F56" s="66">
        <f t="shared" si="2"/>
        <v>-1215.5062499999999</v>
      </c>
      <c r="G56" s="83"/>
    </row>
    <row r="57" spans="2:7" x14ac:dyDescent="0.25">
      <c r="B57" s="24">
        <v>22</v>
      </c>
      <c r="C57" s="52">
        <f t="shared" si="0"/>
        <v>1000</v>
      </c>
      <c r="D57" s="65">
        <f t="shared" si="1"/>
        <v>1157.6250000000002</v>
      </c>
      <c r="E57" s="65"/>
      <c r="F57" s="66">
        <f t="shared" si="2"/>
        <v>-1157.6250000000002</v>
      </c>
      <c r="G57" s="83"/>
    </row>
    <row r="58" spans="2:7" x14ac:dyDescent="0.25">
      <c r="B58" s="43">
        <v>23</v>
      </c>
      <c r="C58" s="52">
        <f t="shared" si="0"/>
        <v>1000</v>
      </c>
      <c r="D58" s="65">
        <f t="shared" si="1"/>
        <v>1102.5</v>
      </c>
      <c r="E58" s="65"/>
      <c r="F58" s="66">
        <f t="shared" si="2"/>
        <v>-1102.5</v>
      </c>
      <c r="G58" s="83"/>
    </row>
    <row r="59" spans="2:7" x14ac:dyDescent="0.25">
      <c r="B59" s="24">
        <v>24</v>
      </c>
      <c r="C59" s="52">
        <f t="shared" si="0"/>
        <v>1000</v>
      </c>
      <c r="D59" s="65">
        <f t="shared" si="1"/>
        <v>1050</v>
      </c>
      <c r="E59" s="65"/>
      <c r="F59" s="66">
        <f t="shared" si="2"/>
        <v>-1050</v>
      </c>
      <c r="G59" s="83"/>
    </row>
    <row r="60" spans="2:7" x14ac:dyDescent="0.25">
      <c r="B60" s="43">
        <v>25</v>
      </c>
      <c r="C60" s="52">
        <v>1000</v>
      </c>
      <c r="D60" s="65">
        <f>C60*(1+$E$20)^($E$18-B60)</f>
        <v>1000</v>
      </c>
      <c r="E60" s="65"/>
      <c r="F60" s="66">
        <f t="shared" si="2"/>
        <v>-1000</v>
      </c>
      <c r="G60" s="83"/>
    </row>
    <row r="61" spans="2:7" x14ac:dyDescent="0.25">
      <c r="C61"/>
      <c r="D61"/>
      <c r="E61"/>
      <c r="F61"/>
      <c r="G61"/>
    </row>
    <row r="62" spans="2:7" x14ac:dyDescent="0.25">
      <c r="B62" s="102" t="s">
        <v>5</v>
      </c>
      <c r="C62" s="102"/>
      <c r="D62" s="103">
        <f>SUM(D35:E60)</f>
        <v>40687.250279712796</v>
      </c>
      <c r="E62" s="103"/>
      <c r="F62" s="103">
        <f>SUM(F35:G60)</f>
        <v>-40687.250279712796</v>
      </c>
      <c r="G62" s="103"/>
    </row>
    <row r="63" spans="2:7" x14ac:dyDescent="0.25">
      <c r="C63"/>
      <c r="D63"/>
      <c r="E63"/>
      <c r="F63"/>
      <c r="G63"/>
    </row>
    <row r="64" spans="2:7" x14ac:dyDescent="0.25">
      <c r="C64"/>
      <c r="D64"/>
      <c r="E64"/>
      <c r="F64"/>
      <c r="G64"/>
    </row>
    <row r="65" spans="3:7" x14ac:dyDescent="0.25">
      <c r="C65"/>
      <c r="D65"/>
      <c r="E65"/>
      <c r="F65"/>
      <c r="G65"/>
    </row>
    <row r="66" spans="3:7" x14ac:dyDescent="0.25">
      <c r="C66"/>
      <c r="D66"/>
      <c r="E66"/>
      <c r="F66"/>
      <c r="G66"/>
    </row>
    <row r="67" spans="3:7" x14ac:dyDescent="0.25">
      <c r="C67"/>
      <c r="D67"/>
      <c r="E67"/>
      <c r="F67"/>
      <c r="G67"/>
    </row>
    <row r="68" spans="3:7" x14ac:dyDescent="0.25">
      <c r="C68"/>
      <c r="D68"/>
      <c r="E68"/>
      <c r="F68"/>
      <c r="G68"/>
    </row>
    <row r="69" spans="3:7" x14ac:dyDescent="0.25">
      <c r="C69"/>
      <c r="D69"/>
      <c r="E69"/>
      <c r="F69"/>
      <c r="G69"/>
    </row>
    <row r="70" spans="3:7" x14ac:dyDescent="0.25">
      <c r="C70"/>
      <c r="D70"/>
      <c r="E70"/>
      <c r="F70"/>
      <c r="G70"/>
    </row>
    <row r="71" spans="3:7" x14ac:dyDescent="0.25">
      <c r="C71"/>
      <c r="D71"/>
      <c r="E71"/>
      <c r="F71"/>
      <c r="G71"/>
    </row>
    <row r="72" spans="3:7" x14ac:dyDescent="0.25">
      <c r="C72"/>
      <c r="D72"/>
      <c r="E72"/>
      <c r="F72"/>
      <c r="G72"/>
    </row>
    <row r="73" spans="3:7" x14ac:dyDescent="0.25">
      <c r="C73"/>
      <c r="D73"/>
      <c r="E73"/>
      <c r="F73"/>
      <c r="G73"/>
    </row>
    <row r="74" spans="3:7" x14ac:dyDescent="0.25">
      <c r="C74"/>
      <c r="D74"/>
      <c r="E74"/>
      <c r="F74"/>
      <c r="G74"/>
    </row>
    <row r="75" spans="3:7" x14ac:dyDescent="0.25">
      <c r="C75"/>
      <c r="D75"/>
      <c r="E75"/>
      <c r="F75"/>
      <c r="G75"/>
    </row>
    <row r="76" spans="3:7" x14ac:dyDescent="0.25">
      <c r="C76"/>
      <c r="D76"/>
      <c r="E76"/>
      <c r="F76"/>
      <c r="G76"/>
    </row>
    <row r="77" spans="3:7" x14ac:dyDescent="0.25">
      <c r="C77"/>
      <c r="D77"/>
      <c r="E77"/>
      <c r="F77"/>
      <c r="G77"/>
    </row>
    <row r="78" spans="3:7" x14ac:dyDescent="0.25">
      <c r="C78"/>
      <c r="D78"/>
      <c r="E78"/>
      <c r="F78"/>
      <c r="G78"/>
    </row>
    <row r="79" spans="3:7" x14ac:dyDescent="0.25">
      <c r="C79"/>
      <c r="D79"/>
      <c r="E79"/>
      <c r="F79"/>
      <c r="G79"/>
    </row>
    <row r="80" spans="3:7" x14ac:dyDescent="0.25">
      <c r="C80"/>
      <c r="D80"/>
      <c r="E80"/>
      <c r="F80"/>
      <c r="G80"/>
    </row>
    <row r="81" spans="3:7" x14ac:dyDescent="0.25">
      <c r="C81"/>
      <c r="D81"/>
      <c r="E81"/>
      <c r="F81"/>
      <c r="G81"/>
    </row>
    <row r="82" spans="3:7" x14ac:dyDescent="0.25">
      <c r="C82"/>
      <c r="D82"/>
      <c r="E82"/>
      <c r="F82"/>
      <c r="G82"/>
    </row>
    <row r="83" spans="3:7" x14ac:dyDescent="0.25">
      <c r="C83"/>
      <c r="D83"/>
      <c r="E83"/>
      <c r="F83"/>
      <c r="G83"/>
    </row>
    <row r="84" spans="3:7" x14ac:dyDescent="0.25">
      <c r="C84"/>
      <c r="D84"/>
      <c r="E84"/>
      <c r="F84"/>
      <c r="G84"/>
    </row>
    <row r="85" spans="3:7" x14ac:dyDescent="0.25">
      <c r="C85"/>
      <c r="D85"/>
      <c r="E85"/>
      <c r="F85"/>
      <c r="G85"/>
    </row>
    <row r="86" spans="3:7" x14ac:dyDescent="0.25">
      <c r="C86"/>
      <c r="D86"/>
      <c r="E86"/>
      <c r="F86"/>
      <c r="G86"/>
    </row>
    <row r="87" spans="3:7" x14ac:dyDescent="0.25">
      <c r="C87"/>
      <c r="D87"/>
      <c r="E87"/>
      <c r="F87"/>
      <c r="G87"/>
    </row>
    <row r="88" spans="3:7" x14ac:dyDescent="0.25">
      <c r="C88"/>
      <c r="D88"/>
      <c r="E88"/>
      <c r="F88"/>
      <c r="G88"/>
    </row>
    <row r="89" spans="3:7" x14ac:dyDescent="0.25">
      <c r="C89"/>
      <c r="D89"/>
      <c r="E89"/>
      <c r="F89"/>
      <c r="G89"/>
    </row>
    <row r="90" spans="3:7" x14ac:dyDescent="0.25">
      <c r="C90"/>
      <c r="D90"/>
      <c r="E90"/>
      <c r="F90"/>
      <c r="G90"/>
    </row>
    <row r="91" spans="3:7" x14ac:dyDescent="0.25">
      <c r="C91"/>
      <c r="D91"/>
      <c r="E91"/>
      <c r="F91"/>
      <c r="G91"/>
    </row>
    <row r="92" spans="3:7" x14ac:dyDescent="0.25">
      <c r="C92"/>
      <c r="D92"/>
      <c r="E92"/>
      <c r="F92"/>
      <c r="G92"/>
    </row>
    <row r="93" spans="3:7" x14ac:dyDescent="0.25">
      <c r="C93"/>
      <c r="D93"/>
      <c r="E93"/>
      <c r="F93"/>
      <c r="G93"/>
    </row>
    <row r="94" spans="3:7" x14ac:dyDescent="0.25">
      <c r="C94"/>
      <c r="D94"/>
      <c r="E94"/>
      <c r="F94"/>
      <c r="G94"/>
    </row>
    <row r="95" spans="3:7" x14ac:dyDescent="0.25">
      <c r="C95"/>
      <c r="D95"/>
      <c r="E95"/>
      <c r="F95"/>
      <c r="G95"/>
    </row>
    <row r="96" spans="3:7" x14ac:dyDescent="0.25">
      <c r="C96"/>
      <c r="D96"/>
      <c r="E96"/>
      <c r="F96"/>
      <c r="G96"/>
    </row>
    <row r="97" spans="3:7" x14ac:dyDescent="0.25">
      <c r="C97"/>
      <c r="D97"/>
      <c r="E97"/>
      <c r="F97"/>
      <c r="G97"/>
    </row>
    <row r="98" spans="3:7" x14ac:dyDescent="0.25">
      <c r="C98"/>
      <c r="D98"/>
      <c r="E98"/>
      <c r="F98"/>
      <c r="G98"/>
    </row>
    <row r="99" spans="3:7" x14ac:dyDescent="0.25">
      <c r="C99"/>
      <c r="D99"/>
      <c r="E99"/>
      <c r="F99"/>
      <c r="G99"/>
    </row>
    <row r="100" spans="3:7" x14ac:dyDescent="0.25">
      <c r="C100"/>
      <c r="D100"/>
      <c r="E100"/>
      <c r="F100"/>
      <c r="G100"/>
    </row>
    <row r="101" spans="3:7" x14ac:dyDescent="0.25">
      <c r="C101"/>
      <c r="D101"/>
      <c r="E101"/>
      <c r="F101"/>
      <c r="G101"/>
    </row>
    <row r="102" spans="3:7" x14ac:dyDescent="0.25">
      <c r="C102"/>
      <c r="D102"/>
      <c r="E102"/>
      <c r="F102"/>
      <c r="G102"/>
    </row>
  </sheetData>
  <mergeCells count="58">
    <mergeCell ref="D36:E36"/>
    <mergeCell ref="F36:G36"/>
    <mergeCell ref="D33:G33"/>
    <mergeCell ref="D34:E34"/>
    <mergeCell ref="F34:G34"/>
    <mergeCell ref="D35:E35"/>
    <mergeCell ref="F35:G35"/>
    <mergeCell ref="D37:E37"/>
    <mergeCell ref="F37:G37"/>
    <mergeCell ref="D38:E38"/>
    <mergeCell ref="F38:G38"/>
    <mergeCell ref="D39:E39"/>
    <mergeCell ref="F39:G39"/>
    <mergeCell ref="D40:E40"/>
    <mergeCell ref="F40:G40"/>
    <mergeCell ref="D41:E41"/>
    <mergeCell ref="F41:G41"/>
    <mergeCell ref="D42:E42"/>
    <mergeCell ref="F42:G42"/>
    <mergeCell ref="D43:E43"/>
    <mergeCell ref="F43:G43"/>
    <mergeCell ref="D44:E44"/>
    <mergeCell ref="F44:G44"/>
    <mergeCell ref="D45:E45"/>
    <mergeCell ref="F45:G45"/>
    <mergeCell ref="D46:E46"/>
    <mergeCell ref="F46:G46"/>
    <mergeCell ref="D47:E47"/>
    <mergeCell ref="F47:G47"/>
    <mergeCell ref="D48:E48"/>
    <mergeCell ref="F48:G48"/>
    <mergeCell ref="D49:E49"/>
    <mergeCell ref="F49:G49"/>
    <mergeCell ref="D50:E50"/>
    <mergeCell ref="F50:G50"/>
    <mergeCell ref="D51:E51"/>
    <mergeCell ref="F51:G51"/>
    <mergeCell ref="D52:E52"/>
    <mergeCell ref="F52:G52"/>
    <mergeCell ref="D53:E53"/>
    <mergeCell ref="F53:G53"/>
    <mergeCell ref="D54:E54"/>
    <mergeCell ref="F54:G54"/>
    <mergeCell ref="D55:E55"/>
    <mergeCell ref="F55:G55"/>
    <mergeCell ref="D56:E56"/>
    <mergeCell ref="F56:G56"/>
    <mergeCell ref="D57:E57"/>
    <mergeCell ref="F57:G57"/>
    <mergeCell ref="B62:C62"/>
    <mergeCell ref="D62:E62"/>
    <mergeCell ref="F62:G62"/>
    <mergeCell ref="D58:E58"/>
    <mergeCell ref="F58:G58"/>
    <mergeCell ref="D59:E59"/>
    <mergeCell ref="F59:G59"/>
    <mergeCell ref="D60:E60"/>
    <mergeCell ref="F60:G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0:V173"/>
  <sheetViews>
    <sheetView workbookViewId="0">
      <pane ySplit="17" topLeftCell="A18" activePane="bottomLeft" state="frozen"/>
      <selection pane="bottomLeft"/>
    </sheetView>
  </sheetViews>
  <sheetFormatPr defaultRowHeight="15" x14ac:dyDescent="0.25"/>
  <cols>
    <col min="1" max="9" width="9.140625" style="8"/>
    <col min="10" max="10" width="9.5703125" style="8" bestFit="1" customWidth="1"/>
    <col min="11" max="16384" width="9.140625" style="8"/>
  </cols>
  <sheetData>
    <row r="20" spans="2:7" x14ac:dyDescent="0.25">
      <c r="B20" s="8" t="s">
        <v>0</v>
      </c>
    </row>
    <row r="21" spans="2:7" x14ac:dyDescent="0.25">
      <c r="C21" s="109" t="s">
        <v>1</v>
      </c>
      <c r="D21" s="9" t="s">
        <v>7</v>
      </c>
      <c r="E21" s="10"/>
      <c r="F21" s="10"/>
      <c r="G21" s="11"/>
    </row>
    <row r="22" spans="2:7" x14ac:dyDescent="0.25">
      <c r="D22" s="12"/>
      <c r="E22" s="13"/>
      <c r="F22" s="13"/>
      <c r="G22" s="14"/>
    </row>
    <row r="23" spans="2:7" x14ac:dyDescent="0.25">
      <c r="D23" s="15" t="s">
        <v>2</v>
      </c>
      <c r="E23" s="16">
        <v>100</v>
      </c>
      <c r="F23" s="13"/>
      <c r="G23" s="14"/>
    </row>
    <row r="24" spans="2:7" x14ac:dyDescent="0.25">
      <c r="D24" s="12"/>
      <c r="E24" s="13"/>
      <c r="F24" s="13"/>
      <c r="G24" s="14"/>
    </row>
    <row r="25" spans="2:7" x14ac:dyDescent="0.25">
      <c r="D25" s="15" t="s">
        <v>3</v>
      </c>
      <c r="E25" s="17">
        <v>3</v>
      </c>
      <c r="F25" s="13"/>
      <c r="G25" s="14"/>
    </row>
    <row r="26" spans="2:7" x14ac:dyDescent="0.25">
      <c r="D26" s="12"/>
      <c r="E26" s="13"/>
      <c r="F26" s="13"/>
      <c r="G26" s="14"/>
    </row>
    <row r="27" spans="2:7" x14ac:dyDescent="0.25">
      <c r="D27" s="15" t="s">
        <v>4</v>
      </c>
      <c r="E27" s="18">
        <v>1</v>
      </c>
      <c r="G27" s="14"/>
    </row>
    <row r="28" spans="2:7" x14ac:dyDescent="0.25">
      <c r="D28" s="15"/>
      <c r="E28" s="18">
        <v>0.1</v>
      </c>
      <c r="F28" s="18"/>
      <c r="G28" s="19"/>
    </row>
    <row r="29" spans="2:7" x14ac:dyDescent="0.25">
      <c r="D29" s="15"/>
      <c r="E29" s="18">
        <v>0</v>
      </c>
      <c r="F29" s="18"/>
      <c r="G29" s="19"/>
    </row>
    <row r="30" spans="2:7" x14ac:dyDescent="0.25">
      <c r="D30" s="12"/>
      <c r="E30" s="13"/>
      <c r="F30" s="13"/>
      <c r="G30" s="14"/>
    </row>
    <row r="31" spans="2:7" x14ac:dyDescent="0.25">
      <c r="D31" s="20" t="s">
        <v>5</v>
      </c>
      <c r="E31" s="21" t="s">
        <v>6</v>
      </c>
      <c r="F31" s="21"/>
      <c r="G31" s="22"/>
    </row>
    <row r="33" spans="3:9" x14ac:dyDescent="0.25">
      <c r="D33" s="8" t="s">
        <v>8</v>
      </c>
    </row>
    <row r="37" spans="3:9" x14ac:dyDescent="0.25">
      <c r="D37" s="8" t="s">
        <v>9</v>
      </c>
    </row>
    <row r="39" spans="3:9" x14ac:dyDescent="0.25">
      <c r="F39" s="73" t="s">
        <v>12</v>
      </c>
      <c r="G39" s="73"/>
      <c r="H39" s="73"/>
      <c r="I39" s="73"/>
    </row>
    <row r="40" spans="3:9" x14ac:dyDescent="0.25">
      <c r="D40" s="73" t="s">
        <v>13</v>
      </c>
      <c r="E40" s="73"/>
      <c r="F40" s="74" t="s">
        <v>10</v>
      </c>
      <c r="G40" s="74"/>
      <c r="H40" s="75" t="s">
        <v>11</v>
      </c>
      <c r="I40" s="75"/>
    </row>
    <row r="41" spans="3:9" x14ac:dyDescent="0.25">
      <c r="D41" s="71">
        <f>E27</f>
        <v>1</v>
      </c>
      <c r="E41" s="71"/>
      <c r="F41" s="65">
        <f>$E$23*(1+E27)^$E$25</f>
        <v>800</v>
      </c>
      <c r="G41" s="65"/>
      <c r="H41" s="66">
        <f>FV(E27,$E$25,,$E$23)</f>
        <v>-800</v>
      </c>
      <c r="I41" s="67"/>
    </row>
    <row r="42" spans="3:9" x14ac:dyDescent="0.25">
      <c r="D42" s="71">
        <f t="shared" ref="D42:D43" si="0">E28</f>
        <v>0.1</v>
      </c>
      <c r="E42" s="71"/>
      <c r="F42" s="65">
        <f t="shared" ref="F42:F43" si="1">$E$23*(1+E28)^$E$25</f>
        <v>133.10000000000005</v>
      </c>
      <c r="G42" s="65"/>
      <c r="H42" s="66">
        <f t="shared" ref="H42:H43" si="2">FV(E28,$E$25,,$E$23)</f>
        <v>-133.10000000000005</v>
      </c>
      <c r="I42" s="67"/>
    </row>
    <row r="43" spans="3:9" x14ac:dyDescent="0.25">
      <c r="D43" s="71">
        <f t="shared" si="0"/>
        <v>0</v>
      </c>
      <c r="E43" s="71"/>
      <c r="F43" s="65">
        <f t="shared" si="1"/>
        <v>100</v>
      </c>
      <c r="G43" s="65"/>
      <c r="H43" s="66">
        <f t="shared" si="2"/>
        <v>-100</v>
      </c>
      <c r="I43" s="67"/>
    </row>
    <row r="45" spans="3:9" x14ac:dyDescent="0.25">
      <c r="C45" s="8" t="s">
        <v>14</v>
      </c>
      <c r="D45" s="9" t="s">
        <v>7</v>
      </c>
      <c r="E45" s="10"/>
      <c r="F45" s="10"/>
      <c r="G45" s="11"/>
    </row>
    <row r="46" spans="3:9" x14ac:dyDescent="0.25">
      <c r="D46" s="12"/>
      <c r="E46" s="13"/>
      <c r="F46" s="13"/>
      <c r="G46" s="14"/>
    </row>
    <row r="47" spans="3:9" x14ac:dyDescent="0.25">
      <c r="D47" s="15" t="s">
        <v>2</v>
      </c>
      <c r="E47" s="16">
        <v>500</v>
      </c>
      <c r="F47" s="13"/>
      <c r="G47" s="14"/>
    </row>
    <row r="48" spans="3:9" x14ac:dyDescent="0.25">
      <c r="D48" s="12"/>
      <c r="E48" s="13"/>
      <c r="F48" s="13"/>
      <c r="G48" s="14"/>
    </row>
    <row r="49" spans="4:22" x14ac:dyDescent="0.25">
      <c r="D49" s="15" t="s">
        <v>3</v>
      </c>
      <c r="E49" s="17">
        <v>5</v>
      </c>
      <c r="F49" s="13"/>
      <c r="G49" s="14"/>
    </row>
    <row r="50" spans="4:22" x14ac:dyDescent="0.25">
      <c r="D50" s="15"/>
      <c r="E50" s="17"/>
      <c r="F50" s="13"/>
      <c r="G50" s="14"/>
    </row>
    <row r="51" spans="4:22" x14ac:dyDescent="0.25">
      <c r="D51" s="15" t="s">
        <v>15</v>
      </c>
      <c r="E51" s="17">
        <v>100</v>
      </c>
      <c r="F51" s="13"/>
      <c r="G51" s="14"/>
    </row>
    <row r="52" spans="4:22" x14ac:dyDescent="0.25">
      <c r="D52" s="12"/>
      <c r="E52" s="13"/>
      <c r="F52" s="13"/>
      <c r="G52" s="14"/>
    </row>
    <row r="53" spans="4:22" x14ac:dyDescent="0.25">
      <c r="D53" s="15" t="s">
        <v>4</v>
      </c>
      <c r="E53" s="18">
        <v>0.1</v>
      </c>
      <c r="G53" s="14"/>
    </row>
    <row r="54" spans="4:22" x14ac:dyDescent="0.25">
      <c r="D54" s="15"/>
      <c r="E54" s="18">
        <v>0.05</v>
      </c>
      <c r="F54" s="18"/>
      <c r="G54" s="19"/>
    </row>
    <row r="55" spans="4:22" x14ac:dyDescent="0.25">
      <c r="D55" s="15"/>
      <c r="E55" s="18">
        <v>0</v>
      </c>
      <c r="F55" s="18"/>
      <c r="G55" s="19"/>
    </row>
    <row r="56" spans="4:22" x14ac:dyDescent="0.25">
      <c r="D56" s="12"/>
      <c r="E56" s="13"/>
      <c r="F56" s="13"/>
      <c r="G56" s="14"/>
    </row>
    <row r="57" spans="4:22" x14ac:dyDescent="0.25">
      <c r="D57" s="20" t="s">
        <v>5</v>
      </c>
      <c r="E57" s="21" t="s">
        <v>6</v>
      </c>
      <c r="F57" s="21"/>
      <c r="G57" s="22"/>
    </row>
    <row r="59" spans="4:22" x14ac:dyDescent="0.25">
      <c r="D59" s="8" t="s">
        <v>8</v>
      </c>
    </row>
    <row r="60" spans="4:22" x14ac:dyDescent="0.25">
      <c r="P60"/>
      <c r="Q60"/>
      <c r="R60"/>
      <c r="S60"/>
      <c r="T60"/>
      <c r="U60"/>
      <c r="V60"/>
    </row>
    <row r="61" spans="4:22" x14ac:dyDescent="0.25">
      <c r="P61"/>
      <c r="Q61"/>
      <c r="R61"/>
      <c r="S61"/>
      <c r="T61"/>
      <c r="U61"/>
      <c r="V61"/>
    </row>
    <row r="62" spans="4:22" x14ac:dyDescent="0.25">
      <c r="P62"/>
      <c r="Q62"/>
      <c r="R62"/>
      <c r="S62"/>
      <c r="T62"/>
      <c r="U62"/>
      <c r="V62"/>
    </row>
    <row r="63" spans="4:22" x14ac:dyDescent="0.25">
      <c r="P63"/>
      <c r="Q63"/>
      <c r="R63"/>
      <c r="S63"/>
      <c r="T63"/>
      <c r="U63"/>
      <c r="V63"/>
    </row>
    <row r="64" spans="4:22" x14ac:dyDescent="0.25">
      <c r="D64" s="8" t="s">
        <v>9</v>
      </c>
      <c r="P64"/>
      <c r="Q64"/>
      <c r="R64"/>
      <c r="S64"/>
      <c r="T64"/>
      <c r="U64"/>
      <c r="V64"/>
    </row>
    <row r="65" spans="2:22" x14ac:dyDescent="0.25">
      <c r="P65"/>
      <c r="Q65"/>
      <c r="R65"/>
      <c r="S65"/>
      <c r="T65"/>
      <c r="U65"/>
      <c r="V65"/>
    </row>
    <row r="66" spans="2:22" x14ac:dyDescent="0.25">
      <c r="D66" s="8" t="s">
        <v>16</v>
      </c>
      <c r="P66"/>
      <c r="Q66"/>
      <c r="R66"/>
      <c r="S66"/>
      <c r="T66"/>
      <c r="U66"/>
      <c r="V66"/>
    </row>
    <row r="67" spans="2:22" x14ac:dyDescent="0.25">
      <c r="D67" s="25">
        <v>0</v>
      </c>
      <c r="E67" s="25">
        <v>1</v>
      </c>
      <c r="F67" s="25">
        <v>2</v>
      </c>
      <c r="G67" s="25">
        <v>3</v>
      </c>
      <c r="H67" s="25">
        <v>4</v>
      </c>
      <c r="I67" s="25">
        <v>5</v>
      </c>
      <c r="P67"/>
      <c r="Q67"/>
      <c r="R67"/>
      <c r="S67"/>
      <c r="T67"/>
      <c r="U67"/>
      <c r="V67"/>
    </row>
    <row r="68" spans="2:22" x14ac:dyDescent="0.25">
      <c r="D68" s="23">
        <f>E47</f>
        <v>500</v>
      </c>
      <c r="E68" s="24">
        <f>$E$51</f>
        <v>100</v>
      </c>
      <c r="F68" s="24">
        <f t="shared" ref="F68:I68" si="3">$E$51</f>
        <v>100</v>
      </c>
      <c r="G68" s="24">
        <f t="shared" si="3"/>
        <v>100</v>
      </c>
      <c r="H68" s="24">
        <f t="shared" si="3"/>
        <v>100</v>
      </c>
      <c r="I68" s="24">
        <f t="shared" si="3"/>
        <v>100</v>
      </c>
      <c r="P68"/>
      <c r="Q68"/>
      <c r="R68"/>
      <c r="S68"/>
      <c r="T68"/>
      <c r="U68"/>
      <c r="V68"/>
    </row>
    <row r="69" spans="2:22" x14ac:dyDescent="0.25">
      <c r="P69"/>
      <c r="Q69"/>
      <c r="R69"/>
      <c r="S69"/>
      <c r="T69"/>
      <c r="U69"/>
      <c r="V69"/>
    </row>
    <row r="70" spans="2:22" x14ac:dyDescent="0.25">
      <c r="D70" s="31" t="s">
        <v>17</v>
      </c>
      <c r="P70"/>
      <c r="Q70"/>
      <c r="R70"/>
      <c r="S70"/>
      <c r="T70"/>
      <c r="U70"/>
      <c r="V70"/>
    </row>
    <row r="71" spans="2:22" x14ac:dyDescent="0.25">
      <c r="D71" s="32">
        <f>$I$67-D67</f>
        <v>5</v>
      </c>
      <c r="E71" s="32">
        <f t="shared" ref="E71:I71" si="4">$I$67-E67</f>
        <v>4</v>
      </c>
      <c r="F71" s="32">
        <f t="shared" si="4"/>
        <v>3</v>
      </c>
      <c r="G71" s="32">
        <f t="shared" si="4"/>
        <v>2</v>
      </c>
      <c r="H71" s="32">
        <f t="shared" si="4"/>
        <v>1</v>
      </c>
      <c r="I71" s="32">
        <f t="shared" si="4"/>
        <v>0</v>
      </c>
    </row>
    <row r="72" spans="2:22" x14ac:dyDescent="0.25">
      <c r="B72"/>
      <c r="C72"/>
    </row>
    <row r="73" spans="2:22" x14ac:dyDescent="0.25">
      <c r="B73"/>
      <c r="C73"/>
      <c r="D73" s="74" t="s">
        <v>10</v>
      </c>
      <c r="E73" s="74"/>
      <c r="F73" s="74"/>
      <c r="G73" s="74"/>
      <c r="H73" s="74"/>
      <c r="I73" s="74"/>
      <c r="J73" s="74"/>
      <c r="L73" s="75" t="s">
        <v>11</v>
      </c>
      <c r="M73" s="75"/>
    </row>
    <row r="74" spans="2:22" x14ac:dyDescent="0.25">
      <c r="B74"/>
      <c r="C74" s="26" t="s">
        <v>13</v>
      </c>
      <c r="D74" s="25" t="s">
        <v>18</v>
      </c>
      <c r="E74" s="25" t="s">
        <v>19</v>
      </c>
      <c r="F74" s="25" t="s">
        <v>23</v>
      </c>
      <c r="G74" s="25" t="s">
        <v>20</v>
      </c>
      <c r="H74" s="25" t="s">
        <v>21</v>
      </c>
      <c r="I74" s="25" t="s">
        <v>22</v>
      </c>
      <c r="J74" s="25" t="s">
        <v>12</v>
      </c>
      <c r="L74" s="75"/>
      <c r="M74" s="75"/>
    </row>
    <row r="75" spans="2:22" x14ac:dyDescent="0.25">
      <c r="B75"/>
      <c r="C75" s="30">
        <f>E53</f>
        <v>0.1</v>
      </c>
      <c r="D75" s="27">
        <f>D$68*(1+$E53)^D$71</f>
        <v>805.25500000000022</v>
      </c>
      <c r="E75" s="27">
        <f t="shared" ref="E75:I75" si="5">E$68*(1+$E53)^E$71</f>
        <v>146.41000000000005</v>
      </c>
      <c r="F75" s="27">
        <f t="shared" si="5"/>
        <v>133.10000000000005</v>
      </c>
      <c r="G75" s="27">
        <f t="shared" si="5"/>
        <v>121.00000000000001</v>
      </c>
      <c r="H75" s="27">
        <f t="shared" si="5"/>
        <v>110.00000000000001</v>
      </c>
      <c r="I75" s="27">
        <f t="shared" si="5"/>
        <v>100</v>
      </c>
      <c r="J75" s="28">
        <f>SUM(D75:I75)</f>
        <v>1415.7650000000003</v>
      </c>
      <c r="L75" s="66">
        <f>FV(E53,$E$49,$E$51,$E$47)</f>
        <v>-1415.7650000000008</v>
      </c>
      <c r="M75" s="67"/>
    </row>
    <row r="76" spans="2:22" x14ac:dyDescent="0.25">
      <c r="B76"/>
      <c r="C76" s="30">
        <f t="shared" ref="C76:C77" si="6">E54</f>
        <v>0.05</v>
      </c>
      <c r="D76" s="27">
        <f>D$68*(1+$E54)^D$71</f>
        <v>638.14078125000003</v>
      </c>
      <c r="E76" s="27">
        <f t="shared" ref="E76:I76" si="7">E$68*(1+$E54)^E$71</f>
        <v>121.550625</v>
      </c>
      <c r="F76" s="27">
        <f t="shared" si="7"/>
        <v>115.76250000000002</v>
      </c>
      <c r="G76" s="27">
        <f t="shared" si="7"/>
        <v>110.25</v>
      </c>
      <c r="H76" s="27">
        <f t="shared" si="7"/>
        <v>105</v>
      </c>
      <c r="I76" s="27">
        <f t="shared" si="7"/>
        <v>100</v>
      </c>
      <c r="J76" s="28">
        <f t="shared" ref="J76:J77" si="8">SUM(D76:I76)</f>
        <v>1190.70390625</v>
      </c>
      <c r="L76" s="66">
        <f>FV(E54,$E$49,$E$51,$E$47)</f>
        <v>-1190.7039062500003</v>
      </c>
      <c r="M76" s="67"/>
    </row>
    <row r="77" spans="2:22" x14ac:dyDescent="0.25">
      <c r="B77"/>
      <c r="C77" s="30">
        <f t="shared" si="6"/>
        <v>0</v>
      </c>
      <c r="D77" s="27">
        <f>D$68*(1+$E55)^D$71</f>
        <v>500</v>
      </c>
      <c r="E77" s="27">
        <f t="shared" ref="E77:I77" si="9">E$68*(1+$E55)^E$71</f>
        <v>100</v>
      </c>
      <c r="F77" s="27">
        <f t="shared" si="9"/>
        <v>100</v>
      </c>
      <c r="G77" s="27">
        <f t="shared" si="9"/>
        <v>100</v>
      </c>
      <c r="H77" s="27">
        <f t="shared" si="9"/>
        <v>100</v>
      </c>
      <c r="I77" s="27">
        <f t="shared" si="9"/>
        <v>100</v>
      </c>
      <c r="J77" s="29">
        <f t="shared" si="8"/>
        <v>1000</v>
      </c>
      <c r="L77" s="66">
        <f>FV(E55,$E$49,$E$51,$E$47)</f>
        <v>-1000</v>
      </c>
      <c r="M77" s="67"/>
    </row>
    <row r="80" spans="2:22" x14ac:dyDescent="0.25">
      <c r="C80" s="8" t="s">
        <v>24</v>
      </c>
      <c r="D80" s="9" t="s">
        <v>7</v>
      </c>
      <c r="E80" s="10"/>
      <c r="F80" s="10"/>
      <c r="G80" s="11"/>
      <c r="H80"/>
    </row>
    <row r="81" spans="4:7" x14ac:dyDescent="0.25">
      <c r="D81" s="12"/>
      <c r="E81" s="13"/>
      <c r="F81" s="13"/>
      <c r="G81" s="14"/>
    </row>
    <row r="82" spans="4:7" x14ac:dyDescent="0.25">
      <c r="D82" s="15" t="s">
        <v>2</v>
      </c>
      <c r="E82" s="16">
        <v>500</v>
      </c>
      <c r="F82" s="13"/>
      <c r="G82" s="14"/>
    </row>
    <row r="83" spans="4:7" x14ac:dyDescent="0.25">
      <c r="D83" s="12"/>
      <c r="E83" s="13"/>
      <c r="F83" s="13"/>
      <c r="G83" s="14"/>
    </row>
    <row r="84" spans="4:7" x14ac:dyDescent="0.25">
      <c r="D84" s="15" t="s">
        <v>3</v>
      </c>
      <c r="E84" s="17">
        <v>6</v>
      </c>
      <c r="F84" s="13"/>
      <c r="G84" s="14"/>
    </row>
    <row r="85" spans="4:7" x14ac:dyDescent="0.25">
      <c r="D85" s="15"/>
      <c r="E85" s="17"/>
      <c r="F85" s="13"/>
      <c r="G85" s="14"/>
    </row>
    <row r="86" spans="4:7" x14ac:dyDescent="0.25">
      <c r="D86" s="15" t="s">
        <v>15</v>
      </c>
      <c r="E86" s="17">
        <v>100</v>
      </c>
      <c r="F86" s="13"/>
      <c r="G86" s="14"/>
    </row>
    <row r="87" spans="4:7" x14ac:dyDescent="0.25">
      <c r="D87" s="12"/>
      <c r="E87" s="13"/>
      <c r="F87" s="13"/>
      <c r="G87" s="14"/>
    </row>
    <row r="88" spans="4:7" x14ac:dyDescent="0.25">
      <c r="D88" s="15" t="s">
        <v>4</v>
      </c>
      <c r="E88" s="18">
        <v>0.1</v>
      </c>
      <c r="G88" s="14"/>
    </row>
    <row r="89" spans="4:7" x14ac:dyDescent="0.25">
      <c r="D89" s="15"/>
      <c r="E89" s="18">
        <v>0.05</v>
      </c>
      <c r="F89" s="18"/>
      <c r="G89" s="19"/>
    </row>
    <row r="90" spans="4:7" x14ac:dyDescent="0.25">
      <c r="D90" s="15"/>
      <c r="E90" s="18">
        <v>0</v>
      </c>
      <c r="F90" s="18"/>
      <c r="G90" s="19"/>
    </row>
    <row r="91" spans="4:7" x14ac:dyDescent="0.25">
      <c r="D91" s="12"/>
      <c r="E91" s="13"/>
      <c r="F91" s="13"/>
      <c r="G91" s="14"/>
    </row>
    <row r="92" spans="4:7" x14ac:dyDescent="0.25">
      <c r="D92" s="20" t="s">
        <v>5</v>
      </c>
      <c r="E92" s="21" t="s">
        <v>6</v>
      </c>
      <c r="F92" s="21"/>
      <c r="G92" s="22"/>
    </row>
    <row r="94" spans="4:7" x14ac:dyDescent="0.25">
      <c r="D94" s="8" t="s">
        <v>8</v>
      </c>
    </row>
    <row r="99" spans="2:13" x14ac:dyDescent="0.25">
      <c r="D99" s="8" t="s">
        <v>9</v>
      </c>
    </row>
    <row r="101" spans="2:13" x14ac:dyDescent="0.25">
      <c r="D101" s="8" t="s">
        <v>16</v>
      </c>
    </row>
    <row r="102" spans="2:13" x14ac:dyDescent="0.25">
      <c r="D102" s="25">
        <v>0</v>
      </c>
      <c r="E102" s="25">
        <v>1</v>
      </c>
      <c r="F102" s="25">
        <v>2</v>
      </c>
      <c r="G102" s="25">
        <v>3</v>
      </c>
      <c r="H102" s="25">
        <v>4</v>
      </c>
      <c r="I102" s="25">
        <v>5</v>
      </c>
    </row>
    <row r="103" spans="2:13" x14ac:dyDescent="0.25">
      <c r="D103" s="23">
        <f>E82</f>
        <v>500</v>
      </c>
      <c r="E103" s="24">
        <f>$E$86</f>
        <v>100</v>
      </c>
      <c r="F103" s="24">
        <f t="shared" ref="F103:I103" si="10">$E$86</f>
        <v>100</v>
      </c>
      <c r="G103" s="24">
        <f t="shared" si="10"/>
        <v>100</v>
      </c>
      <c r="H103" s="24">
        <f t="shared" si="10"/>
        <v>100</v>
      </c>
      <c r="I103" s="24">
        <f t="shared" si="10"/>
        <v>100</v>
      </c>
    </row>
    <row r="105" spans="2:13" x14ac:dyDescent="0.25">
      <c r="D105" s="31" t="s">
        <v>17</v>
      </c>
    </row>
    <row r="106" spans="2:13" x14ac:dyDescent="0.25">
      <c r="D106" s="32">
        <f>$I$67-D102</f>
        <v>5</v>
      </c>
      <c r="E106" s="32">
        <f t="shared" ref="E106:I106" si="11">$I$67-E102</f>
        <v>4</v>
      </c>
      <c r="F106" s="32">
        <f t="shared" si="11"/>
        <v>3</v>
      </c>
      <c r="G106" s="32">
        <f t="shared" si="11"/>
        <v>2</v>
      </c>
      <c r="H106" s="32">
        <f t="shared" si="11"/>
        <v>1</v>
      </c>
      <c r="I106" s="32">
        <f t="shared" si="11"/>
        <v>0</v>
      </c>
    </row>
    <row r="107" spans="2:13" x14ac:dyDescent="0.25">
      <c r="B107"/>
      <c r="C107"/>
    </row>
    <row r="108" spans="2:13" x14ac:dyDescent="0.25">
      <c r="B108"/>
      <c r="C108"/>
      <c r="D108" s="74" t="s">
        <v>10</v>
      </c>
      <c r="E108" s="74"/>
      <c r="F108" s="74"/>
      <c r="G108" s="74"/>
      <c r="H108" s="74"/>
      <c r="I108" s="74"/>
      <c r="J108" s="74"/>
      <c r="L108" s="75" t="s">
        <v>11</v>
      </c>
      <c r="M108" s="75"/>
    </row>
    <row r="109" spans="2:13" x14ac:dyDescent="0.25">
      <c r="B109"/>
      <c r="C109" s="26" t="s">
        <v>13</v>
      </c>
      <c r="D109" s="25" t="s">
        <v>18</v>
      </c>
      <c r="E109" s="25" t="s">
        <v>19</v>
      </c>
      <c r="F109" s="25" t="s">
        <v>23</v>
      </c>
      <c r="G109" s="25" t="s">
        <v>20</v>
      </c>
      <c r="H109" s="25" t="s">
        <v>21</v>
      </c>
      <c r="I109" s="25" t="s">
        <v>22</v>
      </c>
      <c r="J109" s="25" t="s">
        <v>12</v>
      </c>
      <c r="L109" s="75"/>
      <c r="M109" s="75"/>
    </row>
    <row r="110" spans="2:13" x14ac:dyDescent="0.25">
      <c r="B110"/>
      <c r="C110" s="30">
        <f>E88</f>
        <v>0.1</v>
      </c>
      <c r="D110" s="27">
        <f>D$103*(1+$E88)^(D$106+1)</f>
        <v>885.78050000000042</v>
      </c>
      <c r="E110" s="27">
        <f t="shared" ref="E110:I110" si="12">E$103*(1+$E88)^(E$106+1)</f>
        <v>161.05100000000004</v>
      </c>
      <c r="F110" s="27">
        <f t="shared" si="12"/>
        <v>146.41000000000005</v>
      </c>
      <c r="G110" s="27">
        <f t="shared" si="12"/>
        <v>133.10000000000005</v>
      </c>
      <c r="H110" s="27">
        <f t="shared" si="12"/>
        <v>121.00000000000001</v>
      </c>
      <c r="I110" s="27">
        <f t="shared" si="12"/>
        <v>110.00000000000001</v>
      </c>
      <c r="J110" s="28">
        <f>SUM(D110:I110)</f>
        <v>1557.3415000000007</v>
      </c>
      <c r="L110" s="66">
        <f>FV(E88,$E$84,$E$86,$E$82)+$E$86</f>
        <v>-1557.3415000000014</v>
      </c>
      <c r="M110" s="67"/>
    </row>
    <row r="111" spans="2:13" x14ac:dyDescent="0.25">
      <c r="B111"/>
      <c r="C111" s="30">
        <f t="shared" ref="C111:C112" si="13">E89</f>
        <v>0.05</v>
      </c>
      <c r="D111" s="27">
        <f t="shared" ref="D111:I111" si="14">D$103*(1+$E89)^(D$106+1)</f>
        <v>670.04782031249999</v>
      </c>
      <c r="E111" s="27">
        <f t="shared" si="14"/>
        <v>127.62815625000002</v>
      </c>
      <c r="F111" s="27">
        <f t="shared" si="14"/>
        <v>121.550625</v>
      </c>
      <c r="G111" s="27">
        <f t="shared" si="14"/>
        <v>115.76250000000002</v>
      </c>
      <c r="H111" s="27">
        <f t="shared" si="14"/>
        <v>110.25</v>
      </c>
      <c r="I111" s="27">
        <f t="shared" si="14"/>
        <v>105</v>
      </c>
      <c r="J111" s="28">
        <f t="shared" ref="J111:J112" si="15">SUM(D111:I111)</f>
        <v>1250.2391015624999</v>
      </c>
      <c r="L111" s="66">
        <f t="shared" ref="L111:L112" si="16">FV(E89,$E$84,$E$86,$E$82)+$E$86</f>
        <v>-1250.2391015624999</v>
      </c>
      <c r="M111" s="67"/>
    </row>
    <row r="112" spans="2:13" x14ac:dyDescent="0.25">
      <c r="B112"/>
      <c r="C112" s="30">
        <f t="shared" si="13"/>
        <v>0</v>
      </c>
      <c r="D112" s="27">
        <f t="shared" ref="D112:I112" si="17">D$103*(1+$E90)^(D$106+1)</f>
        <v>500</v>
      </c>
      <c r="E112" s="27">
        <f t="shared" si="17"/>
        <v>100</v>
      </c>
      <c r="F112" s="27">
        <f t="shared" si="17"/>
        <v>100</v>
      </c>
      <c r="G112" s="27">
        <f t="shared" si="17"/>
        <v>100</v>
      </c>
      <c r="H112" s="27">
        <f t="shared" si="17"/>
        <v>100</v>
      </c>
      <c r="I112" s="27">
        <f t="shared" si="17"/>
        <v>100</v>
      </c>
      <c r="J112" s="28">
        <f t="shared" si="15"/>
        <v>1000</v>
      </c>
      <c r="L112" s="66">
        <f t="shared" si="16"/>
        <v>-1000</v>
      </c>
      <c r="M112" s="67"/>
    </row>
    <row r="115" spans="3:7" x14ac:dyDescent="0.25">
      <c r="C115" s="8" t="s">
        <v>25</v>
      </c>
      <c r="D115" s="9" t="s">
        <v>7</v>
      </c>
      <c r="E115" s="10"/>
      <c r="F115" s="10"/>
      <c r="G115" s="11"/>
    </row>
    <row r="116" spans="3:7" x14ac:dyDescent="0.25">
      <c r="D116" s="12"/>
      <c r="E116" s="13"/>
      <c r="F116" s="13"/>
      <c r="G116" s="14"/>
    </row>
    <row r="117" spans="3:7" x14ac:dyDescent="0.25">
      <c r="D117" s="15" t="s">
        <v>2</v>
      </c>
      <c r="E117" s="16">
        <v>500</v>
      </c>
      <c r="F117" s="13"/>
      <c r="G117" s="14"/>
    </row>
    <row r="118" spans="3:7" x14ac:dyDescent="0.25">
      <c r="D118" s="12"/>
      <c r="E118" s="13"/>
      <c r="F118" s="13"/>
      <c r="G118" s="14"/>
    </row>
    <row r="119" spans="3:7" x14ac:dyDescent="0.25">
      <c r="D119" s="15" t="s">
        <v>3</v>
      </c>
      <c r="E119" s="17">
        <v>3</v>
      </c>
      <c r="F119" s="13"/>
      <c r="G119" s="14"/>
    </row>
    <row r="120" spans="3:7" x14ac:dyDescent="0.25">
      <c r="D120" s="15"/>
      <c r="E120" s="17"/>
      <c r="F120" s="13"/>
      <c r="G120" s="14"/>
    </row>
    <row r="121" spans="3:7" x14ac:dyDescent="0.25">
      <c r="D121" s="15" t="s">
        <v>26</v>
      </c>
      <c r="E121" s="17">
        <v>4</v>
      </c>
      <c r="F121" s="13" t="s">
        <v>27</v>
      </c>
      <c r="G121" s="14"/>
    </row>
    <row r="122" spans="3:7" x14ac:dyDescent="0.25">
      <c r="D122" s="12"/>
      <c r="E122" s="13"/>
      <c r="F122" s="13"/>
      <c r="G122" s="14"/>
    </row>
    <row r="123" spans="3:7" x14ac:dyDescent="0.25">
      <c r="D123" s="15" t="s">
        <v>4</v>
      </c>
      <c r="E123" s="18">
        <v>1</v>
      </c>
      <c r="G123" s="14"/>
    </row>
    <row r="124" spans="3:7" x14ac:dyDescent="0.25">
      <c r="D124" s="15"/>
      <c r="E124" s="18">
        <v>0.1</v>
      </c>
      <c r="F124" s="18"/>
      <c r="G124" s="19"/>
    </row>
    <row r="125" spans="3:7" x14ac:dyDescent="0.25">
      <c r="D125" s="15"/>
      <c r="E125" s="18"/>
      <c r="F125" s="18"/>
      <c r="G125" s="19"/>
    </row>
    <row r="126" spans="3:7" x14ac:dyDescent="0.25">
      <c r="D126" s="12"/>
      <c r="E126" s="13"/>
      <c r="F126" s="13"/>
      <c r="G126" s="14"/>
    </row>
    <row r="127" spans="3:7" x14ac:dyDescent="0.25">
      <c r="D127" s="20" t="s">
        <v>5</v>
      </c>
      <c r="E127" s="21" t="s">
        <v>6</v>
      </c>
      <c r="F127" s="21"/>
      <c r="G127" s="22"/>
    </row>
    <row r="129" spans="3:19" x14ac:dyDescent="0.25">
      <c r="D129" s="8" t="s">
        <v>8</v>
      </c>
    </row>
    <row r="134" spans="3:19" x14ac:dyDescent="0.25">
      <c r="D134" s="8" t="s">
        <v>9</v>
      </c>
    </row>
    <row r="136" spans="3:19" x14ac:dyDescent="0.25">
      <c r="F136" s="73" t="s">
        <v>12</v>
      </c>
      <c r="G136" s="73"/>
      <c r="H136" s="73"/>
      <c r="I136" s="73"/>
    </row>
    <row r="137" spans="3:19" x14ac:dyDescent="0.25">
      <c r="D137" s="73" t="s">
        <v>13</v>
      </c>
      <c r="E137" s="73"/>
      <c r="F137" s="74" t="s">
        <v>10</v>
      </c>
      <c r="G137" s="74"/>
      <c r="H137" s="75" t="s">
        <v>11</v>
      </c>
      <c r="I137" s="75"/>
    </row>
    <row r="138" spans="3:19" x14ac:dyDescent="0.25">
      <c r="D138" s="71">
        <f>E123</f>
        <v>1</v>
      </c>
      <c r="E138" s="71"/>
      <c r="F138" s="65">
        <f>$E$117*(1+E123/$E$121)^($E$119*$E$121)</f>
        <v>7275.9576141834259</v>
      </c>
      <c r="G138" s="65"/>
      <c r="H138" s="66">
        <f>FV(E123/$E$121,$E$121*$E$119,,$E$117)</f>
        <v>-7275.9576141834259</v>
      </c>
      <c r="I138" s="67"/>
    </row>
    <row r="139" spans="3:19" x14ac:dyDescent="0.25">
      <c r="D139" s="71">
        <f>E124</f>
        <v>0.1</v>
      </c>
      <c r="E139" s="71"/>
      <c r="F139" s="65">
        <f>$E$117*(1+E124/$E$121)^($E$119*$E$121)</f>
        <v>672.44441212314871</v>
      </c>
      <c r="G139" s="65"/>
      <c r="H139" s="66">
        <f>FV(E124/$E$121,$E$121*$E$119,,$E$117)</f>
        <v>-672.44441212314871</v>
      </c>
      <c r="I139" s="67"/>
    </row>
    <row r="142" spans="3:19" x14ac:dyDescent="0.25">
      <c r="C142" s="8" t="s">
        <v>28</v>
      </c>
      <c r="D142" s="72" t="s">
        <v>29</v>
      </c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</row>
    <row r="143" spans="3:19" x14ac:dyDescent="0.25"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</row>
    <row r="146" spans="3:7" x14ac:dyDescent="0.25">
      <c r="C146" s="8" t="s">
        <v>30</v>
      </c>
      <c r="D146" s="9" t="s">
        <v>7</v>
      </c>
      <c r="E146" s="10"/>
      <c r="F146" s="10"/>
      <c r="G146" s="11"/>
    </row>
    <row r="147" spans="3:7" x14ac:dyDescent="0.25">
      <c r="D147" s="12"/>
      <c r="E147" s="13"/>
      <c r="F147" s="13"/>
      <c r="G147" s="14"/>
    </row>
    <row r="148" spans="3:7" x14ac:dyDescent="0.25">
      <c r="D148" s="15" t="s">
        <v>2</v>
      </c>
      <c r="E148" s="16">
        <v>100</v>
      </c>
      <c r="F148" s="13"/>
      <c r="G148" s="14"/>
    </row>
    <row r="149" spans="3:7" x14ac:dyDescent="0.25">
      <c r="D149" s="12"/>
      <c r="E149" s="13"/>
      <c r="F149" s="13"/>
      <c r="G149" s="14"/>
    </row>
    <row r="150" spans="3:7" x14ac:dyDescent="0.25">
      <c r="D150" s="15" t="s">
        <v>3</v>
      </c>
      <c r="E150" s="17">
        <v>10</v>
      </c>
      <c r="F150" s="13"/>
      <c r="G150" s="14"/>
    </row>
    <row r="151" spans="3:7" x14ac:dyDescent="0.25">
      <c r="D151" s="15"/>
      <c r="E151" s="17"/>
      <c r="F151" s="13"/>
      <c r="G151" s="14"/>
    </row>
    <row r="152" spans="3:7" x14ac:dyDescent="0.25">
      <c r="D152" s="15" t="s">
        <v>26</v>
      </c>
      <c r="E152" s="17">
        <v>1</v>
      </c>
      <c r="F152" s="13" t="s">
        <v>31</v>
      </c>
      <c r="G152" s="14"/>
    </row>
    <row r="153" spans="3:7" x14ac:dyDescent="0.25">
      <c r="D153" s="15"/>
      <c r="E153" s="17">
        <v>2</v>
      </c>
      <c r="F153" s="13" t="s">
        <v>32</v>
      </c>
      <c r="G153" s="14"/>
    </row>
    <row r="154" spans="3:7" x14ac:dyDescent="0.25">
      <c r="D154" s="15"/>
      <c r="E154" s="17">
        <v>4</v>
      </c>
      <c r="F154" s="13" t="s">
        <v>33</v>
      </c>
      <c r="G154" s="14"/>
    </row>
    <row r="155" spans="3:7" x14ac:dyDescent="0.25">
      <c r="D155" s="15"/>
      <c r="E155" s="33" t="s">
        <v>35</v>
      </c>
      <c r="F155" s="17" t="s">
        <v>34</v>
      </c>
      <c r="G155" s="14"/>
    </row>
    <row r="156" spans="3:7" x14ac:dyDescent="0.25">
      <c r="D156" s="12"/>
      <c r="E156" s="13"/>
      <c r="F156" s="13"/>
      <c r="G156" s="14"/>
    </row>
    <row r="157" spans="3:7" x14ac:dyDescent="0.25">
      <c r="D157" s="15" t="s">
        <v>4</v>
      </c>
      <c r="E157" s="18">
        <v>0.1</v>
      </c>
      <c r="G157" s="14"/>
    </row>
    <row r="158" spans="3:7" x14ac:dyDescent="0.25">
      <c r="D158" s="12"/>
      <c r="E158" s="13"/>
      <c r="F158" s="13"/>
      <c r="G158" s="14"/>
    </row>
    <row r="159" spans="3:7" x14ac:dyDescent="0.25">
      <c r="D159" s="20" t="s">
        <v>5</v>
      </c>
      <c r="E159" s="21" t="s">
        <v>6</v>
      </c>
      <c r="F159" s="21"/>
      <c r="G159" s="22"/>
    </row>
    <row r="161" spans="4:9" x14ac:dyDescent="0.25">
      <c r="D161" s="8" t="s">
        <v>8</v>
      </c>
    </row>
    <row r="163" spans="4:9" x14ac:dyDescent="0.25">
      <c r="D163" s="31">
        <v>1</v>
      </c>
      <c r="I163" s="31">
        <v>2</v>
      </c>
    </row>
    <row r="166" spans="4:9" x14ac:dyDescent="0.25">
      <c r="D166" s="8" t="s">
        <v>9</v>
      </c>
    </row>
    <row r="168" spans="4:9" x14ac:dyDescent="0.25">
      <c r="F168" s="73" t="s">
        <v>12</v>
      </c>
      <c r="G168" s="73"/>
      <c r="H168" s="73"/>
      <c r="I168" s="73"/>
    </row>
    <row r="169" spans="4:9" x14ac:dyDescent="0.25">
      <c r="D169" s="73" t="s">
        <v>36</v>
      </c>
      <c r="E169" s="73"/>
      <c r="F169" s="74" t="s">
        <v>10</v>
      </c>
      <c r="G169" s="74"/>
      <c r="H169" s="75" t="s">
        <v>11</v>
      </c>
      <c r="I169" s="75"/>
    </row>
    <row r="170" spans="4:9" x14ac:dyDescent="0.25">
      <c r="D170" s="64">
        <f>E152</f>
        <v>1</v>
      </c>
      <c r="E170" s="64"/>
      <c r="F170" s="65">
        <f>$E$148*(1+$E$157/E152)^($E$150*E152)</f>
        <v>259.37424601000021</v>
      </c>
      <c r="G170" s="65"/>
      <c r="H170" s="66">
        <f>FV($E$157/E152,$E$150*E152,,$E$148)</f>
        <v>-259.37424601000021</v>
      </c>
      <c r="I170" s="67"/>
    </row>
    <row r="171" spans="4:9" x14ac:dyDescent="0.25">
      <c r="D171" s="64">
        <f t="shared" ref="D171:D173" si="18">E153</f>
        <v>2</v>
      </c>
      <c r="E171" s="64"/>
      <c r="F171" s="65">
        <f>$E$148*(1+$E$157/E153)^($E$150*E153)</f>
        <v>265.32977051444209</v>
      </c>
      <c r="G171" s="65"/>
      <c r="H171" s="66">
        <f t="shared" ref="H171:H172" si="19">FV($E$157/E153,$E$150*E153,,$E$148)</f>
        <v>-265.32977051444209</v>
      </c>
      <c r="I171" s="67"/>
    </row>
    <row r="172" spans="4:9" x14ac:dyDescent="0.25">
      <c r="D172" s="64">
        <f t="shared" si="18"/>
        <v>4</v>
      </c>
      <c r="E172" s="64"/>
      <c r="F172" s="65">
        <f>$E$148*(1+$E$157/E154)^($E$150*E154)</f>
        <v>268.50638383899673</v>
      </c>
      <c r="G172" s="65"/>
      <c r="H172" s="66">
        <f t="shared" si="19"/>
        <v>-268.50638383899673</v>
      </c>
      <c r="I172" s="67"/>
    </row>
    <row r="173" spans="4:9" x14ac:dyDescent="0.25">
      <c r="D173" s="64" t="str">
        <f t="shared" si="18"/>
        <v>∞</v>
      </c>
      <c r="E173" s="64"/>
      <c r="F173" s="68">
        <f>E148*EXP(E150*E157)</f>
        <v>271.82818284590451</v>
      </c>
      <c r="G173" s="69"/>
      <c r="H173" s="69"/>
      <c r="I173" s="70"/>
    </row>
  </sheetData>
  <mergeCells count="49">
    <mergeCell ref="F40:G40"/>
    <mergeCell ref="H40:I40"/>
    <mergeCell ref="F39:I39"/>
    <mergeCell ref="D42:E42"/>
    <mergeCell ref="D43:E43"/>
    <mergeCell ref="F42:G42"/>
    <mergeCell ref="F43:G43"/>
    <mergeCell ref="H42:I42"/>
    <mergeCell ref="H43:I43"/>
    <mergeCell ref="H41:I41"/>
    <mergeCell ref="D40:E40"/>
    <mergeCell ref="D41:E41"/>
    <mergeCell ref="F41:G41"/>
    <mergeCell ref="D73:J73"/>
    <mergeCell ref="L76:M76"/>
    <mergeCell ref="L77:M77"/>
    <mergeCell ref="L73:M74"/>
    <mergeCell ref="L75:M75"/>
    <mergeCell ref="D108:J108"/>
    <mergeCell ref="L108:M109"/>
    <mergeCell ref="L110:M110"/>
    <mergeCell ref="L111:M111"/>
    <mergeCell ref="L112:M112"/>
    <mergeCell ref="F136:I136"/>
    <mergeCell ref="D137:E137"/>
    <mergeCell ref="F137:G137"/>
    <mergeCell ref="H137:I137"/>
    <mergeCell ref="D138:E138"/>
    <mergeCell ref="F138:G138"/>
    <mergeCell ref="H138:I138"/>
    <mergeCell ref="D170:E170"/>
    <mergeCell ref="F170:G170"/>
    <mergeCell ref="H170:I170"/>
    <mergeCell ref="D139:E139"/>
    <mergeCell ref="F139:G139"/>
    <mergeCell ref="H139:I139"/>
    <mergeCell ref="D142:S143"/>
    <mergeCell ref="F168:I168"/>
    <mergeCell ref="D169:E169"/>
    <mergeCell ref="F169:G169"/>
    <mergeCell ref="H169:I169"/>
    <mergeCell ref="D171:E171"/>
    <mergeCell ref="F171:G171"/>
    <mergeCell ref="H171:I171"/>
    <mergeCell ref="D172:E172"/>
    <mergeCell ref="D173:E173"/>
    <mergeCell ref="F172:G172"/>
    <mergeCell ref="H172:I172"/>
    <mergeCell ref="F173:I173"/>
  </mergeCells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9"/>
  <sheetViews>
    <sheetView workbookViewId="0">
      <pane ySplit="14" topLeftCell="A15" activePane="bottomLeft" state="frozen"/>
      <selection pane="bottomLeft"/>
    </sheetView>
  </sheetViews>
  <sheetFormatPr defaultRowHeight="15" x14ac:dyDescent="0.25"/>
  <cols>
    <col min="1" max="1" width="9.140625" style="8"/>
    <col min="2" max="3" width="12.42578125" style="8" customWidth="1"/>
    <col min="4" max="4" width="11.140625" style="8" customWidth="1"/>
    <col min="5" max="5" width="12.5703125" style="8" customWidth="1"/>
    <col min="6" max="9" width="11.140625" style="8" customWidth="1"/>
    <col min="10" max="10" width="12.5703125" style="8" bestFit="1" customWidth="1"/>
    <col min="11" max="11" width="11.5703125" style="8" bestFit="1" customWidth="1"/>
    <col min="12" max="14" width="11.140625" style="8" customWidth="1"/>
    <col min="15" max="16384" width="9.140625" style="8"/>
  </cols>
  <sheetData>
    <row r="2" spans="9:14" x14ac:dyDescent="0.25">
      <c r="N2" s="42"/>
    </row>
    <row r="3" spans="9:14" x14ac:dyDescent="0.25">
      <c r="N3" s="42"/>
    </row>
    <row r="4" spans="9:14" x14ac:dyDescent="0.25">
      <c r="N4" s="42"/>
    </row>
    <row r="5" spans="9:14" x14ac:dyDescent="0.25">
      <c r="N5" s="42"/>
    </row>
    <row r="6" spans="9:14" x14ac:dyDescent="0.25">
      <c r="N6" s="42"/>
    </row>
    <row r="7" spans="9:14" x14ac:dyDescent="0.25">
      <c r="N7" s="42"/>
    </row>
    <row r="8" spans="9:14" x14ac:dyDescent="0.25">
      <c r="N8" s="42"/>
    </row>
    <row r="9" spans="9:14" x14ac:dyDescent="0.25">
      <c r="N9" s="42"/>
    </row>
    <row r="10" spans="9:14" x14ac:dyDescent="0.25">
      <c r="N10" s="42"/>
    </row>
    <row r="11" spans="9:14" x14ac:dyDescent="0.25">
      <c r="N11" s="42"/>
    </row>
    <row r="16" spans="9:14" x14ac:dyDescent="0.25">
      <c r="I16"/>
      <c r="J16"/>
      <c r="K16"/>
      <c r="L16"/>
      <c r="M16"/>
      <c r="N16"/>
    </row>
    <row r="17" spans="2:15" x14ac:dyDescent="0.25">
      <c r="D17" s="8" t="s">
        <v>8</v>
      </c>
    </row>
    <row r="19" spans="2:15" x14ac:dyDescent="0.25">
      <c r="C19" s="8">
        <v>1</v>
      </c>
      <c r="G19" s="33"/>
    </row>
    <row r="20" spans="2:15" x14ac:dyDescent="0.25">
      <c r="G20" s="33"/>
    </row>
    <row r="21" spans="2:15" x14ac:dyDescent="0.25">
      <c r="G21" s="33"/>
    </row>
    <row r="22" spans="2:15" x14ac:dyDescent="0.25">
      <c r="C22" s="8">
        <v>2</v>
      </c>
      <c r="G22" s="33"/>
      <c r="H22" s="33" t="s">
        <v>47</v>
      </c>
    </row>
    <row r="24" spans="2:15" x14ac:dyDescent="0.25">
      <c r="D24" s="8" t="s">
        <v>9</v>
      </c>
    </row>
    <row r="26" spans="2:15" x14ac:dyDescent="0.25">
      <c r="C26" s="42"/>
      <c r="D26" s="73" t="s">
        <v>12</v>
      </c>
      <c r="E26" s="73"/>
      <c r="F26" s="73"/>
      <c r="G26" s="73"/>
    </row>
    <row r="27" spans="2:15" x14ac:dyDescent="0.25">
      <c r="B27" s="36" t="s">
        <v>57</v>
      </c>
      <c r="C27" s="36" t="s">
        <v>57</v>
      </c>
      <c r="D27" s="74" t="s">
        <v>10</v>
      </c>
      <c r="E27" s="74"/>
      <c r="F27" s="75" t="s">
        <v>11</v>
      </c>
      <c r="G27" s="75"/>
    </row>
    <row r="28" spans="2:15" x14ac:dyDescent="0.25">
      <c r="B28" s="24">
        <v>0</v>
      </c>
      <c r="C28" s="52">
        <v>100000</v>
      </c>
      <c r="D28" s="65"/>
      <c r="E28" s="65"/>
      <c r="F28" s="66"/>
      <c r="G28" s="83"/>
      <c r="I28" s="53" t="s">
        <v>72</v>
      </c>
      <c r="J28" s="54">
        <f>C28*(1+5%)^3</f>
        <v>115762.50000000001</v>
      </c>
    </row>
    <row r="29" spans="2:15" x14ac:dyDescent="0.25">
      <c r="B29" s="24">
        <v>1</v>
      </c>
      <c r="C29" s="52"/>
      <c r="D29" s="65"/>
      <c r="E29" s="65"/>
      <c r="F29" s="66"/>
      <c r="G29" s="83"/>
    </row>
    <row r="30" spans="2:15" x14ac:dyDescent="0.25">
      <c r="B30" s="24">
        <v>2</v>
      </c>
      <c r="C30" s="52"/>
      <c r="D30" s="65"/>
      <c r="E30" s="65"/>
      <c r="F30" s="66"/>
      <c r="G30" s="83"/>
      <c r="H30"/>
      <c r="I30" s="55" t="s">
        <v>74</v>
      </c>
      <c r="J30" s="31" t="s">
        <v>73</v>
      </c>
      <c r="K30"/>
      <c r="L30"/>
      <c r="M30"/>
      <c r="N30"/>
      <c r="O30"/>
    </row>
    <row r="31" spans="2:15" x14ac:dyDescent="0.25">
      <c r="B31" s="43">
        <v>3</v>
      </c>
      <c r="C31" s="52"/>
      <c r="D31" s="65">
        <f>J28</f>
        <v>115762.50000000001</v>
      </c>
      <c r="E31" s="65"/>
      <c r="F31" s="66"/>
      <c r="G31" s="83"/>
      <c r="H31"/>
      <c r="I31"/>
      <c r="J31"/>
      <c r="K31"/>
      <c r="L31"/>
      <c r="M31"/>
      <c r="N31"/>
      <c r="O31"/>
    </row>
    <row r="32" spans="2:15" x14ac:dyDescent="0.25">
      <c r="B32" s="24">
        <v>4</v>
      </c>
      <c r="C32" s="52">
        <f>$J$32</f>
        <v>-22807.234652105672</v>
      </c>
      <c r="D32" s="65"/>
      <c r="E32" s="65"/>
      <c r="F32" s="66"/>
      <c r="G32" s="83"/>
      <c r="H32"/>
      <c r="I32" s="55" t="s">
        <v>15</v>
      </c>
      <c r="J32" s="56">
        <f>-J28*(5%/(1-(1+5%)^(-6)))</f>
        <v>-22807.234652105672</v>
      </c>
      <c r="K32"/>
      <c r="L32"/>
      <c r="M32"/>
      <c r="N32"/>
      <c r="O32"/>
    </row>
    <row r="33" spans="2:15" x14ac:dyDescent="0.25">
      <c r="B33" s="43">
        <v>5</v>
      </c>
      <c r="C33" s="52">
        <f t="shared" ref="C33:C37" si="0">$J$32</f>
        <v>-22807.234652105672</v>
      </c>
      <c r="D33" s="65"/>
      <c r="E33" s="65"/>
      <c r="F33" s="66"/>
      <c r="G33" s="83"/>
      <c r="H33"/>
      <c r="I33"/>
      <c r="J33"/>
      <c r="K33"/>
      <c r="L33"/>
      <c r="M33"/>
      <c r="N33"/>
      <c r="O33"/>
    </row>
    <row r="34" spans="2:15" x14ac:dyDescent="0.25">
      <c r="B34" s="24">
        <v>6</v>
      </c>
      <c r="C34" s="52">
        <f t="shared" si="0"/>
        <v>-22807.234652105672</v>
      </c>
      <c r="D34" s="65"/>
      <c r="E34" s="65"/>
      <c r="F34" s="66"/>
      <c r="G34" s="83"/>
    </row>
    <row r="35" spans="2:15" x14ac:dyDescent="0.25">
      <c r="B35" s="43">
        <v>7</v>
      </c>
      <c r="C35" s="52">
        <f t="shared" si="0"/>
        <v>-22807.234652105672</v>
      </c>
      <c r="D35" s="65"/>
      <c r="E35" s="65"/>
      <c r="F35" s="66"/>
      <c r="G35" s="83"/>
    </row>
    <row r="36" spans="2:15" x14ac:dyDescent="0.25">
      <c r="B36" s="24">
        <v>8</v>
      </c>
      <c r="C36" s="52">
        <f t="shared" si="0"/>
        <v>-22807.234652105672</v>
      </c>
      <c r="D36" s="65"/>
      <c r="E36" s="65"/>
      <c r="F36" s="66"/>
      <c r="G36" s="83"/>
    </row>
    <row r="37" spans="2:15" x14ac:dyDescent="0.25">
      <c r="B37" s="43">
        <v>9</v>
      </c>
      <c r="C37" s="52">
        <f t="shared" si="0"/>
        <v>-22807.234652105672</v>
      </c>
      <c r="D37" s="65"/>
      <c r="E37" s="65"/>
      <c r="F37" s="66"/>
      <c r="G37" s="83"/>
    </row>
    <row r="38" spans="2:15" x14ac:dyDescent="0.25">
      <c r="C38"/>
      <c r="D38"/>
      <c r="E38"/>
      <c r="F38"/>
      <c r="G38"/>
    </row>
    <row r="39" spans="2:15" x14ac:dyDescent="0.25">
      <c r="C39"/>
      <c r="D39"/>
      <c r="E39"/>
      <c r="F39"/>
      <c r="G39"/>
    </row>
    <row r="40" spans="2:15" x14ac:dyDescent="0.25">
      <c r="C40"/>
      <c r="D40"/>
      <c r="E40"/>
      <c r="F40"/>
      <c r="G40"/>
    </row>
    <row r="41" spans="2:15" x14ac:dyDescent="0.25">
      <c r="C41"/>
      <c r="D41"/>
      <c r="E41"/>
      <c r="F41"/>
      <c r="G41"/>
    </row>
    <row r="42" spans="2:15" x14ac:dyDescent="0.25">
      <c r="C42"/>
      <c r="D42"/>
      <c r="E42"/>
      <c r="F42"/>
      <c r="G42"/>
    </row>
    <row r="43" spans="2:15" x14ac:dyDescent="0.25">
      <c r="C43"/>
      <c r="D43"/>
      <c r="E43"/>
      <c r="F43"/>
      <c r="G43"/>
    </row>
    <row r="44" spans="2:15" x14ac:dyDescent="0.25">
      <c r="C44"/>
      <c r="D44"/>
      <c r="E44"/>
      <c r="F44"/>
      <c r="G44"/>
    </row>
    <row r="45" spans="2:15" x14ac:dyDescent="0.25">
      <c r="C45"/>
      <c r="D45"/>
      <c r="E45"/>
      <c r="F45"/>
      <c r="G45"/>
    </row>
    <row r="46" spans="2:15" x14ac:dyDescent="0.25">
      <c r="C46"/>
      <c r="D46"/>
      <c r="E46"/>
      <c r="F46"/>
      <c r="G46"/>
    </row>
    <row r="47" spans="2:15" x14ac:dyDescent="0.25">
      <c r="C47"/>
      <c r="D47"/>
      <c r="E47"/>
      <c r="F47"/>
      <c r="G47"/>
    </row>
    <row r="48" spans="2:15" x14ac:dyDescent="0.25">
      <c r="C48"/>
      <c r="D48"/>
      <c r="E48"/>
      <c r="F48"/>
      <c r="G48"/>
    </row>
    <row r="49" spans="3:7" x14ac:dyDescent="0.25">
      <c r="C49"/>
      <c r="D49"/>
      <c r="E49"/>
      <c r="F49"/>
      <c r="G49"/>
    </row>
  </sheetData>
  <mergeCells count="23">
    <mergeCell ref="D29:E29"/>
    <mergeCell ref="F29:G29"/>
    <mergeCell ref="D26:G26"/>
    <mergeCell ref="D27:E27"/>
    <mergeCell ref="F27:G27"/>
    <mergeCell ref="D28:E28"/>
    <mergeCell ref="F28:G28"/>
    <mergeCell ref="D30:E30"/>
    <mergeCell ref="F30:G30"/>
    <mergeCell ref="D31:E31"/>
    <mergeCell ref="F31:G31"/>
    <mergeCell ref="D32:E32"/>
    <mergeCell ref="F32:G32"/>
    <mergeCell ref="D36:E36"/>
    <mergeCell ref="F36:G36"/>
    <mergeCell ref="D37:E37"/>
    <mergeCell ref="F37:G37"/>
    <mergeCell ref="D33:E33"/>
    <mergeCell ref="F33:G33"/>
    <mergeCell ref="D34:E34"/>
    <mergeCell ref="F34:G34"/>
    <mergeCell ref="D35:E35"/>
    <mergeCell ref="F35:G35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3"/>
  <sheetViews>
    <sheetView workbookViewId="0">
      <pane ySplit="9" topLeftCell="A10" activePane="bottomLeft" state="frozen"/>
      <selection pane="bottomLeft"/>
    </sheetView>
  </sheetViews>
  <sheetFormatPr defaultRowHeight="15" x14ac:dyDescent="0.25"/>
  <cols>
    <col min="1" max="1" width="9.140625" style="8"/>
    <col min="2" max="3" width="12.42578125" style="8" customWidth="1"/>
    <col min="4" max="4" width="11.140625" style="8" customWidth="1"/>
    <col min="5" max="5" width="10.85546875" style="8" customWidth="1"/>
    <col min="6" max="10" width="11.140625" style="8" customWidth="1"/>
    <col min="11" max="11" width="11.5703125" style="8" bestFit="1" customWidth="1"/>
    <col min="12" max="14" width="11.140625" style="8" customWidth="1"/>
    <col min="15" max="16384" width="9.140625" style="8"/>
  </cols>
  <sheetData>
    <row r="2" spans="4:14" x14ac:dyDescent="0.25">
      <c r="N2" s="42"/>
    </row>
    <row r="3" spans="4:14" x14ac:dyDescent="0.25">
      <c r="N3" s="42"/>
    </row>
    <row r="4" spans="4:14" x14ac:dyDescent="0.25">
      <c r="N4" s="42"/>
    </row>
    <row r="5" spans="4:14" x14ac:dyDescent="0.25">
      <c r="N5" s="42"/>
    </row>
    <row r="6" spans="4:14" x14ac:dyDescent="0.25">
      <c r="N6" s="42"/>
    </row>
    <row r="7" spans="4:14" x14ac:dyDescent="0.25">
      <c r="N7" s="42"/>
    </row>
    <row r="8" spans="4:14" x14ac:dyDescent="0.25">
      <c r="N8" s="42"/>
    </row>
    <row r="12" spans="4:14" x14ac:dyDescent="0.25">
      <c r="D12" s="9" t="s">
        <v>7</v>
      </c>
      <c r="E12" s="10"/>
      <c r="F12" s="10"/>
      <c r="G12" s="11"/>
      <c r="I12"/>
      <c r="J12"/>
      <c r="K12"/>
      <c r="L12"/>
      <c r="M12"/>
      <c r="N12"/>
    </row>
    <row r="13" spans="4:14" x14ac:dyDescent="0.25">
      <c r="D13" s="12"/>
      <c r="E13" s="13"/>
      <c r="F13" s="13"/>
      <c r="G13" s="14"/>
      <c r="I13"/>
      <c r="J13"/>
      <c r="K13"/>
      <c r="L13"/>
      <c r="M13"/>
      <c r="N13"/>
    </row>
    <row r="14" spans="4:14" x14ac:dyDescent="0.25">
      <c r="D14" s="15" t="s">
        <v>26</v>
      </c>
      <c r="E14" s="17">
        <v>1</v>
      </c>
      <c r="F14" s="13"/>
      <c r="G14" s="14"/>
      <c r="I14"/>
      <c r="J14"/>
      <c r="K14"/>
      <c r="L14"/>
      <c r="M14"/>
      <c r="N14"/>
    </row>
    <row r="15" spans="4:14" x14ac:dyDescent="0.25">
      <c r="D15" s="12"/>
      <c r="E15" s="17">
        <v>2</v>
      </c>
      <c r="F15" s="13"/>
      <c r="G15" s="14"/>
      <c r="I15"/>
      <c r="J15"/>
      <c r="K15"/>
      <c r="L15"/>
      <c r="M15"/>
      <c r="N15"/>
    </row>
    <row r="16" spans="4:14" x14ac:dyDescent="0.25">
      <c r="D16" s="15"/>
      <c r="E16" s="17">
        <v>8</v>
      </c>
      <c r="F16" s="18"/>
      <c r="G16" s="19"/>
      <c r="I16"/>
      <c r="J16"/>
      <c r="K16"/>
      <c r="L16"/>
      <c r="M16"/>
      <c r="N16"/>
    </row>
    <row r="17" spans="3:14" x14ac:dyDescent="0.25">
      <c r="D17" s="15"/>
      <c r="E17" s="17">
        <v>12</v>
      </c>
      <c r="F17" s="18"/>
      <c r="G17" s="19"/>
      <c r="I17"/>
      <c r="J17"/>
      <c r="K17"/>
      <c r="L17"/>
      <c r="M17"/>
      <c r="N17"/>
    </row>
    <row r="18" spans="3:14" x14ac:dyDescent="0.25">
      <c r="D18" s="15"/>
      <c r="E18" s="17">
        <v>365</v>
      </c>
      <c r="F18" s="18"/>
      <c r="G18" s="19"/>
      <c r="I18"/>
      <c r="J18"/>
      <c r="K18"/>
      <c r="L18"/>
      <c r="M18"/>
      <c r="N18"/>
    </row>
    <row r="19" spans="3:14" ht="18" customHeight="1" x14ac:dyDescent="0.25">
      <c r="D19" s="15"/>
      <c r="E19" s="49" t="s">
        <v>35</v>
      </c>
      <c r="F19" s="18"/>
      <c r="G19" s="19"/>
      <c r="I19"/>
      <c r="J19"/>
      <c r="K19"/>
      <c r="L19"/>
      <c r="M19"/>
      <c r="N19"/>
    </row>
    <row r="20" spans="3:14" x14ac:dyDescent="0.25">
      <c r="D20" s="15"/>
      <c r="E20" s="18"/>
      <c r="F20" s="18"/>
      <c r="G20" s="19"/>
      <c r="I20"/>
      <c r="J20"/>
      <c r="K20"/>
      <c r="L20"/>
      <c r="M20"/>
      <c r="N20"/>
    </row>
    <row r="21" spans="3:14" x14ac:dyDescent="0.25">
      <c r="D21" s="15" t="s">
        <v>4</v>
      </c>
      <c r="E21" s="57">
        <f>9.6%</f>
        <v>9.6000000000000002E-2</v>
      </c>
      <c r="F21" s="13"/>
      <c r="G21" s="14"/>
      <c r="I21"/>
      <c r="J21"/>
      <c r="K21"/>
      <c r="L21"/>
      <c r="M21"/>
      <c r="N21"/>
    </row>
    <row r="22" spans="3:14" x14ac:dyDescent="0.25">
      <c r="D22" s="15"/>
      <c r="E22" s="18"/>
      <c r="F22" s="18"/>
      <c r="G22" s="19"/>
      <c r="I22"/>
      <c r="J22"/>
      <c r="K22"/>
      <c r="L22"/>
      <c r="M22"/>
      <c r="N22"/>
    </row>
    <row r="23" spans="3:14" x14ac:dyDescent="0.25">
      <c r="D23" s="20" t="s">
        <v>75</v>
      </c>
      <c r="E23" s="21" t="s">
        <v>6</v>
      </c>
      <c r="F23" s="21"/>
      <c r="G23" s="22"/>
      <c r="I23"/>
      <c r="J23"/>
      <c r="K23"/>
      <c r="L23"/>
      <c r="M23"/>
      <c r="N23"/>
    </row>
    <row r="24" spans="3:14" x14ac:dyDescent="0.25">
      <c r="I24"/>
      <c r="J24"/>
      <c r="K24"/>
      <c r="L24"/>
      <c r="M24"/>
      <c r="N24"/>
    </row>
    <row r="25" spans="3:14" x14ac:dyDescent="0.25">
      <c r="D25" s="8" t="s">
        <v>8</v>
      </c>
    </row>
    <row r="27" spans="3:14" x14ac:dyDescent="0.25">
      <c r="C27" s="8">
        <v>1</v>
      </c>
      <c r="G27" s="33"/>
    </row>
    <row r="28" spans="3:14" x14ac:dyDescent="0.25">
      <c r="G28" s="33"/>
    </row>
    <row r="29" spans="3:14" x14ac:dyDescent="0.25">
      <c r="G29" s="33"/>
    </row>
    <row r="30" spans="3:14" x14ac:dyDescent="0.25">
      <c r="C30" s="8">
        <v>2</v>
      </c>
      <c r="G30" s="33"/>
    </row>
    <row r="32" spans="3:14" x14ac:dyDescent="0.25">
      <c r="D32" s="8" t="s">
        <v>9</v>
      </c>
    </row>
    <row r="34" spans="2:15" x14ac:dyDescent="0.25">
      <c r="D34" s="73" t="s">
        <v>12</v>
      </c>
      <c r="E34" s="73"/>
      <c r="F34" s="73"/>
      <c r="G34" s="73"/>
    </row>
    <row r="35" spans="2:15" x14ac:dyDescent="0.25">
      <c r="B35"/>
      <c r="C35" s="36" t="s">
        <v>76</v>
      </c>
      <c r="D35" s="74" t="s">
        <v>10</v>
      </c>
      <c r="E35" s="74"/>
      <c r="F35" s="75" t="s">
        <v>11</v>
      </c>
      <c r="G35" s="75"/>
    </row>
    <row r="36" spans="2:15" x14ac:dyDescent="0.25">
      <c r="B36"/>
      <c r="C36" s="52">
        <f>E14</f>
        <v>1</v>
      </c>
      <c r="D36" s="107">
        <f>(1+$E$21/E14)^E14-1</f>
        <v>9.6000000000000085E-2</v>
      </c>
      <c r="E36" s="107"/>
      <c r="F36" s="107">
        <f>EFFECT($E$21,E14)</f>
        <v>9.6000000000000085E-2</v>
      </c>
      <c r="G36" s="107"/>
    </row>
    <row r="37" spans="2:15" x14ac:dyDescent="0.25">
      <c r="B37"/>
      <c r="C37" s="52">
        <f t="shared" ref="C37:C41" si="0">E15</f>
        <v>2</v>
      </c>
      <c r="D37" s="107">
        <f t="shared" ref="D37:D40" si="1">(1+$E$21/E15)^E15-1</f>
        <v>9.8304000000000169E-2</v>
      </c>
      <c r="E37" s="107"/>
      <c r="F37" s="107">
        <f t="shared" ref="F37:F40" si="2">EFFECT($E$21,E15)</f>
        <v>9.8304000000000169E-2</v>
      </c>
      <c r="G37" s="107"/>
    </row>
    <row r="38" spans="2:15" x14ac:dyDescent="0.25">
      <c r="B38"/>
      <c r="C38" s="52">
        <f t="shared" si="0"/>
        <v>8</v>
      </c>
      <c r="D38" s="107">
        <f t="shared" si="1"/>
        <v>0.1001302335384866</v>
      </c>
      <c r="E38" s="107"/>
      <c r="F38" s="107">
        <f t="shared" si="2"/>
        <v>0.1001302335384866</v>
      </c>
      <c r="G38" s="107"/>
      <c r="H38"/>
      <c r="I38"/>
      <c r="J38"/>
      <c r="K38"/>
      <c r="L38"/>
      <c r="M38"/>
      <c r="N38"/>
      <c r="O38"/>
    </row>
    <row r="39" spans="2:15" x14ac:dyDescent="0.25">
      <c r="B39"/>
      <c r="C39" s="52">
        <f t="shared" si="0"/>
        <v>12</v>
      </c>
      <c r="D39" s="107">
        <f t="shared" si="1"/>
        <v>0.10033869371614701</v>
      </c>
      <c r="E39" s="107"/>
      <c r="F39" s="107">
        <f t="shared" si="2"/>
        <v>0.10033869371614701</v>
      </c>
      <c r="G39" s="107"/>
      <c r="H39"/>
      <c r="I39"/>
      <c r="J39"/>
      <c r="K39"/>
      <c r="L39"/>
      <c r="M39"/>
      <c r="N39"/>
      <c r="O39"/>
    </row>
    <row r="40" spans="2:15" x14ac:dyDescent="0.25">
      <c r="B40"/>
      <c r="C40" s="52">
        <f t="shared" si="0"/>
        <v>365</v>
      </c>
      <c r="D40" s="107">
        <f t="shared" si="1"/>
        <v>0.10074516981165438</v>
      </c>
      <c r="E40" s="107"/>
      <c r="F40" s="107">
        <f t="shared" si="2"/>
        <v>0.10074516981165438</v>
      </c>
      <c r="G40" s="107"/>
      <c r="H40"/>
      <c r="I40"/>
      <c r="J40"/>
      <c r="K40"/>
      <c r="L40"/>
      <c r="M40"/>
      <c r="N40"/>
      <c r="O40"/>
    </row>
    <row r="41" spans="2:15" x14ac:dyDescent="0.25">
      <c r="B41"/>
      <c r="C41" s="52" t="str">
        <f t="shared" si="0"/>
        <v>∞</v>
      </c>
      <c r="D41" s="104">
        <f>EXP(E21)-1</f>
        <v>0.10075906399397883</v>
      </c>
      <c r="E41" s="105"/>
      <c r="F41" s="105"/>
      <c r="G41" s="106"/>
      <c r="H41"/>
      <c r="I41"/>
      <c r="J41"/>
      <c r="K41"/>
      <c r="L41"/>
      <c r="M41"/>
      <c r="N41"/>
      <c r="O41"/>
    </row>
    <row r="42" spans="2:15" x14ac:dyDescent="0.25">
      <c r="B42"/>
      <c r="C42"/>
      <c r="D42"/>
      <c r="E42"/>
      <c r="F42"/>
      <c r="G42"/>
    </row>
    <row r="43" spans="2:15" x14ac:dyDescent="0.25">
      <c r="B43"/>
      <c r="C43"/>
      <c r="D43"/>
      <c r="E43"/>
      <c r="F43"/>
      <c r="G43"/>
    </row>
    <row r="44" spans="2:15" x14ac:dyDescent="0.25">
      <c r="B44"/>
      <c r="C44"/>
      <c r="D44"/>
      <c r="E44"/>
      <c r="F44"/>
      <c r="G44"/>
    </row>
    <row r="45" spans="2:15" x14ac:dyDescent="0.25">
      <c r="B45"/>
      <c r="C45"/>
      <c r="D45"/>
      <c r="E45"/>
      <c r="F45"/>
      <c r="G45"/>
    </row>
    <row r="46" spans="2:15" x14ac:dyDescent="0.25">
      <c r="B46"/>
      <c r="C46"/>
      <c r="D46"/>
      <c r="E46"/>
      <c r="F46"/>
      <c r="G46"/>
    </row>
    <row r="47" spans="2:15" x14ac:dyDescent="0.25">
      <c r="B47"/>
      <c r="C47"/>
      <c r="D47"/>
      <c r="E47"/>
      <c r="F47"/>
      <c r="G47"/>
    </row>
    <row r="48" spans="2:15" x14ac:dyDescent="0.25">
      <c r="B48"/>
      <c r="C48"/>
      <c r="D48"/>
      <c r="E48"/>
      <c r="F48"/>
      <c r="G48"/>
    </row>
    <row r="49" spans="2:9" x14ac:dyDescent="0.25">
      <c r="B49"/>
      <c r="C49"/>
      <c r="D49"/>
      <c r="E49"/>
      <c r="F49"/>
      <c r="G49"/>
    </row>
    <row r="50" spans="2:9" x14ac:dyDescent="0.25">
      <c r="B50"/>
      <c r="C50"/>
      <c r="D50"/>
      <c r="E50"/>
      <c r="F50"/>
      <c r="G50"/>
    </row>
    <row r="51" spans="2:9" x14ac:dyDescent="0.25">
      <c r="B51"/>
      <c r="C51"/>
      <c r="D51"/>
      <c r="E51"/>
      <c r="F51"/>
      <c r="G51"/>
    </row>
    <row r="52" spans="2:9" x14ac:dyDescent="0.25">
      <c r="B52"/>
      <c r="C52"/>
      <c r="D52"/>
      <c r="E52"/>
      <c r="F52"/>
      <c r="G52"/>
    </row>
    <row r="53" spans="2:9" x14ac:dyDescent="0.25">
      <c r="B53"/>
      <c r="C53"/>
      <c r="D53"/>
      <c r="E53"/>
      <c r="F53"/>
      <c r="G53"/>
    </row>
    <row r="54" spans="2:9" x14ac:dyDescent="0.25">
      <c r="B54"/>
      <c r="C54"/>
      <c r="D54"/>
      <c r="E54"/>
      <c r="F54"/>
      <c r="G54"/>
    </row>
    <row r="55" spans="2:9" x14ac:dyDescent="0.25">
      <c r="B55"/>
      <c r="C55"/>
      <c r="D55"/>
      <c r="E55"/>
      <c r="F55"/>
      <c r="G55"/>
    </row>
    <row r="56" spans="2:9" x14ac:dyDescent="0.25">
      <c r="B56"/>
      <c r="C56"/>
      <c r="D56"/>
      <c r="E56"/>
      <c r="F56"/>
      <c r="G56"/>
    </row>
    <row r="57" spans="2:9" x14ac:dyDescent="0.25">
      <c r="B57"/>
      <c r="C57"/>
      <c r="D57"/>
      <c r="E57"/>
      <c r="F57"/>
      <c r="G57"/>
    </row>
    <row r="58" spans="2:9" x14ac:dyDescent="0.25">
      <c r="B58"/>
      <c r="C58"/>
      <c r="D58"/>
      <c r="E58"/>
      <c r="F58"/>
      <c r="G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C67"/>
      <c r="D67"/>
      <c r="E67"/>
      <c r="F67"/>
      <c r="G67"/>
    </row>
    <row r="68" spans="2:9" x14ac:dyDescent="0.25">
      <c r="C68"/>
      <c r="D68"/>
      <c r="E68"/>
      <c r="F68"/>
      <c r="G68"/>
    </row>
    <row r="69" spans="2:9" x14ac:dyDescent="0.25">
      <c r="C69"/>
      <c r="D69"/>
      <c r="E69"/>
      <c r="F69"/>
      <c r="G69"/>
    </row>
    <row r="70" spans="2:9" x14ac:dyDescent="0.25">
      <c r="C70"/>
      <c r="D70"/>
      <c r="E70"/>
      <c r="F70"/>
      <c r="G70"/>
    </row>
    <row r="71" spans="2:9" x14ac:dyDescent="0.25">
      <c r="C71"/>
      <c r="D71"/>
      <c r="E71"/>
      <c r="F71"/>
      <c r="G71"/>
    </row>
    <row r="72" spans="2:9" x14ac:dyDescent="0.25">
      <c r="C72"/>
      <c r="D72"/>
      <c r="E72"/>
      <c r="F72"/>
      <c r="G72"/>
    </row>
    <row r="73" spans="2:9" x14ac:dyDescent="0.25">
      <c r="C73"/>
      <c r="D73"/>
      <c r="E73"/>
      <c r="F73"/>
      <c r="G73"/>
    </row>
    <row r="74" spans="2:9" x14ac:dyDescent="0.25">
      <c r="C74"/>
      <c r="D74"/>
      <c r="E74"/>
      <c r="F74"/>
      <c r="G74"/>
    </row>
    <row r="75" spans="2:9" x14ac:dyDescent="0.25">
      <c r="C75"/>
      <c r="D75"/>
      <c r="E75"/>
      <c r="F75"/>
      <c r="G75"/>
    </row>
    <row r="76" spans="2:9" x14ac:dyDescent="0.25">
      <c r="C76"/>
      <c r="D76"/>
      <c r="E76"/>
      <c r="F76"/>
      <c r="G76"/>
    </row>
    <row r="77" spans="2:9" x14ac:dyDescent="0.25">
      <c r="C77"/>
      <c r="D77"/>
      <c r="E77"/>
      <c r="F77"/>
      <c r="G77"/>
    </row>
    <row r="78" spans="2:9" x14ac:dyDescent="0.25">
      <c r="C78"/>
      <c r="D78"/>
      <c r="E78"/>
      <c r="F78"/>
      <c r="G78"/>
    </row>
    <row r="79" spans="2:9" x14ac:dyDescent="0.25">
      <c r="C79"/>
      <c r="D79"/>
      <c r="E79"/>
      <c r="F79"/>
      <c r="G79"/>
    </row>
    <row r="80" spans="2:9" x14ac:dyDescent="0.25">
      <c r="C80"/>
      <c r="D80"/>
      <c r="E80"/>
      <c r="F80"/>
      <c r="G80"/>
    </row>
    <row r="81" spans="3:7" x14ac:dyDescent="0.25">
      <c r="C81"/>
      <c r="D81"/>
      <c r="E81"/>
      <c r="F81"/>
      <c r="G81"/>
    </row>
    <row r="82" spans="3:7" x14ac:dyDescent="0.25">
      <c r="C82"/>
      <c r="D82"/>
      <c r="E82"/>
      <c r="F82"/>
      <c r="G82"/>
    </row>
    <row r="83" spans="3:7" x14ac:dyDescent="0.25">
      <c r="C83"/>
      <c r="D83"/>
      <c r="E83"/>
      <c r="F83"/>
      <c r="G83"/>
    </row>
    <row r="84" spans="3:7" x14ac:dyDescent="0.25">
      <c r="C84"/>
      <c r="D84"/>
      <c r="E84"/>
      <c r="F84"/>
      <c r="G84"/>
    </row>
    <row r="85" spans="3:7" x14ac:dyDescent="0.25">
      <c r="C85"/>
      <c r="D85"/>
      <c r="E85"/>
      <c r="F85"/>
      <c r="G85"/>
    </row>
    <row r="86" spans="3:7" x14ac:dyDescent="0.25">
      <c r="C86"/>
      <c r="D86"/>
      <c r="E86"/>
      <c r="F86"/>
      <c r="G86"/>
    </row>
    <row r="87" spans="3:7" x14ac:dyDescent="0.25">
      <c r="C87"/>
      <c r="D87"/>
      <c r="E87"/>
      <c r="F87"/>
      <c r="G87"/>
    </row>
    <row r="88" spans="3:7" x14ac:dyDescent="0.25">
      <c r="C88"/>
      <c r="D88"/>
      <c r="E88"/>
      <c r="F88"/>
      <c r="G88"/>
    </row>
    <row r="89" spans="3:7" x14ac:dyDescent="0.25">
      <c r="C89"/>
      <c r="D89"/>
      <c r="E89"/>
      <c r="F89"/>
      <c r="G89"/>
    </row>
    <row r="90" spans="3:7" x14ac:dyDescent="0.25">
      <c r="C90"/>
      <c r="D90"/>
      <c r="E90"/>
      <c r="F90"/>
      <c r="G90"/>
    </row>
    <row r="91" spans="3:7" x14ac:dyDescent="0.25">
      <c r="C91"/>
      <c r="D91"/>
      <c r="E91"/>
      <c r="F91"/>
      <c r="G91"/>
    </row>
    <row r="92" spans="3:7" x14ac:dyDescent="0.25">
      <c r="C92"/>
      <c r="D92"/>
      <c r="E92"/>
      <c r="F92"/>
      <c r="G92"/>
    </row>
    <row r="93" spans="3:7" x14ac:dyDescent="0.25">
      <c r="C93"/>
      <c r="D93"/>
      <c r="E93"/>
      <c r="F93"/>
      <c r="G93"/>
    </row>
    <row r="94" spans="3:7" x14ac:dyDescent="0.25">
      <c r="C94"/>
      <c r="D94"/>
      <c r="E94"/>
      <c r="F94"/>
      <c r="G94"/>
    </row>
    <row r="95" spans="3:7" x14ac:dyDescent="0.25">
      <c r="C95"/>
      <c r="D95"/>
      <c r="E95"/>
      <c r="F95"/>
      <c r="G95"/>
    </row>
    <row r="96" spans="3:7" x14ac:dyDescent="0.25">
      <c r="C96"/>
      <c r="D96"/>
      <c r="E96"/>
      <c r="F96"/>
      <c r="G96"/>
    </row>
    <row r="97" spans="3:7" x14ac:dyDescent="0.25">
      <c r="C97"/>
      <c r="D97"/>
      <c r="E97"/>
      <c r="F97"/>
      <c r="G97"/>
    </row>
    <row r="98" spans="3:7" x14ac:dyDescent="0.25">
      <c r="C98"/>
      <c r="D98"/>
      <c r="E98"/>
      <c r="F98"/>
      <c r="G98"/>
    </row>
    <row r="99" spans="3:7" x14ac:dyDescent="0.25">
      <c r="C99"/>
      <c r="D99"/>
      <c r="E99"/>
      <c r="F99"/>
      <c r="G99"/>
    </row>
    <row r="100" spans="3:7" x14ac:dyDescent="0.25">
      <c r="C100"/>
      <c r="D100"/>
      <c r="E100"/>
      <c r="F100"/>
      <c r="G100"/>
    </row>
    <row r="101" spans="3:7" x14ac:dyDescent="0.25">
      <c r="C101"/>
      <c r="D101"/>
      <c r="E101"/>
      <c r="F101"/>
      <c r="G101"/>
    </row>
    <row r="102" spans="3:7" x14ac:dyDescent="0.25">
      <c r="C102"/>
      <c r="D102"/>
      <c r="E102"/>
      <c r="F102"/>
      <c r="G102"/>
    </row>
    <row r="103" spans="3:7" x14ac:dyDescent="0.25">
      <c r="C103"/>
      <c r="D103"/>
      <c r="E103"/>
      <c r="F103"/>
      <c r="G103"/>
    </row>
  </sheetData>
  <mergeCells count="14">
    <mergeCell ref="D37:E37"/>
    <mergeCell ref="F37:G37"/>
    <mergeCell ref="D34:G34"/>
    <mergeCell ref="D35:E35"/>
    <mergeCell ref="F35:G35"/>
    <mergeCell ref="D36:E36"/>
    <mergeCell ref="F36:G36"/>
    <mergeCell ref="D41:G41"/>
    <mergeCell ref="D38:E38"/>
    <mergeCell ref="F38:G38"/>
    <mergeCell ref="D39:E39"/>
    <mergeCell ref="F39:G39"/>
    <mergeCell ref="D40:E40"/>
    <mergeCell ref="F40:G40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workbookViewId="0">
      <pane ySplit="11" topLeftCell="A12" activePane="bottomLeft" state="frozen"/>
      <selection pane="bottomLeft"/>
    </sheetView>
  </sheetViews>
  <sheetFormatPr defaultRowHeight="15" x14ac:dyDescent="0.25"/>
  <cols>
    <col min="1" max="1" width="9.140625" style="8"/>
    <col min="2" max="3" width="12.42578125" style="8" customWidth="1"/>
    <col min="4" max="4" width="11.140625" style="8" customWidth="1"/>
    <col min="5" max="5" width="11.5703125" style="8" bestFit="1" customWidth="1"/>
    <col min="6" max="10" width="11.140625" style="8" customWidth="1"/>
    <col min="11" max="11" width="11.5703125" style="8" bestFit="1" customWidth="1"/>
    <col min="12" max="14" width="11.140625" style="8" customWidth="1"/>
    <col min="15" max="16384" width="9.140625" style="8"/>
  </cols>
  <sheetData>
    <row r="2" spans="4:14" x14ac:dyDescent="0.25">
      <c r="N2" s="42"/>
    </row>
    <row r="3" spans="4:14" x14ac:dyDescent="0.25">
      <c r="N3" s="42"/>
    </row>
    <row r="4" spans="4:14" x14ac:dyDescent="0.25">
      <c r="N4" s="42"/>
    </row>
    <row r="5" spans="4:14" x14ac:dyDescent="0.25">
      <c r="N5" s="42"/>
    </row>
    <row r="6" spans="4:14" x14ac:dyDescent="0.25">
      <c r="N6" s="42"/>
    </row>
    <row r="7" spans="4:14" x14ac:dyDescent="0.25">
      <c r="N7" s="42"/>
    </row>
    <row r="8" spans="4:14" x14ac:dyDescent="0.25">
      <c r="N8" s="42"/>
    </row>
    <row r="9" spans="4:14" x14ac:dyDescent="0.25">
      <c r="N9" s="42"/>
    </row>
    <row r="10" spans="4:14" x14ac:dyDescent="0.25">
      <c r="N10" s="42"/>
    </row>
    <row r="14" spans="4:14" x14ac:dyDescent="0.25">
      <c r="D14" s="9" t="s">
        <v>7</v>
      </c>
      <c r="E14" s="10"/>
      <c r="F14" s="10"/>
      <c r="G14" s="11"/>
      <c r="I14"/>
      <c r="J14"/>
      <c r="K14"/>
      <c r="L14"/>
      <c r="M14"/>
      <c r="N14"/>
    </row>
    <row r="15" spans="4:14" x14ac:dyDescent="0.25">
      <c r="D15" s="12"/>
      <c r="E15" s="13"/>
      <c r="F15" s="13"/>
      <c r="G15" s="14"/>
      <c r="I15"/>
      <c r="J15"/>
      <c r="K15"/>
      <c r="L15"/>
      <c r="M15"/>
      <c r="N15"/>
    </row>
    <row r="16" spans="4:14" x14ac:dyDescent="0.25">
      <c r="D16" s="15" t="s">
        <v>15</v>
      </c>
      <c r="E16" s="16">
        <v>25000</v>
      </c>
      <c r="F16" s="13"/>
      <c r="G16" s="14"/>
      <c r="I16"/>
      <c r="J16"/>
      <c r="K16"/>
      <c r="L16"/>
      <c r="M16"/>
      <c r="N16"/>
    </row>
    <row r="17" spans="4:14" x14ac:dyDescent="0.25">
      <c r="D17" s="12"/>
      <c r="E17" s="13"/>
      <c r="F17" s="13"/>
      <c r="G17" s="14"/>
      <c r="I17"/>
      <c r="J17"/>
      <c r="K17"/>
      <c r="L17"/>
      <c r="M17"/>
      <c r="N17"/>
    </row>
    <row r="18" spans="4:14" x14ac:dyDescent="0.25">
      <c r="D18" s="15" t="s">
        <v>3</v>
      </c>
      <c r="E18" s="17">
        <v>40</v>
      </c>
      <c r="F18" s="18"/>
      <c r="G18" s="19"/>
      <c r="I18"/>
      <c r="J18"/>
      <c r="K18"/>
      <c r="L18"/>
      <c r="M18"/>
      <c r="N18"/>
    </row>
    <row r="19" spans="4:14" x14ac:dyDescent="0.25">
      <c r="D19" s="15"/>
      <c r="E19" s="18"/>
      <c r="F19" s="18"/>
      <c r="G19" s="19"/>
      <c r="I19"/>
      <c r="J19"/>
      <c r="K19"/>
      <c r="L19"/>
      <c r="M19"/>
      <c r="N19"/>
    </row>
    <row r="20" spans="4:14" x14ac:dyDescent="0.25">
      <c r="D20" s="15" t="s">
        <v>4</v>
      </c>
      <c r="E20" s="18">
        <v>0.08</v>
      </c>
      <c r="F20" s="18"/>
      <c r="G20" s="19"/>
      <c r="I20"/>
      <c r="J20"/>
      <c r="K20"/>
      <c r="L20"/>
      <c r="M20"/>
      <c r="N20"/>
    </row>
    <row r="21" spans="4:14" ht="18" customHeight="1" x14ac:dyDescent="0.25">
      <c r="D21" s="15"/>
      <c r="E21" s="18"/>
      <c r="F21" s="18"/>
      <c r="G21" s="19"/>
      <c r="I21"/>
      <c r="J21"/>
      <c r="K21"/>
      <c r="L21"/>
      <c r="M21"/>
      <c r="N21"/>
    </row>
    <row r="22" spans="4:14" x14ac:dyDescent="0.25">
      <c r="D22" s="20" t="s">
        <v>77</v>
      </c>
      <c r="E22" s="21" t="s">
        <v>6</v>
      </c>
      <c r="F22" s="58"/>
      <c r="G22" s="59"/>
      <c r="I22"/>
      <c r="J22"/>
      <c r="K22"/>
      <c r="L22"/>
      <c r="M22"/>
      <c r="N22"/>
    </row>
    <row r="23" spans="4:14" x14ac:dyDescent="0.25">
      <c r="D23"/>
      <c r="E23"/>
      <c r="F23"/>
      <c r="G23"/>
      <c r="I23"/>
      <c r="J23"/>
      <c r="K23"/>
      <c r="L23"/>
      <c r="M23"/>
      <c r="N23"/>
    </row>
    <row r="24" spans="4:14" x14ac:dyDescent="0.25">
      <c r="D24"/>
      <c r="E24"/>
      <c r="F24"/>
      <c r="G24"/>
      <c r="I24"/>
      <c r="J24"/>
      <c r="K24"/>
      <c r="L24"/>
      <c r="M24"/>
      <c r="N24"/>
    </row>
    <row r="25" spans="4:14" x14ac:dyDescent="0.25">
      <c r="D25"/>
      <c r="E25"/>
      <c r="F25"/>
      <c r="G25"/>
      <c r="I25"/>
      <c r="J25"/>
      <c r="K25"/>
      <c r="L25"/>
      <c r="M25"/>
      <c r="N25"/>
    </row>
    <row r="26" spans="4:14" x14ac:dyDescent="0.25">
      <c r="I26"/>
      <c r="J26"/>
      <c r="K26"/>
      <c r="L26"/>
      <c r="M26"/>
      <c r="N26"/>
    </row>
    <row r="27" spans="4:14" x14ac:dyDescent="0.25">
      <c r="D27" s="8" t="s">
        <v>8</v>
      </c>
    </row>
    <row r="29" spans="4:14" x14ac:dyDescent="0.25">
      <c r="G29" s="33"/>
    </row>
    <row r="30" spans="4:14" x14ac:dyDescent="0.25">
      <c r="G30" s="33"/>
    </row>
    <row r="31" spans="4:14" x14ac:dyDescent="0.25">
      <c r="G31" s="33"/>
    </row>
    <row r="32" spans="4:14" x14ac:dyDescent="0.25">
      <c r="G32" s="33"/>
    </row>
    <row r="34" spans="2:15" x14ac:dyDescent="0.25">
      <c r="D34" s="8" t="s">
        <v>9</v>
      </c>
    </row>
    <row r="36" spans="2:15" x14ac:dyDescent="0.25">
      <c r="D36" s="73" t="s">
        <v>12</v>
      </c>
      <c r="E36" s="73"/>
      <c r="F36" s="73"/>
      <c r="G36" s="73"/>
    </row>
    <row r="37" spans="2:15" x14ac:dyDescent="0.25">
      <c r="B37"/>
      <c r="C37"/>
      <c r="D37" s="74" t="s">
        <v>10</v>
      </c>
      <c r="E37" s="74"/>
      <c r="F37" s="75" t="s">
        <v>11</v>
      </c>
      <c r="G37" s="75"/>
    </row>
    <row r="38" spans="2:15" x14ac:dyDescent="0.25">
      <c r="B38"/>
      <c r="C38"/>
      <c r="D38" s="108">
        <f>E16*((1-(1+E20)^(-E18))/E20)*(1+E20)</f>
        <v>321964.56001115072</v>
      </c>
      <c r="E38" s="107"/>
      <c r="F38" s="108">
        <f>PV(E20,E18,E16,,1)</f>
        <v>-321964.56001115084</v>
      </c>
      <c r="G38" s="107"/>
    </row>
    <row r="39" spans="2:15" x14ac:dyDescent="0.25">
      <c r="B39"/>
      <c r="C39"/>
      <c r="D39"/>
      <c r="E39"/>
      <c r="F39"/>
      <c r="G39"/>
    </row>
    <row r="40" spans="2: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2:15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2:15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2:15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2:15" x14ac:dyDescent="0.25">
      <c r="B44"/>
      <c r="C44"/>
      <c r="D44"/>
      <c r="E44"/>
      <c r="F44"/>
      <c r="G44"/>
    </row>
    <row r="45" spans="2:15" x14ac:dyDescent="0.25">
      <c r="B45"/>
      <c r="C45"/>
      <c r="D45"/>
      <c r="E45"/>
      <c r="F45"/>
      <c r="G45"/>
    </row>
    <row r="46" spans="2:15" x14ac:dyDescent="0.25">
      <c r="B46"/>
      <c r="C46"/>
      <c r="D46"/>
      <c r="E46"/>
      <c r="F46"/>
      <c r="G46"/>
    </row>
    <row r="47" spans="2:15" x14ac:dyDescent="0.25">
      <c r="B47"/>
      <c r="C47"/>
      <c r="D47"/>
      <c r="E47"/>
      <c r="F47"/>
      <c r="G47"/>
    </row>
    <row r="48" spans="2:15" x14ac:dyDescent="0.25">
      <c r="B48"/>
      <c r="C48"/>
      <c r="D48"/>
      <c r="E48"/>
      <c r="F48"/>
      <c r="G48"/>
    </row>
    <row r="49" spans="2:9" x14ac:dyDescent="0.25">
      <c r="B49"/>
      <c r="C49"/>
      <c r="D49"/>
      <c r="E49"/>
      <c r="F49"/>
      <c r="G49"/>
    </row>
    <row r="50" spans="2:9" x14ac:dyDescent="0.25">
      <c r="B50"/>
      <c r="C50"/>
      <c r="D50"/>
      <c r="E50"/>
      <c r="F50"/>
      <c r="G50"/>
    </row>
    <row r="51" spans="2:9" x14ac:dyDescent="0.25">
      <c r="B51"/>
      <c r="C51"/>
      <c r="D51"/>
      <c r="E51"/>
      <c r="F51"/>
      <c r="G51"/>
    </row>
    <row r="52" spans="2:9" x14ac:dyDescent="0.25">
      <c r="B52"/>
      <c r="C52"/>
      <c r="D52"/>
      <c r="E52"/>
      <c r="F52"/>
      <c r="G52"/>
    </row>
    <row r="53" spans="2:9" x14ac:dyDescent="0.25">
      <c r="B53"/>
      <c r="C53"/>
      <c r="D53"/>
      <c r="E53"/>
      <c r="F53"/>
      <c r="G53"/>
    </row>
    <row r="54" spans="2:9" x14ac:dyDescent="0.25">
      <c r="B54"/>
      <c r="C54"/>
      <c r="D54"/>
      <c r="E54"/>
      <c r="F54"/>
      <c r="G54"/>
    </row>
    <row r="55" spans="2:9" x14ac:dyDescent="0.25">
      <c r="B55"/>
      <c r="C55"/>
      <c r="D55"/>
      <c r="E55"/>
      <c r="F55"/>
      <c r="G55"/>
    </row>
    <row r="56" spans="2:9" x14ac:dyDescent="0.25">
      <c r="B56"/>
      <c r="C56"/>
      <c r="D56"/>
      <c r="E56"/>
      <c r="F56"/>
      <c r="G56"/>
    </row>
    <row r="57" spans="2:9" x14ac:dyDescent="0.25">
      <c r="B57"/>
      <c r="C57"/>
      <c r="D57"/>
      <c r="E57"/>
      <c r="F57"/>
      <c r="G57"/>
    </row>
    <row r="58" spans="2:9" x14ac:dyDescent="0.25">
      <c r="B58"/>
      <c r="C58"/>
      <c r="D58"/>
      <c r="E58"/>
      <c r="F58"/>
      <c r="G58"/>
    </row>
    <row r="59" spans="2:9" x14ac:dyDescent="0.25">
      <c r="B59"/>
      <c r="C59"/>
      <c r="D59"/>
      <c r="E59"/>
      <c r="F59"/>
      <c r="G59"/>
    </row>
    <row r="60" spans="2:9" x14ac:dyDescent="0.25">
      <c r="B60"/>
      <c r="C60"/>
      <c r="D60"/>
      <c r="E60"/>
      <c r="F60"/>
      <c r="G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C69"/>
      <c r="D69"/>
      <c r="E69"/>
      <c r="F69"/>
      <c r="G69"/>
    </row>
    <row r="70" spans="2:9" x14ac:dyDescent="0.25">
      <c r="C70"/>
      <c r="D70"/>
      <c r="E70"/>
      <c r="F70"/>
      <c r="G70"/>
    </row>
    <row r="71" spans="2:9" x14ac:dyDescent="0.25">
      <c r="C71"/>
      <c r="D71"/>
      <c r="E71"/>
      <c r="F71"/>
      <c r="G71"/>
    </row>
    <row r="72" spans="2:9" x14ac:dyDescent="0.25">
      <c r="C72"/>
      <c r="D72"/>
      <c r="E72"/>
      <c r="F72"/>
      <c r="G72"/>
    </row>
    <row r="73" spans="2:9" x14ac:dyDescent="0.25">
      <c r="C73"/>
      <c r="D73"/>
      <c r="E73"/>
      <c r="F73"/>
      <c r="G73"/>
    </row>
    <row r="74" spans="2:9" x14ac:dyDescent="0.25">
      <c r="C74"/>
      <c r="D74"/>
      <c r="E74"/>
      <c r="F74"/>
      <c r="G74"/>
    </row>
    <row r="75" spans="2:9" x14ac:dyDescent="0.25">
      <c r="C75"/>
      <c r="D75"/>
      <c r="E75"/>
      <c r="F75"/>
      <c r="G75"/>
    </row>
    <row r="76" spans="2:9" x14ac:dyDescent="0.25">
      <c r="C76"/>
      <c r="D76"/>
      <c r="E76"/>
      <c r="F76"/>
      <c r="G76"/>
    </row>
    <row r="77" spans="2:9" x14ac:dyDescent="0.25">
      <c r="C77"/>
      <c r="D77"/>
      <c r="E77"/>
      <c r="F77"/>
      <c r="G77"/>
    </row>
    <row r="78" spans="2:9" x14ac:dyDescent="0.25">
      <c r="C78"/>
      <c r="D78"/>
      <c r="E78"/>
      <c r="F78"/>
      <c r="G78"/>
    </row>
    <row r="79" spans="2:9" x14ac:dyDescent="0.25">
      <c r="C79"/>
      <c r="D79"/>
      <c r="E79"/>
      <c r="F79"/>
      <c r="G79"/>
    </row>
    <row r="80" spans="2:9" x14ac:dyDescent="0.25">
      <c r="C80"/>
      <c r="D80"/>
      <c r="E80"/>
      <c r="F80"/>
      <c r="G80"/>
    </row>
    <row r="81" spans="3:7" x14ac:dyDescent="0.25">
      <c r="C81"/>
      <c r="D81"/>
      <c r="E81"/>
      <c r="F81"/>
      <c r="G81"/>
    </row>
    <row r="82" spans="3:7" x14ac:dyDescent="0.25">
      <c r="C82"/>
      <c r="D82"/>
      <c r="E82"/>
      <c r="F82"/>
      <c r="G82"/>
    </row>
    <row r="83" spans="3:7" x14ac:dyDescent="0.25">
      <c r="C83"/>
      <c r="D83"/>
      <c r="E83"/>
      <c r="F83"/>
      <c r="G83"/>
    </row>
    <row r="84" spans="3:7" x14ac:dyDescent="0.25">
      <c r="C84"/>
      <c r="D84"/>
      <c r="E84"/>
      <c r="F84"/>
      <c r="G84"/>
    </row>
    <row r="85" spans="3:7" x14ac:dyDescent="0.25">
      <c r="C85"/>
      <c r="D85"/>
      <c r="E85"/>
      <c r="F85"/>
      <c r="G85"/>
    </row>
    <row r="86" spans="3:7" x14ac:dyDescent="0.25">
      <c r="C86"/>
      <c r="D86"/>
      <c r="E86"/>
      <c r="F86"/>
      <c r="G86"/>
    </row>
    <row r="87" spans="3:7" x14ac:dyDescent="0.25">
      <c r="C87"/>
      <c r="D87"/>
      <c r="E87"/>
      <c r="F87"/>
      <c r="G87"/>
    </row>
    <row r="88" spans="3:7" x14ac:dyDescent="0.25">
      <c r="C88"/>
      <c r="D88"/>
      <c r="E88"/>
      <c r="F88"/>
      <c r="G88"/>
    </row>
    <row r="89" spans="3:7" x14ac:dyDescent="0.25">
      <c r="C89"/>
      <c r="D89"/>
      <c r="E89"/>
      <c r="F89"/>
      <c r="G89"/>
    </row>
    <row r="90" spans="3:7" x14ac:dyDescent="0.25">
      <c r="C90"/>
      <c r="D90"/>
      <c r="E90"/>
      <c r="F90"/>
      <c r="G90"/>
    </row>
    <row r="91" spans="3:7" x14ac:dyDescent="0.25">
      <c r="C91"/>
      <c r="D91"/>
      <c r="E91"/>
      <c r="F91"/>
      <c r="G91"/>
    </row>
    <row r="92" spans="3:7" x14ac:dyDescent="0.25">
      <c r="C92"/>
      <c r="D92"/>
      <c r="E92"/>
      <c r="F92"/>
      <c r="G92"/>
    </row>
    <row r="93" spans="3:7" x14ac:dyDescent="0.25">
      <c r="C93"/>
      <c r="D93"/>
      <c r="E93"/>
      <c r="F93"/>
      <c r="G93"/>
    </row>
    <row r="94" spans="3:7" x14ac:dyDescent="0.25">
      <c r="C94"/>
      <c r="D94"/>
      <c r="E94"/>
      <c r="F94"/>
      <c r="G94"/>
    </row>
    <row r="95" spans="3:7" x14ac:dyDescent="0.25">
      <c r="C95"/>
      <c r="D95"/>
      <c r="E95"/>
      <c r="F95"/>
      <c r="G95"/>
    </row>
    <row r="96" spans="3:7" x14ac:dyDescent="0.25">
      <c r="C96"/>
      <c r="D96"/>
      <c r="E96"/>
      <c r="F96"/>
      <c r="G96"/>
    </row>
    <row r="97" spans="3:7" x14ac:dyDescent="0.25">
      <c r="C97"/>
      <c r="D97"/>
      <c r="E97"/>
      <c r="F97"/>
      <c r="G97"/>
    </row>
    <row r="98" spans="3:7" x14ac:dyDescent="0.25">
      <c r="C98"/>
      <c r="D98"/>
      <c r="E98"/>
      <c r="F98"/>
      <c r="G98"/>
    </row>
    <row r="99" spans="3:7" x14ac:dyDescent="0.25">
      <c r="C99"/>
      <c r="D99"/>
      <c r="E99"/>
      <c r="F99"/>
      <c r="G99"/>
    </row>
    <row r="100" spans="3:7" x14ac:dyDescent="0.25">
      <c r="C100"/>
      <c r="D100"/>
      <c r="E100"/>
      <c r="F100"/>
      <c r="G100"/>
    </row>
    <row r="101" spans="3:7" x14ac:dyDescent="0.25">
      <c r="C101"/>
      <c r="D101"/>
      <c r="E101"/>
      <c r="F101"/>
      <c r="G101"/>
    </row>
    <row r="102" spans="3:7" x14ac:dyDescent="0.25">
      <c r="C102"/>
      <c r="D102"/>
      <c r="E102"/>
      <c r="F102"/>
      <c r="G102"/>
    </row>
    <row r="103" spans="3:7" x14ac:dyDescent="0.25">
      <c r="C103"/>
      <c r="D103"/>
      <c r="E103"/>
      <c r="F103"/>
      <c r="G103"/>
    </row>
    <row r="104" spans="3:7" x14ac:dyDescent="0.25">
      <c r="C104"/>
      <c r="D104"/>
      <c r="E104"/>
      <c r="F104"/>
      <c r="G104"/>
    </row>
    <row r="105" spans="3:7" x14ac:dyDescent="0.25">
      <c r="C105"/>
      <c r="D105"/>
      <c r="E105"/>
      <c r="F105"/>
      <c r="G105"/>
    </row>
  </sheetData>
  <mergeCells count="5">
    <mergeCell ref="D36:G36"/>
    <mergeCell ref="D37:E37"/>
    <mergeCell ref="F37:G37"/>
    <mergeCell ref="D38:E38"/>
    <mergeCell ref="F38:G38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O92"/>
  <sheetViews>
    <sheetView tabSelected="1" workbookViewId="0">
      <pane ySplit="9" topLeftCell="A10" activePane="bottomLeft" state="frozen"/>
      <selection pane="bottomLeft"/>
    </sheetView>
  </sheetViews>
  <sheetFormatPr defaultRowHeight="15" x14ac:dyDescent="0.25"/>
  <cols>
    <col min="1" max="1" width="9.140625" style="8"/>
    <col min="2" max="3" width="12.42578125" style="8" customWidth="1"/>
    <col min="4" max="4" width="11.140625" style="8" customWidth="1"/>
    <col min="5" max="5" width="11.5703125" style="8" bestFit="1" customWidth="1"/>
    <col min="6" max="10" width="11.140625" style="8" customWidth="1"/>
    <col min="11" max="11" width="11.5703125" style="8" bestFit="1" customWidth="1"/>
    <col min="12" max="14" width="11.140625" style="8" customWidth="1"/>
    <col min="15" max="16384" width="9.140625" style="8"/>
  </cols>
  <sheetData>
    <row r="2" spans="2:14" x14ac:dyDescent="0.25">
      <c r="N2" s="42"/>
    </row>
    <row r="3" spans="2:14" x14ac:dyDescent="0.25">
      <c r="N3" s="42"/>
    </row>
    <row r="4" spans="2:14" x14ac:dyDescent="0.25">
      <c r="N4" s="42"/>
    </row>
    <row r="5" spans="2:14" x14ac:dyDescent="0.25">
      <c r="N5" s="42"/>
    </row>
    <row r="6" spans="2:14" x14ac:dyDescent="0.25">
      <c r="N6" s="42"/>
    </row>
    <row r="7" spans="2:14" x14ac:dyDescent="0.25">
      <c r="N7" s="42"/>
    </row>
    <row r="8" spans="2:14" x14ac:dyDescent="0.25">
      <c r="N8" s="42"/>
    </row>
    <row r="11" spans="2:14" x14ac:dyDescent="0.25">
      <c r="B11" s="8" t="s">
        <v>8</v>
      </c>
      <c r="C11"/>
      <c r="D11"/>
      <c r="E11"/>
      <c r="F11"/>
      <c r="G11"/>
      <c r="H11"/>
      <c r="I11"/>
      <c r="J11"/>
      <c r="K11"/>
    </row>
    <row r="12" spans="2:14" x14ac:dyDescent="0.25">
      <c r="C12"/>
      <c r="D12"/>
      <c r="E12"/>
      <c r="F12"/>
      <c r="G12"/>
      <c r="H12"/>
      <c r="I12"/>
      <c r="J12"/>
      <c r="K12"/>
    </row>
    <row r="13" spans="2:14" x14ac:dyDescent="0.25">
      <c r="B13" s="8" t="s">
        <v>78</v>
      </c>
      <c r="C13"/>
      <c r="D13"/>
      <c r="E13"/>
      <c r="F13" s="60" t="s">
        <v>47</v>
      </c>
      <c r="G13"/>
      <c r="H13"/>
      <c r="I13"/>
      <c r="J13"/>
      <c r="K13"/>
    </row>
    <row r="14" spans="2:14" x14ac:dyDescent="0.25">
      <c r="C14"/>
      <c r="D14"/>
      <c r="E14"/>
      <c r="F14"/>
      <c r="G14"/>
      <c r="H14"/>
      <c r="I14"/>
      <c r="J14"/>
      <c r="K14"/>
    </row>
    <row r="15" spans="2:14" x14ac:dyDescent="0.25">
      <c r="C15"/>
      <c r="D15"/>
      <c r="E15"/>
      <c r="F15"/>
      <c r="G15"/>
      <c r="H15"/>
      <c r="I15"/>
      <c r="J15"/>
      <c r="K15"/>
    </row>
    <row r="16" spans="2:14" x14ac:dyDescent="0.25">
      <c r="C16"/>
      <c r="D16"/>
      <c r="E16"/>
      <c r="F16"/>
      <c r="G16"/>
      <c r="H16"/>
      <c r="I16"/>
      <c r="J16"/>
      <c r="K16"/>
    </row>
    <row r="17" spans="2:15" x14ac:dyDescent="0.25">
      <c r="B17" s="8" t="s">
        <v>9</v>
      </c>
      <c r="C17"/>
      <c r="D17"/>
      <c r="E17"/>
      <c r="F17"/>
      <c r="G17"/>
      <c r="H17"/>
      <c r="I17"/>
      <c r="J17"/>
      <c r="K17"/>
    </row>
    <row r="18" spans="2:15" x14ac:dyDescent="0.25">
      <c r="C18"/>
      <c r="D18"/>
      <c r="E18"/>
      <c r="F18"/>
      <c r="G18"/>
      <c r="H18"/>
      <c r="I18"/>
      <c r="J18"/>
      <c r="K18"/>
    </row>
    <row r="19" spans="2:15" x14ac:dyDescent="0.25">
      <c r="C19" t="s">
        <v>0</v>
      </c>
      <c r="D19" s="62" t="s">
        <v>81</v>
      </c>
      <c r="E19" s="63">
        <f>72/14</f>
        <v>5.1428571428571432</v>
      </c>
      <c r="F19"/>
      <c r="G19"/>
      <c r="H19"/>
      <c r="I19"/>
      <c r="J19"/>
      <c r="K19"/>
    </row>
    <row r="20" spans="2:15" x14ac:dyDescent="0.25">
      <c r="C20"/>
      <c r="D20"/>
      <c r="E20" s="61"/>
      <c r="F20"/>
      <c r="G20"/>
      <c r="H20"/>
      <c r="I20"/>
      <c r="J20"/>
      <c r="K20"/>
    </row>
    <row r="21" spans="2:15" x14ac:dyDescent="0.25">
      <c r="C21" t="s">
        <v>79</v>
      </c>
      <c r="D21" s="62" t="s">
        <v>81</v>
      </c>
      <c r="E21" s="63">
        <f>72/8</f>
        <v>9</v>
      </c>
      <c r="F21"/>
      <c r="G21"/>
      <c r="H21"/>
      <c r="I21"/>
      <c r="J21"/>
      <c r="K21"/>
    </row>
    <row r="22" spans="2:15" x14ac:dyDescent="0.25">
      <c r="C22"/>
      <c r="D22"/>
      <c r="E22" s="61"/>
      <c r="F22"/>
      <c r="G22"/>
      <c r="H22"/>
      <c r="I22"/>
      <c r="J22"/>
      <c r="K22"/>
    </row>
    <row r="23" spans="2:15" x14ac:dyDescent="0.25">
      <c r="C23" t="s">
        <v>80</v>
      </c>
      <c r="D23" s="62" t="s">
        <v>81</v>
      </c>
      <c r="E23" s="63">
        <f>72/2</f>
        <v>36</v>
      </c>
      <c r="F23"/>
      <c r="G23"/>
      <c r="H23"/>
      <c r="I23"/>
      <c r="J23"/>
      <c r="K23"/>
    </row>
    <row r="24" spans="2:15" x14ac:dyDescent="0.25">
      <c r="B24"/>
      <c r="C24"/>
      <c r="D24"/>
      <c r="E24"/>
      <c r="F24"/>
      <c r="G24"/>
      <c r="H24"/>
      <c r="I24"/>
      <c r="J24"/>
      <c r="K24"/>
    </row>
    <row r="25" spans="2:15" x14ac:dyDescent="0.25">
      <c r="B25"/>
      <c r="C25"/>
      <c r="D25"/>
      <c r="E25"/>
      <c r="F25"/>
      <c r="G25"/>
      <c r="H25"/>
      <c r="I25"/>
      <c r="J25"/>
      <c r="K25"/>
    </row>
    <row r="26" spans="2:15" x14ac:dyDescent="0.25">
      <c r="B26"/>
      <c r="C26"/>
      <c r="D26"/>
      <c r="E26"/>
      <c r="F26"/>
      <c r="G26"/>
      <c r="H26"/>
      <c r="I26"/>
      <c r="J26"/>
      <c r="K26"/>
    </row>
    <row r="27" spans="2:15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15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5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5" x14ac:dyDescent="0.25">
      <c r="B31"/>
      <c r="C31"/>
      <c r="D31"/>
      <c r="E31"/>
      <c r="F31"/>
      <c r="G31"/>
      <c r="H31"/>
      <c r="I31"/>
      <c r="J31"/>
      <c r="K31"/>
    </row>
    <row r="32" spans="2:15" x14ac:dyDescent="0.25">
      <c r="B32"/>
      <c r="C32"/>
      <c r="D32"/>
      <c r="E32"/>
      <c r="F32"/>
      <c r="G32"/>
      <c r="H32"/>
      <c r="I32"/>
      <c r="J32"/>
      <c r="K32"/>
    </row>
    <row r="33" spans="2:11" x14ac:dyDescent="0.25">
      <c r="B33"/>
      <c r="C33"/>
      <c r="D33"/>
      <c r="E33"/>
      <c r="F33"/>
      <c r="G33"/>
      <c r="H33"/>
      <c r="I33"/>
      <c r="J33"/>
      <c r="K33"/>
    </row>
    <row r="34" spans="2:11" x14ac:dyDescent="0.25">
      <c r="B34"/>
      <c r="C34"/>
      <c r="D34"/>
      <c r="E34"/>
      <c r="F34"/>
      <c r="G34"/>
      <c r="H34"/>
      <c r="I34"/>
      <c r="J34"/>
      <c r="K34"/>
    </row>
    <row r="35" spans="2:11" x14ac:dyDescent="0.25">
      <c r="B35"/>
      <c r="C35"/>
      <c r="D35"/>
      <c r="E35"/>
      <c r="F35"/>
      <c r="G35"/>
      <c r="H35"/>
      <c r="I35"/>
      <c r="J35"/>
      <c r="K35"/>
    </row>
    <row r="36" spans="2:11" x14ac:dyDescent="0.25">
      <c r="B36"/>
      <c r="C36"/>
      <c r="D36"/>
      <c r="E36"/>
      <c r="F36"/>
      <c r="G36"/>
      <c r="H36"/>
      <c r="I36"/>
      <c r="J36"/>
      <c r="K36"/>
    </row>
    <row r="37" spans="2:11" x14ac:dyDescent="0.25">
      <c r="B37"/>
      <c r="C37"/>
      <c r="D37"/>
      <c r="E37"/>
      <c r="F37"/>
      <c r="G37"/>
      <c r="H37"/>
      <c r="I37"/>
      <c r="J37"/>
      <c r="K37"/>
    </row>
    <row r="38" spans="2:11" x14ac:dyDescent="0.25">
      <c r="B38"/>
      <c r="C38"/>
      <c r="D38"/>
      <c r="E38"/>
      <c r="F38"/>
      <c r="G38"/>
      <c r="H38"/>
      <c r="I38"/>
      <c r="J38"/>
      <c r="K38"/>
    </row>
    <row r="39" spans="2:11" x14ac:dyDescent="0.25">
      <c r="B39"/>
      <c r="C39"/>
      <c r="D39"/>
      <c r="E39"/>
      <c r="F39"/>
      <c r="G39"/>
      <c r="H39"/>
      <c r="I39"/>
      <c r="J39"/>
      <c r="K39"/>
    </row>
    <row r="40" spans="2:11" x14ac:dyDescent="0.25">
      <c r="B40"/>
      <c r="C40"/>
      <c r="D40"/>
      <c r="E40"/>
      <c r="F40"/>
      <c r="G40"/>
      <c r="H40"/>
      <c r="I40"/>
      <c r="J40"/>
      <c r="K40"/>
    </row>
    <row r="41" spans="2:11" x14ac:dyDescent="0.25">
      <c r="B41"/>
      <c r="C41"/>
      <c r="D41"/>
      <c r="E41"/>
      <c r="F41"/>
      <c r="G41"/>
      <c r="H41"/>
      <c r="I41"/>
      <c r="J41"/>
      <c r="K41"/>
    </row>
    <row r="42" spans="2:11" x14ac:dyDescent="0.25">
      <c r="B42"/>
      <c r="C42"/>
      <c r="D42"/>
      <c r="E42"/>
      <c r="F42"/>
      <c r="G42"/>
      <c r="H42"/>
      <c r="I42"/>
      <c r="J42"/>
      <c r="K42"/>
    </row>
    <row r="43" spans="2:11" x14ac:dyDescent="0.25">
      <c r="B43"/>
      <c r="C43"/>
      <c r="D43"/>
      <c r="E43"/>
      <c r="F43"/>
      <c r="G43"/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x14ac:dyDescent="0.25">
      <c r="B45"/>
      <c r="C45"/>
      <c r="D45"/>
      <c r="E45"/>
      <c r="F45"/>
      <c r="G45"/>
      <c r="H45"/>
      <c r="I45"/>
      <c r="J45"/>
      <c r="K45"/>
    </row>
    <row r="46" spans="2:11" x14ac:dyDescent="0.25">
      <c r="B46"/>
      <c r="C46"/>
      <c r="D46"/>
      <c r="E46"/>
      <c r="F46"/>
      <c r="G46"/>
      <c r="H46"/>
      <c r="I46"/>
      <c r="J46"/>
      <c r="K46"/>
    </row>
    <row r="47" spans="2:11" x14ac:dyDescent="0.25">
      <c r="B47"/>
      <c r="C47"/>
      <c r="D47"/>
      <c r="E47"/>
      <c r="F47"/>
      <c r="G47"/>
      <c r="H47"/>
      <c r="I47"/>
      <c r="J47"/>
      <c r="K47"/>
    </row>
    <row r="48" spans="2:11" x14ac:dyDescent="0.25">
      <c r="B48"/>
      <c r="C48"/>
      <c r="D48"/>
      <c r="E48"/>
      <c r="F48"/>
      <c r="G48"/>
      <c r="H48"/>
      <c r="I48"/>
      <c r="J48"/>
      <c r="K48"/>
    </row>
    <row r="49" spans="2:11" x14ac:dyDescent="0.25">
      <c r="B49"/>
      <c r="C49"/>
      <c r="D49"/>
      <c r="E49"/>
      <c r="F49"/>
      <c r="G49"/>
      <c r="H49"/>
      <c r="I49"/>
      <c r="J49"/>
      <c r="K49"/>
    </row>
    <row r="50" spans="2:11" x14ac:dyDescent="0.25">
      <c r="B50"/>
      <c r="C50"/>
      <c r="D50"/>
      <c r="E50"/>
      <c r="F50"/>
      <c r="G50"/>
      <c r="H50"/>
      <c r="I50"/>
      <c r="J50"/>
      <c r="K50"/>
    </row>
    <row r="51" spans="2:11" x14ac:dyDescent="0.25">
      <c r="B51"/>
      <c r="C51"/>
      <c r="D51"/>
      <c r="E51"/>
      <c r="F51"/>
      <c r="G51"/>
      <c r="H51"/>
      <c r="I51"/>
      <c r="J51"/>
      <c r="K51"/>
    </row>
    <row r="52" spans="2:11" x14ac:dyDescent="0.25">
      <c r="B52"/>
      <c r="C52"/>
      <c r="D52"/>
      <c r="E52"/>
      <c r="F52"/>
      <c r="G52"/>
      <c r="H52"/>
      <c r="I52"/>
      <c r="J52"/>
      <c r="K52"/>
    </row>
    <row r="53" spans="2:11" x14ac:dyDescent="0.25">
      <c r="B53"/>
      <c r="C53"/>
      <c r="D53"/>
      <c r="E53"/>
      <c r="F53"/>
      <c r="G53"/>
      <c r="H53"/>
      <c r="I53"/>
      <c r="J53"/>
      <c r="K53"/>
    </row>
    <row r="54" spans="2:11" x14ac:dyDescent="0.25">
      <c r="B54"/>
      <c r="C54"/>
      <c r="D54"/>
      <c r="E54"/>
      <c r="F54"/>
      <c r="G54"/>
      <c r="H54"/>
      <c r="I54"/>
      <c r="J54"/>
      <c r="K54"/>
    </row>
    <row r="55" spans="2:11" x14ac:dyDescent="0.25">
      <c r="B55"/>
      <c r="C55"/>
      <c r="D55"/>
      <c r="E55"/>
      <c r="F55"/>
      <c r="G55"/>
      <c r="H55"/>
      <c r="I55"/>
      <c r="J55"/>
      <c r="K55"/>
    </row>
    <row r="56" spans="2:11" x14ac:dyDescent="0.25">
      <c r="C56"/>
      <c r="D56"/>
      <c r="E56"/>
      <c r="F56"/>
      <c r="G56"/>
      <c r="H56"/>
      <c r="I56"/>
      <c r="J56"/>
      <c r="K56"/>
    </row>
    <row r="57" spans="2:11" x14ac:dyDescent="0.25">
      <c r="C57"/>
      <c r="D57"/>
      <c r="E57"/>
      <c r="F57"/>
      <c r="G57"/>
      <c r="H57"/>
      <c r="I57"/>
      <c r="J57"/>
      <c r="K57"/>
    </row>
    <row r="58" spans="2:11" x14ac:dyDescent="0.25">
      <c r="C58"/>
      <c r="D58"/>
      <c r="E58"/>
      <c r="F58"/>
      <c r="G58"/>
      <c r="H58"/>
      <c r="I58"/>
      <c r="J58"/>
      <c r="K58"/>
    </row>
    <row r="59" spans="2:11" x14ac:dyDescent="0.25">
      <c r="C59"/>
      <c r="D59"/>
      <c r="E59"/>
      <c r="F59"/>
      <c r="G59"/>
      <c r="H59"/>
      <c r="I59"/>
      <c r="J59"/>
      <c r="K59"/>
    </row>
    <row r="60" spans="2:11" x14ac:dyDescent="0.25">
      <c r="C60"/>
      <c r="D60"/>
      <c r="E60"/>
      <c r="F60"/>
      <c r="G60"/>
      <c r="H60"/>
      <c r="I60"/>
      <c r="J60"/>
      <c r="K60"/>
    </row>
    <row r="61" spans="2:11" x14ac:dyDescent="0.25">
      <c r="C61"/>
      <c r="D61"/>
      <c r="E61"/>
      <c r="F61"/>
      <c r="G61"/>
      <c r="H61"/>
      <c r="I61"/>
      <c r="J61"/>
      <c r="K61"/>
    </row>
    <row r="62" spans="2:11" x14ac:dyDescent="0.25">
      <c r="C62"/>
      <c r="D62"/>
      <c r="E62"/>
      <c r="F62"/>
      <c r="G62"/>
      <c r="H62"/>
      <c r="I62"/>
      <c r="J62"/>
      <c r="K62"/>
    </row>
    <row r="63" spans="2:11" x14ac:dyDescent="0.25">
      <c r="C63"/>
      <c r="D63"/>
      <c r="E63"/>
      <c r="F63"/>
      <c r="G63"/>
    </row>
    <row r="64" spans="2:11" x14ac:dyDescent="0.25">
      <c r="C64"/>
      <c r="D64"/>
      <c r="E64"/>
      <c r="F64"/>
      <c r="G64"/>
    </row>
    <row r="65" spans="3:7" x14ac:dyDescent="0.25">
      <c r="C65"/>
      <c r="D65"/>
      <c r="E65"/>
      <c r="F65"/>
      <c r="G65"/>
    </row>
    <row r="66" spans="3:7" x14ac:dyDescent="0.25">
      <c r="C66"/>
      <c r="D66"/>
      <c r="E66"/>
      <c r="F66"/>
      <c r="G66"/>
    </row>
    <row r="67" spans="3:7" x14ac:dyDescent="0.25">
      <c r="C67"/>
      <c r="D67"/>
      <c r="E67"/>
      <c r="F67"/>
      <c r="G67"/>
    </row>
    <row r="68" spans="3:7" x14ac:dyDescent="0.25">
      <c r="C68"/>
      <c r="D68"/>
      <c r="E68"/>
      <c r="F68"/>
      <c r="G68"/>
    </row>
    <row r="69" spans="3:7" x14ac:dyDescent="0.25">
      <c r="C69"/>
      <c r="D69"/>
      <c r="E69"/>
      <c r="F69"/>
      <c r="G69"/>
    </row>
    <row r="70" spans="3:7" x14ac:dyDescent="0.25">
      <c r="C70"/>
      <c r="D70"/>
      <c r="E70"/>
      <c r="F70"/>
      <c r="G70"/>
    </row>
    <row r="71" spans="3:7" x14ac:dyDescent="0.25">
      <c r="C71"/>
      <c r="D71"/>
      <c r="E71"/>
      <c r="F71"/>
      <c r="G71"/>
    </row>
    <row r="72" spans="3:7" x14ac:dyDescent="0.25">
      <c r="C72"/>
      <c r="D72"/>
      <c r="E72"/>
      <c r="F72"/>
      <c r="G72"/>
    </row>
    <row r="73" spans="3:7" x14ac:dyDescent="0.25">
      <c r="C73"/>
      <c r="D73"/>
      <c r="E73"/>
      <c r="F73"/>
      <c r="G73"/>
    </row>
    <row r="74" spans="3:7" x14ac:dyDescent="0.25">
      <c r="C74"/>
      <c r="D74"/>
      <c r="E74"/>
      <c r="F74"/>
      <c r="G74"/>
    </row>
    <row r="75" spans="3:7" x14ac:dyDescent="0.25">
      <c r="C75"/>
      <c r="D75"/>
      <c r="E75"/>
      <c r="F75"/>
      <c r="G75"/>
    </row>
    <row r="76" spans="3:7" x14ac:dyDescent="0.25">
      <c r="C76"/>
      <c r="D76"/>
      <c r="E76"/>
      <c r="F76"/>
      <c r="G76"/>
    </row>
    <row r="77" spans="3:7" x14ac:dyDescent="0.25">
      <c r="C77"/>
      <c r="D77"/>
      <c r="E77"/>
      <c r="F77"/>
      <c r="G77"/>
    </row>
    <row r="78" spans="3:7" x14ac:dyDescent="0.25">
      <c r="C78"/>
      <c r="D78"/>
      <c r="E78"/>
      <c r="F78"/>
      <c r="G78"/>
    </row>
    <row r="79" spans="3:7" x14ac:dyDescent="0.25">
      <c r="C79"/>
      <c r="D79"/>
      <c r="E79"/>
      <c r="F79"/>
      <c r="G79"/>
    </row>
    <row r="80" spans="3:7" x14ac:dyDescent="0.25">
      <c r="C80"/>
      <c r="D80"/>
      <c r="E80"/>
      <c r="F80"/>
      <c r="G80"/>
    </row>
    <row r="81" spans="3:7" x14ac:dyDescent="0.25">
      <c r="C81"/>
      <c r="D81"/>
      <c r="E81"/>
      <c r="F81"/>
      <c r="G81"/>
    </row>
    <row r="82" spans="3:7" x14ac:dyDescent="0.25">
      <c r="C82"/>
      <c r="D82"/>
      <c r="E82"/>
      <c r="F82"/>
      <c r="G82"/>
    </row>
    <row r="83" spans="3:7" x14ac:dyDescent="0.25">
      <c r="C83"/>
      <c r="D83"/>
      <c r="E83"/>
      <c r="F83"/>
      <c r="G83"/>
    </row>
    <row r="84" spans="3:7" x14ac:dyDescent="0.25">
      <c r="C84"/>
      <c r="D84"/>
      <c r="E84"/>
      <c r="F84"/>
      <c r="G84"/>
    </row>
    <row r="85" spans="3:7" x14ac:dyDescent="0.25">
      <c r="C85"/>
      <c r="D85"/>
      <c r="E85"/>
      <c r="F85"/>
      <c r="G85"/>
    </row>
    <row r="86" spans="3:7" x14ac:dyDescent="0.25">
      <c r="C86"/>
      <c r="D86"/>
      <c r="E86"/>
      <c r="F86"/>
      <c r="G86"/>
    </row>
    <row r="87" spans="3:7" x14ac:dyDescent="0.25">
      <c r="C87"/>
      <c r="D87"/>
      <c r="E87"/>
      <c r="F87"/>
      <c r="G87"/>
    </row>
    <row r="88" spans="3:7" x14ac:dyDescent="0.25">
      <c r="C88"/>
      <c r="D88"/>
      <c r="E88"/>
      <c r="F88"/>
      <c r="G88"/>
    </row>
    <row r="89" spans="3:7" x14ac:dyDescent="0.25">
      <c r="C89"/>
      <c r="D89"/>
      <c r="E89"/>
      <c r="F89"/>
      <c r="G89"/>
    </row>
    <row r="90" spans="3:7" x14ac:dyDescent="0.25">
      <c r="C90"/>
      <c r="D90"/>
      <c r="E90"/>
      <c r="F90"/>
      <c r="G90"/>
    </row>
    <row r="91" spans="3:7" x14ac:dyDescent="0.25">
      <c r="C91"/>
      <c r="D91"/>
      <c r="E91"/>
      <c r="F91"/>
      <c r="G91"/>
    </row>
    <row r="92" spans="3:7" x14ac:dyDescent="0.25">
      <c r="C92"/>
      <c r="D92"/>
      <c r="E92"/>
      <c r="F92"/>
      <c r="G92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P19"/>
  <sheetViews>
    <sheetView workbookViewId="0">
      <selection activeCell="C12" sqref="C12"/>
    </sheetView>
  </sheetViews>
  <sheetFormatPr defaultRowHeight="15" x14ac:dyDescent="0.25"/>
  <cols>
    <col min="15" max="15" width="12.5703125" bestFit="1" customWidth="1"/>
    <col min="16" max="16" width="9.5703125" bestFit="1" customWidth="1"/>
  </cols>
  <sheetData>
    <row r="3" spans="15:16" x14ac:dyDescent="0.25">
      <c r="P3" s="1"/>
    </row>
    <row r="5" spans="15:16" x14ac:dyDescent="0.25">
      <c r="O5" s="4"/>
    </row>
    <row r="7" spans="15:16" x14ac:dyDescent="0.25">
      <c r="O7" s="6"/>
      <c r="P7" s="5"/>
    </row>
    <row r="9" spans="15:16" x14ac:dyDescent="0.25">
      <c r="O9" s="3"/>
    </row>
    <row r="11" spans="15:16" x14ac:dyDescent="0.25">
      <c r="O11" s="3"/>
    </row>
    <row r="13" spans="15:16" x14ac:dyDescent="0.25">
      <c r="O13" s="3"/>
    </row>
    <row r="15" spans="15:16" x14ac:dyDescent="0.25">
      <c r="O15" s="7"/>
    </row>
    <row r="17" spans="15:15" x14ac:dyDescent="0.25">
      <c r="O17" s="3"/>
    </row>
    <row r="19" spans="15:15" x14ac:dyDescent="0.25">
      <c r="O1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0:V140"/>
  <sheetViews>
    <sheetView workbookViewId="0">
      <pane ySplit="17" topLeftCell="A18" activePane="bottomLeft" state="frozen"/>
      <selection pane="bottomLeft"/>
    </sheetView>
  </sheetViews>
  <sheetFormatPr defaultRowHeight="15" x14ac:dyDescent="0.25"/>
  <cols>
    <col min="1" max="4" width="9.140625" style="8"/>
    <col min="5" max="5" width="10.5703125" style="8" bestFit="1" customWidth="1"/>
    <col min="6" max="7" width="9.140625" style="8"/>
    <col min="8" max="8" width="9.5703125" style="8" bestFit="1" customWidth="1"/>
    <col min="9" max="9" width="9.140625" style="8"/>
    <col min="10" max="10" width="9.5703125" style="8" bestFit="1" customWidth="1"/>
    <col min="11" max="13" width="9.140625" style="8"/>
    <col min="14" max="14" width="10.85546875" style="8" customWidth="1"/>
    <col min="15" max="16" width="9.140625" style="8"/>
    <col min="17" max="17" width="10.28515625" style="8" bestFit="1" customWidth="1"/>
    <col min="18" max="16384" width="9.140625" style="8"/>
  </cols>
  <sheetData>
    <row r="20" spans="2:7" x14ac:dyDescent="0.25">
      <c r="B20" s="8" t="s">
        <v>0</v>
      </c>
    </row>
    <row r="21" spans="2:7" x14ac:dyDescent="0.25">
      <c r="C21" s="109" t="s">
        <v>1</v>
      </c>
      <c r="D21" s="9" t="s">
        <v>7</v>
      </c>
      <c r="E21" s="10"/>
      <c r="F21" s="10"/>
      <c r="G21" s="11"/>
    </row>
    <row r="22" spans="2:7" x14ac:dyDescent="0.25">
      <c r="D22" s="12"/>
      <c r="E22" s="13"/>
      <c r="F22" s="13"/>
      <c r="G22" s="14"/>
    </row>
    <row r="23" spans="2:7" x14ac:dyDescent="0.25">
      <c r="D23" s="15" t="s">
        <v>5</v>
      </c>
      <c r="E23" s="16">
        <v>100</v>
      </c>
      <c r="F23" s="13"/>
      <c r="G23" s="14"/>
    </row>
    <row r="24" spans="2:7" x14ac:dyDescent="0.25">
      <c r="D24" s="12"/>
      <c r="E24" s="13"/>
      <c r="F24" s="13"/>
      <c r="G24" s="14"/>
    </row>
    <row r="25" spans="2:7" x14ac:dyDescent="0.25">
      <c r="D25" s="15" t="s">
        <v>3</v>
      </c>
      <c r="E25" s="17">
        <v>3</v>
      </c>
      <c r="F25" s="13"/>
      <c r="G25" s="14"/>
    </row>
    <row r="26" spans="2:7" x14ac:dyDescent="0.25">
      <c r="D26" s="12"/>
      <c r="E26" s="13"/>
      <c r="F26" s="13"/>
      <c r="G26" s="14"/>
    </row>
    <row r="27" spans="2:7" x14ac:dyDescent="0.25">
      <c r="D27" s="15" t="s">
        <v>4</v>
      </c>
      <c r="E27" s="18">
        <v>1</v>
      </c>
      <c r="G27" s="14"/>
    </row>
    <row r="28" spans="2:7" x14ac:dyDescent="0.25">
      <c r="D28" s="15"/>
      <c r="E28" s="18">
        <v>0.1</v>
      </c>
      <c r="F28" s="18"/>
      <c r="G28" s="19"/>
    </row>
    <row r="29" spans="2:7" x14ac:dyDescent="0.25">
      <c r="D29" s="15"/>
      <c r="E29" s="18">
        <v>0</v>
      </c>
      <c r="F29" s="18"/>
      <c r="G29" s="19"/>
    </row>
    <row r="30" spans="2:7" x14ac:dyDescent="0.25">
      <c r="D30" s="12"/>
      <c r="E30" s="13"/>
      <c r="F30" s="13"/>
      <c r="G30" s="14"/>
    </row>
    <row r="31" spans="2:7" x14ac:dyDescent="0.25">
      <c r="D31" s="20" t="s">
        <v>2</v>
      </c>
      <c r="E31" s="21" t="s">
        <v>6</v>
      </c>
      <c r="F31" s="21"/>
      <c r="G31" s="22"/>
    </row>
    <row r="33" spans="3:9" x14ac:dyDescent="0.25">
      <c r="D33" s="8" t="s">
        <v>8</v>
      </c>
    </row>
    <row r="37" spans="3:9" x14ac:dyDescent="0.25">
      <c r="D37" s="8" t="s">
        <v>9</v>
      </c>
    </row>
    <row r="39" spans="3:9" x14ac:dyDescent="0.25">
      <c r="F39" s="73" t="s">
        <v>12</v>
      </c>
      <c r="G39" s="73"/>
      <c r="H39" s="73"/>
      <c r="I39" s="73"/>
    </row>
    <row r="40" spans="3:9" x14ac:dyDescent="0.25">
      <c r="D40" s="73" t="s">
        <v>13</v>
      </c>
      <c r="E40" s="73"/>
      <c r="F40" s="74" t="s">
        <v>10</v>
      </c>
      <c r="G40" s="74"/>
      <c r="H40" s="75" t="s">
        <v>11</v>
      </c>
      <c r="I40" s="75"/>
    </row>
    <row r="41" spans="3:9" x14ac:dyDescent="0.25">
      <c r="D41" s="71">
        <f>E27</f>
        <v>1</v>
      </c>
      <c r="E41" s="71"/>
      <c r="F41" s="65">
        <f>$E$23/(1+E27)^$E$25</f>
        <v>12.5</v>
      </c>
      <c r="G41" s="65"/>
      <c r="H41" s="66">
        <f>PV(E27,$E$25,,$E$23)</f>
        <v>-12.5</v>
      </c>
      <c r="I41" s="67"/>
    </row>
    <row r="42" spans="3:9" x14ac:dyDescent="0.25">
      <c r="D42" s="71">
        <f t="shared" ref="D42:D43" si="0">E28</f>
        <v>0.1</v>
      </c>
      <c r="E42" s="71"/>
      <c r="F42" s="65">
        <f t="shared" ref="F42:F43" si="1">$E$23/(1+E28)^$E$25</f>
        <v>75.131480090157751</v>
      </c>
      <c r="G42" s="65"/>
      <c r="H42" s="66">
        <f t="shared" ref="H42:H43" si="2">PV(E28,$E$25,,$E$23)</f>
        <v>-75.131480090157751</v>
      </c>
      <c r="I42" s="67"/>
    </row>
    <row r="43" spans="3:9" x14ac:dyDescent="0.25">
      <c r="D43" s="71">
        <f t="shared" si="0"/>
        <v>0</v>
      </c>
      <c r="E43" s="71"/>
      <c r="F43" s="65">
        <f t="shared" si="1"/>
        <v>100</v>
      </c>
      <c r="G43" s="65"/>
      <c r="H43" s="66">
        <f t="shared" si="2"/>
        <v>-100</v>
      </c>
      <c r="I43" s="67"/>
    </row>
    <row r="45" spans="3:9" x14ac:dyDescent="0.25">
      <c r="C45" s="8" t="s">
        <v>14</v>
      </c>
      <c r="D45" s="9" t="s">
        <v>7</v>
      </c>
      <c r="E45" s="10"/>
      <c r="F45" s="10"/>
      <c r="G45" s="11"/>
    </row>
    <row r="46" spans="3:9" x14ac:dyDescent="0.25">
      <c r="D46" s="12"/>
      <c r="E46" s="13"/>
      <c r="F46" s="13"/>
      <c r="G46" s="14"/>
    </row>
    <row r="47" spans="3:9" x14ac:dyDescent="0.25">
      <c r="D47" s="15" t="s">
        <v>5</v>
      </c>
      <c r="E47" s="16">
        <v>500</v>
      </c>
      <c r="F47" s="13"/>
      <c r="G47" s="14"/>
    </row>
    <row r="48" spans="3:9" x14ac:dyDescent="0.25">
      <c r="D48" s="12"/>
      <c r="E48" s="13"/>
      <c r="F48" s="13"/>
      <c r="G48" s="14"/>
    </row>
    <row r="49" spans="4:22" x14ac:dyDescent="0.25">
      <c r="D49" s="15" t="s">
        <v>3</v>
      </c>
      <c r="E49" s="17">
        <v>3</v>
      </c>
      <c r="F49" s="13"/>
      <c r="G49" s="14"/>
    </row>
    <row r="50" spans="4:22" x14ac:dyDescent="0.25">
      <c r="D50" s="15"/>
      <c r="E50" s="17"/>
      <c r="F50" s="13"/>
      <c r="G50" s="14"/>
    </row>
    <row r="51" spans="4:22" x14ac:dyDescent="0.25">
      <c r="D51" s="15" t="s">
        <v>15</v>
      </c>
      <c r="E51" s="17">
        <v>500</v>
      </c>
      <c r="F51" s="13"/>
      <c r="G51" s="14"/>
    </row>
    <row r="52" spans="4:22" x14ac:dyDescent="0.25">
      <c r="D52" s="12"/>
      <c r="E52" s="13"/>
      <c r="F52" s="13"/>
      <c r="G52" s="14"/>
    </row>
    <row r="53" spans="4:22" x14ac:dyDescent="0.25">
      <c r="D53" s="15" t="s">
        <v>4</v>
      </c>
      <c r="E53" s="18">
        <v>0.04</v>
      </c>
      <c r="G53" s="14"/>
    </row>
    <row r="54" spans="4:22" x14ac:dyDescent="0.25">
      <c r="D54" s="15"/>
      <c r="E54" s="18">
        <v>0.25</v>
      </c>
      <c r="F54" s="18"/>
      <c r="G54" s="19"/>
    </row>
    <row r="55" spans="4:22" x14ac:dyDescent="0.25">
      <c r="D55" s="12"/>
      <c r="E55" s="13"/>
      <c r="F55" s="13"/>
      <c r="G55" s="14"/>
    </row>
    <row r="56" spans="4:22" x14ac:dyDescent="0.25">
      <c r="D56" s="20" t="s">
        <v>2</v>
      </c>
      <c r="E56" s="21" t="s">
        <v>6</v>
      </c>
      <c r="F56" s="21"/>
      <c r="G56" s="22"/>
    </row>
    <row r="58" spans="4:22" x14ac:dyDescent="0.25">
      <c r="D58" s="8" t="s">
        <v>8</v>
      </c>
    </row>
    <row r="59" spans="4:22" x14ac:dyDescent="0.25">
      <c r="P59"/>
      <c r="Q59"/>
      <c r="R59"/>
      <c r="S59"/>
      <c r="T59"/>
      <c r="U59"/>
      <c r="V59"/>
    </row>
    <row r="60" spans="4:22" x14ac:dyDescent="0.25">
      <c r="P60"/>
      <c r="Q60"/>
      <c r="R60"/>
      <c r="S60"/>
      <c r="T60"/>
      <c r="U60"/>
      <c r="V60"/>
    </row>
    <row r="61" spans="4:22" x14ac:dyDescent="0.25">
      <c r="P61"/>
      <c r="Q61"/>
      <c r="R61"/>
      <c r="S61"/>
      <c r="T61"/>
      <c r="U61"/>
      <c r="V61"/>
    </row>
    <row r="62" spans="4:22" x14ac:dyDescent="0.25">
      <c r="P62"/>
      <c r="Q62"/>
      <c r="R62"/>
      <c r="S62"/>
      <c r="T62"/>
      <c r="U62"/>
      <c r="V62"/>
    </row>
    <row r="63" spans="4:22" x14ac:dyDescent="0.25">
      <c r="D63" s="8" t="s">
        <v>9</v>
      </c>
      <c r="P63"/>
      <c r="Q63"/>
      <c r="R63"/>
      <c r="S63"/>
      <c r="T63"/>
      <c r="U63"/>
      <c r="V63"/>
    </row>
    <row r="64" spans="4:22" x14ac:dyDescent="0.25">
      <c r="P64"/>
      <c r="Q64"/>
      <c r="R64"/>
      <c r="S64"/>
      <c r="T64"/>
      <c r="U64"/>
      <c r="V64"/>
    </row>
    <row r="65" spans="2:22" x14ac:dyDescent="0.25">
      <c r="D65" s="8" t="s">
        <v>16</v>
      </c>
      <c r="P65"/>
      <c r="Q65"/>
      <c r="R65"/>
      <c r="S65"/>
      <c r="T65"/>
      <c r="U65"/>
      <c r="V65"/>
    </row>
    <row r="66" spans="2:22" x14ac:dyDescent="0.25">
      <c r="D66" s="25">
        <v>0</v>
      </c>
      <c r="E66" s="25">
        <v>1</v>
      </c>
      <c r="F66" s="25">
        <v>2</v>
      </c>
      <c r="G66" s="25">
        <v>3</v>
      </c>
      <c r="H66"/>
      <c r="I66"/>
      <c r="P66"/>
      <c r="Q66"/>
      <c r="R66"/>
      <c r="S66"/>
      <c r="T66"/>
      <c r="U66"/>
      <c r="V66"/>
    </row>
    <row r="67" spans="2:22" x14ac:dyDescent="0.25">
      <c r="D67" s="23"/>
      <c r="E67" s="24">
        <f>$E$51</f>
        <v>500</v>
      </c>
      <c r="F67" s="24">
        <f t="shared" ref="F67:G67" si="3">$E$51</f>
        <v>500</v>
      </c>
      <c r="G67" s="24">
        <f t="shared" si="3"/>
        <v>500</v>
      </c>
      <c r="H67"/>
      <c r="I67"/>
      <c r="P67"/>
      <c r="Q67"/>
      <c r="R67"/>
      <c r="S67"/>
      <c r="T67"/>
      <c r="U67"/>
      <c r="V67"/>
    </row>
    <row r="68" spans="2:22" x14ac:dyDescent="0.25">
      <c r="P68"/>
      <c r="Q68"/>
      <c r="R68"/>
      <c r="S68"/>
      <c r="T68"/>
      <c r="U68"/>
      <c r="V68"/>
    </row>
    <row r="69" spans="2:22" x14ac:dyDescent="0.25">
      <c r="D69"/>
      <c r="E69"/>
      <c r="F69"/>
      <c r="G69"/>
      <c r="H69"/>
      <c r="I69"/>
      <c r="P69"/>
      <c r="Q69"/>
      <c r="R69"/>
      <c r="S69"/>
      <c r="T69"/>
      <c r="U69"/>
      <c r="V69"/>
    </row>
    <row r="70" spans="2:22" x14ac:dyDescent="0.25">
      <c r="D70"/>
      <c r="E70"/>
      <c r="F70"/>
      <c r="G70"/>
      <c r="H70"/>
      <c r="I70"/>
    </row>
    <row r="71" spans="2:22" x14ac:dyDescent="0.25">
      <c r="B71"/>
      <c r="C71"/>
    </row>
    <row r="72" spans="2:22" x14ac:dyDescent="0.25">
      <c r="B72"/>
      <c r="C72"/>
      <c r="D72" s="76" t="s">
        <v>10</v>
      </c>
      <c r="E72" s="77"/>
      <c r="F72" s="77"/>
      <c r="G72" s="77"/>
      <c r="H72" s="78"/>
      <c r="I72"/>
      <c r="J72" s="75" t="s">
        <v>11</v>
      </c>
      <c r="K72" s="75"/>
    </row>
    <row r="73" spans="2:22" x14ac:dyDescent="0.25">
      <c r="B73"/>
      <c r="C73" s="26" t="s">
        <v>13</v>
      </c>
      <c r="D73" s="25" t="s">
        <v>43</v>
      </c>
      <c r="E73" s="25" t="s">
        <v>40</v>
      </c>
      <c r="F73" s="25" t="s">
        <v>41</v>
      </c>
      <c r="G73" s="25" t="s">
        <v>42</v>
      </c>
      <c r="H73" s="25" t="s">
        <v>12</v>
      </c>
      <c r="I73"/>
      <c r="J73" s="75"/>
      <c r="K73" s="75"/>
    </row>
    <row r="74" spans="2:22" x14ac:dyDescent="0.25">
      <c r="B74"/>
      <c r="C74" s="30">
        <f>E53</f>
        <v>0.04</v>
      </c>
      <c r="D74" s="27"/>
      <c r="E74" s="27">
        <f t="shared" ref="E74:G75" si="4">E$67/(1+$E53)^E$66</f>
        <v>480.76923076923077</v>
      </c>
      <c r="F74" s="27">
        <f t="shared" si="4"/>
        <v>462.27810650887568</v>
      </c>
      <c r="G74" s="27">
        <f t="shared" si="4"/>
        <v>444.49817933545739</v>
      </c>
      <c r="H74" s="28">
        <f>SUM(D74:G74)</f>
        <v>1387.5455166135639</v>
      </c>
      <c r="I74"/>
      <c r="J74" s="66">
        <f>PV(E53,$E$49,$E$51)</f>
        <v>-1387.5455166135648</v>
      </c>
      <c r="K74" s="67"/>
    </row>
    <row r="75" spans="2:22" x14ac:dyDescent="0.25">
      <c r="B75"/>
      <c r="C75" s="30">
        <f>E54</f>
        <v>0.25</v>
      </c>
      <c r="D75" s="27"/>
      <c r="E75" s="27">
        <f t="shared" si="4"/>
        <v>400</v>
      </c>
      <c r="F75" s="27">
        <f t="shared" si="4"/>
        <v>320</v>
      </c>
      <c r="G75" s="27">
        <f t="shared" si="4"/>
        <v>256</v>
      </c>
      <c r="H75" s="28">
        <f>SUM(D75:G75)</f>
        <v>976</v>
      </c>
      <c r="I75"/>
      <c r="J75" s="66">
        <f>PV(E54,$E$49,$E$51)</f>
        <v>-976</v>
      </c>
      <c r="K75" s="67"/>
    </row>
    <row r="76" spans="2:22" x14ac:dyDescent="0.25">
      <c r="I76"/>
      <c r="J76"/>
    </row>
    <row r="78" spans="2:22" x14ac:dyDescent="0.25">
      <c r="C78" s="109" t="s">
        <v>24</v>
      </c>
      <c r="D78" s="9" t="s">
        <v>7</v>
      </c>
      <c r="E78" s="10"/>
      <c r="F78" s="10"/>
      <c r="G78" s="11"/>
      <c r="H78"/>
    </row>
    <row r="79" spans="2:22" x14ac:dyDescent="0.25">
      <c r="D79" s="12"/>
      <c r="E79" s="13"/>
      <c r="F79" s="13"/>
      <c r="G79" s="14"/>
    </row>
    <row r="80" spans="2:22" x14ac:dyDescent="0.25">
      <c r="D80" s="15" t="s">
        <v>37</v>
      </c>
      <c r="E80" s="16">
        <v>100</v>
      </c>
      <c r="F80" s="13"/>
      <c r="G80" s="14"/>
    </row>
    <row r="81" spans="4:7" x14ac:dyDescent="0.25">
      <c r="D81" s="15" t="s">
        <v>38</v>
      </c>
      <c r="E81" s="16">
        <v>500</v>
      </c>
      <c r="F81" s="13"/>
      <c r="G81" s="14"/>
    </row>
    <row r="82" spans="4:7" x14ac:dyDescent="0.25">
      <c r="D82" s="15" t="s">
        <v>39</v>
      </c>
      <c r="E82" s="16">
        <v>1000</v>
      </c>
      <c r="F82" s="13"/>
      <c r="G82" s="14"/>
    </row>
    <row r="83" spans="4:7" x14ac:dyDescent="0.25">
      <c r="D83" s="12"/>
      <c r="E83" s="13"/>
      <c r="F83" s="13"/>
      <c r="G83" s="14"/>
    </row>
    <row r="84" spans="4:7" x14ac:dyDescent="0.25">
      <c r="D84" s="15" t="s">
        <v>3</v>
      </c>
      <c r="E84" s="17">
        <v>3</v>
      </c>
      <c r="F84" s="13"/>
      <c r="G84" s="14"/>
    </row>
    <row r="85" spans="4:7" x14ac:dyDescent="0.25">
      <c r="D85" s="12"/>
      <c r="E85" s="13"/>
      <c r="F85" s="13"/>
      <c r="G85" s="14"/>
    </row>
    <row r="86" spans="4:7" x14ac:dyDescent="0.25">
      <c r="D86" s="15" t="s">
        <v>4</v>
      </c>
      <c r="E86" s="18">
        <v>0.04</v>
      </c>
      <c r="G86" s="14"/>
    </row>
    <row r="87" spans="4:7" x14ac:dyDescent="0.25">
      <c r="D87" s="15"/>
      <c r="E87" s="18">
        <v>0.25</v>
      </c>
      <c r="F87" s="18"/>
      <c r="G87" s="19"/>
    </row>
    <row r="88" spans="4:7" x14ac:dyDescent="0.25">
      <c r="D88" s="12"/>
      <c r="E88" s="13"/>
      <c r="F88" s="13"/>
      <c r="G88" s="14"/>
    </row>
    <row r="89" spans="4:7" x14ac:dyDescent="0.25">
      <c r="D89" s="20" t="s">
        <v>2</v>
      </c>
      <c r="E89" s="21" t="s">
        <v>6</v>
      </c>
      <c r="F89" s="21"/>
      <c r="G89" s="22"/>
    </row>
    <row r="91" spans="4:7" x14ac:dyDescent="0.25">
      <c r="D91" s="8" t="s">
        <v>8</v>
      </c>
    </row>
    <row r="96" spans="4:7" x14ac:dyDescent="0.25">
      <c r="D96" s="8" t="s">
        <v>9</v>
      </c>
    </row>
    <row r="98" spans="2:14" x14ac:dyDescent="0.25">
      <c r="D98" s="8" t="s">
        <v>16</v>
      </c>
    </row>
    <row r="99" spans="2:14" x14ac:dyDescent="0.25">
      <c r="D99" s="25">
        <v>0</v>
      </c>
      <c r="E99" s="25">
        <v>1</v>
      </c>
      <c r="F99" s="25">
        <v>2</v>
      </c>
      <c r="G99" s="25">
        <v>3</v>
      </c>
      <c r="H99"/>
      <c r="I99"/>
    </row>
    <row r="100" spans="2:14" x14ac:dyDescent="0.25">
      <c r="D100" s="23"/>
      <c r="E100" s="24">
        <f>E80</f>
        <v>100</v>
      </c>
      <c r="F100" s="24">
        <f>E81</f>
        <v>500</v>
      </c>
      <c r="G100" s="24">
        <f>E82</f>
        <v>1000</v>
      </c>
      <c r="H100"/>
      <c r="I100"/>
    </row>
    <row r="101" spans="2:14" x14ac:dyDescent="0.25">
      <c r="B101"/>
      <c r="C101"/>
    </row>
    <row r="102" spans="2:14" x14ac:dyDescent="0.25">
      <c r="B102"/>
      <c r="C102"/>
      <c r="D102" s="76" t="s">
        <v>10</v>
      </c>
      <c r="E102" s="77"/>
      <c r="F102" s="77"/>
      <c r="G102" s="77"/>
      <c r="H102" s="78"/>
      <c r="I102"/>
      <c r="J102" s="79" t="s">
        <v>11</v>
      </c>
      <c r="K102" s="80"/>
      <c r="L102" s="80"/>
      <c r="M102" s="80"/>
      <c r="N102" s="81"/>
    </row>
    <row r="103" spans="2:14" x14ac:dyDescent="0.25">
      <c r="B103"/>
      <c r="C103" s="26" t="s">
        <v>13</v>
      </c>
      <c r="D103" s="25" t="s">
        <v>43</v>
      </c>
      <c r="E103" s="25" t="s">
        <v>40</v>
      </c>
      <c r="F103" s="25" t="s">
        <v>41</v>
      </c>
      <c r="G103" s="25" t="s">
        <v>42</v>
      </c>
      <c r="H103" s="25" t="s">
        <v>12</v>
      </c>
      <c r="I103"/>
      <c r="J103" s="25" t="s">
        <v>43</v>
      </c>
      <c r="K103" s="25" t="s">
        <v>40</v>
      </c>
      <c r="L103" s="25" t="s">
        <v>41</v>
      </c>
      <c r="M103" s="25" t="s">
        <v>42</v>
      </c>
      <c r="N103" s="25" t="s">
        <v>12</v>
      </c>
    </row>
    <row r="104" spans="2:14" x14ac:dyDescent="0.25">
      <c r="B104"/>
      <c r="C104" s="30">
        <f>E86</f>
        <v>0.04</v>
      </c>
      <c r="D104" s="27"/>
      <c r="E104" s="27">
        <f>E$100/(1+$E86)^E$99</f>
        <v>96.153846153846146</v>
      </c>
      <c r="F104" s="27">
        <f t="shared" ref="F104:G105" si="5">F$100/(1+$E86)^F$99</f>
        <v>462.27810650887568</v>
      </c>
      <c r="G104" s="27">
        <f t="shared" si="5"/>
        <v>888.99635867091479</v>
      </c>
      <c r="H104" s="28">
        <f>SUM(D104:G104)</f>
        <v>1447.4283113336367</v>
      </c>
      <c r="I104"/>
      <c r="J104" s="27"/>
      <c r="K104" s="27">
        <f t="shared" ref="K104:M105" si="6">PV($E86,E$99,,E$100)</f>
        <v>-96.153846153846146</v>
      </c>
      <c r="L104" s="27">
        <f t="shared" si="6"/>
        <v>-462.27810650887568</v>
      </c>
      <c r="M104" s="27">
        <f t="shared" si="6"/>
        <v>-888.99635867091479</v>
      </c>
      <c r="N104" s="28">
        <f>SUM(J104:M104)</f>
        <v>-1447.4283113336367</v>
      </c>
    </row>
    <row r="105" spans="2:14" x14ac:dyDescent="0.25">
      <c r="B105"/>
      <c r="C105" s="30">
        <f>E87</f>
        <v>0.25</v>
      </c>
      <c r="D105" s="27"/>
      <c r="E105" s="27">
        <f>E$100/(1+$E87)^E$99</f>
        <v>80</v>
      </c>
      <c r="F105" s="27">
        <f t="shared" si="5"/>
        <v>320</v>
      </c>
      <c r="G105" s="27">
        <f t="shared" si="5"/>
        <v>512</v>
      </c>
      <c r="H105" s="28">
        <f>SUM(D105:G105)</f>
        <v>912</v>
      </c>
      <c r="I105"/>
      <c r="J105" s="27"/>
      <c r="K105" s="27">
        <f t="shared" si="6"/>
        <v>-80</v>
      </c>
      <c r="L105" s="27">
        <f t="shared" si="6"/>
        <v>-320</v>
      </c>
      <c r="M105" s="27">
        <f t="shared" si="6"/>
        <v>-512</v>
      </c>
      <c r="N105" s="28">
        <f>SUM(J105:M105)</f>
        <v>-912</v>
      </c>
    </row>
    <row r="108" spans="2:14" x14ac:dyDescent="0.25">
      <c r="C108" s="109" t="s">
        <v>25</v>
      </c>
      <c r="D108" s="9" t="s">
        <v>7</v>
      </c>
      <c r="E108" s="10"/>
      <c r="F108" s="10"/>
      <c r="G108" s="11"/>
    </row>
    <row r="109" spans="2:14" x14ac:dyDescent="0.25">
      <c r="D109" s="12"/>
      <c r="E109" s="13"/>
      <c r="F109" s="13"/>
      <c r="G109" s="14"/>
    </row>
    <row r="110" spans="2:14" x14ac:dyDescent="0.25">
      <c r="D110" s="15" t="s">
        <v>37</v>
      </c>
      <c r="E110" s="16">
        <v>1000</v>
      </c>
      <c r="F110" s="13"/>
      <c r="G110" s="14"/>
    </row>
    <row r="111" spans="2:14" x14ac:dyDescent="0.25">
      <c r="D111" s="15" t="s">
        <v>38</v>
      </c>
      <c r="E111" s="16">
        <v>500</v>
      </c>
      <c r="F111" s="13"/>
      <c r="G111" s="14"/>
    </row>
    <row r="112" spans="2:14" x14ac:dyDescent="0.25">
      <c r="D112" s="15" t="s">
        <v>39</v>
      </c>
      <c r="E112" s="16">
        <v>100</v>
      </c>
      <c r="F112" s="13"/>
      <c r="G112" s="14"/>
    </row>
    <row r="113" spans="4:7" x14ac:dyDescent="0.25">
      <c r="D113" s="12"/>
      <c r="E113" s="13"/>
      <c r="F113" s="13"/>
      <c r="G113" s="14"/>
    </row>
    <row r="114" spans="4:7" x14ac:dyDescent="0.25">
      <c r="D114" s="15" t="s">
        <v>3</v>
      </c>
      <c r="E114" s="17">
        <v>3</v>
      </c>
      <c r="F114" s="13"/>
      <c r="G114" s="14"/>
    </row>
    <row r="115" spans="4:7" x14ac:dyDescent="0.25">
      <c r="D115" s="12"/>
      <c r="E115" s="13"/>
      <c r="F115" s="13"/>
      <c r="G115" s="14"/>
    </row>
    <row r="116" spans="4:7" x14ac:dyDescent="0.25">
      <c r="D116" s="15" t="s">
        <v>4</v>
      </c>
      <c r="E116" s="18">
        <v>0.04</v>
      </c>
      <c r="G116" s="14"/>
    </row>
    <row r="117" spans="4:7" x14ac:dyDescent="0.25">
      <c r="D117" s="15"/>
      <c r="E117" s="18">
        <v>0.25</v>
      </c>
      <c r="F117" s="18"/>
      <c r="G117" s="19"/>
    </row>
    <row r="118" spans="4:7" x14ac:dyDescent="0.25">
      <c r="D118" s="12"/>
      <c r="E118" s="13"/>
      <c r="F118" s="13"/>
      <c r="G118" s="14"/>
    </row>
    <row r="119" spans="4:7" x14ac:dyDescent="0.25">
      <c r="D119" s="20" t="s">
        <v>2</v>
      </c>
      <c r="E119" s="21" t="s">
        <v>6</v>
      </c>
      <c r="F119" s="21"/>
      <c r="G119" s="22"/>
    </row>
    <row r="122" spans="4:7" x14ac:dyDescent="0.25">
      <c r="D122" s="8" t="s">
        <v>8</v>
      </c>
    </row>
    <row r="127" spans="4:7" x14ac:dyDescent="0.25">
      <c r="D127" s="8" t="s">
        <v>9</v>
      </c>
    </row>
    <row r="129" spans="2:19" x14ac:dyDescent="0.25">
      <c r="D129" s="8" t="s">
        <v>16</v>
      </c>
    </row>
    <row r="130" spans="2:19" x14ac:dyDescent="0.25">
      <c r="D130" s="25">
        <v>0</v>
      </c>
      <c r="E130" s="25">
        <v>1</v>
      </c>
      <c r="F130" s="25">
        <v>2</v>
      </c>
      <c r="G130" s="25">
        <v>3</v>
      </c>
      <c r="H130"/>
      <c r="I130"/>
    </row>
    <row r="131" spans="2:19" x14ac:dyDescent="0.25">
      <c r="D131" s="23"/>
      <c r="E131" s="24">
        <f>E110</f>
        <v>1000</v>
      </c>
      <c r="F131" s="24">
        <f>E111</f>
        <v>500</v>
      </c>
      <c r="G131" s="24">
        <f>E112</f>
        <v>100</v>
      </c>
      <c r="H131"/>
      <c r="I131"/>
    </row>
    <row r="132" spans="2:19" x14ac:dyDescent="0.25">
      <c r="B132"/>
      <c r="C132"/>
    </row>
    <row r="133" spans="2:19" x14ac:dyDescent="0.25">
      <c r="B133"/>
      <c r="C133"/>
      <c r="D133" s="76" t="s">
        <v>10</v>
      </c>
      <c r="E133" s="77"/>
      <c r="F133" s="77"/>
      <c r="G133" s="77"/>
      <c r="H133" s="78"/>
      <c r="I133"/>
      <c r="J133" s="79" t="s">
        <v>11</v>
      </c>
      <c r="K133" s="80"/>
      <c r="L133" s="80"/>
      <c r="M133" s="80"/>
      <c r="N133" s="81"/>
    </row>
    <row r="134" spans="2:19" x14ac:dyDescent="0.25">
      <c r="B134"/>
      <c r="C134" s="26" t="s">
        <v>13</v>
      </c>
      <c r="D134" s="25" t="s">
        <v>43</v>
      </c>
      <c r="E134" s="25" t="s">
        <v>40</v>
      </c>
      <c r="F134" s="25" t="s">
        <v>41</v>
      </c>
      <c r="G134" s="25" t="s">
        <v>42</v>
      </c>
      <c r="H134" s="25" t="s">
        <v>12</v>
      </c>
      <c r="I134"/>
      <c r="J134" s="25" t="s">
        <v>43</v>
      </c>
      <c r="K134" s="25" t="s">
        <v>40</v>
      </c>
      <c r="L134" s="25" t="s">
        <v>41</v>
      </c>
      <c r="M134" s="25" t="s">
        <v>42</v>
      </c>
      <c r="N134" s="25" t="s">
        <v>12</v>
      </c>
    </row>
    <row r="135" spans="2:19" x14ac:dyDescent="0.25">
      <c r="B135"/>
      <c r="C135" s="30">
        <f>E116</f>
        <v>0.04</v>
      </c>
      <c r="D135" s="27"/>
      <c r="E135" s="27">
        <f>E$131/(1+$E116)^E$130</f>
        <v>961.53846153846155</v>
      </c>
      <c r="F135" s="27">
        <f t="shared" ref="F135:G136" si="7">F$131/(1+$E116)^F$130</f>
        <v>462.27810650887568</v>
      </c>
      <c r="G135" s="27">
        <f t="shared" si="7"/>
        <v>88.899635867091476</v>
      </c>
      <c r="H135" s="28">
        <f>SUM(D135:G135)</f>
        <v>1512.7162039144287</v>
      </c>
      <c r="I135"/>
      <c r="J135" s="27"/>
      <c r="K135" s="27">
        <f>PV($E116,E$130,,E$131)</f>
        <v>-961.53846153846155</v>
      </c>
      <c r="L135" s="27">
        <f t="shared" ref="L135:M135" si="8">PV($E116,F$130,,F$131)</f>
        <v>-462.27810650887568</v>
      </c>
      <c r="M135" s="27">
        <f t="shared" si="8"/>
        <v>-88.899635867091476</v>
      </c>
      <c r="N135" s="28">
        <f>SUM(J135:M135)</f>
        <v>-1512.7162039144287</v>
      </c>
    </row>
    <row r="136" spans="2:19" x14ac:dyDescent="0.25">
      <c r="B136"/>
      <c r="C136" s="30">
        <f>E117</f>
        <v>0.25</v>
      </c>
      <c r="D136" s="27"/>
      <c r="E136" s="27">
        <f>E$131/(1+$E117)^E$130</f>
        <v>800</v>
      </c>
      <c r="F136" s="27">
        <f t="shared" si="7"/>
        <v>320</v>
      </c>
      <c r="G136" s="27">
        <f t="shared" si="7"/>
        <v>51.2</v>
      </c>
      <c r="H136" s="28">
        <f>SUM(D136:G136)</f>
        <v>1171.2</v>
      </c>
      <c r="I136"/>
      <c r="J136" s="27"/>
      <c r="K136" s="27">
        <f>PV($E117,E$130,,E$131)</f>
        <v>-800</v>
      </c>
      <c r="L136" s="27">
        <f t="shared" ref="L136" si="9">PV($E117,F$130,,F$131)</f>
        <v>-320</v>
      </c>
      <c r="M136" s="27">
        <f t="shared" ref="M136" si="10">PV($E117,G$130,,G$131)</f>
        <v>-51.2</v>
      </c>
      <c r="N136" s="28">
        <f>SUM(J136:M136)</f>
        <v>-1171.2</v>
      </c>
    </row>
    <row r="139" spans="2:19" x14ac:dyDescent="0.25">
      <c r="C139" s="109" t="s">
        <v>28</v>
      </c>
      <c r="D139" s="72" t="s">
        <v>44</v>
      </c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</row>
    <row r="140" spans="2:19" x14ac:dyDescent="0.25"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</row>
  </sheetData>
  <mergeCells count="22">
    <mergeCell ref="D139:S140"/>
    <mergeCell ref="J72:K73"/>
    <mergeCell ref="J74:K74"/>
    <mergeCell ref="J75:K75"/>
    <mergeCell ref="D42:E42"/>
    <mergeCell ref="F42:G42"/>
    <mergeCell ref="H42:I42"/>
    <mergeCell ref="D43:E43"/>
    <mergeCell ref="F43:G43"/>
    <mergeCell ref="H43:I43"/>
    <mergeCell ref="D72:H72"/>
    <mergeCell ref="D102:H102"/>
    <mergeCell ref="J102:N102"/>
    <mergeCell ref="D133:H133"/>
    <mergeCell ref="J133:N133"/>
    <mergeCell ref="F39:I39"/>
    <mergeCell ref="D40:E40"/>
    <mergeCell ref="F40:G40"/>
    <mergeCell ref="H40:I40"/>
    <mergeCell ref="D41:E41"/>
    <mergeCell ref="F41:G41"/>
    <mergeCell ref="H41:I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0:G38"/>
  <sheetViews>
    <sheetView workbookViewId="0">
      <pane ySplit="16" topLeftCell="A17" activePane="bottomLeft" state="frozen"/>
      <selection pane="bottomLeft"/>
    </sheetView>
  </sheetViews>
  <sheetFormatPr defaultRowHeight="15" x14ac:dyDescent="0.25"/>
  <cols>
    <col min="1" max="4" width="9.140625" style="8"/>
    <col min="5" max="5" width="11.5703125" style="8" bestFit="1" customWidth="1"/>
    <col min="6" max="9" width="9.140625" style="8"/>
    <col min="10" max="10" width="9.5703125" style="8" bestFit="1" customWidth="1"/>
    <col min="11" max="16384" width="9.140625" style="8"/>
  </cols>
  <sheetData>
    <row r="20" spans="4:7" x14ac:dyDescent="0.25">
      <c r="D20" s="9" t="s">
        <v>7</v>
      </c>
      <c r="E20" s="10"/>
      <c r="F20" s="10"/>
      <c r="G20" s="11"/>
    </row>
    <row r="21" spans="4:7" x14ac:dyDescent="0.25">
      <c r="D21" s="12"/>
      <c r="E21" s="13"/>
      <c r="F21" s="13"/>
      <c r="G21" s="14"/>
    </row>
    <row r="22" spans="4:7" x14ac:dyDescent="0.25">
      <c r="D22" s="15" t="s">
        <v>45</v>
      </c>
      <c r="E22" s="16">
        <v>25000</v>
      </c>
      <c r="F22" s="13"/>
      <c r="G22" s="14"/>
    </row>
    <row r="23" spans="4:7" x14ac:dyDescent="0.25">
      <c r="D23" s="12"/>
      <c r="E23" s="13"/>
      <c r="F23" s="13"/>
      <c r="G23" s="14"/>
    </row>
    <row r="24" spans="4:7" x14ac:dyDescent="0.25">
      <c r="D24" s="15" t="s">
        <v>3</v>
      </c>
      <c r="E24" s="17">
        <v>12</v>
      </c>
      <c r="F24" s="13"/>
      <c r="G24" s="14"/>
    </row>
    <row r="25" spans="4:7" x14ac:dyDescent="0.25">
      <c r="D25" s="12"/>
      <c r="E25" s="13"/>
      <c r="F25" s="13"/>
      <c r="G25" s="14"/>
    </row>
    <row r="26" spans="4:7" x14ac:dyDescent="0.25">
      <c r="D26" s="15" t="s">
        <v>4</v>
      </c>
      <c r="E26" s="18">
        <v>0.06</v>
      </c>
      <c r="G26" s="14"/>
    </row>
    <row r="27" spans="4:7" x14ac:dyDescent="0.25">
      <c r="D27" s="15"/>
      <c r="E27" s="18"/>
      <c r="F27" s="18"/>
      <c r="G27" s="19"/>
    </row>
    <row r="28" spans="4:7" x14ac:dyDescent="0.25">
      <c r="D28" s="20" t="s">
        <v>15</v>
      </c>
      <c r="E28" s="21" t="s">
        <v>6</v>
      </c>
      <c r="F28" s="21"/>
      <c r="G28" s="22"/>
    </row>
    <row r="30" spans="4:7" x14ac:dyDescent="0.25">
      <c r="D30" s="8" t="s">
        <v>8</v>
      </c>
    </row>
    <row r="34" spans="4:7" x14ac:dyDescent="0.25">
      <c r="D34" s="8" t="s">
        <v>9</v>
      </c>
    </row>
    <row r="36" spans="4:7" x14ac:dyDescent="0.25">
      <c r="D36" s="73" t="s">
        <v>12</v>
      </c>
      <c r="E36" s="73"/>
      <c r="F36" s="73"/>
      <c r="G36" s="73"/>
    </row>
    <row r="37" spans="4:7" x14ac:dyDescent="0.25">
      <c r="D37" s="74" t="s">
        <v>10</v>
      </c>
      <c r="E37" s="74"/>
      <c r="F37" s="75" t="s">
        <v>11</v>
      </c>
      <c r="G37" s="75"/>
    </row>
    <row r="38" spans="4:7" x14ac:dyDescent="0.25">
      <c r="D38" s="82">
        <f>E22*(E26/((1-(1+E26)^-E24)))</f>
        <v>2981.9257345165888</v>
      </c>
      <c r="E38" s="82"/>
      <c r="F38" s="83">
        <f>PMT(E26,E24,E22)</f>
        <v>-2981.9257345165915</v>
      </c>
      <c r="G38" s="83"/>
    </row>
  </sheetData>
  <mergeCells count="5">
    <mergeCell ref="D36:G36"/>
    <mergeCell ref="D37:E37"/>
    <mergeCell ref="F37:G37"/>
    <mergeCell ref="D38:E38"/>
    <mergeCell ref="F38:G3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G34"/>
  <sheetViews>
    <sheetView workbookViewId="0">
      <pane ySplit="12" topLeftCell="A13" activePane="bottomLeft" state="frozen"/>
      <selection pane="bottomLeft"/>
    </sheetView>
  </sheetViews>
  <sheetFormatPr defaultRowHeight="15" x14ac:dyDescent="0.25"/>
  <cols>
    <col min="1" max="4" width="9.140625" style="8"/>
    <col min="5" max="5" width="11.5703125" style="8" bestFit="1" customWidth="1"/>
    <col min="6" max="9" width="9.140625" style="8"/>
    <col min="10" max="10" width="9.5703125" style="8" bestFit="1" customWidth="1"/>
    <col min="11" max="16384" width="9.140625" style="8"/>
  </cols>
  <sheetData>
    <row r="16" spans="4:7" x14ac:dyDescent="0.25">
      <c r="D16" s="9" t="s">
        <v>7</v>
      </c>
      <c r="E16" s="10"/>
      <c r="F16" s="10"/>
      <c r="G16" s="11"/>
    </row>
    <row r="17" spans="4:7" x14ac:dyDescent="0.25">
      <c r="D17" s="12"/>
      <c r="E17" s="13"/>
      <c r="F17" s="13"/>
      <c r="G17" s="14"/>
    </row>
    <row r="18" spans="4:7" x14ac:dyDescent="0.25">
      <c r="D18" s="15" t="s">
        <v>46</v>
      </c>
      <c r="E18" s="16">
        <v>50000</v>
      </c>
      <c r="F18" s="13"/>
      <c r="G18" s="14"/>
    </row>
    <row r="19" spans="4:7" x14ac:dyDescent="0.25">
      <c r="D19" s="12"/>
      <c r="E19" s="13"/>
      <c r="F19" s="13"/>
      <c r="G19" s="14"/>
    </row>
    <row r="20" spans="4:7" x14ac:dyDescent="0.25">
      <c r="D20" s="15" t="s">
        <v>3</v>
      </c>
      <c r="E20" s="17">
        <v>10</v>
      </c>
      <c r="F20" s="13"/>
      <c r="G20" s="14"/>
    </row>
    <row r="21" spans="4:7" x14ac:dyDescent="0.25">
      <c r="D21" s="12"/>
      <c r="E21" s="13"/>
      <c r="F21" s="13"/>
      <c r="G21" s="14"/>
    </row>
    <row r="22" spans="4:7" x14ac:dyDescent="0.25">
      <c r="D22" s="15" t="s">
        <v>4</v>
      </c>
      <c r="E22" s="18">
        <v>0.08</v>
      </c>
      <c r="G22" s="14"/>
    </row>
    <row r="23" spans="4:7" x14ac:dyDescent="0.25">
      <c r="D23" s="15"/>
      <c r="E23" s="18"/>
      <c r="F23" s="18"/>
      <c r="G23" s="19"/>
    </row>
    <row r="24" spans="4:7" x14ac:dyDescent="0.25">
      <c r="D24" s="20" t="s">
        <v>15</v>
      </c>
      <c r="E24" s="21" t="s">
        <v>6</v>
      </c>
      <c r="F24" s="21"/>
      <c r="G24" s="22"/>
    </row>
    <row r="26" spans="4:7" x14ac:dyDescent="0.25">
      <c r="D26" s="8" t="s">
        <v>8</v>
      </c>
    </row>
    <row r="30" spans="4:7" x14ac:dyDescent="0.25">
      <c r="D30" s="8" t="s">
        <v>9</v>
      </c>
    </row>
    <row r="32" spans="4:7" x14ac:dyDescent="0.25">
      <c r="D32" s="73" t="s">
        <v>12</v>
      </c>
      <c r="E32" s="73"/>
      <c r="F32" s="73"/>
      <c r="G32" s="73"/>
    </row>
    <row r="33" spans="4:7" x14ac:dyDescent="0.25">
      <c r="D33" s="74" t="s">
        <v>10</v>
      </c>
      <c r="E33" s="74"/>
      <c r="F33" s="75" t="s">
        <v>11</v>
      </c>
      <c r="G33" s="75"/>
    </row>
    <row r="34" spans="4:7" x14ac:dyDescent="0.25">
      <c r="D34" s="82">
        <f>E18*(E22/(((1+E22)^E20-1)))</f>
        <v>3451.4744348537683</v>
      </c>
      <c r="E34" s="82"/>
      <c r="F34" s="83">
        <f>PMT(E22,E20,,E18)</f>
        <v>-3451.4744348537702</v>
      </c>
      <c r="G34" s="83"/>
    </row>
  </sheetData>
  <mergeCells count="5">
    <mergeCell ref="D32:G32"/>
    <mergeCell ref="D33:E33"/>
    <mergeCell ref="F33:G33"/>
    <mergeCell ref="D34:E34"/>
    <mergeCell ref="F34:G3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G31"/>
  <sheetViews>
    <sheetView workbookViewId="0">
      <pane ySplit="9" topLeftCell="A10" activePane="bottomLeft" state="frozen"/>
      <selection pane="bottomLeft"/>
    </sheetView>
  </sheetViews>
  <sheetFormatPr defaultRowHeight="15" x14ac:dyDescent="0.25"/>
  <cols>
    <col min="1" max="4" width="9.140625" style="8"/>
    <col min="5" max="5" width="11.5703125" style="8" bestFit="1" customWidth="1"/>
    <col min="6" max="9" width="9.140625" style="8"/>
    <col min="10" max="10" width="9.5703125" style="8" bestFit="1" customWidth="1"/>
    <col min="11" max="16384" width="9.140625" style="8"/>
  </cols>
  <sheetData>
    <row r="13" spans="4:7" x14ac:dyDescent="0.25">
      <c r="D13" s="9" t="s">
        <v>7</v>
      </c>
      <c r="E13" s="10"/>
      <c r="F13" s="10"/>
      <c r="G13" s="11"/>
    </row>
    <row r="14" spans="4:7" x14ac:dyDescent="0.25">
      <c r="D14" s="12"/>
      <c r="E14" s="13"/>
      <c r="F14" s="13"/>
      <c r="G14" s="14"/>
    </row>
    <row r="15" spans="4:7" x14ac:dyDescent="0.25">
      <c r="D15" s="15" t="s">
        <v>46</v>
      </c>
      <c r="E15" s="16">
        <v>50000</v>
      </c>
      <c r="F15" s="13"/>
      <c r="G15" s="14"/>
    </row>
    <row r="16" spans="4:7" x14ac:dyDescent="0.25">
      <c r="D16" s="12"/>
      <c r="E16" s="13"/>
      <c r="F16" s="13"/>
      <c r="G16" s="14"/>
    </row>
    <row r="17" spans="4:7" x14ac:dyDescent="0.25">
      <c r="D17" s="15" t="s">
        <v>3</v>
      </c>
      <c r="E17" s="17">
        <v>10</v>
      </c>
      <c r="F17" s="13"/>
      <c r="G17" s="14"/>
    </row>
    <row r="18" spans="4:7" x14ac:dyDescent="0.25">
      <c r="D18" s="12"/>
      <c r="E18" s="13"/>
      <c r="F18" s="13"/>
      <c r="G18" s="14"/>
    </row>
    <row r="19" spans="4:7" x14ac:dyDescent="0.25">
      <c r="D19" s="15" t="s">
        <v>4</v>
      </c>
      <c r="E19" s="18">
        <v>0.08</v>
      </c>
      <c r="G19" s="14"/>
    </row>
    <row r="20" spans="4:7" x14ac:dyDescent="0.25">
      <c r="D20" s="15"/>
      <c r="E20" s="18"/>
      <c r="F20" s="18"/>
      <c r="G20" s="19"/>
    </row>
    <row r="21" spans="4:7" x14ac:dyDescent="0.25">
      <c r="D21" s="20" t="s">
        <v>15</v>
      </c>
      <c r="E21" s="21" t="s">
        <v>6</v>
      </c>
      <c r="F21" s="21"/>
      <c r="G21" s="22"/>
    </row>
    <row r="23" spans="4:7" x14ac:dyDescent="0.25">
      <c r="D23" s="8" t="s">
        <v>8</v>
      </c>
    </row>
    <row r="27" spans="4:7" x14ac:dyDescent="0.25">
      <c r="D27" s="8" t="s">
        <v>9</v>
      </c>
    </row>
    <row r="29" spans="4:7" x14ac:dyDescent="0.25">
      <c r="D29" s="73" t="s">
        <v>12</v>
      </c>
      <c r="E29" s="73"/>
      <c r="F29" s="73"/>
      <c r="G29" s="73"/>
    </row>
    <row r="30" spans="4:7" x14ac:dyDescent="0.25">
      <c r="D30" s="74" t="s">
        <v>10</v>
      </c>
      <c r="E30" s="74"/>
      <c r="F30" s="75" t="s">
        <v>11</v>
      </c>
      <c r="G30" s="75"/>
    </row>
    <row r="31" spans="4:7" x14ac:dyDescent="0.25">
      <c r="D31" s="82">
        <f>E15*(E19/(((1+E19)^E17-1)))/(1+E19)</f>
        <v>3195.8096619016374</v>
      </c>
      <c r="E31" s="82"/>
      <c r="F31" s="83">
        <f>PMT(E19,E17,,E15,1)</f>
        <v>-3195.8096619016387</v>
      </c>
      <c r="G31" s="83"/>
    </row>
  </sheetData>
  <mergeCells count="5">
    <mergeCell ref="D29:G29"/>
    <mergeCell ref="D30:E30"/>
    <mergeCell ref="F30:G30"/>
    <mergeCell ref="D31:E31"/>
    <mergeCell ref="F31:G3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13:H31"/>
  <sheetViews>
    <sheetView workbookViewId="0">
      <pane ySplit="9" topLeftCell="A10" activePane="bottomLeft" state="frozen"/>
      <selection pane="bottomLeft"/>
    </sheetView>
  </sheetViews>
  <sheetFormatPr defaultRowHeight="15" x14ac:dyDescent="0.25"/>
  <cols>
    <col min="1" max="4" width="9.140625" style="8"/>
    <col min="5" max="5" width="11.5703125" style="8" bestFit="1" customWidth="1"/>
    <col min="6" max="9" width="9.140625" style="8"/>
    <col min="10" max="10" width="9.5703125" style="8" bestFit="1" customWidth="1"/>
    <col min="11" max="16384" width="9.140625" style="8"/>
  </cols>
  <sheetData>
    <row r="13" spans="4:7" x14ac:dyDescent="0.25">
      <c r="D13" s="9" t="s">
        <v>7</v>
      </c>
      <c r="E13" s="10"/>
      <c r="F13" s="10"/>
      <c r="G13" s="11"/>
    </row>
    <row r="14" spans="4:7" x14ac:dyDescent="0.25">
      <c r="D14" s="12"/>
      <c r="E14" s="13"/>
      <c r="F14" s="13"/>
      <c r="G14" s="14"/>
    </row>
    <row r="15" spans="4:7" x14ac:dyDescent="0.25">
      <c r="D15" s="15" t="s">
        <v>5</v>
      </c>
      <c r="E15" s="16">
        <v>16000</v>
      </c>
      <c r="F15" s="13"/>
      <c r="G15" s="14"/>
    </row>
    <row r="16" spans="4:7" x14ac:dyDescent="0.25">
      <c r="D16" s="12"/>
      <c r="E16" s="13"/>
      <c r="F16" s="13"/>
      <c r="G16" s="14"/>
    </row>
    <row r="17" spans="4:8" x14ac:dyDescent="0.25">
      <c r="D17" s="15" t="s">
        <v>2</v>
      </c>
      <c r="E17" s="16">
        <v>10000</v>
      </c>
      <c r="F17" s="13"/>
      <c r="G17" s="14"/>
    </row>
    <row r="18" spans="4:8" x14ac:dyDescent="0.25">
      <c r="D18" s="12"/>
      <c r="E18" s="13"/>
      <c r="F18" s="13"/>
      <c r="G18" s="14"/>
    </row>
    <row r="19" spans="4:8" x14ac:dyDescent="0.25">
      <c r="D19" s="15" t="s">
        <v>3</v>
      </c>
      <c r="E19" s="35">
        <v>3</v>
      </c>
      <c r="G19" s="14"/>
    </row>
    <row r="20" spans="4:8" x14ac:dyDescent="0.25">
      <c r="D20" s="15"/>
      <c r="E20" s="18"/>
      <c r="F20" s="18"/>
      <c r="G20" s="19"/>
    </row>
    <row r="21" spans="4:8" x14ac:dyDescent="0.25">
      <c r="D21" s="20" t="s">
        <v>4</v>
      </c>
      <c r="E21" s="21" t="s">
        <v>6</v>
      </c>
      <c r="F21" s="21"/>
      <c r="G21" s="22"/>
    </row>
    <row r="23" spans="4:8" x14ac:dyDescent="0.25">
      <c r="D23" s="8" t="s">
        <v>8</v>
      </c>
    </row>
    <row r="25" spans="4:8" x14ac:dyDescent="0.25">
      <c r="H25" s="33" t="s">
        <v>47</v>
      </c>
    </row>
    <row r="27" spans="4:8" x14ac:dyDescent="0.25">
      <c r="D27" s="8" t="s">
        <v>9</v>
      </c>
    </row>
    <row r="29" spans="4:8" x14ac:dyDescent="0.25">
      <c r="D29" s="73" t="s">
        <v>12</v>
      </c>
      <c r="E29" s="73"/>
      <c r="F29" s="73"/>
      <c r="G29" s="73"/>
    </row>
    <row r="30" spans="4:8" x14ac:dyDescent="0.25">
      <c r="D30" s="74" t="s">
        <v>10</v>
      </c>
      <c r="E30" s="74"/>
      <c r="F30" s="75" t="s">
        <v>11</v>
      </c>
      <c r="G30" s="75"/>
    </row>
    <row r="31" spans="4:8" x14ac:dyDescent="0.25">
      <c r="D31" s="71">
        <f>(E15/E17)^(1/E19)-1</f>
        <v>0.1696070952851465</v>
      </c>
      <c r="E31" s="71"/>
      <c r="F31" s="84">
        <f>RATE(E19,0,-E17,E15)</f>
        <v>0.16960709528514606</v>
      </c>
      <c r="G31" s="83"/>
    </row>
  </sheetData>
  <mergeCells count="5">
    <mergeCell ref="D29:G29"/>
    <mergeCell ref="D30:E30"/>
    <mergeCell ref="F30:G30"/>
    <mergeCell ref="D31:E31"/>
    <mergeCell ref="F31:G3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P34"/>
  <sheetViews>
    <sheetView workbookViewId="0">
      <pane ySplit="9" topLeftCell="A10" activePane="bottomLeft" state="frozen"/>
      <selection pane="bottomLeft"/>
    </sheetView>
  </sheetViews>
  <sheetFormatPr defaultRowHeight="15" x14ac:dyDescent="0.25"/>
  <cols>
    <col min="1" max="4" width="9.140625" style="8"/>
    <col min="5" max="5" width="11.5703125" style="8" bestFit="1" customWidth="1"/>
    <col min="6" max="9" width="9.140625" style="8"/>
    <col min="10" max="10" width="9.5703125" style="8" bestFit="1" customWidth="1"/>
    <col min="11" max="16384" width="9.140625" style="8"/>
  </cols>
  <sheetData>
    <row r="13" spans="4:7" x14ac:dyDescent="0.25">
      <c r="D13" s="9" t="s">
        <v>7</v>
      </c>
      <c r="E13" s="10"/>
      <c r="F13" s="10"/>
      <c r="G13" s="11"/>
    </row>
    <row r="14" spans="4:7" x14ac:dyDescent="0.25">
      <c r="D14" s="12"/>
      <c r="E14" s="13"/>
      <c r="F14" s="13"/>
      <c r="G14" s="14"/>
    </row>
    <row r="15" spans="4:7" x14ac:dyDescent="0.25">
      <c r="D15" s="15" t="s">
        <v>45</v>
      </c>
      <c r="E15" s="16">
        <v>10200</v>
      </c>
      <c r="F15" s="13"/>
      <c r="G15" s="14"/>
    </row>
    <row r="16" spans="4:7" x14ac:dyDescent="0.25">
      <c r="D16" s="12"/>
      <c r="E16" s="13"/>
      <c r="F16" s="13"/>
      <c r="G16" s="14"/>
    </row>
    <row r="17" spans="4:8" x14ac:dyDescent="0.25">
      <c r="D17" s="15" t="s">
        <v>15</v>
      </c>
      <c r="E17" s="16">
        <v>3000</v>
      </c>
      <c r="F17" s="13"/>
      <c r="G17" s="14"/>
    </row>
    <row r="18" spans="4:8" x14ac:dyDescent="0.25">
      <c r="D18" s="12"/>
      <c r="E18" s="13"/>
      <c r="F18" s="13"/>
      <c r="G18" s="14"/>
    </row>
    <row r="19" spans="4:8" x14ac:dyDescent="0.25">
      <c r="D19" s="15" t="s">
        <v>3</v>
      </c>
      <c r="E19" s="17">
        <v>4</v>
      </c>
      <c r="F19" s="13"/>
      <c r="G19" s="14"/>
    </row>
    <row r="20" spans="4:8" x14ac:dyDescent="0.25">
      <c r="D20" s="12"/>
      <c r="E20" s="13"/>
      <c r="F20" s="13"/>
      <c r="G20" s="14"/>
    </row>
    <row r="21" spans="4:8" x14ac:dyDescent="0.25">
      <c r="D21" s="20" t="s">
        <v>4</v>
      </c>
      <c r="E21" s="21" t="s">
        <v>6</v>
      </c>
      <c r="F21" s="21"/>
      <c r="G21" s="22"/>
    </row>
    <row r="23" spans="4:8" x14ac:dyDescent="0.25">
      <c r="D23" s="8" t="s">
        <v>8</v>
      </c>
    </row>
    <row r="25" spans="4:8" x14ac:dyDescent="0.25">
      <c r="H25" s="33" t="s">
        <v>47</v>
      </c>
    </row>
    <row r="27" spans="4:8" x14ac:dyDescent="0.25">
      <c r="D27" s="8" t="s">
        <v>9</v>
      </c>
    </row>
    <row r="29" spans="4:8" x14ac:dyDescent="0.25">
      <c r="D29" s="73" t="s">
        <v>12</v>
      </c>
      <c r="E29" s="73"/>
      <c r="F29" s="73"/>
      <c r="G29" s="73"/>
    </row>
    <row r="30" spans="4:8" x14ac:dyDescent="0.25">
      <c r="D30" s="76" t="s">
        <v>48</v>
      </c>
      <c r="E30" s="78"/>
      <c r="F30" s="75" t="s">
        <v>11</v>
      </c>
      <c r="G30" s="75"/>
    </row>
    <row r="31" spans="4:8" x14ac:dyDescent="0.25">
      <c r="D31" s="85">
        <v>7.0000000000000007E-2</v>
      </c>
      <c r="E31" s="86"/>
      <c r="F31" s="84">
        <f>RATE(E19,-E17,E15)</f>
        <v>6.8332660174615867E-2</v>
      </c>
      <c r="G31" s="83"/>
    </row>
    <row r="33" spans="3:16" x14ac:dyDescent="0.25">
      <c r="C33" s="72" t="s">
        <v>49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3:16" x14ac:dyDescent="0.25"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</row>
  </sheetData>
  <mergeCells count="6">
    <mergeCell ref="C33:P34"/>
    <mergeCell ref="D29:G29"/>
    <mergeCell ref="D30:E30"/>
    <mergeCell ref="F30:G30"/>
    <mergeCell ref="D31:E31"/>
    <mergeCell ref="F31:G3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1:V32"/>
  <sheetViews>
    <sheetView workbookViewId="0">
      <pane ySplit="9" topLeftCell="A10" activePane="bottomLeft" state="frozen"/>
      <selection pane="bottomLeft"/>
    </sheetView>
  </sheetViews>
  <sheetFormatPr defaultRowHeight="15" x14ac:dyDescent="0.25"/>
  <cols>
    <col min="1" max="3" width="9.140625" style="8"/>
    <col min="4" max="4" width="13.28515625" style="8" customWidth="1"/>
    <col min="5" max="7" width="12.5703125" style="8" bestFit="1" customWidth="1"/>
    <col min="8" max="10" width="14.28515625" style="8" bestFit="1" customWidth="1"/>
    <col min="11" max="13" width="9.140625" style="8"/>
    <col min="14" max="14" width="10.85546875" style="8" customWidth="1"/>
    <col min="15" max="16" width="9.140625" style="8"/>
    <col min="17" max="17" width="10.28515625" style="8" bestFit="1" customWidth="1"/>
    <col min="18" max="16384" width="9.140625" style="8"/>
  </cols>
  <sheetData>
    <row r="11" spans="2:7" x14ac:dyDescent="0.25">
      <c r="B11" s="8" t="s">
        <v>0</v>
      </c>
    </row>
    <row r="12" spans="2:7" x14ac:dyDescent="0.25">
      <c r="C12" s="8" t="s">
        <v>1</v>
      </c>
      <c r="D12" s="9" t="s">
        <v>7</v>
      </c>
      <c r="E12" s="10"/>
      <c r="F12" s="10"/>
      <c r="G12" s="11"/>
    </row>
    <row r="13" spans="2:7" x14ac:dyDescent="0.25">
      <c r="D13" s="12"/>
      <c r="E13" s="13"/>
      <c r="F13" s="13"/>
      <c r="G13" s="14"/>
    </row>
    <row r="14" spans="2:7" x14ac:dyDescent="0.25">
      <c r="D14" s="15" t="s">
        <v>50</v>
      </c>
      <c r="E14" s="16">
        <v>500000</v>
      </c>
      <c r="F14" s="13"/>
      <c r="G14" s="14"/>
    </row>
    <row r="15" spans="2:7" x14ac:dyDescent="0.25">
      <c r="D15" s="12"/>
      <c r="E15" s="13"/>
      <c r="F15" s="13"/>
      <c r="G15" s="14"/>
    </row>
    <row r="16" spans="2:7" x14ac:dyDescent="0.25">
      <c r="D16" s="15" t="s">
        <v>3</v>
      </c>
      <c r="E16" s="17">
        <v>6</v>
      </c>
      <c r="F16" s="13"/>
      <c r="G16" s="14"/>
    </row>
    <row r="17" spans="4:22" x14ac:dyDescent="0.25">
      <c r="D17" s="12"/>
      <c r="E17" s="13"/>
      <c r="F17" s="13"/>
      <c r="G17" s="14"/>
    </row>
    <row r="18" spans="4:22" x14ac:dyDescent="0.25">
      <c r="D18" s="15" t="s">
        <v>4</v>
      </c>
      <c r="E18" s="18">
        <v>0.2</v>
      </c>
      <c r="G18" s="14"/>
    </row>
    <row r="19" spans="4:22" x14ac:dyDescent="0.25">
      <c r="D19" s="12"/>
      <c r="E19" s="13"/>
      <c r="F19" s="13"/>
      <c r="G19" s="14"/>
    </row>
    <row r="20" spans="4:22" ht="30" x14ac:dyDescent="0.25">
      <c r="D20" s="37" t="s">
        <v>51</v>
      </c>
      <c r="E20" s="21" t="s">
        <v>6</v>
      </c>
      <c r="F20" s="21"/>
      <c r="G20" s="22"/>
    </row>
    <row r="22" spans="4:22" x14ac:dyDescent="0.25">
      <c r="D22" s="8" t="s">
        <v>8</v>
      </c>
    </row>
    <row r="26" spans="4:22" x14ac:dyDescent="0.25">
      <c r="D26" s="8" t="s">
        <v>9</v>
      </c>
    </row>
    <row r="27" spans="4:22" x14ac:dyDescent="0.25">
      <c r="P27"/>
      <c r="Q27"/>
      <c r="R27"/>
      <c r="S27"/>
      <c r="T27"/>
      <c r="U27"/>
      <c r="V27"/>
    </row>
    <row r="28" spans="4:22" x14ac:dyDescent="0.25">
      <c r="D28" s="8" t="s">
        <v>16</v>
      </c>
      <c r="P28"/>
      <c r="Q28"/>
      <c r="R28"/>
      <c r="S28"/>
      <c r="T28"/>
      <c r="U28"/>
      <c r="V28"/>
    </row>
    <row r="29" spans="4:22" x14ac:dyDescent="0.25">
      <c r="D29" s="25">
        <v>0</v>
      </c>
      <c r="E29" s="25">
        <v>1</v>
      </c>
      <c r="F29" s="25">
        <v>2</v>
      </c>
      <c r="G29" s="25">
        <v>3</v>
      </c>
      <c r="H29" s="25">
        <v>4</v>
      </c>
      <c r="I29" s="25">
        <v>5</v>
      </c>
      <c r="J29" s="25">
        <v>6</v>
      </c>
      <c r="P29"/>
      <c r="Q29"/>
      <c r="R29"/>
      <c r="S29"/>
      <c r="T29"/>
      <c r="U29"/>
      <c r="V29"/>
    </row>
    <row r="30" spans="4:22" x14ac:dyDescent="0.25">
      <c r="D30" s="23">
        <v>500000</v>
      </c>
      <c r="E30" s="39">
        <f>$D$30*(1+$E$18)^E29</f>
        <v>600000</v>
      </c>
      <c r="F30" s="39">
        <f>$D$30*(1+$E$18)^F29</f>
        <v>720000</v>
      </c>
      <c r="G30" s="39">
        <f t="shared" ref="G30:J30" si="0">$D$30*(1+$E$18)^G29</f>
        <v>864000</v>
      </c>
      <c r="H30" s="39">
        <f t="shared" si="0"/>
        <v>1036800</v>
      </c>
      <c r="I30" s="39">
        <f t="shared" si="0"/>
        <v>1244160</v>
      </c>
      <c r="J30" s="39">
        <f t="shared" si="0"/>
        <v>1492991.9999999998</v>
      </c>
      <c r="P30"/>
      <c r="Q30"/>
      <c r="R30"/>
      <c r="S30"/>
      <c r="T30"/>
      <c r="U30"/>
      <c r="V30"/>
    </row>
    <row r="31" spans="4:22" x14ac:dyDescent="0.25">
      <c r="P31"/>
      <c r="Q31"/>
      <c r="R31"/>
      <c r="S31"/>
      <c r="T31"/>
      <c r="U31"/>
      <c r="V31"/>
    </row>
    <row r="32" spans="4:22" x14ac:dyDescent="0.25">
      <c r="D32"/>
      <c r="E32"/>
      <c r="F32"/>
      <c r="G32"/>
      <c r="H32"/>
      <c r="I32"/>
      <c r="P32"/>
      <c r="Q32"/>
      <c r="R32"/>
      <c r="S32"/>
      <c r="T32"/>
      <c r="U32"/>
      <c r="V3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PV</vt:lpstr>
      <vt:lpstr>ამოცანა 3.1</vt:lpstr>
      <vt:lpstr>ამოცანა 3.2</vt:lpstr>
      <vt:lpstr>ამოცანა 3.3</vt:lpstr>
      <vt:lpstr>ამოცანა 3.4</vt:lpstr>
      <vt:lpstr>ამოცანა 3.5</vt:lpstr>
      <vt:lpstr>ამოცანა 3.6</vt:lpstr>
      <vt:lpstr>ამოცანა 3.7</vt:lpstr>
      <vt:lpstr>ამოცანა 3.8</vt:lpstr>
      <vt:lpstr>ამოცანა 3.9</vt:lpstr>
      <vt:lpstr>ამოცანა 3.10</vt:lpstr>
      <vt:lpstr>ამოცანა 3.11</vt:lpstr>
      <vt:lpstr>ამოცანა 3.12</vt:lpstr>
      <vt:lpstr>ამოცანა 3.13</vt:lpstr>
      <vt:lpstr>ამოცანა 3.14</vt:lpstr>
      <vt:lpstr>ამოცანა 3.15</vt:lpstr>
      <vt:lpstr>ამოცანა 3.16</vt:lpstr>
      <vt:lpstr>ამოცანა 3.17</vt:lpstr>
      <vt:lpstr>ამოცანა 3.18</vt:lpstr>
      <vt:lpstr>ამოცანა 3.19</vt:lpstr>
      <vt:lpstr>ამოცანა 3.20</vt:lpstr>
      <vt:lpstr>ამოცანა 3.21</vt:lpstr>
      <vt:lpstr>ამოცანა 3.22</vt:lpstr>
      <vt:lpstr>FV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Zviad</dc:creator>
  <cp:lastModifiedBy>Zviad Berekashvili</cp:lastModifiedBy>
  <dcterms:created xsi:type="dcterms:W3CDTF">2018-10-13T06:00:50Z</dcterms:created>
  <dcterms:modified xsi:type="dcterms:W3CDTF">2018-10-19T20:05:35Z</dcterms:modified>
</cp:coreProperties>
</file>