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ATLETAS" sheetId="1" r:id="rId4"/>
    <sheet state="visible" name="2K25 ELITE LEAGUE" sheetId="2" r:id="rId5"/>
    <sheet state="visible" name="ESTATÍSTICAS ATLETAS" sheetId="3" r:id="rId6"/>
    <sheet state="visible" name="DINÂMICA ESTATÍSTICAS ATLETAS" sheetId="4" r:id="rId7"/>
    <sheet state="visible" name="ESTATÍSTICAS EQUIPES" sheetId="5" r:id="rId8"/>
    <sheet state="visible" name="DINÂMICA EQUIPES" sheetId="6" r:id="rId9"/>
    <sheet state="visible" name="2K25 EQUIPES ELITE LEAGUE" sheetId="7" r:id="rId10"/>
    <sheet state="visible" name="DIREITO USP RP" sheetId="8" r:id="rId11"/>
    <sheet state="visible" name="EDUCA USP RP" sheetId="9" r:id="rId12"/>
    <sheet state="visible" name="FILÔ USP RP" sheetId="10" r:id="rId13"/>
    <sheet state="visible" name="LUS USP RP" sheetId="11" r:id="rId14"/>
    <sheet state="visible" name="MED BARÃO" sheetId="12" r:id="rId15"/>
    <sheet state="visible" name="MED UNAERP" sheetId="13" r:id="rId16"/>
    <sheet state="visible" name="MED USP RP" sheetId="14" r:id="rId17"/>
    <sheet state="visible" name="ODONTO USP RP" sheetId="15" r:id="rId18"/>
  </sheets>
  <definedNames>
    <definedName hidden="1" localSheetId="2" name="_xlnm._FilterDatabase">'ESTATÍSTICAS ATLETAS'!$A$1:$AJ$291</definedName>
    <definedName hidden="1" localSheetId="3" name="Z_ACA4E560_6B21_4C36_ADD8_E4F30B29A276_.wvu.FilterData">'DINÂMICA ESTATÍSTICAS ATLETAS'!$A$1:$AA$32</definedName>
  </definedNames>
  <calcPr/>
  <customWorkbookViews>
    <customWorkbookView activeSheetId="0" maximized="1" windowHeight="0" windowWidth="0" guid="{ACA4E560-6B21-4C36-ADD8-E4F30B29A276}" name="Filtro 1"/>
  </customWorkbookViews>
  <pivotCaches>
    <pivotCache cacheId="0" r:id="rId19"/>
    <pivotCache cacheId="1" r:id="rId20"/>
  </pivotCaches>
</workbook>
</file>

<file path=xl/sharedStrings.xml><?xml version="1.0" encoding="utf-8"?>
<sst xmlns="http://schemas.openxmlformats.org/spreadsheetml/2006/main" count="3265" uniqueCount="291">
  <si>
    <t>CÉLULA</t>
  </si>
  <si>
    <t>EQUIPE</t>
  </si>
  <si>
    <t>NOME</t>
  </si>
  <si>
    <t>APELIDO</t>
  </si>
  <si>
    <t>ANO</t>
  </si>
  <si>
    <t>INSTAGRAM</t>
  </si>
  <si>
    <t>NÚMERO</t>
  </si>
  <si>
    <t>DIREITO USP RP</t>
  </si>
  <si>
    <t>DRAI</t>
  </si>
  <si>
    <t>GAA.LIMA_</t>
  </si>
  <si>
    <t>VATÃO</t>
  </si>
  <si>
    <t>OTAVIO.DOMINGOS</t>
  </si>
  <si>
    <t>LOTAS</t>
  </si>
  <si>
    <t>DAVI10MAIA</t>
  </si>
  <si>
    <t>LEOOFF</t>
  </si>
  <si>
    <t>LEOO.RABELLO</t>
  </si>
  <si>
    <t>QUEBRA</t>
  </si>
  <si>
    <t>JVL.CUNHA</t>
  </si>
  <si>
    <t>QUATÁ</t>
  </si>
  <si>
    <t>GHAVEROLDI</t>
  </si>
  <si>
    <t>GUIZÃO</t>
  </si>
  <si>
    <t>GUI_FSILVEIRA</t>
  </si>
  <si>
    <t>GABIGOL</t>
  </si>
  <si>
    <t>JGB.BARBOSA</t>
  </si>
  <si>
    <t>FERZAMPS</t>
  </si>
  <si>
    <t>FERNE_ROCHA</t>
  </si>
  <si>
    <t>DESA</t>
  </si>
  <si>
    <t>BRUNO.TORGUI</t>
  </si>
  <si>
    <t>XANDE</t>
  </si>
  <si>
    <t>L_ALEXANDRE.19</t>
  </si>
  <si>
    <t>ZUKER</t>
  </si>
  <si>
    <t>LUCASLNAPOLITANO</t>
  </si>
  <si>
    <t>KACO</t>
  </si>
  <si>
    <t>ANDRE.HOFFMANN</t>
  </si>
  <si>
    <t>LUS USP RP</t>
  </si>
  <si>
    <t>FEGALDS</t>
  </si>
  <si>
    <t>SERASA</t>
  </si>
  <si>
    <t>VINICIUS_COROA</t>
  </si>
  <si>
    <t>KLAUS</t>
  </si>
  <si>
    <t>IAANZAAZ</t>
  </si>
  <si>
    <t>LEÔNCIO</t>
  </si>
  <si>
    <t>LUANBROST_</t>
  </si>
  <si>
    <t>CAVIAR</t>
  </si>
  <si>
    <t>OTAVIO.ZANIN</t>
  </si>
  <si>
    <t>DAVÓ</t>
  </si>
  <si>
    <t>HUGOL_31</t>
  </si>
  <si>
    <t>LÁCTEA</t>
  </si>
  <si>
    <t>JOW_6978</t>
  </si>
  <si>
    <t>LINGUINI</t>
  </si>
  <si>
    <t>VINIMARCAL_</t>
  </si>
  <si>
    <t>JOSÉ</t>
  </si>
  <si>
    <t>JOSEAFCASTRO</t>
  </si>
  <si>
    <t>SCOOBY LUS</t>
  </si>
  <si>
    <t>CABELINSTA</t>
  </si>
  <si>
    <t>VENTANIA LUS</t>
  </si>
  <si>
    <t>ELTINK</t>
  </si>
  <si>
    <t>ROCK</t>
  </si>
  <si>
    <t>IANMACHADO_G</t>
  </si>
  <si>
    <t>TICO</t>
  </si>
  <si>
    <t>FELIPEPIMENTADEOLIVEIRA</t>
  </si>
  <si>
    <t>ET LUS</t>
  </si>
  <si>
    <t>LOONEY</t>
  </si>
  <si>
    <t>EUVI.TOR021</t>
  </si>
  <si>
    <t>MISTER</t>
  </si>
  <si>
    <t>LUAN ANGELO</t>
  </si>
  <si>
    <t>MBAPPE LUS</t>
  </si>
  <si>
    <t>CIANETO LUS</t>
  </si>
  <si>
    <t>EDUCA USP RP</t>
  </si>
  <si>
    <t>KIWI</t>
  </si>
  <si>
    <t>LEO.SCHUSTER</t>
  </si>
  <si>
    <t>BODÃO</t>
  </si>
  <si>
    <t>CAE_MENDONCA</t>
  </si>
  <si>
    <t>JOÃO FEZES</t>
  </si>
  <si>
    <t>JOAO.FRAN25</t>
  </si>
  <si>
    <t>GELADO</t>
  </si>
  <si>
    <t>GELADOO</t>
  </si>
  <si>
    <t>CAPIVARA</t>
  </si>
  <si>
    <t>AZEVEDO__11</t>
  </si>
  <si>
    <t>UGA BUGA</t>
  </si>
  <si>
    <t>DAVID.LUCKY01S</t>
  </si>
  <si>
    <t>UIL</t>
  </si>
  <si>
    <t>UIL.F_S</t>
  </si>
  <si>
    <t>TRISTÃO</t>
  </si>
  <si>
    <t>_TRISTÃO</t>
  </si>
  <si>
    <t>BITELO</t>
  </si>
  <si>
    <t>PAULOANDREX_</t>
  </si>
  <si>
    <t>JATO</t>
  </si>
  <si>
    <t>FERNANDONISHIMOTO</t>
  </si>
  <si>
    <t>FEBEM</t>
  </si>
  <si>
    <t>FEBEM_GR</t>
  </si>
  <si>
    <t>MIGUÉ</t>
  </si>
  <si>
    <t>CARLOSDELLAVECCHIA</t>
  </si>
  <si>
    <t>DONEGA</t>
  </si>
  <si>
    <t>DAVIDONEGA</t>
  </si>
  <si>
    <t>TRISTINHO</t>
  </si>
  <si>
    <t>MARCOS_SERAFIM06</t>
  </si>
  <si>
    <t>FILÔ USP RP</t>
  </si>
  <si>
    <t>XAVECO</t>
  </si>
  <si>
    <t>NATH.CAMPOS</t>
  </si>
  <si>
    <t>DIOGO FERREIRA</t>
  </si>
  <si>
    <t>DIOGO</t>
  </si>
  <si>
    <t>DIOGO.LEBEIS_</t>
  </si>
  <si>
    <t>ZANGADO</t>
  </si>
  <si>
    <t>MURILO.HDS</t>
  </si>
  <si>
    <t>BRUXO</t>
  </si>
  <si>
    <t>FRED.POTASSO</t>
  </si>
  <si>
    <t>GULOSO</t>
  </si>
  <si>
    <t>MATH.CAMPOS7</t>
  </si>
  <si>
    <t>AUGUSTO</t>
  </si>
  <si>
    <t>_AUGUSTOPB</t>
  </si>
  <si>
    <t>PILEGGI</t>
  </si>
  <si>
    <t>PEDRO.PILEGGI</t>
  </si>
  <si>
    <t>THIAGO</t>
  </si>
  <si>
    <t>JAPA</t>
  </si>
  <si>
    <t>ARTHULEIRO</t>
  </si>
  <si>
    <t>JOHNNY</t>
  </si>
  <si>
    <t>JOAO_CSL</t>
  </si>
  <si>
    <t>ZIZAO</t>
  </si>
  <si>
    <t>ANDYH.99168</t>
  </si>
  <si>
    <t>MED BARÃO</t>
  </si>
  <si>
    <t>TPR</t>
  </si>
  <si>
    <t>TIAGOPIMENTAROCHA</t>
  </si>
  <si>
    <t>CIONE</t>
  </si>
  <si>
    <t>MAT_CIONE</t>
  </si>
  <si>
    <t>MENOTTI</t>
  </si>
  <si>
    <t>DU_BARBAROTO</t>
  </si>
  <si>
    <t>BATORÉ</t>
  </si>
  <si>
    <t>MARCOSF.MENDES</t>
  </si>
  <si>
    <t>MAURO</t>
  </si>
  <si>
    <t>NAO TEM</t>
  </si>
  <si>
    <t>BUCHECHA</t>
  </si>
  <si>
    <t>MIGUEL.MASSARI</t>
  </si>
  <si>
    <t>WANDINHA</t>
  </si>
  <si>
    <t>LEONARDOMAGALHAES</t>
  </si>
  <si>
    <t>BOLOGNA</t>
  </si>
  <si>
    <t>GUSTAVOBOLOGNA</t>
  </si>
  <si>
    <t>LUCÃO</t>
  </si>
  <si>
    <t>GONCALUCAS_</t>
  </si>
  <si>
    <t xml:space="preserve">MED BARÃO </t>
  </si>
  <si>
    <t>DUDA</t>
  </si>
  <si>
    <t>_OODUDA</t>
  </si>
  <si>
    <t>FEBEM BARÃO</t>
  </si>
  <si>
    <t>PEMYGUEL</t>
  </si>
  <si>
    <t>TENIA</t>
  </si>
  <si>
    <t>GABRIEL_STACRUZ</t>
  </si>
  <si>
    <t>DENIS</t>
  </si>
  <si>
    <t>CARLOSMIGUELGT_</t>
  </si>
  <si>
    <t>CUIUDO</t>
  </si>
  <si>
    <t>JOAOGUILHERMESTENO</t>
  </si>
  <si>
    <t>MURIÇOCA</t>
  </si>
  <si>
    <t>FELIPEMALTA</t>
  </si>
  <si>
    <t>PEQUENO</t>
  </si>
  <si>
    <t>VICENZO_SIGNORI912</t>
  </si>
  <si>
    <t>TELHA</t>
  </si>
  <si>
    <t>JONAS</t>
  </si>
  <si>
    <t>ODONTO USP RP</t>
  </si>
  <si>
    <t>CIPÓ</t>
  </si>
  <si>
    <t>HENRIQUEBAUMAN</t>
  </si>
  <si>
    <t>BAMBU</t>
  </si>
  <si>
    <t>JOAOBAUMAN</t>
  </si>
  <si>
    <t>XUCA</t>
  </si>
  <si>
    <t>RAFAELMAMEDE</t>
  </si>
  <si>
    <t>MUCILON</t>
  </si>
  <si>
    <t>PHPICIN</t>
  </si>
  <si>
    <t>DINO</t>
  </si>
  <si>
    <t>GARCIASAMUELBRAGA</t>
  </si>
  <si>
    <t>SALAME</t>
  </si>
  <si>
    <t>AM.PIMENTA</t>
  </si>
  <si>
    <t>ALBERTO</t>
  </si>
  <si>
    <t>ALBEFERRARI</t>
  </si>
  <si>
    <t>CHICO</t>
  </si>
  <si>
    <t>FRANRI10</t>
  </si>
  <si>
    <t>GABRIEL</t>
  </si>
  <si>
    <t>GABRUNETTI</t>
  </si>
  <si>
    <t>BLANDY</t>
  </si>
  <si>
    <t>ATBLANDY</t>
  </si>
  <si>
    <t>ÔNIX</t>
  </si>
  <si>
    <t>BIRIRI</t>
  </si>
  <si>
    <t>JV.EGEA</t>
  </si>
  <si>
    <t>FUINHA</t>
  </si>
  <si>
    <t>ARTHUR_ZULIAN</t>
  </si>
  <si>
    <t>MED UNAERP</t>
  </si>
  <si>
    <t>MIGUEL</t>
  </si>
  <si>
    <t>MOCAMPOSRE</t>
  </si>
  <si>
    <t>VITÃO</t>
  </si>
  <si>
    <t>VICTOR_RFA</t>
  </si>
  <si>
    <t>CÁSSIO</t>
  </si>
  <si>
    <t>CASSIOABDO</t>
  </si>
  <si>
    <t>BERI</t>
  </si>
  <si>
    <t>MATHEUSSINICINATO</t>
  </si>
  <si>
    <t>SEQUELA</t>
  </si>
  <si>
    <t>VITOR_NICOLAP</t>
  </si>
  <si>
    <t>CARAMUJO</t>
  </si>
  <si>
    <t>LEOARAUJO1998</t>
  </si>
  <si>
    <t>LEOTRASSI</t>
  </si>
  <si>
    <t>DANIEL</t>
  </si>
  <si>
    <t>DANIELDMOISES</t>
  </si>
  <si>
    <t>MORELLI</t>
  </si>
  <si>
    <t>MORELLIFM</t>
  </si>
  <si>
    <t>ZUCO</t>
  </si>
  <si>
    <t>HENRIQUESIUGOMES</t>
  </si>
  <si>
    <t>JETTA</t>
  </si>
  <si>
    <t>MATHEUSCFARAH</t>
  </si>
  <si>
    <t>SANS</t>
  </si>
  <si>
    <t>JOAOPREDROSANZ</t>
  </si>
  <si>
    <t>QUELHO</t>
  </si>
  <si>
    <t>GUIQUELHO</t>
  </si>
  <si>
    <t>JOTAPÊ</t>
  </si>
  <si>
    <t>PAIVA</t>
  </si>
  <si>
    <t>MED USP RP</t>
  </si>
  <si>
    <t>TAUBA</t>
  </si>
  <si>
    <t>BRAZINO</t>
  </si>
  <si>
    <t>IAN</t>
  </si>
  <si>
    <t>DAVI</t>
  </si>
  <si>
    <t>SCOOBY</t>
  </si>
  <si>
    <t>COMÉDIA</t>
  </si>
  <si>
    <t>FIBA</t>
  </si>
  <si>
    <t>VINICIUS</t>
  </si>
  <si>
    <t>MBAPPE</t>
  </si>
  <si>
    <t>NOIÃO</t>
  </si>
  <si>
    <t>CIANETO</t>
  </si>
  <si>
    <t>XLOGAN</t>
  </si>
  <si>
    <t>TIGRINHO</t>
  </si>
  <si>
    <t>TAMBÉM</t>
  </si>
  <si>
    <t>VENTANIA</t>
  </si>
  <si>
    <t>CARTER</t>
  </si>
  <si>
    <t>MAGAZINE</t>
  </si>
  <si>
    <t>ET</t>
  </si>
  <si>
    <t>JOGOS</t>
  </si>
  <si>
    <t>PONTOS</t>
  </si>
  <si>
    <t>PPG</t>
  </si>
  <si>
    <t>FGM</t>
  </si>
  <si>
    <t>FGA</t>
  </si>
  <si>
    <t>%FG</t>
  </si>
  <si>
    <t>2PM</t>
  </si>
  <si>
    <t>2PA</t>
  </si>
  <si>
    <t>%2P</t>
  </si>
  <si>
    <t>3PM</t>
  </si>
  <si>
    <t>3PA</t>
  </si>
  <si>
    <t>%3P</t>
  </si>
  <si>
    <t>FTM</t>
  </si>
  <si>
    <t>FTA</t>
  </si>
  <si>
    <t>%FT</t>
  </si>
  <si>
    <t>REB O</t>
  </si>
  <si>
    <t>REB D</t>
  </si>
  <si>
    <t>TOTAL REB</t>
  </si>
  <si>
    <t># RPG</t>
  </si>
  <si>
    <t>AST</t>
  </si>
  <si>
    <t>#APG</t>
  </si>
  <si>
    <t>ERROS</t>
  </si>
  <si>
    <t>ROUB</t>
  </si>
  <si>
    <t>TOCOS</t>
  </si>
  <si>
    <t>FALTAS C</t>
  </si>
  <si>
    <t>FALTAS S</t>
  </si>
  <si>
    <t>PLUS/MINUS</t>
  </si>
  <si>
    <t>EFICIÊNCIA</t>
  </si>
  <si>
    <t>JOGO</t>
  </si>
  <si>
    <t>FASE</t>
  </si>
  <si>
    <t>DATA</t>
  </si>
  <si>
    <t>MÊS</t>
  </si>
  <si>
    <t>ADVERSÁRIO</t>
  </si>
  <si>
    <t>STATUS</t>
  </si>
  <si>
    <t>REGULAR</t>
  </si>
  <si>
    <t>ABRIL</t>
  </si>
  <si>
    <t>RESERVA</t>
  </si>
  <si>
    <t>TITULAR</t>
  </si>
  <si>
    <t>MAIO</t>
  </si>
  <si>
    <t>ZUKO</t>
  </si>
  <si>
    <t>SANZ</t>
  </si>
  <si>
    <t>TALÃO</t>
  </si>
  <si>
    <t>JUNHO</t>
  </si>
  <si>
    <t>AGOSTO</t>
  </si>
  <si>
    <t>TÉCNICO</t>
  </si>
  <si>
    <t>PONTOS SOFRIDOS</t>
  </si>
  <si>
    <t>PONTOS MARCADOS</t>
  </si>
  <si>
    <t>RESULTADO</t>
  </si>
  <si>
    <t>JEFF</t>
  </si>
  <si>
    <t>VITÓRIA</t>
  </si>
  <si>
    <t>DERROTA</t>
  </si>
  <si>
    <t>LEO</t>
  </si>
  <si>
    <t>-</t>
  </si>
  <si>
    <t>JUNINHO</t>
  </si>
  <si>
    <t>ALEXANDRE</t>
  </si>
  <si>
    <t>ANDRÉ</t>
  </si>
  <si>
    <t>Total geral</t>
  </si>
  <si>
    <t>TOTAIS</t>
  </si>
  <si>
    <t>RPG</t>
  </si>
  <si>
    <t>APG</t>
  </si>
  <si>
    <t>PPJ</t>
  </si>
  <si>
    <t>FILLIPE</t>
  </si>
  <si>
    <t>IGOR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</si>
</sst>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EAD1DC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742932"/>
      </bottom>
    </border>
    <border>
      <left style="thin">
        <color rgb="FF597C83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597C83"/>
      </right>
      <top style="thin">
        <color rgb="FF597C83"/>
      </top>
      <bottom style="thin">
        <color rgb="FF597C83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CFE2F3"/>
      </bottom>
    </border>
    <border>
      <left style="thin">
        <color rgb="FF597C8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97C83"/>
      </right>
      <top style="thin">
        <color rgb="FFF6F8F9"/>
      </top>
      <bottom style="thin">
        <color rgb="FFF6F8F9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597C83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F4CCCC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742932"/>
      </bottom>
    </border>
    <border>
      <left style="thin">
        <color rgb="FF0F418A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0F418A"/>
      </right>
      <top style="thin">
        <color rgb="FF0F418A"/>
      </top>
      <bottom style="thin">
        <color rgb="FF0F418A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CFE2F3"/>
      </bottom>
    </border>
    <border>
      <left style="thin">
        <color rgb="FF0F418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F418A"/>
      </right>
      <top style="thin">
        <color rgb="FFF6F8F9"/>
      </top>
      <bottom style="thin">
        <color rgb="FFF6F8F9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0F418A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2" numFmtId="10" xfId="0" applyAlignment="1" applyBorder="1" applyFont="1" applyNumberForma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9" fillId="0" fontId="1" numFmtId="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shrinkToFit="0" vertical="center" wrapText="0"/>
    </xf>
    <xf borderId="12" fillId="0" fontId="1" numFmtId="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5" xfId="0" applyAlignment="1" applyBorder="1" applyFont="1" applyNumberFormat="1">
      <alignment shrinkToFit="0" vertical="center" wrapText="0"/>
    </xf>
    <xf borderId="15" fillId="0" fontId="1" numFmtId="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165" xfId="0" applyFont="1" applyNumberFormat="1"/>
    <xf borderId="1" fillId="0" fontId="1" numFmtId="10" xfId="0" applyAlignment="1" applyBorder="1" applyFont="1" applyNumberForma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166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8" fillId="0" fontId="1" numFmtId="49" xfId="0" applyAlignment="1" applyBorder="1" applyFont="1" applyNumberFormat="1">
      <alignment horizontal="left" readingOrder="0" shrinkToFit="0" vertical="center" wrapText="0"/>
    </xf>
    <xf borderId="18" fillId="0" fontId="1" numFmtId="164" xfId="0" applyAlignment="1" applyBorder="1" applyFont="1" applyNumberForma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12" fillId="0" fontId="1" numFmtId="166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3" fillId="0" fontId="1" numFmtId="166" xfId="0" applyAlignment="1" applyBorder="1" applyFont="1" applyNumberForma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23" fillId="0" fontId="1" numFmtId="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6" fillId="0" fontId="1" numFmtId="166" xfId="0" applyAlignment="1" applyBorder="1" applyFont="1" applyNumberFormat="1">
      <alignment readingOrder="0" shrinkToFit="0" vertical="center" wrapText="0"/>
    </xf>
    <xf borderId="26" fillId="0" fontId="1" numFmtId="0" xfId="0" applyAlignment="1" applyBorder="1" applyFont="1">
      <alignment shrinkToFit="0" vertical="center" wrapText="0"/>
    </xf>
    <xf borderId="26" fillId="0" fontId="1" numFmtId="9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8" fillId="2" fontId="3" numFmtId="0" xfId="0" applyAlignment="1" applyBorder="1" applyFill="1" applyFont="1">
      <alignment shrinkToFit="0" vertical="center" wrapText="0"/>
    </xf>
    <xf borderId="29" fillId="2" fontId="3" numFmtId="0" xfId="0" applyAlignment="1" applyBorder="1" applyFont="1">
      <alignment readingOrder="0" shrinkToFit="0" vertical="center" wrapText="0"/>
    </xf>
    <xf borderId="29" fillId="2" fontId="3" numFmtId="0" xfId="0" applyAlignment="1" applyBorder="1" applyFont="1">
      <alignment shrinkToFit="0" vertical="center" wrapText="0"/>
    </xf>
    <xf borderId="29" fillId="2" fontId="3" numFmtId="165" xfId="0" applyAlignment="1" applyBorder="1" applyFont="1" applyNumberFormat="1">
      <alignment shrinkToFit="0" vertical="center" wrapText="0"/>
    </xf>
    <xf borderId="29" fillId="2" fontId="3" numFmtId="9" xfId="0" applyAlignment="1" applyBorder="1" applyFont="1" applyNumberFormat="1">
      <alignment shrinkToFit="0" vertical="center" wrapText="0"/>
    </xf>
    <xf borderId="30" fillId="2" fontId="3" numFmtId="0" xfId="0" applyAlignment="1" applyBorder="1" applyFont="1">
      <alignment shrinkToFit="0" vertical="center" wrapText="0"/>
    </xf>
    <xf borderId="3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2" numFmtId="0" xfId="0" applyFont="1"/>
    <xf borderId="18" fillId="0" fontId="1" numFmtId="10" xfId="0" applyAlignment="1" applyBorder="1" applyFont="1" applyNumberFormat="1">
      <alignment horizontal="left" readingOrder="0" shrinkToFit="0" vertical="center" wrapText="0"/>
    </xf>
    <xf borderId="19" fillId="0" fontId="1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32" fillId="0" fontId="1" numFmtId="165" xfId="0" applyAlignment="1" applyBorder="1" applyFont="1" applyNumberFormat="1">
      <alignment shrinkToFit="0" vertical="center" wrapText="0"/>
    </xf>
    <xf borderId="32" fillId="0" fontId="1" numFmtId="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23" fillId="0" fontId="1" numFmtId="165" xfId="0" applyAlignment="1" applyBorder="1" applyFont="1" applyNumberFormat="1">
      <alignment shrinkToFit="0" vertical="center" wrapText="0"/>
    </xf>
    <xf borderId="26" fillId="0" fontId="1" numFmtId="165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35" fillId="0" fontId="1" numFmtId="49" xfId="0" applyAlignment="1" applyBorder="1" applyFont="1" applyNumberFormat="1">
      <alignment horizontal="left" readingOrder="0" shrinkToFit="0" vertical="center" wrapText="0"/>
    </xf>
    <xf borderId="35" fillId="0" fontId="1" numFmtId="10" xfId="0" applyAlignment="1" applyBorder="1" applyFont="1" applyNumberFormat="1">
      <alignment horizontal="left" readingOrder="0" shrinkToFit="0" vertical="center" wrapText="0"/>
    </xf>
    <xf borderId="35" fillId="0" fontId="1" numFmtId="164" xfId="0" applyAlignment="1" applyBorder="1" applyFont="1" applyNumberFormat="1">
      <alignment horizontal="left" readingOrder="0" shrinkToFit="0" vertical="center" wrapText="0"/>
    </xf>
    <xf borderId="36" fillId="0" fontId="1" numFmtId="0" xfId="0" applyAlignment="1" applyBorder="1" applyFont="1">
      <alignment horizontal="left" readingOrder="0"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8" fillId="0" fontId="1" numFmtId="165" xfId="0" applyAlignment="1" applyBorder="1" applyFont="1" applyNumberFormat="1">
      <alignment shrinkToFit="0" vertical="center" wrapText="0"/>
    </xf>
    <xf borderId="38" fillId="0" fontId="1" numFmtId="9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shrinkToFit="0" vertical="center" wrapText="0"/>
    </xf>
    <xf borderId="43" fillId="0" fontId="1" numFmtId="165" xfId="0" applyAlignment="1" applyBorder="1" applyFont="1" applyNumberFormat="1">
      <alignment shrinkToFit="0" vertical="center" wrapText="0"/>
    </xf>
    <xf borderId="43" fillId="0" fontId="1" numFmtId="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0" xfId="0" applyAlignment="1" applyBorder="1" applyFont="1">
      <alignment horizontal="left" readingOrder="0" shrinkToFit="0" vertical="center" wrapText="0"/>
    </xf>
    <xf borderId="46" fillId="0" fontId="1" numFmtId="0" xfId="0" applyAlignment="1" applyBorder="1" applyFont="1">
      <alignment horizontal="left" readingOrder="0" shrinkToFit="0" vertical="center" wrapText="0"/>
    </xf>
    <xf borderId="46" fillId="0" fontId="1" numFmtId="49" xfId="0" applyAlignment="1" applyBorder="1" applyFont="1" applyNumberFormat="1">
      <alignment horizontal="left" readingOrder="0" shrinkToFit="0" vertical="center" wrapText="0"/>
    </xf>
    <xf borderId="46" fillId="0" fontId="1" numFmtId="10" xfId="0" applyAlignment="1" applyBorder="1" applyFont="1" applyNumberFormat="1">
      <alignment horizontal="left" readingOrder="0" shrinkToFit="0" vertical="center" wrapText="0"/>
    </xf>
    <xf borderId="46" fillId="0" fontId="1" numFmtId="164" xfId="0" applyAlignment="1" applyBorder="1" applyFont="1" applyNumberFormat="1">
      <alignment horizontal="left" readingOrder="0" shrinkToFit="0" vertical="center" wrapText="0"/>
    </xf>
    <xf borderId="47" fillId="0" fontId="1" numFmtId="0" xfId="0" applyAlignment="1" applyBorder="1" applyFont="1">
      <alignment horizontal="left"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shrinkToFit="0" vertical="center" wrapText="0"/>
    </xf>
    <xf borderId="49" fillId="0" fontId="1" numFmtId="165" xfId="0" applyAlignment="1" applyBorder="1" applyFont="1" applyNumberFormat="1">
      <alignment shrinkToFit="0" vertical="center" wrapText="0"/>
    </xf>
    <xf borderId="49" fillId="0" fontId="1" numFmtId="9" xfId="0" applyAlignment="1" applyBorder="1" applyFont="1" applyNumberFormat="1">
      <alignment shrinkToFit="0" vertical="center" wrapText="0"/>
    </xf>
    <xf borderId="50" fillId="0" fontId="1" numFmtId="0" xfId="0" applyAlignment="1" applyBorder="1" applyFont="1">
      <alignment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shrinkToFit="0" vertical="center" wrapText="0"/>
    </xf>
    <xf borderId="53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shrinkToFit="0" vertical="center" wrapText="0"/>
    </xf>
    <xf borderId="54" fillId="0" fontId="1" numFmtId="165" xfId="0" applyAlignment="1" applyBorder="1" applyFont="1" applyNumberFormat="1">
      <alignment shrinkToFit="0" vertical="center" wrapText="0"/>
    </xf>
    <xf borderId="54" fillId="0" fontId="1" numFmtId="9" xfId="0" applyAlignment="1" applyBorder="1" applyFont="1" applyNumberForma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57" fillId="0" fontId="1" numFmtId="0" xfId="0" applyAlignment="1" applyBorder="1" applyFont="1">
      <alignment shrinkToFit="0" vertical="center" wrapText="0"/>
    </xf>
    <xf borderId="58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shrinkToFit="0" vertical="center" wrapText="0"/>
    </xf>
    <xf borderId="59" fillId="0" fontId="1" numFmtId="165" xfId="0" applyAlignment="1" applyBorder="1" applyFont="1" applyNumberFormat="1">
      <alignment shrinkToFit="0" vertical="center" wrapText="0"/>
    </xf>
    <xf borderId="59" fillId="0" fontId="1" numFmtId="9" xfId="0" applyAlignment="1" applyBorder="1" applyFont="1" applyNumberFormat="1">
      <alignment shrinkToFit="0" vertical="center" wrapText="0"/>
    </xf>
    <xf borderId="60" fillId="0" fontId="1" numFmtId="0" xfId="0" applyAlignment="1" applyBorder="1" applyFont="1">
      <alignment shrinkToFit="0" vertical="center" wrapText="0"/>
    </xf>
    <xf borderId="61" fillId="0" fontId="1" numFmtId="0" xfId="0" applyAlignment="1" applyBorder="1" applyFont="1">
      <alignment horizontal="left" readingOrder="0" shrinkToFit="0" vertical="center" wrapText="0"/>
    </xf>
    <xf borderId="62" fillId="0" fontId="1" numFmtId="0" xfId="0" applyAlignment="1" applyBorder="1" applyFont="1">
      <alignment horizontal="left" readingOrder="0" shrinkToFit="0" vertical="center" wrapText="0"/>
    </xf>
    <xf borderId="62" fillId="0" fontId="1" numFmtId="49" xfId="0" applyAlignment="1" applyBorder="1" applyFont="1" applyNumberFormat="1">
      <alignment horizontal="left" readingOrder="0" shrinkToFit="0" vertical="center" wrapText="0"/>
    </xf>
    <xf borderId="62" fillId="0" fontId="1" numFmtId="10" xfId="0" applyAlignment="1" applyBorder="1" applyFont="1" applyNumberFormat="1">
      <alignment horizontal="left" readingOrder="0" shrinkToFit="0" vertical="center" wrapText="0"/>
    </xf>
    <xf borderId="62" fillId="0" fontId="1" numFmtId="164" xfId="0" applyAlignment="1" applyBorder="1" applyFont="1" applyNumberFormat="1">
      <alignment horizontal="left" readingOrder="0" shrinkToFit="0" vertical="center" wrapText="0"/>
    </xf>
    <xf borderId="63" fillId="0" fontId="1" numFmtId="0" xfId="0" applyAlignment="1" applyBorder="1" applyFont="1">
      <alignment horizontal="left" readingOrder="0" shrinkToFit="0" vertical="center" wrapText="0"/>
    </xf>
    <xf borderId="64" fillId="0" fontId="1" numFmtId="0" xfId="0" applyAlignment="1" applyBorder="1" applyFont="1">
      <alignment readingOrder="0" shrinkToFit="0" vertical="center" wrapText="0"/>
    </xf>
    <xf borderId="65" fillId="0" fontId="1" numFmtId="0" xfId="0" applyAlignment="1" applyBorder="1" applyFont="1">
      <alignment shrinkToFit="0" vertical="center" wrapText="0"/>
    </xf>
    <xf borderId="66" fillId="0" fontId="1" numFmtId="0" xfId="0" applyAlignment="1" applyBorder="1" applyFont="1">
      <alignment readingOrder="0" shrinkToFit="0" vertical="center" wrapText="0"/>
    </xf>
    <xf borderId="67" fillId="0" fontId="1" numFmtId="0" xfId="0" applyAlignment="1" applyBorder="1" applyFont="1">
      <alignment shrinkToFit="0" vertical="center" wrapText="0"/>
    </xf>
    <xf borderId="68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shrinkToFit="0" vertical="center" wrapText="0"/>
    </xf>
    <xf borderId="69" fillId="0" fontId="1" numFmtId="165" xfId="0" applyAlignment="1" applyBorder="1" applyFont="1" applyNumberFormat="1">
      <alignment shrinkToFit="0" vertical="center" wrapText="0"/>
    </xf>
    <xf borderId="69" fillId="0" fontId="1" numFmtId="9" xfId="0" applyAlignment="1" applyBorder="1" applyFont="1" applyNumberFormat="1">
      <alignment shrinkToFit="0" vertical="center" wrapText="0"/>
    </xf>
    <xf borderId="7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1456B8"/>
          <bgColor rgb="FF1456B8"/>
        </patternFill>
      </fill>
      <border/>
    </dxf>
  </dxfs>
  <tableStyles count="15">
    <tableStyle count="3" pivot="0" name="LISTA DE ATLETAS-style">
      <tableStyleElement dxfId="1" type="headerRow"/>
      <tableStyleElement dxfId="2" type="firstRowStripe"/>
      <tableStyleElement dxfId="3" type="secondRowStripe"/>
    </tableStyle>
    <tableStyle count="3" pivot="0" name="2K25 ELITE LEAGUE-style">
      <tableStyleElement dxfId="1" type="headerRow"/>
      <tableStyleElement dxfId="4" type="firstRowStripe"/>
      <tableStyleElement dxfId="2" type="secondRowStripe"/>
    </tableStyle>
    <tableStyle count="3" pivot="0" name="ESTATÍSTICAS ATLETAS-style">
      <tableStyleElement dxfId="1" type="headerRow"/>
      <tableStyleElement dxfId="2" type="firstRowStripe"/>
      <tableStyleElement dxfId="3" type="secondRowStripe"/>
    </tableStyle>
    <tableStyle count="3" pivot="0" name="DINÂMICA ESTATÍSTICAS ATLETAS-style">
      <tableStyleElement dxfId="1" type="headerRow"/>
      <tableStyleElement dxfId="2" type="firstRowStripe"/>
      <tableStyleElement dxfId="5" type="secondRowStripe"/>
    </tableStyle>
    <tableStyle count="3" pivot="0" name="ESTATÍSTICAS EQUIPES-style">
      <tableStyleElement dxfId="6" type="headerRow"/>
      <tableStyleElement dxfId="2" type="firstRowStripe"/>
      <tableStyleElement dxfId="3" type="secondRowStripe"/>
    </tableStyle>
    <tableStyle count="3" pivot="0" name="DINÂMICA EQUIPES-style">
      <tableStyleElement dxfId="1" type="headerRow"/>
      <tableStyleElement dxfId="2" type="firstRowStripe"/>
      <tableStyleElement dxfId="5" type="secondRowStripe"/>
    </tableStyle>
    <tableStyle count="4" pivot="0" name="2K25 EQUIPES ELITE LEAGUE-style">
      <tableStyleElement dxfId="1" type="headerRow"/>
      <tableStyleElement dxfId="4" type="firstRowStripe"/>
      <tableStyleElement dxfId="2" type="secondRowStripe"/>
      <tableStyleElement dxfId="7" type="totalRow"/>
    </tableStyle>
    <tableStyle count="3" pivot="0" name="DIREITO USP RP-style">
      <tableStyleElement dxfId="1" type="headerRow"/>
      <tableStyleElement dxfId="8" type="firstRowStripe"/>
      <tableStyleElement dxfId="2" type="secondRowStripe"/>
    </tableStyle>
    <tableStyle count="3" pivot="0" name="EDUCA USP RP-style">
      <tableStyleElement dxfId="6" type="headerRow"/>
      <tableStyleElement dxfId="9" type="firstRowStripe"/>
      <tableStyleElement dxfId="3" type="secondRowStripe"/>
    </tableStyle>
    <tableStyle count="3" pivot="0" name="FILÔ USP RP-style">
      <tableStyleElement dxfId="10" type="headerRow"/>
      <tableStyleElement dxfId="11" type="firstRowStripe"/>
      <tableStyleElement dxfId="3" type="secondRowStripe"/>
    </tableStyle>
    <tableStyle count="3" pivot="0" name="LUS USP RP-style">
      <tableStyleElement dxfId="12" type="headerRow"/>
      <tableStyleElement dxfId="13" type="firstRowStripe"/>
      <tableStyleElement dxfId="3" type="secondRowStripe"/>
    </tableStyle>
    <tableStyle count="3" pivot="0" name="MED BARÃO-style">
      <tableStyleElement dxfId="6" type="headerRow"/>
      <tableStyleElement dxfId="9" type="firstRowStripe"/>
      <tableStyleElement dxfId="3" type="secondRowStripe"/>
    </tableStyle>
    <tableStyle count="3" pivot="0" name="MED UNAERP-style">
      <tableStyleElement dxfId="10" type="headerRow"/>
      <tableStyleElement dxfId="4" type="firstRowStripe"/>
      <tableStyleElement dxfId="3" type="secondRowStripe"/>
    </tableStyle>
    <tableStyle count="3" pivot="0" name="MED USP RP-style">
      <tableStyleElement dxfId="14" type="headerRow"/>
      <tableStyleElement dxfId="13" type="firstRowStripe"/>
      <tableStyleElement dxfId="3" type="secondRowStripe"/>
    </tableStyle>
    <tableStyle count="3" pivot="0" name="ODONTO USP RP-style">
      <tableStyleElement dxfId="10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00" sheet="ESTATÍSTICAS ATLETA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m/>
      </sharedItems>
    </cacheField>
    <cacheField name="FASE" numFmtId="0">
      <sharedItems containsBlank="1">
        <s v="REGULAR"/>
        <m/>
      </sharedItems>
    </cacheField>
    <cacheField name="DATA">
      <sharedItems containsDate="1" containsString="0" containsBlank="1" containsMixedTypes="1">
        <d v="2025-04-26T00:00:00Z"/>
        <n v="6703062.0"/>
        <d v="2025-05-14T00:00:00Z"/>
        <d v="2025-05-21T00:00:00Z"/>
        <d v="2025-05-23T00:00:00Z"/>
        <d v="2025-05-24T00:00:00Z"/>
        <d v="2025-05-31T00:00:00Z"/>
        <d v="2025-06-01T00:00:00Z"/>
        <d v="2025-06-10T00:00:00Z"/>
        <d v="2025-06-14T00:00:00Z"/>
        <d v="2025-08-13T00:00:00Z"/>
        <d v="2025-08-19T00:00:00Z"/>
        <d v="2025-08-21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APELIDO" numFmtId="0">
      <sharedItems containsBlank="1">
        <s v="DRAI"/>
        <s v="VATÃO"/>
        <s v="LOTAS"/>
        <s v="LEOOFF"/>
        <s v="QUEBRA"/>
        <s v="QUATÁ"/>
        <s v="GUIZÃO"/>
        <s v="GABIGOL"/>
        <s v="FERZAMPS"/>
        <s v="FEGALDS"/>
        <s v="SERASA"/>
        <s v="KLAUS"/>
        <s v="LEÔNCIO"/>
        <s v="CAVIAR"/>
        <s v="DAVÓ"/>
        <s v="LÁCTEA"/>
        <s v="LINGUINI"/>
        <s v="KIWI"/>
        <s v="BODÃO"/>
        <s v="JOÃO FEZES"/>
        <s v="GELADO"/>
        <s v="CAPIVARA"/>
        <s v="UGA BUGA"/>
        <s v="UIL"/>
        <s v="XAVECO"/>
        <s v="DIOGO"/>
        <s v="ZANGADO"/>
        <s v="BRUXO"/>
        <s v="GULOSO"/>
        <s v="AUGUSTO"/>
        <s v="PILEGGI"/>
        <s v="BIRIRI"/>
        <s v="MUCILON"/>
        <s v="GABRIEL"/>
        <s v="BLANDY"/>
        <s v="SALAME"/>
        <s v="ALBERTO"/>
        <s v="CHICO"/>
        <s v="BAMBU"/>
        <s v="CIPÓ"/>
        <s v="DINO"/>
        <s v="XUCA"/>
        <s v="ÔNIX"/>
        <s v="BATORÉ"/>
        <s v="TPR"/>
        <s v="BOLOGNA"/>
        <s v="BUCHECHA"/>
        <s v="WANDINHA"/>
        <s v="MAURO"/>
        <s v="CIONE"/>
        <s v="MENOTTI"/>
        <s v="MIGUEL"/>
        <s v="ZUKO"/>
        <s v="JETTA"/>
        <s v="SEQUELA"/>
        <s v="VITÃO"/>
        <s v="MORELLI"/>
        <s v="CÁSSIO"/>
        <s v="LEOTRASSI"/>
        <s v="DANIEL"/>
        <s v="CARAMUJO"/>
        <s v="BERI"/>
        <s v="SANS"/>
        <s v="TAUBA"/>
        <s v="BRAZINO"/>
        <s v="IAN"/>
        <s v="DAVI"/>
        <s v="SCOOBY"/>
        <s v="COMÉDIA"/>
        <s v="FIBA"/>
        <s v="VINICIUS"/>
        <s v="MBAPPE"/>
        <s v="NOIÃO"/>
        <s v="CIANETO"/>
        <s v="XLOGAN"/>
        <s v="TIGRINHO"/>
        <s v="TAMBÉM"/>
        <s v="VENTANIA"/>
        <s v="DESA"/>
        <s v="XANDE"/>
        <s v="BITELO"/>
        <s v="MIGUÉ"/>
        <s v="TRISTÃO"/>
        <s v="FEBEM"/>
        <s v="JATO"/>
        <s v="SANZ"/>
        <s v="TALÃO"/>
        <s v="CARTER"/>
        <s v="MAGAZINE"/>
        <s v="THIAGO"/>
        <s v="JAPA"/>
        <s v="JOHNNY"/>
        <s v="DONEGA"/>
        <s v="TRISTINHO"/>
        <s v="QUELHO"/>
        <s v="KACO"/>
        <s v="ZUKER"/>
        <s v="FUINHA"/>
        <s v="JOSÉ"/>
        <s v="SCOOBY LUS"/>
        <s v="VENTANIA LUS"/>
        <s v="ROCK"/>
        <s v="TICO"/>
        <s v="ZIZAO"/>
        <s v="MURIÇOCA"/>
        <s v="LUCÃO"/>
        <s v="TENIA"/>
        <s v="PEQUENO"/>
        <s v="DUDA"/>
        <s v="DENIS"/>
        <s v="CUIUDO"/>
        <s v="FEBEM BARÃO"/>
        <s v="ET"/>
        <s v="ET LUS"/>
        <s v="LOONEY"/>
        <s v="MISTER"/>
        <s v="MBAPPE LUS"/>
        <s v="CIANETO LUS"/>
        <s v="JONAS"/>
        <s v="TELHA"/>
        <s v="ZUCO"/>
        <s v="JOTAPÊ"/>
        <s v="PAIVA"/>
        <m/>
      </sharedItems>
    </cacheField>
    <cacheField name="STATUS" numFmtId="0">
      <sharedItems containsBlank="1">
        <s v="RESERVA"/>
        <s v="TITULAR"/>
        <m/>
      </sharedItems>
    </cacheField>
    <cacheField name="ano2">
      <sharedItems containsBlank="1" containsMixedTypes="1" containsNumber="1" containsInteger="1">
        <n v="1.0"/>
        <n v="2.0"/>
        <n v="4.0"/>
        <n v="8.0"/>
        <n v="3.0"/>
        <n v="5.0"/>
        <n v="6.0"/>
        <e v="#N/A"/>
        <m/>
      </sharedItems>
    </cacheField>
    <cacheField name="NÚMERO" numFmtId="0">
      <sharedItems containsString="0" containsBlank="1" containsNumber="1" containsInteger="1">
        <n v="1.0"/>
        <n v="6.0"/>
        <n v="10.0"/>
        <n v="11.0"/>
        <n v="12.0"/>
        <n v="22.0"/>
        <n v="23.0"/>
        <n v="44.0"/>
        <n v="87.0"/>
        <n v="2.0"/>
        <n v="8.0"/>
        <n v="16.0"/>
        <n v="17.0"/>
        <n v="20.0"/>
        <n v="4.0"/>
        <n v="5.0"/>
        <n v="15.0"/>
        <n v="28.0"/>
        <n v="7.0"/>
        <n v="13.0"/>
        <n v="26.0"/>
        <n v="80.0"/>
        <n v="81.0"/>
        <n v="0.0"/>
        <n v="9.0"/>
        <n v="32.0"/>
        <n v="34.0"/>
        <n v="77.0"/>
        <n v="90.0"/>
        <n v="96.0"/>
        <n v="99.0"/>
        <n v="19.0"/>
        <n v="37.0"/>
        <n v="70.0"/>
        <n v="3.0"/>
        <n v="35.0"/>
        <n v="42.0"/>
        <n v="27.0"/>
        <n v="41.0"/>
        <n v="72.0"/>
        <n v="73.0"/>
        <n v="74.0"/>
        <n v="30.0"/>
        <n v="71.0"/>
        <n v="118.0"/>
        <n v="86.0"/>
        <n v="14.0"/>
        <n v="18.0"/>
        <n v="60.0"/>
        <n v="65.0"/>
        <n v="92.0"/>
        <n v="93.0"/>
        <n v="97.0"/>
        <m/>
      </sharedItems>
    </cacheField>
    <cacheField name="PONTOS" numFmtId="0">
      <sharedItems containsString="0" containsBlank="1" containsNumber="1" containsInteger="1">
        <n v="7.0"/>
        <n v="0.0"/>
        <n v="27.0"/>
        <n v="4.0"/>
        <n v="5.0"/>
        <n v="3.0"/>
        <n v="2.0"/>
        <n v="22.0"/>
        <n v="6.0"/>
        <n v="17.0"/>
        <n v="14.0"/>
        <n v="10.0"/>
        <n v="8.0"/>
        <n v="15.0"/>
        <n v="1.0"/>
        <n v="13.0"/>
        <n v="29.0"/>
        <n v="9.0"/>
        <n v="21.0"/>
        <n v="26.0"/>
        <n v="16.0"/>
        <n v="12.0"/>
        <n v="19.0"/>
        <n v="20.0"/>
        <n v="11.0"/>
        <n v="38.0"/>
        <n v="30.0"/>
        <n v="18.0"/>
        <n v="28.0"/>
        <n v="23.0"/>
        <m/>
      </sharedItems>
    </cacheField>
    <cacheField name="FGM" numFmtId="0">
      <sharedItems containsString="0" containsBlank="1" containsNumber="1" containsInteger="1">
        <n v="3.0"/>
        <n v="0.0"/>
        <n v="11.0"/>
        <n v="2.0"/>
        <n v="1.0"/>
        <n v="6.0"/>
        <n v="8.0"/>
        <n v="5.0"/>
        <n v="4.0"/>
        <n v="7.0"/>
        <n v="14.0"/>
        <n v="10.0"/>
        <n v="16.0"/>
        <n v="9.0"/>
        <n v="12.0"/>
        <m/>
      </sharedItems>
    </cacheField>
    <cacheField name="FGA" numFmtId="0">
      <sharedItems containsString="0" containsBlank="1" containsNumber="1" containsInteger="1">
        <n v="8.0"/>
        <n v="1.0"/>
        <n v="28.0"/>
        <n v="4.0"/>
        <n v="10.0"/>
        <n v="3.0"/>
        <n v="2.0"/>
        <n v="7.0"/>
        <n v="9.0"/>
        <n v="5.0"/>
        <n v="12.0"/>
        <n v="6.0"/>
        <n v="20.0"/>
        <n v="18.0"/>
        <n v="0.0"/>
        <n v="19.0"/>
        <n v="14.0"/>
        <n v="23.0"/>
        <n v="13.0"/>
        <n v="11.0"/>
        <n v="15.0"/>
        <n v="22.0"/>
        <n v="21.0"/>
        <n v="17.0"/>
        <n v="26.0"/>
        <n v="16.0"/>
        <n v="27.0"/>
        <n v="24.0"/>
        <n v="29.0"/>
        <m/>
      </sharedItems>
    </cacheField>
    <cacheField name="%FG">
      <sharedItems containsBlank="1" containsMixedTypes="1" containsNumber="1">
        <n v="0.375"/>
        <n v="0.0"/>
        <n v="0.39285714285714285"/>
        <n v="0.75"/>
        <n v="0.2"/>
        <n v="0.3333333333333333"/>
        <n v="0.25"/>
        <n v="0.42857142857142855"/>
        <n v="0.1111111111111111"/>
        <n v="0.16666666666666666"/>
        <n v="0.3"/>
        <n v="0.4444444444444444"/>
        <s v=""/>
        <n v="0.125"/>
        <n v="0.3157894736842105"/>
        <n v="0.35714285714285715"/>
        <n v="0.17391304347826086"/>
        <n v="0.4"/>
        <n v="0.14285714285714285"/>
        <n v="1.0"/>
        <n v="0.5"/>
        <n v="0.3076923076923077"/>
        <n v="0.18181818181818182"/>
        <n v="0.13333333333333333"/>
        <n v="0.15384615384615385"/>
        <n v="0.6"/>
        <n v="0.6666666666666666"/>
        <n v="0.1"/>
        <n v="0.875"/>
        <n v="0.6363636363636364"/>
        <n v="0.2222222222222222"/>
        <n v="0.19047619047619047"/>
        <n v="0.4117647058823529"/>
        <n v="0.23076923076923078"/>
        <n v="0.5714285714285714"/>
        <n v="0.47058823529411764"/>
        <n v="0.38461538461538464"/>
        <n v="0.5333333333333333"/>
        <n v="0.5833333333333334"/>
        <n v="0.4166666666666667"/>
        <n v="0.43478260869565216"/>
        <n v="0.38095238095238093"/>
        <n v="0.2857142857142857"/>
        <n v="0.5384615384615384"/>
        <n v="0.42105263157894735"/>
        <n v="0.21428571428571427"/>
        <n v="0.2631578947368421"/>
        <n v="0.3125"/>
        <n v="0.26666666666666666"/>
        <n v="0.36363636363636365"/>
        <n v="0.29411764705882354"/>
        <n v="0.5925925925925926"/>
        <n v="0.45454545454545453"/>
        <n v="0.13043478260869565"/>
        <n v="0.2727272727272727"/>
        <n v="0.09090909090909091"/>
        <n v="0.09523809523809523"/>
        <n v="0.034482758620689655"/>
        <n v="0.3888888888888889"/>
        <n v="0.23529411764705882"/>
        <n v="0.391304347826087"/>
        <n v="0.4090909090909091"/>
        <n v="0.46153846153846156"/>
        <n v="0.4782608695652174"/>
        <n v="0.35"/>
        <m/>
      </sharedItems>
    </cacheField>
    <cacheField name="2PM" numFmtId="0">
      <sharedItems containsString="0" containsBlank="1" containsNumber="1" containsInteger="1">
        <n v="2.0"/>
        <n v="0.0"/>
        <n v="9.0"/>
        <n v="1.0"/>
        <n v="3.0"/>
        <n v="8.0"/>
        <n v="4.0"/>
        <n v="5.0"/>
        <n v="7.0"/>
        <n v="6.0"/>
        <n v="14.0"/>
        <m/>
        <n v="10.0"/>
      </sharedItems>
    </cacheField>
    <cacheField name="2PA" numFmtId="0">
      <sharedItems containsString="0" containsBlank="1" containsNumber="1" containsInteger="1">
        <n v="5.0"/>
        <n v="1.0"/>
        <n v="15.0"/>
        <n v="3.0"/>
        <n v="2.0"/>
        <n v="4.0"/>
        <n v="0.0"/>
        <n v="7.0"/>
        <n v="6.0"/>
        <n v="12.0"/>
        <n v="9.0"/>
        <n v="16.0"/>
        <n v="10.0"/>
        <n v="11.0"/>
        <n v="18.0"/>
        <n v="8.0"/>
        <n v="21.0"/>
        <n v="13.0"/>
        <m/>
        <n v="17.0"/>
        <n v="14.0"/>
        <n v="19.0"/>
        <n v="20.0"/>
      </sharedItems>
    </cacheField>
    <cacheField name="%2P">
      <sharedItems containsBlank="1" containsMixedTypes="1" containsNumber="1">
        <n v="0.4"/>
        <n v="0.0"/>
        <n v="0.6"/>
        <n v="0.6666666666666666"/>
        <n v="1.0"/>
        <n v="0.3333333333333333"/>
        <n v="0.25"/>
        <s v=""/>
        <n v="0.2"/>
        <n v="0.2857142857142857"/>
        <n v="0.5"/>
        <n v="0.4444444444444444"/>
        <n v="0.6363636363636364"/>
        <n v="0.13333333333333333"/>
        <n v="0.18181818181818182"/>
        <n v="0.75"/>
        <n v="0.14285714285714285"/>
        <n v="0.875"/>
        <n v="0.3076923076923077"/>
        <n v="0.5833333333333334"/>
        <n v="0.42857142857142855"/>
        <n v="0.16666666666666666"/>
        <n v="0.375"/>
        <n v="0.5333333333333333"/>
        <n v="0.8333333333333334"/>
        <n v="0.4166666666666667"/>
        <n v="0.5294117647058824"/>
        <n v="0.2222222222222222"/>
        <n v="0.7142857142857143"/>
        <n v="0.38095238095238093"/>
        <n v="0.36363636363636365"/>
        <n v="0.5714285714285714"/>
        <n v="0.45454545454545453"/>
        <n v="0.5882352941176471"/>
        <n v="0.625"/>
        <n v="0.125"/>
        <n v="0.4375"/>
        <n v="0.15789473684210525"/>
        <n v="0.09090909090909091"/>
        <n v="0.1"/>
        <n v="0.05263157894736842"/>
        <n v="0.5454545454545454"/>
        <n v="0.3"/>
        <n v="0.35714285714285715"/>
        <n v="0.47368421052631576"/>
        <n v="0.46153846153846156"/>
        <n v="0.5263157894736842"/>
        <m/>
      </sharedItems>
    </cacheField>
    <cacheField name="3PM" numFmtId="0">
      <sharedItems containsString="0" containsBlank="1" containsNumber="1" containsInteger="1">
        <n v="1.0"/>
        <n v="0.0"/>
        <n v="2.0"/>
        <n v="3.0"/>
        <m/>
        <n v="5.0"/>
        <n v="6.0"/>
        <n v="4.0"/>
      </sharedItems>
    </cacheField>
    <cacheField name="3PA" numFmtId="0">
      <sharedItems containsString="0" containsBlank="1" containsNumber="1" containsInteger="1">
        <n v="3.0"/>
        <n v="0.0"/>
        <n v="13.0"/>
        <n v="1.0"/>
        <n v="5.0"/>
        <n v="2.0"/>
        <n v="4.0"/>
        <n v="8.0"/>
        <n v="6.0"/>
        <n v="7.0"/>
        <n v="11.0"/>
        <m/>
        <n v="9.0"/>
        <n v="10.0"/>
        <n v="12.0"/>
        <n v="16.0"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n v="0.18181818181818182"/>
        <n v="0.42857142857142855"/>
        <n v="0.2727272727272727"/>
        <n v="0.14285714285714285"/>
        <n v="0.5555555555555556"/>
        <n v="0.16666666666666666"/>
        <n v="0.2222222222222222"/>
        <n v="0.1111111111111111"/>
        <n v="0.4"/>
        <n v="0.23076923076923078"/>
        <n v="0.6"/>
        <n v="0.4444444444444444"/>
        <m/>
      </sharedItems>
    </cacheField>
    <cacheField name="FTM" numFmtId="0">
      <sharedItems containsString="0" containsBlank="1" containsNumber="1" containsInteger="1">
        <n v="0.0"/>
        <n v="3.0"/>
        <n v="2.0"/>
        <n v="1.0"/>
        <n v="7.0"/>
        <m/>
        <n v="4.0"/>
        <n v="6.0"/>
        <n v="10.0"/>
      </sharedItems>
    </cacheField>
    <cacheField name="FTA" numFmtId="0">
      <sharedItems containsString="0" containsBlank="1" containsNumber="1" containsInteger="1">
        <n v="2.0"/>
        <n v="6.0"/>
        <n v="0.0"/>
        <n v="8.0"/>
        <n v="3.0"/>
        <n v="1.0"/>
        <n v="12.0"/>
        <n v="4.0"/>
        <m/>
        <n v="10.0"/>
        <n v="5.0"/>
        <n v="15.0"/>
        <n v="9.0"/>
        <n v="17.0"/>
      </sharedItems>
    </cacheField>
    <cacheField name="%FT">
      <sharedItems containsBlank="1" containsMixedTypes="1" containsNumber="1">
        <n v="0.0"/>
        <n v="0.5"/>
        <s v=""/>
        <n v="1.0"/>
        <n v="0.16666666666666666"/>
        <n v="0.875"/>
        <n v="0.3333333333333333"/>
        <n v="0.25"/>
        <n v="0.75"/>
        <n v="0.4"/>
        <n v="0.6"/>
        <n v="0.6666666666666666"/>
        <n v="0.4444444444444444"/>
        <n v="0.2"/>
        <n v="0.5882352941176471"/>
        <m/>
      </sharedItems>
    </cacheField>
    <cacheField name="REB O" numFmtId="0">
      <sharedItems containsString="0" containsBlank="1" containsNumber="1" containsInteger="1">
        <n v="3.0"/>
        <n v="0.0"/>
        <n v="1.0"/>
        <n v="2.0"/>
        <n v="5.0"/>
        <n v="4.0"/>
        <n v="7.0"/>
        <m/>
        <n v="6.0"/>
        <n v="8.0"/>
        <n v="9.0"/>
        <n v="16.0"/>
      </sharedItems>
    </cacheField>
    <cacheField name="REB D" numFmtId="0">
      <sharedItems containsString="0" containsBlank="1" containsNumber="1" containsInteger="1">
        <n v="2.0"/>
        <n v="7.0"/>
        <n v="1.0"/>
        <n v="5.0"/>
        <n v="0.0"/>
        <n v="3.0"/>
        <n v="6.0"/>
        <n v="4.0"/>
        <n v="10.0"/>
        <n v="12.0"/>
        <n v="11.0"/>
        <n v="17.0"/>
        <n v="9.0"/>
        <n v="8.0"/>
        <n v="15.0"/>
        <m/>
        <n v="13.0"/>
        <n v="14.0"/>
        <n v="19.0"/>
        <n v="16.0"/>
      </sharedItems>
    </cacheField>
    <cacheField name="TOTAL REB" numFmtId="0">
      <sharedItems containsString="0" containsBlank="1" containsNumber="1" containsInteger="1">
        <n v="5.0"/>
        <n v="7.0"/>
        <n v="2.0"/>
        <n v="6.0"/>
        <n v="8.0"/>
        <n v="3.0"/>
        <n v="4.0"/>
        <n v="0.0"/>
        <n v="11.0"/>
        <n v="13.0"/>
        <n v="9.0"/>
        <n v="14.0"/>
        <n v="1.0"/>
        <n v="24.0"/>
        <n v="15.0"/>
        <n v="17.0"/>
        <n v="18.0"/>
        <n v="10.0"/>
        <n v="27.0"/>
        <n v="20.0"/>
        <n v="19.0"/>
        <n v="12.0"/>
        <n v="22.0"/>
        <n v="26.0"/>
        <m/>
      </sharedItems>
    </cacheField>
    <cacheField name="AST" numFmtId="0">
      <sharedItems containsString="0" containsBlank="1" containsNumber="1" containsInteger="1">
        <n v="3.0"/>
        <n v="4.0"/>
        <n v="2.0"/>
        <n v="1.0"/>
        <n v="0.0"/>
        <n v="6.0"/>
        <m/>
        <n v="7.0"/>
        <n v="8.0"/>
        <n v="9.0"/>
        <n v="5.0"/>
        <n v="10.0"/>
        <n v="13.0"/>
      </sharedItems>
    </cacheField>
    <cacheField name="ERROS" numFmtId="0">
      <sharedItems containsString="0" containsBlank="1" containsNumber="1" containsInteger="1">
        <n v="1.0"/>
        <n v="2.0"/>
        <n v="4.0"/>
        <n v="0.0"/>
        <n v="10.0"/>
        <n v="3.0"/>
        <n v="5.0"/>
        <n v="7.0"/>
        <n v="6.0"/>
        <m/>
        <n v="8.0"/>
        <n v="9.0"/>
      </sharedItems>
    </cacheField>
    <cacheField name="ROUB" numFmtId="0">
      <sharedItems containsString="0" containsBlank="1" containsNumber="1" containsInteger="1">
        <n v="1.0"/>
        <n v="4.0"/>
        <n v="2.0"/>
        <n v="3.0"/>
        <n v="0.0"/>
        <n v="5.0"/>
        <m/>
        <n v="6.0"/>
        <n v="13.0"/>
        <n v="7.0"/>
      </sharedItems>
    </cacheField>
    <cacheField name="TOCOS" numFmtId="0">
      <sharedItems containsString="0" containsBlank="1" containsNumber="1" containsInteger="1">
        <n v="0.0"/>
        <n v="2.0"/>
        <n v="1.0"/>
        <n v="3.0"/>
        <m/>
        <n v="4.0"/>
        <n v="8.0"/>
      </sharedItems>
    </cacheField>
    <cacheField name="FALTAS C" numFmtId="0">
      <sharedItems containsString="0" containsBlank="1" containsNumber="1" containsInteger="1">
        <n v="2.0"/>
        <n v="1.0"/>
        <n v="0.0"/>
        <n v="3.0"/>
        <n v="5.0"/>
        <m/>
        <n v="4.0"/>
        <n v="6.0"/>
      </sharedItems>
    </cacheField>
    <cacheField name="FALTAS S" numFmtId="0">
      <sharedItems containsString="0" containsBlank="1" containsNumber="1" containsInteger="1">
        <n v="1.0"/>
        <n v="3.0"/>
        <n v="0.0"/>
        <n v="2.0"/>
        <n v="5.0"/>
        <n v="4.0"/>
        <n v="6.0"/>
        <m/>
        <n v="9.0"/>
        <n v="7.0"/>
        <n v="8.0"/>
        <n v="10.0"/>
      </sharedItems>
    </cacheField>
    <cacheField name="PLUS/MINUS" numFmtId="0">
      <sharedItems containsString="0" containsBlank="1" containsNumber="1" containsInteger="1">
        <n v="17.0"/>
        <n v="25.0"/>
        <n v="31.0"/>
        <n v="16.0"/>
        <n v="12.0"/>
        <n v="36.0"/>
        <n v="20.0"/>
        <n v="7.0"/>
        <n v="-18.0"/>
        <n v="-32.0"/>
        <n v="-21.0"/>
        <n v="-20.0"/>
        <n v="-23.0"/>
        <n v="-27.0"/>
        <n v="-6.0"/>
        <n v="-33.0"/>
        <n v="10.0"/>
        <n v="9.0"/>
        <n v="5.0"/>
        <n v="2.0"/>
        <n v="-12.0"/>
        <n v="-10.0"/>
        <n v="-1.0"/>
        <n v="1.0"/>
        <n v="14.0"/>
        <n v="24.0"/>
        <n v="11.0"/>
        <n v="26.0"/>
        <n v="38.0"/>
        <n v="33.0"/>
        <n v="6.0"/>
        <n v="-19.0"/>
        <n v="-40.0"/>
        <n v="-17.0"/>
        <n v="-28.0"/>
        <n v="-29.0"/>
        <n v="-39.0"/>
        <n v="-26.0"/>
        <n v="-22.0"/>
        <n v="45.0"/>
        <n v="52.0"/>
        <n v="23.0"/>
        <n v="-5.0"/>
        <n v="55.0"/>
        <n v="-4.0"/>
        <n v="15.0"/>
        <n v="-8.0"/>
        <n v="-2.0"/>
        <n v="-7.0"/>
        <n v="-44.0"/>
        <n v="-11.0"/>
        <n v="-31.0"/>
        <n v="-24.0"/>
        <n v="-14.0"/>
        <n v="27.0"/>
        <n v="28.0"/>
        <m/>
        <n v="-3.0"/>
        <n v="8.0"/>
        <n v="19.0"/>
        <n v="4.0"/>
        <n v="18.0"/>
        <n v="-9.0"/>
        <n v="22.0"/>
        <n v="0.0"/>
        <n v="-16.0"/>
        <n v="-15.0"/>
        <n v="-25.0"/>
        <n v="-35.0"/>
        <n v="21.0"/>
        <n v="3.0"/>
        <n v="30.0"/>
        <n v="-13.0"/>
        <n v="56.0"/>
        <n v="62.0"/>
        <n v="64.0"/>
        <n v="49.0"/>
        <n v="54.0"/>
        <n v="-67.0"/>
        <n v="-41.0"/>
        <n v="-60.0"/>
        <n v="13.0"/>
        <n v="29.0"/>
      </sharedItems>
    </cacheField>
    <cacheField name="EFICIÊNCIA" numFmtId="0">
      <sharedItems containsString="0" containsBlank="1" containsNumber="1" containsInteger="1">
        <n v="8.0"/>
        <n v="11.0"/>
        <n v="14.0"/>
        <n v="5.0"/>
        <n v="17.0"/>
        <n v="2.0"/>
        <n v="4.0"/>
        <n v="3.0"/>
        <n v="-8.0"/>
        <n v="1.0"/>
        <n v="10.0"/>
        <n v="-4.0"/>
        <n v="-3.0"/>
        <n v="-2.0"/>
        <n v="9.0"/>
        <n v="6.0"/>
        <n v="22.0"/>
        <n v="0.0"/>
        <n v="7.0"/>
        <n v="13.0"/>
        <n v="-1.0"/>
        <n v="18.0"/>
        <n v="37.0"/>
        <n v="12.0"/>
        <n v="-5.0"/>
        <n v="19.0"/>
        <n v="34.0"/>
        <n v="33.0"/>
        <n v="-7.0"/>
        <n v="-9.0"/>
        <n v="21.0"/>
        <n v="23.0"/>
        <n v="29.0"/>
        <n v="15.0"/>
        <n v="20.0"/>
        <n v="35.0"/>
        <n v="-6.0"/>
        <n v="27.0"/>
        <n v="25.0"/>
        <n v="24.0"/>
        <n v="26.0"/>
        <n v="28.0"/>
        <n v="31.0"/>
        <n v="-24.0"/>
        <n v="30.0"/>
        <n v="48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00" sheet="ESTATÍSTICAS EQUIPE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m/>
      </sharedItems>
    </cacheField>
    <cacheField name="DATA" numFmtId="166">
      <sharedItems containsDate="1" containsString="0" containsBlank="1">
        <d v="2025-04-26T00:00:00Z"/>
        <d v="2025-05-10T00:00:00Z"/>
        <d v="2025-05-14T00:00:00Z"/>
        <d v="2025-05-21T00:00:00Z"/>
        <d v="2025-05-23T00:00:00Z"/>
        <d v="2024-05-24T00:00:00Z"/>
        <d v="2025-05-31T00:00:00Z"/>
        <d v="2025-06-01T00:00:00Z"/>
        <d v="2025-06-10T00:00:00Z"/>
        <d v="2025-06-14T00:00:00Z"/>
        <d v="2025-08-13T00:00:00Z"/>
        <d v="2025-08-18T00:00:00Z"/>
        <d v="2025-08-21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TÉCNICO" numFmtId="0">
      <sharedItems containsBlank="1">
        <s v="JEFF"/>
        <s v="KLAUS"/>
        <s v="BODÃO"/>
        <s v="LEO"/>
        <s v="-"/>
        <s v="MIGUEL"/>
        <s v="JUNINHO"/>
        <s v="MAGAZINE"/>
        <m/>
        <s v="ALEXANDRE"/>
        <s v="ANDRÉ"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PONTOS SOFRIDOS" numFmtId="0">
      <sharedItems containsString="0" containsBlank="1" containsNumber="1" containsInteger="1">
        <n v="25.0"/>
        <n v="61.0"/>
        <n v="43.0"/>
        <n v="53.0"/>
        <n v="21.0"/>
        <n v="65.0"/>
        <n v="27.0"/>
        <n v="78.0"/>
        <n v="69.0"/>
        <n v="46.0"/>
        <n v="55.0"/>
        <n v="62.0"/>
        <n v="88.0"/>
        <n v="90.0"/>
        <n v="44.0"/>
        <n v="19.0"/>
        <n v="86.0"/>
        <n v="37.0"/>
        <n v="51.0"/>
        <n v="56.0"/>
        <n v="38.0"/>
        <n v="74.0"/>
        <n v="66.0"/>
        <n v="14.0"/>
        <m/>
      </sharedItems>
    </cacheField>
    <cacheField name="PONTOS MARCADOS" numFmtId="0">
      <sharedItems containsString="0" containsBlank="1" containsNumber="1" containsInteger="1">
        <n v="61.0"/>
        <n v="25.0"/>
        <n v="53.0"/>
        <n v="43.0"/>
        <n v="65.0"/>
        <n v="21.0"/>
        <n v="78.0"/>
        <n v="27.0"/>
        <n v="46.0"/>
        <n v="69.0"/>
        <n v="55.0"/>
        <n v="88.0"/>
        <n v="62.0"/>
        <n v="90.0"/>
        <n v="44.0"/>
        <n v="86.0"/>
        <n v="19.0"/>
        <n v="51.0"/>
        <n v="37.0"/>
        <n v="38.0"/>
        <n v="56.0"/>
        <n v="66.0"/>
        <n v="74.0"/>
        <n v="14.0"/>
        <m/>
      </sharedItems>
    </cacheField>
    <cacheField name="RESULTADO" numFmtId="0">
      <sharedItems containsBlank="1">
        <s v="VITÓRIA"/>
        <s v="DERROTA"/>
        <m/>
      </sharedItems>
    </cacheField>
    <cacheField name="FGM" numFmtId="0">
      <sharedItems containsString="0" containsBlank="1" containsNumber="1" containsInteger="1">
        <n v="25.0"/>
        <n v="11.0"/>
        <n v="20.0"/>
        <n v="28.0"/>
        <n v="8.0"/>
        <n v="36.0"/>
        <n v="22.0"/>
        <n v="24.0"/>
        <n v="21.0"/>
        <n v="35.0"/>
        <n v="27.0"/>
        <n v="40.0"/>
        <n v="23.0"/>
        <n v="15.0"/>
        <n v="34.0"/>
        <n v="7.0"/>
        <n v="19.0"/>
        <n v="16.0"/>
        <n v="13.0"/>
        <m/>
      </sharedItems>
    </cacheField>
    <cacheField name="FGA" numFmtId="0">
      <sharedItems containsString="0" containsBlank="1" containsNumber="1" containsInteger="1">
        <n v="68.0"/>
        <n v="52.0"/>
        <n v="70.0"/>
        <n v="77.0"/>
        <n v="79.0"/>
        <n v="60.0"/>
        <n v="55.0"/>
        <n v="71.0"/>
        <n v="66.0"/>
        <n v="73.0"/>
        <n v="67.0"/>
        <n v="99.0"/>
        <n v="96.0"/>
        <n v="106.0"/>
        <n v="62.0"/>
        <n v="80.0"/>
        <n v="63.0"/>
        <n v="76.0"/>
        <n v="81.0"/>
        <n v="101.0"/>
        <n v="39.0"/>
        <m/>
      </sharedItems>
    </cacheField>
    <cacheField name="%FG" numFmtId="9">
      <sharedItems containsString="0" containsBlank="1" containsNumber="1">
        <n v="0.36764705882352944"/>
        <n v="0.21153846153846154"/>
        <n v="0.2857142857142857"/>
        <n v="0.2597402597402597"/>
        <n v="0.35443037974683544"/>
        <n v="0.13333333333333333"/>
        <n v="0.5294117647058824"/>
        <n v="0.2"/>
        <n v="0.28169014084507044"/>
        <n v="0.36363636363636365"/>
        <n v="0.3333333333333333"/>
        <n v="0.3424657534246575"/>
        <n v="0.31343283582089554"/>
        <n v="0.35353535353535354"/>
        <n v="0.28125"/>
        <n v="0.3246753246753247"/>
        <n v="0.37735849056603776"/>
        <n v="0.3709677419354839"/>
        <n v="0.22058823529411764"/>
        <n v="0.44155844155844154"/>
        <n v="0.0875"/>
        <n v="0.3064516129032258"/>
        <n v="0.25396825396825395"/>
        <n v="0.19402985074626866"/>
        <n v="0.2894736842105263"/>
        <n v="0.33663366336633666"/>
        <n v="0.1794871794871795"/>
        <n v="0.2909090909090909"/>
        <m/>
      </sharedItems>
    </cacheField>
    <cacheField name="2PM" numFmtId="0">
      <sharedItems containsString="0" containsBlank="1" containsNumber="1" containsInteger="1">
        <n v="19.0"/>
        <n v="9.0"/>
        <n v="16.0"/>
        <n v="18.0"/>
        <n v="25.0"/>
        <n v="8.0"/>
        <n v="36.0"/>
        <n v="11.0"/>
        <n v="15.0"/>
        <n v="20.0"/>
        <n v="17.0"/>
        <n v="23.0"/>
        <n v="22.0"/>
        <n v="34.0"/>
        <n v="14.0"/>
        <n v="7.0"/>
        <n v="12.0"/>
        <n v="13.0"/>
        <n v="21.0"/>
        <n v="32.0"/>
        <m/>
      </sharedItems>
    </cacheField>
    <cacheField name="2PA" numFmtId="0">
      <sharedItems containsString="0" containsBlank="1" containsNumber="1" containsInteger="1">
        <n v="38.0"/>
        <n v="39.0"/>
        <n v="46.0"/>
        <n v="57.0"/>
        <n v="54.0"/>
        <n v="55.0"/>
        <n v="59.0"/>
        <n v="45.0"/>
        <n v="43.0"/>
        <n v="36.0"/>
        <n v="50.0"/>
        <n v="42.0"/>
        <n v="66.0"/>
        <n v="82.0"/>
        <n v="52.0"/>
        <n v="67.0"/>
        <n v="37.0"/>
        <n v="53.0"/>
        <n v="74.0"/>
        <n v="31.0"/>
        <n v="32.0"/>
        <m/>
      </sharedItems>
    </cacheField>
    <cacheField name="%2P" numFmtId="9">
      <sharedItems containsString="0" containsBlank="1" containsNumber="1">
        <n v="0.5"/>
        <n v="0.23076923076923078"/>
        <n v="0.34782608695652173"/>
        <n v="0.3157894736842105"/>
        <n v="0.46296296296296297"/>
        <n v="0.14545454545454545"/>
        <n v="0.6101694915254238"/>
        <n v="0.24444444444444444"/>
        <n v="0.4418604651162791"/>
        <n v="0.4166666666666667"/>
        <n v="0.43478260869565216"/>
        <n v="0.4"/>
        <n v="0.40476190476190477"/>
        <n v="0.40350877192982454"/>
        <n v="0.3333333333333333"/>
        <n v="0.4444444444444444"/>
        <n v="0.4146341463414634"/>
        <n v="0.38461538461538464"/>
        <n v="0.25925925925925924"/>
        <n v="0.5128205128205128"/>
        <n v="0.1044776119402985"/>
        <n v="0.35135135135135137"/>
        <n v="0.1956521739130435"/>
        <n v="0.32075471698113206"/>
        <n v="0.3684210526315789"/>
        <n v="0.43243243243243246"/>
        <n v="0.22580645161290322"/>
        <n v="0.34375"/>
        <m/>
      </sharedItems>
    </cacheField>
    <cacheField name="3PM" numFmtId="0">
      <sharedItems containsString="0" containsBlank="1" containsNumber="1" containsInteger="1">
        <n v="6.0"/>
        <n v="2.0"/>
        <n v="4.0"/>
        <n v="3.0"/>
        <n v="0.0"/>
        <n v="9.0"/>
        <n v="7.0"/>
        <n v="5.0"/>
        <n v="12.0"/>
        <n v="1.0"/>
        <n v="14.0"/>
        <m/>
      </sharedItems>
    </cacheField>
    <cacheField name="3PA" numFmtId="0">
      <sharedItems containsString="0" containsBlank="1" containsNumber="1" containsInteger="1">
        <n v="30.0"/>
        <n v="13.0"/>
        <n v="24.0"/>
        <n v="20.0"/>
        <n v="25.0"/>
        <n v="5.0"/>
        <n v="9.0"/>
        <n v="10.0"/>
        <n v="34.0"/>
        <n v="23.0"/>
        <n v="42.0"/>
        <n v="32.0"/>
        <n v="14.0"/>
        <n v="38.0"/>
        <n v="26.0"/>
        <n v="21.0"/>
        <n v="27.0"/>
        <n v="8.0"/>
        <m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m/>
      </sharedItems>
    </cacheField>
    <cacheField name="FTM" numFmtId="0">
      <sharedItems containsString="0" containsBlank="1" containsNumber="1" containsInteger="1">
        <n v="5.0"/>
        <n v="1.0"/>
        <n v="9.0"/>
        <n v="6.0"/>
        <n v="2.0"/>
        <n v="4.0"/>
        <n v="10.0"/>
        <n v="3.0"/>
        <n v="0.0"/>
        <n v="13.0"/>
        <n v="8.0"/>
        <n v="7.0"/>
        <n v="14.0"/>
        <m/>
      </sharedItems>
    </cacheField>
    <cacheField name="FTA" numFmtId="0">
      <sharedItems containsString="0" containsBlank="1" containsNumber="1" containsInteger="1">
        <n v="12.0"/>
        <n v="10.0"/>
        <n v="13.0"/>
        <n v="8.0"/>
        <n v="7.0"/>
        <n v="16.0"/>
        <n v="11.0"/>
        <n v="14.0"/>
        <n v="3.0"/>
        <n v="18.0"/>
        <n v="0.0"/>
        <n v="22.0"/>
        <n v="4.0"/>
        <n v="15.0"/>
        <n v="9.0"/>
        <n v="27.0"/>
        <n v="21.0"/>
        <n v="17.0"/>
        <n v="31.0"/>
        <m/>
      </sharedItems>
    </cacheField>
    <cacheField name="%FT">
      <sharedItems containsBlank="1" containsMixedTypes="1" containsNumber="1">
        <n v="0.4166666666666667"/>
        <n v="0.1"/>
        <n v="0.6923076923076923"/>
        <n v="0.125"/>
        <n v="0.8571428571428571"/>
        <n v="0.3125"/>
        <n v="0.5454545454545454"/>
        <n v="0.5"/>
        <n v="0.25"/>
        <n v="0.2857142857142857"/>
        <n v="0.3333333333333333"/>
        <n v="0.625"/>
        <n v="0.6"/>
        <n v="0.375"/>
        <s v=""/>
        <n v="0.2727272727272727"/>
        <n v="0.5909090909090909"/>
        <n v="1.0"/>
        <n v="0.4"/>
        <n v="0.2222222222222222"/>
        <n v="0.2962962962962963"/>
        <n v="0.5384615384615384"/>
        <n v="0.23529411764705882"/>
        <n v="0.0"/>
        <n v="0.45161290322580644"/>
        <m/>
      </sharedItems>
    </cacheField>
    <cacheField name="REB O" numFmtId="0">
      <sharedItems containsString="0" containsBlank="1" containsNumber="1" containsInteger="1">
        <n v="13.0"/>
        <n v="15.0"/>
        <n v="10.0"/>
        <n v="18.0"/>
        <n v="16.0"/>
        <n v="12.0"/>
        <n v="6.0"/>
        <n v="9.0"/>
        <n v="21.0"/>
        <n v="7.0"/>
        <n v="11.0"/>
        <n v="23.0"/>
        <n v="8.0"/>
        <n v="14.0"/>
        <n v="24.0"/>
        <n v="19.0"/>
        <n v="20.0"/>
        <n v="32.0"/>
        <m/>
      </sharedItems>
    </cacheField>
    <cacheField name="REB D" numFmtId="0">
      <sharedItems containsString="0" containsBlank="1" containsNumber="1" containsInteger="1">
        <n v="31.0"/>
        <n v="35.0"/>
        <n v="42.0"/>
        <n v="45.0"/>
        <n v="36.0"/>
        <n v="29.0"/>
        <n v="32.0"/>
        <n v="44.0"/>
        <n v="27.0"/>
        <n v="41.0"/>
        <n v="39.0"/>
        <n v="34.0"/>
        <n v="57.0"/>
        <n v="43.0"/>
        <n v="53.0"/>
        <n v="28.0"/>
        <n v="23.0"/>
        <m/>
      </sharedItems>
    </cacheField>
    <cacheField name="TOTAL REB" numFmtId="0">
      <sharedItems containsString="0" containsBlank="1" containsNumber="1" containsInteger="1">
        <n v="44.0"/>
        <n v="50.0"/>
        <n v="52.0"/>
        <n v="60.0"/>
        <n v="61.0"/>
        <n v="48.0"/>
        <n v="42.0"/>
        <n v="38.0"/>
        <n v="65.0"/>
        <n v="34.0"/>
        <n v="57.0"/>
        <n v="45.0"/>
        <n v="80.0"/>
        <n v="59.0"/>
        <n v="56.0"/>
        <n v="64.0"/>
        <n v="51.0"/>
        <n v="53.0"/>
        <n v="68.0"/>
        <n v="62.0"/>
        <n v="75.0"/>
        <n v="49.0"/>
        <m/>
      </sharedItems>
    </cacheField>
    <cacheField name="AST" numFmtId="0">
      <sharedItems containsString="0" containsBlank="1" containsNumber="1" containsInteger="1">
        <n v="23.0"/>
        <n v="9.0"/>
        <n v="20.0"/>
        <n v="17.0"/>
        <n v="21.0"/>
        <n v="34.0"/>
        <n v="12.0"/>
        <n v="11.0"/>
        <n v="16.0"/>
        <n v="26.0"/>
        <n v="18.0"/>
        <n v="19.0"/>
        <n v="25.0"/>
        <n v="22.0"/>
        <n v="27.0"/>
        <n v="7.0"/>
        <n v="14.0"/>
        <n v="24.0"/>
        <n v="5.0"/>
        <n v="15.0"/>
        <m/>
      </sharedItems>
    </cacheField>
    <cacheField name="ERROS" numFmtId="0">
      <sharedItems containsString="0" containsBlank="1" containsNumber="1" containsInteger="1">
        <n v="16.0"/>
        <n v="34.0"/>
        <n v="15.0"/>
        <n v="21.0"/>
        <n v="14.0"/>
        <n v="22.0"/>
        <n v="32.0"/>
        <n v="18.0"/>
        <n v="20.0"/>
        <n v="30.0"/>
        <n v="25.0"/>
        <n v="24.0"/>
        <n v="17.0"/>
        <n v="26.0"/>
        <n v="19.0"/>
        <n v="37.0"/>
        <n v="12.0"/>
        <m/>
      </sharedItems>
    </cacheField>
    <cacheField name="ROUB" numFmtId="0">
      <sharedItems containsString="0" containsBlank="1" containsNumber="1" containsInteger="1">
        <n v="23.0"/>
        <n v="9.0"/>
        <n v="8.0"/>
        <n v="11.0"/>
        <n v="12.0"/>
        <n v="6.0"/>
        <n v="15.0"/>
        <n v="4.0"/>
        <n v="10.0"/>
        <n v="22.0"/>
        <n v="13.0"/>
        <n v="17.0"/>
        <n v="5.0"/>
        <n v="7.0"/>
        <n v="14.0"/>
        <m/>
      </sharedItems>
    </cacheField>
    <cacheField name="TOCOS" numFmtId="0">
      <sharedItems containsString="0" containsBlank="1" containsNumber="1" containsInteger="1">
        <n v="0.0"/>
        <n v="2.0"/>
        <n v="3.0"/>
        <n v="1.0"/>
        <n v="4.0"/>
        <n v="5.0"/>
        <n v="8.0"/>
        <n v="6.0"/>
        <m/>
      </sharedItems>
    </cacheField>
    <cacheField name="FALTAS C" numFmtId="0">
      <sharedItems containsString="0" containsBlank="1" containsNumber="1" containsInteger="1">
        <n v="7.0"/>
        <n v="9.0"/>
        <n v="6.0"/>
        <n v="10.0"/>
        <n v="8.0"/>
        <n v="5.0"/>
        <n v="4.0"/>
        <n v="12.0"/>
        <n v="13.0"/>
        <n v="11.0"/>
        <n v="2.0"/>
        <n v="16.0"/>
        <n v="17.0"/>
        <n v="18.0"/>
        <n v="25.0"/>
        <m/>
      </sharedItems>
    </cacheField>
    <cacheField name="FALTAS S" numFmtId="0">
      <sharedItems containsString="0" containsBlank="1" containsNumber="1" containsInteger="1">
        <n v="9.0"/>
        <n v="7.0"/>
        <n v="10.0"/>
        <n v="6.0"/>
        <n v="8.0"/>
        <n v="5.0"/>
        <n v="12.0"/>
        <n v="4.0"/>
        <n v="11.0"/>
        <n v="13.0"/>
        <n v="2.0"/>
        <n v="16.0"/>
        <n v="18.0"/>
        <n v="17.0"/>
        <n v="25.0"/>
        <m/>
      </sharedItems>
    </cacheField>
    <cacheField name="PLUS/MINUS" numFmtId="0">
      <sharedItems containsString="0" containsBlank="1" containsNumber="1" containsInteger="1">
        <n v="36.0"/>
        <n v="-36.0"/>
        <n v="10.0"/>
        <n v="-10.0"/>
        <n v="44.0"/>
        <n v="-44.0"/>
        <n v="51.0"/>
        <n v="-51.0"/>
        <n v="-23.0"/>
        <n v="23.0"/>
        <n v="2.0"/>
        <n v="-2.0"/>
        <n v="26.0"/>
        <n v="-26.0"/>
        <n v="-35.0"/>
        <n v="35.0"/>
        <n v="11.0"/>
        <n v="-11.0"/>
        <n v="67.0"/>
        <n v="-67.0"/>
        <n v="14.0"/>
        <n v="-14.0"/>
        <n v="-18.0"/>
        <n v="18.0"/>
        <n v="-8.0"/>
        <n v="8.0"/>
        <n v="-37.0"/>
        <n v="37.0"/>
        <m/>
      </sharedItems>
    </cacheField>
    <cacheField name="EFICIÊNCIA" numFmtId="0">
      <sharedItems containsString="0" containsBlank="1" containsNumber="1" containsInteger="1">
        <n v="85.0"/>
        <n v="11.0"/>
        <n v="67.0"/>
        <n v="48.0"/>
        <n v="96.0"/>
        <n v="-1.0"/>
        <n v="119.0"/>
        <n v="0.0"/>
        <n v="32.0"/>
        <n v="88.0"/>
        <n v="62.0"/>
        <n v="69.0"/>
        <n v="86.0"/>
        <n v="58.0"/>
        <n v="124.0"/>
        <n v="59.0"/>
        <n v="118.0"/>
        <n v="44.0"/>
        <n v="139.0"/>
        <n v="-10.0"/>
        <n v="39.0"/>
        <n v="28.0"/>
        <n v="56.0"/>
        <n v="74.0"/>
        <n v="90.0"/>
        <n v="-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INÂMICA ESTATÍSTICAS ATLETAS" cacheId="0" dataCaption="" rowGrandTotals="0" compact="0" compactData="0">
  <location ref="A4:W127" firstHeaderRow="0" firstDataRow="3" firstDataCol="0" rowPageCount="2" colPageCount="1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ASE" axis="axisPage" compact="0" outline="0" multipleItemSelectionAllowed="1" showAll="0">
      <items>
        <item x="0"/>
        <item x="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ADVERSÁR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ame="APELIDO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a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ON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%F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%2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8"/>
    <field x="6"/>
  </rowFields>
  <colFields>
    <field x="-2"/>
  </colFields>
  <pageFields>
    <pageField fld="7"/>
    <pageField fld="2"/>
  </pageFields>
  <dataFields>
    <dataField name="JOGOS" fld="1" subtotal="countNums" baseField="0"/>
    <dataField name="PONTOS" fld="12" baseField="0"/>
    <dataField name="FGM" fld="13" baseField="0"/>
    <dataField name="FGA" fld="14" baseField="0"/>
    <dataField name="2PM" fld="16" baseField="0"/>
    <dataField name="2PA" fld="17" baseField="0"/>
    <dataField name="3PM" fld="19" baseField="0"/>
    <dataField name="3PA" fld="20" baseField="0"/>
    <dataField name="FTM" fld="22" baseField="0"/>
    <dataField name="FTA" fld="23" baseField="0"/>
    <dataField name="REB O" fld="25" baseField="0"/>
    <dataField name="REB D" fld="26" baseField="0"/>
    <dataField name="TOTAL REB" fld="27" baseField="0"/>
    <dataField name="AST" fld="28" baseField="0"/>
    <dataField name="ERROS" fld="29" baseField="0"/>
    <dataField name="ROUB" fld="30" baseField="0"/>
    <dataField name="TOCOS" fld="31" baseField="0"/>
    <dataField name="FALTAS C" fld="32" baseField="0"/>
    <dataField name="FALTAS S" fld="33" baseField="0"/>
    <dataField name="PLUS/MINUS" fld="34" baseField="0"/>
    <dataField name="EFICIÊNCIA" fld="35" baseField="0"/>
  </dataFields>
</pivotTableDefinition>
</file>

<file path=xl/pivotTables/pivotTable2.xml><?xml version="1.0" encoding="utf-8"?>
<pivotTableDefinition xmlns="http://schemas.openxmlformats.org/spreadsheetml/2006/main" name="DINÂMICA EQUIPES" cacheId="1" dataCaption="" compact="0" compactData="0">
  <location ref="A1:V10" firstHeaderRow="0" firstDataRow="2" firstDataCol="0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TÉ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VERS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NTOS SOFR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ONTOS MARC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SULTADO" compact="0" outline="0" multipleItemSelectionAllowed="1" showAll="0">
      <items>
        <item x="0"/>
        <item x="1"/>
        <item x="2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%FG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%2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5"/>
  </rowFields>
  <colFields>
    <field x="-2"/>
  </colFields>
  <dataFields>
    <dataField name="JOGOS" fld="1" subtotal="countNums" baseField="0"/>
    <dataField name="PONTOS MARCADOS" fld="9" baseField="0"/>
    <dataField name="FGM" fld="11" baseField="0"/>
    <dataField name="FGA" fld="12" baseField="0"/>
    <dataField name="2PM" fld="14" baseField="0"/>
    <dataField name="2PA" fld="15" baseField="0"/>
    <dataField name="3PM" fld="17" baseField="0"/>
    <dataField name="3PA" fld="18" baseField="0"/>
    <dataField name="FTM" fld="20" baseField="0"/>
    <dataField name="FTA" fld="21" baseField="0"/>
    <dataField name="REB O" fld="23" baseField="0"/>
    <dataField name="REB D" fld="24" baseField="0"/>
    <dataField name="TOTAL REB" fld="25" baseField="0"/>
    <dataField name="AST" fld="26" baseField="0"/>
    <dataField name="ERROS" fld="27" baseField="0"/>
    <dataField name="ROUB" fld="28" baseField="0"/>
    <dataField name="TOCOS" fld="29" baseField="0"/>
    <dataField name="FALTAS C" fld="30" baseField="0"/>
    <dataField name="FALTAS S" fld="31" baseField="0"/>
    <dataField name="PLUS/MINUS" fld="32" baseField="0"/>
    <dataField name="EFICIÊNCIA" fld="33" baseField="0"/>
  </dataFields>
</pivotTableDefinition>
</file>

<file path=xl/tables/table1.xml><?xml version="1.0" encoding="utf-8"?>
<table xmlns="http://schemas.openxmlformats.org/spreadsheetml/2006/main" ref="A1:G122" displayName="LISTA_ATLETAS" name="LISTA_ATLETAS" id="1">
  <tableColumns count="7">
    <tableColumn name="CÉLULA" id="1"/>
    <tableColumn name="EQUIPE" id="2"/>
    <tableColumn name="NOME" id="3"/>
    <tableColumn name="APELIDO" id="4"/>
    <tableColumn name="ANO" id="5"/>
    <tableColumn name="INSTAGRAM" id="6"/>
    <tableColumn name="NÚMERO" id="7"/>
  </tableColumns>
  <tableStyleInfo name="LISTA DE ATLETAS-style" showColumnStripes="0" showFirstColumn="1" showLastColumn="1" showRowStripes="1"/>
</table>
</file>

<file path=xl/tables/table10.xml><?xml version="1.0" encoding="utf-8"?>
<table xmlns="http://schemas.openxmlformats.org/spreadsheetml/2006/main" ref="A1:AE12" displayName="FILÔ_USP_RP" name="FILÔ_USP_RP" id="10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FILÔ USP RP-style" showColumnStripes="0" showFirstColumn="1" showLastColumn="1" showRowStripes="1"/>
</table>
</file>

<file path=xl/tables/table11.xml><?xml version="1.0" encoding="utf-8"?>
<table xmlns="http://schemas.openxmlformats.org/spreadsheetml/2006/main" ref="A1:AE14" displayName="LUS_USP_RP" name="LUS_USP_RP" id="11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LUS USP RP-style" showColumnStripes="0" showFirstColumn="1" showLastColumn="1" showRowStripes="1"/>
</table>
</file>

<file path=xl/tables/table12.xml><?xml version="1.0" encoding="utf-8"?>
<table xmlns="http://schemas.openxmlformats.org/spreadsheetml/2006/main" ref="A1:AE9" displayName="MED_BARÃO" name="MED_BARÃO" id="12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BARÃO-style" showColumnStripes="0" showFirstColumn="1" showLastColumn="1" showRowStripes="1"/>
</table>
</file>

<file path=xl/tables/table13.xml><?xml version="1.0" encoding="utf-8"?>
<table xmlns="http://schemas.openxmlformats.org/spreadsheetml/2006/main" ref="A1:AE14" displayName="MED_UNAERP" name="MED_UNAERP" id="13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NAERP-style" showColumnStripes="0" showFirstColumn="1" showLastColumn="1" showRowStripes="1"/>
</table>
</file>

<file path=xl/tables/table14.xml><?xml version="1.0" encoding="utf-8"?>
<table xmlns="http://schemas.openxmlformats.org/spreadsheetml/2006/main" ref="A1:AE18" displayName="MED_USP_RP" name="MED_USP_RP" id="14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SP RP-style" showColumnStripes="0" showFirstColumn="1" showLastColumn="1" showRowStripes="1"/>
</table>
</file>

<file path=xl/tables/table15.xml><?xml version="1.0" encoding="utf-8"?>
<table xmlns="http://schemas.openxmlformats.org/spreadsheetml/2006/main" ref="A1:AE14" displayName="ODONTO_USP_RP" name="ODONTO_USP_RP" id="15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ODONTO USP RP-style" showColumnStripes="0" showFirstColumn="1" showLastColumn="1" showRowStripes="1"/>
</table>
</file>

<file path=xl/tables/table2.xml><?xml version="1.0" encoding="utf-8"?>
<table xmlns="http://schemas.openxmlformats.org/spreadsheetml/2006/main" ref="A1:AF122" displayName="ELITE_LEAGUE" name="ELITE_LEAGUE" id="2">
  <tableColumns count="32">
    <tableColumn name="CÉLULA" id="1"/>
    <tableColumn name="APELIDO" id="2"/>
    <tableColumn name="NÚMERO" id="3"/>
    <tableColumn name="EQUIPE" id="4"/>
    <tableColumn name="JOGOS" id="5"/>
    <tableColumn name="PONTOS" id="6"/>
    <tableColumn name="PPG" id="7"/>
    <tableColumn name="FGM" id="8"/>
    <tableColumn name="FGA" id="9"/>
    <tableColumn name="%FG" id="10"/>
    <tableColumn name="2PM" id="11"/>
    <tableColumn name="2PA" id="12"/>
    <tableColumn name="%2P" id="13"/>
    <tableColumn name="3PM" id="14"/>
    <tableColumn name="3PA" id="15"/>
    <tableColumn name="%3P" id="16"/>
    <tableColumn name="FTM" id="17"/>
    <tableColumn name="FTA" id="18"/>
    <tableColumn name="%FT" id="19"/>
    <tableColumn name="REB O" id="20"/>
    <tableColumn name="REB D" id="21"/>
    <tableColumn name="TOTAL REB" id="22"/>
    <tableColumn name="# RPG" id="23"/>
    <tableColumn name="AST" id="24"/>
    <tableColumn name="#APG" id="25"/>
    <tableColumn name="ERROS" id="26"/>
    <tableColumn name="ROUB" id="27"/>
    <tableColumn name="TOCOS" id="28"/>
    <tableColumn name="FALTAS C" id="29"/>
    <tableColumn name="FALTAS S" id="30"/>
    <tableColumn name="PLUS/MINUS" id="31"/>
    <tableColumn name="EFICIÊNCIA" id="32"/>
  </tableColumns>
  <tableStyleInfo name="2K25 ELITE LEAGUE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J291" displayName="ATLETAS" name="ATLETAS" id="3">
  <autoFilter ref="$A$1:$AJ$291"/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ESTATÍSTICAS ATLET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W19" displayName="Table_1" name="Table_1" id="4">
  <tableColumns count="23">
    <tableColumn name="APELIDO" id="1"/>
    <tableColumn name="EQUIPE" id="2"/>
    <tableColumn name="JOGOS" id="3"/>
    <tableColumn name="PONTOS" id="4"/>
    <tableColumn name="FGM" id="5"/>
    <tableColumn name="FGA" id="6"/>
    <tableColumn name="2PM" id="7"/>
    <tableColumn name="2PA" id="8"/>
    <tableColumn name="3PM" id="9"/>
    <tableColumn name="3PA" id="10"/>
    <tableColumn name="FTM" id="11"/>
    <tableColumn name="FTA" id="12"/>
    <tableColumn name="REB O" id="13"/>
    <tableColumn name="REB D" id="14"/>
    <tableColumn name="TOTAL REB" id="15"/>
    <tableColumn name="AST" id="16"/>
    <tableColumn name="ERROS" id="17"/>
    <tableColumn name="ROUB" id="18"/>
    <tableColumn name="TOCOS" id="19"/>
    <tableColumn name="FALTAS C" id="20"/>
    <tableColumn name="FALTAS S" id="21"/>
    <tableColumn name="PLUS/MINUS" id="22"/>
    <tableColumn name="EFICIÊNCIA" id="23"/>
  </tableColumns>
  <tableStyleInfo name="DINÂMICA ESTATÍSTICAS ATLETAS-style" showColumnStripes="0" showFirstColumn="1" showLastColumn="1" showRowStripes="1"/>
</table>
</file>

<file path=xl/tables/table5.xml><?xml version="1.0" encoding="utf-8"?>
<table xmlns="http://schemas.openxmlformats.org/spreadsheetml/2006/main" ref="A1:AH31" displayName="Tabela_2" name="Tabela_2" id="5">
  <tableColumns count="34">
    <tableColumn name="CÉLULA" id="1"/>
    <tableColumn name="JOGO" id="2"/>
    <tableColumn name="DATA" id="3"/>
    <tableColumn name="MÊS" id="4"/>
    <tableColumn name="ANO" id="5"/>
    <tableColumn name="EQUIPE" id="6"/>
    <tableColumn name="TÉCNICO" id="7"/>
    <tableColumn name="ADVERSÁRIO" id="8"/>
    <tableColumn name="PONTOS SOFRIDOS" id="9"/>
    <tableColumn name="PONTOS MARCADOS" id="10"/>
    <tableColumn name="RESULTADO" id="11"/>
    <tableColumn name="FGM" id="12"/>
    <tableColumn name="FGA" id="13"/>
    <tableColumn name="%FG" id="14"/>
    <tableColumn name="2PM" id="15"/>
    <tableColumn name="2PA" id="16"/>
    <tableColumn name="%2P" id="17"/>
    <tableColumn name="3PM" id="18"/>
    <tableColumn name="3PA" id="19"/>
    <tableColumn name="%3P" id="20"/>
    <tableColumn name="FTM" id="21"/>
    <tableColumn name="FTA" id="22"/>
    <tableColumn name="%FT" id="23"/>
    <tableColumn name="REB O" id="24"/>
    <tableColumn name="REB D" id="25"/>
    <tableColumn name="TOTAL REB" id="26"/>
    <tableColumn name="AST" id="27"/>
    <tableColumn name="ERROS" id="28"/>
    <tableColumn name="ROUB" id="29"/>
    <tableColumn name="TOCOS" id="30"/>
    <tableColumn name="FALTAS C" id="31"/>
    <tableColumn name="FALTAS S" id="32"/>
    <tableColumn name="PLUS/MINUS" id="33"/>
    <tableColumn name="EFICIÊNCIA" id="34"/>
  </tableColumns>
  <tableStyleInfo name="ESTATÍSTICAS EQUIPES-style" showColumnStripes="0" showFirstColumn="1" showLastColumn="1" showRowStripes="1"/>
</table>
</file>

<file path=xl/tables/table6.xml><?xml version="1.0" encoding="utf-8"?>
<table xmlns="http://schemas.openxmlformats.org/spreadsheetml/2006/main" headerRowCount="0" ref="A1:Z5" displayName="Table_2" name="Table_2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INÂMICA EQUIP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AD10" displayName="ELITE_LEAGUE_2" name="ELITE_LEAGUE_2" id="7">
  <tableColumns count="30">
    <tableColumn name="CÉLULA" id="1"/>
    <tableColumn name="EQUIPE" id="2"/>
    <tableColumn name="JOGOS" id="3"/>
    <tableColumn name="PONTOS" id="4"/>
    <tableColumn name="PPG" id="5"/>
    <tableColumn name="FGM" id="6"/>
    <tableColumn name="FGA" id="7"/>
    <tableColumn name="%FG" id="8"/>
    <tableColumn name="2PM" id="9"/>
    <tableColumn name="2PA" id="10"/>
    <tableColumn name="%2P" id="11"/>
    <tableColumn name="3PM" id="12"/>
    <tableColumn name="3PA" id="13"/>
    <tableColumn name="%3P" id="14"/>
    <tableColumn name="FTM" id="15"/>
    <tableColumn name="FTA" id="16"/>
    <tableColumn name="%FT" id="17"/>
    <tableColumn name="REB O" id="18"/>
    <tableColumn name="REB D" id="19"/>
    <tableColumn name="TOTAL REB" id="20"/>
    <tableColumn name="# RPG" id="21"/>
    <tableColumn name="AST" id="22"/>
    <tableColumn name="#APG" id="23"/>
    <tableColumn name="ERROS" id="24"/>
    <tableColumn name="ROUB" id="25"/>
    <tableColumn name="TOCOS" id="26"/>
    <tableColumn name="FALTAS C" id="27"/>
    <tableColumn name="FALTAS S" id="28"/>
    <tableColumn name="PLUS/MINUS" id="29"/>
    <tableColumn name="EFICIÊNCIA" id="30"/>
  </tableColumns>
  <tableStyleInfo name="2K25 EQUIPES ELITE LEAGUE-style" showColumnStripes="0" showFirstColumn="1" showLastColumn="1" showRowStripes="1"/>
</table>
</file>

<file path=xl/tables/table8.xml><?xml version="1.0" encoding="utf-8"?>
<table xmlns="http://schemas.openxmlformats.org/spreadsheetml/2006/main" ref="A1:AE14" displayName="DIREITO_USP_RP" name="DIREITO_USP_RP" id="8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DIREITO USP RP-style" showColumnStripes="0" showFirstColumn="1" showLastColumn="1" showRowStripes="1"/>
</table>
</file>

<file path=xl/tables/table9.xml><?xml version="1.0" encoding="utf-8"?>
<table xmlns="http://schemas.openxmlformats.org/spreadsheetml/2006/main" ref="A1:AE15" displayName="EDUCA_USP_RP" name="EDUCA_USP_RP" id="9">
  <tableColumns count="31">
    <tableColumn name="APELIDO" id="1"/>
    <tableColumn name="NÚMERO" id="2"/>
    <tableColumn name="NOME" id="3"/>
    <tableColumn name="JOGOS" id="4"/>
    <tableColumn name="PONTOS" id="5"/>
    <tableColumn name="PPJ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EDUCA USP R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8761D"/>
      </a:accent1>
      <a:accent2>
        <a:srgbClr val="38761D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4.38"/>
    <col customWidth="1" min="3" max="3" width="15.38"/>
    <col customWidth="1" min="6" max="7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4"/>
      <c r="D2" s="4" t="s">
        <v>8</v>
      </c>
      <c r="E2" s="4">
        <v>1.0</v>
      </c>
      <c r="F2" s="4" t="s">
        <v>9</v>
      </c>
      <c r="G2" s="5"/>
    </row>
    <row r="3">
      <c r="A3" s="3">
        <v>2.0</v>
      </c>
      <c r="B3" s="4" t="s">
        <v>7</v>
      </c>
      <c r="C3" s="4"/>
      <c r="D3" s="4" t="s">
        <v>10</v>
      </c>
      <c r="E3" s="4">
        <v>2.0</v>
      </c>
      <c r="F3" s="4" t="s">
        <v>11</v>
      </c>
      <c r="G3" s="5">
        <v>6.0</v>
      </c>
    </row>
    <row r="4">
      <c r="A4" s="3">
        <v>3.0</v>
      </c>
      <c r="B4" s="4" t="s">
        <v>7</v>
      </c>
      <c r="C4" s="4"/>
      <c r="D4" s="4" t="s">
        <v>12</v>
      </c>
      <c r="E4" s="4">
        <v>2.0</v>
      </c>
      <c r="F4" s="4" t="s">
        <v>13</v>
      </c>
      <c r="G4" s="5">
        <v>10.0</v>
      </c>
    </row>
    <row r="5">
      <c r="A5" s="3">
        <v>4.0</v>
      </c>
      <c r="B5" s="4" t="s">
        <v>7</v>
      </c>
      <c r="C5" s="4"/>
      <c r="D5" s="4" t="s">
        <v>14</v>
      </c>
      <c r="E5" s="4">
        <v>4.0</v>
      </c>
      <c r="F5" s="4" t="s">
        <v>15</v>
      </c>
      <c r="G5" s="5">
        <v>11.0</v>
      </c>
    </row>
    <row r="6">
      <c r="A6" s="3">
        <v>5.0</v>
      </c>
      <c r="B6" s="4" t="s">
        <v>7</v>
      </c>
      <c r="C6" s="4"/>
      <c r="D6" s="4" t="s">
        <v>16</v>
      </c>
      <c r="E6" s="4">
        <v>8.0</v>
      </c>
      <c r="F6" s="4" t="s">
        <v>17</v>
      </c>
      <c r="G6" s="5">
        <v>12.0</v>
      </c>
    </row>
    <row r="7">
      <c r="A7" s="3">
        <v>6.0</v>
      </c>
      <c r="B7" s="4" t="s">
        <v>7</v>
      </c>
      <c r="C7" s="4"/>
      <c r="D7" s="4" t="s">
        <v>18</v>
      </c>
      <c r="E7" s="4">
        <v>8.0</v>
      </c>
      <c r="F7" s="4" t="s">
        <v>19</v>
      </c>
      <c r="G7" s="5">
        <v>11.0</v>
      </c>
    </row>
    <row r="8">
      <c r="A8" s="3">
        <v>7.0</v>
      </c>
      <c r="B8" s="4" t="s">
        <v>7</v>
      </c>
      <c r="C8" s="4"/>
      <c r="D8" s="4" t="s">
        <v>20</v>
      </c>
      <c r="E8" s="4">
        <v>3.0</v>
      </c>
      <c r="F8" s="4" t="s">
        <v>21</v>
      </c>
      <c r="G8" s="5">
        <v>23.0</v>
      </c>
    </row>
    <row r="9">
      <c r="A9" s="3">
        <v>8.0</v>
      </c>
      <c r="B9" s="4" t="s">
        <v>7</v>
      </c>
      <c r="C9" s="4"/>
      <c r="D9" s="4" t="s">
        <v>22</v>
      </c>
      <c r="E9" s="4">
        <v>3.0</v>
      </c>
      <c r="F9" s="4" t="s">
        <v>23</v>
      </c>
      <c r="G9" s="5">
        <v>44.0</v>
      </c>
    </row>
    <row r="10">
      <c r="A10" s="3">
        <v>9.0</v>
      </c>
      <c r="B10" s="4" t="s">
        <v>7</v>
      </c>
      <c r="C10" s="4"/>
      <c r="D10" s="4" t="s">
        <v>24</v>
      </c>
      <c r="E10" s="4">
        <v>5.0</v>
      </c>
      <c r="F10" s="4" t="s">
        <v>25</v>
      </c>
      <c r="G10" s="5">
        <v>87.0</v>
      </c>
    </row>
    <row r="11">
      <c r="A11" s="3">
        <v>10.0</v>
      </c>
      <c r="B11" s="4" t="s">
        <v>7</v>
      </c>
      <c r="C11" s="4"/>
      <c r="D11" s="4" t="s">
        <v>26</v>
      </c>
      <c r="E11" s="4">
        <v>8.0</v>
      </c>
      <c r="F11" s="4" t="s">
        <v>27</v>
      </c>
      <c r="G11" s="5">
        <v>7.0</v>
      </c>
    </row>
    <row r="12">
      <c r="A12" s="3">
        <v>11.0</v>
      </c>
      <c r="B12" s="4" t="s">
        <v>7</v>
      </c>
      <c r="C12" s="4"/>
      <c r="D12" s="4" t="s">
        <v>28</v>
      </c>
      <c r="E12" s="4">
        <v>8.0</v>
      </c>
      <c r="F12" s="4" t="s">
        <v>29</v>
      </c>
      <c r="G12" s="5">
        <v>19.0</v>
      </c>
    </row>
    <row r="13">
      <c r="A13" s="3">
        <v>12.0</v>
      </c>
      <c r="B13" s="4" t="s">
        <v>7</v>
      </c>
      <c r="C13" s="4"/>
      <c r="D13" s="4" t="s">
        <v>30</v>
      </c>
      <c r="E13" s="4">
        <v>2.0</v>
      </c>
      <c r="F13" s="4" t="s">
        <v>31</v>
      </c>
      <c r="G13" s="5">
        <v>27.0</v>
      </c>
    </row>
    <row r="14">
      <c r="A14" s="3">
        <v>13.0</v>
      </c>
      <c r="B14" s="4" t="s">
        <v>7</v>
      </c>
      <c r="C14" s="4"/>
      <c r="D14" s="4" t="s">
        <v>32</v>
      </c>
      <c r="E14" s="4">
        <v>5.0</v>
      </c>
      <c r="F14" s="4" t="s">
        <v>33</v>
      </c>
      <c r="G14" s="5">
        <v>0.0</v>
      </c>
    </row>
    <row r="15">
      <c r="A15" s="3">
        <v>14.0</v>
      </c>
      <c r="B15" s="4" t="s">
        <v>34</v>
      </c>
      <c r="C15" s="4"/>
      <c r="D15" s="4" t="s">
        <v>35</v>
      </c>
      <c r="E15" s="4">
        <v>8.0</v>
      </c>
      <c r="F15" s="4" t="s">
        <v>35</v>
      </c>
      <c r="G15" s="5">
        <v>13.0</v>
      </c>
    </row>
    <row r="16">
      <c r="A16" s="3">
        <v>15.0</v>
      </c>
      <c r="B16" s="4" t="s">
        <v>34</v>
      </c>
      <c r="C16" s="4"/>
      <c r="D16" s="4" t="s">
        <v>36</v>
      </c>
      <c r="E16" s="4">
        <v>4.0</v>
      </c>
      <c r="F16" s="4" t="s">
        <v>37</v>
      </c>
      <c r="G16" s="5">
        <v>4.0</v>
      </c>
    </row>
    <row r="17">
      <c r="A17" s="3">
        <v>16.0</v>
      </c>
      <c r="B17" s="4" t="s">
        <v>34</v>
      </c>
      <c r="C17" s="4"/>
      <c r="D17" s="4" t="s">
        <v>38</v>
      </c>
      <c r="E17" s="4">
        <v>2.0</v>
      </c>
      <c r="F17" s="4" t="s">
        <v>39</v>
      </c>
      <c r="G17" s="5">
        <v>6.0</v>
      </c>
    </row>
    <row r="18">
      <c r="A18" s="3">
        <v>17.0</v>
      </c>
      <c r="B18" s="4" t="s">
        <v>34</v>
      </c>
      <c r="C18" s="4"/>
      <c r="D18" s="4" t="s">
        <v>40</v>
      </c>
      <c r="E18" s="4">
        <v>4.0</v>
      </c>
      <c r="F18" s="4" t="s">
        <v>41</v>
      </c>
      <c r="G18" s="5">
        <v>10.0</v>
      </c>
    </row>
    <row r="19">
      <c r="A19" s="3">
        <v>18.0</v>
      </c>
      <c r="B19" s="4" t="s">
        <v>34</v>
      </c>
      <c r="C19" s="4"/>
      <c r="D19" s="4" t="s">
        <v>42</v>
      </c>
      <c r="E19" s="4">
        <v>3.0</v>
      </c>
      <c r="F19" s="4" t="s">
        <v>43</v>
      </c>
      <c r="G19" s="5">
        <v>23.0</v>
      </c>
    </row>
    <row r="20">
      <c r="A20" s="3">
        <v>19.0</v>
      </c>
      <c r="B20" s="4" t="s">
        <v>34</v>
      </c>
      <c r="C20" s="4"/>
      <c r="D20" s="4" t="s">
        <v>44</v>
      </c>
      <c r="E20" s="4">
        <v>5.0</v>
      </c>
      <c r="F20" s="4" t="s">
        <v>45</v>
      </c>
      <c r="G20" s="5">
        <v>11.0</v>
      </c>
    </row>
    <row r="21">
      <c r="A21" s="3">
        <v>20.0</v>
      </c>
      <c r="B21" s="4" t="s">
        <v>34</v>
      </c>
      <c r="C21" s="4"/>
      <c r="D21" s="4" t="s">
        <v>46</v>
      </c>
      <c r="E21" s="4">
        <v>1.0</v>
      </c>
      <c r="F21" s="4" t="s">
        <v>47</v>
      </c>
      <c r="G21" s="5">
        <v>12.0</v>
      </c>
    </row>
    <row r="22">
      <c r="A22" s="3">
        <v>21.0</v>
      </c>
      <c r="B22" s="4" t="s">
        <v>34</v>
      </c>
      <c r="C22" s="4"/>
      <c r="D22" s="4" t="s">
        <v>48</v>
      </c>
      <c r="E22" s="4">
        <v>3.0</v>
      </c>
      <c r="F22" s="4" t="s">
        <v>49</v>
      </c>
      <c r="G22" s="5">
        <v>13.0</v>
      </c>
    </row>
    <row r="23">
      <c r="A23" s="3">
        <v>22.0</v>
      </c>
      <c r="B23" s="4" t="s">
        <v>34</v>
      </c>
      <c r="C23" s="4"/>
      <c r="D23" s="4" t="s">
        <v>50</v>
      </c>
      <c r="E23" s="4">
        <v>5.0</v>
      </c>
      <c r="F23" s="4" t="s">
        <v>51</v>
      </c>
      <c r="G23" s="5">
        <v>6.0</v>
      </c>
    </row>
    <row r="24">
      <c r="A24" s="3">
        <v>23.0</v>
      </c>
      <c r="B24" s="4" t="s">
        <v>34</v>
      </c>
      <c r="C24" s="4"/>
      <c r="D24" s="4" t="s">
        <v>52</v>
      </c>
      <c r="E24" s="4">
        <v>2.0</v>
      </c>
      <c r="F24" s="4" t="s">
        <v>53</v>
      </c>
      <c r="G24" s="5">
        <v>7.0</v>
      </c>
    </row>
    <row r="25">
      <c r="A25" s="3">
        <v>24.0</v>
      </c>
      <c r="B25" s="4" t="s">
        <v>34</v>
      </c>
      <c r="C25" s="4"/>
      <c r="D25" s="4" t="s">
        <v>54</v>
      </c>
      <c r="E25" s="4">
        <v>6.0</v>
      </c>
      <c r="F25" s="4" t="s">
        <v>55</v>
      </c>
      <c r="G25" s="5">
        <v>8.0</v>
      </c>
    </row>
    <row r="26">
      <c r="A26" s="3">
        <v>25.0</v>
      </c>
      <c r="B26" s="4" t="s">
        <v>34</v>
      </c>
      <c r="C26" s="4"/>
      <c r="D26" s="4" t="s">
        <v>56</v>
      </c>
      <c r="E26" s="4">
        <v>3.0</v>
      </c>
      <c r="F26" s="4" t="s">
        <v>57</v>
      </c>
      <c r="G26" s="5">
        <v>14.0</v>
      </c>
    </row>
    <row r="27">
      <c r="A27" s="3">
        <v>26.0</v>
      </c>
      <c r="B27" s="4" t="s">
        <v>34</v>
      </c>
      <c r="C27" s="4"/>
      <c r="D27" s="4" t="s">
        <v>58</v>
      </c>
      <c r="E27" s="4">
        <v>3.0</v>
      </c>
      <c r="F27" s="4" t="s">
        <v>59</v>
      </c>
      <c r="G27" s="5">
        <v>20.0</v>
      </c>
    </row>
    <row r="28">
      <c r="A28" s="3">
        <v>27.0</v>
      </c>
      <c r="B28" s="4" t="s">
        <v>34</v>
      </c>
      <c r="C28" s="4"/>
      <c r="D28" s="4" t="s">
        <v>60</v>
      </c>
      <c r="E28" s="4">
        <v>2.0</v>
      </c>
      <c r="F28" s="4"/>
      <c r="G28" s="5">
        <v>90.0</v>
      </c>
    </row>
    <row r="29">
      <c r="A29" s="3">
        <v>28.0</v>
      </c>
      <c r="B29" s="4" t="s">
        <v>34</v>
      </c>
      <c r="C29" s="4"/>
      <c r="D29" s="4" t="s">
        <v>61</v>
      </c>
      <c r="E29" s="4">
        <v>1.0</v>
      </c>
      <c r="F29" s="4" t="s">
        <v>62</v>
      </c>
      <c r="G29" s="5">
        <v>92.0</v>
      </c>
    </row>
    <row r="30">
      <c r="A30" s="3">
        <v>29.0</v>
      </c>
      <c r="B30" s="4" t="s">
        <v>34</v>
      </c>
      <c r="C30" s="4"/>
      <c r="D30" s="4" t="s">
        <v>63</v>
      </c>
      <c r="E30" s="4">
        <v>4.0</v>
      </c>
      <c r="F30" s="4" t="s">
        <v>64</v>
      </c>
      <c r="G30" s="5">
        <v>93.0</v>
      </c>
    </row>
    <row r="31">
      <c r="A31" s="3">
        <v>30.0</v>
      </c>
      <c r="B31" s="4" t="s">
        <v>34</v>
      </c>
      <c r="C31" s="4"/>
      <c r="D31" s="4" t="s">
        <v>65</v>
      </c>
      <c r="E31" s="4">
        <v>2.0</v>
      </c>
      <c r="F31" s="4"/>
      <c r="G31" s="5"/>
    </row>
    <row r="32">
      <c r="A32" s="3">
        <v>31.0</v>
      </c>
      <c r="B32" s="4" t="s">
        <v>34</v>
      </c>
      <c r="C32" s="4"/>
      <c r="D32" s="4" t="s">
        <v>66</v>
      </c>
      <c r="E32" s="4">
        <v>2.0</v>
      </c>
      <c r="F32" s="4"/>
      <c r="G32" s="5"/>
    </row>
    <row r="33">
      <c r="A33" s="3">
        <v>32.0</v>
      </c>
      <c r="B33" s="4" t="s">
        <v>67</v>
      </c>
      <c r="C33" s="4"/>
      <c r="D33" s="4" t="s">
        <v>68</v>
      </c>
      <c r="E33" s="4">
        <v>4.0</v>
      </c>
      <c r="F33" s="4" t="s">
        <v>69</v>
      </c>
      <c r="G33" s="5"/>
    </row>
    <row r="34">
      <c r="A34" s="3">
        <v>33.0</v>
      </c>
      <c r="B34" s="4" t="s">
        <v>67</v>
      </c>
      <c r="C34" s="4"/>
      <c r="D34" s="4" t="s">
        <v>70</v>
      </c>
      <c r="E34" s="4">
        <v>5.0</v>
      </c>
      <c r="F34" s="4" t="s">
        <v>71</v>
      </c>
      <c r="G34" s="5"/>
    </row>
    <row r="35">
      <c r="A35" s="3">
        <v>34.0</v>
      </c>
      <c r="B35" s="4" t="s">
        <v>67</v>
      </c>
      <c r="C35" s="4"/>
      <c r="D35" s="4" t="s">
        <v>72</v>
      </c>
      <c r="E35" s="4">
        <v>1.0</v>
      </c>
      <c r="F35" s="4" t="s">
        <v>73</v>
      </c>
      <c r="G35" s="5"/>
    </row>
    <row r="36">
      <c r="A36" s="3">
        <v>35.0</v>
      </c>
      <c r="B36" s="4" t="s">
        <v>67</v>
      </c>
      <c r="C36" s="4"/>
      <c r="D36" s="4" t="s">
        <v>74</v>
      </c>
      <c r="E36" s="4">
        <v>8.0</v>
      </c>
      <c r="F36" s="4" t="s">
        <v>75</v>
      </c>
      <c r="G36" s="5"/>
    </row>
    <row r="37">
      <c r="A37" s="3">
        <v>36.0</v>
      </c>
      <c r="B37" s="4" t="s">
        <v>67</v>
      </c>
      <c r="C37" s="4"/>
      <c r="D37" s="4" t="s">
        <v>76</v>
      </c>
      <c r="E37" s="4">
        <v>4.0</v>
      </c>
      <c r="F37" s="4" t="s">
        <v>77</v>
      </c>
      <c r="G37" s="5"/>
    </row>
    <row r="38">
      <c r="A38" s="3">
        <v>37.0</v>
      </c>
      <c r="B38" s="4" t="s">
        <v>67</v>
      </c>
      <c r="C38" s="4"/>
      <c r="D38" s="4" t="s">
        <v>78</v>
      </c>
      <c r="E38" s="4">
        <v>1.0</v>
      </c>
      <c r="F38" s="4" t="s">
        <v>79</v>
      </c>
      <c r="G38" s="5"/>
    </row>
    <row r="39">
      <c r="A39" s="3">
        <v>38.0</v>
      </c>
      <c r="B39" s="4" t="s">
        <v>67</v>
      </c>
      <c r="C39" s="4"/>
      <c r="D39" s="4" t="s">
        <v>80</v>
      </c>
      <c r="E39" s="4">
        <v>3.0</v>
      </c>
      <c r="F39" s="4" t="s">
        <v>81</v>
      </c>
      <c r="G39" s="5"/>
    </row>
    <row r="40">
      <c r="A40" s="3">
        <v>39.0</v>
      </c>
      <c r="B40" s="4" t="s">
        <v>67</v>
      </c>
      <c r="C40" s="4"/>
      <c r="D40" s="4" t="s">
        <v>82</v>
      </c>
      <c r="E40" s="4">
        <v>4.0</v>
      </c>
      <c r="F40" s="4" t="s">
        <v>83</v>
      </c>
      <c r="G40" s="5">
        <v>16.0</v>
      </c>
    </row>
    <row r="41">
      <c r="A41" s="3">
        <v>40.0</v>
      </c>
      <c r="B41" s="4" t="s">
        <v>67</v>
      </c>
      <c r="C41" s="4"/>
      <c r="D41" s="4" t="s">
        <v>84</v>
      </c>
      <c r="E41" s="4">
        <v>1.0</v>
      </c>
      <c r="F41" s="4" t="s">
        <v>85</v>
      </c>
      <c r="G41" s="5">
        <v>12.0</v>
      </c>
    </row>
    <row r="42">
      <c r="A42" s="3">
        <v>41.0</v>
      </c>
      <c r="B42" s="4" t="s">
        <v>67</v>
      </c>
      <c r="C42" s="4"/>
      <c r="D42" s="4" t="s">
        <v>86</v>
      </c>
      <c r="E42" s="4">
        <v>4.0</v>
      </c>
      <c r="F42" s="4" t="s">
        <v>87</v>
      </c>
      <c r="G42" s="5">
        <v>30.0</v>
      </c>
    </row>
    <row r="43">
      <c r="A43" s="3">
        <v>42.0</v>
      </c>
      <c r="B43" s="4" t="s">
        <v>67</v>
      </c>
      <c r="C43" s="4"/>
      <c r="D43" s="4" t="s">
        <v>88</v>
      </c>
      <c r="E43" s="4">
        <v>8.0</v>
      </c>
      <c r="F43" s="4" t="s">
        <v>89</v>
      </c>
      <c r="G43" s="5">
        <v>22.0</v>
      </c>
    </row>
    <row r="44">
      <c r="A44" s="3">
        <v>43.0</v>
      </c>
      <c r="B44" s="4" t="s">
        <v>67</v>
      </c>
      <c r="C44" s="4"/>
      <c r="D44" s="4" t="s">
        <v>90</v>
      </c>
      <c r="E44" s="4">
        <v>8.0</v>
      </c>
      <c r="F44" s="4" t="s">
        <v>91</v>
      </c>
      <c r="G44" s="5">
        <v>12.0</v>
      </c>
    </row>
    <row r="45">
      <c r="A45" s="3">
        <v>44.0</v>
      </c>
      <c r="B45" s="4" t="s">
        <v>67</v>
      </c>
      <c r="C45" s="4"/>
      <c r="D45" s="4" t="s">
        <v>92</v>
      </c>
      <c r="E45" s="4">
        <v>1.0</v>
      </c>
      <c r="F45" s="4" t="s">
        <v>93</v>
      </c>
      <c r="G45" s="5">
        <v>0.0</v>
      </c>
    </row>
    <row r="46">
      <c r="A46" s="3">
        <v>45.0</v>
      </c>
      <c r="B46" s="4" t="s">
        <v>67</v>
      </c>
      <c r="C46" s="4"/>
      <c r="D46" s="4" t="s">
        <v>94</v>
      </c>
      <c r="E46" s="4">
        <v>1.0</v>
      </c>
      <c r="F46" s="4" t="s">
        <v>95</v>
      </c>
      <c r="G46" s="5">
        <v>77.0</v>
      </c>
    </row>
    <row r="47">
      <c r="A47" s="3">
        <v>46.0</v>
      </c>
      <c r="B47" s="4" t="s">
        <v>96</v>
      </c>
      <c r="C47" s="4"/>
      <c r="D47" s="4" t="s">
        <v>97</v>
      </c>
      <c r="E47" s="4">
        <v>6.0</v>
      </c>
      <c r="F47" s="4" t="s">
        <v>98</v>
      </c>
      <c r="G47" s="5">
        <v>2.0</v>
      </c>
    </row>
    <row r="48">
      <c r="A48" s="3">
        <v>47.0</v>
      </c>
      <c r="B48" s="4" t="s">
        <v>96</v>
      </c>
      <c r="C48" s="4" t="s">
        <v>99</v>
      </c>
      <c r="D48" s="4" t="s">
        <v>100</v>
      </c>
      <c r="E48" s="4">
        <v>4.0</v>
      </c>
      <c r="F48" s="4" t="s">
        <v>101</v>
      </c>
      <c r="G48" s="5">
        <v>4.0</v>
      </c>
    </row>
    <row r="49">
      <c r="A49" s="3">
        <v>48.0</v>
      </c>
      <c r="B49" s="4" t="s">
        <v>96</v>
      </c>
      <c r="C49" s="4"/>
      <c r="D49" s="4" t="s">
        <v>102</v>
      </c>
      <c r="E49" s="4">
        <v>1.0</v>
      </c>
      <c r="F49" s="4" t="s">
        <v>103</v>
      </c>
      <c r="G49" s="5">
        <v>90.0</v>
      </c>
    </row>
    <row r="50">
      <c r="A50" s="3">
        <v>49.0</v>
      </c>
      <c r="B50" s="4" t="s">
        <v>96</v>
      </c>
      <c r="C50" s="4"/>
      <c r="D50" s="4" t="s">
        <v>104</v>
      </c>
      <c r="E50" s="4">
        <v>5.0</v>
      </c>
      <c r="F50" s="4" t="s">
        <v>105</v>
      </c>
      <c r="G50" s="5">
        <v>13.0</v>
      </c>
    </row>
    <row r="51">
      <c r="A51" s="3">
        <v>50.0</v>
      </c>
      <c r="B51" s="4" t="s">
        <v>96</v>
      </c>
      <c r="C51" s="4"/>
      <c r="D51" s="4" t="s">
        <v>106</v>
      </c>
      <c r="E51" s="4">
        <v>1.0</v>
      </c>
      <c r="F51" s="4" t="s">
        <v>107</v>
      </c>
      <c r="G51" s="5">
        <v>86.0</v>
      </c>
    </row>
    <row r="52">
      <c r="A52" s="3">
        <v>51.0</v>
      </c>
      <c r="B52" s="4" t="s">
        <v>96</v>
      </c>
      <c r="C52" s="4"/>
      <c r="D52" s="4" t="s">
        <v>108</v>
      </c>
      <c r="E52" s="4">
        <v>4.0</v>
      </c>
      <c r="F52" s="4" t="s">
        <v>109</v>
      </c>
      <c r="G52" s="5">
        <v>20.0</v>
      </c>
    </row>
    <row r="53">
      <c r="A53" s="3">
        <v>52.0</v>
      </c>
      <c r="B53" s="4" t="s">
        <v>96</v>
      </c>
      <c r="C53" s="4"/>
      <c r="D53" s="4" t="s">
        <v>110</v>
      </c>
      <c r="E53" s="4">
        <v>1.0</v>
      </c>
      <c r="F53" s="4" t="s">
        <v>111</v>
      </c>
      <c r="G53" s="5">
        <v>77.0</v>
      </c>
    </row>
    <row r="54">
      <c r="A54" s="3">
        <v>53.0</v>
      </c>
      <c r="B54" s="4" t="s">
        <v>96</v>
      </c>
      <c r="C54" s="4"/>
      <c r="D54" s="4" t="s">
        <v>112</v>
      </c>
      <c r="E54" s="4">
        <v>1.0</v>
      </c>
      <c r="F54" s="4"/>
      <c r="G54" s="5">
        <v>12.0</v>
      </c>
    </row>
    <row r="55">
      <c r="A55" s="3">
        <v>54.0</v>
      </c>
      <c r="B55" s="4" t="s">
        <v>96</v>
      </c>
      <c r="C55" s="4"/>
      <c r="D55" s="4" t="s">
        <v>113</v>
      </c>
      <c r="E55" s="4">
        <v>8.0</v>
      </c>
      <c r="F55" s="4" t="s">
        <v>114</v>
      </c>
      <c r="G55" s="5">
        <v>32.0</v>
      </c>
    </row>
    <row r="56">
      <c r="A56" s="3">
        <v>55.0</v>
      </c>
      <c r="B56" s="4" t="s">
        <v>96</v>
      </c>
      <c r="C56" s="4"/>
      <c r="D56" s="4" t="s">
        <v>115</v>
      </c>
      <c r="E56" s="4">
        <v>8.0</v>
      </c>
      <c r="F56" s="4" t="s">
        <v>116</v>
      </c>
      <c r="G56" s="5">
        <v>81.0</v>
      </c>
    </row>
    <row r="57">
      <c r="A57" s="3">
        <v>56.0</v>
      </c>
      <c r="B57" s="4" t="s">
        <v>96</v>
      </c>
      <c r="C57" s="4"/>
      <c r="D57" s="4" t="s">
        <v>117</v>
      </c>
      <c r="E57" s="4">
        <v>4.0</v>
      </c>
      <c r="F57" s="4" t="s">
        <v>118</v>
      </c>
      <c r="G57" s="5">
        <v>15.0</v>
      </c>
    </row>
    <row r="58">
      <c r="A58" s="3">
        <v>57.0</v>
      </c>
      <c r="B58" s="4" t="s">
        <v>119</v>
      </c>
      <c r="C58" s="4"/>
      <c r="D58" s="4" t="s">
        <v>120</v>
      </c>
      <c r="E58" s="4">
        <v>5.0</v>
      </c>
      <c r="F58" s="4" t="s">
        <v>121</v>
      </c>
      <c r="G58" s="5">
        <v>10.0</v>
      </c>
    </row>
    <row r="59">
      <c r="A59" s="3">
        <v>58.0</v>
      </c>
      <c r="B59" s="4" t="s">
        <v>119</v>
      </c>
      <c r="C59" s="4"/>
      <c r="D59" s="4" t="s">
        <v>122</v>
      </c>
      <c r="E59" s="4">
        <v>5.0</v>
      </c>
      <c r="F59" s="4" t="s">
        <v>123</v>
      </c>
      <c r="G59" s="5">
        <v>70.0</v>
      </c>
    </row>
    <row r="60">
      <c r="A60" s="3">
        <v>59.0</v>
      </c>
      <c r="B60" s="4" t="s">
        <v>119</v>
      </c>
      <c r="C60" s="4"/>
      <c r="D60" s="4" t="s">
        <v>124</v>
      </c>
      <c r="E60" s="4">
        <v>3.0</v>
      </c>
      <c r="F60" s="4" t="s">
        <v>125</v>
      </c>
      <c r="G60" s="5">
        <v>77.0</v>
      </c>
    </row>
    <row r="61">
      <c r="A61" s="3">
        <v>60.0</v>
      </c>
      <c r="B61" s="4" t="s">
        <v>119</v>
      </c>
      <c r="C61" s="4"/>
      <c r="D61" s="4" t="s">
        <v>126</v>
      </c>
      <c r="E61" s="4">
        <v>1.0</v>
      </c>
      <c r="F61" s="4" t="s">
        <v>127</v>
      </c>
      <c r="G61" s="5">
        <v>5.0</v>
      </c>
    </row>
    <row r="62">
      <c r="A62" s="3">
        <v>61.0</v>
      </c>
      <c r="B62" s="4" t="s">
        <v>119</v>
      </c>
      <c r="C62" s="4"/>
      <c r="D62" s="4" t="s">
        <v>128</v>
      </c>
      <c r="E62" s="4">
        <v>6.0</v>
      </c>
      <c r="F62" s="4" t="s">
        <v>129</v>
      </c>
      <c r="G62" s="5">
        <v>37.0</v>
      </c>
    </row>
    <row r="63">
      <c r="A63" s="3">
        <v>62.0</v>
      </c>
      <c r="B63" s="4" t="s">
        <v>119</v>
      </c>
      <c r="C63" s="4"/>
      <c r="D63" s="4" t="s">
        <v>130</v>
      </c>
      <c r="E63" s="4">
        <v>2.0</v>
      </c>
      <c r="F63" s="4" t="s">
        <v>131</v>
      </c>
      <c r="G63" s="5">
        <v>22.0</v>
      </c>
    </row>
    <row r="64">
      <c r="A64" s="3">
        <v>63.0</v>
      </c>
      <c r="B64" s="4" t="s">
        <v>119</v>
      </c>
      <c r="C64" s="4"/>
      <c r="D64" s="4" t="s">
        <v>132</v>
      </c>
      <c r="E64" s="4">
        <v>3.0</v>
      </c>
      <c r="F64" s="4" t="s">
        <v>133</v>
      </c>
      <c r="G64" s="5">
        <v>32.0</v>
      </c>
    </row>
    <row r="65">
      <c r="A65" s="3">
        <v>64.0</v>
      </c>
      <c r="B65" s="4" t="s">
        <v>119</v>
      </c>
      <c r="C65" s="4"/>
      <c r="D65" s="4" t="s">
        <v>134</v>
      </c>
      <c r="E65" s="4">
        <v>3.0</v>
      </c>
      <c r="F65" s="4" t="s">
        <v>135</v>
      </c>
      <c r="G65" s="5">
        <v>19.0</v>
      </c>
    </row>
    <row r="66">
      <c r="A66" s="3">
        <v>65.0</v>
      </c>
      <c r="B66" s="4" t="s">
        <v>119</v>
      </c>
      <c r="C66" s="4"/>
      <c r="D66" s="4" t="s">
        <v>136</v>
      </c>
      <c r="E66" s="4">
        <v>5.0</v>
      </c>
      <c r="F66" s="4" t="s">
        <v>137</v>
      </c>
      <c r="G66" s="5">
        <v>6.0</v>
      </c>
    </row>
    <row r="67">
      <c r="A67" s="3">
        <v>66.0</v>
      </c>
      <c r="B67" s="4" t="s">
        <v>138</v>
      </c>
      <c r="C67" s="4"/>
      <c r="D67" s="4" t="s">
        <v>139</v>
      </c>
      <c r="E67" s="4">
        <v>3.0</v>
      </c>
      <c r="F67" s="4" t="s">
        <v>140</v>
      </c>
      <c r="G67" s="5">
        <v>18.0</v>
      </c>
    </row>
    <row r="68">
      <c r="A68" s="3">
        <v>67.0</v>
      </c>
      <c r="B68" s="4" t="s">
        <v>138</v>
      </c>
      <c r="C68" s="4"/>
      <c r="D68" s="4" t="s">
        <v>141</v>
      </c>
      <c r="E68" s="4">
        <v>2.0</v>
      </c>
      <c r="F68" s="4" t="s">
        <v>142</v>
      </c>
      <c r="G68" s="5">
        <v>65.0</v>
      </c>
    </row>
    <row r="69">
      <c r="A69" s="3">
        <v>68.0</v>
      </c>
      <c r="B69" s="4" t="s">
        <v>138</v>
      </c>
      <c r="C69" s="4"/>
      <c r="D69" s="4" t="s">
        <v>143</v>
      </c>
      <c r="E69" s="4">
        <v>2.0</v>
      </c>
      <c r="F69" s="4" t="s">
        <v>144</v>
      </c>
      <c r="G69" s="5">
        <v>8.0</v>
      </c>
    </row>
    <row r="70">
      <c r="A70" s="3">
        <v>69.0</v>
      </c>
      <c r="B70" s="4" t="s">
        <v>138</v>
      </c>
      <c r="C70" s="4"/>
      <c r="D70" s="4" t="s">
        <v>145</v>
      </c>
      <c r="E70" s="4">
        <v>4.0</v>
      </c>
      <c r="F70" s="4" t="s">
        <v>146</v>
      </c>
      <c r="G70" s="5">
        <v>28.0</v>
      </c>
    </row>
    <row r="71">
      <c r="A71" s="3">
        <v>70.0</v>
      </c>
      <c r="B71" s="4" t="s">
        <v>138</v>
      </c>
      <c r="C71" s="4"/>
      <c r="D71" s="4" t="s">
        <v>147</v>
      </c>
      <c r="E71" s="4">
        <v>1.0</v>
      </c>
      <c r="F71" s="4" t="s">
        <v>148</v>
      </c>
      <c r="G71" s="5">
        <v>60.0</v>
      </c>
    </row>
    <row r="72">
      <c r="A72" s="3">
        <v>71.0</v>
      </c>
      <c r="B72" s="4" t="s">
        <v>119</v>
      </c>
      <c r="C72" s="4"/>
      <c r="D72" s="4" t="s">
        <v>149</v>
      </c>
      <c r="E72" s="4">
        <v>3.0</v>
      </c>
      <c r="F72" s="4" t="s">
        <v>150</v>
      </c>
      <c r="G72" s="5">
        <v>0.0</v>
      </c>
    </row>
    <row r="73">
      <c r="A73" s="3">
        <v>72.0</v>
      </c>
      <c r="B73" s="4" t="s">
        <v>138</v>
      </c>
      <c r="C73" s="4"/>
      <c r="D73" s="4" t="s">
        <v>151</v>
      </c>
      <c r="E73" s="4">
        <v>1.0</v>
      </c>
      <c r="F73" s="4" t="s">
        <v>152</v>
      </c>
      <c r="G73" s="5">
        <v>9.0</v>
      </c>
    </row>
    <row r="74">
      <c r="A74" s="3">
        <v>73.0</v>
      </c>
      <c r="B74" s="4" t="s">
        <v>138</v>
      </c>
      <c r="C74" s="4"/>
      <c r="D74" s="4" t="s">
        <v>153</v>
      </c>
      <c r="E74" s="4">
        <v>1.0</v>
      </c>
      <c r="F74" s="4"/>
      <c r="G74" s="5">
        <v>65.0</v>
      </c>
    </row>
    <row r="75">
      <c r="A75" s="3">
        <v>74.0</v>
      </c>
      <c r="B75" s="4" t="s">
        <v>138</v>
      </c>
      <c r="C75" s="4"/>
      <c r="D75" s="4" t="s">
        <v>154</v>
      </c>
      <c r="E75" s="4">
        <v>1.0</v>
      </c>
      <c r="F75" s="4"/>
      <c r="G75" s="5">
        <v>30.0</v>
      </c>
    </row>
    <row r="76">
      <c r="A76" s="3">
        <v>75.0</v>
      </c>
      <c r="B76" s="4" t="s">
        <v>155</v>
      </c>
      <c r="C76" s="4"/>
      <c r="D76" s="4" t="s">
        <v>156</v>
      </c>
      <c r="E76" s="4">
        <v>2.0</v>
      </c>
      <c r="F76" s="4" t="s">
        <v>157</v>
      </c>
      <c r="G76" s="5">
        <v>77.0</v>
      </c>
    </row>
    <row r="77">
      <c r="A77" s="3">
        <v>76.0</v>
      </c>
      <c r="B77" s="4" t="s">
        <v>155</v>
      </c>
      <c r="C77" s="4"/>
      <c r="D77" s="4" t="s">
        <v>158</v>
      </c>
      <c r="E77" s="4">
        <v>4.0</v>
      </c>
      <c r="F77" s="4" t="s">
        <v>159</v>
      </c>
      <c r="G77" s="5">
        <v>34.0</v>
      </c>
    </row>
    <row r="78">
      <c r="A78" s="3">
        <v>77.0</v>
      </c>
      <c r="B78" s="4" t="s">
        <v>155</v>
      </c>
      <c r="C78" s="4"/>
      <c r="D78" s="4" t="s">
        <v>160</v>
      </c>
      <c r="E78" s="4">
        <v>5.0</v>
      </c>
      <c r="F78" s="4" t="s">
        <v>161</v>
      </c>
      <c r="G78" s="5"/>
    </row>
    <row r="79">
      <c r="A79" s="3">
        <v>78.0</v>
      </c>
      <c r="B79" s="4" t="s">
        <v>155</v>
      </c>
      <c r="C79" s="4"/>
      <c r="D79" s="4" t="s">
        <v>162</v>
      </c>
      <c r="E79" s="4">
        <v>3.0</v>
      </c>
      <c r="F79" s="4" t="s">
        <v>163</v>
      </c>
      <c r="G79" s="5">
        <v>0.0</v>
      </c>
    </row>
    <row r="80">
      <c r="A80" s="3">
        <v>79.0</v>
      </c>
      <c r="B80" s="4" t="s">
        <v>155</v>
      </c>
      <c r="C80" s="4"/>
      <c r="D80" s="4" t="s">
        <v>164</v>
      </c>
      <c r="E80" s="4">
        <v>3.0</v>
      </c>
      <c r="F80" s="4" t="s">
        <v>165</v>
      </c>
      <c r="G80" s="5">
        <v>90.0</v>
      </c>
    </row>
    <row r="81">
      <c r="A81" s="3">
        <v>80.0</v>
      </c>
      <c r="B81" s="4" t="s">
        <v>155</v>
      </c>
      <c r="C81" s="4"/>
      <c r="D81" s="4" t="s">
        <v>166</v>
      </c>
      <c r="E81" s="4">
        <v>5.0</v>
      </c>
      <c r="F81" s="4" t="s">
        <v>167</v>
      </c>
      <c r="G81" s="5">
        <v>15.0</v>
      </c>
    </row>
    <row r="82">
      <c r="A82" s="3">
        <v>81.0</v>
      </c>
      <c r="B82" s="4" t="s">
        <v>155</v>
      </c>
      <c r="C82" s="4"/>
      <c r="D82" s="4" t="s">
        <v>168</v>
      </c>
      <c r="E82" s="4">
        <v>4.0</v>
      </c>
      <c r="F82" s="4" t="s">
        <v>169</v>
      </c>
      <c r="G82" s="5"/>
    </row>
    <row r="83">
      <c r="A83" s="3">
        <v>82.0</v>
      </c>
      <c r="B83" s="4" t="s">
        <v>155</v>
      </c>
      <c r="C83" s="4"/>
      <c r="D83" s="4" t="s">
        <v>170</v>
      </c>
      <c r="E83" s="4">
        <v>8.0</v>
      </c>
      <c r="F83" s="4" t="s">
        <v>171</v>
      </c>
      <c r="G83" s="5">
        <v>32.0</v>
      </c>
    </row>
    <row r="84">
      <c r="A84" s="3">
        <v>83.0</v>
      </c>
      <c r="B84" s="4" t="s">
        <v>155</v>
      </c>
      <c r="C84" s="4"/>
      <c r="D84" s="4" t="s">
        <v>172</v>
      </c>
      <c r="E84" s="4">
        <v>1.0</v>
      </c>
      <c r="F84" s="4" t="s">
        <v>173</v>
      </c>
      <c r="G84" s="5">
        <v>23.0</v>
      </c>
    </row>
    <row r="85">
      <c r="A85" s="3">
        <v>84.0</v>
      </c>
      <c r="B85" s="4" t="s">
        <v>155</v>
      </c>
      <c r="C85" s="4"/>
      <c r="D85" s="4" t="s">
        <v>174</v>
      </c>
      <c r="E85" s="4">
        <v>5.0</v>
      </c>
      <c r="F85" s="4" t="s">
        <v>175</v>
      </c>
      <c r="G85" s="5"/>
    </row>
    <row r="86">
      <c r="A86" s="3">
        <v>85.0</v>
      </c>
      <c r="B86" s="4" t="s">
        <v>155</v>
      </c>
      <c r="C86" s="4"/>
      <c r="D86" s="4" t="s">
        <v>176</v>
      </c>
      <c r="E86" s="4">
        <v>1.0</v>
      </c>
      <c r="F86" s="4" t="s">
        <v>129</v>
      </c>
      <c r="G86" s="5"/>
    </row>
    <row r="87">
      <c r="A87" s="3">
        <v>86.0</v>
      </c>
      <c r="B87" s="4" t="s">
        <v>155</v>
      </c>
      <c r="C87" s="4"/>
      <c r="D87" s="4" t="s">
        <v>177</v>
      </c>
      <c r="E87" s="4">
        <v>1.0</v>
      </c>
      <c r="F87" s="4" t="s">
        <v>178</v>
      </c>
      <c r="G87" s="5"/>
    </row>
    <row r="88">
      <c r="A88" s="3">
        <v>87.0</v>
      </c>
      <c r="B88" s="4" t="s">
        <v>155</v>
      </c>
      <c r="C88" s="4"/>
      <c r="D88" s="4" t="s">
        <v>179</v>
      </c>
      <c r="E88" s="4">
        <v>4.0</v>
      </c>
      <c r="F88" s="4" t="s">
        <v>180</v>
      </c>
      <c r="G88" s="5"/>
    </row>
    <row r="89">
      <c r="A89" s="3">
        <v>88.0</v>
      </c>
      <c r="B89" s="4" t="s">
        <v>181</v>
      </c>
      <c r="C89" s="4"/>
      <c r="D89" s="4" t="s">
        <v>182</v>
      </c>
      <c r="E89" s="4">
        <v>4.0</v>
      </c>
      <c r="F89" s="4" t="s">
        <v>183</v>
      </c>
      <c r="G89" s="5">
        <v>0.0</v>
      </c>
    </row>
    <row r="90">
      <c r="A90" s="3">
        <v>89.0</v>
      </c>
      <c r="B90" s="4" t="s">
        <v>181</v>
      </c>
      <c r="C90" s="4"/>
      <c r="D90" s="4" t="s">
        <v>184</v>
      </c>
      <c r="E90" s="4">
        <v>6.0</v>
      </c>
      <c r="F90" s="4" t="s">
        <v>185</v>
      </c>
      <c r="G90" s="5">
        <v>6.0</v>
      </c>
    </row>
    <row r="91">
      <c r="A91" s="3">
        <v>90.0</v>
      </c>
      <c r="B91" s="4" t="s">
        <v>181</v>
      </c>
      <c r="C91" s="4"/>
      <c r="D91" s="4" t="s">
        <v>186</v>
      </c>
      <c r="E91" s="4">
        <v>3.0</v>
      </c>
      <c r="F91" s="4" t="s">
        <v>187</v>
      </c>
      <c r="G91" s="5">
        <v>11.0</v>
      </c>
    </row>
    <row r="92">
      <c r="A92" s="3">
        <v>91.0</v>
      </c>
      <c r="B92" s="4" t="s">
        <v>181</v>
      </c>
      <c r="C92" s="4"/>
      <c r="D92" s="4" t="s">
        <v>188</v>
      </c>
      <c r="E92" s="4">
        <v>4.0</v>
      </c>
      <c r="F92" s="4" t="s">
        <v>189</v>
      </c>
      <c r="G92" s="5">
        <v>35.0</v>
      </c>
    </row>
    <row r="93">
      <c r="A93" s="3">
        <v>92.0</v>
      </c>
      <c r="B93" s="4" t="s">
        <v>181</v>
      </c>
      <c r="C93" s="4"/>
      <c r="D93" s="4" t="s">
        <v>190</v>
      </c>
      <c r="E93" s="4">
        <v>4.0</v>
      </c>
      <c r="F93" s="4" t="s">
        <v>191</v>
      </c>
      <c r="G93" s="5">
        <v>5.0</v>
      </c>
    </row>
    <row r="94">
      <c r="A94" s="3">
        <v>93.0</v>
      </c>
      <c r="B94" s="4" t="s">
        <v>181</v>
      </c>
      <c r="C94" s="4"/>
      <c r="D94" s="4" t="s">
        <v>192</v>
      </c>
      <c r="E94" s="4">
        <v>6.0</v>
      </c>
      <c r="F94" s="4" t="s">
        <v>193</v>
      </c>
      <c r="G94" s="5">
        <v>22.0</v>
      </c>
    </row>
    <row r="95">
      <c r="A95" s="3">
        <v>94.0</v>
      </c>
      <c r="B95" s="4" t="s">
        <v>181</v>
      </c>
      <c r="C95" s="4"/>
      <c r="D95" s="4" t="s">
        <v>194</v>
      </c>
      <c r="E95" s="4">
        <v>4.0</v>
      </c>
      <c r="F95" s="4" t="s">
        <v>194</v>
      </c>
      <c r="G95" s="5">
        <v>13.0</v>
      </c>
    </row>
    <row r="96">
      <c r="A96" s="3">
        <v>95.0</v>
      </c>
      <c r="B96" s="4" t="s">
        <v>181</v>
      </c>
      <c r="C96" s="4"/>
      <c r="D96" s="4" t="s">
        <v>195</v>
      </c>
      <c r="E96" s="4">
        <v>1.0</v>
      </c>
      <c r="F96" s="4" t="s">
        <v>196</v>
      </c>
      <c r="G96" s="5">
        <v>15.0</v>
      </c>
    </row>
    <row r="97">
      <c r="A97" s="3">
        <v>96.0</v>
      </c>
      <c r="B97" s="4" t="s">
        <v>181</v>
      </c>
      <c r="C97" s="4"/>
      <c r="D97" s="4" t="s">
        <v>197</v>
      </c>
      <c r="E97" s="4">
        <v>2.0</v>
      </c>
      <c r="F97" s="4" t="s">
        <v>198</v>
      </c>
      <c r="G97" s="5">
        <v>8.0</v>
      </c>
    </row>
    <row r="98">
      <c r="A98" s="3">
        <v>97.0</v>
      </c>
      <c r="B98" s="4" t="s">
        <v>181</v>
      </c>
      <c r="C98" s="4"/>
      <c r="D98" s="4" t="s">
        <v>199</v>
      </c>
      <c r="E98" s="4">
        <v>1.0</v>
      </c>
      <c r="F98" s="4" t="s">
        <v>200</v>
      </c>
      <c r="G98" s="5">
        <v>3.0</v>
      </c>
    </row>
    <row r="99">
      <c r="A99" s="3">
        <v>98.0</v>
      </c>
      <c r="B99" s="4" t="s">
        <v>181</v>
      </c>
      <c r="C99" s="4"/>
      <c r="D99" s="4" t="s">
        <v>201</v>
      </c>
      <c r="E99" s="4">
        <v>1.0</v>
      </c>
      <c r="F99" s="4" t="s">
        <v>202</v>
      </c>
      <c r="G99" s="5">
        <v>4.0</v>
      </c>
    </row>
    <row r="100">
      <c r="A100" s="3">
        <v>99.0</v>
      </c>
      <c r="B100" s="4" t="s">
        <v>181</v>
      </c>
      <c r="C100" s="4"/>
      <c r="D100" s="4" t="s">
        <v>203</v>
      </c>
      <c r="E100" s="6">
        <v>1.0</v>
      </c>
      <c r="F100" s="4" t="s">
        <v>204</v>
      </c>
      <c r="G100" s="5">
        <v>42.0</v>
      </c>
    </row>
    <row r="101">
      <c r="A101" s="3">
        <v>100.0</v>
      </c>
      <c r="B101" s="4" t="s">
        <v>181</v>
      </c>
      <c r="C101" s="4"/>
      <c r="D101" s="4" t="s">
        <v>205</v>
      </c>
      <c r="E101" s="4">
        <v>6.0</v>
      </c>
      <c r="F101" s="4" t="s">
        <v>206</v>
      </c>
      <c r="G101" s="5">
        <v>15.0</v>
      </c>
    </row>
    <row r="102">
      <c r="A102" s="3">
        <v>101.0</v>
      </c>
      <c r="B102" s="4" t="s">
        <v>181</v>
      </c>
      <c r="C102" s="4"/>
      <c r="D102" s="4" t="s">
        <v>207</v>
      </c>
      <c r="E102" s="4">
        <v>1.0</v>
      </c>
      <c r="F102" s="4"/>
      <c r="G102" s="5">
        <v>42.0</v>
      </c>
    </row>
    <row r="103">
      <c r="A103" s="3">
        <v>102.0</v>
      </c>
      <c r="B103" s="4" t="s">
        <v>181</v>
      </c>
      <c r="C103" s="4"/>
      <c r="D103" s="4" t="s">
        <v>208</v>
      </c>
      <c r="E103" s="4">
        <v>1.0</v>
      </c>
      <c r="F103" s="4"/>
      <c r="G103" s="5">
        <v>69.0</v>
      </c>
    </row>
    <row r="104">
      <c r="A104" s="3">
        <v>103.0</v>
      </c>
      <c r="B104" s="4" t="s">
        <v>209</v>
      </c>
      <c r="C104" s="4"/>
      <c r="D104" s="4" t="s">
        <v>210</v>
      </c>
      <c r="E104" s="4">
        <v>2.0</v>
      </c>
      <c r="F104" s="4"/>
      <c r="G104" s="5">
        <v>2.0</v>
      </c>
    </row>
    <row r="105">
      <c r="A105" s="3">
        <v>104.0</v>
      </c>
      <c r="B105" s="4" t="s">
        <v>209</v>
      </c>
      <c r="C105" s="4"/>
      <c r="D105" s="4" t="s">
        <v>211</v>
      </c>
      <c r="E105" s="4">
        <v>3.0</v>
      </c>
      <c r="F105" s="4"/>
      <c r="G105" s="5">
        <v>4.0</v>
      </c>
    </row>
    <row r="106">
      <c r="A106" s="3">
        <v>105.0</v>
      </c>
      <c r="B106" s="4" t="s">
        <v>209</v>
      </c>
      <c r="C106" s="4"/>
      <c r="D106" s="4" t="s">
        <v>212</v>
      </c>
      <c r="E106" s="4">
        <v>3.0</v>
      </c>
      <c r="F106" s="4"/>
      <c r="G106" s="5">
        <v>6.0</v>
      </c>
    </row>
    <row r="107">
      <c r="A107" s="3">
        <v>106.0</v>
      </c>
      <c r="B107" s="4" t="s">
        <v>209</v>
      </c>
      <c r="C107" s="4"/>
      <c r="D107" s="4" t="s">
        <v>213</v>
      </c>
      <c r="E107" s="4">
        <v>4.0</v>
      </c>
      <c r="F107" s="4"/>
      <c r="G107" s="5">
        <v>7.0</v>
      </c>
    </row>
    <row r="108">
      <c r="A108" s="3">
        <v>107.0</v>
      </c>
      <c r="B108" s="4" t="s">
        <v>209</v>
      </c>
      <c r="C108" s="4"/>
      <c r="D108" s="4" t="s">
        <v>214</v>
      </c>
      <c r="E108" s="4">
        <v>2.0</v>
      </c>
      <c r="F108" s="4" t="s">
        <v>53</v>
      </c>
      <c r="G108" s="5">
        <v>11.0</v>
      </c>
    </row>
    <row r="109">
      <c r="A109" s="3">
        <v>108.0</v>
      </c>
      <c r="B109" s="4" t="s">
        <v>209</v>
      </c>
      <c r="C109" s="4"/>
      <c r="D109" s="4" t="s">
        <v>215</v>
      </c>
      <c r="E109" s="4">
        <v>4.0</v>
      </c>
      <c r="F109" s="4"/>
      <c r="G109" s="5">
        <v>20.0</v>
      </c>
    </row>
    <row r="110">
      <c r="A110" s="3">
        <v>109.0</v>
      </c>
      <c r="B110" s="4" t="s">
        <v>209</v>
      </c>
      <c r="C110" s="4"/>
      <c r="D110" s="4" t="s">
        <v>216</v>
      </c>
      <c r="E110" s="4">
        <v>3.0</v>
      </c>
      <c r="F110" s="4"/>
      <c r="G110" s="5">
        <v>23.0</v>
      </c>
    </row>
    <row r="111">
      <c r="A111" s="3">
        <v>110.0</v>
      </c>
      <c r="B111" s="4" t="s">
        <v>209</v>
      </c>
      <c r="C111" s="4"/>
      <c r="D111" s="4" t="s">
        <v>217</v>
      </c>
      <c r="E111" s="4">
        <v>3.0</v>
      </c>
      <c r="F111" s="4"/>
      <c r="G111" s="5">
        <v>27.0</v>
      </c>
    </row>
    <row r="112">
      <c r="A112" s="3">
        <v>111.0</v>
      </c>
      <c r="B112" s="4" t="s">
        <v>209</v>
      </c>
      <c r="C112" s="4"/>
      <c r="D112" s="4" t="s">
        <v>218</v>
      </c>
      <c r="E112" s="4">
        <v>2.0</v>
      </c>
      <c r="F112" s="4"/>
      <c r="G112" s="5">
        <v>28.0</v>
      </c>
    </row>
    <row r="113">
      <c r="A113" s="3">
        <v>112.0</v>
      </c>
      <c r="B113" s="4" t="s">
        <v>209</v>
      </c>
      <c r="C113" s="4"/>
      <c r="D113" s="4" t="s">
        <v>219</v>
      </c>
      <c r="E113" s="4">
        <v>2.0</v>
      </c>
      <c r="F113" s="4"/>
      <c r="G113" s="5">
        <v>41.0</v>
      </c>
    </row>
    <row r="114">
      <c r="A114" s="3">
        <v>113.0</v>
      </c>
      <c r="B114" s="4" t="s">
        <v>209</v>
      </c>
      <c r="C114" s="4"/>
      <c r="D114" s="4" t="s">
        <v>220</v>
      </c>
      <c r="E114" s="4">
        <v>2.0</v>
      </c>
      <c r="F114" s="4"/>
      <c r="G114" s="5">
        <v>72.0</v>
      </c>
    </row>
    <row r="115">
      <c r="A115" s="3">
        <v>114.0</v>
      </c>
      <c r="B115" s="4" t="s">
        <v>209</v>
      </c>
      <c r="C115" s="4"/>
      <c r="D115" s="4" t="s">
        <v>221</v>
      </c>
      <c r="E115" s="4">
        <v>1.0</v>
      </c>
      <c r="F115" s="4"/>
      <c r="G115" s="5">
        <v>73.0</v>
      </c>
    </row>
    <row r="116">
      <c r="A116" s="3">
        <v>115.0</v>
      </c>
      <c r="B116" s="4" t="s">
        <v>209</v>
      </c>
      <c r="C116" s="4"/>
      <c r="D116" s="4" t="s">
        <v>222</v>
      </c>
      <c r="E116" s="4">
        <v>1.0</v>
      </c>
      <c r="F116" s="4"/>
      <c r="G116" s="5">
        <v>74.0</v>
      </c>
    </row>
    <row r="117">
      <c r="A117" s="3">
        <v>116.0</v>
      </c>
      <c r="B117" s="4" t="s">
        <v>209</v>
      </c>
      <c r="C117" s="4"/>
      <c r="D117" s="4" t="s">
        <v>223</v>
      </c>
      <c r="E117" s="4">
        <v>4.0</v>
      </c>
      <c r="F117" s="4"/>
      <c r="G117" s="5">
        <v>77.0</v>
      </c>
    </row>
    <row r="118">
      <c r="A118" s="3">
        <v>117.0</v>
      </c>
      <c r="B118" s="4" t="s">
        <v>209</v>
      </c>
      <c r="C118" s="4"/>
      <c r="D118" s="4" t="s">
        <v>224</v>
      </c>
      <c r="E118" s="4">
        <v>6.0</v>
      </c>
      <c r="F118" s="4"/>
      <c r="G118" s="5">
        <v>99.0</v>
      </c>
    </row>
    <row r="119">
      <c r="A119" s="3">
        <v>118.0</v>
      </c>
      <c r="B119" s="4" t="s">
        <v>209</v>
      </c>
      <c r="C119" s="4"/>
      <c r="D119" s="4" t="s">
        <v>225</v>
      </c>
      <c r="E119" s="4">
        <v>5.0</v>
      </c>
      <c r="F119" s="4"/>
      <c r="G119" s="5">
        <v>15.0</v>
      </c>
    </row>
    <row r="120">
      <c r="A120" s="3">
        <v>119.0</v>
      </c>
      <c r="B120" s="4" t="s">
        <v>209</v>
      </c>
      <c r="C120" s="4"/>
      <c r="D120" s="4" t="s">
        <v>226</v>
      </c>
      <c r="E120" s="4">
        <v>3.0</v>
      </c>
      <c r="F120" s="4"/>
      <c r="G120" s="5">
        <v>71.0</v>
      </c>
    </row>
    <row r="121">
      <c r="A121" s="3">
        <v>120.0</v>
      </c>
      <c r="B121" s="4" t="s">
        <v>209</v>
      </c>
      <c r="C121" s="4"/>
      <c r="D121" s="4" t="s">
        <v>227</v>
      </c>
      <c r="E121" s="4">
        <v>2.0</v>
      </c>
      <c r="F121" s="4"/>
      <c r="G121" s="5">
        <v>0.0</v>
      </c>
    </row>
    <row r="122">
      <c r="A122" s="7">
        <v>121.0</v>
      </c>
      <c r="B122" s="8" t="s">
        <v>209</v>
      </c>
      <c r="C122" s="8"/>
      <c r="D122" s="8" t="s">
        <v>220</v>
      </c>
      <c r="E122" s="8">
        <v>2.0</v>
      </c>
      <c r="F122" s="8"/>
      <c r="G122" s="9">
        <v>72.0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03" t="s">
        <v>108</v>
      </c>
      <c r="B2" s="104">
        <f>VLOOKUP(A2,'LISTA DE ATLETAS'!D:G,4,FALSE)</f>
        <v>20</v>
      </c>
      <c r="C2" s="105"/>
      <c r="D2" s="105">
        <f>COUNTIF('ESTATÍSTICAS ATLETAS'!I:I,A2)</f>
        <v>3</v>
      </c>
      <c r="E2" s="105">
        <f>SUMIF('ESTATÍSTICAS ATLETAS'!I:I,A2,'ESTATÍSTICAS ATLETAS'!M:M)</f>
        <v>3</v>
      </c>
      <c r="F2" s="106">
        <f t="shared" ref="F2:F12" si="1">E2/D2</f>
        <v>1</v>
      </c>
      <c r="G2" s="105">
        <f>SUMIF('ESTATÍSTICAS ATLETAS'!$I:$I,$A2,'ESTATÍSTICAS ATLETAS'!N:N)</f>
        <v>1</v>
      </c>
      <c r="H2" s="105">
        <f>SUMIF('ESTATÍSTICAS ATLETAS'!$I:$I,$A2,'ESTATÍSTICAS ATLETAS'!O:O)</f>
        <v>9</v>
      </c>
      <c r="I2" s="107">
        <f t="shared" ref="I2:I12" si="2">IFERROR(G2/H2,"")</f>
        <v>0.1111111111</v>
      </c>
      <c r="J2" s="105">
        <f>SUMIF('ESTATÍSTICAS ATLETAS'!$I:$I,$A2,'ESTATÍSTICAS ATLETAS'!Q:Q)</f>
        <v>0</v>
      </c>
      <c r="K2" s="105">
        <f>SUMIF('ESTATÍSTICAS ATLETAS'!$I:$I,$A2,'ESTATÍSTICAS ATLETAS'!R:R)</f>
        <v>5</v>
      </c>
      <c r="L2" s="107">
        <f t="shared" ref="L2:L12" si="3">IFERROR(J2/K2,"")</f>
        <v>0</v>
      </c>
      <c r="M2" s="105">
        <f>SUMIF('ESTATÍSTICAS ATLETAS'!$I:$I,$A2,'ESTATÍSTICAS ATLETAS'!T:T)</f>
        <v>1</v>
      </c>
      <c r="N2" s="105">
        <f>SUMIF('ESTATÍSTICAS ATLETAS'!$I:$I,$A2,'ESTATÍSTICAS ATLETAS'!U:U)</f>
        <v>4</v>
      </c>
      <c r="O2" s="107">
        <f t="shared" ref="O2:O12" si="4">IFERROR(M2/N2,"")</f>
        <v>0.25</v>
      </c>
      <c r="P2" s="105">
        <f>SUMIF('ESTATÍSTICAS ATLETAS'!$I:$I,$A2,'ESTATÍSTICAS ATLETAS'!W:W)</f>
        <v>0</v>
      </c>
      <c r="Q2" s="105">
        <f>SUMIF('ESTATÍSTICAS ATLETAS'!$I:$I,$A2,'ESTATÍSTICAS ATLETAS'!X:X)</f>
        <v>4</v>
      </c>
      <c r="R2" s="107">
        <f t="shared" ref="R2:R12" si="5">IFERROR(P2/Q2,"")</f>
        <v>0</v>
      </c>
      <c r="S2" s="105">
        <f>SUMIF('ESTATÍSTICAS ATLETAS'!$I:$I,$A2,'ESTATÍSTICAS ATLETAS'!Z:Z)</f>
        <v>2</v>
      </c>
      <c r="T2" s="105">
        <f>SUMIF('ESTATÍSTICAS ATLETAS'!$I:$I,$A2,'ESTATÍSTICAS ATLETAS'!AA:AA)</f>
        <v>12</v>
      </c>
      <c r="U2" s="105">
        <f>SUMIF('ESTATÍSTICAS ATLETAS'!$I:$I,$A2,'ESTATÍSTICAS ATLETAS'!AB:AB)</f>
        <v>14</v>
      </c>
      <c r="V2" s="106">
        <f t="shared" ref="V2:V12" si="6">U2/D2</f>
        <v>4.666666667</v>
      </c>
      <c r="W2" s="105">
        <f>SUMIF('ESTATÍSTICAS ATLETAS'!$I:$I,$A2,'ESTATÍSTICAS ATLETAS'!AC:AC)</f>
        <v>6</v>
      </c>
      <c r="X2" s="106">
        <f t="shared" ref="X2:X12" si="7">W2/D2</f>
        <v>2</v>
      </c>
      <c r="Y2" s="105">
        <f>SUMIF('ESTATÍSTICAS ATLETAS'!$I:$I,$A2,'ESTATÍSTICAS ATLETAS'!AD:AD)</f>
        <v>3</v>
      </c>
      <c r="Z2" s="105">
        <f>SUMIF('ESTATÍSTICAS ATLETAS'!$I:$I,$A2,'ESTATÍSTICAS ATLETAS'!AE:AE)</f>
        <v>2</v>
      </c>
      <c r="AA2" s="105">
        <f>SUMIF('ESTATÍSTICAS ATLETAS'!$I:$I,$A2,'ESTATÍSTICAS ATLETAS'!AF:AF)</f>
        <v>0</v>
      </c>
      <c r="AB2" s="105">
        <f>SUMIF('ESTATÍSTICAS ATLETAS'!$I:$I,$A2,'ESTATÍSTICAS ATLETAS'!AG:AG)</f>
        <v>2</v>
      </c>
      <c r="AC2" s="105">
        <f>SUMIF('ESTATÍSTICAS ATLETAS'!$I:$I,$A2,'ESTATÍSTICAS ATLETAS'!AH:AH)</f>
        <v>3</v>
      </c>
      <c r="AD2" s="105">
        <f>SUMIF('ESTATÍSTICAS ATLETAS'!$I:$I,$A2,'ESTATÍSTICAS ATLETAS'!AI:AI)</f>
        <v>-8</v>
      </c>
      <c r="AE2" s="108">
        <f>SUMIF('ESTATÍSTICAS ATLETAS'!$I:$I,$A2,'ESTATÍSTICAS ATLETAS'!AJ:AJ)</f>
        <v>10</v>
      </c>
    </row>
    <row r="3">
      <c r="A3" s="109" t="s">
        <v>104</v>
      </c>
      <c r="B3" s="61">
        <f>VLOOKUP(A3,'LISTA DE ATLETAS'!D:G,4,FALSE)</f>
        <v>13</v>
      </c>
      <c r="C3" s="63"/>
      <c r="D3" s="63">
        <f>COUNTIF('ESTATÍSTICAS ATLETAS'!I:I,A3)</f>
        <v>3</v>
      </c>
      <c r="E3" s="63">
        <f>SUMIF('ESTATÍSTICAS ATLETAS'!I:I,A3,'ESTATÍSTICAS ATLETAS'!M:M)</f>
        <v>36</v>
      </c>
      <c r="F3" s="95">
        <f t="shared" si="1"/>
        <v>12</v>
      </c>
      <c r="G3" s="63">
        <f>SUMIF('ESTATÍSTICAS ATLETAS'!$I:$I,$A3,'ESTATÍSTICAS ATLETAS'!N:N)</f>
        <v>16</v>
      </c>
      <c r="H3" s="63">
        <f>SUMIF('ESTATÍSTICAS ATLETAS'!$I:$I,$A3,'ESTATÍSTICAS ATLETAS'!O:O)</f>
        <v>61</v>
      </c>
      <c r="I3" s="64">
        <f t="shared" si="2"/>
        <v>0.262295082</v>
      </c>
      <c r="J3" s="63">
        <f>SUMIF('ESTATÍSTICAS ATLETAS'!$I:$I,$A3,'ESTATÍSTICAS ATLETAS'!Q:Q)</f>
        <v>14</v>
      </c>
      <c r="K3" s="63">
        <f>SUMIF('ESTATÍSTICAS ATLETAS'!$I:$I,$A3,'ESTATÍSTICAS ATLETAS'!R:R)</f>
        <v>38</v>
      </c>
      <c r="L3" s="64">
        <f t="shared" si="3"/>
        <v>0.3684210526</v>
      </c>
      <c r="M3" s="63">
        <f>SUMIF('ESTATÍSTICAS ATLETAS'!$I:$I,$A3,'ESTATÍSTICAS ATLETAS'!T:T)</f>
        <v>2</v>
      </c>
      <c r="N3" s="63">
        <f>SUMIF('ESTATÍSTICAS ATLETAS'!$I:$I,$A3,'ESTATÍSTICAS ATLETAS'!U:U)</f>
        <v>23</v>
      </c>
      <c r="O3" s="64">
        <f t="shared" si="4"/>
        <v>0.08695652174</v>
      </c>
      <c r="P3" s="63">
        <f>SUMIF('ESTATÍSTICAS ATLETAS'!$I:$I,$A3,'ESTATÍSTICAS ATLETAS'!W:W)</f>
        <v>2</v>
      </c>
      <c r="Q3" s="63">
        <f>SUMIF('ESTATÍSTICAS ATLETAS'!$I:$I,$A3,'ESTATÍSTICAS ATLETAS'!X:X)</f>
        <v>5</v>
      </c>
      <c r="R3" s="64">
        <f t="shared" si="5"/>
        <v>0.4</v>
      </c>
      <c r="S3" s="63">
        <f>SUMIF('ESTATÍSTICAS ATLETAS'!$I:$I,$A3,'ESTATÍSTICAS ATLETAS'!Z:Z)</f>
        <v>12</v>
      </c>
      <c r="T3" s="63">
        <f>SUMIF('ESTATÍSTICAS ATLETAS'!$I:$I,$A3,'ESTATÍSTICAS ATLETAS'!AA:AA)</f>
        <v>16</v>
      </c>
      <c r="U3" s="63">
        <f>SUMIF('ESTATÍSTICAS ATLETAS'!$I:$I,$A3,'ESTATÍSTICAS ATLETAS'!AB:AB)</f>
        <v>28</v>
      </c>
      <c r="V3" s="95">
        <f t="shared" si="6"/>
        <v>9.333333333</v>
      </c>
      <c r="W3" s="63">
        <f>SUMIF('ESTATÍSTICAS ATLETAS'!$I:$I,$A3,'ESTATÍSTICAS ATLETAS'!AC:AC)</f>
        <v>14</v>
      </c>
      <c r="X3" s="95">
        <f t="shared" si="7"/>
        <v>4.666666667</v>
      </c>
      <c r="Y3" s="63">
        <f>SUMIF('ESTATÍSTICAS ATLETAS'!$I:$I,$A3,'ESTATÍSTICAS ATLETAS'!AD:AD)</f>
        <v>5</v>
      </c>
      <c r="Z3" s="63">
        <f>SUMIF('ESTATÍSTICAS ATLETAS'!$I:$I,$A3,'ESTATÍSTICAS ATLETAS'!AE:AE)</f>
        <v>8</v>
      </c>
      <c r="AA3" s="63">
        <f>SUMIF('ESTATÍSTICAS ATLETAS'!$I:$I,$A3,'ESTATÍSTICAS ATLETAS'!AF:AF)</f>
        <v>1</v>
      </c>
      <c r="AB3" s="63">
        <f>SUMIF('ESTATÍSTICAS ATLETAS'!$I:$I,$A3,'ESTATÍSTICAS ATLETAS'!AG:AG)</f>
        <v>2</v>
      </c>
      <c r="AC3" s="63">
        <f>SUMIF('ESTATÍSTICAS ATLETAS'!$I:$I,$A3,'ESTATÍSTICAS ATLETAS'!AH:AH)</f>
        <v>4</v>
      </c>
      <c r="AD3" s="63">
        <f>SUMIF('ESTATÍSTICAS ATLETAS'!$I:$I,$A3,'ESTATÍSTICAS ATLETAS'!AI:AI)</f>
        <v>-31</v>
      </c>
      <c r="AE3" s="110">
        <f>SUMIF('ESTATÍSTICAS ATLETAS'!$I:$I,$A3,'ESTATÍSTICAS ATLETAS'!AJ:AJ)</f>
        <v>34</v>
      </c>
    </row>
    <row r="4">
      <c r="A4" s="103" t="s">
        <v>100</v>
      </c>
      <c r="B4" s="104">
        <f>VLOOKUP(A4,'LISTA DE ATLETAS'!D:G,4,FALSE)</f>
        <v>4</v>
      </c>
      <c r="C4" s="105"/>
      <c r="D4" s="105">
        <f>COUNTIF('ESTATÍSTICAS ATLETAS'!I:I,A4)</f>
        <v>3</v>
      </c>
      <c r="E4" s="105">
        <f>SUMIF('ESTATÍSTICAS ATLETAS'!I:I,A4,'ESTATÍSTICAS ATLETAS'!M:M)</f>
        <v>34</v>
      </c>
      <c r="F4" s="106">
        <f t="shared" si="1"/>
        <v>11.33333333</v>
      </c>
      <c r="G4" s="105">
        <f>SUMIF('ESTATÍSTICAS ATLETAS'!$I:$I,$A4,'ESTATÍSTICAS ATLETAS'!N:N)</f>
        <v>14</v>
      </c>
      <c r="H4" s="105">
        <f>SUMIF('ESTATÍSTICAS ATLETAS'!$I:$I,$A4,'ESTATÍSTICAS ATLETAS'!O:O)</f>
        <v>39</v>
      </c>
      <c r="I4" s="107">
        <f t="shared" si="2"/>
        <v>0.358974359</v>
      </c>
      <c r="J4" s="105">
        <f>SUMIF('ESTATÍSTICAS ATLETAS'!$I:$I,$A4,'ESTATÍSTICAS ATLETAS'!Q:Q)</f>
        <v>12</v>
      </c>
      <c r="K4" s="105">
        <f>SUMIF('ESTATÍSTICAS ATLETAS'!$I:$I,$A4,'ESTATÍSTICAS ATLETAS'!R:R)</f>
        <v>26</v>
      </c>
      <c r="L4" s="107">
        <f t="shared" si="3"/>
        <v>0.4615384615</v>
      </c>
      <c r="M4" s="105">
        <f>SUMIF('ESTATÍSTICAS ATLETAS'!$I:$I,$A4,'ESTATÍSTICAS ATLETAS'!T:T)</f>
        <v>2</v>
      </c>
      <c r="N4" s="105">
        <f>SUMIF('ESTATÍSTICAS ATLETAS'!$I:$I,$A4,'ESTATÍSTICAS ATLETAS'!U:U)</f>
        <v>13</v>
      </c>
      <c r="O4" s="107">
        <f t="shared" si="4"/>
        <v>0.1538461538</v>
      </c>
      <c r="P4" s="105">
        <f>SUMIF('ESTATÍSTICAS ATLETAS'!$I:$I,$A4,'ESTATÍSTICAS ATLETAS'!W:W)</f>
        <v>4</v>
      </c>
      <c r="Q4" s="105">
        <f>SUMIF('ESTATÍSTICAS ATLETAS'!$I:$I,$A4,'ESTATÍSTICAS ATLETAS'!X:X)</f>
        <v>10</v>
      </c>
      <c r="R4" s="107">
        <f t="shared" si="5"/>
        <v>0.4</v>
      </c>
      <c r="S4" s="105">
        <f>SUMIF('ESTATÍSTICAS ATLETAS'!$I:$I,$A4,'ESTATÍSTICAS ATLETAS'!Z:Z)</f>
        <v>6</v>
      </c>
      <c r="T4" s="105">
        <f>SUMIF('ESTATÍSTICAS ATLETAS'!$I:$I,$A4,'ESTATÍSTICAS ATLETAS'!AA:AA)</f>
        <v>29</v>
      </c>
      <c r="U4" s="105">
        <f>SUMIF('ESTATÍSTICAS ATLETAS'!$I:$I,$A4,'ESTATÍSTICAS ATLETAS'!AB:AB)</f>
        <v>35</v>
      </c>
      <c r="V4" s="106">
        <f t="shared" si="6"/>
        <v>11.66666667</v>
      </c>
      <c r="W4" s="105">
        <f>SUMIF('ESTATÍSTICAS ATLETAS'!$I:$I,$A4,'ESTATÍSTICAS ATLETAS'!AC:AC)</f>
        <v>7</v>
      </c>
      <c r="X4" s="106">
        <f t="shared" si="7"/>
        <v>2.333333333</v>
      </c>
      <c r="Y4" s="105">
        <f>SUMIF('ESTATÍSTICAS ATLETAS'!$I:$I,$A4,'ESTATÍSTICAS ATLETAS'!AD:AD)</f>
        <v>13</v>
      </c>
      <c r="Z4" s="105">
        <f>SUMIF('ESTATÍSTICAS ATLETAS'!$I:$I,$A4,'ESTATÍSTICAS ATLETAS'!AE:AE)</f>
        <v>7</v>
      </c>
      <c r="AA4" s="105">
        <f>SUMIF('ESTATÍSTICAS ATLETAS'!$I:$I,$A4,'ESTATÍSTICAS ATLETAS'!AF:AF)</f>
        <v>3</v>
      </c>
      <c r="AB4" s="105">
        <f>SUMIF('ESTATÍSTICAS ATLETAS'!$I:$I,$A4,'ESTATÍSTICAS ATLETAS'!AG:AG)</f>
        <v>7</v>
      </c>
      <c r="AC4" s="105">
        <f>SUMIF('ESTATÍSTICAS ATLETAS'!$I:$I,$A4,'ESTATÍSTICAS ATLETAS'!AH:AH)</f>
        <v>6</v>
      </c>
      <c r="AD4" s="105">
        <f>SUMIF('ESTATÍSTICAS ATLETAS'!$I:$I,$A4,'ESTATÍSTICAS ATLETAS'!AI:AI)</f>
        <v>-27</v>
      </c>
      <c r="AE4" s="108">
        <f>SUMIF('ESTATÍSTICAS ATLETAS'!$I:$I,$A4,'ESTATÍSTICAS ATLETAS'!AJ:AJ)</f>
        <v>42</v>
      </c>
    </row>
    <row r="5">
      <c r="A5" s="109" t="s">
        <v>106</v>
      </c>
      <c r="B5" s="61">
        <f>VLOOKUP(A5,'LISTA DE ATLETAS'!D:G,4,FALSE)</f>
        <v>86</v>
      </c>
      <c r="C5" s="63"/>
      <c r="D5" s="63">
        <f>COUNTIF('ESTATÍSTICAS ATLETAS'!I:I,A5)</f>
        <v>2</v>
      </c>
      <c r="E5" s="63">
        <f>SUMIF('ESTATÍSTICAS ATLETAS'!I:I,A5,'ESTATÍSTICAS ATLETAS'!M:M)</f>
        <v>12</v>
      </c>
      <c r="F5" s="95">
        <f t="shared" si="1"/>
        <v>6</v>
      </c>
      <c r="G5" s="63">
        <f>SUMIF('ESTATÍSTICAS ATLETAS'!$I:$I,$A5,'ESTATÍSTICAS ATLETAS'!N:N)</f>
        <v>6</v>
      </c>
      <c r="H5" s="63">
        <f>SUMIF('ESTATÍSTICAS ATLETAS'!$I:$I,$A5,'ESTATÍSTICAS ATLETAS'!O:O)</f>
        <v>15</v>
      </c>
      <c r="I5" s="64">
        <f t="shared" si="2"/>
        <v>0.4</v>
      </c>
      <c r="J5" s="63">
        <f>SUMIF('ESTATÍSTICAS ATLETAS'!$I:$I,$A5,'ESTATÍSTICAS ATLETAS'!Q:Q)</f>
        <v>6</v>
      </c>
      <c r="K5" s="63">
        <f>SUMIF('ESTATÍSTICAS ATLETAS'!$I:$I,$A5,'ESTATÍSTICAS ATLETAS'!R:R)</f>
        <v>13</v>
      </c>
      <c r="L5" s="64">
        <f t="shared" si="3"/>
        <v>0.4615384615</v>
      </c>
      <c r="M5" s="63">
        <f>SUMIF('ESTATÍSTICAS ATLETAS'!$I:$I,$A5,'ESTATÍSTICAS ATLETAS'!T:T)</f>
        <v>0</v>
      </c>
      <c r="N5" s="63">
        <f>SUMIF('ESTATÍSTICAS ATLETAS'!$I:$I,$A5,'ESTATÍSTICAS ATLETAS'!U:U)</f>
        <v>2</v>
      </c>
      <c r="O5" s="64">
        <f t="shared" si="4"/>
        <v>0</v>
      </c>
      <c r="P5" s="63">
        <f>SUMIF('ESTATÍSTICAS ATLETAS'!$I:$I,$A5,'ESTATÍSTICAS ATLETAS'!W:W)</f>
        <v>0</v>
      </c>
      <c r="Q5" s="63">
        <f>SUMIF('ESTATÍSTICAS ATLETAS'!$I:$I,$A5,'ESTATÍSTICAS ATLETAS'!X:X)</f>
        <v>2</v>
      </c>
      <c r="R5" s="64">
        <f t="shared" si="5"/>
        <v>0</v>
      </c>
      <c r="S5" s="63">
        <f>SUMIF('ESTATÍSTICAS ATLETAS'!$I:$I,$A5,'ESTATÍSTICAS ATLETAS'!Z:Z)</f>
        <v>3</v>
      </c>
      <c r="T5" s="63">
        <f>SUMIF('ESTATÍSTICAS ATLETAS'!$I:$I,$A5,'ESTATÍSTICAS ATLETAS'!AA:AA)</f>
        <v>16</v>
      </c>
      <c r="U5" s="63">
        <f>SUMIF('ESTATÍSTICAS ATLETAS'!$I:$I,$A5,'ESTATÍSTICAS ATLETAS'!AB:AB)</f>
        <v>19</v>
      </c>
      <c r="V5" s="95">
        <f t="shared" si="6"/>
        <v>9.5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4</v>
      </c>
      <c r="Z5" s="63">
        <f>SUMIF('ESTATÍSTICAS ATLETAS'!$I:$I,$A5,'ESTATÍSTICAS ATLETAS'!AE:AE)</f>
        <v>3</v>
      </c>
      <c r="AA5" s="63">
        <f>SUMIF('ESTATÍSTICAS ATLETAS'!$I:$I,$A5,'ESTATÍSTICAS ATLETAS'!AF:AF)</f>
        <v>2</v>
      </c>
      <c r="AB5" s="63">
        <f>SUMIF('ESTATÍSTICAS ATLETAS'!$I:$I,$A5,'ESTATÍSTICAS ATLETAS'!AG:AG)</f>
        <v>2</v>
      </c>
      <c r="AC5" s="63">
        <f>SUMIF('ESTATÍSTICAS ATLETAS'!$I:$I,$A5,'ESTATÍSTICAS ATLETAS'!AH:AH)</f>
        <v>1</v>
      </c>
      <c r="AD5" s="63">
        <f>SUMIF('ESTATÍSTICAS ATLETAS'!$I:$I,$A5,'ESTATÍSTICAS ATLETAS'!AI:AI)</f>
        <v>-15</v>
      </c>
      <c r="AE5" s="110">
        <f>SUMIF('ESTATÍSTICAS ATLETAS'!$I:$I,$A5,'ESTATÍSTICAS ATLETAS'!AJ:AJ)</f>
        <v>21</v>
      </c>
    </row>
    <row r="6">
      <c r="A6" s="103" t="s">
        <v>113</v>
      </c>
      <c r="B6" s="104">
        <f>VLOOKUP(A6,'LISTA DE ATLETAS'!D:G,4,FALSE)</f>
        <v>32</v>
      </c>
      <c r="C6" s="105"/>
      <c r="D6" s="105">
        <f>COUNTIF('ESTATÍSTICAS ATLETAS'!I:I,A6)</f>
        <v>1</v>
      </c>
      <c r="E6" s="105">
        <f>SUMIF('ESTATÍSTICAS ATLETAS'!I:I,A6,'ESTATÍSTICAS ATLETAS'!M:M)</f>
        <v>0</v>
      </c>
      <c r="F6" s="106">
        <f t="shared" si="1"/>
        <v>0</v>
      </c>
      <c r="G6" s="105">
        <f>SUMIF('ESTATÍSTICAS ATLETAS'!$I:$I,$A6,'ESTATÍSTICAS ATLETAS'!N:N)</f>
        <v>0</v>
      </c>
      <c r="H6" s="105">
        <f>SUMIF('ESTATÍSTICAS ATLETAS'!$I:$I,$A6,'ESTATÍSTICAS ATLETAS'!O:O)</f>
        <v>6</v>
      </c>
      <c r="I6" s="107">
        <f t="shared" si="2"/>
        <v>0</v>
      </c>
      <c r="J6" s="105">
        <f>SUMIF('ESTATÍSTICAS ATLETAS'!$I:$I,$A6,'ESTATÍSTICAS ATLETAS'!Q:Q)</f>
        <v>0</v>
      </c>
      <c r="K6" s="105">
        <f>SUMIF('ESTATÍSTICAS ATLETAS'!$I:$I,$A6,'ESTATÍSTICAS ATLETAS'!R:R)</f>
        <v>5</v>
      </c>
      <c r="L6" s="107">
        <f t="shared" si="3"/>
        <v>0</v>
      </c>
      <c r="M6" s="105">
        <f>SUMIF('ESTATÍSTICAS ATLETAS'!$I:$I,$A6,'ESTATÍSTICAS ATLETAS'!T:T)</f>
        <v>0</v>
      </c>
      <c r="N6" s="105">
        <f>SUMIF('ESTATÍSTICAS ATLETAS'!$I:$I,$A6,'ESTATÍSTICAS ATLETAS'!U:U)</f>
        <v>1</v>
      </c>
      <c r="O6" s="107">
        <f t="shared" si="4"/>
        <v>0</v>
      </c>
      <c r="P6" s="105">
        <f>SUMIF('ESTATÍSTICAS ATLETAS'!$I:$I,$A6,'ESTATÍSTICAS ATLETAS'!W:W)</f>
        <v>0</v>
      </c>
      <c r="Q6" s="105">
        <f>SUMIF('ESTATÍSTICAS ATLETAS'!$I:$I,$A6,'ESTATÍSTICAS ATLETAS'!X:X)</f>
        <v>0</v>
      </c>
      <c r="R6" s="107" t="str">
        <f t="shared" si="5"/>
        <v/>
      </c>
      <c r="S6" s="105">
        <f>SUMIF('ESTATÍSTICAS ATLETAS'!$I:$I,$A6,'ESTATÍSTICAS ATLETAS'!Z:Z)</f>
        <v>2</v>
      </c>
      <c r="T6" s="105">
        <f>SUMIF('ESTATÍSTICAS ATLETAS'!$I:$I,$A6,'ESTATÍSTICAS ATLETAS'!AA:AA)</f>
        <v>5</v>
      </c>
      <c r="U6" s="105">
        <f>SUMIF('ESTATÍSTICAS ATLETAS'!$I:$I,$A6,'ESTATÍSTICAS ATLETAS'!AB:AB)</f>
        <v>7</v>
      </c>
      <c r="V6" s="106">
        <f t="shared" si="6"/>
        <v>7</v>
      </c>
      <c r="W6" s="105">
        <f>SUMIF('ESTATÍSTICAS ATLETAS'!$I:$I,$A6,'ESTATÍSTICAS ATLETAS'!AC:AC)</f>
        <v>2</v>
      </c>
      <c r="X6" s="106">
        <f t="shared" si="7"/>
        <v>2</v>
      </c>
      <c r="Y6" s="105">
        <f>SUMIF('ESTATÍSTICAS ATLETAS'!$I:$I,$A6,'ESTATÍSTICAS ATLETAS'!AD:AD)</f>
        <v>1</v>
      </c>
      <c r="Z6" s="105">
        <f>SUMIF('ESTATÍSTICAS ATLETAS'!$I:$I,$A6,'ESTATÍSTICAS ATLETAS'!AE:AE)</f>
        <v>1</v>
      </c>
      <c r="AA6" s="105">
        <f>SUMIF('ESTATÍSTICAS ATLETAS'!$I:$I,$A6,'ESTATÍSTICAS ATLETAS'!AF:AF)</f>
        <v>0</v>
      </c>
      <c r="AB6" s="105">
        <f>SUMIF('ESTATÍSTICAS ATLETAS'!$I:$I,$A6,'ESTATÍSTICAS ATLETAS'!AG:AG)</f>
        <v>3</v>
      </c>
      <c r="AC6" s="105">
        <f>SUMIF('ESTATÍSTICAS ATLETAS'!$I:$I,$A6,'ESTATÍSTICAS ATLETAS'!AH:AH)</f>
        <v>0</v>
      </c>
      <c r="AD6" s="105">
        <f>SUMIF('ESTATÍSTICAS ATLETAS'!$I:$I,$A6,'ESTATÍSTICAS ATLETAS'!AI:AI)</f>
        <v>-9</v>
      </c>
      <c r="AE6" s="108">
        <f>SUMIF('ESTATÍSTICAS ATLETAS'!$I:$I,$A6,'ESTATÍSTICAS ATLETAS'!AJ:AJ)</f>
        <v>3</v>
      </c>
    </row>
    <row r="7">
      <c r="A7" s="109" t="s">
        <v>115</v>
      </c>
      <c r="B7" s="61">
        <f>VLOOKUP(A7,'LISTA DE ATLETAS'!D:G,4,FALSE)</f>
        <v>81</v>
      </c>
      <c r="C7" s="63"/>
      <c r="D7" s="63">
        <f>COUNTIF('ESTATÍSTICAS ATLETAS'!I:I,A7)</f>
        <v>1</v>
      </c>
      <c r="E7" s="63">
        <f>SUMIF('ESTATÍSTICAS ATLETAS'!I:I,A7,'ESTATÍSTICAS ATLETAS'!M:M)</f>
        <v>20</v>
      </c>
      <c r="F7" s="95">
        <f t="shared" si="1"/>
        <v>20</v>
      </c>
      <c r="G7" s="63">
        <f>SUMIF('ESTATÍSTICAS ATLETAS'!$I:$I,$A7,'ESTATÍSTICAS ATLETAS'!N:N)</f>
        <v>7</v>
      </c>
      <c r="H7" s="63">
        <f>SUMIF('ESTATÍSTICAS ATLETAS'!$I:$I,$A7,'ESTATÍSTICAS ATLETAS'!O:O)</f>
        <v>13</v>
      </c>
      <c r="I7" s="64">
        <f t="shared" si="2"/>
        <v>0.5384615385</v>
      </c>
      <c r="J7" s="63">
        <f>SUMIF('ESTATÍSTICAS ATLETAS'!$I:$I,$A7,'ESTATÍSTICAS ATLETAS'!Q:Q)</f>
        <v>5</v>
      </c>
      <c r="K7" s="63">
        <f>SUMIF('ESTATÍSTICAS ATLETAS'!$I:$I,$A7,'ESTATÍSTICAS ATLETAS'!R:R)</f>
        <v>7</v>
      </c>
      <c r="L7" s="64">
        <f t="shared" si="3"/>
        <v>0.7142857143</v>
      </c>
      <c r="M7" s="63">
        <f>SUMIF('ESTATÍSTICAS ATLETAS'!$I:$I,$A7,'ESTATÍSTICAS ATLETAS'!T:T)</f>
        <v>2</v>
      </c>
      <c r="N7" s="63">
        <f>SUMIF('ESTATÍSTICAS ATLETAS'!$I:$I,$A7,'ESTATÍSTICAS ATLETAS'!U:U)</f>
        <v>6</v>
      </c>
      <c r="O7" s="64">
        <f t="shared" si="4"/>
        <v>0.3333333333</v>
      </c>
      <c r="P7" s="63">
        <f>SUMIF('ESTATÍSTICAS ATLETAS'!$I:$I,$A7,'ESTATÍSTICAS ATLETAS'!W:W)</f>
        <v>4</v>
      </c>
      <c r="Q7" s="63">
        <f>SUMIF('ESTATÍSTICAS ATLETAS'!$I:$I,$A7,'ESTATÍSTICAS ATLETAS'!X:X)</f>
        <v>10</v>
      </c>
      <c r="R7" s="64">
        <f t="shared" si="5"/>
        <v>0.4</v>
      </c>
      <c r="S7" s="63">
        <f>SUMIF('ESTATÍSTICAS ATLETAS'!$I:$I,$A7,'ESTATÍSTICAS ATLETAS'!Z:Z)</f>
        <v>3</v>
      </c>
      <c r="T7" s="63">
        <f>SUMIF('ESTATÍSTICAS ATLETAS'!$I:$I,$A7,'ESTATÍSTICAS ATLETAS'!AA:AA)</f>
        <v>5</v>
      </c>
      <c r="U7" s="63">
        <f>SUMIF('ESTATÍSTICAS ATLETAS'!$I:$I,$A7,'ESTATÍSTICAS ATLETAS'!AB:AB)</f>
        <v>8</v>
      </c>
      <c r="V7" s="95">
        <f t="shared" si="6"/>
        <v>8</v>
      </c>
      <c r="W7" s="63">
        <f>SUMIF('ESTATÍSTICAS ATLETAS'!$I:$I,$A7,'ESTATÍSTICAS ATLETAS'!AC:AC)</f>
        <v>7</v>
      </c>
      <c r="X7" s="95">
        <f t="shared" si="7"/>
        <v>7</v>
      </c>
      <c r="Y7" s="63">
        <f>SUMIF('ESTATÍSTICAS ATLETAS'!$I:$I,$A7,'ESTATÍSTICAS ATLETAS'!AD:AD)</f>
        <v>2</v>
      </c>
      <c r="Z7" s="63">
        <f>SUMIF('ESTATÍSTICAS ATLETAS'!$I:$I,$A7,'ESTATÍSTICAS ATLETAS'!AE:AE)</f>
        <v>5</v>
      </c>
      <c r="AA7" s="63">
        <f>SUMIF('ESTATÍSTICAS ATLETAS'!$I:$I,$A7,'ESTATÍSTICAS ATLETAS'!AF:AF)</f>
        <v>1</v>
      </c>
      <c r="AB7" s="63">
        <f>SUMIF('ESTATÍSTICAS ATLETAS'!$I:$I,$A7,'ESTATÍSTICAS ATLETAS'!AG:AG)</f>
        <v>4</v>
      </c>
      <c r="AC7" s="63">
        <f>SUMIF('ESTATÍSTICAS ATLETAS'!$I:$I,$A7,'ESTATÍSTICAS ATLETAS'!AH:AH)</f>
        <v>7</v>
      </c>
      <c r="AD7" s="63">
        <f>SUMIF('ESTATÍSTICAS ATLETAS'!$I:$I,$A7,'ESTATÍSTICAS ATLETAS'!AI:AI)</f>
        <v>-10</v>
      </c>
      <c r="AE7" s="110">
        <f>SUMIF('ESTATÍSTICAS ATLETAS'!$I:$I,$A7,'ESTATÍSTICAS ATLETAS'!AJ:AJ)</f>
        <v>27</v>
      </c>
    </row>
    <row r="8">
      <c r="A8" s="103" t="s">
        <v>110</v>
      </c>
      <c r="B8" s="104">
        <f>VLOOKUP(A8,'LISTA DE ATLETAS'!D:G,4,FALSE)</f>
        <v>77</v>
      </c>
      <c r="C8" s="105"/>
      <c r="D8" s="105">
        <f>COUNTIF('ESTATÍSTICAS ATLETAS'!I:I,A8)</f>
        <v>2</v>
      </c>
      <c r="E8" s="105">
        <f>SUMIF('ESTATÍSTICAS ATLETAS'!I:I,A8,'ESTATÍSTICAS ATLETAS'!M:M)</f>
        <v>3</v>
      </c>
      <c r="F8" s="106">
        <f t="shared" si="1"/>
        <v>1.5</v>
      </c>
      <c r="G8" s="105">
        <f>SUMIF('ESTATÍSTICAS ATLETAS'!$I:$I,$A8,'ESTATÍSTICAS ATLETAS'!N:N)</f>
        <v>1</v>
      </c>
      <c r="H8" s="105">
        <f>SUMIF('ESTATÍSTICAS ATLETAS'!$I:$I,$A8,'ESTATÍSTICAS ATLETAS'!O:O)</f>
        <v>10</v>
      </c>
      <c r="I8" s="107">
        <f t="shared" si="2"/>
        <v>0.1</v>
      </c>
      <c r="J8" s="105">
        <f>SUMIF('ESTATÍSTICAS ATLETAS'!$I:$I,$A8,'ESTATÍSTICAS ATLETAS'!Q:Q)</f>
        <v>1</v>
      </c>
      <c r="K8" s="105">
        <f>SUMIF('ESTATÍSTICAS ATLETAS'!$I:$I,$A8,'ESTATÍSTICAS ATLETAS'!R:R)</f>
        <v>5</v>
      </c>
      <c r="L8" s="107">
        <f t="shared" si="3"/>
        <v>0.2</v>
      </c>
      <c r="M8" s="105">
        <f>SUMIF('ESTATÍSTICAS ATLETAS'!$I:$I,$A8,'ESTATÍSTICAS ATLETAS'!T:T)</f>
        <v>0</v>
      </c>
      <c r="N8" s="105">
        <f>SUMIF('ESTATÍSTICAS ATLETAS'!$I:$I,$A8,'ESTATÍSTICAS ATLETAS'!U:U)</f>
        <v>5</v>
      </c>
      <c r="O8" s="107">
        <f t="shared" si="4"/>
        <v>0</v>
      </c>
      <c r="P8" s="105">
        <f>SUMIF('ESTATÍSTICAS ATLETAS'!$I:$I,$A8,'ESTATÍSTICAS ATLETAS'!W:W)</f>
        <v>1</v>
      </c>
      <c r="Q8" s="105">
        <f>SUMIF('ESTATÍSTICAS ATLETAS'!$I:$I,$A8,'ESTATÍSTICAS ATLETAS'!X:X)</f>
        <v>2</v>
      </c>
      <c r="R8" s="107">
        <f t="shared" si="5"/>
        <v>0.5</v>
      </c>
      <c r="S8" s="105">
        <f>SUMIF('ESTATÍSTICAS ATLETAS'!$I:$I,$A8,'ESTATÍSTICAS ATLETAS'!Z:Z)</f>
        <v>6</v>
      </c>
      <c r="T8" s="105">
        <f>SUMIF('ESTATÍSTICAS ATLETAS'!$I:$I,$A8,'ESTATÍSTICAS ATLETAS'!AA:AA)</f>
        <v>2</v>
      </c>
      <c r="U8" s="105">
        <f>SUMIF('ESTATÍSTICAS ATLETAS'!$I:$I,$A8,'ESTATÍSTICAS ATLETAS'!AB:AB)</f>
        <v>8</v>
      </c>
      <c r="V8" s="106">
        <f t="shared" si="6"/>
        <v>4</v>
      </c>
      <c r="W8" s="105">
        <f>SUMIF('ESTATÍSTICAS ATLETAS'!$I:$I,$A8,'ESTATÍSTICAS ATLETAS'!AC:AC)</f>
        <v>4</v>
      </c>
      <c r="X8" s="106">
        <f t="shared" si="7"/>
        <v>2</v>
      </c>
      <c r="Y8" s="105">
        <f>SUMIF('ESTATÍSTICAS ATLETAS'!$I:$I,$A8,'ESTATÍSTICAS ATLETAS'!AD:AD)</f>
        <v>6</v>
      </c>
      <c r="Z8" s="105">
        <f>SUMIF('ESTATÍSTICAS ATLETAS'!$I:$I,$A8,'ESTATÍSTICAS ATLETAS'!AE:AE)</f>
        <v>0</v>
      </c>
      <c r="AA8" s="105">
        <f>SUMIF('ESTATÍSTICAS ATLETAS'!$I:$I,$A8,'ESTATÍSTICAS ATLETAS'!AF:AF)</f>
        <v>0</v>
      </c>
      <c r="AB8" s="105">
        <f>SUMIF('ESTATÍSTICAS ATLETAS'!$I:$I,$A8,'ESTATÍSTICAS ATLETAS'!AG:AG)</f>
        <v>3</v>
      </c>
      <c r="AC8" s="105">
        <f>SUMIF('ESTATÍSTICAS ATLETAS'!$I:$I,$A8,'ESTATÍSTICAS ATLETAS'!AH:AH)</f>
        <v>1</v>
      </c>
      <c r="AD8" s="105">
        <f>SUMIF('ESTATÍSTICAS ATLETAS'!$I:$I,$A8,'ESTATÍSTICAS ATLETAS'!AI:AI)</f>
        <v>-4</v>
      </c>
      <c r="AE8" s="108">
        <f>SUMIF('ESTATÍSTICAS ATLETAS'!$I:$I,$A8,'ESTATÍSTICAS ATLETAS'!AJ:AJ)</f>
        <v>-1</v>
      </c>
    </row>
    <row r="9">
      <c r="A9" s="109" t="s">
        <v>112</v>
      </c>
      <c r="B9" s="61">
        <f>VLOOKUP(A9,'LISTA DE ATLETAS'!D:G,4,FALSE)</f>
        <v>12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1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1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5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-8</v>
      </c>
      <c r="AE9" s="110">
        <f>SUMIF('ESTATÍSTICAS ATLETAS'!$I:$I,$A9,'ESTATÍSTICAS ATLETAS'!AJ:AJ)</f>
        <v>-6</v>
      </c>
    </row>
    <row r="10">
      <c r="A10" s="103" t="s">
        <v>97</v>
      </c>
      <c r="B10" s="104">
        <f>VLOOKUP(A10,'LISTA DE ATLETAS'!D:G,4,FALSE)</f>
        <v>2</v>
      </c>
      <c r="C10" s="105"/>
      <c r="D10" s="104">
        <f>COUNTIF('ESTATÍSTICAS ATLETAS'!I:I,A10)</f>
        <v>3</v>
      </c>
      <c r="E10" s="105">
        <f>SUMIF('ESTATÍSTICAS ATLETAS'!I:I,A10,'ESTATÍSTICAS ATLETAS'!M:M)</f>
        <v>23</v>
      </c>
      <c r="F10" s="106">
        <f t="shared" si="1"/>
        <v>7.666666667</v>
      </c>
      <c r="G10" s="105">
        <f>SUMIF('ESTATÍSTICAS ATLETAS'!$I:$I,$A10,'ESTATÍSTICAS ATLETAS'!N:N)</f>
        <v>10</v>
      </c>
      <c r="H10" s="105">
        <f>SUMIF('ESTATÍSTICAS ATLETAS'!$I:$I,$A10,'ESTATÍSTICAS ATLETAS'!O:O)</f>
        <v>48</v>
      </c>
      <c r="I10" s="107">
        <f t="shared" si="2"/>
        <v>0.2083333333</v>
      </c>
      <c r="J10" s="105">
        <f>SUMIF('ESTATÍSTICAS ATLETAS'!$I:$I,$A10,'ESTATÍSTICAS ATLETAS'!Q:Q)</f>
        <v>8</v>
      </c>
      <c r="K10" s="105">
        <f>SUMIF('ESTATÍSTICAS ATLETAS'!$I:$I,$A10,'ESTATÍSTICAS ATLETAS'!R:R)</f>
        <v>34</v>
      </c>
      <c r="L10" s="107">
        <f t="shared" si="3"/>
        <v>0.2352941176</v>
      </c>
      <c r="M10" s="105">
        <f>SUMIF('ESTATÍSTICAS ATLETAS'!$I:$I,$A10,'ESTATÍSTICAS ATLETAS'!T:T)</f>
        <v>2</v>
      </c>
      <c r="N10" s="105">
        <f>SUMIF('ESTATÍSTICAS ATLETAS'!$I:$I,$A10,'ESTATÍSTICAS ATLETAS'!U:U)</f>
        <v>14</v>
      </c>
      <c r="O10" s="107">
        <f t="shared" si="4"/>
        <v>0.1428571429</v>
      </c>
      <c r="P10" s="105">
        <f>SUMIF('ESTATÍSTICAS ATLETAS'!$I:$I,$A10,'ESTATÍSTICAS ATLETAS'!W:W)</f>
        <v>1</v>
      </c>
      <c r="Q10" s="105">
        <f>SUMIF('ESTATÍSTICAS ATLETAS'!$I:$I,$A10,'ESTATÍSTICAS ATLETAS'!X:X)</f>
        <v>2</v>
      </c>
      <c r="R10" s="107">
        <f t="shared" si="5"/>
        <v>0.5</v>
      </c>
      <c r="S10" s="105">
        <f>SUMIF('ESTATÍSTICAS ATLETAS'!$I:$I,$A10,'ESTATÍSTICAS ATLETAS'!Z:Z)</f>
        <v>5</v>
      </c>
      <c r="T10" s="105">
        <f>SUMIF('ESTATÍSTICAS ATLETAS'!$I:$I,$A10,'ESTATÍSTICAS ATLETAS'!AA:AA)</f>
        <v>7</v>
      </c>
      <c r="U10" s="105">
        <f>SUMIF('ESTATÍSTICAS ATLETAS'!$I:$I,$A10,'ESTATÍSTICAS ATLETAS'!AB:AB)</f>
        <v>12</v>
      </c>
      <c r="V10" s="106">
        <f t="shared" si="6"/>
        <v>4</v>
      </c>
      <c r="W10" s="105">
        <f>SUMIF('ESTATÍSTICAS ATLETAS'!$I:$I,$A10,'ESTATÍSTICAS ATLETAS'!AC:AC)</f>
        <v>7</v>
      </c>
      <c r="X10" s="106">
        <f t="shared" si="7"/>
        <v>2.333333333</v>
      </c>
      <c r="Y10" s="105">
        <f>SUMIF('ESTATÍSTICAS ATLETAS'!$I:$I,$A10,'ESTATÍSTICAS ATLETAS'!AD:AD)</f>
        <v>19</v>
      </c>
      <c r="Z10" s="105">
        <f>SUMIF('ESTATÍSTICAS ATLETAS'!$I:$I,$A10,'ESTATÍSTICAS ATLETAS'!AE:AE)</f>
        <v>5</v>
      </c>
      <c r="AA10" s="105">
        <f>SUMIF('ESTATÍSTICAS ATLETAS'!$I:$I,$A10,'ESTATÍSTICAS ATLETAS'!AF:AF)</f>
        <v>0</v>
      </c>
      <c r="AB10" s="105">
        <f>SUMIF('ESTATÍSTICAS ATLETAS'!$I:$I,$A10,'ESTATÍSTICAS ATLETAS'!AG:AG)</f>
        <v>8</v>
      </c>
      <c r="AC10" s="105">
        <f>SUMIF('ESTATÍSTICAS ATLETAS'!$I:$I,$A10,'ESTATÍSTICAS ATLETAS'!AH:AH)</f>
        <v>1</v>
      </c>
      <c r="AD10" s="105">
        <f>SUMIF('ESTATÍSTICAS ATLETAS'!$I:$I,$A10,'ESTATÍSTICAS ATLETAS'!AI:AI)</f>
        <v>-27</v>
      </c>
      <c r="AE10" s="108">
        <f>SUMIF('ESTATÍSTICAS ATLETAS'!$I:$I,$A10,'ESTATÍSTICAS ATLETAS'!AJ:AJ)</f>
        <v>-11</v>
      </c>
    </row>
    <row r="11">
      <c r="A11" s="109" t="s">
        <v>102</v>
      </c>
      <c r="B11" s="61">
        <f>VLOOKUP(A11,'LISTA DE ATLETAS'!D:G,4,FALSE)</f>
        <v>90</v>
      </c>
      <c r="C11" s="63"/>
      <c r="D11" s="63">
        <f>COUNTIF('ESTATÍSTICAS ATLETAS'!I:I,A11)</f>
        <v>3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1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0</v>
      </c>
      <c r="L11" s="64" t="str">
        <f t="shared" si="3"/>
        <v/>
      </c>
      <c r="M11" s="63">
        <f>SUMIF('ESTATÍSTICAS ATLETAS'!$I:$I,$A11,'ESTATÍSTICAS ATLETAS'!T:T)</f>
        <v>0</v>
      </c>
      <c r="N11" s="63">
        <f>SUMIF('ESTATÍSTICAS ATLETAS'!$I:$I,$A11,'ESTATÍSTICAS ATLETAS'!U:U)</f>
        <v>1</v>
      </c>
      <c r="O11" s="64">
        <f t="shared" si="4"/>
        <v>0</v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0</v>
      </c>
      <c r="U11" s="63">
        <f>SUMIF('ESTATÍSTICAS ATLETAS'!$I:$I,$A11,'ESTATÍSTICAS ATLETAS'!AB:AB)</f>
        <v>1</v>
      </c>
      <c r="V11" s="95">
        <f t="shared" si="6"/>
        <v>0.3333333333</v>
      </c>
      <c r="W11" s="63">
        <f>SUMIF('ESTATÍSTICAS ATLETAS'!$I:$I,$A11,'ESTATÍSTICAS ATLETAS'!AC:AC)</f>
        <v>1</v>
      </c>
      <c r="X11" s="95">
        <f t="shared" si="7"/>
        <v>0.3333333333</v>
      </c>
      <c r="Y11" s="63">
        <f>SUMIF('ESTATÍSTICAS ATLETAS'!$I:$I,$A11,'ESTATÍSTICAS ATLETAS'!AD:AD)</f>
        <v>1</v>
      </c>
      <c r="Z11" s="63">
        <f>SUMIF('ESTATÍSTICAS ATLETAS'!$I:$I,$A11,'ESTATÍSTICAS ATLETAS'!AE:AE)</f>
        <v>1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-8</v>
      </c>
      <c r="AE11" s="110">
        <f>SUMIF('ESTATÍSTICAS ATLETAS'!$I:$I,$A11,'ESTATÍSTICAS ATLETAS'!AJ:AJ)</f>
        <v>-1</v>
      </c>
    </row>
    <row r="12">
      <c r="A12" s="111" t="s">
        <v>117</v>
      </c>
      <c r="B12" s="112">
        <f>VLOOKUP(A12,'LISTA DE ATLETAS'!D:G,4,FALSE)</f>
        <v>15</v>
      </c>
      <c r="C12" s="113"/>
      <c r="D12" s="113">
        <f>COUNTIF('ESTATÍSTICAS ATLETAS'!I:I,A12)</f>
        <v>1</v>
      </c>
      <c r="E12" s="113">
        <f>SUMIF('ESTATÍSTICAS ATLETAS'!I:I,A12,'ESTATÍSTICAS ATLETAS'!M:M)</f>
        <v>4</v>
      </c>
      <c r="F12" s="114">
        <f t="shared" si="1"/>
        <v>4</v>
      </c>
      <c r="G12" s="113">
        <f>SUMIF('ESTATÍSTICAS ATLETAS'!$I:$I,$A12,'ESTATÍSTICAS ATLETAS'!N:N)</f>
        <v>2</v>
      </c>
      <c r="H12" s="113">
        <f>SUMIF('ESTATÍSTICAS ATLETAS'!$I:$I,$A12,'ESTATÍSTICAS ATLETAS'!O:O)</f>
        <v>5</v>
      </c>
      <c r="I12" s="115">
        <f t="shared" si="2"/>
        <v>0.4</v>
      </c>
      <c r="J12" s="113">
        <f>SUMIF('ESTATÍSTICAS ATLETAS'!$I:$I,$A12,'ESTATÍSTICAS ATLETAS'!Q:Q)</f>
        <v>2</v>
      </c>
      <c r="K12" s="113">
        <f>SUMIF('ESTATÍSTICAS ATLETAS'!$I:$I,$A12,'ESTATÍSTICAS ATLETAS'!R:R)</f>
        <v>3</v>
      </c>
      <c r="L12" s="115">
        <f t="shared" si="3"/>
        <v>0.6666666667</v>
      </c>
      <c r="M12" s="113">
        <f>SUMIF('ESTATÍSTICAS ATLETAS'!$I:$I,$A12,'ESTATÍSTICAS ATLETAS'!T:T)</f>
        <v>0</v>
      </c>
      <c r="N12" s="113">
        <f>SUMIF('ESTATÍSTICAS ATLETAS'!$I:$I,$A12,'ESTATÍSTICAS ATLETAS'!U:U)</f>
        <v>2</v>
      </c>
      <c r="O12" s="115">
        <f t="shared" si="4"/>
        <v>0</v>
      </c>
      <c r="P12" s="113">
        <f>SUMIF('ESTATÍSTICAS ATLETAS'!$I:$I,$A12,'ESTATÍSTICAS ATLETAS'!W:W)</f>
        <v>0</v>
      </c>
      <c r="Q12" s="113">
        <f>SUMIF('ESTATÍSTICAS ATLETAS'!$I:$I,$A12,'ESTATÍSTICAS ATLETAS'!X:X)</f>
        <v>0</v>
      </c>
      <c r="R12" s="115" t="str">
        <f t="shared" si="5"/>
        <v/>
      </c>
      <c r="S12" s="113">
        <f>SUMIF('ESTATÍSTICAS ATLETAS'!$I:$I,$A12,'ESTATÍSTICAS ATLETAS'!Z:Z)</f>
        <v>3</v>
      </c>
      <c r="T12" s="113">
        <f>SUMIF('ESTATÍSTICAS ATLETAS'!$I:$I,$A12,'ESTATÍSTICAS ATLETAS'!AA:AA)</f>
        <v>3</v>
      </c>
      <c r="U12" s="113">
        <f>SUMIF('ESTATÍSTICAS ATLETAS'!$I:$I,$A12,'ESTATÍSTICAS ATLETAS'!AB:AB)</f>
        <v>6</v>
      </c>
      <c r="V12" s="114">
        <f t="shared" si="6"/>
        <v>6</v>
      </c>
      <c r="W12" s="113">
        <f>SUMIF('ESTATÍSTICAS ATLETAS'!$I:$I,$A12,'ESTATÍSTICAS ATLETAS'!AC:AC)</f>
        <v>3</v>
      </c>
      <c r="X12" s="114">
        <f t="shared" si="7"/>
        <v>3</v>
      </c>
      <c r="Y12" s="113">
        <f>SUMIF('ESTATÍSTICAS ATLETAS'!$I:$I,$A12,'ESTATÍSTICAS ATLETAS'!AD:AD)</f>
        <v>4</v>
      </c>
      <c r="Z12" s="113">
        <f>SUMIF('ESTATÍSTICAS ATLETAS'!$I:$I,$A12,'ESTATÍSTICAS ATLETAS'!AE:AE)</f>
        <v>2</v>
      </c>
      <c r="AA12" s="113">
        <f>SUMIF('ESTATÍSTICAS ATLETAS'!$I:$I,$A12,'ESTATÍSTICAS ATLETAS'!AF:AF)</f>
        <v>0</v>
      </c>
      <c r="AB12" s="113">
        <f>SUMIF('ESTATÍSTICAS ATLETAS'!$I:$I,$A12,'ESTATÍSTICAS ATLETAS'!AG:AG)</f>
        <v>2</v>
      </c>
      <c r="AC12" s="113">
        <f>SUMIF('ESTATÍSTICAS ATLETAS'!$I:$I,$A12,'ESTATÍSTICAS ATLETAS'!AH:AH)</f>
        <v>1</v>
      </c>
      <c r="AD12" s="113">
        <f>SUMIF('ESTATÍSTICAS ATLETAS'!$I:$I,$A12,'ESTATÍSTICAS ATLETAS'!AI:AI)</f>
        <v>-18</v>
      </c>
      <c r="AE12" s="116">
        <f>SUMIF('ESTATÍSTICAS ATLETAS'!$I:$I,$A12,'ESTATÍSTICAS ATLETAS'!AJ:AJ)</f>
        <v>8</v>
      </c>
    </row>
    <row r="13">
      <c r="F13" s="32"/>
      <c r="V13" s="32"/>
      <c r="X13" s="32"/>
    </row>
    <row r="14">
      <c r="F14" s="32"/>
      <c r="V14" s="32"/>
      <c r="X14" s="32"/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</sheetData>
  <dataValidations>
    <dataValidation type="custom" allowBlank="1" showDropDown="1" sqref="F2:F12 I2:I12 V2:V12 X2:X12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17" t="s">
        <v>3</v>
      </c>
      <c r="B1" s="118" t="s">
        <v>6</v>
      </c>
      <c r="C1" s="118" t="s">
        <v>2</v>
      </c>
      <c r="D1" s="118" t="s">
        <v>228</v>
      </c>
      <c r="E1" s="119" t="s">
        <v>229</v>
      </c>
      <c r="F1" s="119" t="s">
        <v>230</v>
      </c>
      <c r="G1" s="119" t="s">
        <v>231</v>
      </c>
      <c r="H1" s="119" t="s">
        <v>232</v>
      </c>
      <c r="I1" s="120" t="s">
        <v>233</v>
      </c>
      <c r="J1" s="118" t="s">
        <v>234</v>
      </c>
      <c r="K1" s="121" t="s">
        <v>235</v>
      </c>
      <c r="L1" s="118" t="s">
        <v>236</v>
      </c>
      <c r="M1" s="118" t="s">
        <v>237</v>
      </c>
      <c r="N1" s="118" t="s">
        <v>238</v>
      </c>
      <c r="O1" s="118" t="s">
        <v>239</v>
      </c>
      <c r="P1" s="118" t="s">
        <v>240</v>
      </c>
      <c r="Q1" s="118" t="s">
        <v>241</v>
      </c>
      <c r="R1" s="118" t="s">
        <v>242</v>
      </c>
      <c r="S1" s="118" t="s">
        <v>243</v>
      </c>
      <c r="T1" s="118" t="s">
        <v>244</v>
      </c>
      <c r="U1" s="118" t="s">
        <v>245</v>
      </c>
      <c r="V1" s="119" t="s">
        <v>286</v>
      </c>
      <c r="W1" s="118" t="s">
        <v>247</v>
      </c>
      <c r="X1" s="119" t="s">
        <v>287</v>
      </c>
      <c r="Y1" s="118" t="s">
        <v>249</v>
      </c>
      <c r="Z1" s="118" t="s">
        <v>250</v>
      </c>
      <c r="AA1" s="118" t="s">
        <v>251</v>
      </c>
      <c r="AB1" s="118" t="s">
        <v>252</v>
      </c>
      <c r="AC1" s="118" t="s">
        <v>253</v>
      </c>
      <c r="AD1" s="118" t="s">
        <v>254</v>
      </c>
      <c r="AE1" s="122" t="s">
        <v>255</v>
      </c>
    </row>
    <row r="2">
      <c r="A2" s="123" t="s">
        <v>42</v>
      </c>
      <c r="B2" s="124">
        <f>VLOOKUP(A2,'LISTA DE ATLETAS'!D:G,4,FALSE)</f>
        <v>23</v>
      </c>
      <c r="C2" s="125"/>
      <c r="D2" s="125">
        <f>COUNTIF('ESTATÍSTICAS ATLETAS'!I:I,A2)</f>
        <v>3</v>
      </c>
      <c r="E2" s="125">
        <f>SUMIF('ESTATÍSTICAS ATLETAS'!I:I,A2,'ESTATÍSTICAS ATLETAS'!M:M)</f>
        <v>6</v>
      </c>
      <c r="F2" s="126">
        <f t="shared" ref="F2:F14" si="1">E2/D2</f>
        <v>2</v>
      </c>
      <c r="G2" s="125">
        <f>SUMIF('ESTATÍSTICAS ATLETAS'!$I:$I,$A2,'ESTATÍSTICAS ATLETAS'!N:N)</f>
        <v>3</v>
      </c>
      <c r="H2" s="125">
        <f>SUMIF('ESTATÍSTICAS ATLETAS'!$I:$I,$A2,'ESTATÍSTICAS ATLETAS'!O:O)</f>
        <v>27</v>
      </c>
      <c r="I2" s="127">
        <f t="shared" ref="I2:I14" si="2">IFERROR(G2/H2,"")</f>
        <v>0.1111111111</v>
      </c>
      <c r="J2" s="125">
        <f>SUMIF('ESTATÍSTICAS ATLETAS'!$I:$I,$A2,'ESTATÍSTICAS ATLETAS'!Q:Q)</f>
        <v>3</v>
      </c>
      <c r="K2" s="125">
        <f>SUMIF('ESTATÍSTICAS ATLETAS'!$I:$I,$A2,'ESTATÍSTICAS ATLETAS'!R:R)</f>
        <v>26</v>
      </c>
      <c r="L2" s="127">
        <f t="shared" ref="L2:L14" si="3">IFERROR(J2/K2,"")</f>
        <v>0.1153846154</v>
      </c>
      <c r="M2" s="125">
        <f>SUMIF('ESTATÍSTICAS ATLETAS'!$I:$I,$A2,'ESTATÍSTICAS ATLETAS'!T:T)</f>
        <v>0</v>
      </c>
      <c r="N2" s="125">
        <f>SUMIF('ESTATÍSTICAS ATLETAS'!$I:$I,$A2,'ESTATÍSTICAS ATLETAS'!U:U)</f>
        <v>1</v>
      </c>
      <c r="O2" s="127">
        <f t="shared" ref="O2:O14" si="4">IFERROR(M2/N2,"")</f>
        <v>0</v>
      </c>
      <c r="P2" s="125">
        <f>SUMIF('ESTATÍSTICAS ATLETAS'!$I:$I,$A2,'ESTATÍSTICAS ATLETAS'!W:W)</f>
        <v>0</v>
      </c>
      <c r="Q2" s="125">
        <f>SUMIF('ESTATÍSTICAS ATLETAS'!$I:$I,$A2,'ESTATÍSTICAS ATLETAS'!X:X)</f>
        <v>0</v>
      </c>
      <c r="R2" s="127" t="str">
        <f t="shared" ref="R2:R14" si="5">IFERROR(P2/Q2,"")</f>
        <v/>
      </c>
      <c r="S2" s="125">
        <f>SUMIF('ESTATÍSTICAS ATLETAS'!$I:$I,$A2,'ESTATÍSTICAS ATLETAS'!Z:Z)</f>
        <v>9</v>
      </c>
      <c r="T2" s="125">
        <f>SUMIF('ESTATÍSTICAS ATLETAS'!$I:$I,$A2,'ESTATÍSTICAS ATLETAS'!AA:AA)</f>
        <v>9</v>
      </c>
      <c r="U2" s="125">
        <f>SUMIF('ESTATÍSTICAS ATLETAS'!$I:$I,$A2,'ESTATÍSTICAS ATLETAS'!AB:AB)</f>
        <v>18</v>
      </c>
      <c r="V2" s="126">
        <f t="shared" ref="V2:V14" si="6">U2/D2</f>
        <v>6</v>
      </c>
      <c r="W2" s="125">
        <f>SUMIF('ESTATÍSTICAS ATLETAS'!$I:$I,$A2,'ESTATÍSTICAS ATLETAS'!AC:AC)</f>
        <v>1</v>
      </c>
      <c r="X2" s="126">
        <f t="shared" ref="X2:X14" si="7">W2/D2</f>
        <v>0.3333333333</v>
      </c>
      <c r="Y2" s="125">
        <f>SUMIF('ESTATÍSTICAS ATLETAS'!$I:$I,$A2,'ESTATÍSTICAS ATLETAS'!AD:AD)</f>
        <v>4</v>
      </c>
      <c r="Z2" s="125">
        <f>SUMIF('ESTATÍSTICAS ATLETAS'!$I:$I,$A2,'ESTATÍSTICAS ATLETAS'!AE:AE)</f>
        <v>1</v>
      </c>
      <c r="AA2" s="125">
        <f>SUMIF('ESTATÍSTICAS ATLETAS'!$I:$I,$A2,'ESTATÍSTICAS ATLETAS'!AF:AF)</f>
        <v>0</v>
      </c>
      <c r="AB2" s="125">
        <f>SUMIF('ESTATÍSTICAS ATLETAS'!$I:$I,$A2,'ESTATÍSTICAS ATLETAS'!AG:AG)</f>
        <v>0</v>
      </c>
      <c r="AC2" s="125">
        <f>SUMIF('ESTATÍSTICAS ATLETAS'!$I:$I,$A2,'ESTATÍSTICAS ATLETAS'!AH:AH)</f>
        <v>0</v>
      </c>
      <c r="AD2" s="125">
        <f>SUMIF('ESTATÍSTICAS ATLETAS'!$I:$I,$A2,'ESTATÍSTICAS ATLETAS'!AI:AI)</f>
        <v>-96</v>
      </c>
      <c r="AE2" s="128">
        <f>SUMIF('ESTATÍSTICAS ATLETAS'!$I:$I,$A2,'ESTATÍSTICAS ATLETAS'!AJ:AJ)</f>
        <v>-2</v>
      </c>
    </row>
    <row r="3">
      <c r="A3" s="129" t="s">
        <v>44</v>
      </c>
      <c r="B3" s="61">
        <f>VLOOKUP(A3,'LISTA DE ATLETAS'!D:G,4,FALSE)</f>
        <v>11</v>
      </c>
      <c r="C3" s="63"/>
      <c r="D3" s="63">
        <f>COUNTIF('ESTATÍSTICAS ATLETAS'!I:I,A3)</f>
        <v>1</v>
      </c>
      <c r="E3" s="63">
        <f>SUMIF('ESTATÍSTICAS ATLETAS'!I:I,A3,'ESTATÍSTICAS ATLETAS'!M:M)</f>
        <v>4</v>
      </c>
      <c r="F3" s="95">
        <f t="shared" si="1"/>
        <v>4</v>
      </c>
      <c r="G3" s="63">
        <f>SUMIF('ESTATÍSTICAS ATLETAS'!$I:$I,$A3,'ESTATÍSTICAS ATLETAS'!N:N)</f>
        <v>2</v>
      </c>
      <c r="H3" s="63">
        <f>SUMIF('ESTATÍSTICAS ATLETAS'!$I:$I,$A3,'ESTATÍSTICAS ATLETAS'!O:O)</f>
        <v>12</v>
      </c>
      <c r="I3" s="64">
        <f t="shared" si="2"/>
        <v>0.1666666667</v>
      </c>
      <c r="J3" s="63">
        <f>SUMIF('ESTATÍSTICAS ATLETAS'!$I:$I,$A3,'ESTATÍSTICAS ATLETAS'!Q:Q)</f>
        <v>2</v>
      </c>
      <c r="K3" s="63">
        <f>SUMIF('ESTATÍSTICAS ATLETAS'!$I:$I,$A3,'ESTATÍSTICAS ATLETAS'!R:R)</f>
        <v>7</v>
      </c>
      <c r="L3" s="64">
        <f t="shared" si="3"/>
        <v>0.2857142857</v>
      </c>
      <c r="M3" s="63">
        <f>SUMIF('ESTATÍSTICAS ATLETAS'!$I:$I,$A3,'ESTATÍSTICAS ATLETAS'!T:T)</f>
        <v>0</v>
      </c>
      <c r="N3" s="63">
        <f>SUMIF('ESTATÍSTICAS ATLETAS'!$I:$I,$A3,'ESTATÍSTICAS ATLETAS'!U:U)</f>
        <v>5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2</v>
      </c>
      <c r="R3" s="64">
        <f t="shared" si="5"/>
        <v>0</v>
      </c>
      <c r="S3" s="63">
        <f>SUMIF('ESTATÍSTICAS ATLETAS'!$I:$I,$A3,'ESTATÍSTICAS ATLETAS'!Z:Z)</f>
        <v>5</v>
      </c>
      <c r="T3" s="63">
        <f>SUMIF('ESTATÍSTICAS ATLETAS'!$I:$I,$A3,'ESTATÍSTICAS ATLETAS'!AA:AA)</f>
        <v>1</v>
      </c>
      <c r="U3" s="63">
        <f>SUMIF('ESTATÍSTICAS ATLETAS'!$I:$I,$A3,'ESTATÍSTICAS ATLETAS'!AB:AB)</f>
        <v>6</v>
      </c>
      <c r="V3" s="95">
        <f t="shared" si="6"/>
        <v>6</v>
      </c>
      <c r="W3" s="63">
        <f>SUMIF('ESTATÍSTICAS ATLETAS'!$I:$I,$A3,'ESTATÍSTICAS ATLETAS'!AC:AC)</f>
        <v>1</v>
      </c>
      <c r="X3" s="95">
        <f t="shared" si="7"/>
        <v>1</v>
      </c>
      <c r="Y3" s="63">
        <f>SUMIF('ESTATÍSTICAS ATLETAS'!$I:$I,$A3,'ESTATÍSTICAS ATLETAS'!AD:AD)</f>
        <v>5</v>
      </c>
      <c r="Z3" s="63">
        <f>SUMIF('ESTATÍSTICAS ATLETAS'!$I:$I,$A3,'ESTATÍSTICAS ATLETAS'!AE:AE)</f>
        <v>2</v>
      </c>
      <c r="AA3" s="63">
        <f>SUMIF('ESTATÍSTICAS ATLETAS'!$I:$I,$A3,'ESTATÍSTICAS ATLETAS'!AF:AF)</f>
        <v>0</v>
      </c>
      <c r="AB3" s="63">
        <f>SUMIF('ESTATÍSTICAS ATLETAS'!$I:$I,$A3,'ESTATÍSTICAS ATLETAS'!AG:AG)</f>
        <v>0</v>
      </c>
      <c r="AC3" s="63">
        <f>SUMIF('ESTATÍSTICAS ATLETAS'!$I:$I,$A3,'ESTATÍSTICAS ATLETAS'!AH:AH)</f>
        <v>1</v>
      </c>
      <c r="AD3" s="63">
        <f>SUMIF('ESTATÍSTICAS ATLETAS'!$I:$I,$A3,'ESTATÍSTICAS ATLETAS'!AI:AI)</f>
        <v>-27</v>
      </c>
      <c r="AE3" s="130">
        <f>SUMIF('ESTATÍSTICAS ATLETAS'!$I:$I,$A3,'ESTATÍSTICAS ATLETAS'!AJ:AJ)</f>
        <v>-4</v>
      </c>
    </row>
    <row r="4">
      <c r="A4" s="123" t="s">
        <v>35</v>
      </c>
      <c r="B4" s="124">
        <f>VLOOKUP(A4,'LISTA DE ATLETAS'!D:G,4,FALSE)</f>
        <v>13</v>
      </c>
      <c r="C4" s="125"/>
      <c r="D4" s="125">
        <f>COUNTIF('ESTATÍSTICAS ATLETAS'!I:I,A4)</f>
        <v>2</v>
      </c>
      <c r="E4" s="125">
        <f>SUMIF('ESTATÍSTICAS ATLETAS'!I:I,A4,'ESTATÍSTICAS ATLETAS'!M:M)</f>
        <v>10</v>
      </c>
      <c r="F4" s="126">
        <f t="shared" si="1"/>
        <v>5</v>
      </c>
      <c r="G4" s="125">
        <f>SUMIF('ESTATÍSTICAS ATLETAS'!$I:$I,$A4,'ESTATÍSTICAS ATLETAS'!N:N)</f>
        <v>4</v>
      </c>
      <c r="H4" s="125">
        <f>SUMIF('ESTATÍSTICAS ATLETAS'!$I:$I,$A4,'ESTATÍSTICAS ATLETAS'!O:O)</f>
        <v>36</v>
      </c>
      <c r="I4" s="127">
        <f t="shared" si="2"/>
        <v>0.1111111111</v>
      </c>
      <c r="J4" s="125">
        <f>SUMIF('ESTATÍSTICAS ATLETAS'!$I:$I,$A4,'ESTATÍSTICAS ATLETAS'!Q:Q)</f>
        <v>4</v>
      </c>
      <c r="K4" s="125">
        <f>SUMIF('ESTATÍSTICAS ATLETAS'!$I:$I,$A4,'ESTATÍSTICAS ATLETAS'!R:R)</f>
        <v>24</v>
      </c>
      <c r="L4" s="127">
        <f t="shared" si="3"/>
        <v>0.1666666667</v>
      </c>
      <c r="M4" s="125">
        <f>SUMIF('ESTATÍSTICAS ATLETAS'!$I:$I,$A4,'ESTATÍSTICAS ATLETAS'!T:T)</f>
        <v>0</v>
      </c>
      <c r="N4" s="125">
        <f>SUMIF('ESTATÍSTICAS ATLETAS'!$I:$I,$A4,'ESTATÍSTICAS ATLETAS'!U:U)</f>
        <v>12</v>
      </c>
      <c r="O4" s="127">
        <f t="shared" si="4"/>
        <v>0</v>
      </c>
      <c r="P4" s="125">
        <f>SUMIF('ESTATÍSTICAS ATLETAS'!$I:$I,$A4,'ESTATÍSTICAS ATLETAS'!W:W)</f>
        <v>2</v>
      </c>
      <c r="Q4" s="125">
        <f>SUMIF('ESTATÍSTICAS ATLETAS'!$I:$I,$A4,'ESTATÍSTICAS ATLETAS'!X:X)</f>
        <v>12</v>
      </c>
      <c r="R4" s="127">
        <f t="shared" si="5"/>
        <v>0.1666666667</v>
      </c>
      <c r="S4" s="125">
        <f>SUMIF('ESTATÍSTICAS ATLETAS'!$I:$I,$A4,'ESTATÍSTICAS ATLETAS'!Z:Z)</f>
        <v>1</v>
      </c>
      <c r="T4" s="125">
        <f>SUMIF('ESTATÍSTICAS ATLETAS'!$I:$I,$A4,'ESTATÍSTICAS ATLETAS'!AA:AA)</f>
        <v>11</v>
      </c>
      <c r="U4" s="125">
        <f>SUMIF('ESTATÍSTICAS ATLETAS'!$I:$I,$A4,'ESTATÍSTICAS ATLETAS'!AB:AB)</f>
        <v>12</v>
      </c>
      <c r="V4" s="126">
        <f t="shared" si="6"/>
        <v>6</v>
      </c>
      <c r="W4" s="125">
        <f>SUMIF('ESTATÍSTICAS ATLETAS'!$I:$I,$A4,'ESTATÍSTICAS ATLETAS'!AC:AC)</f>
        <v>6</v>
      </c>
      <c r="X4" s="126">
        <f t="shared" si="7"/>
        <v>3</v>
      </c>
      <c r="Y4" s="125">
        <f>SUMIF('ESTATÍSTICAS ATLETAS'!$I:$I,$A4,'ESTATÍSTICAS ATLETAS'!AD:AD)</f>
        <v>9</v>
      </c>
      <c r="Z4" s="125">
        <f>SUMIF('ESTATÍSTICAS ATLETAS'!$I:$I,$A4,'ESTATÍSTICAS ATLETAS'!AE:AE)</f>
        <v>2</v>
      </c>
      <c r="AA4" s="125">
        <f>SUMIF('ESTATÍSTICAS ATLETAS'!$I:$I,$A4,'ESTATÍSTICAS ATLETAS'!AF:AF)</f>
        <v>0</v>
      </c>
      <c r="AB4" s="125">
        <f>SUMIF('ESTATÍSTICAS ATLETAS'!$I:$I,$A4,'ESTATÍSTICAS ATLETAS'!AG:AG)</f>
        <v>3</v>
      </c>
      <c r="AC4" s="125">
        <f>SUMIF('ESTATÍSTICAS ATLETAS'!$I:$I,$A4,'ESTATÍSTICAS ATLETAS'!AH:AH)</f>
        <v>7</v>
      </c>
      <c r="AD4" s="125">
        <f>SUMIF('ESTATÍSTICAS ATLETAS'!$I:$I,$A4,'ESTATÍSTICAS ATLETAS'!AI:AI)</f>
        <v>-85</v>
      </c>
      <c r="AE4" s="128">
        <f>SUMIF('ESTATÍSTICAS ATLETAS'!$I:$I,$A4,'ESTATÍSTICAS ATLETAS'!AJ:AJ)</f>
        <v>-21</v>
      </c>
    </row>
    <row r="5">
      <c r="A5" s="129" t="s">
        <v>289</v>
      </c>
      <c r="B5" s="61" t="str">
        <f>VLOOKUP(A5,'LISTA DE ATLETAS'!D:G,4,FALSE)</f>
        <v>#N/A</v>
      </c>
      <c r="C5" s="63"/>
      <c r="D5" s="63">
        <f>COUNTIF('ESTATÍSTICAS ATLETAS'!I:I,A5)</f>
        <v>0</v>
      </c>
      <c r="E5" s="63">
        <f>SUMIF('ESTATÍSTICAS ATLETAS'!I:I,A5,'ESTATÍSTICAS ATLETAS'!M:M)</f>
        <v>0</v>
      </c>
      <c r="F5" s="95" t="str">
        <f t="shared" si="1"/>
        <v>#DIV/0!</v>
      </c>
      <c r="G5" s="63">
        <f>SUMIF('ESTATÍSTICAS ATLETAS'!$I:$I,$A5,'ESTATÍSTICAS ATLETAS'!N:N)</f>
        <v>0</v>
      </c>
      <c r="H5" s="63">
        <f>SUMIF('ESTATÍSTICAS ATLETAS'!$I:$I,$A5,'ESTATÍSTICAS ATLETAS'!O:O)</f>
        <v>0</v>
      </c>
      <c r="I5" s="64" t="str">
        <f t="shared" si="2"/>
        <v/>
      </c>
      <c r="J5" s="63">
        <f>SUMIF('ESTATÍSTICAS ATLETAS'!$I:$I,$A5,'ESTATÍSTICAS ATLETAS'!Q:Q)</f>
        <v>0</v>
      </c>
      <c r="K5" s="63">
        <f>SUMIF('ESTATÍSTICAS ATLETAS'!$I:$I,$A5,'ESTATÍSTICAS ATLETAS'!R:R)</f>
        <v>0</v>
      </c>
      <c r="L5" s="64" t="str">
        <f t="shared" si="3"/>
        <v/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0</v>
      </c>
      <c r="U5" s="63">
        <f>SUMIF('ESTATÍSTICAS ATLETAS'!$I:$I,$A5,'ESTATÍSTICAS ATLETAS'!AB:AB)</f>
        <v>0</v>
      </c>
      <c r="V5" s="95" t="str">
        <f t="shared" si="6"/>
        <v>#DIV/0!</v>
      </c>
      <c r="W5" s="63">
        <f>SUMIF('ESTATÍSTICAS ATLETAS'!$I:$I,$A5,'ESTATÍSTICAS ATLETAS'!AC:AC)</f>
        <v>0</v>
      </c>
      <c r="X5" s="95" t="str">
        <f t="shared" si="7"/>
        <v>#DIV/0!</v>
      </c>
      <c r="Y5" s="63">
        <f>SUMIF('ESTATÍSTICAS ATLETAS'!$I:$I,$A5,'ESTATÍSTICAS ATLETAS'!AD:AD)</f>
        <v>0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0</v>
      </c>
      <c r="AC5" s="63">
        <f>SUMIF('ESTATÍSTICAS ATLETAS'!$I:$I,$A5,'ESTATÍSTICAS ATLETAS'!AH:AH)</f>
        <v>0</v>
      </c>
      <c r="AD5" s="63">
        <f>SUMIF('ESTATÍSTICAS ATLETAS'!$I:$I,$A5,'ESTATÍSTICAS ATLETAS'!AI:AI)</f>
        <v>0</v>
      </c>
      <c r="AE5" s="130">
        <f>SUMIF('ESTATÍSTICAS ATLETAS'!$I:$I,$A5,'ESTATÍSTICAS ATLETAS'!AJ:AJ)</f>
        <v>0</v>
      </c>
    </row>
    <row r="6">
      <c r="A6" s="123" t="s">
        <v>290</v>
      </c>
      <c r="B6" s="124" t="str">
        <f>VLOOKUP(A6,'LISTA DE ATLETAS'!D:G,4,FALSE)</f>
        <v>#N/A</v>
      </c>
      <c r="C6" s="125"/>
      <c r="D6" s="125">
        <f>COUNTIF('ESTATÍSTICAS ATLETAS'!I:I,A6)</f>
        <v>0</v>
      </c>
      <c r="E6" s="125">
        <f>SUMIF('ESTATÍSTICAS ATLETAS'!I:I,A6,'ESTATÍSTICAS ATLETAS'!M:M)</f>
        <v>0</v>
      </c>
      <c r="F6" s="126" t="str">
        <f t="shared" si="1"/>
        <v>#DIV/0!</v>
      </c>
      <c r="G6" s="125">
        <f>SUMIF('ESTATÍSTICAS ATLETAS'!$I:$I,$A6,'ESTATÍSTICAS ATLETAS'!N:N)</f>
        <v>0</v>
      </c>
      <c r="H6" s="125">
        <f>SUMIF('ESTATÍSTICAS ATLETAS'!$I:$I,$A6,'ESTATÍSTICAS ATLETAS'!O:O)</f>
        <v>0</v>
      </c>
      <c r="I6" s="127" t="str">
        <f t="shared" si="2"/>
        <v/>
      </c>
      <c r="J6" s="125">
        <f>SUMIF('ESTATÍSTICAS ATLETAS'!$I:$I,$A6,'ESTATÍSTICAS ATLETAS'!Q:Q)</f>
        <v>0</v>
      </c>
      <c r="K6" s="125">
        <f>SUMIF('ESTATÍSTICAS ATLETAS'!$I:$I,$A6,'ESTATÍSTICAS ATLETAS'!R:R)</f>
        <v>0</v>
      </c>
      <c r="L6" s="127" t="str">
        <f t="shared" si="3"/>
        <v/>
      </c>
      <c r="M6" s="125">
        <f>SUMIF('ESTATÍSTICAS ATLETAS'!$I:$I,$A6,'ESTATÍSTICAS ATLETAS'!T:T)</f>
        <v>0</v>
      </c>
      <c r="N6" s="125">
        <f>SUMIF('ESTATÍSTICAS ATLETAS'!$I:$I,$A6,'ESTATÍSTICAS ATLETAS'!U:U)</f>
        <v>0</v>
      </c>
      <c r="O6" s="127" t="str">
        <f t="shared" si="4"/>
        <v/>
      </c>
      <c r="P6" s="125">
        <f>SUMIF('ESTATÍSTICAS ATLETAS'!$I:$I,$A6,'ESTATÍSTICAS ATLETAS'!W:W)</f>
        <v>0</v>
      </c>
      <c r="Q6" s="125">
        <f>SUMIF('ESTATÍSTICAS ATLETAS'!$I:$I,$A6,'ESTATÍSTICAS ATLETAS'!X:X)</f>
        <v>0</v>
      </c>
      <c r="R6" s="127" t="str">
        <f t="shared" si="5"/>
        <v/>
      </c>
      <c r="S6" s="125">
        <f>SUMIF('ESTATÍSTICAS ATLETAS'!$I:$I,$A6,'ESTATÍSTICAS ATLETAS'!Z:Z)</f>
        <v>0</v>
      </c>
      <c r="T6" s="125">
        <f>SUMIF('ESTATÍSTICAS ATLETAS'!$I:$I,$A6,'ESTATÍSTICAS ATLETAS'!AA:AA)</f>
        <v>0</v>
      </c>
      <c r="U6" s="125">
        <f>SUMIF('ESTATÍSTICAS ATLETAS'!$I:$I,$A6,'ESTATÍSTICAS ATLETAS'!AB:AB)</f>
        <v>0</v>
      </c>
      <c r="V6" s="126" t="str">
        <f t="shared" si="6"/>
        <v>#DIV/0!</v>
      </c>
      <c r="W6" s="125">
        <f>SUMIF('ESTATÍSTICAS ATLETAS'!$I:$I,$A6,'ESTATÍSTICAS ATLETAS'!AC:AC)</f>
        <v>0</v>
      </c>
      <c r="X6" s="126" t="str">
        <f t="shared" si="7"/>
        <v>#DIV/0!</v>
      </c>
      <c r="Y6" s="125">
        <f>SUMIF('ESTATÍSTICAS ATLETAS'!$I:$I,$A6,'ESTATÍSTICAS ATLETAS'!AD:AD)</f>
        <v>0</v>
      </c>
      <c r="Z6" s="125">
        <f>SUMIF('ESTATÍSTICAS ATLETAS'!$I:$I,$A6,'ESTATÍSTICAS ATLETAS'!AE:AE)</f>
        <v>0</v>
      </c>
      <c r="AA6" s="125">
        <f>SUMIF('ESTATÍSTICAS ATLETAS'!$I:$I,$A6,'ESTATÍSTICAS ATLETAS'!AF:AF)</f>
        <v>0</v>
      </c>
      <c r="AB6" s="125">
        <f>SUMIF('ESTATÍSTICAS ATLETAS'!$I:$I,$A6,'ESTATÍSTICAS ATLETAS'!AG:AG)</f>
        <v>0</v>
      </c>
      <c r="AC6" s="125">
        <f>SUMIF('ESTATÍSTICAS ATLETAS'!$I:$I,$A6,'ESTATÍSTICAS ATLETAS'!AH:AH)</f>
        <v>0</v>
      </c>
      <c r="AD6" s="125">
        <f>SUMIF('ESTATÍSTICAS ATLETAS'!$I:$I,$A6,'ESTATÍSTICAS ATLETAS'!AI:AI)</f>
        <v>0</v>
      </c>
      <c r="AE6" s="128">
        <f>SUMIF('ESTATÍSTICAS ATLETAS'!$I:$I,$A6,'ESTATÍSTICAS ATLETAS'!AJ:AJ)</f>
        <v>0</v>
      </c>
    </row>
    <row r="7">
      <c r="A7" s="129" t="s">
        <v>50</v>
      </c>
      <c r="B7" s="61">
        <f>VLOOKUP(A7,'LISTA DE ATLETAS'!D:G,4,FALSE)</f>
        <v>6</v>
      </c>
      <c r="C7" s="63"/>
      <c r="D7" s="63">
        <f>COUNTIF('ESTATÍSTICAS ATLETAS'!I:I,A7)</f>
        <v>1</v>
      </c>
      <c r="E7" s="63">
        <f>SUMIF('ESTATÍSTICAS ATLETAS'!I:I,A7,'ESTATÍSTICAS ATLETAS'!M:M)</f>
        <v>4</v>
      </c>
      <c r="F7" s="95">
        <f t="shared" si="1"/>
        <v>4</v>
      </c>
      <c r="G7" s="63">
        <f>SUMIF('ESTATÍSTICAS ATLETAS'!$I:$I,$A7,'ESTATÍSTICAS ATLETAS'!N:N)</f>
        <v>1</v>
      </c>
      <c r="H7" s="63">
        <f>SUMIF('ESTATÍSTICAS ATLETAS'!$I:$I,$A7,'ESTATÍSTICAS ATLETAS'!O:O)</f>
        <v>8</v>
      </c>
      <c r="I7" s="64">
        <f t="shared" si="2"/>
        <v>0.125</v>
      </c>
      <c r="J7" s="63">
        <f>SUMIF('ESTATÍSTICAS ATLETAS'!$I:$I,$A7,'ESTATÍSTICAS ATLETAS'!Q:Q)</f>
        <v>1</v>
      </c>
      <c r="K7" s="63">
        <f>SUMIF('ESTATÍSTICAS ATLETAS'!$I:$I,$A7,'ESTATÍSTICAS ATLETAS'!R:R)</f>
        <v>7</v>
      </c>
      <c r="L7" s="64">
        <f t="shared" si="3"/>
        <v>0.1428571429</v>
      </c>
      <c r="M7" s="63">
        <f>SUMIF('ESTATÍSTICAS ATLETAS'!$I:$I,$A7,'ESTATÍSTICAS ATLETAS'!T:T)</f>
        <v>0</v>
      </c>
      <c r="N7" s="63">
        <f>SUMIF('ESTATÍSTICAS ATLETAS'!$I:$I,$A7,'ESTATÍSTICAS ATLETAS'!U:U)</f>
        <v>1</v>
      </c>
      <c r="O7" s="64">
        <f t="shared" si="4"/>
        <v>0</v>
      </c>
      <c r="P7" s="63">
        <f>SUMIF('ESTATÍSTICAS ATLETAS'!$I:$I,$A7,'ESTATÍSTICAS ATLETAS'!W:W)</f>
        <v>2</v>
      </c>
      <c r="Q7" s="63">
        <f>SUMIF('ESTATÍSTICAS ATLETAS'!$I:$I,$A7,'ESTATÍSTICAS ATLETAS'!X:X)</f>
        <v>2</v>
      </c>
      <c r="R7" s="64">
        <f t="shared" si="5"/>
        <v>1</v>
      </c>
      <c r="S7" s="63">
        <f>SUMIF('ESTATÍSTICAS ATLETAS'!$I:$I,$A7,'ESTATÍSTICAS ATLETAS'!Z:Z)</f>
        <v>5</v>
      </c>
      <c r="T7" s="63">
        <f>SUMIF('ESTATÍSTICAS ATLETAS'!$I:$I,$A7,'ESTATÍSTICAS ATLETAS'!AA:AA)</f>
        <v>10</v>
      </c>
      <c r="U7" s="63">
        <f>SUMIF('ESTATÍSTICAS ATLETAS'!$I:$I,$A7,'ESTATÍSTICAS ATLETAS'!AB:AB)</f>
        <v>15</v>
      </c>
      <c r="V7" s="95">
        <f t="shared" si="6"/>
        <v>15</v>
      </c>
      <c r="W7" s="63">
        <f>SUMIF('ESTATÍSTICAS ATLETAS'!$I:$I,$A7,'ESTATÍSTICAS ATLETAS'!AC:AC)</f>
        <v>2</v>
      </c>
      <c r="X7" s="95">
        <f t="shared" si="7"/>
        <v>2</v>
      </c>
      <c r="Y7" s="63">
        <f>SUMIF('ESTATÍSTICAS ATLETAS'!$I:$I,$A7,'ESTATÍSTICAS ATLETAS'!AD:AD)</f>
        <v>5</v>
      </c>
      <c r="Z7" s="63">
        <f>SUMIF('ESTATÍSTICAS ATLETAS'!$I:$I,$A7,'ESTATÍSTICAS ATLETAS'!AE:AE)</f>
        <v>5</v>
      </c>
      <c r="AA7" s="63">
        <f>SUMIF('ESTATÍSTICAS ATLETAS'!$I:$I,$A7,'ESTATÍSTICAS ATLETAS'!AF:AF)</f>
        <v>0</v>
      </c>
      <c r="AB7" s="63">
        <f>SUMIF('ESTATÍSTICAS ATLETAS'!$I:$I,$A7,'ESTATÍSTICAS ATLETAS'!AG:AG)</f>
        <v>0</v>
      </c>
      <c r="AC7" s="63">
        <f>SUMIF('ESTATÍSTICAS ATLETAS'!$I:$I,$A7,'ESTATÍSTICAS ATLETAS'!AH:AH)</f>
        <v>1</v>
      </c>
      <c r="AD7" s="63">
        <f>SUMIF('ESTATÍSTICAS ATLETAS'!$I:$I,$A7,'ESTATÍSTICAS ATLETAS'!AI:AI)</f>
        <v>-67</v>
      </c>
      <c r="AE7" s="130">
        <f>SUMIF('ESTATÍSTICAS ATLETAS'!$I:$I,$A7,'ESTATÍSTICAS ATLETAS'!AJ:AJ)</f>
        <v>14</v>
      </c>
    </row>
    <row r="8">
      <c r="A8" s="123" t="s">
        <v>38</v>
      </c>
      <c r="B8" s="124">
        <f>VLOOKUP(A8,'LISTA DE ATLETAS'!D:G,4,FALSE)</f>
        <v>6</v>
      </c>
      <c r="C8" s="125"/>
      <c r="D8" s="124">
        <f>COUNTIF('ESTATÍSTICAS ATLETAS'!I:I,A8)</f>
        <v>2</v>
      </c>
      <c r="E8" s="125">
        <f>SUMIF('ESTATÍSTICAS ATLETAS'!I:I,A8,'ESTATÍSTICAS ATLETAS'!M:M)</f>
        <v>6</v>
      </c>
      <c r="F8" s="126">
        <f t="shared" si="1"/>
        <v>3</v>
      </c>
      <c r="G8" s="125">
        <f>SUMIF('ESTATÍSTICAS ATLETAS'!$I:$I,$A8,'ESTATÍSTICAS ATLETAS'!N:N)</f>
        <v>3</v>
      </c>
      <c r="H8" s="125">
        <f>SUMIF('ESTATÍSTICAS ATLETAS'!$I:$I,$A8,'ESTATÍSTICAS ATLETAS'!O:O)</f>
        <v>15</v>
      </c>
      <c r="I8" s="127">
        <f t="shared" si="2"/>
        <v>0.2</v>
      </c>
      <c r="J8" s="125">
        <f>SUMIF('ESTATÍSTICAS ATLETAS'!$I:$I,$A8,'ESTATÍSTICAS ATLETAS'!Q:Q)</f>
        <v>3</v>
      </c>
      <c r="K8" s="125">
        <f>SUMIF('ESTATÍSTICAS ATLETAS'!$I:$I,$A8,'ESTATÍSTICAS ATLETAS'!R:R)</f>
        <v>13</v>
      </c>
      <c r="L8" s="127">
        <f t="shared" si="3"/>
        <v>0.2307692308</v>
      </c>
      <c r="M8" s="125">
        <f>SUMIF('ESTATÍSTICAS ATLETAS'!$I:$I,$A8,'ESTATÍSTICAS ATLETAS'!T:T)</f>
        <v>0</v>
      </c>
      <c r="N8" s="125">
        <f>SUMIF('ESTATÍSTICAS ATLETAS'!$I:$I,$A8,'ESTATÍSTICAS ATLETAS'!U:U)</f>
        <v>2</v>
      </c>
      <c r="O8" s="127">
        <f t="shared" si="4"/>
        <v>0</v>
      </c>
      <c r="P8" s="125">
        <f>SUMIF('ESTATÍSTICAS ATLETAS'!$I:$I,$A8,'ESTATÍSTICAS ATLETAS'!W:W)</f>
        <v>0</v>
      </c>
      <c r="Q8" s="125">
        <f>SUMIF('ESTATÍSTICAS ATLETAS'!$I:$I,$A8,'ESTATÍSTICAS ATLETAS'!X:X)</f>
        <v>1</v>
      </c>
      <c r="R8" s="127">
        <f t="shared" si="5"/>
        <v>0</v>
      </c>
      <c r="S8" s="125">
        <f>SUMIF('ESTATÍSTICAS ATLETAS'!$I:$I,$A8,'ESTATÍSTICAS ATLETAS'!Z:Z)</f>
        <v>1</v>
      </c>
      <c r="T8" s="125">
        <f>SUMIF('ESTATÍSTICAS ATLETAS'!$I:$I,$A8,'ESTATÍSTICAS ATLETAS'!AA:AA)</f>
        <v>6</v>
      </c>
      <c r="U8" s="125">
        <f>SUMIF('ESTATÍSTICAS ATLETAS'!$I:$I,$A8,'ESTATÍSTICAS ATLETAS'!AB:AB)</f>
        <v>7</v>
      </c>
      <c r="V8" s="126">
        <f t="shared" si="6"/>
        <v>3.5</v>
      </c>
      <c r="W8" s="125">
        <f>SUMIF('ESTATÍSTICAS ATLETAS'!$I:$I,$A8,'ESTATÍSTICAS ATLETAS'!AC:AC)</f>
        <v>2</v>
      </c>
      <c r="X8" s="126">
        <f t="shared" si="7"/>
        <v>1</v>
      </c>
      <c r="Y8" s="125">
        <f>SUMIF('ESTATÍSTICAS ATLETAS'!$I:$I,$A8,'ESTATÍSTICAS ATLETAS'!AD:AD)</f>
        <v>4</v>
      </c>
      <c r="Z8" s="125">
        <f>SUMIF('ESTATÍSTICAS ATLETAS'!$I:$I,$A8,'ESTATÍSTICAS ATLETAS'!AE:AE)</f>
        <v>3</v>
      </c>
      <c r="AA8" s="125">
        <f>SUMIF('ESTATÍSTICAS ATLETAS'!$I:$I,$A8,'ESTATÍSTICAS ATLETAS'!AF:AF)</f>
        <v>0</v>
      </c>
      <c r="AB8" s="125">
        <f>SUMIF('ESTATÍSTICAS ATLETAS'!$I:$I,$A8,'ESTATÍSTICAS ATLETAS'!AG:AG)</f>
        <v>3</v>
      </c>
      <c r="AC8" s="125">
        <f>SUMIF('ESTATÍSTICAS ATLETAS'!$I:$I,$A8,'ESTATÍSTICAS ATLETAS'!AH:AH)</f>
        <v>4</v>
      </c>
      <c r="AD8" s="125">
        <f>SUMIF('ESTATÍSTICAS ATLETAS'!$I:$I,$A8,'ESTATÍSTICAS ATLETAS'!AI:AI)</f>
        <v>-34</v>
      </c>
      <c r="AE8" s="128">
        <f>SUMIF('ESTATÍSTICAS ATLETAS'!$I:$I,$A8,'ESTATÍSTICAS ATLETAS'!AJ:AJ)</f>
        <v>1</v>
      </c>
    </row>
    <row r="9">
      <c r="A9" s="129" t="s">
        <v>46</v>
      </c>
      <c r="B9" s="61">
        <f>VLOOKUP(A9,'LISTA DE ATLETAS'!D:G,4,FALSE)</f>
        <v>12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1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1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2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-6</v>
      </c>
      <c r="AE9" s="130">
        <f>SUMIF('ESTATÍSTICAS ATLETAS'!$I:$I,$A9,'ESTATÍSTICAS ATLETAS'!AJ:AJ)</f>
        <v>-3</v>
      </c>
    </row>
    <row r="10">
      <c r="A10" s="123" t="s">
        <v>40</v>
      </c>
      <c r="B10" s="124">
        <f>VLOOKUP(A10,'LISTA DE ATLETAS'!D:G,4,FALSE)</f>
        <v>10</v>
      </c>
      <c r="C10" s="125"/>
      <c r="D10" s="125">
        <f>COUNTIF('ESTATÍSTICAS ATLETAS'!I:I,A10)</f>
        <v>1</v>
      </c>
      <c r="E10" s="125">
        <f>SUMIF('ESTATÍSTICAS ATLETAS'!I:I,A10,'ESTATÍSTICAS ATLETAS'!M:M)</f>
        <v>7</v>
      </c>
      <c r="F10" s="126">
        <f t="shared" si="1"/>
        <v>7</v>
      </c>
      <c r="G10" s="125">
        <f>SUMIF('ESTATÍSTICAS ATLETAS'!$I:$I,$A10,'ESTATÍSTICAS ATLETAS'!N:N)</f>
        <v>3</v>
      </c>
      <c r="H10" s="125">
        <f>SUMIF('ESTATÍSTICAS ATLETAS'!$I:$I,$A10,'ESTATÍSTICAS ATLETAS'!O:O)</f>
        <v>8</v>
      </c>
      <c r="I10" s="127">
        <f t="shared" si="2"/>
        <v>0.375</v>
      </c>
      <c r="J10" s="125">
        <f>SUMIF('ESTATÍSTICAS ATLETAS'!$I:$I,$A10,'ESTATÍSTICAS ATLETAS'!Q:Q)</f>
        <v>2</v>
      </c>
      <c r="K10" s="125">
        <f>SUMIF('ESTATÍSTICAS ATLETAS'!$I:$I,$A10,'ESTATÍSTICAS ATLETAS'!R:R)</f>
        <v>6</v>
      </c>
      <c r="L10" s="127">
        <f t="shared" si="3"/>
        <v>0.3333333333</v>
      </c>
      <c r="M10" s="125">
        <f>SUMIF('ESTATÍSTICAS ATLETAS'!$I:$I,$A10,'ESTATÍSTICAS ATLETAS'!T:T)</f>
        <v>1</v>
      </c>
      <c r="N10" s="125">
        <f>SUMIF('ESTATÍSTICAS ATLETAS'!$I:$I,$A10,'ESTATÍSTICAS ATLETAS'!U:U)</f>
        <v>2</v>
      </c>
      <c r="O10" s="127">
        <f t="shared" si="4"/>
        <v>0.5</v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2</v>
      </c>
      <c r="T10" s="125">
        <f>SUMIF('ESTATÍSTICAS ATLETAS'!$I:$I,$A10,'ESTATÍSTICAS ATLETAS'!AA:AA)</f>
        <v>4</v>
      </c>
      <c r="U10" s="125">
        <f>SUMIF('ESTATÍSTICAS ATLETAS'!$I:$I,$A10,'ESTATÍSTICAS ATLETAS'!AB:AB)</f>
        <v>6</v>
      </c>
      <c r="V10" s="126">
        <f t="shared" si="6"/>
        <v>6</v>
      </c>
      <c r="W10" s="125">
        <f>SUMIF('ESTATÍSTICAS ATLETAS'!$I:$I,$A10,'ESTATÍSTICAS ATLETAS'!AC:AC)</f>
        <v>4</v>
      </c>
      <c r="X10" s="126">
        <f t="shared" si="7"/>
        <v>4</v>
      </c>
      <c r="Y10" s="125">
        <f>SUMIF('ESTATÍSTICAS ATLETAS'!$I:$I,$A10,'ESTATÍSTICAS ATLETAS'!AD:AD)</f>
        <v>5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2</v>
      </c>
      <c r="AB10" s="125">
        <f>SUMIF('ESTATÍSTICAS ATLETAS'!$I:$I,$A10,'ESTATÍSTICAS ATLETAS'!AG:AG)</f>
        <v>3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-20</v>
      </c>
      <c r="AE10" s="128">
        <f>SUMIF('ESTATÍSTICAS ATLETAS'!$I:$I,$A10,'ESTATÍSTICAS ATLETAS'!AJ:AJ)</f>
        <v>10</v>
      </c>
    </row>
    <row r="11">
      <c r="A11" s="129" t="s">
        <v>48</v>
      </c>
      <c r="B11" s="61">
        <f>VLOOKUP(A11,'LISTA DE ATLETAS'!D:G,4,FALSE)</f>
        <v>13</v>
      </c>
      <c r="C11" s="63"/>
      <c r="D11" s="63">
        <f>COUNTIF('ESTATÍSTICAS ATLETAS'!I:I,A11)</f>
        <v>1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6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5</v>
      </c>
      <c r="L11" s="64">
        <f t="shared" si="3"/>
        <v>0</v>
      </c>
      <c r="M11" s="63">
        <f>SUMIF('ESTATÍSTICAS ATLETAS'!$I:$I,$A11,'ESTATÍSTICAS ATLETAS'!T:T)</f>
        <v>0</v>
      </c>
      <c r="N11" s="63">
        <f>SUMIF('ESTATÍSTICAS ATLETAS'!$I:$I,$A11,'ESTATÍSTICAS ATLETAS'!U:U)</f>
        <v>1</v>
      </c>
      <c r="O11" s="64">
        <f t="shared" si="4"/>
        <v>0</v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6</v>
      </c>
      <c r="U11" s="63">
        <f>SUMIF('ESTATÍSTICAS ATLETAS'!$I:$I,$A11,'ESTATÍSTICAS ATLETAS'!AB:AB)</f>
        <v>7</v>
      </c>
      <c r="V11" s="95">
        <f t="shared" si="6"/>
        <v>7</v>
      </c>
      <c r="W11" s="63">
        <f>SUMIF('ESTATÍSTICAS ATLETAS'!$I:$I,$A11,'ESTATÍSTICAS ATLETAS'!AC:AC)</f>
        <v>1</v>
      </c>
      <c r="X11" s="95">
        <f t="shared" si="7"/>
        <v>1</v>
      </c>
      <c r="Y11" s="63">
        <f>SUMIF('ESTATÍSTICAS ATLETAS'!$I:$I,$A11,'ESTATÍSTICAS ATLETAS'!AD:AD)</f>
        <v>4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2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-33</v>
      </c>
      <c r="AE11" s="130">
        <f>SUMIF('ESTATÍSTICAS ATLETAS'!$I:$I,$A11,'ESTATÍSTICAS ATLETAS'!AJ:AJ)</f>
        <v>-2</v>
      </c>
    </row>
    <row r="12">
      <c r="A12" s="123" t="s">
        <v>56</v>
      </c>
      <c r="B12" s="124">
        <f>VLOOKUP(A12,'LISTA DE ATLETAS'!D:G,4,FALSE)</f>
        <v>14</v>
      </c>
      <c r="C12" s="125"/>
      <c r="D12" s="125">
        <f>COUNTIF('ESTATÍSTICAS ATLETAS'!I:I,A12)</f>
        <v>1</v>
      </c>
      <c r="E12" s="125">
        <f>SUMIF('ESTATÍSTICAS ATLETAS'!I:I,A12,'ESTATÍSTICAS ATLETAS'!M:M)</f>
        <v>0</v>
      </c>
      <c r="F12" s="126">
        <f t="shared" si="1"/>
        <v>0</v>
      </c>
      <c r="G12" s="125">
        <f>SUMIF('ESTATÍSTICAS ATLETAS'!$I:$I,$A12,'ESTATÍSTICAS ATLETAS'!N:N)</f>
        <v>0</v>
      </c>
      <c r="H12" s="125">
        <f>SUMIF('ESTATÍSTICAS ATLETAS'!$I:$I,$A12,'ESTATÍSTICAS ATLETAS'!O:O)</f>
        <v>2</v>
      </c>
      <c r="I12" s="127">
        <f t="shared" si="2"/>
        <v>0</v>
      </c>
      <c r="J12" s="125">
        <f>SUMIF('ESTATÍSTICAS ATLETAS'!$I:$I,$A12,'ESTATÍSTICAS ATLETAS'!Q:Q)</f>
        <v>0</v>
      </c>
      <c r="K12" s="125">
        <f>SUMIF('ESTATÍSTICAS ATLETAS'!$I:$I,$A12,'ESTATÍSTICAS ATLETAS'!R:R)</f>
        <v>1</v>
      </c>
      <c r="L12" s="127">
        <f t="shared" si="3"/>
        <v>0</v>
      </c>
      <c r="M12" s="125">
        <f>SUMIF('ESTATÍSTICAS ATLETAS'!$I:$I,$A12,'ESTATÍSTICAS ATLETAS'!T:T)</f>
        <v>0</v>
      </c>
      <c r="N12" s="125">
        <f>SUMIF('ESTATÍSTICAS ATLETAS'!$I:$I,$A12,'ESTATÍSTICAS ATLETAS'!U:U)</f>
        <v>1</v>
      </c>
      <c r="O12" s="127">
        <f t="shared" si="4"/>
        <v>0</v>
      </c>
      <c r="P12" s="125">
        <f>SUMIF('ESTATÍSTICAS ATLETAS'!$I:$I,$A12,'ESTATÍSTICAS ATLETAS'!W:W)</f>
        <v>0</v>
      </c>
      <c r="Q12" s="125">
        <f>SUMIF('ESTATÍSTICAS ATLETAS'!$I:$I,$A12,'ESTATÍSTICAS ATLETAS'!X:X)</f>
        <v>0</v>
      </c>
      <c r="R12" s="127" t="str">
        <f t="shared" si="5"/>
        <v/>
      </c>
      <c r="S12" s="125">
        <f>SUMIF('ESTATÍSTICAS ATLETAS'!$I:$I,$A12,'ESTATÍSTICAS ATLETAS'!Z:Z)</f>
        <v>0</v>
      </c>
      <c r="T12" s="125">
        <f>SUMIF('ESTATÍSTICAS ATLETAS'!$I:$I,$A12,'ESTATÍSTICAS ATLETAS'!AA:AA)</f>
        <v>0</v>
      </c>
      <c r="U12" s="125">
        <f>SUMIF('ESTATÍSTICAS ATLETAS'!$I:$I,$A12,'ESTATÍSTICAS ATLETAS'!AB:AB)</f>
        <v>0</v>
      </c>
      <c r="V12" s="126">
        <f t="shared" si="6"/>
        <v>0</v>
      </c>
      <c r="W12" s="125">
        <f>SUMIF('ESTATÍSTICAS ATLETAS'!$I:$I,$A12,'ESTATÍSTICAS ATLETAS'!AC:AC)</f>
        <v>0</v>
      </c>
      <c r="X12" s="126">
        <f t="shared" si="7"/>
        <v>0</v>
      </c>
      <c r="Y12" s="125">
        <f>SUMIF('ESTATÍSTICAS ATLETAS'!$I:$I,$A12,'ESTATÍSTICAS ATLETAS'!AD:AD)</f>
        <v>1</v>
      </c>
      <c r="Z12" s="125">
        <f>SUMIF('ESTATÍSTICAS ATLETAS'!$I:$I,$A12,'ESTATÍSTICAS ATLETAS'!AE:AE)</f>
        <v>0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0</v>
      </c>
      <c r="AC12" s="125">
        <f>SUMIF('ESTATÍSTICAS ATLETAS'!$I:$I,$A12,'ESTATÍSTICAS ATLETAS'!AH:AH)</f>
        <v>0</v>
      </c>
      <c r="AD12" s="125">
        <f>SUMIF('ESTATÍSTICAS ATLETAS'!$I:$I,$A12,'ESTATÍSTICAS ATLETAS'!AI:AI)</f>
        <v>-26</v>
      </c>
      <c r="AE12" s="128">
        <f>SUMIF('ESTATÍSTICAS ATLETAS'!$I:$I,$A12,'ESTATÍSTICAS ATLETAS'!AJ:AJ)</f>
        <v>-3</v>
      </c>
    </row>
    <row r="13">
      <c r="A13" s="129" t="s">
        <v>36</v>
      </c>
      <c r="B13" s="61">
        <f>VLOOKUP(A13,'LISTA DE ATLETAS'!D:G,4,FALSE)</f>
        <v>4</v>
      </c>
      <c r="C13" s="63"/>
      <c r="D13" s="63">
        <f>COUNTIF('ESTATÍSTICAS ATLETAS'!I:I,A13)</f>
        <v>2</v>
      </c>
      <c r="E13" s="63">
        <f>SUMIF('ESTATÍSTICAS ATLETAS'!I:I,A13,'ESTATÍSTICAS ATLETAS'!M:M)</f>
        <v>29</v>
      </c>
      <c r="F13" s="95">
        <f t="shared" si="1"/>
        <v>14.5</v>
      </c>
      <c r="G13" s="63">
        <f>SUMIF('ESTATÍSTICAS ATLETAS'!$I:$I,$A13,'ESTATÍSTICAS ATLETAS'!N:N)</f>
        <v>11</v>
      </c>
      <c r="H13" s="63">
        <f>SUMIF('ESTATÍSTICAS ATLETAS'!$I:$I,$A13,'ESTATÍSTICAS ATLETAS'!O:O)</f>
        <v>37</v>
      </c>
      <c r="I13" s="64">
        <f t="shared" si="2"/>
        <v>0.2972972973</v>
      </c>
      <c r="J13" s="63">
        <f>SUMIF('ESTATÍSTICAS ATLETAS'!$I:$I,$A13,'ESTATÍSTICAS ATLETAS'!Q:Q)</f>
        <v>8</v>
      </c>
      <c r="K13" s="63">
        <f>SUMIF('ESTATÍSTICAS ATLETAS'!$I:$I,$A13,'ESTATÍSTICAS ATLETAS'!R:R)</f>
        <v>27</v>
      </c>
      <c r="L13" s="64">
        <f t="shared" si="3"/>
        <v>0.2962962963</v>
      </c>
      <c r="M13" s="63">
        <f>SUMIF('ESTATÍSTICAS ATLETAS'!$I:$I,$A13,'ESTATÍSTICAS ATLETAS'!T:T)</f>
        <v>3</v>
      </c>
      <c r="N13" s="63">
        <f>SUMIF('ESTATÍSTICAS ATLETAS'!$I:$I,$A13,'ESTATÍSTICAS ATLETAS'!U:U)</f>
        <v>10</v>
      </c>
      <c r="O13" s="64">
        <f t="shared" si="4"/>
        <v>0.3</v>
      </c>
      <c r="P13" s="63">
        <f>SUMIF('ESTATÍSTICAS ATLETAS'!$I:$I,$A13,'ESTATÍSTICAS ATLETAS'!W:W)</f>
        <v>4</v>
      </c>
      <c r="Q13" s="63">
        <f>SUMIF('ESTATÍSTICAS ATLETAS'!$I:$I,$A13,'ESTATÍSTICAS ATLETAS'!X:X)</f>
        <v>11</v>
      </c>
      <c r="R13" s="64">
        <f t="shared" si="5"/>
        <v>0.3636363636</v>
      </c>
      <c r="S13" s="63">
        <f>SUMIF('ESTATÍSTICAS ATLETAS'!$I:$I,$A13,'ESTATÍSTICAS ATLETAS'!Z:Z)</f>
        <v>6</v>
      </c>
      <c r="T13" s="63">
        <f>SUMIF('ESTATÍSTICAS ATLETAS'!$I:$I,$A13,'ESTATÍSTICAS ATLETAS'!AA:AA)</f>
        <v>4</v>
      </c>
      <c r="U13" s="63">
        <f>SUMIF('ESTATÍSTICAS ATLETAS'!$I:$I,$A13,'ESTATÍSTICAS ATLETAS'!AB:AB)</f>
        <v>10</v>
      </c>
      <c r="V13" s="95">
        <f t="shared" si="6"/>
        <v>5</v>
      </c>
      <c r="W13" s="63">
        <f>SUMIF('ESTATÍSTICAS ATLETAS'!$I:$I,$A13,'ESTATÍSTICAS ATLETAS'!AC:AC)</f>
        <v>12</v>
      </c>
      <c r="X13" s="95">
        <f t="shared" si="7"/>
        <v>6</v>
      </c>
      <c r="Y13" s="63">
        <f>SUMIF('ESTATÍSTICAS ATLETAS'!$I:$I,$A13,'ESTATÍSTICAS ATLETAS'!AD:AD)</f>
        <v>19</v>
      </c>
      <c r="Z13" s="63">
        <f>SUMIF('ESTATÍSTICAS ATLETAS'!$I:$I,$A13,'ESTATÍSTICAS ATLETAS'!AE:AE)</f>
        <v>5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4</v>
      </c>
      <c r="AC13" s="63">
        <f>SUMIF('ESTATÍSTICAS ATLETAS'!$I:$I,$A13,'ESTATÍSTICAS ATLETAS'!AH:AH)</f>
        <v>8</v>
      </c>
      <c r="AD13" s="63">
        <f>SUMIF('ESTATÍSTICAS ATLETAS'!$I:$I,$A13,'ESTATÍSTICAS ATLETAS'!AI:AI)</f>
        <v>-40</v>
      </c>
      <c r="AE13" s="130">
        <f>SUMIF('ESTATÍSTICAS ATLETAS'!$I:$I,$A13,'ESTATÍSTICAS ATLETAS'!AJ:AJ)</f>
        <v>4</v>
      </c>
    </row>
    <row r="14">
      <c r="A14" s="131" t="s">
        <v>58</v>
      </c>
      <c r="B14" s="132">
        <f>VLOOKUP(A14,'LISTA DE ATLETAS'!D:G,4,FALSE)</f>
        <v>20</v>
      </c>
      <c r="C14" s="133"/>
      <c r="D14" s="133">
        <f>COUNTIF('ESTATÍSTICAS ATLETAS'!I:I,A14)</f>
        <v>1</v>
      </c>
      <c r="E14" s="133">
        <f>SUMIF('ESTATÍSTICAS ATLETAS'!I:I,A14,'ESTATÍSTICAS ATLETAS'!M:M)</f>
        <v>2</v>
      </c>
      <c r="F14" s="134">
        <f t="shared" si="1"/>
        <v>2</v>
      </c>
      <c r="G14" s="133">
        <f>SUMIF('ESTATÍSTICAS ATLETAS'!$I:$I,$A14,'ESTATÍSTICAS ATLETAS'!N:N)</f>
        <v>1</v>
      </c>
      <c r="H14" s="133">
        <f>SUMIF('ESTATÍSTICAS ATLETAS'!$I:$I,$A14,'ESTATÍSTICAS ATLETAS'!O:O)</f>
        <v>1</v>
      </c>
      <c r="I14" s="135">
        <f t="shared" si="2"/>
        <v>1</v>
      </c>
      <c r="J14" s="133">
        <f>SUMIF('ESTATÍSTICAS ATLETAS'!$I:$I,$A14,'ESTATÍSTICAS ATLETAS'!Q:Q)</f>
        <v>1</v>
      </c>
      <c r="K14" s="133">
        <f>SUMIF('ESTATÍSTICAS ATLETAS'!$I:$I,$A14,'ESTATÍSTICAS ATLETAS'!R:R)</f>
        <v>1</v>
      </c>
      <c r="L14" s="135">
        <f t="shared" si="3"/>
        <v>1</v>
      </c>
      <c r="M14" s="133">
        <f>SUMIF('ESTATÍSTICAS ATLETAS'!$I:$I,$A14,'ESTATÍSTICAS ATLETAS'!T:T)</f>
        <v>0</v>
      </c>
      <c r="N14" s="133">
        <f>SUMIF('ESTATÍSTICAS ATLETAS'!$I:$I,$A14,'ESTATÍSTICAS ATLETAS'!U:U)</f>
        <v>0</v>
      </c>
      <c r="O14" s="135" t="str">
        <f t="shared" si="4"/>
        <v/>
      </c>
      <c r="P14" s="133">
        <f>SUMIF('ESTATÍSTICAS ATLETAS'!$I:$I,$A14,'ESTATÍSTICAS ATLETAS'!W:W)</f>
        <v>0</v>
      </c>
      <c r="Q14" s="133">
        <f>SUMIF('ESTATÍSTICAS ATLETAS'!$I:$I,$A14,'ESTATÍSTICAS ATLETAS'!X:X)</f>
        <v>0</v>
      </c>
      <c r="R14" s="135" t="str">
        <f t="shared" si="5"/>
        <v/>
      </c>
      <c r="S14" s="133">
        <f>SUMIF('ESTATÍSTICAS ATLETAS'!$I:$I,$A14,'ESTATÍSTICAS ATLETAS'!Z:Z)</f>
        <v>0</v>
      </c>
      <c r="T14" s="133">
        <f>SUMIF('ESTATÍSTICAS ATLETAS'!$I:$I,$A14,'ESTATÍSTICAS ATLETAS'!AA:AA)</f>
        <v>0</v>
      </c>
      <c r="U14" s="133">
        <f>SUMIF('ESTATÍSTICAS ATLETAS'!$I:$I,$A14,'ESTATÍSTICAS ATLETAS'!AB:AB)</f>
        <v>0</v>
      </c>
      <c r="V14" s="134">
        <f t="shared" si="6"/>
        <v>0</v>
      </c>
      <c r="W14" s="133">
        <f>SUMIF('ESTATÍSTICAS ATLETAS'!$I:$I,$A14,'ESTATÍSTICAS ATLETAS'!AC:AC)</f>
        <v>0</v>
      </c>
      <c r="X14" s="134">
        <f t="shared" si="7"/>
        <v>0</v>
      </c>
      <c r="Y14" s="133">
        <f>SUMIF('ESTATÍSTICAS ATLETAS'!$I:$I,$A14,'ESTATÍSTICAS ATLETAS'!AD:AD)</f>
        <v>0</v>
      </c>
      <c r="Z14" s="133">
        <f>SUMIF('ESTATÍSTICAS ATLETAS'!$I:$I,$A14,'ESTATÍSTICAS ATLETAS'!AE:AE)</f>
        <v>0</v>
      </c>
      <c r="AA14" s="133">
        <f>SUMIF('ESTATÍSTICAS ATLETAS'!$I:$I,$A14,'ESTATÍSTICAS ATLETAS'!AF:AF)</f>
        <v>0</v>
      </c>
      <c r="AB14" s="133">
        <f>SUMIF('ESTATÍSTICAS ATLETAS'!$I:$I,$A14,'ESTATÍSTICAS ATLETAS'!AG:AG)</f>
        <v>0</v>
      </c>
      <c r="AC14" s="133">
        <f>SUMIF('ESTATÍSTICAS ATLETAS'!$I:$I,$A14,'ESTATÍSTICAS ATLETAS'!AH:AH)</f>
        <v>0</v>
      </c>
      <c r="AD14" s="133">
        <f>SUMIF('ESTATÍSTICAS ATLETAS'!$I:$I,$A14,'ESTATÍSTICAS ATLETAS'!AI:AI)</f>
        <v>-7</v>
      </c>
      <c r="AE14" s="136">
        <f>SUMIF('ESTATÍSTICAS ATLETAS'!$I:$I,$A14,'ESTATÍSTICAS ATLETAS'!AJ:AJ)</f>
        <v>2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1" t="s">
        <v>3</v>
      </c>
      <c r="B1" s="52" t="s">
        <v>6</v>
      </c>
      <c r="C1" s="52" t="s">
        <v>2</v>
      </c>
      <c r="D1" s="52" t="s">
        <v>228</v>
      </c>
      <c r="E1" s="53" t="s">
        <v>229</v>
      </c>
      <c r="F1" s="53" t="s">
        <v>230</v>
      </c>
      <c r="G1" s="53" t="s">
        <v>231</v>
      </c>
      <c r="H1" s="53" t="s">
        <v>232</v>
      </c>
      <c r="I1" s="87" t="s">
        <v>233</v>
      </c>
      <c r="J1" s="52" t="s">
        <v>234</v>
      </c>
      <c r="K1" s="54" t="s">
        <v>235</v>
      </c>
      <c r="L1" s="52" t="s">
        <v>236</v>
      </c>
      <c r="M1" s="52" t="s">
        <v>237</v>
      </c>
      <c r="N1" s="52" t="s">
        <v>238</v>
      </c>
      <c r="O1" s="52" t="s">
        <v>239</v>
      </c>
      <c r="P1" s="52" t="s">
        <v>240</v>
      </c>
      <c r="Q1" s="52" t="s">
        <v>241</v>
      </c>
      <c r="R1" s="52" t="s">
        <v>242</v>
      </c>
      <c r="S1" s="52" t="s">
        <v>243</v>
      </c>
      <c r="T1" s="52" t="s">
        <v>244</v>
      </c>
      <c r="U1" s="52" t="s">
        <v>245</v>
      </c>
      <c r="V1" s="53" t="s">
        <v>286</v>
      </c>
      <c r="W1" s="52" t="s">
        <v>247</v>
      </c>
      <c r="X1" s="53" t="s">
        <v>287</v>
      </c>
      <c r="Y1" s="52" t="s">
        <v>249</v>
      </c>
      <c r="Z1" s="52" t="s">
        <v>250</v>
      </c>
      <c r="AA1" s="52" t="s">
        <v>251</v>
      </c>
      <c r="AB1" s="52" t="s">
        <v>252</v>
      </c>
      <c r="AC1" s="52" t="s">
        <v>253</v>
      </c>
      <c r="AD1" s="52" t="s">
        <v>254</v>
      </c>
      <c r="AE1" s="88" t="s">
        <v>255</v>
      </c>
    </row>
    <row r="2">
      <c r="A2" s="89" t="s">
        <v>126</v>
      </c>
      <c r="B2" s="90">
        <f>VLOOKUP(A2,'LISTA DE ATLETAS'!D:G,4,FALSE)</f>
        <v>5</v>
      </c>
      <c r="C2" s="91"/>
      <c r="D2" s="91">
        <f>COUNTIF('ESTATÍSTICAS ATLETAS'!I:I,A2)</f>
        <v>3</v>
      </c>
      <c r="E2" s="91">
        <f>SUMIF('ESTATÍSTICAS ATLETAS'!I:I,A2,'ESTATÍSTICAS ATLETAS'!M:M)</f>
        <v>0</v>
      </c>
      <c r="F2" s="92">
        <f t="shared" ref="F2:F9" si="1">E2/D2</f>
        <v>0</v>
      </c>
      <c r="G2" s="91">
        <f>SUMIF('ESTATÍSTICAS ATLETAS'!$I:$I,$A2,'ESTATÍSTICAS ATLETAS'!N:N)</f>
        <v>0</v>
      </c>
      <c r="H2" s="91">
        <f>SUMIF('ESTATÍSTICAS ATLETAS'!$I:$I,$A2,'ESTATÍSTICAS ATLETAS'!O:O)</f>
        <v>6</v>
      </c>
      <c r="I2" s="93">
        <f t="shared" ref="I2:I9" si="2">IFERROR(G2/H2,"")</f>
        <v>0</v>
      </c>
      <c r="J2" s="91">
        <f>SUMIF('ESTATÍSTICAS ATLETAS'!$I:$I,$A2,'ESTATÍSTICAS ATLETAS'!Q:Q)</f>
        <v>0</v>
      </c>
      <c r="K2" s="91">
        <f>SUMIF('ESTATÍSTICAS ATLETAS'!$I:$I,$A2,'ESTATÍSTICAS ATLETAS'!R:R)</f>
        <v>6</v>
      </c>
      <c r="L2" s="93">
        <f t="shared" ref="L2:L9" si="3">IFERROR(J2/K2,"")</f>
        <v>0</v>
      </c>
      <c r="M2" s="91">
        <f>SUMIF('ESTATÍSTICAS ATLETAS'!$I:$I,$A2,'ESTATÍSTICAS ATLETAS'!T:T)</f>
        <v>0</v>
      </c>
      <c r="N2" s="91">
        <f>SUMIF('ESTATÍSTICAS ATLETAS'!$I:$I,$A2,'ESTATÍSTICAS ATLETAS'!U:U)</f>
        <v>0</v>
      </c>
      <c r="O2" s="93" t="str">
        <f t="shared" ref="O2:O9" si="4">IFERROR(M2/N2,"")</f>
        <v/>
      </c>
      <c r="P2" s="91">
        <f>SUMIF('ESTATÍSTICAS ATLETAS'!$I:$I,$A2,'ESTATÍSTICAS ATLETAS'!W:W)</f>
        <v>0</v>
      </c>
      <c r="Q2" s="91">
        <f>SUMIF('ESTATÍSTICAS ATLETAS'!$I:$I,$A2,'ESTATÍSTICAS ATLETAS'!X:X)</f>
        <v>0</v>
      </c>
      <c r="R2" s="93" t="str">
        <f t="shared" ref="R2:R9" si="5">IFERROR(P2/Q2,"")</f>
        <v/>
      </c>
      <c r="S2" s="91">
        <f>SUMIF('ESTATÍSTICAS ATLETAS'!$I:$I,$A2,'ESTATÍSTICAS ATLETAS'!Z:Z)</f>
        <v>0</v>
      </c>
      <c r="T2" s="91">
        <f>SUMIF('ESTATÍSTICAS ATLETAS'!$I:$I,$A2,'ESTATÍSTICAS ATLETAS'!AA:AA)</f>
        <v>5</v>
      </c>
      <c r="U2" s="91">
        <f>SUMIF('ESTATÍSTICAS ATLETAS'!$I:$I,$A2,'ESTATÍSTICAS ATLETAS'!AB:AB)</f>
        <v>5</v>
      </c>
      <c r="V2" s="92">
        <f t="shared" ref="V2:V9" si="6">U2/D2</f>
        <v>1.666666667</v>
      </c>
      <c r="W2" s="91">
        <f>SUMIF('ESTATÍSTICAS ATLETAS'!$I:$I,$A2,'ESTATÍSTICAS ATLETAS'!AC:AC)</f>
        <v>0</v>
      </c>
      <c r="X2" s="92">
        <f t="shared" ref="X2:X9" si="7">W2/D2</f>
        <v>0</v>
      </c>
      <c r="Y2" s="91">
        <f>SUMIF('ESTATÍSTICAS ATLETAS'!$I:$I,$A2,'ESTATÍSTICAS ATLETAS'!AD:AD)</f>
        <v>5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2</v>
      </c>
      <c r="AC2" s="91">
        <f>SUMIF('ESTATÍSTICAS ATLETAS'!$I:$I,$A2,'ESTATÍSTICAS ATLETAS'!AH:AH)</f>
        <v>1</v>
      </c>
      <c r="AD2" s="91">
        <f>SUMIF('ESTATÍSTICAS ATLETAS'!$I:$I,$A2,'ESTATÍSTICAS ATLETAS'!AI:AI)</f>
        <v>-31</v>
      </c>
      <c r="AE2" s="94">
        <f>SUMIF('ESTATÍSTICAS ATLETAS'!$I:$I,$A2,'ESTATÍSTICAS ATLETAS'!AJ:AJ)</f>
        <v>-4</v>
      </c>
    </row>
    <row r="3">
      <c r="A3" s="60" t="s">
        <v>134</v>
      </c>
      <c r="B3" s="61">
        <f>VLOOKUP(A3,'LISTA DE ATLETAS'!D:G,4,FALSE)</f>
        <v>19</v>
      </c>
      <c r="C3" s="63"/>
      <c r="D3" s="63">
        <f>COUNTIF('ESTATÍSTICAS ATLETAS'!I:I,A3)</f>
        <v>1</v>
      </c>
      <c r="E3" s="63">
        <f>SUMIF('ESTATÍSTICAS ATLETAS'!I:I,A3,'ESTATÍSTICAS ATLETAS'!M:M)</f>
        <v>2</v>
      </c>
      <c r="F3" s="95">
        <f t="shared" si="1"/>
        <v>2</v>
      </c>
      <c r="G3" s="63">
        <f>SUMIF('ESTATÍSTICAS ATLETAS'!$I:$I,$A3,'ESTATÍSTICAS ATLETAS'!N:N)</f>
        <v>1</v>
      </c>
      <c r="H3" s="63">
        <f>SUMIF('ESTATÍSTICAS ATLETAS'!$I:$I,$A3,'ESTATÍSTICAS ATLETAS'!O:O)</f>
        <v>6</v>
      </c>
      <c r="I3" s="64">
        <f t="shared" si="2"/>
        <v>0.1666666667</v>
      </c>
      <c r="J3" s="63">
        <f>SUMIF('ESTATÍSTICAS ATLETAS'!$I:$I,$A3,'ESTATÍSTICAS ATLETAS'!Q:Q)</f>
        <v>1</v>
      </c>
      <c r="K3" s="63">
        <f>SUMIF('ESTATÍSTICAS ATLETAS'!$I:$I,$A3,'ESTATÍSTICAS ATLETAS'!R:R)</f>
        <v>4</v>
      </c>
      <c r="L3" s="64">
        <f t="shared" si="3"/>
        <v>0.25</v>
      </c>
      <c r="M3" s="63">
        <f>SUMIF('ESTATÍSTICAS ATLETAS'!$I:$I,$A3,'ESTATÍSTICAS ATLETAS'!T:T)</f>
        <v>0</v>
      </c>
      <c r="N3" s="63">
        <f>SUMIF('ESTATÍSTICAS ATLETAS'!$I:$I,$A3,'ESTATÍSTICAS ATLETAS'!U:U)</f>
        <v>2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1</v>
      </c>
      <c r="T3" s="63">
        <f>SUMIF('ESTATÍSTICAS ATLETAS'!$I:$I,$A3,'ESTATÍSTICAS ATLETAS'!AA:AA)</f>
        <v>4</v>
      </c>
      <c r="U3" s="63">
        <f>SUMIF('ESTATÍSTICAS ATLETAS'!$I:$I,$A3,'ESTATÍSTICAS ATLETAS'!AB:AB)</f>
        <v>5</v>
      </c>
      <c r="V3" s="95">
        <f t="shared" si="6"/>
        <v>5</v>
      </c>
      <c r="W3" s="63">
        <f>SUMIF('ESTATÍSTICAS ATLETAS'!$I:$I,$A3,'ESTATÍSTICAS ATLETAS'!AC:AC)</f>
        <v>1</v>
      </c>
      <c r="X3" s="95">
        <f t="shared" si="7"/>
        <v>1</v>
      </c>
      <c r="Y3" s="63">
        <f>SUMIF('ESTATÍSTICAS ATLETAS'!$I:$I,$A3,'ESTATÍSTICAS ATLETAS'!AD:AD)</f>
        <v>3</v>
      </c>
      <c r="Z3" s="63">
        <f>SUMIF('ESTATÍSTICAS ATLETAS'!$I:$I,$A3,'ESTATÍSTICAS ATLETAS'!AE:AE)</f>
        <v>1</v>
      </c>
      <c r="AA3" s="63">
        <f>SUMIF('ESTATÍSTICAS ATLETAS'!$I:$I,$A3,'ESTATÍSTICAS ATLETAS'!AF:AF)</f>
        <v>0</v>
      </c>
      <c r="AB3" s="63">
        <f>SUMIF('ESTATÍSTICAS ATLETAS'!$I:$I,$A3,'ESTATÍSTICAS ATLETAS'!AG:AG)</f>
        <v>1</v>
      </c>
      <c r="AC3" s="63">
        <f>SUMIF('ESTATÍSTICAS ATLETAS'!$I:$I,$A3,'ESTATÍSTICAS ATLETAS'!AH:AH)</f>
        <v>0</v>
      </c>
      <c r="AD3" s="63">
        <f>SUMIF('ESTATÍSTICAS ATLETAS'!$I:$I,$A3,'ESTATÍSTICAS ATLETAS'!AI:AI)</f>
        <v>-17</v>
      </c>
      <c r="AE3" s="65">
        <f>SUMIF('ESTATÍSTICAS ATLETAS'!$I:$I,$A3,'ESTATÍSTICAS ATLETAS'!AJ:AJ)</f>
        <v>1</v>
      </c>
    </row>
    <row r="4">
      <c r="A4" s="89" t="s">
        <v>130</v>
      </c>
      <c r="B4" s="90">
        <f>VLOOKUP(A4,'LISTA DE ATLETAS'!D:G,4,FALSE)</f>
        <v>22</v>
      </c>
      <c r="C4" s="91"/>
      <c r="D4" s="91">
        <f>COUNTIF('ESTATÍSTICAS ATLETAS'!I:I,A4)</f>
        <v>3</v>
      </c>
      <c r="E4" s="91">
        <f>SUMIF('ESTATÍSTICAS ATLETAS'!I:I,A4,'ESTATÍSTICAS ATLETAS'!M:M)</f>
        <v>1</v>
      </c>
      <c r="F4" s="92">
        <f t="shared" si="1"/>
        <v>0.3333333333</v>
      </c>
      <c r="G4" s="91">
        <f>SUMIF('ESTATÍSTICAS ATLETAS'!$I:$I,$A4,'ESTATÍSTICAS ATLETAS'!N:N)</f>
        <v>0</v>
      </c>
      <c r="H4" s="91">
        <f>SUMIF('ESTATÍSTICAS ATLETAS'!$I:$I,$A4,'ESTATÍSTICAS ATLETAS'!O:O)</f>
        <v>8</v>
      </c>
      <c r="I4" s="93">
        <f t="shared" si="2"/>
        <v>0</v>
      </c>
      <c r="J4" s="91">
        <f>SUMIF('ESTATÍSTICAS ATLETAS'!$I:$I,$A4,'ESTATÍSTICAS ATLETAS'!Q:Q)</f>
        <v>0</v>
      </c>
      <c r="K4" s="91">
        <f>SUMIF('ESTATÍSTICAS ATLETAS'!$I:$I,$A4,'ESTATÍSTICAS ATLETAS'!R:R)</f>
        <v>6</v>
      </c>
      <c r="L4" s="93">
        <f t="shared" si="3"/>
        <v>0</v>
      </c>
      <c r="M4" s="91">
        <f>SUMIF('ESTATÍSTICAS ATLETAS'!$I:$I,$A4,'ESTATÍSTICAS ATLETAS'!T:T)</f>
        <v>0</v>
      </c>
      <c r="N4" s="91">
        <f>SUMIF('ESTATÍSTICAS ATLETAS'!$I:$I,$A4,'ESTATÍSTICAS ATLETAS'!U:U)</f>
        <v>2</v>
      </c>
      <c r="O4" s="93">
        <f t="shared" si="4"/>
        <v>0</v>
      </c>
      <c r="P4" s="91">
        <f>SUMIF('ESTATÍSTICAS ATLETAS'!$I:$I,$A4,'ESTATÍSTICAS ATLETAS'!W:W)</f>
        <v>1</v>
      </c>
      <c r="Q4" s="91">
        <f>SUMIF('ESTATÍSTICAS ATLETAS'!$I:$I,$A4,'ESTATÍSTICAS ATLETAS'!X:X)</f>
        <v>2</v>
      </c>
      <c r="R4" s="93">
        <f t="shared" si="5"/>
        <v>0.5</v>
      </c>
      <c r="S4" s="91">
        <f>SUMIF('ESTATÍSTICAS ATLETAS'!$I:$I,$A4,'ESTATÍSTICAS ATLETAS'!Z:Z)</f>
        <v>0</v>
      </c>
      <c r="T4" s="91">
        <f>SUMIF('ESTATÍSTICAS ATLETAS'!$I:$I,$A4,'ESTATÍSTICAS ATLETAS'!AA:AA)</f>
        <v>4</v>
      </c>
      <c r="U4" s="91">
        <f>SUMIF('ESTATÍSTICAS ATLETAS'!$I:$I,$A4,'ESTATÍSTICAS ATLETAS'!AB:AB)</f>
        <v>4</v>
      </c>
      <c r="V4" s="92">
        <f t="shared" si="6"/>
        <v>1.333333333</v>
      </c>
      <c r="W4" s="91">
        <f>SUMIF('ESTATÍSTICAS ATLETAS'!$I:$I,$A4,'ESTATÍSTICAS ATLETAS'!AC:AC)</f>
        <v>5</v>
      </c>
      <c r="X4" s="92">
        <f t="shared" si="7"/>
        <v>1.666666667</v>
      </c>
      <c r="Y4" s="91">
        <f>SUMIF('ESTATÍSTICAS ATLETAS'!$I:$I,$A4,'ESTATÍSTICAS ATLETAS'!AD:AD)</f>
        <v>4</v>
      </c>
      <c r="Z4" s="91">
        <f>SUMIF('ESTATÍSTICAS ATLETAS'!$I:$I,$A4,'ESTATÍSTICAS ATLETAS'!AE:AE)</f>
        <v>1</v>
      </c>
      <c r="AA4" s="91">
        <f>SUMIF('ESTATÍSTICAS ATLETAS'!$I:$I,$A4,'ESTATÍSTICAS ATLETAS'!AF:AF)</f>
        <v>0</v>
      </c>
      <c r="AB4" s="91">
        <f>SUMIF('ESTATÍSTICAS ATLETAS'!$I:$I,$A4,'ESTATÍSTICAS ATLETAS'!AG:AG)</f>
        <v>1</v>
      </c>
      <c r="AC4" s="91">
        <f>SUMIF('ESTATÍSTICAS ATLETAS'!$I:$I,$A4,'ESTATÍSTICAS ATLETAS'!AH:AH)</f>
        <v>1</v>
      </c>
      <c r="AD4" s="91">
        <f>SUMIF('ESTATÍSTICAS ATLETAS'!$I:$I,$A4,'ESTATÍSTICAS ATLETAS'!AI:AI)</f>
        <v>-35</v>
      </c>
      <c r="AE4" s="94">
        <f>SUMIF('ESTATÍSTICAS ATLETAS'!$I:$I,$A4,'ESTATÍSTICAS ATLETAS'!AJ:AJ)</f>
        <v>-2</v>
      </c>
    </row>
    <row r="5">
      <c r="A5" s="60" t="s">
        <v>122</v>
      </c>
      <c r="B5" s="61">
        <f>VLOOKUP(A5,'LISTA DE ATLETAS'!D:G,4,FALSE)</f>
        <v>70</v>
      </c>
      <c r="C5" s="63"/>
      <c r="D5" s="63">
        <f>COUNTIF('ESTATÍSTICAS ATLETAS'!I:I,A5)</f>
        <v>2</v>
      </c>
      <c r="E5" s="63">
        <f>SUMIF('ESTATÍSTICAS ATLETAS'!I:I,A5,'ESTATÍSTICAS ATLETAS'!M:M)</f>
        <v>4</v>
      </c>
      <c r="F5" s="95">
        <f t="shared" si="1"/>
        <v>2</v>
      </c>
      <c r="G5" s="63">
        <f>SUMIF('ESTATÍSTICAS ATLETAS'!$I:$I,$A5,'ESTATÍSTICAS ATLETAS'!N:N)</f>
        <v>2</v>
      </c>
      <c r="H5" s="63">
        <f>SUMIF('ESTATÍSTICAS ATLETAS'!$I:$I,$A5,'ESTATÍSTICAS ATLETAS'!O:O)</f>
        <v>7</v>
      </c>
      <c r="I5" s="64">
        <f t="shared" si="2"/>
        <v>0.2857142857</v>
      </c>
      <c r="J5" s="63">
        <f>SUMIF('ESTATÍSTICAS ATLETAS'!$I:$I,$A5,'ESTATÍSTICAS ATLETAS'!Q:Q)</f>
        <v>2</v>
      </c>
      <c r="K5" s="63">
        <f>SUMIF('ESTATÍSTICAS ATLETAS'!$I:$I,$A5,'ESTATÍSTICAS ATLETAS'!R:R)</f>
        <v>7</v>
      </c>
      <c r="L5" s="64">
        <f t="shared" si="3"/>
        <v>0.2857142857</v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1</v>
      </c>
      <c r="R5" s="64">
        <f t="shared" si="5"/>
        <v>0</v>
      </c>
      <c r="S5" s="63">
        <f>SUMIF('ESTATÍSTICAS ATLETAS'!$I:$I,$A5,'ESTATÍSTICAS ATLETAS'!Z:Z)</f>
        <v>4</v>
      </c>
      <c r="T5" s="63">
        <f>SUMIF('ESTATÍSTICAS ATLETAS'!$I:$I,$A5,'ESTATÍSTICAS ATLETAS'!AA:AA)</f>
        <v>11</v>
      </c>
      <c r="U5" s="63">
        <f>SUMIF('ESTATÍSTICAS ATLETAS'!$I:$I,$A5,'ESTATÍSTICAS ATLETAS'!AB:AB)</f>
        <v>15</v>
      </c>
      <c r="V5" s="95">
        <f t="shared" si="6"/>
        <v>7.5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5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4</v>
      </c>
      <c r="AC5" s="63">
        <f>SUMIF('ESTATÍSTICAS ATLETAS'!$I:$I,$A5,'ESTATÍSTICAS ATLETAS'!AH:AH)</f>
        <v>2</v>
      </c>
      <c r="AD5" s="63">
        <f>SUMIF('ESTATÍSTICAS ATLETAS'!$I:$I,$A5,'ESTATÍSTICAS ATLETAS'!AI:AI)</f>
        <v>-45</v>
      </c>
      <c r="AE5" s="65">
        <f>SUMIF('ESTATÍSTICAS ATLETAS'!$I:$I,$A5,'ESTATÍSTICAS ATLETAS'!AJ:AJ)</f>
        <v>8</v>
      </c>
    </row>
    <row r="6">
      <c r="A6" s="89" t="s">
        <v>128</v>
      </c>
      <c r="B6" s="90">
        <f>VLOOKUP(A6,'LISTA DE ATLETAS'!D:G,4,FALSE)</f>
        <v>37</v>
      </c>
      <c r="C6" s="91"/>
      <c r="D6" s="91">
        <f>COUNTIF('ESTATÍSTICAS ATLETAS'!I:I,A6)</f>
        <v>2</v>
      </c>
      <c r="E6" s="91">
        <f>SUMIF('ESTATÍSTICAS ATLETAS'!I:I,A6,'ESTATÍSTICAS ATLETAS'!M:M)</f>
        <v>5</v>
      </c>
      <c r="F6" s="92">
        <f t="shared" si="1"/>
        <v>2.5</v>
      </c>
      <c r="G6" s="91">
        <f>SUMIF('ESTATÍSTICAS ATLETAS'!$I:$I,$A6,'ESTATÍSTICAS ATLETAS'!N:N)</f>
        <v>2</v>
      </c>
      <c r="H6" s="91">
        <f>SUMIF('ESTATÍSTICAS ATLETAS'!$I:$I,$A6,'ESTATÍSTICAS ATLETAS'!O:O)</f>
        <v>15</v>
      </c>
      <c r="I6" s="93">
        <f t="shared" si="2"/>
        <v>0.1333333333</v>
      </c>
      <c r="J6" s="91">
        <f>SUMIF('ESTATÍSTICAS ATLETAS'!$I:$I,$A6,'ESTATÍSTICAS ATLETAS'!Q:Q)</f>
        <v>2</v>
      </c>
      <c r="K6" s="91">
        <f>SUMIF('ESTATÍSTICAS ATLETAS'!$I:$I,$A6,'ESTATÍSTICAS ATLETAS'!R:R)</f>
        <v>13</v>
      </c>
      <c r="L6" s="93">
        <f t="shared" si="3"/>
        <v>0.1538461538</v>
      </c>
      <c r="M6" s="91">
        <f>SUMIF('ESTATÍSTICAS ATLETAS'!$I:$I,$A6,'ESTATÍSTICAS ATLETAS'!T:T)</f>
        <v>0</v>
      </c>
      <c r="N6" s="91">
        <f>SUMIF('ESTATÍSTICAS ATLETAS'!$I:$I,$A6,'ESTATÍSTICAS ATLETAS'!U:U)</f>
        <v>2</v>
      </c>
      <c r="O6" s="93">
        <f t="shared" si="4"/>
        <v>0</v>
      </c>
      <c r="P6" s="91">
        <f>SUMIF('ESTATÍSTICAS ATLETAS'!$I:$I,$A6,'ESTATÍSTICAS ATLETAS'!W:W)</f>
        <v>1</v>
      </c>
      <c r="Q6" s="91">
        <f>SUMIF('ESTATÍSTICAS ATLETAS'!$I:$I,$A6,'ESTATÍSTICAS ATLETAS'!X:X)</f>
        <v>2</v>
      </c>
      <c r="R6" s="93">
        <f t="shared" si="5"/>
        <v>0.5</v>
      </c>
      <c r="S6" s="91">
        <f>SUMIF('ESTATÍSTICAS ATLETAS'!$I:$I,$A6,'ESTATÍSTICAS ATLETAS'!Z:Z)</f>
        <v>2</v>
      </c>
      <c r="T6" s="91">
        <f>SUMIF('ESTATÍSTICAS ATLETAS'!$I:$I,$A6,'ESTATÍSTICAS ATLETAS'!AA:AA)</f>
        <v>8</v>
      </c>
      <c r="U6" s="91">
        <f>SUMIF('ESTATÍSTICAS ATLETAS'!$I:$I,$A6,'ESTATÍSTICAS ATLETAS'!AB:AB)</f>
        <v>10</v>
      </c>
      <c r="V6" s="92">
        <f t="shared" si="6"/>
        <v>5</v>
      </c>
      <c r="W6" s="91">
        <f>SUMIF('ESTATÍSTICAS ATLETAS'!$I:$I,$A6,'ESTATÍSTICAS ATLETAS'!AC:AC)</f>
        <v>3</v>
      </c>
      <c r="X6" s="92">
        <f t="shared" si="7"/>
        <v>1.5</v>
      </c>
      <c r="Y6" s="91">
        <f>SUMIF('ESTATÍSTICAS ATLETAS'!$I:$I,$A6,'ESTATÍSTICAS ATLETAS'!AD:AD)</f>
        <v>6</v>
      </c>
      <c r="Z6" s="91">
        <f>SUMIF('ESTATÍSTICAS ATLETAS'!$I:$I,$A6,'ESTATÍSTICAS ATLETAS'!AE:AE)</f>
        <v>1</v>
      </c>
      <c r="AA6" s="91">
        <f>SUMIF('ESTATÍSTICAS ATLETAS'!$I:$I,$A6,'ESTATÍSTICAS ATLETAS'!AF:AF)</f>
        <v>0</v>
      </c>
      <c r="AB6" s="91">
        <f>SUMIF('ESTATÍSTICAS ATLETAS'!$I:$I,$A6,'ESTATÍSTICAS ATLETAS'!AG:AG)</f>
        <v>1</v>
      </c>
      <c r="AC6" s="91">
        <f>SUMIF('ESTATÍSTICAS ATLETAS'!$I:$I,$A6,'ESTATÍSTICAS ATLETAS'!AH:AH)</f>
        <v>1</v>
      </c>
      <c r="AD6" s="91">
        <f>SUMIF('ESTATÍSTICAS ATLETAS'!$I:$I,$A6,'ESTATÍSTICAS ATLETAS'!AI:AI)</f>
        <v>-39</v>
      </c>
      <c r="AE6" s="94">
        <f>SUMIF('ESTATÍSTICAS ATLETAS'!$I:$I,$A6,'ESTATÍSTICAS ATLETAS'!AJ:AJ)</f>
        <v>-1</v>
      </c>
    </row>
    <row r="7">
      <c r="A7" s="60" t="s">
        <v>124</v>
      </c>
      <c r="B7" s="61">
        <f>VLOOKUP(A7,'LISTA DE ATLETAS'!D:G,4,FALSE)</f>
        <v>77</v>
      </c>
      <c r="C7" s="63"/>
      <c r="D7" s="63">
        <f>COUNTIF('ESTATÍSTICAS ATLETAS'!I:I,A7)</f>
        <v>3</v>
      </c>
      <c r="E7" s="63">
        <f>SUMIF('ESTATÍSTICAS ATLETAS'!I:I,A7,'ESTATÍSTICAS ATLETAS'!M:M)</f>
        <v>6</v>
      </c>
      <c r="F7" s="95">
        <f t="shared" si="1"/>
        <v>2</v>
      </c>
      <c r="G7" s="63">
        <f>SUMIF('ESTATÍSTICAS ATLETAS'!$I:$I,$A7,'ESTATÍSTICAS ATLETAS'!N:N)</f>
        <v>3</v>
      </c>
      <c r="H7" s="63">
        <f>SUMIF('ESTATÍSTICAS ATLETAS'!$I:$I,$A7,'ESTATÍSTICAS ATLETAS'!O:O)</f>
        <v>11</v>
      </c>
      <c r="I7" s="64">
        <f t="shared" si="2"/>
        <v>0.2727272727</v>
      </c>
      <c r="J7" s="63">
        <f>SUMIF('ESTATÍSTICAS ATLETAS'!$I:$I,$A7,'ESTATÍSTICAS ATLETAS'!Q:Q)</f>
        <v>3</v>
      </c>
      <c r="K7" s="63">
        <f>SUMIF('ESTATÍSTICAS ATLETAS'!$I:$I,$A7,'ESTATÍSTICAS ATLETAS'!R:R)</f>
        <v>11</v>
      </c>
      <c r="L7" s="64">
        <f t="shared" si="3"/>
        <v>0.2727272727</v>
      </c>
      <c r="M7" s="63">
        <f>SUMIF('ESTATÍSTICAS ATLETAS'!$I:$I,$A7,'ESTATÍSTICAS ATLETAS'!T:T)</f>
        <v>0</v>
      </c>
      <c r="N7" s="63">
        <f>SUMIF('ESTATÍSTICAS ATLETAS'!$I:$I,$A7,'ESTATÍSTICAS ATLETAS'!U:U)</f>
        <v>0</v>
      </c>
      <c r="O7" s="64" t="str">
        <f t="shared" si="4"/>
        <v/>
      </c>
      <c r="P7" s="63">
        <f>SUMIF('ESTATÍSTICAS ATLETAS'!$I:$I,$A7,'ESTATÍSTICAS ATLETAS'!W:W)</f>
        <v>0</v>
      </c>
      <c r="Q7" s="63">
        <f>SUMIF('ESTATÍSTICAS ATLETAS'!$I:$I,$A7,'ESTATÍSTICAS ATLETAS'!X:X)</f>
        <v>0</v>
      </c>
      <c r="R7" s="64" t="str">
        <f t="shared" si="5"/>
        <v/>
      </c>
      <c r="S7" s="63">
        <f>SUMIF('ESTATÍSTICAS ATLETAS'!$I:$I,$A7,'ESTATÍSTICAS ATLETAS'!Z:Z)</f>
        <v>2</v>
      </c>
      <c r="T7" s="63">
        <f>SUMIF('ESTATÍSTICAS ATLETAS'!$I:$I,$A7,'ESTATÍSTICAS ATLETAS'!AA:AA)</f>
        <v>5</v>
      </c>
      <c r="U7" s="63">
        <f>SUMIF('ESTATÍSTICAS ATLETAS'!$I:$I,$A7,'ESTATÍSTICAS ATLETAS'!AB:AB)</f>
        <v>7</v>
      </c>
      <c r="V7" s="95">
        <f t="shared" si="6"/>
        <v>2.333333333</v>
      </c>
      <c r="W7" s="63">
        <f>SUMIF('ESTATÍSTICAS ATLETAS'!$I:$I,$A7,'ESTATÍSTICAS ATLETAS'!AC:AC)</f>
        <v>1</v>
      </c>
      <c r="X7" s="95">
        <f t="shared" si="7"/>
        <v>0.3333333333</v>
      </c>
      <c r="Y7" s="63">
        <f>SUMIF('ESTATÍSTICAS ATLETAS'!$I:$I,$A7,'ESTATÍSTICAS ATLETAS'!AD:AD)</f>
        <v>6</v>
      </c>
      <c r="Z7" s="63">
        <f>SUMIF('ESTATÍSTICAS ATLETAS'!$I:$I,$A7,'ESTATÍSTICAS ATLETAS'!AE:AE)</f>
        <v>1</v>
      </c>
      <c r="AA7" s="63">
        <f>SUMIF('ESTATÍSTICAS ATLETAS'!$I:$I,$A7,'ESTATÍSTICAS ATLETAS'!AF:AF)</f>
        <v>0</v>
      </c>
      <c r="AB7" s="63">
        <f>SUMIF('ESTATÍSTICAS ATLETAS'!$I:$I,$A7,'ESTATÍSTICAS ATLETAS'!AG:AG)</f>
        <v>1</v>
      </c>
      <c r="AC7" s="63">
        <f>SUMIF('ESTATÍSTICAS ATLETAS'!$I:$I,$A7,'ESTATÍSTICAS ATLETAS'!AH:AH)</f>
        <v>0</v>
      </c>
      <c r="AD7" s="63">
        <f>SUMIF('ESTATÍSTICAS ATLETAS'!$I:$I,$A7,'ESTATÍSTICAS ATLETAS'!AI:AI)</f>
        <v>-35</v>
      </c>
      <c r="AE7" s="65">
        <f>SUMIF('ESTATÍSTICAS ATLETAS'!$I:$I,$A7,'ESTATÍSTICAS ATLETAS'!AJ:AJ)</f>
        <v>1</v>
      </c>
    </row>
    <row r="8">
      <c r="A8" s="89" t="s">
        <v>120</v>
      </c>
      <c r="B8" s="90">
        <f>VLOOKUP(A8,'LISTA DE ATLETAS'!D:G,4,FALSE)</f>
        <v>10</v>
      </c>
      <c r="C8" s="91"/>
      <c r="D8" s="90">
        <f>COUNTIF('ESTATÍSTICAS ATLETAS'!I:I,A8)</f>
        <v>3</v>
      </c>
      <c r="E8" s="91">
        <f>SUMIF('ESTATÍSTICAS ATLETAS'!I:I,A8,'ESTATÍSTICAS ATLETAS'!M:M)</f>
        <v>14</v>
      </c>
      <c r="F8" s="92">
        <f t="shared" si="1"/>
        <v>4.666666667</v>
      </c>
      <c r="G8" s="91">
        <f>SUMIF('ESTATÍSTICAS ATLETAS'!$I:$I,$A8,'ESTATÍSTICAS ATLETAS'!N:N)</f>
        <v>5</v>
      </c>
      <c r="H8" s="91">
        <f>SUMIF('ESTATÍSTICAS ATLETAS'!$I:$I,$A8,'ESTATÍSTICAS ATLETAS'!O:O)</f>
        <v>25</v>
      </c>
      <c r="I8" s="93">
        <f t="shared" si="2"/>
        <v>0.2</v>
      </c>
      <c r="J8" s="91">
        <f>SUMIF('ESTATÍSTICAS ATLETAS'!$I:$I,$A8,'ESTATÍSTICAS ATLETAS'!Q:Q)</f>
        <v>5</v>
      </c>
      <c r="K8" s="91">
        <f>SUMIF('ESTATÍSTICAS ATLETAS'!$I:$I,$A8,'ESTATÍSTICAS ATLETAS'!R:R)</f>
        <v>25</v>
      </c>
      <c r="L8" s="93">
        <f t="shared" si="3"/>
        <v>0.2</v>
      </c>
      <c r="M8" s="91">
        <f>SUMIF('ESTATÍSTICAS ATLETAS'!$I:$I,$A8,'ESTATÍSTICAS ATLETAS'!T:T)</f>
        <v>0</v>
      </c>
      <c r="N8" s="91">
        <f>SUMIF('ESTATÍSTICAS ATLETAS'!$I:$I,$A8,'ESTATÍSTICAS ATLETAS'!U:U)</f>
        <v>0</v>
      </c>
      <c r="O8" s="93" t="str">
        <f t="shared" si="4"/>
        <v/>
      </c>
      <c r="P8" s="91">
        <f>SUMIF('ESTATÍSTICAS ATLETAS'!$I:$I,$A8,'ESTATÍSTICAS ATLETAS'!W:W)</f>
        <v>4</v>
      </c>
      <c r="Q8" s="91">
        <f>SUMIF('ESTATÍSTICAS ATLETAS'!$I:$I,$A8,'ESTATÍSTICAS ATLETAS'!X:X)</f>
        <v>18</v>
      </c>
      <c r="R8" s="93">
        <f t="shared" si="5"/>
        <v>0.2222222222</v>
      </c>
      <c r="S8" s="91">
        <f>SUMIF('ESTATÍSTICAS ATLETAS'!$I:$I,$A8,'ESTATÍSTICAS ATLETAS'!Z:Z)</f>
        <v>15</v>
      </c>
      <c r="T8" s="91">
        <f>SUMIF('ESTATÍSTICAS ATLETAS'!$I:$I,$A8,'ESTATÍSTICAS ATLETAS'!AA:AA)</f>
        <v>14</v>
      </c>
      <c r="U8" s="91">
        <f>SUMIF('ESTATÍSTICAS ATLETAS'!$I:$I,$A8,'ESTATÍSTICAS ATLETAS'!AB:AB)</f>
        <v>29</v>
      </c>
      <c r="V8" s="92">
        <f t="shared" si="6"/>
        <v>9.666666667</v>
      </c>
      <c r="W8" s="91">
        <f>SUMIF('ESTATÍSTICAS ATLETAS'!$I:$I,$A8,'ESTATÍSTICAS ATLETAS'!AC:AC)</f>
        <v>0</v>
      </c>
      <c r="X8" s="92">
        <f t="shared" si="7"/>
        <v>0</v>
      </c>
      <c r="Y8" s="91">
        <f>SUMIF('ESTATÍSTICAS ATLETAS'!$I:$I,$A8,'ESTATÍSTICAS ATLETAS'!AD:AD)</f>
        <v>8</v>
      </c>
      <c r="Z8" s="91">
        <f>SUMIF('ESTATÍSTICAS ATLETAS'!$I:$I,$A8,'ESTATÍSTICAS ATLETAS'!AE:AE)</f>
        <v>2</v>
      </c>
      <c r="AA8" s="91">
        <f>SUMIF('ESTATÍSTICAS ATLETAS'!$I:$I,$A8,'ESTATÍSTICAS ATLETAS'!AF:AF)</f>
        <v>0</v>
      </c>
      <c r="AB8" s="91">
        <f>SUMIF('ESTATÍSTICAS ATLETAS'!$I:$I,$A8,'ESTATÍSTICAS ATLETAS'!AG:AG)</f>
        <v>8</v>
      </c>
      <c r="AC8" s="91">
        <f>SUMIF('ESTATÍSTICAS ATLETAS'!$I:$I,$A8,'ESTATÍSTICAS ATLETAS'!AH:AH)</f>
        <v>10</v>
      </c>
      <c r="AD8" s="91">
        <f>SUMIF('ESTATÍSTICAS ATLETAS'!$I:$I,$A8,'ESTATÍSTICAS ATLETAS'!AI:AI)</f>
        <v>-67</v>
      </c>
      <c r="AE8" s="94">
        <f>SUMIF('ESTATÍSTICAS ATLETAS'!$I:$I,$A8,'ESTATÍSTICAS ATLETAS'!AJ:AJ)</f>
        <v>3</v>
      </c>
    </row>
    <row r="9">
      <c r="A9" s="66" t="s">
        <v>132</v>
      </c>
      <c r="B9" s="67">
        <f>VLOOKUP(A9,'LISTA DE ATLETAS'!D:G,4,FALSE)</f>
        <v>32</v>
      </c>
      <c r="C9" s="69"/>
      <c r="D9" s="69">
        <f>COUNTIF('ESTATÍSTICAS ATLETAS'!I:I,A9)</f>
        <v>2</v>
      </c>
      <c r="E9" s="69">
        <f>SUMIF('ESTATÍSTICAS ATLETAS'!I:I,A9,'ESTATÍSTICAS ATLETAS'!M:M)</f>
        <v>0</v>
      </c>
      <c r="F9" s="96">
        <f t="shared" si="1"/>
        <v>0</v>
      </c>
      <c r="G9" s="69">
        <f>SUMIF('ESTATÍSTICAS ATLETAS'!$I:$I,$A9,'ESTATÍSTICAS ATLETAS'!N:N)</f>
        <v>0</v>
      </c>
      <c r="H9" s="69">
        <f>SUMIF('ESTATÍSTICAS ATLETAS'!$I:$I,$A9,'ESTATÍSTICAS ATLETAS'!O:O)</f>
        <v>8</v>
      </c>
      <c r="I9" s="70">
        <f t="shared" si="2"/>
        <v>0</v>
      </c>
      <c r="J9" s="69">
        <f>SUMIF('ESTATÍSTICAS ATLETAS'!$I:$I,$A9,'ESTATÍSTICAS ATLETAS'!Q:Q)</f>
        <v>0</v>
      </c>
      <c r="K9" s="69">
        <f>SUMIF('ESTATÍSTICAS ATLETAS'!$I:$I,$A9,'ESTATÍSTICAS ATLETAS'!R:R)</f>
        <v>7</v>
      </c>
      <c r="L9" s="70">
        <f t="shared" si="3"/>
        <v>0</v>
      </c>
      <c r="M9" s="69">
        <f>SUMIF('ESTATÍSTICAS ATLETAS'!$I:$I,$A9,'ESTATÍSTICAS ATLETAS'!T:T)</f>
        <v>0</v>
      </c>
      <c r="N9" s="69">
        <f>SUMIF('ESTATÍSTICAS ATLETAS'!$I:$I,$A9,'ESTATÍSTICAS ATLETAS'!U:U)</f>
        <v>1</v>
      </c>
      <c r="O9" s="70">
        <f t="shared" si="4"/>
        <v>0</v>
      </c>
      <c r="P9" s="69">
        <f>SUMIF('ESTATÍSTICAS ATLETAS'!$I:$I,$A9,'ESTATÍSTICAS ATLETAS'!W:W)</f>
        <v>0</v>
      </c>
      <c r="Q9" s="69">
        <f>SUMIF('ESTATÍSTICAS ATLETAS'!$I:$I,$A9,'ESTATÍSTICAS ATLETAS'!X:X)</f>
        <v>0</v>
      </c>
      <c r="R9" s="70" t="str">
        <f t="shared" si="5"/>
        <v/>
      </c>
      <c r="S9" s="69">
        <f>SUMIF('ESTATÍSTICAS ATLETAS'!$I:$I,$A9,'ESTATÍSTICAS ATLETAS'!Z:Z)</f>
        <v>1</v>
      </c>
      <c r="T9" s="69">
        <f>SUMIF('ESTATÍSTICAS ATLETAS'!$I:$I,$A9,'ESTATÍSTICAS ATLETAS'!AA:AA)</f>
        <v>6</v>
      </c>
      <c r="U9" s="69">
        <f>SUMIF('ESTATÍSTICAS ATLETAS'!$I:$I,$A9,'ESTATÍSTICAS ATLETAS'!AB:AB)</f>
        <v>7</v>
      </c>
      <c r="V9" s="96">
        <f t="shared" si="6"/>
        <v>3.5</v>
      </c>
      <c r="W9" s="69">
        <f>SUMIF('ESTATÍSTICAS ATLETAS'!$I:$I,$A9,'ESTATÍSTICAS ATLETAS'!AC:AC)</f>
        <v>1</v>
      </c>
      <c r="X9" s="96">
        <f t="shared" si="7"/>
        <v>0.5</v>
      </c>
      <c r="Y9" s="69">
        <f>SUMIF('ESTATÍSTICAS ATLETAS'!$I:$I,$A9,'ESTATÍSTICAS ATLETAS'!AD:AD)</f>
        <v>2</v>
      </c>
      <c r="Z9" s="69">
        <f>SUMIF('ESTATÍSTICAS ATLETAS'!$I:$I,$A9,'ESTATÍSTICAS ATLETAS'!AE:AE)</f>
        <v>2</v>
      </c>
      <c r="AA9" s="69">
        <f>SUMIF('ESTATÍSTICAS ATLETAS'!$I:$I,$A9,'ESTATÍSTICAS ATLETAS'!AF:AF)</f>
        <v>0</v>
      </c>
      <c r="AB9" s="69">
        <f>SUMIF('ESTATÍSTICAS ATLETAS'!$I:$I,$A9,'ESTATÍSTICAS ATLETAS'!AG:AG)</f>
        <v>0</v>
      </c>
      <c r="AC9" s="69">
        <f>SUMIF('ESTATÍSTICAS ATLETAS'!$I:$I,$A9,'ESTATÍSTICAS ATLETAS'!AH:AH)</f>
        <v>0</v>
      </c>
      <c r="AD9" s="69">
        <f>SUMIF('ESTATÍSTICAS ATLETAS'!$I:$I,$A9,'ESTATÍSTICAS ATLETAS'!AI:AI)</f>
        <v>-40</v>
      </c>
      <c r="AE9" s="71">
        <f>SUMIF('ESTATÍSTICAS ATLETAS'!$I:$I,$A9,'ESTATÍSTICAS ATLETAS'!AJ:AJ)</f>
        <v>0</v>
      </c>
    </row>
    <row r="10">
      <c r="F10" s="32"/>
      <c r="V10" s="32"/>
      <c r="X10" s="32"/>
    </row>
    <row r="11">
      <c r="F11" s="32"/>
      <c r="V11" s="32"/>
      <c r="X11" s="32"/>
    </row>
    <row r="12">
      <c r="F12" s="32"/>
      <c r="V12" s="32"/>
      <c r="X12" s="32"/>
    </row>
    <row r="13">
      <c r="F13" s="32"/>
      <c r="V13" s="32"/>
      <c r="X13" s="32"/>
    </row>
    <row r="14">
      <c r="F14" s="32"/>
      <c r="V14" s="32"/>
      <c r="X14" s="32"/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9 I2:I9 V2:V9 X2:X9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37" t="s">
        <v>188</v>
      </c>
      <c r="B2" s="15">
        <f>VLOOKUP(A2,'LISTA DE ATLETAS'!D:G,4,FALSE)</f>
        <v>35</v>
      </c>
      <c r="C2" s="16"/>
      <c r="D2" s="16">
        <f>COUNTIF('ESTATÍSTICAS ATLETAS'!I:I,A2)</f>
        <v>4</v>
      </c>
      <c r="E2" s="16">
        <f>SUMIF('ESTATÍSTICAS ATLETAS'!I:I,A2,'ESTATÍSTICAS ATLETAS'!M:M)</f>
        <v>7</v>
      </c>
      <c r="F2" s="17">
        <f t="shared" ref="F2:F14" si="1">E2/D2</f>
        <v>1.75</v>
      </c>
      <c r="G2" s="16">
        <f>SUMIF('ESTATÍSTICAS ATLETAS'!$I:$I,$A2,'ESTATÍSTICAS ATLETAS'!N:N)</f>
        <v>3</v>
      </c>
      <c r="H2" s="16">
        <f>SUMIF('ESTATÍSTICAS ATLETAS'!$I:$I,$A2,'ESTATÍSTICAS ATLETAS'!O:O)</f>
        <v>12</v>
      </c>
      <c r="I2" s="18">
        <f t="shared" ref="I2:I14" si="2">IFERROR(G2/H2,"")</f>
        <v>0.25</v>
      </c>
      <c r="J2" s="16">
        <f>SUMIF('ESTATÍSTICAS ATLETAS'!$I:$I,$A2,'ESTATÍSTICAS ATLETAS'!Q:Q)</f>
        <v>2</v>
      </c>
      <c r="K2" s="16">
        <f>SUMIF('ESTATÍSTICAS ATLETAS'!$I:$I,$A2,'ESTATÍSTICAS ATLETAS'!R:R)</f>
        <v>6</v>
      </c>
      <c r="L2" s="18">
        <f t="shared" ref="L2:L14" si="3">IFERROR(J2/K2,"")</f>
        <v>0.3333333333</v>
      </c>
      <c r="M2" s="16">
        <f>SUMIF('ESTATÍSTICAS ATLETAS'!$I:$I,$A2,'ESTATÍSTICAS ATLETAS'!T:T)</f>
        <v>1</v>
      </c>
      <c r="N2" s="16">
        <f>SUMIF('ESTATÍSTICAS ATLETAS'!$I:$I,$A2,'ESTATÍSTICAS ATLETAS'!U:U)</f>
        <v>6</v>
      </c>
      <c r="O2" s="18">
        <f t="shared" ref="O2:O14" si="4">IFERROR(M2/N2,"")</f>
        <v>0.1666666667</v>
      </c>
      <c r="P2" s="16">
        <f>SUMIF('ESTATÍSTICAS ATLETAS'!$I:$I,$A2,'ESTATÍSTICAS ATLETAS'!W:W)</f>
        <v>0</v>
      </c>
      <c r="Q2" s="16">
        <f>SUMIF('ESTATÍSTICAS ATLETAS'!$I:$I,$A2,'ESTATÍSTICAS ATLETAS'!X:X)</f>
        <v>0</v>
      </c>
      <c r="R2" s="18" t="str">
        <f t="shared" ref="R2:R14" si="5">IFERROR(P2/Q2,"")</f>
        <v/>
      </c>
      <c r="S2" s="16">
        <f>SUMIF('ESTATÍSTICAS ATLETAS'!$I:$I,$A2,'ESTATÍSTICAS ATLETAS'!Z:Z)</f>
        <v>1</v>
      </c>
      <c r="T2" s="16">
        <f>SUMIF('ESTATÍSTICAS ATLETAS'!$I:$I,$A2,'ESTATÍSTICAS ATLETAS'!AA:AA)</f>
        <v>4</v>
      </c>
      <c r="U2" s="16">
        <f>SUMIF('ESTATÍSTICAS ATLETAS'!$I:$I,$A2,'ESTATÍSTICAS ATLETAS'!AB:AB)</f>
        <v>5</v>
      </c>
      <c r="V2" s="17">
        <f t="shared" ref="V2:V14" si="6">U2/D2</f>
        <v>1.25</v>
      </c>
      <c r="W2" s="16">
        <f>SUMIF('ESTATÍSTICAS ATLETAS'!$I:$I,$A2,'ESTATÍSTICAS ATLETAS'!AC:AC)</f>
        <v>4</v>
      </c>
      <c r="X2" s="17">
        <f t="shared" ref="X2:X14" si="7">W2/D2</f>
        <v>1</v>
      </c>
      <c r="Y2" s="16">
        <f>SUMIF('ESTATÍSTICAS ATLETAS'!$I:$I,$A2,'ESTATÍSTICAS ATLETAS'!AD:AD)</f>
        <v>10</v>
      </c>
      <c r="Z2" s="16">
        <f>SUMIF('ESTATÍSTICAS ATLETAS'!$I:$I,$A2,'ESTATÍSTICAS ATLETAS'!AE:AE)</f>
        <v>3</v>
      </c>
      <c r="AA2" s="16">
        <f>SUMIF('ESTATÍSTICAS ATLETAS'!$I:$I,$A2,'ESTATÍSTICAS ATLETAS'!AF:AF)</f>
        <v>0</v>
      </c>
      <c r="AB2" s="16">
        <f>SUMIF('ESTATÍSTICAS ATLETAS'!$I:$I,$A2,'ESTATÍSTICAS ATLETAS'!AG:AG)</f>
        <v>0</v>
      </c>
      <c r="AC2" s="16">
        <f>SUMIF('ESTATÍSTICAS ATLETAS'!$I:$I,$A2,'ESTATÍSTICAS ATLETAS'!AH:AH)</f>
        <v>1</v>
      </c>
      <c r="AD2" s="16">
        <f>SUMIF('ESTATÍSTICAS ATLETAS'!$I:$I,$A2,'ESTATÍSTICAS ATLETAS'!AI:AI)</f>
        <v>-48</v>
      </c>
      <c r="AE2" s="138">
        <f>SUMIF('ESTATÍSTICAS ATLETAS'!$I:$I,$A2,'ESTATÍSTICAS ATLETAS'!AJ:AJ)</f>
        <v>0</v>
      </c>
    </row>
    <row r="3">
      <c r="A3" s="109" t="s">
        <v>192</v>
      </c>
      <c r="B3" s="61">
        <f>VLOOKUP(A3,'LISTA DE ATLETAS'!D:G,4,FALSE)</f>
        <v>22</v>
      </c>
      <c r="C3" s="63"/>
      <c r="D3" s="63">
        <f>COUNTIF('ESTATÍSTICAS ATLETAS'!I:I,A3)</f>
        <v>4</v>
      </c>
      <c r="E3" s="63">
        <f>SUMIF('ESTATÍSTICAS ATLETAS'!I:I,A3,'ESTATÍSTICAS ATLETAS'!M:M)</f>
        <v>18</v>
      </c>
      <c r="F3" s="95">
        <f t="shared" si="1"/>
        <v>4.5</v>
      </c>
      <c r="G3" s="63">
        <f>SUMIF('ESTATÍSTICAS ATLETAS'!$I:$I,$A3,'ESTATÍSTICAS ATLETAS'!N:N)</f>
        <v>7</v>
      </c>
      <c r="H3" s="63">
        <f>SUMIF('ESTATÍSTICAS ATLETAS'!$I:$I,$A3,'ESTATÍSTICAS ATLETAS'!O:O)</f>
        <v>29</v>
      </c>
      <c r="I3" s="64">
        <f t="shared" si="2"/>
        <v>0.2413793103</v>
      </c>
      <c r="J3" s="63">
        <f>SUMIF('ESTATÍSTICAS ATLETAS'!$I:$I,$A3,'ESTATÍSTICAS ATLETAS'!Q:Q)</f>
        <v>3</v>
      </c>
      <c r="K3" s="63">
        <f>SUMIF('ESTATÍSTICAS ATLETAS'!$I:$I,$A3,'ESTATÍSTICAS ATLETAS'!R:R)</f>
        <v>6</v>
      </c>
      <c r="L3" s="64">
        <f t="shared" si="3"/>
        <v>0.5</v>
      </c>
      <c r="M3" s="63">
        <f>SUMIF('ESTATÍSTICAS ATLETAS'!$I:$I,$A3,'ESTATÍSTICAS ATLETAS'!T:T)</f>
        <v>4</v>
      </c>
      <c r="N3" s="63">
        <f>SUMIF('ESTATÍSTICAS ATLETAS'!$I:$I,$A3,'ESTATÍSTICAS ATLETAS'!U:U)</f>
        <v>23</v>
      </c>
      <c r="O3" s="64">
        <f t="shared" si="4"/>
        <v>0.1739130435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2</v>
      </c>
      <c r="T3" s="63">
        <f>SUMIF('ESTATÍSTICAS ATLETAS'!$I:$I,$A3,'ESTATÍSTICAS ATLETAS'!AA:AA)</f>
        <v>8</v>
      </c>
      <c r="U3" s="63">
        <f>SUMIF('ESTATÍSTICAS ATLETAS'!$I:$I,$A3,'ESTATÍSTICAS ATLETAS'!AB:AB)</f>
        <v>10</v>
      </c>
      <c r="V3" s="95">
        <f t="shared" si="6"/>
        <v>2.5</v>
      </c>
      <c r="W3" s="63">
        <f>SUMIF('ESTATÍSTICAS ATLETAS'!$I:$I,$A3,'ESTATÍSTICAS ATLETAS'!AC:AC)</f>
        <v>3</v>
      </c>
      <c r="X3" s="95">
        <f t="shared" si="7"/>
        <v>0.75</v>
      </c>
      <c r="Y3" s="63">
        <f>SUMIF('ESTATÍSTICAS ATLETAS'!$I:$I,$A3,'ESTATÍSTICAS ATLETAS'!AD:AD)</f>
        <v>10</v>
      </c>
      <c r="Z3" s="63">
        <f>SUMIF('ESTATÍSTICAS ATLETAS'!$I:$I,$A3,'ESTATÍSTICAS ATLETAS'!AE:AE)</f>
        <v>2</v>
      </c>
      <c r="AA3" s="63">
        <f>SUMIF('ESTATÍSTICAS ATLETAS'!$I:$I,$A3,'ESTATÍSTICAS ATLETAS'!AF:AF)</f>
        <v>0</v>
      </c>
      <c r="AB3" s="63">
        <f>SUMIF('ESTATÍSTICAS ATLETAS'!$I:$I,$A3,'ESTATÍSTICAS ATLETAS'!AG:AG)</f>
        <v>1</v>
      </c>
      <c r="AC3" s="63">
        <f>SUMIF('ESTATÍSTICAS ATLETAS'!$I:$I,$A3,'ESTATÍSTICAS ATLETAS'!AH:AH)</f>
        <v>1</v>
      </c>
      <c r="AD3" s="63">
        <f>SUMIF('ESTATÍSTICAS ATLETAS'!$I:$I,$A3,'ESTATÍSTICAS ATLETAS'!AI:AI)</f>
        <v>-6</v>
      </c>
      <c r="AE3" s="110">
        <f>SUMIF('ESTATÍSTICAS ATLETAS'!$I:$I,$A3,'ESTATÍSTICAS ATLETAS'!AJ:AJ)</f>
        <v>1</v>
      </c>
    </row>
    <row r="4">
      <c r="A4" s="137" t="s">
        <v>186</v>
      </c>
      <c r="B4" s="15">
        <f>VLOOKUP(A4,'LISTA DE ATLETAS'!D:G,4,FALSE)</f>
        <v>11</v>
      </c>
      <c r="C4" s="16"/>
      <c r="D4" s="16">
        <f>COUNTIF('ESTATÍSTICAS ATLETAS'!I:I,A4)</f>
        <v>3</v>
      </c>
      <c r="E4" s="16">
        <f>SUMIF('ESTATÍSTICAS ATLETAS'!I:I,A4,'ESTATÍSTICAS ATLETAS'!M:M)</f>
        <v>20</v>
      </c>
      <c r="F4" s="17">
        <f t="shared" si="1"/>
        <v>6.666666667</v>
      </c>
      <c r="G4" s="16">
        <f>SUMIF('ESTATÍSTICAS ATLETAS'!$I:$I,$A4,'ESTATÍSTICAS ATLETAS'!N:N)</f>
        <v>9</v>
      </c>
      <c r="H4" s="16">
        <f>SUMIF('ESTATÍSTICAS ATLETAS'!$I:$I,$A4,'ESTATÍSTICAS ATLETAS'!O:O)</f>
        <v>21</v>
      </c>
      <c r="I4" s="18">
        <f t="shared" si="2"/>
        <v>0.4285714286</v>
      </c>
      <c r="J4" s="16">
        <f>SUMIF('ESTATÍSTICAS ATLETAS'!$I:$I,$A4,'ESTATÍSTICAS ATLETAS'!Q:Q)</f>
        <v>8</v>
      </c>
      <c r="K4" s="16">
        <f>SUMIF('ESTATÍSTICAS ATLETAS'!$I:$I,$A4,'ESTATÍSTICAS ATLETAS'!R:R)</f>
        <v>19</v>
      </c>
      <c r="L4" s="18">
        <f t="shared" si="3"/>
        <v>0.4210526316</v>
      </c>
      <c r="M4" s="16">
        <f>SUMIF('ESTATÍSTICAS ATLETAS'!$I:$I,$A4,'ESTATÍSTICAS ATLETAS'!T:T)</f>
        <v>1</v>
      </c>
      <c r="N4" s="16">
        <f>SUMIF('ESTATÍSTICAS ATLETAS'!$I:$I,$A4,'ESTATÍSTICAS ATLETAS'!U:U)</f>
        <v>2</v>
      </c>
      <c r="O4" s="18">
        <f t="shared" si="4"/>
        <v>0.5</v>
      </c>
      <c r="P4" s="16">
        <f>SUMIF('ESTATÍSTICAS ATLETAS'!$I:$I,$A4,'ESTATÍSTICAS ATLETAS'!W:W)</f>
        <v>1</v>
      </c>
      <c r="Q4" s="16">
        <f>SUMIF('ESTATÍSTICAS ATLETAS'!$I:$I,$A4,'ESTATÍSTICAS ATLETAS'!X:X)</f>
        <v>3</v>
      </c>
      <c r="R4" s="18">
        <f t="shared" si="5"/>
        <v>0.3333333333</v>
      </c>
      <c r="S4" s="16">
        <f>SUMIF('ESTATÍSTICAS ATLETAS'!$I:$I,$A4,'ESTATÍSTICAS ATLETAS'!Z:Z)</f>
        <v>8</v>
      </c>
      <c r="T4" s="16">
        <f>SUMIF('ESTATÍSTICAS ATLETAS'!$I:$I,$A4,'ESTATÍSTICAS ATLETAS'!AA:AA)</f>
        <v>14</v>
      </c>
      <c r="U4" s="16">
        <f>SUMIF('ESTATÍSTICAS ATLETAS'!$I:$I,$A4,'ESTATÍSTICAS ATLETAS'!AB:AB)</f>
        <v>22</v>
      </c>
      <c r="V4" s="17">
        <f t="shared" si="6"/>
        <v>7.333333333</v>
      </c>
      <c r="W4" s="16">
        <f>SUMIF('ESTATÍSTICAS ATLETAS'!$I:$I,$A4,'ESTATÍSTICAS ATLETAS'!AC:AC)</f>
        <v>3</v>
      </c>
      <c r="X4" s="17">
        <f t="shared" si="7"/>
        <v>1</v>
      </c>
      <c r="Y4" s="16">
        <f>SUMIF('ESTATÍSTICAS ATLETAS'!$I:$I,$A4,'ESTATÍSTICAS ATLETAS'!AD:AD)</f>
        <v>7</v>
      </c>
      <c r="Z4" s="16">
        <f>SUMIF('ESTATÍSTICAS ATLETAS'!$I:$I,$A4,'ESTATÍSTICAS ATLETAS'!AE:AE)</f>
        <v>8</v>
      </c>
      <c r="AA4" s="16">
        <f>SUMIF('ESTATÍSTICAS ATLETAS'!$I:$I,$A4,'ESTATÍSTICAS ATLETAS'!AF:AF)</f>
        <v>1</v>
      </c>
      <c r="AB4" s="16">
        <f>SUMIF('ESTATÍSTICAS ATLETAS'!$I:$I,$A4,'ESTATÍSTICAS ATLETAS'!AG:AG)</f>
        <v>7</v>
      </c>
      <c r="AC4" s="16">
        <f>SUMIF('ESTATÍSTICAS ATLETAS'!$I:$I,$A4,'ESTATÍSTICAS ATLETAS'!AH:AH)</f>
        <v>6</v>
      </c>
      <c r="AD4" s="16">
        <f>SUMIF('ESTATÍSTICAS ATLETAS'!$I:$I,$A4,'ESTATÍSTICAS ATLETAS'!AI:AI)</f>
        <v>27</v>
      </c>
      <c r="AE4" s="138">
        <f>SUMIF('ESTATÍSTICAS ATLETAS'!$I:$I,$A4,'ESTATÍSTICAS ATLETAS'!AJ:AJ)</f>
        <v>33</v>
      </c>
    </row>
    <row r="5">
      <c r="A5" s="109" t="s">
        <v>195</v>
      </c>
      <c r="B5" s="61">
        <f>VLOOKUP(A5,'LISTA DE ATLETAS'!D:G,4,FALSE)</f>
        <v>15</v>
      </c>
      <c r="C5" s="63"/>
      <c r="D5" s="63">
        <f>COUNTIF('ESTATÍSTICAS ATLETAS'!I:I,A5)</f>
        <v>1</v>
      </c>
      <c r="E5" s="63">
        <f>SUMIF('ESTATÍSTICAS ATLETAS'!I:I,A5,'ESTATÍSTICAS ATLETAS'!M:M)</f>
        <v>0</v>
      </c>
      <c r="F5" s="95">
        <f t="shared" si="1"/>
        <v>0</v>
      </c>
      <c r="G5" s="63">
        <f>SUMIF('ESTATÍSTICAS ATLETAS'!$I:$I,$A5,'ESTATÍSTICAS ATLETAS'!N:N)</f>
        <v>0</v>
      </c>
      <c r="H5" s="63">
        <f>SUMIF('ESTATÍSTICAS ATLETAS'!$I:$I,$A5,'ESTATÍSTICAS ATLETAS'!O:O)</f>
        <v>0</v>
      </c>
      <c r="I5" s="64" t="str">
        <f t="shared" si="2"/>
        <v/>
      </c>
      <c r="J5" s="63">
        <f>SUMIF('ESTATÍSTICAS ATLETAS'!$I:$I,$A5,'ESTATÍSTICAS ATLETAS'!Q:Q)</f>
        <v>0</v>
      </c>
      <c r="K5" s="63">
        <f>SUMIF('ESTATÍSTICAS ATLETAS'!$I:$I,$A5,'ESTATÍSTICAS ATLETAS'!R:R)</f>
        <v>0</v>
      </c>
      <c r="L5" s="64" t="str">
        <f t="shared" si="3"/>
        <v/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2</v>
      </c>
      <c r="U5" s="63">
        <f>SUMIF('ESTATÍSTICAS ATLETAS'!$I:$I,$A5,'ESTATÍSTICAS ATLETAS'!AB:AB)</f>
        <v>2</v>
      </c>
      <c r="V5" s="95">
        <f t="shared" si="6"/>
        <v>2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1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1</v>
      </c>
      <c r="AC5" s="63">
        <f>SUMIF('ESTATÍSTICAS ATLETAS'!$I:$I,$A5,'ESTATÍSTICAS ATLETAS'!AH:AH)</f>
        <v>0</v>
      </c>
      <c r="AD5" s="63">
        <f>SUMIF('ESTATÍSTICAS ATLETAS'!$I:$I,$A5,'ESTATÍSTICAS ATLETAS'!AI:AI)</f>
        <v>-4</v>
      </c>
      <c r="AE5" s="110">
        <f>SUMIF('ESTATÍSTICAS ATLETAS'!$I:$I,$A5,'ESTATÍSTICAS ATLETAS'!AJ:AJ)</f>
        <v>1</v>
      </c>
    </row>
    <row r="6">
      <c r="A6" s="137" t="s">
        <v>201</v>
      </c>
      <c r="B6" s="15">
        <f>VLOOKUP(A6,'LISTA DE ATLETAS'!D:G,4,FALSE)</f>
        <v>4</v>
      </c>
      <c r="C6" s="16"/>
      <c r="D6" s="16">
        <f>COUNTIF('ESTATÍSTICAS ATLETAS'!I:I,A6)</f>
        <v>3</v>
      </c>
      <c r="E6" s="16">
        <f>SUMIF('ESTATÍSTICAS ATLETAS'!I:I,A6,'ESTATÍSTICAS ATLETAS'!M:M)</f>
        <v>26</v>
      </c>
      <c r="F6" s="17">
        <f t="shared" si="1"/>
        <v>8.666666667</v>
      </c>
      <c r="G6" s="16">
        <f>SUMIF('ESTATÍSTICAS ATLETAS'!$I:$I,$A6,'ESTATÍSTICAS ATLETAS'!N:N)</f>
        <v>9</v>
      </c>
      <c r="H6" s="16">
        <f>SUMIF('ESTATÍSTICAS ATLETAS'!$I:$I,$A6,'ESTATÍSTICAS ATLETAS'!O:O)</f>
        <v>31</v>
      </c>
      <c r="I6" s="18">
        <f t="shared" si="2"/>
        <v>0.2903225806</v>
      </c>
      <c r="J6" s="16">
        <f>SUMIF('ESTATÍSTICAS ATLETAS'!$I:$I,$A6,'ESTATÍSTICAS ATLETAS'!Q:Q)</f>
        <v>4</v>
      </c>
      <c r="K6" s="16">
        <f>SUMIF('ESTATÍSTICAS ATLETAS'!$I:$I,$A6,'ESTATÍSTICAS ATLETAS'!R:R)</f>
        <v>17</v>
      </c>
      <c r="L6" s="18">
        <f t="shared" si="3"/>
        <v>0.2352941176</v>
      </c>
      <c r="M6" s="16">
        <f>SUMIF('ESTATÍSTICAS ATLETAS'!$I:$I,$A6,'ESTATÍSTICAS ATLETAS'!T:T)</f>
        <v>5</v>
      </c>
      <c r="N6" s="16">
        <f>SUMIF('ESTATÍSTICAS ATLETAS'!$I:$I,$A6,'ESTATÍSTICAS ATLETAS'!U:U)</f>
        <v>14</v>
      </c>
      <c r="O6" s="18">
        <f t="shared" si="4"/>
        <v>0.3571428571</v>
      </c>
      <c r="P6" s="16">
        <f>SUMIF('ESTATÍSTICAS ATLETAS'!$I:$I,$A6,'ESTATÍSTICAS ATLETAS'!W:W)</f>
        <v>3</v>
      </c>
      <c r="Q6" s="16">
        <f>SUMIF('ESTATÍSTICAS ATLETAS'!$I:$I,$A6,'ESTATÍSTICAS ATLETAS'!X:X)</f>
        <v>8</v>
      </c>
      <c r="R6" s="18">
        <f t="shared" si="5"/>
        <v>0.375</v>
      </c>
      <c r="S6" s="16">
        <f>SUMIF('ESTATÍSTICAS ATLETAS'!$I:$I,$A6,'ESTATÍSTICAS ATLETAS'!Z:Z)</f>
        <v>2</v>
      </c>
      <c r="T6" s="16">
        <f>SUMIF('ESTATÍSTICAS ATLETAS'!$I:$I,$A6,'ESTATÍSTICAS ATLETAS'!AA:AA)</f>
        <v>11</v>
      </c>
      <c r="U6" s="16">
        <f>SUMIF('ESTATÍSTICAS ATLETAS'!$I:$I,$A6,'ESTATÍSTICAS ATLETAS'!AB:AB)</f>
        <v>13</v>
      </c>
      <c r="V6" s="17">
        <f t="shared" si="6"/>
        <v>4.333333333</v>
      </c>
      <c r="W6" s="16">
        <f>SUMIF('ESTATÍSTICAS ATLETAS'!$I:$I,$A6,'ESTATÍSTICAS ATLETAS'!AC:AC)</f>
        <v>16</v>
      </c>
      <c r="X6" s="17">
        <f t="shared" si="7"/>
        <v>5.333333333</v>
      </c>
      <c r="Y6" s="16">
        <f>SUMIF('ESTATÍSTICAS ATLETAS'!$I:$I,$A6,'ESTATÍSTICAS ATLETAS'!AD:AD)</f>
        <v>7</v>
      </c>
      <c r="Z6" s="16">
        <f>SUMIF('ESTATÍSTICAS ATLETAS'!$I:$I,$A6,'ESTATÍSTICAS ATLETAS'!AE:AE)</f>
        <v>11</v>
      </c>
      <c r="AA6" s="16">
        <f>SUMIF('ESTATÍSTICAS ATLETAS'!$I:$I,$A6,'ESTATÍSTICAS ATLETAS'!AF:AF)</f>
        <v>0</v>
      </c>
      <c r="AB6" s="16">
        <f>SUMIF('ESTATÍSTICAS ATLETAS'!$I:$I,$A6,'ESTATÍSTICAS ATLETAS'!AG:AG)</f>
        <v>2</v>
      </c>
      <c r="AC6" s="16">
        <f>SUMIF('ESTATÍSTICAS ATLETAS'!$I:$I,$A6,'ESTATÍSTICAS ATLETAS'!AH:AH)</f>
        <v>4</v>
      </c>
      <c r="AD6" s="16">
        <f>SUMIF('ESTATÍSTICAS ATLETAS'!$I:$I,$A6,'ESTATÍSTICAS ATLETAS'!AI:AI)</f>
        <v>52</v>
      </c>
      <c r="AE6" s="138">
        <f>SUMIF('ESTATÍSTICAS ATLETAS'!$I:$I,$A6,'ESTATÍSTICAS ATLETAS'!AJ:AJ)</f>
        <v>32</v>
      </c>
    </row>
    <row r="7">
      <c r="A7" s="109" t="s">
        <v>194</v>
      </c>
      <c r="B7" s="61">
        <f>VLOOKUP(A7,'LISTA DE ATLETAS'!D:G,4,FALSE)</f>
        <v>13</v>
      </c>
      <c r="C7" s="63"/>
      <c r="D7" s="61">
        <f>COUNTIF('ESTATÍSTICAS ATLETAS'!I:I,A7)</f>
        <v>3</v>
      </c>
      <c r="E7" s="63">
        <f>SUMIF('ESTATÍSTICAS ATLETAS'!I:I,A7,'ESTATÍSTICAS ATLETAS'!M:M)</f>
        <v>66</v>
      </c>
      <c r="F7" s="95">
        <f t="shared" si="1"/>
        <v>22</v>
      </c>
      <c r="G7" s="63">
        <f>SUMIF('ESTATÍSTICAS ATLETAS'!$I:$I,$A7,'ESTATÍSTICAS ATLETAS'!N:N)</f>
        <v>29</v>
      </c>
      <c r="H7" s="63">
        <f>SUMIF('ESTATÍSTICAS ATLETAS'!$I:$I,$A7,'ESTATÍSTICAS ATLETAS'!O:O)</f>
        <v>62</v>
      </c>
      <c r="I7" s="64">
        <f t="shared" si="2"/>
        <v>0.4677419355</v>
      </c>
      <c r="J7" s="63">
        <f>SUMIF('ESTATÍSTICAS ATLETAS'!$I:$I,$A7,'ESTATÍSTICAS ATLETAS'!Q:Q)</f>
        <v>26</v>
      </c>
      <c r="K7" s="63">
        <f>SUMIF('ESTATÍSTICAS ATLETAS'!$I:$I,$A7,'ESTATÍSTICAS ATLETAS'!R:R)</f>
        <v>45</v>
      </c>
      <c r="L7" s="64">
        <f t="shared" si="3"/>
        <v>0.5777777778</v>
      </c>
      <c r="M7" s="63">
        <f>SUMIF('ESTATÍSTICAS ATLETAS'!$I:$I,$A7,'ESTATÍSTICAS ATLETAS'!T:T)</f>
        <v>3</v>
      </c>
      <c r="N7" s="63">
        <f>SUMIF('ESTATÍSTICAS ATLETAS'!$I:$I,$A7,'ESTATÍSTICAS ATLETAS'!U:U)</f>
        <v>17</v>
      </c>
      <c r="O7" s="64">
        <f t="shared" si="4"/>
        <v>0.1764705882</v>
      </c>
      <c r="P7" s="63">
        <f>SUMIF('ESTATÍSTICAS ATLETAS'!$I:$I,$A7,'ESTATÍSTICAS ATLETAS'!W:W)</f>
        <v>5</v>
      </c>
      <c r="Q7" s="63">
        <f>SUMIF('ESTATÍSTICAS ATLETAS'!$I:$I,$A7,'ESTATÍSTICAS ATLETAS'!X:X)</f>
        <v>17</v>
      </c>
      <c r="R7" s="64">
        <f t="shared" si="5"/>
        <v>0.2941176471</v>
      </c>
      <c r="S7" s="63">
        <f>SUMIF('ESTATÍSTICAS ATLETAS'!$I:$I,$A7,'ESTATÍSTICAS ATLETAS'!Z:Z)</f>
        <v>2</v>
      </c>
      <c r="T7" s="63">
        <f>SUMIF('ESTATÍSTICAS ATLETAS'!$I:$I,$A7,'ESTATÍSTICAS ATLETAS'!AA:AA)</f>
        <v>6</v>
      </c>
      <c r="U7" s="63">
        <f>SUMIF('ESTATÍSTICAS ATLETAS'!$I:$I,$A7,'ESTATÍSTICAS ATLETAS'!AB:AB)</f>
        <v>8</v>
      </c>
      <c r="V7" s="95">
        <f t="shared" si="6"/>
        <v>2.666666667</v>
      </c>
      <c r="W7" s="63">
        <f>SUMIF('ESTATÍSTICAS ATLETAS'!$I:$I,$A7,'ESTATÍSTICAS ATLETAS'!AC:AC)</f>
        <v>19</v>
      </c>
      <c r="X7" s="95">
        <f t="shared" si="7"/>
        <v>6.333333333</v>
      </c>
      <c r="Y7" s="63">
        <f>SUMIF('ESTATÍSTICAS ATLETAS'!$I:$I,$A7,'ESTATÍSTICAS ATLETAS'!AD:AD)</f>
        <v>10</v>
      </c>
      <c r="Z7" s="63">
        <f>SUMIF('ESTATÍSTICAS ATLETAS'!$I:$I,$A7,'ESTATÍSTICAS ATLETAS'!AE:AE)</f>
        <v>20</v>
      </c>
      <c r="AA7" s="63">
        <f>SUMIF('ESTATÍSTICAS ATLETAS'!$I:$I,$A7,'ESTATÍSTICAS ATLETAS'!AF:AF)</f>
        <v>1</v>
      </c>
      <c r="AB7" s="63">
        <f>SUMIF('ESTATÍSTICAS ATLETAS'!$I:$I,$A7,'ESTATÍSTICAS ATLETAS'!AG:AG)</f>
        <v>2</v>
      </c>
      <c r="AC7" s="63">
        <f>SUMIF('ESTATÍSTICAS ATLETAS'!$I:$I,$A7,'ESTATÍSTICAS ATLETAS'!AH:AH)</f>
        <v>16</v>
      </c>
      <c r="AD7" s="63">
        <f>SUMIF('ESTATÍSTICAS ATLETAS'!$I:$I,$A7,'ESTATÍSTICAS ATLETAS'!AI:AI)</f>
        <v>93</v>
      </c>
      <c r="AE7" s="110">
        <f>SUMIF('ESTATÍSTICAS ATLETAS'!$I:$I,$A7,'ESTATÍSTICAS ATLETAS'!AJ:AJ)</f>
        <v>59</v>
      </c>
    </row>
    <row r="8">
      <c r="A8" s="137" t="s">
        <v>182</v>
      </c>
      <c r="B8" s="15">
        <f>VLOOKUP(A8,'LISTA DE ATLETAS'!D:G,4,FALSE)</f>
        <v>0</v>
      </c>
      <c r="C8" s="16"/>
      <c r="D8" s="16">
        <f>COUNTIF('ESTATÍSTICAS ATLETAS'!I:I,A8)</f>
        <v>4</v>
      </c>
      <c r="E8" s="16">
        <f>SUMIF('ESTATÍSTICAS ATLETAS'!I:I,A8,'ESTATÍSTICAS ATLETAS'!M:M)</f>
        <v>30</v>
      </c>
      <c r="F8" s="17">
        <f t="shared" si="1"/>
        <v>7.5</v>
      </c>
      <c r="G8" s="16">
        <f>SUMIF('ESTATÍSTICAS ATLETAS'!$I:$I,$A8,'ESTATÍSTICAS ATLETAS'!N:N)</f>
        <v>14</v>
      </c>
      <c r="H8" s="16">
        <f>SUMIF('ESTATÍSTICAS ATLETAS'!$I:$I,$A8,'ESTATÍSTICAS ATLETAS'!O:O)</f>
        <v>39</v>
      </c>
      <c r="I8" s="18">
        <f t="shared" si="2"/>
        <v>0.358974359</v>
      </c>
      <c r="J8" s="16">
        <f>SUMIF('ESTATÍSTICAS ATLETAS'!$I:$I,$A8,'ESTATÍSTICAS ATLETAS'!Q:Q)</f>
        <v>13</v>
      </c>
      <c r="K8" s="16">
        <f>SUMIF('ESTATÍSTICAS ATLETAS'!$I:$I,$A8,'ESTATÍSTICAS ATLETAS'!R:R)</f>
        <v>25</v>
      </c>
      <c r="L8" s="18">
        <f t="shared" si="3"/>
        <v>0.52</v>
      </c>
      <c r="M8" s="16">
        <f>SUMIF('ESTATÍSTICAS ATLETAS'!$I:$I,$A8,'ESTATÍSTICAS ATLETAS'!T:T)</f>
        <v>1</v>
      </c>
      <c r="N8" s="16">
        <f>SUMIF('ESTATÍSTICAS ATLETAS'!$I:$I,$A8,'ESTATÍSTICAS ATLETAS'!U:U)</f>
        <v>14</v>
      </c>
      <c r="O8" s="18">
        <f t="shared" si="4"/>
        <v>0.07142857143</v>
      </c>
      <c r="P8" s="16">
        <f>SUMIF('ESTATÍSTICAS ATLETAS'!$I:$I,$A8,'ESTATÍSTICAS ATLETAS'!W:W)</f>
        <v>1</v>
      </c>
      <c r="Q8" s="16">
        <f>SUMIF('ESTATÍSTICAS ATLETAS'!$I:$I,$A8,'ESTATÍSTICAS ATLETAS'!X:X)</f>
        <v>3</v>
      </c>
      <c r="R8" s="18">
        <f t="shared" si="5"/>
        <v>0.3333333333</v>
      </c>
      <c r="S8" s="16">
        <f>SUMIF('ESTATÍSTICAS ATLETAS'!$I:$I,$A8,'ESTATÍSTICAS ATLETAS'!Z:Z)</f>
        <v>4</v>
      </c>
      <c r="T8" s="16">
        <f>SUMIF('ESTATÍSTICAS ATLETAS'!$I:$I,$A8,'ESTATÍSTICAS ATLETAS'!AA:AA)</f>
        <v>30</v>
      </c>
      <c r="U8" s="16">
        <f>SUMIF('ESTATÍSTICAS ATLETAS'!$I:$I,$A8,'ESTATÍSTICAS ATLETAS'!AB:AB)</f>
        <v>34</v>
      </c>
      <c r="V8" s="17">
        <f t="shared" si="6"/>
        <v>8.5</v>
      </c>
      <c r="W8" s="16">
        <f>SUMIF('ESTATÍSTICAS ATLETAS'!$I:$I,$A8,'ESTATÍSTICAS ATLETAS'!AC:AC)</f>
        <v>22</v>
      </c>
      <c r="X8" s="17">
        <f t="shared" si="7"/>
        <v>5.5</v>
      </c>
      <c r="Y8" s="16">
        <f>SUMIF('ESTATÍSTICAS ATLETAS'!$I:$I,$A8,'ESTATÍSTICAS ATLETAS'!AD:AD)</f>
        <v>17</v>
      </c>
      <c r="Z8" s="16">
        <f>SUMIF('ESTATÍSTICAS ATLETAS'!$I:$I,$A8,'ESTATÍSTICAS ATLETAS'!AE:AE)</f>
        <v>6</v>
      </c>
      <c r="AA8" s="16">
        <f>SUMIF('ESTATÍSTICAS ATLETAS'!$I:$I,$A8,'ESTATÍSTICAS ATLETAS'!AF:AF)</f>
        <v>1</v>
      </c>
      <c r="AB8" s="16">
        <f>SUMIF('ESTATÍSTICAS ATLETAS'!$I:$I,$A8,'ESTATÍSTICAS ATLETAS'!AG:AG)</f>
        <v>2</v>
      </c>
      <c r="AC8" s="16">
        <f>SUMIF('ESTATÍSTICAS ATLETAS'!$I:$I,$A8,'ESTATÍSTICAS ATLETAS'!AH:AH)</f>
        <v>5</v>
      </c>
      <c r="AD8" s="16">
        <f>SUMIF('ESTATÍSTICAS ATLETAS'!$I:$I,$A8,'ESTATÍSTICAS ATLETAS'!AI:AI)</f>
        <v>29</v>
      </c>
      <c r="AE8" s="138">
        <f>SUMIF('ESTATÍSTICAS ATLETAS'!$I:$I,$A8,'ESTATÍSTICAS ATLETAS'!AJ:AJ)</f>
        <v>49</v>
      </c>
    </row>
    <row r="9">
      <c r="A9" s="109" t="s">
        <v>197</v>
      </c>
      <c r="B9" s="61">
        <f>VLOOKUP(A9,'LISTA DE ATLETAS'!D:G,4,FALSE)</f>
        <v>8</v>
      </c>
      <c r="C9" s="63"/>
      <c r="D9" s="63">
        <f>COUNTIF('ESTATÍSTICAS ATLETAS'!I:I,A9)</f>
        <v>2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4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1</v>
      </c>
      <c r="L9" s="64">
        <f t="shared" si="3"/>
        <v>0</v>
      </c>
      <c r="M9" s="63">
        <f>SUMIF('ESTATÍSTICAS ATLETAS'!$I:$I,$A9,'ESTATÍSTICAS ATLETAS'!T:T)</f>
        <v>0</v>
      </c>
      <c r="N9" s="63">
        <f>SUMIF('ESTATÍSTICAS ATLETAS'!$I:$I,$A9,'ESTATÍSTICAS ATLETAS'!U:U)</f>
        <v>3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1</v>
      </c>
      <c r="T9" s="63">
        <f>SUMIF('ESTATÍSTICAS ATLETAS'!$I:$I,$A9,'ESTATÍSTICAS ATLETAS'!AA:AA)</f>
        <v>2</v>
      </c>
      <c r="U9" s="63">
        <f>SUMIF('ESTATÍSTICAS ATLETAS'!$I:$I,$A9,'ESTATÍSTICAS ATLETAS'!AB:AB)</f>
        <v>3</v>
      </c>
      <c r="V9" s="95">
        <f t="shared" si="6"/>
        <v>1.5</v>
      </c>
      <c r="W9" s="63">
        <f>SUMIF('ESTATÍSTICAS ATLETAS'!$I:$I,$A9,'ESTATÍSTICAS ATLETAS'!AC:AC)</f>
        <v>1</v>
      </c>
      <c r="X9" s="95">
        <f t="shared" si="7"/>
        <v>0.5</v>
      </c>
      <c r="Y9" s="63">
        <f>SUMIF('ESTATÍSTICAS ATLETAS'!$I:$I,$A9,'ESTATÍSTICAS ATLETAS'!AD:AD)</f>
        <v>1</v>
      </c>
      <c r="Z9" s="63">
        <f>SUMIF('ESTATÍSTICAS ATLETAS'!$I:$I,$A9,'ESTATÍSTICAS ATLETAS'!AE:AE)</f>
        <v>1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4</v>
      </c>
      <c r="AE9" s="110">
        <f>SUMIF('ESTATÍSTICAS ATLETAS'!$I:$I,$A9,'ESTATÍSTICAS ATLETAS'!AJ:AJ)</f>
        <v>0</v>
      </c>
    </row>
    <row r="10">
      <c r="A10" s="137" t="s">
        <v>205</v>
      </c>
      <c r="B10" s="15">
        <f>VLOOKUP(A10,'LISTA DE ATLETAS'!D:G,4,FALSE)</f>
        <v>15</v>
      </c>
      <c r="C10" s="16"/>
      <c r="D10" s="16">
        <f>COUNTIF('ESTATÍSTICAS ATLETAS'!I:I,A10)</f>
        <v>2</v>
      </c>
      <c r="E10" s="16">
        <f>SUMIF('ESTATÍSTICAS ATLETAS'!I:I,A10,'ESTATÍSTICAS ATLETAS'!M:M)</f>
        <v>13</v>
      </c>
      <c r="F10" s="17">
        <f t="shared" si="1"/>
        <v>6.5</v>
      </c>
      <c r="G10" s="16">
        <f>SUMIF('ESTATÍSTICAS ATLETAS'!$I:$I,$A10,'ESTATÍSTICAS ATLETAS'!N:N)</f>
        <v>5</v>
      </c>
      <c r="H10" s="16">
        <f>SUMIF('ESTATÍSTICAS ATLETAS'!$I:$I,$A10,'ESTATÍSTICAS ATLETAS'!O:O)</f>
        <v>15</v>
      </c>
      <c r="I10" s="18">
        <f t="shared" si="2"/>
        <v>0.3333333333</v>
      </c>
      <c r="J10" s="16">
        <f>SUMIF('ESTATÍSTICAS ATLETAS'!$I:$I,$A10,'ESTATÍSTICAS ATLETAS'!Q:Q)</f>
        <v>5</v>
      </c>
      <c r="K10" s="16">
        <f>SUMIF('ESTATÍSTICAS ATLETAS'!$I:$I,$A10,'ESTATÍSTICAS ATLETAS'!R:R)</f>
        <v>11</v>
      </c>
      <c r="L10" s="18">
        <f t="shared" si="3"/>
        <v>0.4545454545</v>
      </c>
      <c r="M10" s="16">
        <f>SUMIF('ESTATÍSTICAS ATLETAS'!$I:$I,$A10,'ESTATÍSTICAS ATLETAS'!T:T)</f>
        <v>0</v>
      </c>
      <c r="N10" s="16">
        <f>SUMIF('ESTATÍSTICAS ATLETAS'!$I:$I,$A10,'ESTATÍSTICAS ATLETAS'!U:U)</f>
        <v>4</v>
      </c>
      <c r="O10" s="18">
        <f t="shared" si="4"/>
        <v>0</v>
      </c>
      <c r="P10" s="16">
        <f>SUMIF('ESTATÍSTICAS ATLETAS'!$I:$I,$A10,'ESTATÍSTICAS ATLETAS'!W:W)</f>
        <v>3</v>
      </c>
      <c r="Q10" s="16">
        <f>SUMIF('ESTATÍSTICAS ATLETAS'!$I:$I,$A10,'ESTATÍSTICAS ATLETAS'!X:X)</f>
        <v>4</v>
      </c>
      <c r="R10" s="18">
        <f t="shared" si="5"/>
        <v>0.75</v>
      </c>
      <c r="S10" s="16">
        <f>SUMIF('ESTATÍSTICAS ATLETAS'!$I:$I,$A10,'ESTATÍSTICAS ATLETAS'!Z:Z)</f>
        <v>1</v>
      </c>
      <c r="T10" s="16">
        <f>SUMIF('ESTATÍSTICAS ATLETAS'!$I:$I,$A10,'ESTATÍSTICAS ATLETAS'!AA:AA)</f>
        <v>10</v>
      </c>
      <c r="U10" s="16">
        <f>SUMIF('ESTATÍSTICAS ATLETAS'!$I:$I,$A10,'ESTATÍSTICAS ATLETAS'!AB:AB)</f>
        <v>11</v>
      </c>
      <c r="V10" s="17">
        <f t="shared" si="6"/>
        <v>5.5</v>
      </c>
      <c r="W10" s="16">
        <f>SUMIF('ESTATÍSTICAS ATLETAS'!$I:$I,$A10,'ESTATÍSTICAS ATLETAS'!AC:AC)</f>
        <v>4</v>
      </c>
      <c r="X10" s="17">
        <f t="shared" si="7"/>
        <v>2</v>
      </c>
      <c r="Y10" s="16">
        <f>SUMIF('ESTATÍSTICAS ATLETAS'!$I:$I,$A10,'ESTATÍSTICAS ATLETAS'!AD:AD)</f>
        <v>7</v>
      </c>
      <c r="Z10" s="16">
        <f>SUMIF('ESTATÍSTICAS ATLETAS'!$I:$I,$A10,'ESTATÍSTICAS ATLETAS'!AE:AE)</f>
        <v>3</v>
      </c>
      <c r="AA10" s="16">
        <f>SUMIF('ESTATÍSTICAS ATLETAS'!$I:$I,$A10,'ESTATÍSTICAS ATLETAS'!AF:AF)</f>
        <v>2</v>
      </c>
      <c r="AB10" s="16">
        <f>SUMIF('ESTATÍSTICAS ATLETAS'!$I:$I,$A10,'ESTATÍSTICAS ATLETAS'!AG:AG)</f>
        <v>3</v>
      </c>
      <c r="AC10" s="16">
        <f>SUMIF('ESTATÍSTICAS ATLETAS'!$I:$I,$A10,'ESTATÍSTICAS ATLETAS'!AH:AH)</f>
        <v>2</v>
      </c>
      <c r="AD10" s="16">
        <f>SUMIF('ESTATÍSTICAS ATLETAS'!$I:$I,$A10,'ESTATÍSTICAS ATLETAS'!AI:AI)</f>
        <v>-26</v>
      </c>
      <c r="AE10" s="138">
        <f>SUMIF('ESTATÍSTICAS ATLETAS'!$I:$I,$A10,'ESTATÍSTICAS ATLETAS'!AJ:AJ)</f>
        <v>15</v>
      </c>
    </row>
    <row r="11">
      <c r="A11" s="109" t="s">
        <v>268</v>
      </c>
      <c r="B11" s="61" t="str">
        <f>VLOOKUP(A11,'LISTA DE ATLETAS'!D:G,4,FALSE)</f>
        <v>#N/A</v>
      </c>
      <c r="C11" s="63"/>
      <c r="D11" s="63">
        <f>COUNTIF('ESTATÍSTICAS ATLETAS'!I:I,A11)</f>
        <v>1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0</v>
      </c>
      <c r="I11" s="64" t="str">
        <f t="shared" si="2"/>
        <v/>
      </c>
      <c r="J11" s="63">
        <f>SUMIF('ESTATÍSTICAS ATLETAS'!$I:$I,$A11,'ESTATÍSTICAS ATLETAS'!Q:Q)</f>
        <v>0</v>
      </c>
      <c r="K11" s="63">
        <f>SUMIF('ESTATÍSTICAS ATLETAS'!$I:$I,$A11,'ESTATÍSTICAS ATLETAS'!R:R)</f>
        <v>0</v>
      </c>
      <c r="L11" s="64" t="str">
        <f t="shared" si="3"/>
        <v/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0</v>
      </c>
      <c r="T11" s="63">
        <f>SUMIF('ESTATÍSTICAS ATLETAS'!$I:$I,$A11,'ESTATÍSTICAS ATLETAS'!AA:AA)</f>
        <v>0</v>
      </c>
      <c r="U11" s="63">
        <f>SUMIF('ESTATÍSTICAS ATLETAS'!$I:$I,$A11,'ESTATÍSTICAS ATLETAS'!AB:AB)</f>
        <v>0</v>
      </c>
      <c r="V11" s="95">
        <f t="shared" si="6"/>
        <v>0</v>
      </c>
      <c r="W11" s="63">
        <f>SUMIF('ESTATÍSTICAS ATLETAS'!$I:$I,$A11,'ESTATÍSTICAS ATLETAS'!AC:AC)</f>
        <v>0</v>
      </c>
      <c r="X11" s="95">
        <f t="shared" si="7"/>
        <v>0</v>
      </c>
      <c r="Y11" s="63">
        <f>SUMIF('ESTATÍSTICAS ATLETAS'!$I:$I,$A11,'ESTATÍSTICAS ATLETAS'!AD:AD)</f>
        <v>0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0</v>
      </c>
      <c r="AE11" s="110">
        <f>SUMIF('ESTATÍSTICAS ATLETAS'!$I:$I,$A11,'ESTATÍSTICAS ATLETAS'!AJ:AJ)</f>
        <v>0</v>
      </c>
    </row>
    <row r="12">
      <c r="A12" s="137" t="s">
        <v>190</v>
      </c>
      <c r="B12" s="15">
        <f>VLOOKUP(A12,'LISTA DE ATLETAS'!D:G,4,FALSE)</f>
        <v>5</v>
      </c>
      <c r="C12" s="16"/>
      <c r="D12" s="16">
        <f>COUNTIF('ESTATÍSTICAS ATLETAS'!I:I,A12)</f>
        <v>2</v>
      </c>
      <c r="E12" s="16">
        <f>SUMIF('ESTATÍSTICAS ATLETAS'!I:I,A12,'ESTATÍSTICAS ATLETAS'!M:M)</f>
        <v>4</v>
      </c>
      <c r="F12" s="17">
        <f t="shared" si="1"/>
        <v>2</v>
      </c>
      <c r="G12" s="16">
        <f>SUMIF('ESTATÍSTICAS ATLETAS'!$I:$I,$A12,'ESTATÍSTICAS ATLETAS'!N:N)</f>
        <v>2</v>
      </c>
      <c r="H12" s="16">
        <f>SUMIF('ESTATÍSTICAS ATLETAS'!$I:$I,$A12,'ESTATÍSTICAS ATLETAS'!O:O)</f>
        <v>5</v>
      </c>
      <c r="I12" s="18">
        <f t="shared" si="2"/>
        <v>0.4</v>
      </c>
      <c r="J12" s="16">
        <f>SUMIF('ESTATÍSTICAS ATLETAS'!$I:$I,$A12,'ESTATÍSTICAS ATLETAS'!Q:Q)</f>
        <v>2</v>
      </c>
      <c r="K12" s="16">
        <f>SUMIF('ESTATÍSTICAS ATLETAS'!$I:$I,$A12,'ESTATÍSTICAS ATLETAS'!R:R)</f>
        <v>4</v>
      </c>
      <c r="L12" s="18">
        <f t="shared" si="3"/>
        <v>0.5</v>
      </c>
      <c r="M12" s="16">
        <f>SUMIF('ESTATÍSTICAS ATLETAS'!$I:$I,$A12,'ESTATÍSTICAS ATLETAS'!T:T)</f>
        <v>0</v>
      </c>
      <c r="N12" s="16">
        <f>SUMIF('ESTATÍSTICAS ATLETAS'!$I:$I,$A12,'ESTATÍSTICAS ATLETAS'!U:U)</f>
        <v>1</v>
      </c>
      <c r="O12" s="18">
        <f t="shared" si="4"/>
        <v>0</v>
      </c>
      <c r="P12" s="16">
        <f>SUMIF('ESTATÍSTICAS ATLETAS'!$I:$I,$A12,'ESTATÍSTICAS ATLETAS'!W:W)</f>
        <v>0</v>
      </c>
      <c r="Q12" s="16">
        <f>SUMIF('ESTATÍSTICAS ATLETAS'!$I:$I,$A12,'ESTATÍSTICAS ATLETAS'!X:X)</f>
        <v>0</v>
      </c>
      <c r="R12" s="18" t="str">
        <f t="shared" si="5"/>
        <v/>
      </c>
      <c r="S12" s="16">
        <f>SUMIF('ESTATÍSTICAS ATLETAS'!$I:$I,$A12,'ESTATÍSTICAS ATLETAS'!Z:Z)</f>
        <v>2</v>
      </c>
      <c r="T12" s="16">
        <f>SUMIF('ESTATÍSTICAS ATLETAS'!$I:$I,$A12,'ESTATÍSTICAS ATLETAS'!AA:AA)</f>
        <v>3</v>
      </c>
      <c r="U12" s="16">
        <f>SUMIF('ESTATÍSTICAS ATLETAS'!$I:$I,$A12,'ESTATÍSTICAS ATLETAS'!AB:AB)</f>
        <v>5</v>
      </c>
      <c r="V12" s="17">
        <f t="shared" si="6"/>
        <v>2.5</v>
      </c>
      <c r="W12" s="16">
        <f>SUMIF('ESTATÍSTICAS ATLETAS'!$I:$I,$A12,'ESTATÍSTICAS ATLETAS'!AC:AC)</f>
        <v>0</v>
      </c>
      <c r="X12" s="17">
        <f t="shared" si="7"/>
        <v>0</v>
      </c>
      <c r="Y12" s="16">
        <f>SUMIF('ESTATÍSTICAS ATLETAS'!$I:$I,$A12,'ESTATÍSTICAS ATLETAS'!AD:AD)</f>
        <v>1</v>
      </c>
      <c r="Z12" s="16">
        <f>SUMIF('ESTATÍSTICAS ATLETAS'!$I:$I,$A12,'ESTATÍSTICAS ATLETAS'!AE:AE)</f>
        <v>0</v>
      </c>
      <c r="AA12" s="16">
        <f>SUMIF('ESTATÍSTICAS ATLETAS'!$I:$I,$A12,'ESTATÍSTICAS ATLETAS'!AF:AF)</f>
        <v>0</v>
      </c>
      <c r="AB12" s="16">
        <f>SUMIF('ESTATÍSTICAS ATLETAS'!$I:$I,$A12,'ESTATÍSTICAS ATLETAS'!AG:AG)</f>
        <v>1</v>
      </c>
      <c r="AC12" s="16">
        <f>SUMIF('ESTATÍSTICAS ATLETAS'!$I:$I,$A12,'ESTATÍSTICAS ATLETAS'!AH:AH)</f>
        <v>1</v>
      </c>
      <c r="AD12" s="16">
        <f>SUMIF('ESTATÍSTICAS ATLETAS'!$I:$I,$A12,'ESTATÍSTICAS ATLETAS'!AI:AI)</f>
        <v>-4</v>
      </c>
      <c r="AE12" s="138">
        <f>SUMIF('ESTATÍSTICAS ATLETAS'!$I:$I,$A12,'ESTATÍSTICAS ATLETAS'!AJ:AJ)</f>
        <v>5</v>
      </c>
    </row>
    <row r="13">
      <c r="A13" s="109" t="s">
        <v>184</v>
      </c>
      <c r="B13" s="61">
        <f>VLOOKUP(A13,'LISTA DE ATLETAS'!D:G,4,FALSE)</f>
        <v>6</v>
      </c>
      <c r="C13" s="63"/>
      <c r="D13" s="63">
        <f>COUNTIF('ESTATÍSTICAS ATLETAS'!I:I,A13)</f>
        <v>2</v>
      </c>
      <c r="E13" s="63">
        <f>SUMIF('ESTATÍSTICAS ATLETAS'!I:I,A13,'ESTATÍSTICAS ATLETAS'!M:M)</f>
        <v>35</v>
      </c>
      <c r="F13" s="95">
        <f t="shared" si="1"/>
        <v>17.5</v>
      </c>
      <c r="G13" s="63">
        <f>SUMIF('ESTATÍSTICAS ATLETAS'!$I:$I,$A13,'ESTATÍSTICAS ATLETAS'!N:N)</f>
        <v>12</v>
      </c>
      <c r="H13" s="63">
        <f>SUMIF('ESTATÍSTICAS ATLETAS'!$I:$I,$A13,'ESTATÍSTICAS ATLETAS'!O:O)</f>
        <v>24</v>
      </c>
      <c r="I13" s="64">
        <f t="shared" si="2"/>
        <v>0.5</v>
      </c>
      <c r="J13" s="63">
        <f>SUMIF('ESTATÍSTICAS ATLETAS'!$I:$I,$A13,'ESTATÍSTICAS ATLETAS'!Q:Q)</f>
        <v>11</v>
      </c>
      <c r="K13" s="63">
        <f>SUMIF('ESTATÍSTICAS ATLETAS'!$I:$I,$A13,'ESTATÍSTICAS ATLETAS'!R:R)</f>
        <v>21</v>
      </c>
      <c r="L13" s="64">
        <f t="shared" si="3"/>
        <v>0.5238095238</v>
      </c>
      <c r="M13" s="63">
        <f>SUMIF('ESTATÍSTICAS ATLETAS'!$I:$I,$A13,'ESTATÍSTICAS ATLETAS'!T:T)</f>
        <v>1</v>
      </c>
      <c r="N13" s="63">
        <f>SUMIF('ESTATÍSTICAS ATLETAS'!$I:$I,$A13,'ESTATÍSTICAS ATLETAS'!U:U)</f>
        <v>3</v>
      </c>
      <c r="O13" s="64">
        <f t="shared" si="4"/>
        <v>0.3333333333</v>
      </c>
      <c r="P13" s="63">
        <f>SUMIF('ESTATÍSTICAS ATLETAS'!$I:$I,$A13,'ESTATÍSTICAS ATLETAS'!W:W)</f>
        <v>10</v>
      </c>
      <c r="Q13" s="63">
        <f>SUMIF('ESTATÍSTICAS ATLETAS'!$I:$I,$A13,'ESTATÍSTICAS ATLETAS'!X:X)</f>
        <v>17</v>
      </c>
      <c r="R13" s="64">
        <f t="shared" si="5"/>
        <v>0.5882352941</v>
      </c>
      <c r="S13" s="63">
        <f>SUMIF('ESTATÍSTICAS ATLETAS'!$I:$I,$A13,'ESTATÍSTICAS ATLETAS'!Z:Z)</f>
        <v>3</v>
      </c>
      <c r="T13" s="63">
        <f>SUMIF('ESTATÍSTICAS ATLETAS'!$I:$I,$A13,'ESTATÍSTICAS ATLETAS'!AA:AA)</f>
        <v>15</v>
      </c>
      <c r="U13" s="63">
        <f>SUMIF('ESTATÍSTICAS ATLETAS'!$I:$I,$A13,'ESTATÍSTICAS ATLETAS'!AB:AB)</f>
        <v>18</v>
      </c>
      <c r="V13" s="95">
        <f t="shared" si="6"/>
        <v>9</v>
      </c>
      <c r="W13" s="63">
        <f>SUMIF('ESTATÍSTICAS ATLETAS'!$I:$I,$A13,'ESTATÍSTICAS ATLETAS'!AC:AC)</f>
        <v>8</v>
      </c>
      <c r="X13" s="95">
        <f t="shared" si="7"/>
        <v>4</v>
      </c>
      <c r="Y13" s="63">
        <f>SUMIF('ESTATÍSTICAS ATLETAS'!$I:$I,$A13,'ESTATÍSTICAS ATLETAS'!AD:AD)</f>
        <v>3</v>
      </c>
      <c r="Z13" s="63">
        <f>SUMIF('ESTATÍSTICAS ATLETAS'!$I:$I,$A13,'ESTATÍSTICAS ATLETAS'!AE:AE)</f>
        <v>12</v>
      </c>
      <c r="AA13" s="63">
        <f>SUMIF('ESTATÍSTICAS ATLETAS'!$I:$I,$A13,'ESTATÍSTICAS ATLETAS'!AF:AF)</f>
        <v>2</v>
      </c>
      <c r="AB13" s="63">
        <f>SUMIF('ESTATÍSTICAS ATLETAS'!$I:$I,$A13,'ESTATÍSTICAS ATLETAS'!AG:AG)</f>
        <v>4</v>
      </c>
      <c r="AC13" s="63">
        <f>SUMIF('ESTATÍSTICAS ATLETAS'!$I:$I,$A13,'ESTATÍSTICAS ATLETAS'!AH:AH)</f>
        <v>11</v>
      </c>
      <c r="AD13" s="63">
        <f>SUMIF('ESTATÍSTICAS ATLETAS'!$I:$I,$A13,'ESTATÍSTICAS ATLETAS'!AI:AI)</f>
        <v>91</v>
      </c>
      <c r="AE13" s="110">
        <f>SUMIF('ESTATÍSTICAS ATLETAS'!$I:$I,$A13,'ESTATÍSTICAS ATLETAS'!AJ:AJ)</f>
        <v>53</v>
      </c>
    </row>
    <row r="14">
      <c r="A14" s="139" t="s">
        <v>267</v>
      </c>
      <c r="B14" s="140" t="str">
        <f>VLOOKUP(A14,'LISTA DE ATLETAS'!D:G,4,FALSE)</f>
        <v>#N/A</v>
      </c>
      <c r="C14" s="141"/>
      <c r="D14" s="141">
        <f>COUNTIF('ESTATÍSTICAS ATLETAS'!I:I,A14)</f>
        <v>2</v>
      </c>
      <c r="E14" s="141">
        <f>SUMIF('ESTATÍSTICAS ATLETAS'!I:I,A14,'ESTATÍSTICAS ATLETAS'!M:M)</f>
        <v>15</v>
      </c>
      <c r="F14" s="142">
        <f t="shared" si="1"/>
        <v>7.5</v>
      </c>
      <c r="G14" s="141">
        <f>SUMIF('ESTATÍSTICAS ATLETAS'!$I:$I,$A14,'ESTATÍSTICAS ATLETAS'!N:N)</f>
        <v>7</v>
      </c>
      <c r="H14" s="141">
        <f>SUMIF('ESTATÍSTICAS ATLETAS'!$I:$I,$A14,'ESTATÍSTICAS ATLETAS'!O:O)</f>
        <v>18</v>
      </c>
      <c r="I14" s="143">
        <f t="shared" si="2"/>
        <v>0.3888888889</v>
      </c>
      <c r="J14" s="141">
        <f>SUMIF('ESTATÍSTICAS ATLETAS'!$I:$I,$A14,'ESTATÍSTICAS ATLETAS'!Q:Q)</f>
        <v>7</v>
      </c>
      <c r="K14" s="141">
        <f>SUMIF('ESTATÍSTICAS ATLETAS'!$I:$I,$A14,'ESTATÍSTICAS ATLETAS'!R:R)</f>
        <v>15</v>
      </c>
      <c r="L14" s="143">
        <f t="shared" si="3"/>
        <v>0.4666666667</v>
      </c>
      <c r="M14" s="141">
        <f>SUMIF('ESTATÍSTICAS ATLETAS'!$I:$I,$A14,'ESTATÍSTICAS ATLETAS'!T:T)</f>
        <v>0</v>
      </c>
      <c r="N14" s="141">
        <f>SUMIF('ESTATÍSTICAS ATLETAS'!$I:$I,$A14,'ESTATÍSTICAS ATLETAS'!U:U)</f>
        <v>3</v>
      </c>
      <c r="O14" s="143">
        <f t="shared" si="4"/>
        <v>0</v>
      </c>
      <c r="P14" s="141">
        <f>SUMIF('ESTATÍSTICAS ATLETAS'!$I:$I,$A14,'ESTATÍSTICAS ATLETAS'!W:W)</f>
        <v>1</v>
      </c>
      <c r="Q14" s="141">
        <f>SUMIF('ESTATÍSTICAS ATLETAS'!$I:$I,$A14,'ESTATÍSTICAS ATLETAS'!X:X)</f>
        <v>2</v>
      </c>
      <c r="R14" s="143">
        <f t="shared" si="5"/>
        <v>0.5</v>
      </c>
      <c r="S14" s="141">
        <f>SUMIF('ESTATÍSTICAS ATLETAS'!$I:$I,$A14,'ESTATÍSTICAS ATLETAS'!Z:Z)</f>
        <v>3</v>
      </c>
      <c r="T14" s="141">
        <f>SUMIF('ESTATÍSTICAS ATLETAS'!$I:$I,$A14,'ESTATÍSTICAS ATLETAS'!AA:AA)</f>
        <v>11</v>
      </c>
      <c r="U14" s="141">
        <f>SUMIF('ESTATÍSTICAS ATLETAS'!$I:$I,$A14,'ESTATÍSTICAS ATLETAS'!AB:AB)</f>
        <v>14</v>
      </c>
      <c r="V14" s="142">
        <f t="shared" si="6"/>
        <v>7</v>
      </c>
      <c r="W14" s="141">
        <f>SUMIF('ESTATÍSTICAS ATLETAS'!$I:$I,$A14,'ESTATÍSTICAS ATLETAS'!AC:AC)</f>
        <v>4</v>
      </c>
      <c r="X14" s="142">
        <f t="shared" si="7"/>
        <v>2</v>
      </c>
      <c r="Y14" s="141">
        <f>SUMIF('ESTATÍSTICAS ATLETAS'!$I:$I,$A14,'ESTATÍSTICAS ATLETAS'!AD:AD)</f>
        <v>1</v>
      </c>
      <c r="Z14" s="141">
        <f>SUMIF('ESTATÍSTICAS ATLETAS'!$I:$I,$A14,'ESTATÍSTICAS ATLETAS'!AE:AE)</f>
        <v>0</v>
      </c>
      <c r="AA14" s="141">
        <f>SUMIF('ESTATÍSTICAS ATLETAS'!$I:$I,$A14,'ESTATÍSTICAS ATLETAS'!AF:AF)</f>
        <v>1</v>
      </c>
      <c r="AB14" s="141">
        <f>SUMIF('ESTATÍSTICAS ATLETAS'!$I:$I,$A14,'ESTATÍSTICAS ATLETAS'!AG:AG)</f>
        <v>1</v>
      </c>
      <c r="AC14" s="141">
        <f>SUMIF('ESTATÍSTICAS ATLETAS'!$I:$I,$A14,'ESTATÍSTICAS ATLETAS'!AH:AH)</f>
        <v>1</v>
      </c>
      <c r="AD14" s="141">
        <f>SUMIF('ESTATÍSTICAS ATLETAS'!$I:$I,$A14,'ESTATÍSTICAS ATLETAS'!AI:AI)</f>
        <v>54</v>
      </c>
      <c r="AE14" s="144">
        <f>SUMIF('ESTATÍSTICAS ATLETAS'!$I:$I,$A14,'ESTATÍSTICAS ATLETAS'!AJ:AJ)</f>
        <v>21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45" t="s">
        <v>3</v>
      </c>
      <c r="B1" s="146" t="s">
        <v>6</v>
      </c>
      <c r="C1" s="146" t="s">
        <v>2</v>
      </c>
      <c r="D1" s="146" t="s">
        <v>228</v>
      </c>
      <c r="E1" s="147" t="s">
        <v>229</v>
      </c>
      <c r="F1" s="147" t="s">
        <v>230</v>
      </c>
      <c r="G1" s="147" t="s">
        <v>231</v>
      </c>
      <c r="H1" s="147" t="s">
        <v>232</v>
      </c>
      <c r="I1" s="148" t="s">
        <v>233</v>
      </c>
      <c r="J1" s="146" t="s">
        <v>234</v>
      </c>
      <c r="K1" s="149" t="s">
        <v>235</v>
      </c>
      <c r="L1" s="146" t="s">
        <v>236</v>
      </c>
      <c r="M1" s="146" t="s">
        <v>237</v>
      </c>
      <c r="N1" s="146" t="s">
        <v>238</v>
      </c>
      <c r="O1" s="146" t="s">
        <v>239</v>
      </c>
      <c r="P1" s="146" t="s">
        <v>240</v>
      </c>
      <c r="Q1" s="146" t="s">
        <v>241</v>
      </c>
      <c r="R1" s="146" t="s">
        <v>242</v>
      </c>
      <c r="S1" s="146" t="s">
        <v>243</v>
      </c>
      <c r="T1" s="146" t="s">
        <v>244</v>
      </c>
      <c r="U1" s="146" t="s">
        <v>245</v>
      </c>
      <c r="V1" s="147" t="s">
        <v>286</v>
      </c>
      <c r="W1" s="146" t="s">
        <v>247</v>
      </c>
      <c r="X1" s="147" t="s">
        <v>287</v>
      </c>
      <c r="Y1" s="146" t="s">
        <v>249</v>
      </c>
      <c r="Z1" s="146" t="s">
        <v>250</v>
      </c>
      <c r="AA1" s="146" t="s">
        <v>251</v>
      </c>
      <c r="AB1" s="146" t="s">
        <v>252</v>
      </c>
      <c r="AC1" s="146" t="s">
        <v>253</v>
      </c>
      <c r="AD1" s="146" t="s">
        <v>254</v>
      </c>
      <c r="AE1" s="150" t="s">
        <v>255</v>
      </c>
    </row>
    <row r="2">
      <c r="A2" s="151" t="s">
        <v>211</v>
      </c>
      <c r="B2" s="124">
        <f>VLOOKUP(A2,'LISTA DE ATLETAS'!D:G,4,FALSE)</f>
        <v>4</v>
      </c>
      <c r="C2" s="125"/>
      <c r="D2" s="125">
        <f>COUNTIF('ESTATÍSTICAS ATLETAS'!I:I,A2)</f>
        <v>5</v>
      </c>
      <c r="E2" s="125">
        <f>SUMIF('ESTATÍSTICAS ATLETAS'!I:I,A2,'ESTATÍSTICAS ATLETAS'!M:M)</f>
        <v>71</v>
      </c>
      <c r="F2" s="126">
        <f t="shared" ref="F2:F18" si="1">E2/D2</f>
        <v>14.2</v>
      </c>
      <c r="G2" s="125">
        <f>SUMIF('ESTATÍSTICAS ATLETAS'!$I:$I,$A2,'ESTATÍSTICAS ATLETAS'!N:N)</f>
        <v>29</v>
      </c>
      <c r="H2" s="125">
        <f>SUMIF('ESTATÍSTICAS ATLETAS'!$I:$I,$A2,'ESTATÍSTICAS ATLETAS'!O:O)</f>
        <v>58</v>
      </c>
      <c r="I2" s="127">
        <f t="shared" ref="I2:I18" si="2">IFERROR(G2/H2,"")</f>
        <v>0.5</v>
      </c>
      <c r="J2" s="125">
        <f>SUMIF('ESTATÍSTICAS ATLETAS'!$I:$I,$A2,'ESTATÍSTICAS ATLETAS'!Q:Q)</f>
        <v>23</v>
      </c>
      <c r="K2" s="125">
        <f>SUMIF('ESTATÍSTICAS ATLETAS'!$I:$I,$A2,'ESTATÍSTICAS ATLETAS'!R:R)</f>
        <v>43</v>
      </c>
      <c r="L2" s="127">
        <f t="shared" ref="L2:L18" si="3">IFERROR(J2/K2,"")</f>
        <v>0.5348837209</v>
      </c>
      <c r="M2" s="125">
        <f>SUMIF('ESTATÍSTICAS ATLETAS'!$I:$I,$A2,'ESTATÍSTICAS ATLETAS'!T:T)</f>
        <v>6</v>
      </c>
      <c r="N2" s="125">
        <f>SUMIF('ESTATÍSTICAS ATLETAS'!$I:$I,$A2,'ESTATÍSTICAS ATLETAS'!U:U)</f>
        <v>15</v>
      </c>
      <c r="O2" s="127">
        <f t="shared" ref="O2:O18" si="4">IFERROR(M2/N2,"")</f>
        <v>0.4</v>
      </c>
      <c r="P2" s="125">
        <f>SUMIF('ESTATÍSTICAS ATLETAS'!$I:$I,$A2,'ESTATÍSTICAS ATLETAS'!W:W)</f>
        <v>7</v>
      </c>
      <c r="Q2" s="125">
        <f>SUMIF('ESTATÍSTICAS ATLETAS'!$I:$I,$A2,'ESTATÍSTICAS ATLETAS'!X:X)</f>
        <v>12</v>
      </c>
      <c r="R2" s="127">
        <f t="shared" ref="R2:R18" si="5">IFERROR(P2/Q2,"")</f>
        <v>0.5833333333</v>
      </c>
      <c r="S2" s="125">
        <f>SUMIF('ESTATÍSTICAS ATLETAS'!$I:$I,$A2,'ESTATÍSTICAS ATLETAS'!Z:Z)</f>
        <v>9</v>
      </c>
      <c r="T2" s="125">
        <f>SUMIF('ESTATÍSTICAS ATLETAS'!$I:$I,$A2,'ESTATÍSTICAS ATLETAS'!AA:AA)</f>
        <v>8</v>
      </c>
      <c r="U2" s="125">
        <f>SUMIF('ESTATÍSTICAS ATLETAS'!$I:$I,$A2,'ESTATÍSTICAS ATLETAS'!AB:AB)</f>
        <v>17</v>
      </c>
      <c r="V2" s="126">
        <f t="shared" ref="V2:V18" si="6">U2/D2</f>
        <v>3.4</v>
      </c>
      <c r="W2" s="125">
        <f>SUMIF('ESTATÍSTICAS ATLETAS'!$I:$I,$A2,'ESTATÍSTICAS ATLETAS'!AC:AC)</f>
        <v>10</v>
      </c>
      <c r="X2" s="126">
        <f t="shared" ref="X2:X18" si="7">W2/D2</f>
        <v>2</v>
      </c>
      <c r="Y2" s="125">
        <f>SUMIF('ESTATÍSTICAS ATLETAS'!$I:$I,$A2,'ESTATÍSTICAS ATLETAS'!AD:AD)</f>
        <v>9</v>
      </c>
      <c r="Z2" s="125">
        <f>SUMIF('ESTATÍSTICAS ATLETAS'!$I:$I,$A2,'ESTATÍSTICAS ATLETAS'!AE:AE)</f>
        <v>12</v>
      </c>
      <c r="AA2" s="125">
        <f>SUMIF('ESTATÍSTICAS ATLETAS'!$I:$I,$A2,'ESTATÍSTICAS ATLETAS'!AF:AF)</f>
        <v>1</v>
      </c>
      <c r="AB2" s="125">
        <f>SUMIF('ESTATÍSTICAS ATLETAS'!$I:$I,$A2,'ESTATÍSTICAS ATLETAS'!AG:AG)</f>
        <v>7</v>
      </c>
      <c r="AC2" s="125">
        <f>SUMIF('ESTATÍSTICAS ATLETAS'!$I:$I,$A2,'ESTATÍSTICAS ATLETAS'!AH:AH)</f>
        <v>10</v>
      </c>
      <c r="AD2" s="125">
        <f>SUMIF('ESTATÍSTICAS ATLETAS'!$I:$I,$A2,'ESTATÍSTICAS ATLETAS'!AI:AI)</f>
        <v>33</v>
      </c>
      <c r="AE2" s="152">
        <f>SUMIF('ESTATÍSTICAS ATLETAS'!$I:$I,$A2,'ESTATÍSTICAS ATLETAS'!AJ:AJ)</f>
        <v>68</v>
      </c>
    </row>
    <row r="3">
      <c r="A3" s="153" t="s">
        <v>225</v>
      </c>
      <c r="B3" s="61">
        <f>VLOOKUP(A3,'LISTA DE ATLETAS'!D:G,4,FALSE)</f>
        <v>15</v>
      </c>
      <c r="C3" s="63"/>
      <c r="D3" s="63">
        <f>COUNTIF('ESTATÍSTICAS ATLETAS'!I:I,A3)</f>
        <v>4</v>
      </c>
      <c r="E3" s="63">
        <f>SUMIF('ESTATÍSTICAS ATLETAS'!I:I,A3,'ESTATÍSTICAS ATLETAS'!M:M)</f>
        <v>79</v>
      </c>
      <c r="F3" s="95">
        <f t="shared" si="1"/>
        <v>19.75</v>
      </c>
      <c r="G3" s="63">
        <f>SUMIF('ESTATÍSTICAS ATLETAS'!$I:$I,$A3,'ESTATÍSTICAS ATLETAS'!N:N)</f>
        <v>33</v>
      </c>
      <c r="H3" s="63">
        <f>SUMIF('ESTATÍSTICAS ATLETAS'!$I:$I,$A3,'ESTATÍSTICAS ATLETAS'!O:O)</f>
        <v>91</v>
      </c>
      <c r="I3" s="64">
        <f t="shared" si="2"/>
        <v>0.3626373626</v>
      </c>
      <c r="J3" s="63">
        <f>SUMIF('ESTATÍSTICAS ATLETAS'!$I:$I,$A3,'ESTATÍSTICAS ATLETAS'!Q:Q)</f>
        <v>31</v>
      </c>
      <c r="K3" s="63">
        <f>SUMIF('ESTATÍSTICAS ATLETAS'!$I:$I,$A3,'ESTATÍSTICAS ATLETAS'!R:R)</f>
        <v>74</v>
      </c>
      <c r="L3" s="64">
        <f t="shared" si="3"/>
        <v>0.4189189189</v>
      </c>
      <c r="M3" s="63">
        <f>SUMIF('ESTATÍSTICAS ATLETAS'!$I:$I,$A3,'ESTATÍSTICAS ATLETAS'!T:T)</f>
        <v>2</v>
      </c>
      <c r="N3" s="63">
        <f>SUMIF('ESTATÍSTICAS ATLETAS'!$I:$I,$A3,'ESTATÍSTICAS ATLETAS'!U:U)</f>
        <v>17</v>
      </c>
      <c r="O3" s="64">
        <f t="shared" si="4"/>
        <v>0.1176470588</v>
      </c>
      <c r="P3" s="63">
        <f>SUMIF('ESTATÍSTICAS ATLETAS'!$I:$I,$A3,'ESTATÍSTICAS ATLETAS'!W:W)</f>
        <v>11</v>
      </c>
      <c r="Q3" s="63">
        <f>SUMIF('ESTATÍSTICAS ATLETAS'!$I:$I,$A3,'ESTATÍSTICAS ATLETAS'!X:X)</f>
        <v>22</v>
      </c>
      <c r="R3" s="64">
        <f t="shared" si="5"/>
        <v>0.5</v>
      </c>
      <c r="S3" s="63">
        <f>SUMIF('ESTATÍSTICAS ATLETAS'!$I:$I,$A3,'ESTATÍSTICAS ATLETAS'!Z:Z)</f>
        <v>30</v>
      </c>
      <c r="T3" s="63">
        <f>SUMIF('ESTATÍSTICAS ATLETAS'!$I:$I,$A3,'ESTATÍSTICAS ATLETAS'!AA:AA)</f>
        <v>51</v>
      </c>
      <c r="U3" s="63">
        <f>SUMIF('ESTATÍSTICAS ATLETAS'!$I:$I,$A3,'ESTATÍSTICAS ATLETAS'!AB:AB)</f>
        <v>81</v>
      </c>
      <c r="V3" s="95">
        <f t="shared" si="6"/>
        <v>20.25</v>
      </c>
      <c r="W3" s="63">
        <f>SUMIF('ESTATÍSTICAS ATLETAS'!$I:$I,$A3,'ESTATÍSTICAS ATLETAS'!AC:AC)</f>
        <v>36</v>
      </c>
      <c r="X3" s="95">
        <f t="shared" si="7"/>
        <v>9</v>
      </c>
      <c r="Y3" s="63">
        <f>SUMIF('ESTATÍSTICAS ATLETAS'!$I:$I,$A3,'ESTATÍSTICAS ATLETAS'!AD:AD)</f>
        <v>8</v>
      </c>
      <c r="Z3" s="63">
        <f>SUMIF('ESTATÍSTICAS ATLETAS'!$I:$I,$A3,'ESTATÍSTICAS ATLETAS'!AE:AE)</f>
        <v>11</v>
      </c>
      <c r="AA3" s="63">
        <f>SUMIF('ESTATÍSTICAS ATLETAS'!$I:$I,$A3,'ESTATÍSTICAS ATLETAS'!AF:AF)</f>
        <v>0</v>
      </c>
      <c r="AB3" s="63">
        <f>SUMIF('ESTATÍSTICAS ATLETAS'!$I:$I,$A3,'ESTATÍSTICAS ATLETAS'!AG:AG)</f>
        <v>8</v>
      </c>
      <c r="AC3" s="63">
        <f>SUMIF('ESTATÍSTICAS ATLETAS'!$I:$I,$A3,'ESTATÍSTICAS ATLETAS'!AH:AH)</f>
        <v>17</v>
      </c>
      <c r="AD3" s="63">
        <f>SUMIF('ESTATÍSTICAS ATLETAS'!$I:$I,$A3,'ESTATÍSTICAS ATLETAS'!AI:AI)</f>
        <v>50</v>
      </c>
      <c r="AE3" s="154">
        <f>SUMIF('ESTATÍSTICAS ATLETAS'!$I:$I,$A3,'ESTATÍSTICAS ATLETAS'!AJ:AJ)</f>
        <v>130</v>
      </c>
    </row>
    <row r="4">
      <c r="A4" s="151" t="s">
        <v>220</v>
      </c>
      <c r="B4" s="124">
        <f>VLOOKUP(A4,'LISTA DE ATLETAS'!D:G,4,FALSE)</f>
        <v>72</v>
      </c>
      <c r="C4" s="125"/>
      <c r="D4" s="125">
        <f>COUNTIF('ESTATÍSTICAS ATLETAS'!I:I,A4)</f>
        <v>3</v>
      </c>
      <c r="E4" s="125">
        <f>SUMIF('ESTATÍSTICAS ATLETAS'!I:I,A4,'ESTATÍSTICAS ATLETAS'!M:M)</f>
        <v>0</v>
      </c>
      <c r="F4" s="126">
        <f t="shared" si="1"/>
        <v>0</v>
      </c>
      <c r="G4" s="125">
        <f>SUMIF('ESTATÍSTICAS ATLETAS'!$I:$I,$A4,'ESTATÍSTICAS ATLETAS'!N:N)</f>
        <v>0</v>
      </c>
      <c r="H4" s="125">
        <f>SUMIF('ESTATÍSTICAS ATLETAS'!$I:$I,$A4,'ESTATÍSTICAS ATLETAS'!O:O)</f>
        <v>0</v>
      </c>
      <c r="I4" s="127" t="str">
        <f t="shared" si="2"/>
        <v/>
      </c>
      <c r="J4" s="125">
        <f>SUMIF('ESTATÍSTICAS ATLETAS'!$I:$I,$A4,'ESTATÍSTICAS ATLETAS'!Q:Q)</f>
        <v>0</v>
      </c>
      <c r="K4" s="125">
        <f>SUMIF('ESTATÍSTICAS ATLETAS'!$I:$I,$A4,'ESTATÍSTICAS ATLETAS'!R:R)</f>
        <v>0</v>
      </c>
      <c r="L4" s="127" t="str">
        <f t="shared" si="3"/>
        <v/>
      </c>
      <c r="M4" s="125">
        <f>SUMIF('ESTATÍSTICAS ATLETAS'!$I:$I,$A4,'ESTATÍSTICAS ATLETAS'!T:T)</f>
        <v>0</v>
      </c>
      <c r="N4" s="125">
        <f>SUMIF('ESTATÍSTICAS ATLETAS'!$I:$I,$A4,'ESTATÍSTICAS ATLETAS'!U:U)</f>
        <v>0</v>
      </c>
      <c r="O4" s="127" t="str">
        <f t="shared" si="4"/>
        <v/>
      </c>
      <c r="P4" s="125">
        <f>SUMIF('ESTATÍSTICAS ATLETAS'!$I:$I,$A4,'ESTATÍSTICAS ATLETAS'!W:W)</f>
        <v>0</v>
      </c>
      <c r="Q4" s="125">
        <f>SUMIF('ESTATÍSTICAS ATLETAS'!$I:$I,$A4,'ESTATÍSTICAS ATLETAS'!X:X)</f>
        <v>0</v>
      </c>
      <c r="R4" s="127" t="str">
        <f t="shared" si="5"/>
        <v/>
      </c>
      <c r="S4" s="125">
        <f>SUMIF('ESTATÍSTICAS ATLETAS'!$I:$I,$A4,'ESTATÍSTICAS ATLETAS'!Z:Z)</f>
        <v>1</v>
      </c>
      <c r="T4" s="125">
        <f>SUMIF('ESTATÍSTICAS ATLETAS'!$I:$I,$A4,'ESTATÍSTICAS ATLETAS'!AA:AA)</f>
        <v>4</v>
      </c>
      <c r="U4" s="125">
        <f>SUMIF('ESTATÍSTICAS ATLETAS'!$I:$I,$A4,'ESTATÍSTICAS ATLETAS'!AB:AB)</f>
        <v>5</v>
      </c>
      <c r="V4" s="126">
        <f t="shared" si="6"/>
        <v>1.666666667</v>
      </c>
      <c r="W4" s="125">
        <f>SUMIF('ESTATÍSTICAS ATLETAS'!$I:$I,$A4,'ESTATÍSTICAS ATLETAS'!AC:AC)</f>
        <v>1</v>
      </c>
      <c r="X4" s="126">
        <f t="shared" si="7"/>
        <v>0.3333333333</v>
      </c>
      <c r="Y4" s="125">
        <f>SUMIF('ESTATÍSTICAS ATLETAS'!$I:$I,$A4,'ESTATÍSTICAS ATLETAS'!AD:AD)</f>
        <v>0</v>
      </c>
      <c r="Z4" s="125">
        <f>SUMIF('ESTATÍSTICAS ATLETAS'!$I:$I,$A4,'ESTATÍSTICAS ATLETAS'!AE:AE)</f>
        <v>0</v>
      </c>
      <c r="AA4" s="125">
        <f>SUMIF('ESTATÍSTICAS ATLETAS'!$I:$I,$A4,'ESTATÍSTICAS ATLETAS'!AF:AF)</f>
        <v>0</v>
      </c>
      <c r="AB4" s="125">
        <f>SUMIF('ESTATÍSTICAS ATLETAS'!$I:$I,$A4,'ESTATÍSTICAS ATLETAS'!AG:AG)</f>
        <v>2</v>
      </c>
      <c r="AC4" s="125">
        <f>SUMIF('ESTATÍSTICAS ATLETAS'!$I:$I,$A4,'ESTATÍSTICAS ATLETAS'!AH:AH)</f>
        <v>0</v>
      </c>
      <c r="AD4" s="125">
        <f>SUMIF('ESTATÍSTICAS ATLETAS'!$I:$I,$A4,'ESTATÍSTICAS ATLETAS'!AI:AI)</f>
        <v>-24</v>
      </c>
      <c r="AE4" s="152">
        <f>SUMIF('ESTATÍSTICAS ATLETAS'!$I:$I,$A4,'ESTATÍSTICAS ATLETAS'!AJ:AJ)</f>
        <v>6</v>
      </c>
    </row>
    <row r="5">
      <c r="A5" s="153" t="s">
        <v>215</v>
      </c>
      <c r="B5" s="61">
        <f>VLOOKUP(A5,'LISTA DE ATLETAS'!D:G,4,FALSE)</f>
        <v>20</v>
      </c>
      <c r="C5" s="63"/>
      <c r="D5" s="63">
        <f>COUNTIF('ESTATÍSTICAS ATLETAS'!I:I,A5)</f>
        <v>4</v>
      </c>
      <c r="E5" s="63">
        <f>SUMIF('ESTATÍSTICAS ATLETAS'!I:I,A5,'ESTATÍSTICAS ATLETAS'!M:M)</f>
        <v>10</v>
      </c>
      <c r="F5" s="95">
        <f t="shared" si="1"/>
        <v>2.5</v>
      </c>
      <c r="G5" s="63">
        <f>SUMIF('ESTATÍSTICAS ATLETAS'!$I:$I,$A5,'ESTATÍSTICAS ATLETAS'!N:N)</f>
        <v>4</v>
      </c>
      <c r="H5" s="63">
        <f>SUMIF('ESTATÍSTICAS ATLETAS'!$I:$I,$A5,'ESTATÍSTICAS ATLETAS'!O:O)</f>
        <v>25</v>
      </c>
      <c r="I5" s="64">
        <f t="shared" si="2"/>
        <v>0.16</v>
      </c>
      <c r="J5" s="63">
        <f>SUMIF('ESTATÍSTICAS ATLETAS'!$I:$I,$A5,'ESTATÍSTICAS ATLETAS'!Q:Q)</f>
        <v>3</v>
      </c>
      <c r="K5" s="63">
        <f>SUMIF('ESTATÍSTICAS ATLETAS'!$I:$I,$A5,'ESTATÍSTICAS ATLETAS'!R:R)</f>
        <v>6</v>
      </c>
      <c r="L5" s="64">
        <f t="shared" si="3"/>
        <v>0.5</v>
      </c>
      <c r="M5" s="63">
        <f>SUMIF('ESTATÍSTICAS ATLETAS'!$I:$I,$A5,'ESTATÍSTICAS ATLETAS'!T:T)</f>
        <v>1</v>
      </c>
      <c r="N5" s="63">
        <f>SUMIF('ESTATÍSTICAS ATLETAS'!$I:$I,$A5,'ESTATÍSTICAS ATLETAS'!U:U)</f>
        <v>19</v>
      </c>
      <c r="O5" s="64">
        <f t="shared" si="4"/>
        <v>0.05263157895</v>
      </c>
      <c r="P5" s="63">
        <f>SUMIF('ESTATÍSTICAS ATLETAS'!$I:$I,$A5,'ESTATÍSTICAS ATLETAS'!W:W)</f>
        <v>1</v>
      </c>
      <c r="Q5" s="63">
        <f>SUMIF('ESTATÍSTICAS ATLETAS'!$I:$I,$A5,'ESTATÍSTICAS ATLETAS'!X:X)</f>
        <v>3</v>
      </c>
      <c r="R5" s="64">
        <f t="shared" si="5"/>
        <v>0.3333333333</v>
      </c>
      <c r="S5" s="63">
        <f>SUMIF('ESTATÍSTICAS ATLETAS'!$I:$I,$A5,'ESTATÍSTICAS ATLETAS'!Z:Z)</f>
        <v>1</v>
      </c>
      <c r="T5" s="63">
        <f>SUMIF('ESTATÍSTICAS ATLETAS'!$I:$I,$A5,'ESTATÍSTICAS ATLETAS'!AA:AA)</f>
        <v>15</v>
      </c>
      <c r="U5" s="63">
        <f>SUMIF('ESTATÍSTICAS ATLETAS'!$I:$I,$A5,'ESTATÍSTICAS ATLETAS'!AB:AB)</f>
        <v>16</v>
      </c>
      <c r="V5" s="95">
        <f t="shared" si="6"/>
        <v>4</v>
      </c>
      <c r="W5" s="63">
        <f>SUMIF('ESTATÍSTICAS ATLETAS'!$I:$I,$A5,'ESTATÍSTICAS ATLETAS'!AC:AC)</f>
        <v>2</v>
      </c>
      <c r="X5" s="95">
        <f t="shared" si="7"/>
        <v>0.5</v>
      </c>
      <c r="Y5" s="63">
        <f>SUMIF('ESTATÍSTICAS ATLETAS'!$I:$I,$A5,'ESTATÍSTICAS ATLETAS'!AD:AD)</f>
        <v>4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5</v>
      </c>
      <c r="AC5" s="63">
        <f>SUMIF('ESTATÍSTICAS ATLETAS'!$I:$I,$A5,'ESTATÍSTICAS ATLETAS'!AH:AH)</f>
        <v>3</v>
      </c>
      <c r="AD5" s="63">
        <f>SUMIF('ESTATÍSTICAS ATLETAS'!$I:$I,$A5,'ESTATÍSTICAS ATLETAS'!AI:AI)</f>
        <v>24</v>
      </c>
      <c r="AE5" s="154">
        <f>SUMIF('ESTATÍSTICAS ATLETAS'!$I:$I,$A5,'ESTATÍSTICAS ATLETAS'!AJ:AJ)</f>
        <v>1</v>
      </c>
    </row>
    <row r="6">
      <c r="A6" s="151" t="s">
        <v>213</v>
      </c>
      <c r="B6" s="124">
        <f>VLOOKUP(A6,'LISTA DE ATLETAS'!D:G,4,FALSE)</f>
        <v>7</v>
      </c>
      <c r="C6" s="125"/>
      <c r="D6" s="125">
        <f>COUNTIF('ESTATÍSTICAS ATLETAS'!I:I,A6)</f>
        <v>4</v>
      </c>
      <c r="E6" s="125">
        <f>SUMIF('ESTATÍSTICAS ATLETAS'!I:I,A6,'ESTATÍSTICAS ATLETAS'!M:M)</f>
        <v>35</v>
      </c>
      <c r="F6" s="126">
        <f t="shared" si="1"/>
        <v>8.75</v>
      </c>
      <c r="G6" s="125">
        <f>SUMIF('ESTATÍSTICAS ATLETAS'!$I:$I,$A6,'ESTATÍSTICAS ATLETAS'!N:N)</f>
        <v>15</v>
      </c>
      <c r="H6" s="125">
        <f>SUMIF('ESTATÍSTICAS ATLETAS'!$I:$I,$A6,'ESTATÍSTICAS ATLETAS'!O:O)</f>
        <v>38</v>
      </c>
      <c r="I6" s="127">
        <f t="shared" si="2"/>
        <v>0.3947368421</v>
      </c>
      <c r="J6" s="125">
        <f>SUMIF('ESTATÍSTICAS ATLETAS'!$I:$I,$A6,'ESTATÍSTICAS ATLETAS'!Q:Q)</f>
        <v>15</v>
      </c>
      <c r="K6" s="125">
        <f>SUMIF('ESTATÍSTICAS ATLETAS'!$I:$I,$A6,'ESTATÍSTICAS ATLETAS'!R:R)</f>
        <v>34</v>
      </c>
      <c r="L6" s="127">
        <f t="shared" si="3"/>
        <v>0.4411764706</v>
      </c>
      <c r="M6" s="125">
        <f>SUMIF('ESTATÍSTICAS ATLETAS'!$I:$I,$A6,'ESTATÍSTICAS ATLETAS'!T:T)</f>
        <v>0</v>
      </c>
      <c r="N6" s="125">
        <f>SUMIF('ESTATÍSTICAS ATLETAS'!$I:$I,$A6,'ESTATÍSTICAS ATLETAS'!U:U)</f>
        <v>4</v>
      </c>
      <c r="O6" s="127">
        <f t="shared" si="4"/>
        <v>0</v>
      </c>
      <c r="P6" s="125">
        <f>SUMIF('ESTATÍSTICAS ATLETAS'!$I:$I,$A6,'ESTATÍSTICAS ATLETAS'!W:W)</f>
        <v>5</v>
      </c>
      <c r="Q6" s="125">
        <f>SUMIF('ESTATÍSTICAS ATLETAS'!$I:$I,$A6,'ESTATÍSTICAS ATLETAS'!X:X)</f>
        <v>6</v>
      </c>
      <c r="R6" s="127">
        <f t="shared" si="5"/>
        <v>0.8333333333</v>
      </c>
      <c r="S6" s="125">
        <f>SUMIF('ESTATÍSTICAS ATLETAS'!$I:$I,$A6,'ESTATÍSTICAS ATLETAS'!Z:Z)</f>
        <v>8</v>
      </c>
      <c r="T6" s="125">
        <f>SUMIF('ESTATÍSTICAS ATLETAS'!$I:$I,$A6,'ESTATÍSTICAS ATLETAS'!AA:AA)</f>
        <v>20</v>
      </c>
      <c r="U6" s="125">
        <f>SUMIF('ESTATÍSTICAS ATLETAS'!$I:$I,$A6,'ESTATÍSTICAS ATLETAS'!AB:AB)</f>
        <v>28</v>
      </c>
      <c r="V6" s="126">
        <f t="shared" si="6"/>
        <v>7</v>
      </c>
      <c r="W6" s="125">
        <f>SUMIF('ESTATÍSTICAS ATLETAS'!$I:$I,$A6,'ESTATÍSTICAS ATLETAS'!AC:AC)</f>
        <v>3</v>
      </c>
      <c r="X6" s="126">
        <f t="shared" si="7"/>
        <v>0.75</v>
      </c>
      <c r="Y6" s="125">
        <f>SUMIF('ESTATÍSTICAS ATLETAS'!$I:$I,$A6,'ESTATÍSTICAS ATLETAS'!AD:AD)</f>
        <v>12</v>
      </c>
      <c r="Z6" s="125">
        <f>SUMIF('ESTATÍSTICAS ATLETAS'!$I:$I,$A6,'ESTATÍSTICAS ATLETAS'!AE:AE)</f>
        <v>14</v>
      </c>
      <c r="AA6" s="125">
        <f>SUMIF('ESTATÍSTICAS ATLETAS'!$I:$I,$A6,'ESTATÍSTICAS ATLETAS'!AF:AF)</f>
        <v>0</v>
      </c>
      <c r="AB6" s="125">
        <f>SUMIF('ESTATÍSTICAS ATLETAS'!$I:$I,$A6,'ESTATÍSTICAS ATLETAS'!AG:AG)</f>
        <v>9</v>
      </c>
      <c r="AC6" s="125">
        <f>SUMIF('ESTATÍSTICAS ATLETAS'!$I:$I,$A6,'ESTATÍSTICAS ATLETAS'!AH:AH)</f>
        <v>4</v>
      </c>
      <c r="AD6" s="125">
        <f>SUMIF('ESTATÍSTICAS ATLETAS'!$I:$I,$A6,'ESTATÍSTICAS ATLETAS'!AI:AI)</f>
        <v>47</v>
      </c>
      <c r="AE6" s="152">
        <f>SUMIF('ESTATÍSTICAS ATLETAS'!$I:$I,$A6,'ESTATÍSTICAS ATLETAS'!AJ:AJ)</f>
        <v>44</v>
      </c>
    </row>
    <row r="7">
      <c r="A7" s="153" t="s">
        <v>216</v>
      </c>
      <c r="B7" s="61">
        <f>VLOOKUP(A7,'LISTA DE ATLETAS'!D:G,4,FALSE)</f>
        <v>23</v>
      </c>
      <c r="C7" s="63"/>
      <c r="D7" s="63">
        <f>COUNTIF('ESTATÍSTICAS ATLETAS'!I:I,A7)</f>
        <v>5</v>
      </c>
      <c r="E7" s="63">
        <f>SUMIF('ESTATÍSTICAS ATLETAS'!I:I,A7,'ESTATÍSTICAS ATLETAS'!M:M)</f>
        <v>4</v>
      </c>
      <c r="F7" s="95">
        <f t="shared" si="1"/>
        <v>0.8</v>
      </c>
      <c r="G7" s="63">
        <f>SUMIF('ESTATÍSTICAS ATLETAS'!$I:$I,$A7,'ESTATÍSTICAS ATLETAS'!N:N)</f>
        <v>1</v>
      </c>
      <c r="H7" s="63">
        <f>SUMIF('ESTATÍSTICAS ATLETAS'!$I:$I,$A7,'ESTATÍSTICAS ATLETAS'!O:O)</f>
        <v>17</v>
      </c>
      <c r="I7" s="64">
        <f t="shared" si="2"/>
        <v>0.05882352941</v>
      </c>
      <c r="J7" s="63">
        <f>SUMIF('ESTATÍSTICAS ATLETAS'!$I:$I,$A7,'ESTATÍSTICAS ATLETAS'!Q:Q)</f>
        <v>0</v>
      </c>
      <c r="K7" s="63">
        <f>SUMIF('ESTATÍSTICAS ATLETAS'!$I:$I,$A7,'ESTATÍSTICAS ATLETAS'!R:R)</f>
        <v>11</v>
      </c>
      <c r="L7" s="64">
        <f t="shared" si="3"/>
        <v>0</v>
      </c>
      <c r="M7" s="63">
        <f>SUMIF('ESTATÍSTICAS ATLETAS'!$I:$I,$A7,'ESTATÍSTICAS ATLETAS'!T:T)</f>
        <v>1</v>
      </c>
      <c r="N7" s="63">
        <f>SUMIF('ESTATÍSTICAS ATLETAS'!$I:$I,$A7,'ESTATÍSTICAS ATLETAS'!U:U)</f>
        <v>6</v>
      </c>
      <c r="O7" s="64">
        <f t="shared" si="4"/>
        <v>0.1666666667</v>
      </c>
      <c r="P7" s="63">
        <f>SUMIF('ESTATÍSTICAS ATLETAS'!$I:$I,$A7,'ESTATÍSTICAS ATLETAS'!W:W)</f>
        <v>1</v>
      </c>
      <c r="Q7" s="63">
        <f>SUMIF('ESTATÍSTICAS ATLETAS'!$I:$I,$A7,'ESTATÍSTICAS ATLETAS'!X:X)</f>
        <v>4</v>
      </c>
      <c r="R7" s="64">
        <f t="shared" si="5"/>
        <v>0.25</v>
      </c>
      <c r="S7" s="63">
        <f>SUMIF('ESTATÍSTICAS ATLETAS'!$I:$I,$A7,'ESTATÍSTICAS ATLETAS'!Z:Z)</f>
        <v>2</v>
      </c>
      <c r="T7" s="63">
        <f>SUMIF('ESTATÍSTICAS ATLETAS'!$I:$I,$A7,'ESTATÍSTICAS ATLETAS'!AA:AA)</f>
        <v>13</v>
      </c>
      <c r="U7" s="63">
        <f>SUMIF('ESTATÍSTICAS ATLETAS'!$I:$I,$A7,'ESTATÍSTICAS ATLETAS'!AB:AB)</f>
        <v>15</v>
      </c>
      <c r="V7" s="95">
        <f t="shared" si="6"/>
        <v>3</v>
      </c>
      <c r="W7" s="63">
        <f>SUMIF('ESTATÍSTICAS ATLETAS'!$I:$I,$A7,'ESTATÍSTICAS ATLETAS'!AC:AC)</f>
        <v>6</v>
      </c>
      <c r="X7" s="95">
        <f t="shared" si="7"/>
        <v>1.2</v>
      </c>
      <c r="Y7" s="63">
        <f>SUMIF('ESTATÍSTICAS ATLETAS'!$I:$I,$A7,'ESTATÍSTICAS ATLETAS'!AD:AD)</f>
        <v>12</v>
      </c>
      <c r="Z7" s="63">
        <f>SUMIF('ESTATÍSTICAS ATLETAS'!$I:$I,$A7,'ESTATÍSTICAS ATLETAS'!AE:AE)</f>
        <v>3</v>
      </c>
      <c r="AA7" s="63">
        <f>SUMIF('ESTATÍSTICAS ATLETAS'!$I:$I,$A7,'ESTATÍSTICAS ATLETAS'!AF:AF)</f>
        <v>0</v>
      </c>
      <c r="AB7" s="63">
        <f>SUMIF('ESTATÍSTICAS ATLETAS'!$I:$I,$A7,'ESTATÍSTICAS ATLETAS'!AG:AG)</f>
        <v>2</v>
      </c>
      <c r="AC7" s="63">
        <f>SUMIF('ESTATÍSTICAS ATLETAS'!$I:$I,$A7,'ESTATÍSTICAS ATLETAS'!AH:AH)</f>
        <v>2</v>
      </c>
      <c r="AD7" s="63">
        <f>SUMIF('ESTATÍSTICAS ATLETAS'!$I:$I,$A7,'ESTATÍSTICAS ATLETAS'!AI:AI)</f>
        <v>-49</v>
      </c>
      <c r="AE7" s="154">
        <f>SUMIF('ESTATÍSTICAS ATLETAS'!$I:$I,$A7,'ESTATÍSTICAS ATLETAS'!AJ:AJ)</f>
        <v>-3</v>
      </c>
    </row>
    <row r="8">
      <c r="A8" s="151" t="s">
        <v>212</v>
      </c>
      <c r="B8" s="124">
        <f>VLOOKUP(A8,'LISTA DE ATLETAS'!D:G,4,FALSE)</f>
        <v>6</v>
      </c>
      <c r="C8" s="125"/>
      <c r="D8" s="125">
        <f>COUNTIF('ESTATÍSTICAS ATLETAS'!I:I,A8)</f>
        <v>3</v>
      </c>
      <c r="E8" s="125">
        <f>SUMIF('ESTATÍSTICAS ATLETAS'!I:I,A8,'ESTATÍSTICAS ATLETAS'!M:M)</f>
        <v>2</v>
      </c>
      <c r="F8" s="126">
        <f t="shared" si="1"/>
        <v>0.6666666667</v>
      </c>
      <c r="G8" s="125">
        <f>SUMIF('ESTATÍSTICAS ATLETAS'!$I:$I,$A8,'ESTATÍSTICAS ATLETAS'!N:N)</f>
        <v>1</v>
      </c>
      <c r="H8" s="125">
        <f>SUMIF('ESTATÍSTICAS ATLETAS'!$I:$I,$A8,'ESTATÍSTICAS ATLETAS'!O:O)</f>
        <v>6</v>
      </c>
      <c r="I8" s="127">
        <f t="shared" si="2"/>
        <v>0.1666666667</v>
      </c>
      <c r="J8" s="125">
        <f>SUMIF('ESTATÍSTICAS ATLETAS'!$I:$I,$A8,'ESTATÍSTICAS ATLETAS'!Q:Q)</f>
        <v>1</v>
      </c>
      <c r="K8" s="125">
        <f>SUMIF('ESTATÍSTICAS ATLETAS'!$I:$I,$A8,'ESTATÍSTICAS ATLETAS'!R:R)</f>
        <v>6</v>
      </c>
      <c r="L8" s="127">
        <f t="shared" si="3"/>
        <v>0.1666666667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2</v>
      </c>
      <c r="T8" s="125">
        <f>SUMIF('ESTATÍSTICAS ATLETAS'!$I:$I,$A8,'ESTATÍSTICAS ATLETAS'!AA:AA)</f>
        <v>2</v>
      </c>
      <c r="U8" s="125">
        <f>SUMIF('ESTATÍSTICAS ATLETAS'!$I:$I,$A8,'ESTATÍSTICAS ATLETAS'!AB:AB)</f>
        <v>4</v>
      </c>
      <c r="V8" s="126">
        <f t="shared" si="6"/>
        <v>1.333333333</v>
      </c>
      <c r="W8" s="125">
        <f>SUMIF('ESTATÍSTICAS ATLETAS'!$I:$I,$A8,'ESTATÍSTICAS ATLETAS'!AC:AC)</f>
        <v>1</v>
      </c>
      <c r="X8" s="126">
        <f t="shared" si="7"/>
        <v>0.3333333333</v>
      </c>
      <c r="Y8" s="125">
        <f>SUMIF('ESTATÍSTICAS ATLETAS'!$I:$I,$A8,'ESTATÍSTICAS ATLETAS'!AD:AD)</f>
        <v>2</v>
      </c>
      <c r="Z8" s="125">
        <f>SUMIF('ESTATÍSTICAS ATLETAS'!$I:$I,$A8,'ESTATÍSTICAS ATLETAS'!AE:AE)</f>
        <v>0</v>
      </c>
      <c r="AA8" s="125">
        <f>SUMIF('ESTATÍSTICAS ATLETAS'!$I:$I,$A8,'ESTATÍSTICAS ATLETAS'!AF:AF)</f>
        <v>0</v>
      </c>
      <c r="AB8" s="125">
        <f>SUMIF('ESTATÍSTICAS ATLETAS'!$I:$I,$A8,'ESTATÍSTICAS ATLETAS'!AG:AG)</f>
        <v>2</v>
      </c>
      <c r="AC8" s="125">
        <f>SUMIF('ESTATÍSTICAS ATLETAS'!$I:$I,$A8,'ESTATÍSTICAS ATLETAS'!AH:AH)</f>
        <v>0</v>
      </c>
      <c r="AD8" s="125">
        <f>SUMIF('ESTATÍSTICAS ATLETAS'!$I:$I,$A8,'ESTATÍSTICAS ATLETAS'!AI:AI)</f>
        <v>-5</v>
      </c>
      <c r="AE8" s="152">
        <f>SUMIF('ESTATÍSTICAS ATLETAS'!$I:$I,$A8,'ESTATÍSTICAS ATLETAS'!AJ:AJ)</f>
        <v>0</v>
      </c>
    </row>
    <row r="9">
      <c r="A9" s="153" t="s">
        <v>226</v>
      </c>
      <c r="B9" s="61">
        <f>VLOOKUP(A9,'LISTA DE ATLETAS'!D:G,4,FALSE)</f>
        <v>71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0</v>
      </c>
      <c r="I9" s="64" t="str">
        <f t="shared" si="2"/>
        <v/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0</v>
      </c>
      <c r="O9" s="64" t="str">
        <f t="shared" si="4"/>
        <v/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0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-4</v>
      </c>
      <c r="AE9" s="154">
        <f>SUMIF('ESTATÍSTICAS ATLETAS'!$I:$I,$A9,'ESTATÍSTICAS ATLETAS'!AJ:AJ)</f>
        <v>0</v>
      </c>
    </row>
    <row r="10">
      <c r="A10" s="151" t="s">
        <v>218</v>
      </c>
      <c r="B10" s="124">
        <f>VLOOKUP(A10,'LISTA DE ATLETAS'!D:G,4,FALSE)</f>
        <v>28</v>
      </c>
      <c r="C10" s="125"/>
      <c r="D10" s="125">
        <f>COUNTIF('ESTATÍSTICAS ATLETAS'!I:I,A10)</f>
        <v>3</v>
      </c>
      <c r="E10" s="125">
        <f>SUMIF('ESTATÍSTICAS ATLETAS'!I:I,A10,'ESTATÍSTICAS ATLETAS'!M:M)</f>
        <v>2</v>
      </c>
      <c r="F10" s="126">
        <f t="shared" si="1"/>
        <v>0.6666666667</v>
      </c>
      <c r="G10" s="125">
        <f>SUMIF('ESTATÍSTICAS ATLETAS'!$I:$I,$A10,'ESTATÍSTICAS ATLETAS'!N:N)</f>
        <v>1</v>
      </c>
      <c r="H10" s="125">
        <f>SUMIF('ESTATÍSTICAS ATLETAS'!$I:$I,$A10,'ESTATÍSTICAS ATLETAS'!O:O)</f>
        <v>6</v>
      </c>
      <c r="I10" s="127">
        <f t="shared" si="2"/>
        <v>0.1666666667</v>
      </c>
      <c r="J10" s="125">
        <f>SUMIF('ESTATÍSTICAS ATLETAS'!$I:$I,$A10,'ESTATÍSTICAS ATLETAS'!Q:Q)</f>
        <v>1</v>
      </c>
      <c r="K10" s="125">
        <f>SUMIF('ESTATÍSTICAS ATLETAS'!$I:$I,$A10,'ESTATÍSTICAS ATLETAS'!R:R)</f>
        <v>6</v>
      </c>
      <c r="L10" s="127">
        <f t="shared" si="3"/>
        <v>0.1666666667</v>
      </c>
      <c r="M10" s="125">
        <f>SUMIF('ESTATÍSTICAS ATLETAS'!$I:$I,$A10,'ESTATÍSTICAS ATLETAS'!T:T)</f>
        <v>0</v>
      </c>
      <c r="N10" s="125">
        <f>SUMIF('ESTATÍSTICAS ATLETAS'!$I:$I,$A10,'ESTATÍSTICAS ATLETAS'!U:U)</f>
        <v>0</v>
      </c>
      <c r="O10" s="127" t="str">
        <f t="shared" si="4"/>
        <v/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0</v>
      </c>
      <c r="T10" s="125">
        <f>SUMIF('ESTATÍSTICAS ATLETAS'!$I:$I,$A10,'ESTATÍSTICAS ATLETAS'!AA:AA)</f>
        <v>3</v>
      </c>
      <c r="U10" s="125">
        <f>SUMIF('ESTATÍSTICAS ATLETAS'!$I:$I,$A10,'ESTATÍSTICAS ATLETAS'!AB:AB)</f>
        <v>3</v>
      </c>
      <c r="V10" s="126">
        <f t="shared" si="6"/>
        <v>1</v>
      </c>
      <c r="W10" s="125">
        <f>SUMIF('ESTATÍSTICAS ATLETAS'!$I:$I,$A10,'ESTATÍSTICAS ATLETAS'!AC:AC)</f>
        <v>2</v>
      </c>
      <c r="X10" s="126">
        <f t="shared" si="7"/>
        <v>0.6666666667</v>
      </c>
      <c r="Y10" s="125">
        <f>SUMIF('ESTATÍSTICAS ATLETAS'!$I:$I,$A10,'ESTATÍSTICAS ATLETAS'!AD:AD)</f>
        <v>3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0</v>
      </c>
      <c r="AB10" s="125">
        <f>SUMIF('ESTATÍSTICAS ATLETAS'!$I:$I,$A10,'ESTATÍSTICAS ATLETAS'!AG:AG)</f>
        <v>0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-38</v>
      </c>
      <c r="AE10" s="152">
        <f>SUMIF('ESTATÍSTICAS ATLETAS'!$I:$I,$A10,'ESTATÍSTICAS ATLETAS'!AJ:AJ)</f>
        <v>0</v>
      </c>
    </row>
    <row r="11">
      <c r="A11" s="153" t="s">
        <v>219</v>
      </c>
      <c r="B11" s="61">
        <f>VLOOKUP(A11,'LISTA DE ATLETAS'!D:G,4,FALSE)</f>
        <v>41</v>
      </c>
      <c r="C11" s="63"/>
      <c r="D11" s="63">
        <f>COUNTIF('ESTATÍSTICAS ATLETAS'!I:I,A11)</f>
        <v>4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4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4</v>
      </c>
      <c r="L11" s="64">
        <f t="shared" si="3"/>
        <v>0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4</v>
      </c>
      <c r="U11" s="63">
        <f>SUMIF('ESTATÍSTICAS ATLETAS'!$I:$I,$A11,'ESTATÍSTICAS ATLETAS'!AB:AB)</f>
        <v>5</v>
      </c>
      <c r="V11" s="95">
        <f t="shared" si="6"/>
        <v>1.25</v>
      </c>
      <c r="W11" s="63">
        <f>SUMIF('ESTATÍSTICAS ATLETAS'!$I:$I,$A11,'ESTATÍSTICAS ATLETAS'!AC:AC)</f>
        <v>0</v>
      </c>
      <c r="X11" s="95">
        <f t="shared" si="7"/>
        <v>0</v>
      </c>
      <c r="Y11" s="63">
        <f>SUMIF('ESTATÍSTICAS ATLETAS'!$I:$I,$A11,'ESTATÍSTICAS ATLETAS'!AD:AD)</f>
        <v>10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-32</v>
      </c>
      <c r="AE11" s="154">
        <f>SUMIF('ESTATÍSTICAS ATLETAS'!$I:$I,$A11,'ESTATÍSTICAS ATLETAS'!AJ:AJ)</f>
        <v>-9</v>
      </c>
    </row>
    <row r="12">
      <c r="A12" s="151" t="s">
        <v>214</v>
      </c>
      <c r="B12" s="124">
        <f>VLOOKUP(A12,'LISTA DE ATLETAS'!D:G,4,FALSE)</f>
        <v>11</v>
      </c>
      <c r="C12" s="125"/>
      <c r="D12" s="125">
        <f>COUNTIF('ESTATÍSTICAS ATLETAS'!I:I,A12)</f>
        <v>4</v>
      </c>
      <c r="E12" s="125">
        <f>SUMIF('ESTATÍSTICAS ATLETAS'!I:I,A12,'ESTATÍSTICAS ATLETAS'!M:M)</f>
        <v>9</v>
      </c>
      <c r="F12" s="126">
        <f t="shared" si="1"/>
        <v>2.25</v>
      </c>
      <c r="G12" s="125">
        <f>SUMIF('ESTATÍSTICAS ATLETAS'!$I:$I,$A12,'ESTATÍSTICAS ATLETAS'!N:N)</f>
        <v>3</v>
      </c>
      <c r="H12" s="125">
        <f>SUMIF('ESTATÍSTICAS ATLETAS'!$I:$I,$A12,'ESTATÍSTICAS ATLETAS'!O:O)</f>
        <v>15</v>
      </c>
      <c r="I12" s="127">
        <f t="shared" si="2"/>
        <v>0.2</v>
      </c>
      <c r="J12" s="125">
        <f>SUMIF('ESTATÍSTICAS ATLETAS'!$I:$I,$A12,'ESTATÍSTICAS ATLETAS'!Q:Q)</f>
        <v>2</v>
      </c>
      <c r="K12" s="125">
        <f>SUMIF('ESTATÍSTICAS ATLETAS'!$I:$I,$A12,'ESTATÍSTICAS ATLETAS'!R:R)</f>
        <v>12</v>
      </c>
      <c r="L12" s="127">
        <f t="shared" si="3"/>
        <v>0.1666666667</v>
      </c>
      <c r="M12" s="125">
        <f>SUMIF('ESTATÍSTICAS ATLETAS'!$I:$I,$A12,'ESTATÍSTICAS ATLETAS'!T:T)</f>
        <v>1</v>
      </c>
      <c r="N12" s="125">
        <f>SUMIF('ESTATÍSTICAS ATLETAS'!$I:$I,$A12,'ESTATÍSTICAS ATLETAS'!U:U)</f>
        <v>3</v>
      </c>
      <c r="O12" s="127">
        <f t="shared" si="4"/>
        <v>0.3333333333</v>
      </c>
      <c r="P12" s="125">
        <f>SUMIF('ESTATÍSTICAS ATLETAS'!$I:$I,$A12,'ESTATÍSTICAS ATLETAS'!W:W)</f>
        <v>2</v>
      </c>
      <c r="Q12" s="125">
        <f>SUMIF('ESTATÍSTICAS ATLETAS'!$I:$I,$A12,'ESTATÍSTICAS ATLETAS'!X:X)</f>
        <v>4</v>
      </c>
      <c r="R12" s="127">
        <f t="shared" si="5"/>
        <v>0.5</v>
      </c>
      <c r="S12" s="125">
        <f>SUMIF('ESTATÍSTICAS ATLETAS'!$I:$I,$A12,'ESTATÍSTICAS ATLETAS'!Z:Z)</f>
        <v>1</v>
      </c>
      <c r="T12" s="125">
        <f>SUMIF('ESTATÍSTICAS ATLETAS'!$I:$I,$A12,'ESTATÍSTICAS ATLETAS'!AA:AA)</f>
        <v>12</v>
      </c>
      <c r="U12" s="125">
        <f>SUMIF('ESTATÍSTICAS ATLETAS'!$I:$I,$A12,'ESTATÍSTICAS ATLETAS'!AB:AB)</f>
        <v>13</v>
      </c>
      <c r="V12" s="126">
        <f t="shared" si="6"/>
        <v>3.25</v>
      </c>
      <c r="W12" s="125">
        <f>SUMIF('ESTATÍSTICAS ATLETAS'!$I:$I,$A12,'ESTATÍSTICAS ATLETAS'!AC:AC)</f>
        <v>4</v>
      </c>
      <c r="X12" s="126">
        <f t="shared" si="7"/>
        <v>1</v>
      </c>
      <c r="Y12" s="125">
        <f>SUMIF('ESTATÍSTICAS ATLETAS'!$I:$I,$A12,'ESTATÍSTICAS ATLETAS'!AD:AD)</f>
        <v>7</v>
      </c>
      <c r="Z12" s="125">
        <f>SUMIF('ESTATÍSTICAS ATLETAS'!$I:$I,$A12,'ESTATÍSTICAS ATLETAS'!AE:AE)</f>
        <v>2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5</v>
      </c>
      <c r="AC12" s="125">
        <f>SUMIF('ESTATÍSTICAS ATLETAS'!$I:$I,$A12,'ESTATÍSTICAS ATLETAS'!AH:AH)</f>
        <v>2</v>
      </c>
      <c r="AD12" s="125">
        <f>SUMIF('ESTATÍSTICAS ATLETAS'!$I:$I,$A12,'ESTATÍSTICAS ATLETAS'!AI:AI)</f>
        <v>-22</v>
      </c>
      <c r="AE12" s="152">
        <f>SUMIF('ESTATÍSTICAS ATLETAS'!$I:$I,$A12,'ESTATÍSTICAS ATLETAS'!AJ:AJ)</f>
        <v>7</v>
      </c>
    </row>
    <row r="13">
      <c r="A13" s="153" t="s">
        <v>223</v>
      </c>
      <c r="B13" s="61">
        <f>VLOOKUP(A13,'LISTA DE ATLETAS'!D:G,4,FALSE)</f>
        <v>77</v>
      </c>
      <c r="C13" s="63"/>
      <c r="D13" s="63">
        <f>COUNTIF('ESTATÍSTICAS ATLETAS'!I:I,A13)</f>
        <v>4</v>
      </c>
      <c r="E13" s="63">
        <f>SUMIF('ESTATÍSTICAS ATLETAS'!I:I,A13,'ESTATÍSTICAS ATLETAS'!M:M)</f>
        <v>26</v>
      </c>
      <c r="F13" s="95">
        <f t="shared" si="1"/>
        <v>6.5</v>
      </c>
      <c r="G13" s="63">
        <f>SUMIF('ESTATÍSTICAS ATLETAS'!$I:$I,$A13,'ESTATÍSTICAS ATLETAS'!N:N)</f>
        <v>9</v>
      </c>
      <c r="H13" s="63">
        <f>SUMIF('ESTATÍSTICAS ATLETAS'!$I:$I,$A13,'ESTATÍSTICAS ATLETAS'!O:O)</f>
        <v>44</v>
      </c>
      <c r="I13" s="64">
        <f t="shared" si="2"/>
        <v>0.2045454545</v>
      </c>
      <c r="J13" s="63">
        <f>SUMIF('ESTATÍSTICAS ATLETAS'!$I:$I,$A13,'ESTATÍSTICAS ATLETAS'!Q:Q)</f>
        <v>7</v>
      </c>
      <c r="K13" s="63">
        <f>SUMIF('ESTATÍSTICAS ATLETAS'!$I:$I,$A13,'ESTATÍSTICAS ATLETAS'!R:R)</f>
        <v>19</v>
      </c>
      <c r="L13" s="64">
        <f t="shared" si="3"/>
        <v>0.3684210526</v>
      </c>
      <c r="M13" s="63">
        <f>SUMIF('ESTATÍSTICAS ATLETAS'!$I:$I,$A13,'ESTATÍSTICAS ATLETAS'!T:T)</f>
        <v>2</v>
      </c>
      <c r="N13" s="63">
        <f>SUMIF('ESTATÍSTICAS ATLETAS'!$I:$I,$A13,'ESTATÍSTICAS ATLETAS'!U:U)</f>
        <v>25</v>
      </c>
      <c r="O13" s="64">
        <f t="shared" si="4"/>
        <v>0.08</v>
      </c>
      <c r="P13" s="63">
        <f>SUMIF('ESTATÍSTICAS ATLETAS'!$I:$I,$A13,'ESTATÍSTICAS ATLETAS'!W:W)</f>
        <v>6</v>
      </c>
      <c r="Q13" s="63">
        <f>SUMIF('ESTATÍSTICAS ATLETAS'!$I:$I,$A13,'ESTATÍSTICAS ATLETAS'!X:X)</f>
        <v>16</v>
      </c>
      <c r="R13" s="64">
        <f t="shared" si="5"/>
        <v>0.375</v>
      </c>
      <c r="S13" s="63">
        <f>SUMIF('ESTATÍSTICAS ATLETAS'!$I:$I,$A13,'ESTATÍSTICAS ATLETAS'!Z:Z)</f>
        <v>7</v>
      </c>
      <c r="T13" s="63">
        <f>SUMIF('ESTATÍSTICAS ATLETAS'!$I:$I,$A13,'ESTATÍSTICAS ATLETAS'!AA:AA)</f>
        <v>5</v>
      </c>
      <c r="U13" s="63">
        <f>SUMIF('ESTATÍSTICAS ATLETAS'!$I:$I,$A13,'ESTATÍSTICAS ATLETAS'!AB:AB)</f>
        <v>12</v>
      </c>
      <c r="V13" s="95">
        <f t="shared" si="6"/>
        <v>3</v>
      </c>
      <c r="W13" s="63">
        <f>SUMIF('ESTATÍSTICAS ATLETAS'!$I:$I,$A13,'ESTATÍSTICAS ATLETAS'!AC:AC)</f>
        <v>4</v>
      </c>
      <c r="X13" s="95">
        <f t="shared" si="7"/>
        <v>1</v>
      </c>
      <c r="Y13" s="63">
        <f>SUMIF('ESTATÍSTICAS ATLETAS'!$I:$I,$A13,'ESTATÍSTICAS ATLETAS'!AD:AD)</f>
        <v>7</v>
      </c>
      <c r="Z13" s="63">
        <f>SUMIF('ESTATÍSTICAS ATLETAS'!$I:$I,$A13,'ESTATÍSTICAS ATLETAS'!AE:AE)</f>
        <v>3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10</v>
      </c>
      <c r="AC13" s="63">
        <f>SUMIF('ESTATÍSTICAS ATLETAS'!$I:$I,$A13,'ESTATÍSTICAS ATLETAS'!AH:AH)</f>
        <v>8</v>
      </c>
      <c r="AD13" s="63">
        <f>SUMIF('ESTATÍSTICAS ATLETAS'!$I:$I,$A13,'ESTATÍSTICAS ATLETAS'!AI:AI)</f>
        <v>2</v>
      </c>
      <c r="AE13" s="154">
        <f>SUMIF('ESTATÍSTICAS ATLETAS'!$I:$I,$A13,'ESTATÍSTICAS ATLETAS'!AJ:AJ)</f>
        <v>-7</v>
      </c>
    </row>
    <row r="14">
      <c r="A14" s="151" t="s">
        <v>210</v>
      </c>
      <c r="B14" s="124">
        <f>VLOOKUP(A14,'LISTA DE ATLETAS'!D:G,4,FALSE)</f>
        <v>2</v>
      </c>
      <c r="C14" s="125"/>
      <c r="D14" s="125">
        <f>COUNTIF('ESTATÍSTICAS ATLETAS'!I:I,A14)</f>
        <v>4</v>
      </c>
      <c r="E14" s="125">
        <f>SUMIF('ESTATÍSTICAS ATLETAS'!I:I,A14,'ESTATÍSTICAS ATLETAS'!M:M)</f>
        <v>0</v>
      </c>
      <c r="F14" s="126">
        <f t="shared" si="1"/>
        <v>0</v>
      </c>
      <c r="G14" s="125">
        <f>SUMIF('ESTATÍSTICAS ATLETAS'!$I:$I,$A14,'ESTATÍSTICAS ATLETAS'!N:N)</f>
        <v>0</v>
      </c>
      <c r="H14" s="125">
        <f>SUMIF('ESTATÍSTICAS ATLETAS'!$I:$I,$A14,'ESTATÍSTICAS ATLETAS'!O:O)</f>
        <v>10</v>
      </c>
      <c r="I14" s="127">
        <f t="shared" si="2"/>
        <v>0</v>
      </c>
      <c r="J14" s="125">
        <f>SUMIF('ESTATÍSTICAS ATLETAS'!$I:$I,$A14,'ESTATÍSTICAS ATLETAS'!Q:Q)</f>
        <v>0</v>
      </c>
      <c r="K14" s="125">
        <f>SUMIF('ESTATÍSTICAS ATLETAS'!$I:$I,$A14,'ESTATÍSTICAS ATLETAS'!R:R)</f>
        <v>8</v>
      </c>
      <c r="L14" s="127">
        <f t="shared" si="3"/>
        <v>0</v>
      </c>
      <c r="M14" s="125">
        <f>SUMIF('ESTATÍSTICAS ATLETAS'!$I:$I,$A14,'ESTATÍSTICAS ATLETAS'!T:T)</f>
        <v>0</v>
      </c>
      <c r="N14" s="125">
        <f>SUMIF('ESTATÍSTICAS ATLETAS'!$I:$I,$A14,'ESTATÍSTICAS ATLETAS'!U:U)</f>
        <v>2</v>
      </c>
      <c r="O14" s="127">
        <f t="shared" si="4"/>
        <v>0</v>
      </c>
      <c r="P14" s="125">
        <f>SUMIF('ESTATÍSTICAS ATLETAS'!$I:$I,$A14,'ESTATÍSTICAS ATLETAS'!W:W)</f>
        <v>0</v>
      </c>
      <c r="Q14" s="125">
        <f>SUMIF('ESTATÍSTICAS ATLETAS'!$I:$I,$A14,'ESTATÍSTICAS ATLETAS'!X:X)</f>
        <v>0</v>
      </c>
      <c r="R14" s="127" t="str">
        <f t="shared" si="5"/>
        <v/>
      </c>
      <c r="S14" s="125">
        <f>SUMIF('ESTATÍSTICAS ATLETAS'!$I:$I,$A14,'ESTATÍSTICAS ATLETAS'!Z:Z)</f>
        <v>2</v>
      </c>
      <c r="T14" s="125">
        <f>SUMIF('ESTATÍSTICAS ATLETAS'!$I:$I,$A14,'ESTATÍSTICAS ATLETAS'!AA:AA)</f>
        <v>2</v>
      </c>
      <c r="U14" s="125">
        <f>SUMIF('ESTATÍSTICAS ATLETAS'!$I:$I,$A14,'ESTATÍSTICAS ATLETAS'!AB:AB)</f>
        <v>4</v>
      </c>
      <c r="V14" s="126">
        <f t="shared" si="6"/>
        <v>1</v>
      </c>
      <c r="W14" s="125">
        <f>SUMIF('ESTATÍSTICAS ATLETAS'!$I:$I,$A14,'ESTATÍSTICAS ATLETAS'!AC:AC)</f>
        <v>4</v>
      </c>
      <c r="X14" s="126">
        <f t="shared" si="7"/>
        <v>1</v>
      </c>
      <c r="Y14" s="125">
        <f>SUMIF('ESTATÍSTICAS ATLETAS'!$I:$I,$A14,'ESTATÍSTICAS ATLETAS'!AD:AD)</f>
        <v>6</v>
      </c>
      <c r="Z14" s="125">
        <f>SUMIF('ESTATÍSTICAS ATLETAS'!$I:$I,$A14,'ESTATÍSTICAS ATLETAS'!AE:AE)</f>
        <v>0</v>
      </c>
      <c r="AA14" s="125">
        <f>SUMIF('ESTATÍSTICAS ATLETAS'!$I:$I,$A14,'ESTATÍSTICAS ATLETAS'!AF:AF)</f>
        <v>0</v>
      </c>
      <c r="AB14" s="125">
        <f>SUMIF('ESTATÍSTICAS ATLETAS'!$I:$I,$A14,'ESTATÍSTICAS ATLETAS'!AG:AG)</f>
        <v>1</v>
      </c>
      <c r="AC14" s="125">
        <f>SUMIF('ESTATÍSTICAS ATLETAS'!$I:$I,$A14,'ESTATÍSTICAS ATLETAS'!AH:AH)</f>
        <v>0</v>
      </c>
      <c r="AD14" s="125">
        <f>SUMIF('ESTATÍSTICAS ATLETAS'!$I:$I,$A14,'ESTATÍSTICAS ATLETAS'!AI:AI)</f>
        <v>-15</v>
      </c>
      <c r="AE14" s="152">
        <f>SUMIF('ESTATÍSTICAS ATLETAS'!$I:$I,$A14,'ESTATÍSTICAS ATLETAS'!AJ:AJ)</f>
        <v>-8</v>
      </c>
    </row>
    <row r="15">
      <c r="A15" s="153" t="s">
        <v>222</v>
      </c>
      <c r="B15" s="61">
        <f>VLOOKUP(A15,'LISTA DE ATLETAS'!D:G,4,FALSE)</f>
        <v>74</v>
      </c>
      <c r="C15" s="63"/>
      <c r="D15" s="63">
        <f>COUNTIF('ESTATÍSTICAS ATLETAS'!I:I,A15)</f>
        <v>5</v>
      </c>
      <c r="E15" s="63">
        <f>SUMIF('ESTATÍSTICAS ATLETAS'!I:I,A15,'ESTATÍSTICAS ATLETAS'!M:M)</f>
        <v>2</v>
      </c>
      <c r="F15" s="95">
        <f t="shared" si="1"/>
        <v>0.4</v>
      </c>
      <c r="G15" s="63">
        <f>SUMIF('ESTATÍSTICAS ATLETAS'!$I:$I,$A15,'ESTATÍSTICAS ATLETAS'!N:N)</f>
        <v>1</v>
      </c>
      <c r="H15" s="63">
        <f>SUMIF('ESTATÍSTICAS ATLETAS'!$I:$I,$A15,'ESTATÍSTICAS ATLETAS'!O:O)</f>
        <v>14</v>
      </c>
      <c r="I15" s="64">
        <f t="shared" si="2"/>
        <v>0.07142857143</v>
      </c>
      <c r="J15" s="63">
        <f>SUMIF('ESTATÍSTICAS ATLETAS'!$I:$I,$A15,'ESTATÍSTICAS ATLETAS'!Q:Q)</f>
        <v>1</v>
      </c>
      <c r="K15" s="63">
        <f>SUMIF('ESTATÍSTICAS ATLETAS'!$I:$I,$A15,'ESTATÍSTICAS ATLETAS'!R:R)</f>
        <v>11</v>
      </c>
      <c r="L15" s="64">
        <f t="shared" si="3"/>
        <v>0.09090909091</v>
      </c>
      <c r="M15" s="63">
        <f>SUMIF('ESTATÍSTICAS ATLETAS'!$I:$I,$A15,'ESTATÍSTICAS ATLETAS'!T:T)</f>
        <v>0</v>
      </c>
      <c r="N15" s="63">
        <f>SUMIF('ESTATÍSTICAS ATLETAS'!$I:$I,$A15,'ESTATÍSTICAS ATLETAS'!U:U)</f>
        <v>3</v>
      </c>
      <c r="O15" s="64">
        <f t="shared" si="4"/>
        <v>0</v>
      </c>
      <c r="P15" s="63">
        <f>SUMIF('ESTATÍSTICAS ATLETAS'!$I:$I,$A15,'ESTATÍSTICAS ATLETAS'!W:W)</f>
        <v>0</v>
      </c>
      <c r="Q15" s="63">
        <f>SUMIF('ESTATÍSTICAS ATLETAS'!$I:$I,$A15,'ESTATÍSTICAS ATLETAS'!X:X)</f>
        <v>0</v>
      </c>
      <c r="R15" s="64" t="str">
        <f t="shared" si="5"/>
        <v/>
      </c>
      <c r="S15" s="63">
        <f>SUMIF('ESTATÍSTICAS ATLETAS'!$I:$I,$A15,'ESTATÍSTICAS ATLETAS'!Z:Z)</f>
        <v>1</v>
      </c>
      <c r="T15" s="63">
        <f>SUMIF('ESTATÍSTICAS ATLETAS'!$I:$I,$A15,'ESTATÍSTICAS ATLETAS'!AA:AA)</f>
        <v>8</v>
      </c>
      <c r="U15" s="63">
        <f>SUMIF('ESTATÍSTICAS ATLETAS'!$I:$I,$A15,'ESTATÍSTICAS ATLETAS'!AB:AB)</f>
        <v>9</v>
      </c>
      <c r="V15" s="95">
        <f t="shared" si="6"/>
        <v>1.8</v>
      </c>
      <c r="W15" s="63">
        <f>SUMIF('ESTATÍSTICAS ATLETAS'!$I:$I,$A15,'ESTATÍSTICAS ATLETAS'!AC:AC)</f>
        <v>9</v>
      </c>
      <c r="X15" s="95">
        <f t="shared" si="7"/>
        <v>1.8</v>
      </c>
      <c r="Y15" s="63">
        <f>SUMIF('ESTATÍSTICAS ATLETAS'!$I:$I,$A15,'ESTATÍSTICAS ATLETAS'!AD:AD)</f>
        <v>17</v>
      </c>
      <c r="Z15" s="63">
        <f>SUMIF('ESTATÍSTICAS ATLETAS'!$I:$I,$A15,'ESTATÍSTICAS ATLETAS'!AE:AE)</f>
        <v>3</v>
      </c>
      <c r="AA15" s="63">
        <f>SUMIF('ESTATÍSTICAS ATLETAS'!$I:$I,$A15,'ESTATÍSTICAS ATLETAS'!AF:AF)</f>
        <v>1</v>
      </c>
      <c r="AB15" s="63">
        <f>SUMIF('ESTATÍSTICAS ATLETAS'!$I:$I,$A15,'ESTATÍSTICAS ATLETAS'!AG:AG)</f>
        <v>3</v>
      </c>
      <c r="AC15" s="63">
        <f>SUMIF('ESTATÍSTICAS ATLETAS'!$I:$I,$A15,'ESTATÍSTICAS ATLETAS'!AH:AH)</f>
        <v>0</v>
      </c>
      <c r="AD15" s="63">
        <f>SUMIF('ESTATÍSTICAS ATLETAS'!$I:$I,$A15,'ESTATÍSTICAS ATLETAS'!AI:AI)</f>
        <v>-43</v>
      </c>
      <c r="AE15" s="154">
        <f>SUMIF('ESTATÍSTICAS ATLETAS'!$I:$I,$A15,'ESTATÍSTICAS ATLETAS'!AJ:AJ)</f>
        <v>-6</v>
      </c>
    </row>
    <row r="16">
      <c r="A16" s="151" t="s">
        <v>224</v>
      </c>
      <c r="B16" s="124">
        <f>VLOOKUP(A16,'LISTA DE ATLETAS'!D:G,4,FALSE)</f>
        <v>99</v>
      </c>
      <c r="C16" s="125"/>
      <c r="D16" s="125">
        <f>COUNTIF('ESTATÍSTICAS ATLETAS'!I:I,A16)</f>
        <v>5</v>
      </c>
      <c r="E16" s="125">
        <f>SUMIF('ESTATÍSTICAS ATLETAS'!I:I,A16,'ESTATÍSTICAS ATLETAS'!M:M)</f>
        <v>0</v>
      </c>
      <c r="F16" s="126">
        <f t="shared" si="1"/>
        <v>0</v>
      </c>
      <c r="G16" s="125">
        <f>SUMIF('ESTATÍSTICAS ATLETAS'!$I:$I,$A16,'ESTATÍSTICAS ATLETAS'!N:N)</f>
        <v>0</v>
      </c>
      <c r="H16" s="125">
        <f>SUMIF('ESTATÍSTICAS ATLETAS'!$I:$I,$A16,'ESTATÍSTICAS ATLETAS'!O:O)</f>
        <v>5</v>
      </c>
      <c r="I16" s="127">
        <f t="shared" si="2"/>
        <v>0</v>
      </c>
      <c r="J16" s="125">
        <f>SUMIF('ESTATÍSTICAS ATLETAS'!$I:$I,$A16,'ESTATÍSTICAS ATLETAS'!Q:Q)</f>
        <v>0</v>
      </c>
      <c r="K16" s="125">
        <f>SUMIF('ESTATÍSTICAS ATLETAS'!$I:$I,$A16,'ESTATÍSTICAS ATLETAS'!R:R)</f>
        <v>5</v>
      </c>
      <c r="L16" s="127">
        <f t="shared" si="3"/>
        <v>0</v>
      </c>
      <c r="M16" s="125">
        <f>SUMIF('ESTATÍSTICAS ATLETAS'!$I:$I,$A16,'ESTATÍSTICAS ATLETAS'!T:T)</f>
        <v>0</v>
      </c>
      <c r="N16" s="125">
        <f>SUMIF('ESTATÍSTICAS ATLETAS'!$I:$I,$A16,'ESTATÍSTICAS ATLETAS'!U:U)</f>
        <v>0</v>
      </c>
      <c r="O16" s="127" t="str">
        <f t="shared" si="4"/>
        <v/>
      </c>
      <c r="P16" s="125">
        <f>SUMIF('ESTATÍSTICAS ATLETAS'!$I:$I,$A16,'ESTATÍSTICAS ATLETAS'!W:W)</f>
        <v>0</v>
      </c>
      <c r="Q16" s="125">
        <f>SUMIF('ESTATÍSTICAS ATLETAS'!$I:$I,$A16,'ESTATÍSTICAS ATLETAS'!X:X)</f>
        <v>0</v>
      </c>
      <c r="R16" s="127" t="str">
        <f t="shared" si="5"/>
        <v/>
      </c>
      <c r="S16" s="125">
        <f>SUMIF('ESTATÍSTICAS ATLETAS'!$I:$I,$A16,'ESTATÍSTICAS ATLETAS'!Z:Z)</f>
        <v>4</v>
      </c>
      <c r="T16" s="125">
        <f>SUMIF('ESTATÍSTICAS ATLETAS'!$I:$I,$A16,'ESTATÍSTICAS ATLETAS'!AA:AA)</f>
        <v>9</v>
      </c>
      <c r="U16" s="125">
        <f>SUMIF('ESTATÍSTICAS ATLETAS'!$I:$I,$A16,'ESTATÍSTICAS ATLETAS'!AB:AB)</f>
        <v>13</v>
      </c>
      <c r="V16" s="126">
        <f t="shared" si="6"/>
        <v>2.6</v>
      </c>
      <c r="W16" s="125">
        <f>SUMIF('ESTATÍSTICAS ATLETAS'!$I:$I,$A16,'ESTATÍSTICAS ATLETAS'!AC:AC)</f>
        <v>2</v>
      </c>
      <c r="X16" s="126">
        <f t="shared" si="7"/>
        <v>0.4</v>
      </c>
      <c r="Y16" s="125">
        <f>SUMIF('ESTATÍSTICAS ATLETAS'!$I:$I,$A16,'ESTATÍSTICAS ATLETAS'!AD:AD)</f>
        <v>3</v>
      </c>
      <c r="Z16" s="125">
        <f>SUMIF('ESTATÍSTICAS ATLETAS'!$I:$I,$A16,'ESTATÍSTICAS ATLETAS'!AE:AE)</f>
        <v>2</v>
      </c>
      <c r="AA16" s="125">
        <f>SUMIF('ESTATÍSTICAS ATLETAS'!$I:$I,$A16,'ESTATÍSTICAS ATLETAS'!AF:AF)</f>
        <v>0</v>
      </c>
      <c r="AB16" s="125">
        <f>SUMIF('ESTATÍSTICAS ATLETAS'!$I:$I,$A16,'ESTATÍSTICAS ATLETAS'!AG:AG)</f>
        <v>8</v>
      </c>
      <c r="AC16" s="125">
        <f>SUMIF('ESTATÍSTICAS ATLETAS'!$I:$I,$A16,'ESTATÍSTICAS ATLETAS'!AH:AH)</f>
        <v>0</v>
      </c>
      <c r="AD16" s="125">
        <f>SUMIF('ESTATÍSTICAS ATLETAS'!$I:$I,$A16,'ESTATÍSTICAS ATLETAS'!AI:AI)</f>
        <v>-3</v>
      </c>
      <c r="AE16" s="152">
        <f>SUMIF('ESTATÍSTICAS ATLETAS'!$I:$I,$A16,'ESTATÍSTICAS ATLETAS'!AJ:AJ)</f>
        <v>9</v>
      </c>
    </row>
    <row r="17">
      <c r="A17" s="153" t="s">
        <v>217</v>
      </c>
      <c r="B17" s="61">
        <f>VLOOKUP(A17,'LISTA DE ATLETAS'!D:G,4,FALSE)</f>
        <v>27</v>
      </c>
      <c r="C17" s="63"/>
      <c r="D17" s="63">
        <f>COUNTIF('ESTATÍSTICAS ATLETAS'!I:I,A17)</f>
        <v>3</v>
      </c>
      <c r="E17" s="63">
        <f>SUMIF('ESTATÍSTICAS ATLETAS'!I:I,A17,'ESTATÍSTICAS ATLETAS'!M:M)</f>
        <v>4</v>
      </c>
      <c r="F17" s="95">
        <f t="shared" si="1"/>
        <v>1.333333333</v>
      </c>
      <c r="G17" s="63">
        <f>SUMIF('ESTATÍSTICAS ATLETAS'!$I:$I,$A17,'ESTATÍSTICAS ATLETAS'!N:N)</f>
        <v>2</v>
      </c>
      <c r="H17" s="63">
        <f>SUMIF('ESTATÍSTICAS ATLETAS'!$I:$I,$A17,'ESTATÍSTICAS ATLETAS'!O:O)</f>
        <v>8</v>
      </c>
      <c r="I17" s="64">
        <f t="shared" si="2"/>
        <v>0.25</v>
      </c>
      <c r="J17" s="63">
        <f>SUMIF('ESTATÍSTICAS ATLETAS'!$I:$I,$A17,'ESTATÍSTICAS ATLETAS'!Q:Q)</f>
        <v>2</v>
      </c>
      <c r="K17" s="63">
        <f>SUMIF('ESTATÍSTICAS ATLETAS'!$I:$I,$A17,'ESTATÍSTICAS ATLETAS'!R:R)</f>
        <v>8</v>
      </c>
      <c r="L17" s="64">
        <f t="shared" si="3"/>
        <v>0.25</v>
      </c>
      <c r="M17" s="63">
        <f>SUMIF('ESTATÍSTICAS ATLETAS'!$I:$I,$A17,'ESTATÍSTICAS ATLETAS'!T:T)</f>
        <v>0</v>
      </c>
      <c r="N17" s="63">
        <f>SUMIF('ESTATÍSTICAS ATLETAS'!$I:$I,$A17,'ESTATÍSTICAS ATLETAS'!U:U)</f>
        <v>0</v>
      </c>
      <c r="O17" s="64" t="str">
        <f t="shared" si="4"/>
        <v/>
      </c>
      <c r="P17" s="63">
        <f>SUMIF('ESTATÍSTICAS ATLETAS'!$I:$I,$A17,'ESTATÍSTICAS ATLETAS'!W:W)</f>
        <v>0</v>
      </c>
      <c r="Q17" s="63">
        <f>SUMIF('ESTATÍSTICAS ATLETAS'!$I:$I,$A17,'ESTATÍSTICAS ATLETAS'!X:X)</f>
        <v>0</v>
      </c>
      <c r="R17" s="64" t="str">
        <f t="shared" si="5"/>
        <v/>
      </c>
      <c r="S17" s="63">
        <f>SUMIF('ESTATÍSTICAS ATLETAS'!$I:$I,$A17,'ESTATÍSTICAS ATLETAS'!Z:Z)</f>
        <v>0</v>
      </c>
      <c r="T17" s="63">
        <f>SUMIF('ESTATÍSTICAS ATLETAS'!$I:$I,$A17,'ESTATÍSTICAS ATLETAS'!AA:AA)</f>
        <v>7</v>
      </c>
      <c r="U17" s="63">
        <f>SUMIF('ESTATÍSTICAS ATLETAS'!$I:$I,$A17,'ESTATÍSTICAS ATLETAS'!AB:AB)</f>
        <v>7</v>
      </c>
      <c r="V17" s="95">
        <f t="shared" si="6"/>
        <v>2.333333333</v>
      </c>
      <c r="W17" s="63">
        <f>SUMIF('ESTATÍSTICAS ATLETAS'!$I:$I,$A17,'ESTATÍSTICAS ATLETAS'!AC:AC)</f>
        <v>9</v>
      </c>
      <c r="X17" s="95">
        <f t="shared" si="7"/>
        <v>3</v>
      </c>
      <c r="Y17" s="63">
        <f>SUMIF('ESTATÍSTICAS ATLETAS'!$I:$I,$A17,'ESTATÍSTICAS ATLETAS'!AD:AD)</f>
        <v>4</v>
      </c>
      <c r="Z17" s="63">
        <f>SUMIF('ESTATÍSTICAS ATLETAS'!$I:$I,$A17,'ESTATÍSTICAS ATLETAS'!AE:AE)</f>
        <v>1</v>
      </c>
      <c r="AA17" s="63">
        <f>SUMIF('ESTATÍSTICAS ATLETAS'!$I:$I,$A17,'ESTATÍSTICAS ATLETAS'!AF:AF)</f>
        <v>1</v>
      </c>
      <c r="AB17" s="63">
        <f>SUMIF('ESTATÍSTICAS ATLETAS'!$I:$I,$A17,'ESTATÍSTICAS ATLETAS'!AG:AG)</f>
        <v>6</v>
      </c>
      <c r="AC17" s="63">
        <f>SUMIF('ESTATÍSTICAS ATLETAS'!$I:$I,$A17,'ESTATÍSTICAS ATLETAS'!AH:AH)</f>
        <v>0</v>
      </c>
      <c r="AD17" s="63">
        <f>SUMIF('ESTATÍSTICAS ATLETAS'!$I:$I,$A17,'ESTATÍSTICAS ATLETAS'!AI:AI)</f>
        <v>-27</v>
      </c>
      <c r="AE17" s="154">
        <f>SUMIF('ESTATÍSTICAS ATLETAS'!$I:$I,$A17,'ESTATÍSTICAS ATLETAS'!AJ:AJ)</f>
        <v>12</v>
      </c>
    </row>
    <row r="18">
      <c r="A18" s="155" t="s">
        <v>221</v>
      </c>
      <c r="B18" s="156">
        <f>VLOOKUP(A18,'LISTA DE ATLETAS'!D:G,4,FALSE)</f>
        <v>73</v>
      </c>
      <c r="C18" s="157"/>
      <c r="D18" s="156">
        <f>COUNTIF('ESTATÍSTICAS ATLETAS'!I:I,A18)</f>
        <v>5</v>
      </c>
      <c r="E18" s="157">
        <f>SUMIF('ESTATÍSTICAS ATLETAS'!I:I,A18,'ESTATÍSTICAS ATLETAS'!M:M)</f>
        <v>22</v>
      </c>
      <c r="F18" s="158">
        <f t="shared" si="1"/>
        <v>4.4</v>
      </c>
      <c r="G18" s="157">
        <f>SUMIF('ESTATÍSTICAS ATLETAS'!$I:$I,$A18,'ESTATÍSTICAS ATLETAS'!N:N)</f>
        <v>8</v>
      </c>
      <c r="H18" s="157">
        <f>SUMIF('ESTATÍSTICAS ATLETAS'!$I:$I,$A18,'ESTATÍSTICAS ATLETAS'!O:O)</f>
        <v>32</v>
      </c>
      <c r="I18" s="159">
        <f t="shared" si="2"/>
        <v>0.25</v>
      </c>
      <c r="J18" s="157">
        <f>SUMIF('ESTATÍSTICAS ATLETAS'!$I:$I,$A18,'ESTATÍSTICAS ATLETAS'!Q:Q)</f>
        <v>8</v>
      </c>
      <c r="K18" s="157">
        <f>SUMIF('ESTATÍSTICAS ATLETAS'!$I:$I,$A18,'ESTATÍSTICAS ATLETAS'!R:R)</f>
        <v>29</v>
      </c>
      <c r="L18" s="159">
        <f t="shared" si="3"/>
        <v>0.275862069</v>
      </c>
      <c r="M18" s="157">
        <f>SUMIF('ESTATÍSTICAS ATLETAS'!$I:$I,$A18,'ESTATÍSTICAS ATLETAS'!T:T)</f>
        <v>0</v>
      </c>
      <c r="N18" s="157">
        <f>SUMIF('ESTATÍSTICAS ATLETAS'!$I:$I,$A18,'ESTATÍSTICAS ATLETAS'!U:U)</f>
        <v>3</v>
      </c>
      <c r="O18" s="159">
        <f t="shared" si="4"/>
        <v>0</v>
      </c>
      <c r="P18" s="157">
        <f>SUMIF('ESTATÍSTICAS ATLETAS'!$I:$I,$A18,'ESTATÍSTICAS ATLETAS'!W:W)</f>
        <v>6</v>
      </c>
      <c r="Q18" s="157">
        <f>SUMIF('ESTATÍSTICAS ATLETAS'!$I:$I,$A18,'ESTATÍSTICAS ATLETAS'!X:X)</f>
        <v>11</v>
      </c>
      <c r="R18" s="159">
        <f t="shared" si="5"/>
        <v>0.5454545455</v>
      </c>
      <c r="S18" s="157">
        <f>SUMIF('ESTATÍSTICAS ATLETAS'!$I:$I,$A18,'ESTATÍSTICAS ATLETAS'!Z:Z)</f>
        <v>5</v>
      </c>
      <c r="T18" s="157">
        <f>SUMIF('ESTATÍSTICAS ATLETAS'!$I:$I,$A18,'ESTATÍSTICAS ATLETAS'!AA:AA)</f>
        <v>6</v>
      </c>
      <c r="U18" s="157">
        <f>SUMIF('ESTATÍSTICAS ATLETAS'!$I:$I,$A18,'ESTATÍSTICAS ATLETAS'!AB:AB)</f>
        <v>11</v>
      </c>
      <c r="V18" s="158">
        <f t="shared" si="6"/>
        <v>2.2</v>
      </c>
      <c r="W18" s="157">
        <f>SUMIF('ESTATÍSTICAS ATLETAS'!$I:$I,$A18,'ESTATÍSTICAS ATLETAS'!AC:AC)</f>
        <v>3</v>
      </c>
      <c r="X18" s="158">
        <f t="shared" si="7"/>
        <v>0.6</v>
      </c>
      <c r="Y18" s="157">
        <f>SUMIF('ESTATÍSTICAS ATLETAS'!$I:$I,$A18,'ESTATÍSTICAS ATLETAS'!AD:AD)</f>
        <v>15</v>
      </c>
      <c r="Z18" s="157">
        <f>SUMIF('ESTATÍSTICAS ATLETAS'!$I:$I,$A18,'ESTATÍSTICAS ATLETAS'!AE:AE)</f>
        <v>1</v>
      </c>
      <c r="AA18" s="157">
        <f>SUMIF('ESTATÍSTICAS ATLETAS'!$I:$I,$A18,'ESTATÍSTICAS ATLETAS'!AF:AF)</f>
        <v>0</v>
      </c>
      <c r="AB18" s="157">
        <f>SUMIF('ESTATÍSTICAS ATLETAS'!$I:$I,$A18,'ESTATÍSTICAS ATLETAS'!AG:AG)</f>
        <v>3</v>
      </c>
      <c r="AC18" s="157">
        <f>SUMIF('ESTATÍSTICAS ATLETAS'!$I:$I,$A18,'ESTATÍSTICAS ATLETAS'!AH:AH)</f>
        <v>8</v>
      </c>
      <c r="AD18" s="157">
        <f>SUMIF('ESTATÍSTICAS ATLETAS'!$I:$I,$A18,'ESTATÍSTICAS ATLETAS'!AI:AI)</f>
        <v>-23</v>
      </c>
      <c r="AE18" s="160">
        <f>SUMIF('ESTATÍSTICAS ATLETAS'!$I:$I,$A18,'ESTATÍSTICAS ATLETAS'!AJ:AJ)</f>
        <v>-7</v>
      </c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8 I2:I18 V2:V18 X2:X18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37" t="s">
        <v>168</v>
      </c>
      <c r="B2" s="15" t="str">
        <f>VLOOKUP(A2,'LISTA DE ATLETAS'!D:G,4,FALSE)</f>
        <v/>
      </c>
      <c r="C2" s="16"/>
      <c r="D2" s="16">
        <f>COUNTIF('ESTATÍSTICAS ATLETAS'!I:I,A2)</f>
        <v>3</v>
      </c>
      <c r="E2" s="16">
        <f>SUMIF('ESTATÍSTICAS ATLETAS'!I:I,A2,'ESTATÍSTICAS ATLETAS'!M:M)</f>
        <v>6</v>
      </c>
      <c r="F2" s="17">
        <f t="shared" ref="F2:F14" si="1">E2/D2</f>
        <v>2</v>
      </c>
      <c r="G2" s="16">
        <f>SUMIF('ESTATÍSTICAS ATLETAS'!$I:$I,$A2,'ESTATÍSTICAS ATLETAS'!N:N)</f>
        <v>3</v>
      </c>
      <c r="H2" s="16">
        <f>SUMIF('ESTATÍSTICAS ATLETAS'!$I:$I,$A2,'ESTATÍSTICAS ATLETAS'!O:O)</f>
        <v>7</v>
      </c>
      <c r="I2" s="18">
        <f t="shared" ref="I2:I14" si="2">IFERROR(G2/H2,"")</f>
        <v>0.4285714286</v>
      </c>
      <c r="J2" s="16">
        <f>SUMIF('ESTATÍSTICAS ATLETAS'!$I:$I,$A2,'ESTATÍSTICAS ATLETAS'!Q:Q)</f>
        <v>3</v>
      </c>
      <c r="K2" s="16">
        <f>SUMIF('ESTATÍSTICAS ATLETAS'!$I:$I,$A2,'ESTATÍSTICAS ATLETAS'!R:R)</f>
        <v>6</v>
      </c>
      <c r="L2" s="18">
        <f t="shared" ref="L2:L14" si="3">IFERROR(J2/K2,"")</f>
        <v>0.5</v>
      </c>
      <c r="M2" s="16">
        <f>SUMIF('ESTATÍSTICAS ATLETAS'!$I:$I,$A2,'ESTATÍSTICAS ATLETAS'!T:T)</f>
        <v>0</v>
      </c>
      <c r="N2" s="16">
        <f>SUMIF('ESTATÍSTICAS ATLETAS'!$I:$I,$A2,'ESTATÍSTICAS ATLETAS'!U:U)</f>
        <v>1</v>
      </c>
      <c r="O2" s="18">
        <f t="shared" ref="O2:O14" si="4">IFERROR(M2/N2,"")</f>
        <v>0</v>
      </c>
      <c r="P2" s="16">
        <f>SUMIF('ESTATÍSTICAS ATLETAS'!$I:$I,$A2,'ESTATÍSTICAS ATLETAS'!W:W)</f>
        <v>0</v>
      </c>
      <c r="Q2" s="16">
        <f>SUMIF('ESTATÍSTICAS ATLETAS'!$I:$I,$A2,'ESTATÍSTICAS ATLETAS'!X:X)</f>
        <v>0</v>
      </c>
      <c r="R2" s="18" t="str">
        <f t="shared" ref="R2:R14" si="5">IFERROR(P2/Q2,"")</f>
        <v/>
      </c>
      <c r="S2" s="16">
        <f>SUMIF('ESTATÍSTICAS ATLETAS'!$I:$I,$A2,'ESTATÍSTICAS ATLETAS'!Z:Z)</f>
        <v>5</v>
      </c>
      <c r="T2" s="16">
        <f>SUMIF('ESTATÍSTICAS ATLETAS'!$I:$I,$A2,'ESTATÍSTICAS ATLETAS'!AA:AA)</f>
        <v>9</v>
      </c>
      <c r="U2" s="16">
        <f>SUMIF('ESTATÍSTICAS ATLETAS'!$I:$I,$A2,'ESTATÍSTICAS ATLETAS'!AB:AB)</f>
        <v>14</v>
      </c>
      <c r="V2" s="17">
        <f t="shared" ref="V2:V14" si="6">U2/D2</f>
        <v>4.666666667</v>
      </c>
      <c r="W2" s="16">
        <f>SUMIF('ESTATÍSTICAS ATLETAS'!$I:$I,$A2,'ESTATÍSTICAS ATLETAS'!AC:AC)</f>
        <v>4</v>
      </c>
      <c r="X2" s="17">
        <f t="shared" ref="X2:X14" si="7">W2/D2</f>
        <v>1.333333333</v>
      </c>
      <c r="Y2" s="16">
        <f>SUMIF('ESTATÍSTICAS ATLETAS'!$I:$I,$A2,'ESTATÍSTICAS ATLETAS'!AD:AD)</f>
        <v>4</v>
      </c>
      <c r="Z2" s="16">
        <f>SUMIF('ESTATÍSTICAS ATLETAS'!$I:$I,$A2,'ESTATÍSTICAS ATLETAS'!AE:AE)</f>
        <v>1</v>
      </c>
      <c r="AA2" s="16">
        <f>SUMIF('ESTATÍSTICAS ATLETAS'!$I:$I,$A2,'ESTATÍSTICAS ATLETAS'!AF:AF)</f>
        <v>0</v>
      </c>
      <c r="AB2" s="16">
        <f>SUMIF('ESTATÍSTICAS ATLETAS'!$I:$I,$A2,'ESTATÍSTICAS ATLETAS'!AG:AG)</f>
        <v>3</v>
      </c>
      <c r="AC2" s="16">
        <f>SUMIF('ESTATÍSTICAS ATLETAS'!$I:$I,$A2,'ESTATÍSTICAS ATLETAS'!AH:AH)</f>
        <v>1</v>
      </c>
      <c r="AD2" s="16">
        <f>SUMIF('ESTATÍSTICAS ATLETAS'!$I:$I,$A2,'ESTATÍSTICAS ATLETAS'!AI:AI)</f>
        <v>26</v>
      </c>
      <c r="AE2" s="138">
        <f>SUMIF('ESTATÍSTICAS ATLETAS'!$I:$I,$A2,'ESTATÍSTICAS ATLETAS'!AJ:AJ)</f>
        <v>17</v>
      </c>
    </row>
    <row r="3">
      <c r="A3" s="109" t="s">
        <v>158</v>
      </c>
      <c r="B3" s="61">
        <f>VLOOKUP(A3,'LISTA DE ATLETAS'!D:G,4,FALSE)</f>
        <v>34</v>
      </c>
      <c r="C3" s="63"/>
      <c r="D3" s="63">
        <f>COUNTIF('ESTATÍSTICAS ATLETAS'!I:I,A3)</f>
        <v>4</v>
      </c>
      <c r="E3" s="63">
        <f>SUMIF('ESTATÍSTICAS ATLETAS'!I:I,A3,'ESTATÍSTICAS ATLETAS'!M:M)</f>
        <v>61</v>
      </c>
      <c r="F3" s="95">
        <f t="shared" si="1"/>
        <v>15.25</v>
      </c>
      <c r="G3" s="63">
        <f>SUMIF('ESTATÍSTICAS ATLETAS'!$I:$I,$A3,'ESTATÍSTICAS ATLETAS'!N:N)</f>
        <v>29</v>
      </c>
      <c r="H3" s="63">
        <f>SUMIF('ESTATÍSTICAS ATLETAS'!$I:$I,$A3,'ESTATÍSTICAS ATLETAS'!O:O)</f>
        <v>67</v>
      </c>
      <c r="I3" s="64">
        <f t="shared" si="2"/>
        <v>0.4328358209</v>
      </c>
      <c r="J3" s="63">
        <f>SUMIF('ESTATÍSTICAS ATLETAS'!$I:$I,$A3,'ESTATÍSTICAS ATLETAS'!Q:Q)</f>
        <v>29</v>
      </c>
      <c r="K3" s="63">
        <f>SUMIF('ESTATÍSTICAS ATLETAS'!$I:$I,$A3,'ESTATÍSTICAS ATLETAS'!R:R)</f>
        <v>66</v>
      </c>
      <c r="L3" s="64">
        <f t="shared" si="3"/>
        <v>0.4393939394</v>
      </c>
      <c r="M3" s="63">
        <f>SUMIF('ESTATÍSTICAS ATLETAS'!$I:$I,$A3,'ESTATÍSTICAS ATLETAS'!T:T)</f>
        <v>0</v>
      </c>
      <c r="N3" s="63">
        <f>SUMIF('ESTATÍSTICAS ATLETAS'!$I:$I,$A3,'ESTATÍSTICAS ATLETAS'!U:U)</f>
        <v>1</v>
      </c>
      <c r="O3" s="64">
        <f t="shared" si="4"/>
        <v>0</v>
      </c>
      <c r="P3" s="63">
        <f>SUMIF('ESTATÍSTICAS ATLETAS'!$I:$I,$A3,'ESTATÍSTICAS ATLETAS'!W:W)</f>
        <v>3</v>
      </c>
      <c r="Q3" s="63">
        <f>SUMIF('ESTATÍSTICAS ATLETAS'!$I:$I,$A3,'ESTATÍSTICAS ATLETAS'!X:X)</f>
        <v>8</v>
      </c>
      <c r="R3" s="64">
        <f t="shared" si="5"/>
        <v>0.375</v>
      </c>
      <c r="S3" s="63">
        <f>SUMIF('ESTATÍSTICAS ATLETAS'!$I:$I,$A3,'ESTATÍSTICAS ATLETAS'!Z:Z)</f>
        <v>20</v>
      </c>
      <c r="T3" s="63">
        <f>SUMIF('ESTATÍSTICAS ATLETAS'!$I:$I,$A3,'ESTATÍSTICAS ATLETAS'!AA:AA)</f>
        <v>62</v>
      </c>
      <c r="U3" s="63">
        <f>SUMIF('ESTATÍSTICAS ATLETAS'!$I:$I,$A3,'ESTATÍSTICAS ATLETAS'!AB:AB)</f>
        <v>82</v>
      </c>
      <c r="V3" s="95">
        <f t="shared" si="6"/>
        <v>20.5</v>
      </c>
      <c r="W3" s="63">
        <f>SUMIF('ESTATÍSTICAS ATLETAS'!$I:$I,$A3,'ESTATÍSTICAS ATLETAS'!AC:AC)</f>
        <v>10</v>
      </c>
      <c r="X3" s="95">
        <f t="shared" si="7"/>
        <v>2.5</v>
      </c>
      <c r="Y3" s="63">
        <f>SUMIF('ESTATÍSTICAS ATLETAS'!$I:$I,$A3,'ESTATÍSTICAS ATLETAS'!AD:AD)</f>
        <v>14</v>
      </c>
      <c r="Z3" s="63">
        <f>SUMIF('ESTATÍSTICAS ATLETAS'!$I:$I,$A3,'ESTATÍSTICAS ATLETAS'!AE:AE)</f>
        <v>9</v>
      </c>
      <c r="AA3" s="63">
        <f>SUMIF('ESTATÍSTICAS ATLETAS'!$I:$I,$A3,'ESTATÍSTICAS ATLETAS'!AF:AF)</f>
        <v>16</v>
      </c>
      <c r="AB3" s="63">
        <f>SUMIF('ESTATÍSTICAS ATLETAS'!$I:$I,$A3,'ESTATÍSTICAS ATLETAS'!AG:AG)</f>
        <v>10</v>
      </c>
      <c r="AC3" s="63">
        <f>SUMIF('ESTATÍSTICAS ATLETAS'!$I:$I,$A3,'ESTATÍSTICAS ATLETAS'!AH:AH)</f>
        <v>6</v>
      </c>
      <c r="AD3" s="63">
        <f>SUMIF('ESTATÍSTICAS ATLETAS'!$I:$I,$A3,'ESTATÍSTICAS ATLETAS'!AI:AI)</f>
        <v>20</v>
      </c>
      <c r="AE3" s="110">
        <f>SUMIF('ESTATÍSTICAS ATLETAS'!$I:$I,$A3,'ESTATÍSTICAS ATLETAS'!AJ:AJ)</f>
        <v>121</v>
      </c>
    </row>
    <row r="4">
      <c r="A4" s="137" t="s">
        <v>177</v>
      </c>
      <c r="B4" s="15" t="str">
        <f>VLOOKUP(A4,'LISTA DE ATLETAS'!D:G,4,FALSE)</f>
        <v/>
      </c>
      <c r="C4" s="16"/>
      <c r="D4" s="16">
        <f>COUNTIF('ESTATÍSTICAS ATLETAS'!I:I,A4)</f>
        <v>3</v>
      </c>
      <c r="E4" s="16">
        <f>SUMIF('ESTATÍSTICAS ATLETAS'!I:I,A4,'ESTATÍSTICAS ATLETAS'!M:M)</f>
        <v>0</v>
      </c>
      <c r="F4" s="17">
        <f t="shared" si="1"/>
        <v>0</v>
      </c>
      <c r="G4" s="16">
        <f>SUMIF('ESTATÍSTICAS ATLETAS'!$I:$I,$A4,'ESTATÍSTICAS ATLETAS'!N:N)</f>
        <v>0</v>
      </c>
      <c r="H4" s="16">
        <f>SUMIF('ESTATÍSTICAS ATLETAS'!$I:$I,$A4,'ESTATÍSTICAS ATLETAS'!O:O)</f>
        <v>0</v>
      </c>
      <c r="I4" s="18" t="str">
        <f t="shared" si="2"/>
        <v/>
      </c>
      <c r="J4" s="16">
        <f>SUMIF('ESTATÍSTICAS ATLETAS'!$I:$I,$A4,'ESTATÍSTICAS ATLETAS'!Q:Q)</f>
        <v>0</v>
      </c>
      <c r="K4" s="16">
        <f>SUMIF('ESTATÍSTICAS ATLETAS'!$I:$I,$A4,'ESTATÍSTICAS ATLETAS'!R:R)</f>
        <v>0</v>
      </c>
      <c r="L4" s="18" t="str">
        <f t="shared" si="3"/>
        <v/>
      </c>
      <c r="M4" s="16">
        <f>SUMIF('ESTATÍSTICAS ATLETAS'!$I:$I,$A4,'ESTATÍSTICAS ATLETAS'!T:T)</f>
        <v>0</v>
      </c>
      <c r="N4" s="16">
        <f>SUMIF('ESTATÍSTICAS ATLETAS'!$I:$I,$A4,'ESTATÍSTICAS ATLETAS'!U:U)</f>
        <v>0</v>
      </c>
      <c r="O4" s="18" t="str">
        <f t="shared" si="4"/>
        <v/>
      </c>
      <c r="P4" s="16">
        <f>SUMIF('ESTATÍSTICAS ATLETAS'!$I:$I,$A4,'ESTATÍSTICAS ATLETAS'!W:W)</f>
        <v>0</v>
      </c>
      <c r="Q4" s="16">
        <f>SUMIF('ESTATÍSTICAS ATLETAS'!$I:$I,$A4,'ESTATÍSTICAS ATLETAS'!X:X)</f>
        <v>0</v>
      </c>
      <c r="R4" s="18" t="str">
        <f t="shared" si="5"/>
        <v/>
      </c>
      <c r="S4" s="16">
        <f>SUMIF('ESTATÍSTICAS ATLETAS'!$I:$I,$A4,'ESTATÍSTICAS ATLETAS'!Z:Z)</f>
        <v>0</v>
      </c>
      <c r="T4" s="16">
        <f>SUMIF('ESTATÍSTICAS ATLETAS'!$I:$I,$A4,'ESTATÍSTICAS ATLETAS'!AA:AA)</f>
        <v>3</v>
      </c>
      <c r="U4" s="16">
        <f>SUMIF('ESTATÍSTICAS ATLETAS'!$I:$I,$A4,'ESTATÍSTICAS ATLETAS'!AB:AB)</f>
        <v>3</v>
      </c>
      <c r="V4" s="17">
        <f t="shared" si="6"/>
        <v>1</v>
      </c>
      <c r="W4" s="16">
        <f>SUMIF('ESTATÍSTICAS ATLETAS'!$I:$I,$A4,'ESTATÍSTICAS ATLETAS'!AC:AC)</f>
        <v>0</v>
      </c>
      <c r="X4" s="17">
        <f t="shared" si="7"/>
        <v>0</v>
      </c>
      <c r="Y4" s="16">
        <f>SUMIF('ESTATÍSTICAS ATLETAS'!$I:$I,$A4,'ESTATÍSTICAS ATLETAS'!AD:AD)</f>
        <v>2</v>
      </c>
      <c r="Z4" s="16">
        <f>SUMIF('ESTATÍSTICAS ATLETAS'!$I:$I,$A4,'ESTATÍSTICAS ATLETAS'!AE:AE)</f>
        <v>3</v>
      </c>
      <c r="AA4" s="16">
        <f>SUMIF('ESTATÍSTICAS ATLETAS'!$I:$I,$A4,'ESTATÍSTICAS ATLETAS'!AF:AF)</f>
        <v>0</v>
      </c>
      <c r="AB4" s="16">
        <f>SUMIF('ESTATÍSTICAS ATLETAS'!$I:$I,$A4,'ESTATÍSTICAS ATLETAS'!AG:AG)</f>
        <v>1</v>
      </c>
      <c r="AC4" s="16">
        <f>SUMIF('ESTATÍSTICAS ATLETAS'!$I:$I,$A4,'ESTATÍSTICAS ATLETAS'!AH:AH)</f>
        <v>0</v>
      </c>
      <c r="AD4" s="16">
        <f>SUMIF('ESTATÍSTICAS ATLETAS'!$I:$I,$A4,'ESTATÍSTICAS ATLETAS'!AI:AI)</f>
        <v>3</v>
      </c>
      <c r="AE4" s="138">
        <f>SUMIF('ESTATÍSTICAS ATLETAS'!$I:$I,$A4,'ESTATÍSTICAS ATLETAS'!AJ:AJ)</f>
        <v>4</v>
      </c>
    </row>
    <row r="5">
      <c r="A5" s="109" t="s">
        <v>174</v>
      </c>
      <c r="B5" s="61" t="str">
        <f>VLOOKUP(A5,'LISTA DE ATLETAS'!D:G,4,FALSE)</f>
        <v/>
      </c>
      <c r="C5" s="63"/>
      <c r="D5" s="63">
        <f>COUNTIF('ESTATÍSTICAS ATLETAS'!I:I,A5)</f>
        <v>1</v>
      </c>
      <c r="E5" s="63">
        <f>SUMIF('ESTATÍSTICAS ATLETAS'!I:I,A5,'ESTATÍSTICAS ATLETAS'!M:M)</f>
        <v>3</v>
      </c>
      <c r="F5" s="95">
        <f t="shared" si="1"/>
        <v>3</v>
      </c>
      <c r="G5" s="63">
        <f>SUMIF('ESTATÍSTICAS ATLETAS'!$I:$I,$A5,'ESTATÍSTICAS ATLETAS'!N:N)</f>
        <v>1</v>
      </c>
      <c r="H5" s="63">
        <f>SUMIF('ESTATÍSTICAS ATLETAS'!$I:$I,$A5,'ESTATÍSTICAS ATLETAS'!O:O)</f>
        <v>5</v>
      </c>
      <c r="I5" s="64">
        <f t="shared" si="2"/>
        <v>0.2</v>
      </c>
      <c r="J5" s="63">
        <f>SUMIF('ESTATÍSTICAS ATLETAS'!$I:$I,$A5,'ESTATÍSTICAS ATLETAS'!Q:Q)</f>
        <v>0</v>
      </c>
      <c r="K5" s="63">
        <f>SUMIF('ESTATÍSTICAS ATLETAS'!$I:$I,$A5,'ESTATÍSTICAS ATLETAS'!R:R)</f>
        <v>2</v>
      </c>
      <c r="L5" s="64">
        <f t="shared" si="3"/>
        <v>0</v>
      </c>
      <c r="M5" s="63">
        <f>SUMIF('ESTATÍSTICAS ATLETAS'!$I:$I,$A5,'ESTATÍSTICAS ATLETAS'!T:T)</f>
        <v>1</v>
      </c>
      <c r="N5" s="63">
        <f>SUMIF('ESTATÍSTICAS ATLETAS'!$I:$I,$A5,'ESTATÍSTICAS ATLETAS'!U:U)</f>
        <v>3</v>
      </c>
      <c r="O5" s="64">
        <f t="shared" si="4"/>
        <v>0.3333333333</v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0</v>
      </c>
      <c r="U5" s="63">
        <f>SUMIF('ESTATÍSTICAS ATLETAS'!$I:$I,$A5,'ESTATÍSTICAS ATLETAS'!AB:AB)</f>
        <v>0</v>
      </c>
      <c r="V5" s="95">
        <f t="shared" si="6"/>
        <v>0</v>
      </c>
      <c r="W5" s="63">
        <f>SUMIF('ESTATÍSTICAS ATLETAS'!$I:$I,$A5,'ESTATÍSTICAS ATLETAS'!AC:AC)</f>
        <v>2</v>
      </c>
      <c r="X5" s="95">
        <f t="shared" si="7"/>
        <v>2</v>
      </c>
      <c r="Y5" s="63">
        <f>SUMIF('ESTATÍSTICAS ATLETAS'!$I:$I,$A5,'ESTATÍSTICAS ATLETAS'!AD:AD)</f>
        <v>0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0</v>
      </c>
      <c r="AC5" s="63">
        <f>SUMIF('ESTATÍSTICAS ATLETAS'!$I:$I,$A5,'ESTATÍSTICAS ATLETAS'!AH:AH)</f>
        <v>0</v>
      </c>
      <c r="AD5" s="63">
        <f>SUMIF('ESTATÍSTICAS ATLETAS'!$I:$I,$A5,'ESTATÍSTICAS ATLETAS'!AI:AI)</f>
        <v>11</v>
      </c>
      <c r="AE5" s="110">
        <f>SUMIF('ESTATÍSTICAS ATLETAS'!$I:$I,$A5,'ESTATÍSTICAS ATLETAS'!AJ:AJ)</f>
        <v>1</v>
      </c>
    </row>
    <row r="6">
      <c r="A6" s="137" t="s">
        <v>170</v>
      </c>
      <c r="B6" s="15">
        <f>VLOOKUP(A6,'LISTA DE ATLETAS'!D:G,4,FALSE)</f>
        <v>32</v>
      </c>
      <c r="C6" s="16"/>
      <c r="D6" s="16">
        <f>COUNTIF('ESTATÍSTICAS ATLETAS'!I:I,A6)</f>
        <v>4</v>
      </c>
      <c r="E6" s="16">
        <f>SUMIF('ESTATÍSTICAS ATLETAS'!I:I,A6,'ESTATÍSTICAS ATLETAS'!M:M)</f>
        <v>45</v>
      </c>
      <c r="F6" s="17">
        <f t="shared" si="1"/>
        <v>11.25</v>
      </c>
      <c r="G6" s="16">
        <f>SUMIF('ESTATÍSTICAS ATLETAS'!$I:$I,$A6,'ESTATÍSTICAS ATLETAS'!N:N)</f>
        <v>19</v>
      </c>
      <c r="H6" s="16">
        <f>SUMIF('ESTATÍSTICAS ATLETAS'!$I:$I,$A6,'ESTATÍSTICAS ATLETAS'!O:O)</f>
        <v>48</v>
      </c>
      <c r="I6" s="18">
        <f t="shared" si="2"/>
        <v>0.3958333333</v>
      </c>
      <c r="J6" s="16">
        <f>SUMIF('ESTATÍSTICAS ATLETAS'!$I:$I,$A6,'ESTATÍSTICAS ATLETAS'!Q:Q)</f>
        <v>14</v>
      </c>
      <c r="K6" s="16">
        <f>SUMIF('ESTATÍSTICAS ATLETAS'!$I:$I,$A6,'ESTATÍSTICAS ATLETAS'!R:R)</f>
        <v>24</v>
      </c>
      <c r="L6" s="18">
        <f t="shared" si="3"/>
        <v>0.5833333333</v>
      </c>
      <c r="M6" s="16">
        <f>SUMIF('ESTATÍSTICAS ATLETAS'!$I:$I,$A6,'ESTATÍSTICAS ATLETAS'!T:T)</f>
        <v>5</v>
      </c>
      <c r="N6" s="16">
        <f>SUMIF('ESTATÍSTICAS ATLETAS'!$I:$I,$A6,'ESTATÍSTICAS ATLETAS'!U:U)</f>
        <v>24</v>
      </c>
      <c r="O6" s="18">
        <f t="shared" si="4"/>
        <v>0.2083333333</v>
      </c>
      <c r="P6" s="16">
        <f>SUMIF('ESTATÍSTICAS ATLETAS'!$I:$I,$A6,'ESTATÍSTICAS ATLETAS'!W:W)</f>
        <v>2</v>
      </c>
      <c r="Q6" s="16">
        <f>SUMIF('ESTATÍSTICAS ATLETAS'!$I:$I,$A6,'ESTATÍSTICAS ATLETAS'!X:X)</f>
        <v>7</v>
      </c>
      <c r="R6" s="18">
        <f t="shared" si="5"/>
        <v>0.2857142857</v>
      </c>
      <c r="S6" s="16">
        <f>SUMIF('ESTATÍSTICAS ATLETAS'!$I:$I,$A6,'ESTATÍSTICAS ATLETAS'!Z:Z)</f>
        <v>7</v>
      </c>
      <c r="T6" s="16">
        <f>SUMIF('ESTATÍSTICAS ATLETAS'!$I:$I,$A6,'ESTATÍSTICAS ATLETAS'!AA:AA)</f>
        <v>13</v>
      </c>
      <c r="U6" s="16">
        <f>SUMIF('ESTATÍSTICAS ATLETAS'!$I:$I,$A6,'ESTATÍSTICAS ATLETAS'!AB:AB)</f>
        <v>20</v>
      </c>
      <c r="V6" s="17">
        <f t="shared" si="6"/>
        <v>5</v>
      </c>
      <c r="W6" s="16">
        <f>SUMIF('ESTATÍSTICAS ATLETAS'!$I:$I,$A6,'ESTATÍSTICAS ATLETAS'!AC:AC)</f>
        <v>11</v>
      </c>
      <c r="X6" s="17">
        <f t="shared" si="7"/>
        <v>2.75</v>
      </c>
      <c r="Y6" s="16">
        <f>SUMIF('ESTATÍSTICAS ATLETAS'!$I:$I,$A6,'ESTATÍSTICAS ATLETAS'!AD:AD)</f>
        <v>4</v>
      </c>
      <c r="Z6" s="16">
        <f>SUMIF('ESTATÍSTICAS ATLETAS'!$I:$I,$A6,'ESTATÍSTICAS ATLETAS'!AE:AE)</f>
        <v>3</v>
      </c>
      <c r="AA6" s="16">
        <f>SUMIF('ESTATÍSTICAS ATLETAS'!$I:$I,$A6,'ESTATÍSTICAS ATLETAS'!AF:AF)</f>
        <v>0</v>
      </c>
      <c r="AB6" s="16">
        <f>SUMIF('ESTATÍSTICAS ATLETAS'!$I:$I,$A6,'ESTATÍSTICAS ATLETAS'!AG:AG)</f>
        <v>7</v>
      </c>
      <c r="AC6" s="16">
        <f>SUMIF('ESTATÍSTICAS ATLETAS'!$I:$I,$A6,'ESTATÍSTICAS ATLETAS'!AH:AH)</f>
        <v>7</v>
      </c>
      <c r="AD6" s="16">
        <f>SUMIF('ESTATÍSTICAS ATLETAS'!$I:$I,$A6,'ESTATÍSTICAS ATLETAS'!AI:AI)</f>
        <v>25</v>
      </c>
      <c r="AE6" s="138">
        <f>SUMIF('ESTATÍSTICAS ATLETAS'!$I:$I,$A6,'ESTATÍSTICAS ATLETAS'!AJ:AJ)</f>
        <v>41</v>
      </c>
    </row>
    <row r="7">
      <c r="A7" s="109" t="s">
        <v>156</v>
      </c>
      <c r="B7" s="61">
        <f>VLOOKUP(A7,'LISTA DE ATLETAS'!D:G,4,FALSE)</f>
        <v>77</v>
      </c>
      <c r="C7" s="63"/>
      <c r="D7" s="63">
        <f>COUNTIF('ESTATÍSTICAS ATLETAS'!I:I,A7)</f>
        <v>4</v>
      </c>
      <c r="E7" s="63">
        <f>SUMIF('ESTATÍSTICAS ATLETAS'!I:I,A7,'ESTATÍSTICAS ATLETAS'!M:M)</f>
        <v>25</v>
      </c>
      <c r="F7" s="95">
        <f t="shared" si="1"/>
        <v>6.25</v>
      </c>
      <c r="G7" s="63">
        <f>SUMIF('ESTATÍSTICAS ATLETAS'!$I:$I,$A7,'ESTATÍSTICAS ATLETAS'!N:N)</f>
        <v>11</v>
      </c>
      <c r="H7" s="63">
        <f>SUMIF('ESTATÍSTICAS ATLETAS'!$I:$I,$A7,'ESTATÍSTICAS ATLETAS'!O:O)</f>
        <v>38</v>
      </c>
      <c r="I7" s="64">
        <f t="shared" si="2"/>
        <v>0.2894736842</v>
      </c>
      <c r="J7" s="63">
        <f>SUMIF('ESTATÍSTICAS ATLETAS'!$I:$I,$A7,'ESTATÍSTICAS ATLETAS'!Q:Q)</f>
        <v>11</v>
      </c>
      <c r="K7" s="63">
        <f>SUMIF('ESTATÍSTICAS ATLETAS'!$I:$I,$A7,'ESTATÍSTICAS ATLETAS'!R:R)</f>
        <v>37</v>
      </c>
      <c r="L7" s="64">
        <f t="shared" si="3"/>
        <v>0.2972972973</v>
      </c>
      <c r="M7" s="63">
        <f>SUMIF('ESTATÍSTICAS ATLETAS'!$I:$I,$A7,'ESTATÍSTICAS ATLETAS'!T:T)</f>
        <v>0</v>
      </c>
      <c r="N7" s="63">
        <f>SUMIF('ESTATÍSTICAS ATLETAS'!$I:$I,$A7,'ESTATÍSTICAS ATLETAS'!U:U)</f>
        <v>1</v>
      </c>
      <c r="O7" s="64">
        <f t="shared" si="4"/>
        <v>0</v>
      </c>
      <c r="P7" s="63">
        <f>SUMIF('ESTATÍSTICAS ATLETAS'!$I:$I,$A7,'ESTATÍSTICAS ATLETAS'!W:W)</f>
        <v>3</v>
      </c>
      <c r="Q7" s="63">
        <f>SUMIF('ESTATÍSTICAS ATLETAS'!$I:$I,$A7,'ESTATÍSTICAS ATLETAS'!X:X)</f>
        <v>7</v>
      </c>
      <c r="R7" s="64">
        <f t="shared" si="5"/>
        <v>0.4285714286</v>
      </c>
      <c r="S7" s="63">
        <f>SUMIF('ESTATÍSTICAS ATLETAS'!$I:$I,$A7,'ESTATÍSTICAS ATLETAS'!Z:Z)</f>
        <v>3</v>
      </c>
      <c r="T7" s="63">
        <f>SUMIF('ESTATÍSTICAS ATLETAS'!$I:$I,$A7,'ESTATÍSTICAS ATLETAS'!AA:AA)</f>
        <v>31</v>
      </c>
      <c r="U7" s="63">
        <f>SUMIF('ESTATÍSTICAS ATLETAS'!$I:$I,$A7,'ESTATÍSTICAS ATLETAS'!AB:AB)</f>
        <v>34</v>
      </c>
      <c r="V7" s="95">
        <f t="shared" si="6"/>
        <v>8.5</v>
      </c>
      <c r="W7" s="63">
        <f>SUMIF('ESTATÍSTICAS ATLETAS'!$I:$I,$A7,'ESTATÍSTICAS ATLETAS'!AC:AC)</f>
        <v>9</v>
      </c>
      <c r="X7" s="95">
        <f t="shared" si="7"/>
        <v>2.25</v>
      </c>
      <c r="Y7" s="63">
        <f>SUMIF('ESTATÍSTICAS ATLETAS'!$I:$I,$A7,'ESTATÍSTICAS ATLETAS'!AD:AD)</f>
        <v>9</v>
      </c>
      <c r="Z7" s="63">
        <f>SUMIF('ESTATÍSTICAS ATLETAS'!$I:$I,$A7,'ESTATÍSTICAS ATLETAS'!AE:AE)</f>
        <v>8</v>
      </c>
      <c r="AA7" s="63">
        <f>SUMIF('ESTATÍSTICAS ATLETAS'!$I:$I,$A7,'ESTATÍSTICAS ATLETAS'!AF:AF)</f>
        <v>0</v>
      </c>
      <c r="AB7" s="63">
        <f>SUMIF('ESTATÍSTICAS ATLETAS'!$I:$I,$A7,'ESTATÍSTICAS ATLETAS'!AG:AG)</f>
        <v>11</v>
      </c>
      <c r="AC7" s="63">
        <f>SUMIF('ESTATÍSTICAS ATLETAS'!$I:$I,$A7,'ESTATÍSTICAS ATLETAS'!AH:AH)</f>
        <v>4</v>
      </c>
      <c r="AD7" s="63">
        <f>SUMIF('ESTATÍSTICAS ATLETAS'!$I:$I,$A7,'ESTATÍSTICAS ATLETAS'!AI:AI)</f>
        <v>3</v>
      </c>
      <c r="AE7" s="110">
        <f>SUMIF('ESTATÍSTICAS ATLETAS'!$I:$I,$A7,'ESTATÍSTICAS ATLETAS'!AJ:AJ)</f>
        <v>36</v>
      </c>
    </row>
    <row r="8">
      <c r="A8" s="137" t="s">
        <v>164</v>
      </c>
      <c r="B8" s="15">
        <f>VLOOKUP(A8,'LISTA DE ATLETAS'!D:G,4,FALSE)</f>
        <v>90</v>
      </c>
      <c r="C8" s="16"/>
      <c r="D8" s="16">
        <f>COUNTIF('ESTATÍSTICAS ATLETAS'!I:I,A8)</f>
        <v>4</v>
      </c>
      <c r="E8" s="16">
        <f>SUMIF('ESTATÍSTICAS ATLETAS'!I:I,A8,'ESTATÍSTICAS ATLETAS'!M:M)</f>
        <v>19</v>
      </c>
      <c r="F8" s="17">
        <f t="shared" si="1"/>
        <v>4.75</v>
      </c>
      <c r="G8" s="16">
        <f>SUMIF('ESTATÍSTICAS ATLETAS'!$I:$I,$A8,'ESTATÍSTICAS ATLETAS'!N:N)</f>
        <v>7</v>
      </c>
      <c r="H8" s="16">
        <f>SUMIF('ESTATÍSTICAS ATLETAS'!$I:$I,$A8,'ESTATÍSTICAS ATLETAS'!O:O)</f>
        <v>41</v>
      </c>
      <c r="I8" s="18">
        <f t="shared" si="2"/>
        <v>0.1707317073</v>
      </c>
      <c r="J8" s="16">
        <f>SUMIF('ESTATÍSTICAS ATLETAS'!$I:$I,$A8,'ESTATÍSTICAS ATLETAS'!Q:Q)</f>
        <v>7</v>
      </c>
      <c r="K8" s="16">
        <f>SUMIF('ESTATÍSTICAS ATLETAS'!$I:$I,$A8,'ESTATÍSTICAS ATLETAS'!R:R)</f>
        <v>30</v>
      </c>
      <c r="L8" s="18">
        <f t="shared" si="3"/>
        <v>0.2333333333</v>
      </c>
      <c r="M8" s="16">
        <f>SUMIF('ESTATÍSTICAS ATLETAS'!$I:$I,$A8,'ESTATÍSTICAS ATLETAS'!T:T)</f>
        <v>0</v>
      </c>
      <c r="N8" s="16">
        <f>SUMIF('ESTATÍSTICAS ATLETAS'!$I:$I,$A8,'ESTATÍSTICAS ATLETAS'!U:U)</f>
        <v>11</v>
      </c>
      <c r="O8" s="18">
        <f t="shared" si="4"/>
        <v>0</v>
      </c>
      <c r="P8" s="16">
        <f>SUMIF('ESTATÍSTICAS ATLETAS'!$I:$I,$A8,'ESTATÍSTICAS ATLETAS'!W:W)</f>
        <v>5</v>
      </c>
      <c r="Q8" s="16">
        <f>SUMIF('ESTATÍSTICAS ATLETAS'!$I:$I,$A8,'ESTATÍSTICAS ATLETAS'!X:X)</f>
        <v>8</v>
      </c>
      <c r="R8" s="18">
        <f t="shared" si="5"/>
        <v>0.625</v>
      </c>
      <c r="S8" s="16">
        <f>SUMIF('ESTATÍSTICAS ATLETAS'!$I:$I,$A8,'ESTATÍSTICAS ATLETAS'!Z:Z)</f>
        <v>5</v>
      </c>
      <c r="T8" s="16">
        <f>SUMIF('ESTATÍSTICAS ATLETAS'!$I:$I,$A8,'ESTATÍSTICAS ATLETAS'!AA:AA)</f>
        <v>18</v>
      </c>
      <c r="U8" s="16">
        <f>SUMIF('ESTATÍSTICAS ATLETAS'!$I:$I,$A8,'ESTATÍSTICAS ATLETAS'!AB:AB)</f>
        <v>23</v>
      </c>
      <c r="V8" s="17">
        <f t="shared" si="6"/>
        <v>5.75</v>
      </c>
      <c r="W8" s="16">
        <f>SUMIF('ESTATÍSTICAS ATLETAS'!$I:$I,$A8,'ESTATÍSTICAS ATLETAS'!AC:AC)</f>
        <v>13</v>
      </c>
      <c r="X8" s="17">
        <f t="shared" si="7"/>
        <v>3.25</v>
      </c>
      <c r="Y8" s="16">
        <f>SUMIF('ESTATÍSTICAS ATLETAS'!$I:$I,$A8,'ESTATÍSTICAS ATLETAS'!AD:AD)</f>
        <v>10</v>
      </c>
      <c r="Z8" s="16">
        <f>SUMIF('ESTATÍSTICAS ATLETAS'!$I:$I,$A8,'ESTATÍSTICAS ATLETAS'!AE:AE)</f>
        <v>1</v>
      </c>
      <c r="AA8" s="16">
        <f>SUMIF('ESTATÍSTICAS ATLETAS'!$I:$I,$A8,'ESTATÍSTICAS ATLETAS'!AF:AF)</f>
        <v>0</v>
      </c>
      <c r="AB8" s="16">
        <f>SUMIF('ESTATÍSTICAS ATLETAS'!$I:$I,$A8,'ESTATÍSTICAS ATLETAS'!AG:AG)</f>
        <v>2</v>
      </c>
      <c r="AC8" s="16">
        <f>SUMIF('ESTATÍSTICAS ATLETAS'!$I:$I,$A8,'ESTATÍSTICAS ATLETAS'!AH:AH)</f>
        <v>7</v>
      </c>
      <c r="AD8" s="16">
        <f>SUMIF('ESTATÍSTICAS ATLETAS'!$I:$I,$A8,'ESTATÍSTICAS ATLETAS'!AI:AI)</f>
        <v>10</v>
      </c>
      <c r="AE8" s="138">
        <f>SUMIF('ESTATÍSTICAS ATLETAS'!$I:$I,$A8,'ESTATÍSTICAS ATLETAS'!AJ:AJ)</f>
        <v>9</v>
      </c>
    </row>
    <row r="9">
      <c r="A9" s="109" t="s">
        <v>179</v>
      </c>
      <c r="B9" s="61" t="str">
        <f>VLOOKUP(A9,'LISTA DE ATLETAS'!D:G,4,FALSE)</f>
        <v/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3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3</v>
      </c>
      <c r="L9" s="64">
        <f t="shared" si="3"/>
        <v>0</v>
      </c>
      <c r="M9" s="63">
        <f>SUMIF('ESTATÍSTICAS ATLETAS'!$I:$I,$A9,'ESTATÍSTICAS ATLETAS'!T:T)</f>
        <v>0</v>
      </c>
      <c r="N9" s="63">
        <f>SUMIF('ESTATÍSTICAS ATLETAS'!$I:$I,$A9,'ESTATÍSTICAS ATLETAS'!U:U)</f>
        <v>0</v>
      </c>
      <c r="O9" s="64" t="str">
        <f t="shared" si="4"/>
        <v/>
      </c>
      <c r="P9" s="63">
        <f>SUMIF('ESTATÍSTICAS ATLETAS'!$I:$I,$A9,'ESTATÍSTICAS ATLETAS'!W:W)</f>
        <v>0</v>
      </c>
      <c r="Q9" s="63">
        <f>SUMIF('ESTATÍSTICAS ATLETAS'!$I:$I,$A9,'ESTATÍSTICAS ATLETAS'!X:X)</f>
        <v>2</v>
      </c>
      <c r="R9" s="64">
        <f t="shared" si="5"/>
        <v>0</v>
      </c>
      <c r="S9" s="63">
        <f>SUMIF('ESTATÍSTICAS ATLETAS'!$I:$I,$A9,'ESTATÍSTICAS ATLETAS'!Z:Z)</f>
        <v>1</v>
      </c>
      <c r="T9" s="63">
        <f>SUMIF('ESTATÍSTICAS ATLETAS'!$I:$I,$A9,'ESTATÍSTICAS ATLETAS'!AA:AA)</f>
        <v>3</v>
      </c>
      <c r="U9" s="63">
        <f>SUMIF('ESTATÍSTICAS ATLETAS'!$I:$I,$A9,'ESTATÍSTICAS ATLETAS'!AB:AB)</f>
        <v>4</v>
      </c>
      <c r="V9" s="95">
        <f t="shared" si="6"/>
        <v>4</v>
      </c>
      <c r="W9" s="63">
        <f>SUMIF('ESTATÍSTICAS ATLETAS'!$I:$I,$A9,'ESTATÍSTICAS ATLETAS'!AC:AC)</f>
        <v>1</v>
      </c>
      <c r="X9" s="95">
        <f t="shared" si="7"/>
        <v>1</v>
      </c>
      <c r="Y9" s="63">
        <f>SUMIF('ESTATÍSTICAS ATLETAS'!$I:$I,$A9,'ESTATÍSTICAS ATLETAS'!AD:AD)</f>
        <v>1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1</v>
      </c>
      <c r="AC9" s="63">
        <f>SUMIF('ESTATÍSTICAS ATLETAS'!$I:$I,$A9,'ESTATÍSTICAS ATLETAS'!AH:AH)</f>
        <v>1</v>
      </c>
      <c r="AD9" s="63">
        <f>SUMIF('ESTATÍSTICAS ATLETAS'!$I:$I,$A9,'ESTATÍSTICAS ATLETAS'!AI:AI)</f>
        <v>2</v>
      </c>
      <c r="AE9" s="110">
        <f>SUMIF('ESTATÍSTICAS ATLETAS'!$I:$I,$A9,'ESTATÍSTICAS ATLETAS'!AJ:AJ)</f>
        <v>-1</v>
      </c>
    </row>
    <row r="10">
      <c r="A10" s="137" t="s">
        <v>172</v>
      </c>
      <c r="B10" s="15">
        <f>VLOOKUP(A10,'LISTA DE ATLETAS'!D:G,4,FALSE)</f>
        <v>23</v>
      </c>
      <c r="C10" s="16"/>
      <c r="D10" s="16">
        <f>COUNTIF('ESTATÍSTICAS ATLETAS'!I:I,A10)</f>
        <v>4</v>
      </c>
      <c r="E10" s="16">
        <f>SUMIF('ESTATÍSTICAS ATLETAS'!I:I,A10,'ESTATÍSTICAS ATLETAS'!M:M)</f>
        <v>29</v>
      </c>
      <c r="F10" s="17">
        <f t="shared" si="1"/>
        <v>7.25</v>
      </c>
      <c r="G10" s="16">
        <f>SUMIF('ESTATÍSTICAS ATLETAS'!$I:$I,$A10,'ESTATÍSTICAS ATLETAS'!N:N)</f>
        <v>13</v>
      </c>
      <c r="H10" s="16">
        <f>SUMIF('ESTATÍSTICAS ATLETAS'!$I:$I,$A10,'ESTATÍSTICAS ATLETAS'!O:O)</f>
        <v>35</v>
      </c>
      <c r="I10" s="18">
        <f t="shared" si="2"/>
        <v>0.3714285714</v>
      </c>
      <c r="J10" s="16">
        <f>SUMIF('ESTATÍSTICAS ATLETAS'!$I:$I,$A10,'ESTATÍSTICAS ATLETAS'!Q:Q)</f>
        <v>12</v>
      </c>
      <c r="K10" s="16">
        <f>SUMIF('ESTATÍSTICAS ATLETAS'!$I:$I,$A10,'ESTATÍSTICAS ATLETAS'!R:R)</f>
        <v>25</v>
      </c>
      <c r="L10" s="18">
        <f t="shared" si="3"/>
        <v>0.48</v>
      </c>
      <c r="M10" s="16">
        <f>SUMIF('ESTATÍSTICAS ATLETAS'!$I:$I,$A10,'ESTATÍSTICAS ATLETAS'!T:T)</f>
        <v>1</v>
      </c>
      <c r="N10" s="16">
        <f>SUMIF('ESTATÍSTICAS ATLETAS'!$I:$I,$A10,'ESTATÍSTICAS ATLETAS'!U:U)</f>
        <v>10</v>
      </c>
      <c r="O10" s="18">
        <f t="shared" si="4"/>
        <v>0.1</v>
      </c>
      <c r="P10" s="16">
        <f>SUMIF('ESTATÍSTICAS ATLETAS'!$I:$I,$A10,'ESTATÍSTICAS ATLETAS'!W:W)</f>
        <v>2</v>
      </c>
      <c r="Q10" s="16">
        <f>SUMIF('ESTATÍSTICAS ATLETAS'!$I:$I,$A10,'ESTATÍSTICAS ATLETAS'!X:X)</f>
        <v>2</v>
      </c>
      <c r="R10" s="18">
        <f t="shared" si="5"/>
        <v>1</v>
      </c>
      <c r="S10" s="16">
        <f>SUMIF('ESTATÍSTICAS ATLETAS'!$I:$I,$A10,'ESTATÍSTICAS ATLETAS'!Z:Z)</f>
        <v>1</v>
      </c>
      <c r="T10" s="16">
        <f>SUMIF('ESTATÍSTICAS ATLETAS'!$I:$I,$A10,'ESTATÍSTICAS ATLETAS'!AA:AA)</f>
        <v>5</v>
      </c>
      <c r="U10" s="16">
        <f>SUMIF('ESTATÍSTICAS ATLETAS'!$I:$I,$A10,'ESTATÍSTICAS ATLETAS'!AB:AB)</f>
        <v>6</v>
      </c>
      <c r="V10" s="17">
        <f t="shared" si="6"/>
        <v>1.5</v>
      </c>
      <c r="W10" s="16">
        <f>SUMIF('ESTATÍSTICAS ATLETAS'!$I:$I,$A10,'ESTATÍSTICAS ATLETAS'!AC:AC)</f>
        <v>6</v>
      </c>
      <c r="X10" s="17">
        <f t="shared" si="7"/>
        <v>1.5</v>
      </c>
      <c r="Y10" s="16">
        <f>SUMIF('ESTATÍSTICAS ATLETAS'!$I:$I,$A10,'ESTATÍSTICAS ATLETAS'!AD:AD)</f>
        <v>9</v>
      </c>
      <c r="Z10" s="16">
        <f>SUMIF('ESTATÍSTICAS ATLETAS'!$I:$I,$A10,'ESTATÍSTICAS ATLETAS'!AE:AE)</f>
        <v>5</v>
      </c>
      <c r="AA10" s="16">
        <f>SUMIF('ESTATÍSTICAS ATLETAS'!$I:$I,$A10,'ESTATÍSTICAS ATLETAS'!AF:AF)</f>
        <v>0</v>
      </c>
      <c r="AB10" s="16">
        <f>SUMIF('ESTATÍSTICAS ATLETAS'!$I:$I,$A10,'ESTATÍSTICAS ATLETAS'!AG:AG)</f>
        <v>0</v>
      </c>
      <c r="AC10" s="16">
        <f>SUMIF('ESTATÍSTICAS ATLETAS'!$I:$I,$A10,'ESTATÍSTICAS ATLETAS'!AH:AH)</f>
        <v>3</v>
      </c>
      <c r="AD10" s="16">
        <f>SUMIF('ESTATÍSTICAS ATLETAS'!$I:$I,$A10,'ESTATÍSTICAS ATLETAS'!AI:AI)</f>
        <v>9</v>
      </c>
      <c r="AE10" s="138">
        <f>SUMIF('ESTATÍSTICAS ATLETAS'!$I:$I,$A10,'ESTATÍSTICAS ATLETAS'!AJ:AJ)</f>
        <v>15</v>
      </c>
    </row>
    <row r="11">
      <c r="A11" s="109" t="s">
        <v>162</v>
      </c>
      <c r="B11" s="61">
        <f>VLOOKUP(A11,'LISTA DE ATLETAS'!D:G,4,FALSE)</f>
        <v>0</v>
      </c>
      <c r="C11" s="63"/>
      <c r="D11" s="63">
        <f>COUNTIF('ESTATÍSTICAS ATLETAS'!I:I,A11)</f>
        <v>4</v>
      </c>
      <c r="E11" s="63">
        <f>SUMIF('ESTATÍSTICAS ATLETAS'!I:I,A11,'ESTATÍSTICAS ATLETAS'!M:M)</f>
        <v>2</v>
      </c>
      <c r="F11" s="95">
        <f t="shared" si="1"/>
        <v>0.5</v>
      </c>
      <c r="G11" s="63">
        <f>SUMIF('ESTATÍSTICAS ATLETAS'!$I:$I,$A11,'ESTATÍSTICAS ATLETAS'!N:N)</f>
        <v>1</v>
      </c>
      <c r="H11" s="63">
        <f>SUMIF('ESTATÍSTICAS ATLETAS'!$I:$I,$A11,'ESTATÍSTICAS ATLETAS'!O:O)</f>
        <v>8</v>
      </c>
      <c r="I11" s="64">
        <f t="shared" si="2"/>
        <v>0.125</v>
      </c>
      <c r="J11" s="63">
        <f>SUMIF('ESTATÍSTICAS ATLETAS'!$I:$I,$A11,'ESTATÍSTICAS ATLETAS'!Q:Q)</f>
        <v>1</v>
      </c>
      <c r="K11" s="63">
        <f>SUMIF('ESTATÍSTICAS ATLETAS'!$I:$I,$A11,'ESTATÍSTICAS ATLETAS'!R:R)</f>
        <v>8</v>
      </c>
      <c r="L11" s="64">
        <f t="shared" si="3"/>
        <v>0.125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2</v>
      </c>
      <c r="R11" s="64">
        <f t="shared" si="5"/>
        <v>0</v>
      </c>
      <c r="S11" s="63">
        <f>SUMIF('ESTATÍSTICAS ATLETAS'!$I:$I,$A11,'ESTATÍSTICAS ATLETAS'!Z:Z)</f>
        <v>2</v>
      </c>
      <c r="T11" s="63">
        <f>SUMIF('ESTATÍSTICAS ATLETAS'!$I:$I,$A11,'ESTATÍSTICAS ATLETAS'!AA:AA)</f>
        <v>1</v>
      </c>
      <c r="U11" s="63">
        <f>SUMIF('ESTATÍSTICAS ATLETAS'!$I:$I,$A11,'ESTATÍSTICAS ATLETAS'!AB:AB)</f>
        <v>3</v>
      </c>
      <c r="V11" s="95">
        <f t="shared" si="6"/>
        <v>0.75</v>
      </c>
      <c r="W11" s="63">
        <f>SUMIF('ESTATÍSTICAS ATLETAS'!$I:$I,$A11,'ESTATÍSTICAS ATLETAS'!AC:AC)</f>
        <v>5</v>
      </c>
      <c r="X11" s="95">
        <f t="shared" si="7"/>
        <v>1.25</v>
      </c>
      <c r="Y11" s="63">
        <f>SUMIF('ESTATÍSTICAS ATLETAS'!$I:$I,$A11,'ESTATÍSTICAS ATLETAS'!AD:AD)</f>
        <v>4</v>
      </c>
      <c r="Z11" s="63">
        <f>SUMIF('ESTATÍSTICAS ATLETAS'!$I:$I,$A11,'ESTATÍSTICAS ATLETAS'!AE:AE)</f>
        <v>1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1</v>
      </c>
      <c r="AD11" s="63">
        <f>SUMIF('ESTATÍSTICAS ATLETAS'!$I:$I,$A11,'ESTATÍSTICAS ATLETAS'!AI:AI)</f>
        <v>-10</v>
      </c>
      <c r="AE11" s="110">
        <f>SUMIF('ESTATÍSTICAS ATLETAS'!$I:$I,$A11,'ESTATÍSTICAS ATLETAS'!AJ:AJ)</f>
        <v>-2</v>
      </c>
    </row>
    <row r="12">
      <c r="A12" s="137" t="s">
        <v>176</v>
      </c>
      <c r="B12" s="15" t="str">
        <f>VLOOKUP(A12,'LISTA DE ATLETAS'!D:G,4,FALSE)</f>
        <v/>
      </c>
      <c r="C12" s="16"/>
      <c r="D12" s="16">
        <f>COUNTIF('ESTATÍSTICAS ATLETAS'!I:I,A12)</f>
        <v>2</v>
      </c>
      <c r="E12" s="16">
        <f>SUMIF('ESTATÍSTICAS ATLETAS'!I:I,A12,'ESTATÍSTICAS ATLETAS'!M:M)</f>
        <v>0</v>
      </c>
      <c r="F12" s="17">
        <f t="shared" si="1"/>
        <v>0</v>
      </c>
      <c r="G12" s="16">
        <f>SUMIF('ESTATÍSTICAS ATLETAS'!$I:$I,$A12,'ESTATÍSTICAS ATLETAS'!N:N)</f>
        <v>0</v>
      </c>
      <c r="H12" s="16">
        <f>SUMIF('ESTATÍSTICAS ATLETAS'!$I:$I,$A12,'ESTATÍSTICAS ATLETAS'!O:O)</f>
        <v>2</v>
      </c>
      <c r="I12" s="18">
        <f t="shared" si="2"/>
        <v>0</v>
      </c>
      <c r="J12" s="16">
        <f>SUMIF('ESTATÍSTICAS ATLETAS'!$I:$I,$A12,'ESTATÍSTICAS ATLETAS'!Q:Q)</f>
        <v>0</v>
      </c>
      <c r="K12" s="16">
        <f>SUMIF('ESTATÍSTICAS ATLETAS'!$I:$I,$A12,'ESTATÍSTICAS ATLETAS'!R:R)</f>
        <v>0</v>
      </c>
      <c r="L12" s="18" t="str">
        <f t="shared" si="3"/>
        <v/>
      </c>
      <c r="M12" s="16">
        <f>SUMIF('ESTATÍSTICAS ATLETAS'!$I:$I,$A12,'ESTATÍSTICAS ATLETAS'!T:T)</f>
        <v>0</v>
      </c>
      <c r="N12" s="16">
        <f>SUMIF('ESTATÍSTICAS ATLETAS'!$I:$I,$A12,'ESTATÍSTICAS ATLETAS'!U:U)</f>
        <v>2</v>
      </c>
      <c r="O12" s="18">
        <f t="shared" si="4"/>
        <v>0</v>
      </c>
      <c r="P12" s="16">
        <f>SUMIF('ESTATÍSTICAS ATLETAS'!$I:$I,$A12,'ESTATÍSTICAS ATLETAS'!W:W)</f>
        <v>0</v>
      </c>
      <c r="Q12" s="16">
        <f>SUMIF('ESTATÍSTICAS ATLETAS'!$I:$I,$A12,'ESTATÍSTICAS ATLETAS'!X:X)</f>
        <v>0</v>
      </c>
      <c r="R12" s="18" t="str">
        <f t="shared" si="5"/>
        <v/>
      </c>
      <c r="S12" s="16">
        <f>SUMIF('ESTATÍSTICAS ATLETAS'!$I:$I,$A12,'ESTATÍSTICAS ATLETAS'!Z:Z)</f>
        <v>0</v>
      </c>
      <c r="T12" s="16">
        <f>SUMIF('ESTATÍSTICAS ATLETAS'!$I:$I,$A12,'ESTATÍSTICAS ATLETAS'!AA:AA)</f>
        <v>2</v>
      </c>
      <c r="U12" s="16">
        <f>SUMIF('ESTATÍSTICAS ATLETAS'!$I:$I,$A12,'ESTATÍSTICAS ATLETAS'!AB:AB)</f>
        <v>2</v>
      </c>
      <c r="V12" s="17">
        <f t="shared" si="6"/>
        <v>1</v>
      </c>
      <c r="W12" s="16">
        <f>SUMIF('ESTATÍSTICAS ATLETAS'!$I:$I,$A12,'ESTATÍSTICAS ATLETAS'!AC:AC)</f>
        <v>0</v>
      </c>
      <c r="X12" s="17">
        <f t="shared" si="7"/>
        <v>0</v>
      </c>
      <c r="Y12" s="16">
        <f>SUMIF('ESTATÍSTICAS ATLETAS'!$I:$I,$A12,'ESTATÍSTICAS ATLETAS'!AD:AD)</f>
        <v>3</v>
      </c>
      <c r="Z12" s="16">
        <f>SUMIF('ESTATÍSTICAS ATLETAS'!$I:$I,$A12,'ESTATÍSTICAS ATLETAS'!AE:AE)</f>
        <v>1</v>
      </c>
      <c r="AA12" s="16">
        <f>SUMIF('ESTATÍSTICAS ATLETAS'!$I:$I,$A12,'ESTATÍSTICAS ATLETAS'!AF:AF)</f>
        <v>0</v>
      </c>
      <c r="AB12" s="16">
        <f>SUMIF('ESTATÍSTICAS ATLETAS'!$I:$I,$A12,'ESTATÍSTICAS ATLETAS'!AG:AG)</f>
        <v>0</v>
      </c>
      <c r="AC12" s="16">
        <f>SUMIF('ESTATÍSTICAS ATLETAS'!$I:$I,$A12,'ESTATÍSTICAS ATLETAS'!AH:AH)</f>
        <v>0</v>
      </c>
      <c r="AD12" s="16">
        <f>SUMIF('ESTATÍSTICAS ATLETAS'!$I:$I,$A12,'ESTATÍSTICAS ATLETAS'!AI:AI)</f>
        <v>23</v>
      </c>
      <c r="AE12" s="138">
        <f>SUMIF('ESTATÍSTICAS ATLETAS'!$I:$I,$A12,'ESTATÍSTICAS ATLETAS'!AJ:AJ)</f>
        <v>-2</v>
      </c>
    </row>
    <row r="13">
      <c r="A13" s="109" t="s">
        <v>166</v>
      </c>
      <c r="B13" s="61">
        <f>VLOOKUP(A13,'LISTA DE ATLETAS'!D:G,4,FALSE)</f>
        <v>15</v>
      </c>
      <c r="C13" s="63"/>
      <c r="D13" s="61">
        <f>COUNTIF('ESTATÍSTICAS ATLETAS'!I:I,A13)</f>
        <v>4</v>
      </c>
      <c r="E13" s="63">
        <f>SUMIF('ESTATÍSTICAS ATLETAS'!I:I,A13,'ESTATÍSTICAS ATLETAS'!M:M)</f>
        <v>43</v>
      </c>
      <c r="F13" s="95">
        <f t="shared" si="1"/>
        <v>10.75</v>
      </c>
      <c r="G13" s="63">
        <f>SUMIF('ESTATÍSTICAS ATLETAS'!$I:$I,$A13,'ESTATÍSTICAS ATLETAS'!N:N)</f>
        <v>17</v>
      </c>
      <c r="H13" s="63">
        <f>SUMIF('ESTATÍSTICAS ATLETAS'!$I:$I,$A13,'ESTATÍSTICAS ATLETAS'!O:O)</f>
        <v>47</v>
      </c>
      <c r="I13" s="64">
        <f t="shared" si="2"/>
        <v>0.3617021277</v>
      </c>
      <c r="J13" s="63">
        <f>SUMIF('ESTATÍSTICAS ATLETAS'!$I:$I,$A13,'ESTATÍSTICAS ATLETAS'!Q:Q)</f>
        <v>9</v>
      </c>
      <c r="K13" s="63">
        <f>SUMIF('ESTATÍSTICAS ATLETAS'!$I:$I,$A13,'ESTATÍSTICAS ATLETAS'!R:R)</f>
        <v>15</v>
      </c>
      <c r="L13" s="64">
        <f t="shared" si="3"/>
        <v>0.6</v>
      </c>
      <c r="M13" s="63">
        <f>SUMIF('ESTATÍSTICAS ATLETAS'!$I:$I,$A13,'ESTATÍSTICAS ATLETAS'!T:T)</f>
        <v>8</v>
      </c>
      <c r="N13" s="63">
        <f>SUMIF('ESTATÍSTICAS ATLETAS'!$I:$I,$A13,'ESTATÍSTICAS ATLETAS'!U:U)</f>
        <v>32</v>
      </c>
      <c r="O13" s="64">
        <f t="shared" si="4"/>
        <v>0.25</v>
      </c>
      <c r="P13" s="63">
        <f>SUMIF('ESTATÍSTICAS ATLETAS'!$I:$I,$A13,'ESTATÍSTICAS ATLETAS'!W:W)</f>
        <v>1</v>
      </c>
      <c r="Q13" s="63">
        <f>SUMIF('ESTATÍSTICAS ATLETAS'!$I:$I,$A13,'ESTATÍSTICAS ATLETAS'!X:X)</f>
        <v>4</v>
      </c>
      <c r="R13" s="64">
        <f t="shared" si="5"/>
        <v>0.25</v>
      </c>
      <c r="S13" s="63">
        <f>SUMIF('ESTATÍSTICAS ATLETAS'!$I:$I,$A13,'ESTATÍSTICAS ATLETAS'!Z:Z)</f>
        <v>2</v>
      </c>
      <c r="T13" s="63">
        <f>SUMIF('ESTATÍSTICAS ATLETAS'!$I:$I,$A13,'ESTATÍSTICAS ATLETAS'!AA:AA)</f>
        <v>9</v>
      </c>
      <c r="U13" s="63">
        <f>SUMIF('ESTATÍSTICAS ATLETAS'!$I:$I,$A13,'ESTATÍSTICAS ATLETAS'!AB:AB)</f>
        <v>11</v>
      </c>
      <c r="V13" s="95">
        <f t="shared" si="6"/>
        <v>2.75</v>
      </c>
      <c r="W13" s="63">
        <f>SUMIF('ESTATÍSTICAS ATLETAS'!$I:$I,$A13,'ESTATÍSTICAS ATLETAS'!AC:AC)</f>
        <v>16</v>
      </c>
      <c r="X13" s="95">
        <f t="shared" si="7"/>
        <v>4</v>
      </c>
      <c r="Y13" s="63">
        <f>SUMIF('ESTATÍSTICAS ATLETAS'!$I:$I,$A13,'ESTATÍSTICAS ATLETAS'!AD:AD)</f>
        <v>12</v>
      </c>
      <c r="Z13" s="63">
        <f>SUMIF('ESTATÍSTICAS ATLETAS'!$I:$I,$A13,'ESTATÍSTICAS ATLETAS'!AE:AE)</f>
        <v>8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5</v>
      </c>
      <c r="AC13" s="63">
        <f>SUMIF('ESTATÍSTICAS ATLETAS'!$I:$I,$A13,'ESTATÍSTICAS ATLETAS'!AH:AH)</f>
        <v>2</v>
      </c>
      <c r="AD13" s="63">
        <f>SUMIF('ESTATÍSTICAS ATLETAS'!$I:$I,$A13,'ESTATÍSTICAS ATLETAS'!AI:AI)</f>
        <v>10</v>
      </c>
      <c r="AE13" s="110">
        <f>SUMIF('ESTATÍSTICAS ATLETAS'!$I:$I,$A13,'ESTATÍSTICAS ATLETAS'!AJ:AJ)</f>
        <v>33</v>
      </c>
    </row>
    <row r="14">
      <c r="A14" s="139" t="s">
        <v>160</v>
      </c>
      <c r="B14" s="140" t="str">
        <f>VLOOKUP(A14,'LISTA DE ATLETAS'!D:G,4,FALSE)</f>
        <v/>
      </c>
      <c r="C14" s="141"/>
      <c r="D14" s="141">
        <f>COUNTIF('ESTATÍSTICAS ATLETAS'!I:I,A14)</f>
        <v>1</v>
      </c>
      <c r="E14" s="141">
        <f>SUMIF('ESTATÍSTICAS ATLETAS'!I:I,A14,'ESTATÍSTICAS ATLETAS'!M:M)</f>
        <v>0</v>
      </c>
      <c r="F14" s="142">
        <f t="shared" si="1"/>
        <v>0</v>
      </c>
      <c r="G14" s="141">
        <f>SUMIF('ESTATÍSTICAS ATLETAS'!$I:$I,$A14,'ESTATÍSTICAS ATLETAS'!N:N)</f>
        <v>0</v>
      </c>
      <c r="H14" s="141">
        <f>SUMIF('ESTATÍSTICAS ATLETAS'!$I:$I,$A14,'ESTATÍSTICAS ATLETAS'!O:O)</f>
        <v>0</v>
      </c>
      <c r="I14" s="143" t="str">
        <f t="shared" si="2"/>
        <v/>
      </c>
      <c r="J14" s="141">
        <f>SUMIF('ESTATÍSTICAS ATLETAS'!$I:$I,$A14,'ESTATÍSTICAS ATLETAS'!Q:Q)</f>
        <v>0</v>
      </c>
      <c r="K14" s="141">
        <f>SUMIF('ESTATÍSTICAS ATLETAS'!$I:$I,$A14,'ESTATÍSTICAS ATLETAS'!R:R)</f>
        <v>0</v>
      </c>
      <c r="L14" s="143" t="str">
        <f t="shared" si="3"/>
        <v/>
      </c>
      <c r="M14" s="141">
        <f>SUMIF('ESTATÍSTICAS ATLETAS'!$I:$I,$A14,'ESTATÍSTICAS ATLETAS'!T:T)</f>
        <v>0</v>
      </c>
      <c r="N14" s="141">
        <f>SUMIF('ESTATÍSTICAS ATLETAS'!$I:$I,$A14,'ESTATÍSTICAS ATLETAS'!U:U)</f>
        <v>0</v>
      </c>
      <c r="O14" s="143" t="str">
        <f t="shared" si="4"/>
        <v/>
      </c>
      <c r="P14" s="141">
        <f>SUMIF('ESTATÍSTICAS ATLETAS'!$I:$I,$A14,'ESTATÍSTICAS ATLETAS'!W:W)</f>
        <v>0</v>
      </c>
      <c r="Q14" s="141">
        <f>SUMIF('ESTATÍSTICAS ATLETAS'!$I:$I,$A14,'ESTATÍSTICAS ATLETAS'!X:X)</f>
        <v>0</v>
      </c>
      <c r="R14" s="143" t="str">
        <f t="shared" si="5"/>
        <v/>
      </c>
      <c r="S14" s="141">
        <f>SUMIF('ESTATÍSTICAS ATLETAS'!$I:$I,$A14,'ESTATÍSTICAS ATLETAS'!Z:Z)</f>
        <v>0</v>
      </c>
      <c r="T14" s="141">
        <f>SUMIF('ESTATÍSTICAS ATLETAS'!$I:$I,$A14,'ESTATÍSTICAS ATLETAS'!AA:AA)</f>
        <v>2</v>
      </c>
      <c r="U14" s="141">
        <f>SUMIF('ESTATÍSTICAS ATLETAS'!$I:$I,$A14,'ESTATÍSTICAS ATLETAS'!AB:AB)</f>
        <v>2</v>
      </c>
      <c r="V14" s="142">
        <f t="shared" si="6"/>
        <v>2</v>
      </c>
      <c r="W14" s="141">
        <f>SUMIF('ESTATÍSTICAS ATLETAS'!$I:$I,$A14,'ESTATÍSTICAS ATLETAS'!AC:AC)</f>
        <v>0</v>
      </c>
      <c r="X14" s="142">
        <f t="shared" si="7"/>
        <v>0</v>
      </c>
      <c r="Y14" s="141">
        <f>SUMIF('ESTATÍSTICAS ATLETAS'!$I:$I,$A14,'ESTATÍSTICAS ATLETAS'!AD:AD)</f>
        <v>3</v>
      </c>
      <c r="Z14" s="141">
        <f>SUMIF('ESTATÍSTICAS ATLETAS'!$I:$I,$A14,'ESTATÍSTICAS ATLETAS'!AE:AE)</f>
        <v>1</v>
      </c>
      <c r="AA14" s="141">
        <f>SUMIF('ESTATÍSTICAS ATLETAS'!$I:$I,$A14,'ESTATÍSTICAS ATLETAS'!AF:AF)</f>
        <v>0</v>
      </c>
      <c r="AB14" s="141">
        <f>SUMIF('ESTATÍSTICAS ATLETAS'!$I:$I,$A14,'ESTATÍSTICAS ATLETAS'!AG:AG)</f>
        <v>0</v>
      </c>
      <c r="AC14" s="141">
        <f>SUMIF('ESTATÍSTICAS ATLETAS'!$I:$I,$A14,'ESTATÍSTICAS ATLETAS'!AH:AH)</f>
        <v>0</v>
      </c>
      <c r="AD14" s="141">
        <f>SUMIF('ESTATÍSTICAS ATLETAS'!$I:$I,$A14,'ESTATÍSTICAS ATLETAS'!AI:AI)</f>
        <v>6</v>
      </c>
      <c r="AE14" s="144">
        <f>SUMIF('ESTATÍSTICAS ATLETAS'!$I:$I,$A14,'ESTATÍSTICAS ATLETAS'!AJ:AJ)</f>
        <v>0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14.38"/>
    <col customWidth="1" min="10" max="10" width="13.13"/>
    <col customWidth="1" min="22" max="23" width="13.88"/>
    <col customWidth="1" min="31" max="31" width="15.38"/>
    <col customWidth="1" min="32" max="32" width="14.13"/>
  </cols>
  <sheetData>
    <row r="1">
      <c r="A1" s="10" t="s">
        <v>0</v>
      </c>
      <c r="B1" s="10" t="s">
        <v>3</v>
      </c>
      <c r="C1" s="10" t="s">
        <v>6</v>
      </c>
      <c r="D1" s="10" t="s">
        <v>1</v>
      </c>
      <c r="E1" s="10" t="s">
        <v>228</v>
      </c>
      <c r="F1" s="11" t="s">
        <v>229</v>
      </c>
      <c r="G1" s="11" t="s">
        <v>230</v>
      </c>
      <c r="H1" s="11" t="s">
        <v>231</v>
      </c>
      <c r="I1" s="11" t="s">
        <v>232</v>
      </c>
      <c r="J1" s="12" t="s">
        <v>233</v>
      </c>
      <c r="K1" s="10" t="s">
        <v>234</v>
      </c>
      <c r="L1" s="13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1" t="s">
        <v>246</v>
      </c>
      <c r="X1" s="10" t="s">
        <v>247</v>
      </c>
      <c r="Y1" s="11" t="s">
        <v>248</v>
      </c>
      <c r="Z1" s="10" t="s">
        <v>249</v>
      </c>
      <c r="AA1" s="10" t="s">
        <v>250</v>
      </c>
      <c r="AB1" s="10" t="s">
        <v>251</v>
      </c>
      <c r="AC1" s="10" t="s">
        <v>252</v>
      </c>
      <c r="AD1" s="10" t="s">
        <v>253</v>
      </c>
      <c r="AE1" s="10" t="s">
        <v>254</v>
      </c>
      <c r="AF1" s="10" t="s">
        <v>255</v>
      </c>
    </row>
    <row r="2">
      <c r="A2" s="14">
        <v>1.0</v>
      </c>
      <c r="B2" s="15" t="s">
        <v>8</v>
      </c>
      <c r="C2" s="15">
        <v>1.0</v>
      </c>
      <c r="D2" s="15" t="s">
        <v>7</v>
      </c>
      <c r="E2" s="15">
        <f>COUNTIF('ESTATÍSTICAS ATLETAS'!I:I,B2)</f>
        <v>1</v>
      </c>
      <c r="F2" s="16">
        <f>SUMIF('ESTATÍSTICAS ATLETAS'!I:I,B2,'ESTATÍSTICAS ATLETAS'!M:M)</f>
        <v>7</v>
      </c>
      <c r="G2" s="17">
        <f t="shared" ref="G2:G122" si="1">F2/E2</f>
        <v>7</v>
      </c>
      <c r="H2" s="16">
        <f>SUMIF('ESTATÍSTICAS ATLETAS'!$I:$I,$B2,'ESTATÍSTICAS ATLETAS'!N:N)</f>
        <v>3</v>
      </c>
      <c r="I2" s="16">
        <f>SUMIF('ESTATÍSTICAS ATLETAS'!$I:$I,$B2,'ESTATÍSTICAS ATLETAS'!O:O)</f>
        <v>8</v>
      </c>
      <c r="J2" s="18">
        <f t="shared" ref="J2:J122" si="2">IFERROR(H2/I2,"")</f>
        <v>0.375</v>
      </c>
      <c r="K2" s="16">
        <f>SUMIF('ESTATÍSTICAS ATLETAS'!$I:$I,$B2,'ESTATÍSTICAS ATLETAS'!Q:Q)</f>
        <v>2</v>
      </c>
      <c r="L2" s="16">
        <f>SUMIF('ESTATÍSTICAS ATLETAS'!$I:$I,$B2,'ESTATÍSTICAS ATLETAS'!R:R)</f>
        <v>5</v>
      </c>
      <c r="M2" s="18">
        <f t="shared" ref="M2:M122" si="3">IFERROR(K2/L2,"")</f>
        <v>0.4</v>
      </c>
      <c r="N2" s="16">
        <f>SUMIF('ESTATÍSTICAS ATLETAS'!$I:$I,$B2,'ESTATÍSTICAS ATLETAS'!T:T)</f>
        <v>1</v>
      </c>
      <c r="O2" s="16">
        <f>SUMIF('ESTATÍSTICAS ATLETAS'!$I:$I,$B2,'ESTATÍSTICAS ATLETAS'!U:U)</f>
        <v>3</v>
      </c>
      <c r="P2" s="18">
        <f t="shared" ref="P2:P122" si="4">IFERROR(N2/O2,"")</f>
        <v>0.3333333333</v>
      </c>
      <c r="Q2" s="16">
        <f>SUMIF('ESTATÍSTICAS ATLETAS'!$I:$I,$B2,'ESTATÍSTICAS ATLETAS'!W:W)</f>
        <v>0</v>
      </c>
      <c r="R2" s="16">
        <f>SUMIF('ESTATÍSTICAS ATLETAS'!$I:$I,$B2,'ESTATÍSTICAS ATLETAS'!X:X)</f>
        <v>2</v>
      </c>
      <c r="S2" s="18">
        <f t="shared" ref="S2:S122" si="5">IFERROR(Q2/R2,"")</f>
        <v>0</v>
      </c>
      <c r="T2" s="16">
        <f>SUMIF('ESTATÍSTICAS ATLETAS'!$I:$I,$B2,'ESTATÍSTICAS ATLETAS'!Z:Z)</f>
        <v>3</v>
      </c>
      <c r="U2" s="16">
        <f>SUMIF('ESTATÍSTICAS ATLETAS'!$I:$I,$B2,'ESTATÍSTICAS ATLETAS'!AA:AA)</f>
        <v>2</v>
      </c>
      <c r="V2" s="16">
        <f>SUMIF('ESTATÍSTICAS ATLETAS'!$I:$I,$B2,'ESTATÍSTICAS ATLETAS'!AB:AB)</f>
        <v>5</v>
      </c>
      <c r="W2" s="17">
        <f t="shared" ref="W2:W122" si="6">V2/E2</f>
        <v>5</v>
      </c>
      <c r="X2" s="16">
        <f>SUMIF('ESTATÍSTICAS ATLETAS'!$I:$I,$B2,'ESTATÍSTICAS ATLETAS'!AC:AC)</f>
        <v>3</v>
      </c>
      <c r="Y2" s="17">
        <f t="shared" ref="Y2:Y122" si="7">X2/E2</f>
        <v>3</v>
      </c>
      <c r="Z2" s="16">
        <f>SUMIF('ESTATÍSTICAS ATLETAS'!$I:$I,$B2,'ESTATÍSTICAS ATLETAS'!AD:AD)</f>
        <v>1</v>
      </c>
      <c r="AA2" s="16">
        <f>SUMIF('ESTATÍSTICAS ATLETAS'!$I:$I,$B2,'ESTATÍSTICAS ATLETAS'!AE:AE)</f>
        <v>1</v>
      </c>
      <c r="AB2" s="16">
        <f>SUMIF('ESTATÍSTICAS ATLETAS'!$I:$I,$B2,'ESTATÍSTICAS ATLETAS'!AF:AF)</f>
        <v>0</v>
      </c>
      <c r="AC2" s="16">
        <f>SUMIF('ESTATÍSTICAS ATLETAS'!$I:$I,$B2,'ESTATÍSTICAS ATLETAS'!AG:AG)</f>
        <v>2</v>
      </c>
      <c r="AD2" s="16">
        <f>SUMIF('ESTATÍSTICAS ATLETAS'!$I:$I,$B2,'ESTATÍSTICAS ATLETAS'!AH:AH)</f>
        <v>1</v>
      </c>
      <c r="AE2" s="16">
        <f>SUMIF('ESTATÍSTICAS ATLETAS'!$I:$I,$B2,'ESTATÍSTICAS ATLETAS'!AI:AI)</f>
        <v>17</v>
      </c>
      <c r="AF2" s="19">
        <f>SUMIF('ESTATÍSTICAS ATLETAS'!$I:$I,$B2,'ESTATÍSTICAS ATLETAS'!AJ:AJ)</f>
        <v>8</v>
      </c>
    </row>
    <row r="3">
      <c r="A3" s="20">
        <v>2.0</v>
      </c>
      <c r="B3" s="21" t="s">
        <v>10</v>
      </c>
      <c r="C3" s="21">
        <v>6.0</v>
      </c>
      <c r="D3" s="21" t="s">
        <v>7</v>
      </c>
      <c r="E3" s="22">
        <f>COUNTIF('ESTATÍSTICAS ATLETAS'!I:I,B3)</f>
        <v>2</v>
      </c>
      <c r="F3" s="22">
        <f>SUMIF('ESTATÍSTICAS ATLETAS'!I:I,B3,'ESTATÍSTICAS ATLETAS'!M:M)</f>
        <v>0</v>
      </c>
      <c r="G3" s="23">
        <f t="shared" si="1"/>
        <v>0</v>
      </c>
      <c r="H3" s="22">
        <f>SUMIF('ESTATÍSTICAS ATLETAS'!$I:$I,$B3,'ESTATÍSTICAS ATLETAS'!N:N)</f>
        <v>0</v>
      </c>
      <c r="I3" s="22">
        <f>SUMIF('ESTATÍSTICAS ATLETAS'!$I:$I,$B3,'ESTATÍSTICAS ATLETAS'!O:O)</f>
        <v>3</v>
      </c>
      <c r="J3" s="24">
        <f t="shared" si="2"/>
        <v>0</v>
      </c>
      <c r="K3" s="22">
        <f>SUMIF('ESTATÍSTICAS ATLETAS'!$I:$I,$B3,'ESTATÍSTICAS ATLETAS'!Q:Q)</f>
        <v>0</v>
      </c>
      <c r="L3" s="22">
        <f>SUMIF('ESTATÍSTICAS ATLETAS'!$I:$I,$B3,'ESTATÍSTICAS ATLETAS'!R:R)</f>
        <v>3</v>
      </c>
      <c r="M3" s="24">
        <f t="shared" si="3"/>
        <v>0</v>
      </c>
      <c r="N3" s="22">
        <f>SUMIF('ESTATÍSTICAS ATLETAS'!$I:$I,$B3,'ESTATÍSTICAS ATLETAS'!T:T)</f>
        <v>0</v>
      </c>
      <c r="O3" s="22">
        <f>SUMIF('ESTATÍSTICAS ATLETAS'!$I:$I,$B3,'ESTATÍSTICAS ATLETAS'!U:U)</f>
        <v>0</v>
      </c>
      <c r="P3" s="24" t="str">
        <f t="shared" si="4"/>
        <v/>
      </c>
      <c r="Q3" s="22">
        <f>SUMIF('ESTATÍSTICAS ATLETAS'!$I:$I,$B3,'ESTATÍSTICAS ATLETAS'!W:W)</f>
        <v>0</v>
      </c>
      <c r="R3" s="22">
        <f>SUMIF('ESTATÍSTICAS ATLETAS'!$I:$I,$B3,'ESTATÍSTICAS ATLETAS'!X:X)</f>
        <v>2</v>
      </c>
      <c r="S3" s="24">
        <f t="shared" si="5"/>
        <v>0</v>
      </c>
      <c r="T3" s="22">
        <f>SUMIF('ESTATÍSTICAS ATLETAS'!$I:$I,$B3,'ESTATÍSTICAS ATLETAS'!Z:Z)</f>
        <v>2</v>
      </c>
      <c r="U3" s="22">
        <f>SUMIF('ESTATÍSTICAS ATLETAS'!$I:$I,$B3,'ESTATÍSTICAS ATLETAS'!AA:AA)</f>
        <v>10</v>
      </c>
      <c r="V3" s="22">
        <f>SUMIF('ESTATÍSTICAS ATLETAS'!$I:$I,$B3,'ESTATÍSTICAS ATLETAS'!AB:AB)</f>
        <v>12</v>
      </c>
      <c r="W3" s="23">
        <f t="shared" si="6"/>
        <v>6</v>
      </c>
      <c r="X3" s="22">
        <f>SUMIF('ESTATÍSTICAS ATLETAS'!$I:$I,$B3,'ESTATÍSTICAS ATLETAS'!AC:AC)</f>
        <v>5</v>
      </c>
      <c r="Y3" s="23">
        <f t="shared" si="7"/>
        <v>2.5</v>
      </c>
      <c r="Z3" s="22">
        <f>SUMIF('ESTATÍSTICAS ATLETAS'!$I:$I,$B3,'ESTATÍSTICAS ATLETAS'!AD:AD)</f>
        <v>3</v>
      </c>
      <c r="AA3" s="22">
        <f>SUMIF('ESTATÍSTICAS ATLETAS'!$I:$I,$B3,'ESTATÍSTICAS ATLETAS'!AE:AE)</f>
        <v>6</v>
      </c>
      <c r="AB3" s="22">
        <f>SUMIF('ESTATÍSTICAS ATLETAS'!$I:$I,$B3,'ESTATÍSTICAS ATLETAS'!AF:AF)</f>
        <v>0</v>
      </c>
      <c r="AC3" s="22">
        <f>SUMIF('ESTATÍSTICAS ATLETAS'!$I:$I,$B3,'ESTATÍSTICAS ATLETAS'!AG:AG)</f>
        <v>1</v>
      </c>
      <c r="AD3" s="22">
        <f>SUMIF('ESTATÍSTICAS ATLETAS'!$I:$I,$B3,'ESTATÍSTICAS ATLETAS'!AH:AH)</f>
        <v>1</v>
      </c>
      <c r="AE3" s="22">
        <f>SUMIF('ESTATÍSTICAS ATLETAS'!$I:$I,$B3,'ESTATÍSTICAS ATLETAS'!AI:AI)</f>
        <v>28</v>
      </c>
      <c r="AF3" s="25">
        <f>SUMIF('ESTATÍSTICAS ATLETAS'!$I:$I,$B3,'ESTATÍSTICAS ATLETAS'!AJ:AJ)</f>
        <v>15</v>
      </c>
    </row>
    <row r="4">
      <c r="A4" s="14">
        <v>3.0</v>
      </c>
      <c r="B4" s="15" t="s">
        <v>12</v>
      </c>
      <c r="C4" s="15">
        <v>10.0</v>
      </c>
      <c r="D4" s="15" t="s">
        <v>7</v>
      </c>
      <c r="E4" s="16">
        <f>COUNTIF('ESTATÍSTICAS ATLETAS'!I:I,B4)</f>
        <v>4</v>
      </c>
      <c r="F4" s="16">
        <f>SUMIF('ESTATÍSTICAS ATLETAS'!I:I,B4,'ESTATÍSTICAS ATLETAS'!M:M)</f>
        <v>94</v>
      </c>
      <c r="G4" s="17">
        <f t="shared" si="1"/>
        <v>23.5</v>
      </c>
      <c r="H4" s="16">
        <f>SUMIF('ESTATÍSTICAS ATLETAS'!$I:$I,$B4,'ESTATÍSTICAS ATLETAS'!N:N)</f>
        <v>38</v>
      </c>
      <c r="I4" s="16">
        <f>SUMIF('ESTATÍSTICAS ATLETAS'!$I:$I,$B4,'ESTATÍSTICAS ATLETAS'!O:O)</f>
        <v>97</v>
      </c>
      <c r="J4" s="18">
        <f t="shared" si="2"/>
        <v>0.3917525773</v>
      </c>
      <c r="K4" s="16">
        <f>SUMIF('ESTATÍSTICAS ATLETAS'!$I:$I,$B4,'ESTATÍSTICAS ATLETAS'!Q:Q)</f>
        <v>27</v>
      </c>
      <c r="L4" s="16">
        <f>SUMIF('ESTATÍSTICAS ATLETAS'!$I:$I,$B4,'ESTATÍSTICAS ATLETAS'!R:R)</f>
        <v>53</v>
      </c>
      <c r="M4" s="18">
        <f t="shared" si="3"/>
        <v>0.5094339623</v>
      </c>
      <c r="N4" s="16">
        <f>SUMIF('ESTATÍSTICAS ATLETAS'!$I:$I,$B4,'ESTATÍSTICAS ATLETAS'!T:T)</f>
        <v>11</v>
      </c>
      <c r="O4" s="16">
        <f>SUMIF('ESTATÍSTICAS ATLETAS'!$I:$I,$B4,'ESTATÍSTICAS ATLETAS'!U:U)</f>
        <v>44</v>
      </c>
      <c r="P4" s="18">
        <f t="shared" si="4"/>
        <v>0.25</v>
      </c>
      <c r="Q4" s="16">
        <f>SUMIF('ESTATÍSTICAS ATLETAS'!$I:$I,$B4,'ESTATÍSTICAS ATLETAS'!W:W)</f>
        <v>7</v>
      </c>
      <c r="R4" s="16">
        <f>SUMIF('ESTATÍSTICAS ATLETAS'!$I:$I,$B4,'ESTATÍSTICAS ATLETAS'!X:X)</f>
        <v>14</v>
      </c>
      <c r="S4" s="18">
        <f t="shared" si="5"/>
        <v>0.5</v>
      </c>
      <c r="T4" s="16">
        <f>SUMIF('ESTATÍSTICAS ATLETAS'!$I:$I,$B4,'ESTATÍSTICAS ATLETAS'!Z:Z)</f>
        <v>7</v>
      </c>
      <c r="U4" s="16">
        <f>SUMIF('ESTATÍSTICAS ATLETAS'!$I:$I,$B4,'ESTATÍSTICAS ATLETAS'!AA:AA)</f>
        <v>19</v>
      </c>
      <c r="V4" s="16">
        <f>SUMIF('ESTATÍSTICAS ATLETAS'!$I:$I,$B4,'ESTATÍSTICAS ATLETAS'!AB:AB)</f>
        <v>26</v>
      </c>
      <c r="W4" s="17">
        <f t="shared" si="6"/>
        <v>6.5</v>
      </c>
      <c r="X4" s="16">
        <f>SUMIF('ESTATÍSTICAS ATLETAS'!$I:$I,$B4,'ESTATÍSTICAS ATLETAS'!AC:AC)</f>
        <v>14</v>
      </c>
      <c r="Y4" s="17">
        <f t="shared" si="7"/>
        <v>3.5</v>
      </c>
      <c r="Z4" s="16">
        <f>SUMIF('ESTATÍSTICAS ATLETAS'!$I:$I,$B4,'ESTATÍSTICAS ATLETAS'!AD:AD)</f>
        <v>13</v>
      </c>
      <c r="AA4" s="16">
        <f>SUMIF('ESTATÍSTICAS ATLETAS'!$I:$I,$B4,'ESTATÍSTICAS ATLETAS'!AE:AE)</f>
        <v>11</v>
      </c>
      <c r="AB4" s="16">
        <f>SUMIF('ESTATÍSTICAS ATLETAS'!$I:$I,$B4,'ESTATÍSTICAS ATLETAS'!AF:AF)</f>
        <v>0</v>
      </c>
      <c r="AC4" s="16">
        <f>SUMIF('ESTATÍSTICAS ATLETAS'!$I:$I,$B4,'ESTATÍSTICAS ATLETAS'!AG:AG)</f>
        <v>1</v>
      </c>
      <c r="AD4" s="16">
        <f>SUMIF('ESTATÍSTICAS ATLETAS'!$I:$I,$B4,'ESTATÍSTICAS ATLETAS'!AH:AH)</f>
        <v>10</v>
      </c>
      <c r="AE4" s="16">
        <f>SUMIF('ESTATÍSTICAS ATLETAS'!$I:$I,$B4,'ESTATÍSTICAS ATLETAS'!AI:AI)</f>
        <v>57</v>
      </c>
      <c r="AF4" s="19">
        <f>SUMIF('ESTATÍSTICAS ATLETAS'!$I:$I,$B4,'ESTATÍSTICAS ATLETAS'!AJ:AJ)</f>
        <v>66</v>
      </c>
    </row>
    <row r="5">
      <c r="A5" s="20">
        <v>4.0</v>
      </c>
      <c r="B5" s="21" t="s">
        <v>14</v>
      </c>
      <c r="C5" s="21">
        <v>11.0</v>
      </c>
      <c r="D5" s="21" t="s">
        <v>7</v>
      </c>
      <c r="E5" s="22">
        <f>COUNTIF('ESTATÍSTICAS ATLETAS'!I:I,B5)</f>
        <v>3</v>
      </c>
      <c r="F5" s="22">
        <f>SUMIF('ESTATÍSTICAS ATLETAS'!I:I,B5,'ESTATÍSTICAS ATLETAS'!M:M)</f>
        <v>11</v>
      </c>
      <c r="G5" s="23">
        <f t="shared" si="1"/>
        <v>3.666666667</v>
      </c>
      <c r="H5" s="22">
        <f>SUMIF('ESTATÍSTICAS ATLETAS'!$I:$I,$B5,'ESTATÍSTICAS ATLETAS'!N:N)</f>
        <v>5</v>
      </c>
      <c r="I5" s="22">
        <f>SUMIF('ESTATÍSTICAS ATLETAS'!$I:$I,$B5,'ESTATÍSTICAS ATLETAS'!O:O)</f>
        <v>21</v>
      </c>
      <c r="J5" s="24">
        <f t="shared" si="2"/>
        <v>0.2380952381</v>
      </c>
      <c r="K5" s="22">
        <f>SUMIF('ESTATÍSTICAS ATLETAS'!$I:$I,$B5,'ESTATÍSTICAS ATLETAS'!Q:Q)</f>
        <v>4</v>
      </c>
      <c r="L5" s="22">
        <f>SUMIF('ESTATÍSTICAS ATLETAS'!$I:$I,$B5,'ESTATÍSTICAS ATLETAS'!R:R)</f>
        <v>18</v>
      </c>
      <c r="M5" s="24">
        <f t="shared" si="3"/>
        <v>0.2222222222</v>
      </c>
      <c r="N5" s="22">
        <f>SUMIF('ESTATÍSTICAS ATLETAS'!$I:$I,$B5,'ESTATÍSTICAS ATLETAS'!T:T)</f>
        <v>1</v>
      </c>
      <c r="O5" s="22">
        <f>SUMIF('ESTATÍSTICAS ATLETAS'!$I:$I,$B5,'ESTATÍSTICAS ATLETAS'!U:U)</f>
        <v>3</v>
      </c>
      <c r="P5" s="24">
        <f t="shared" si="4"/>
        <v>0.3333333333</v>
      </c>
      <c r="Q5" s="22">
        <f>SUMIF('ESTATÍSTICAS ATLETAS'!$I:$I,$B5,'ESTATÍSTICAS ATLETAS'!W:W)</f>
        <v>0</v>
      </c>
      <c r="R5" s="22">
        <f>SUMIF('ESTATÍSTICAS ATLETAS'!$I:$I,$B5,'ESTATÍSTICAS ATLETAS'!X:X)</f>
        <v>4</v>
      </c>
      <c r="S5" s="24">
        <f t="shared" si="5"/>
        <v>0</v>
      </c>
      <c r="T5" s="22">
        <f>SUMIF('ESTATÍSTICAS ATLETAS'!$I:$I,$B5,'ESTATÍSTICAS ATLETAS'!Z:Z)</f>
        <v>1</v>
      </c>
      <c r="U5" s="22">
        <f>SUMIF('ESTATÍSTICAS ATLETAS'!$I:$I,$B5,'ESTATÍSTICAS ATLETAS'!AA:AA)</f>
        <v>6</v>
      </c>
      <c r="V5" s="22">
        <f>SUMIF('ESTATÍSTICAS ATLETAS'!$I:$I,$B5,'ESTATÍSTICAS ATLETAS'!AB:AB)</f>
        <v>7</v>
      </c>
      <c r="W5" s="23">
        <f t="shared" si="6"/>
        <v>2.333333333</v>
      </c>
      <c r="X5" s="22">
        <f>SUMIF('ESTATÍSTICAS ATLETAS'!$I:$I,$B5,'ESTATÍSTICAS ATLETAS'!AC:AC)</f>
        <v>7</v>
      </c>
      <c r="Y5" s="23">
        <f t="shared" si="7"/>
        <v>2.333333333</v>
      </c>
      <c r="Z5" s="22">
        <f>SUMIF('ESTATÍSTICAS ATLETAS'!$I:$I,$B5,'ESTATÍSTICAS ATLETAS'!AD:AD)</f>
        <v>6</v>
      </c>
      <c r="AA5" s="22">
        <f>SUMIF('ESTATÍSTICAS ATLETAS'!$I:$I,$B5,'ESTATÍSTICAS ATLETAS'!AE:AE)</f>
        <v>2</v>
      </c>
      <c r="AB5" s="22">
        <f>SUMIF('ESTATÍSTICAS ATLETAS'!$I:$I,$B5,'ESTATÍSTICAS ATLETAS'!AF:AF)</f>
        <v>0</v>
      </c>
      <c r="AC5" s="22">
        <f>SUMIF('ESTATÍSTICAS ATLETAS'!$I:$I,$B5,'ESTATÍSTICAS ATLETAS'!AG:AG)</f>
        <v>1</v>
      </c>
      <c r="AD5" s="22">
        <f>SUMIF('ESTATÍSTICAS ATLETAS'!$I:$I,$B5,'ESTATÍSTICAS ATLETAS'!AH:AH)</f>
        <v>3</v>
      </c>
      <c r="AE5" s="22">
        <f>SUMIF('ESTATÍSTICAS ATLETAS'!$I:$I,$B5,'ESTATÍSTICAS ATLETAS'!AI:AI)</f>
        <v>46</v>
      </c>
      <c r="AF5" s="25">
        <f>SUMIF('ESTATÍSTICAS ATLETAS'!$I:$I,$B5,'ESTATÍSTICAS ATLETAS'!AJ:AJ)</f>
        <v>1</v>
      </c>
    </row>
    <row r="6">
      <c r="A6" s="14">
        <v>5.0</v>
      </c>
      <c r="B6" s="15" t="s">
        <v>16</v>
      </c>
      <c r="C6" s="15">
        <v>12.0</v>
      </c>
      <c r="D6" s="15" t="s">
        <v>7</v>
      </c>
      <c r="E6" s="16">
        <f>COUNTIF('ESTATÍSTICAS ATLETAS'!I:I,B6)</f>
        <v>3</v>
      </c>
      <c r="F6" s="16">
        <f>SUMIF('ESTATÍSTICAS ATLETAS'!I:I,B6,'ESTATÍSTICAS ATLETAS'!M:M)</f>
        <v>19</v>
      </c>
      <c r="G6" s="17">
        <f t="shared" si="1"/>
        <v>6.333333333</v>
      </c>
      <c r="H6" s="16">
        <f>SUMIF('ESTATÍSTICAS ATLETAS'!$I:$I,$B6,'ESTATÍSTICAS ATLETAS'!N:N)</f>
        <v>8</v>
      </c>
      <c r="I6" s="16">
        <f>SUMIF('ESTATÍSTICAS ATLETAS'!$I:$I,$B6,'ESTATÍSTICAS ATLETAS'!O:O)</f>
        <v>34</v>
      </c>
      <c r="J6" s="18">
        <f t="shared" si="2"/>
        <v>0.2352941176</v>
      </c>
      <c r="K6" s="16">
        <f>SUMIF('ESTATÍSTICAS ATLETAS'!$I:$I,$B6,'ESTATÍSTICAS ATLETAS'!Q:Q)</f>
        <v>7</v>
      </c>
      <c r="L6" s="16">
        <f>SUMIF('ESTATÍSTICAS ATLETAS'!$I:$I,$B6,'ESTATÍSTICAS ATLETAS'!R:R)</f>
        <v>21</v>
      </c>
      <c r="M6" s="18">
        <f t="shared" si="3"/>
        <v>0.3333333333</v>
      </c>
      <c r="N6" s="16">
        <f>SUMIF('ESTATÍSTICAS ATLETAS'!$I:$I,$B6,'ESTATÍSTICAS ATLETAS'!T:T)</f>
        <v>1</v>
      </c>
      <c r="O6" s="16">
        <f>SUMIF('ESTATÍSTICAS ATLETAS'!$I:$I,$B6,'ESTATÍSTICAS ATLETAS'!U:U)</f>
        <v>13</v>
      </c>
      <c r="P6" s="18">
        <f t="shared" si="4"/>
        <v>0.07692307692</v>
      </c>
      <c r="Q6" s="16">
        <f>SUMIF('ESTATÍSTICAS ATLETAS'!$I:$I,$B6,'ESTATÍSTICAS ATLETAS'!W:W)</f>
        <v>2</v>
      </c>
      <c r="R6" s="16">
        <f>SUMIF('ESTATÍSTICAS ATLETAS'!$I:$I,$B6,'ESTATÍSTICAS ATLETAS'!X:X)</f>
        <v>2</v>
      </c>
      <c r="S6" s="18">
        <f t="shared" si="5"/>
        <v>1</v>
      </c>
      <c r="T6" s="16">
        <f>SUMIF('ESTATÍSTICAS ATLETAS'!$I:$I,$B6,'ESTATÍSTICAS ATLETAS'!Z:Z)</f>
        <v>1</v>
      </c>
      <c r="U6" s="16">
        <f>SUMIF('ESTATÍSTICAS ATLETAS'!$I:$I,$B6,'ESTATÍSTICAS ATLETAS'!AA:AA)</f>
        <v>9</v>
      </c>
      <c r="V6" s="16">
        <f>SUMIF('ESTATÍSTICAS ATLETAS'!$I:$I,$B6,'ESTATÍSTICAS ATLETAS'!AB:AB)</f>
        <v>10</v>
      </c>
      <c r="W6" s="17">
        <f t="shared" si="6"/>
        <v>3.333333333</v>
      </c>
      <c r="X6" s="16">
        <f>SUMIF('ESTATÍSTICAS ATLETAS'!$I:$I,$B6,'ESTATÍSTICAS ATLETAS'!AC:AC)</f>
        <v>5</v>
      </c>
      <c r="Y6" s="17">
        <f t="shared" si="7"/>
        <v>1.666666667</v>
      </c>
      <c r="Z6" s="16">
        <f>SUMIF('ESTATÍSTICAS ATLETAS'!$I:$I,$B6,'ESTATÍSTICAS ATLETAS'!AD:AD)</f>
        <v>4</v>
      </c>
      <c r="AA6" s="16">
        <f>SUMIF('ESTATÍSTICAS ATLETAS'!$I:$I,$B6,'ESTATÍSTICAS ATLETAS'!AE:AE)</f>
        <v>6</v>
      </c>
      <c r="AB6" s="16">
        <f>SUMIF('ESTATÍSTICAS ATLETAS'!$I:$I,$B6,'ESTATÍSTICAS ATLETAS'!AF:AF)</f>
        <v>0</v>
      </c>
      <c r="AC6" s="16">
        <f>SUMIF('ESTATÍSTICAS ATLETAS'!$I:$I,$B6,'ESTATÍSTICAS ATLETAS'!AG:AG)</f>
        <v>5</v>
      </c>
      <c r="AD6" s="16">
        <f>SUMIF('ESTATÍSTICAS ATLETAS'!$I:$I,$B6,'ESTATÍSTICAS ATLETAS'!AH:AH)</f>
        <v>2</v>
      </c>
      <c r="AE6" s="16">
        <f>SUMIF('ESTATÍSTICAS ATLETAS'!$I:$I,$B6,'ESTATÍSTICAS ATLETAS'!AI:AI)</f>
        <v>13</v>
      </c>
      <c r="AF6" s="19">
        <f>SUMIF('ESTATÍSTICAS ATLETAS'!$I:$I,$B6,'ESTATÍSTICAS ATLETAS'!AJ:AJ)</f>
        <v>10</v>
      </c>
    </row>
    <row r="7">
      <c r="A7" s="20">
        <v>6.0</v>
      </c>
      <c r="B7" s="21" t="s">
        <v>18</v>
      </c>
      <c r="C7" s="21">
        <v>22.0</v>
      </c>
      <c r="D7" s="21" t="s">
        <v>7</v>
      </c>
      <c r="E7" s="22">
        <f>COUNTIF('ESTATÍSTICAS ATLETAS'!I:I,B7)</f>
        <v>3</v>
      </c>
      <c r="F7" s="22">
        <f>SUMIF('ESTATÍSTICAS ATLETAS'!I:I,B7,'ESTATÍSTICAS ATLETAS'!M:M)</f>
        <v>28</v>
      </c>
      <c r="G7" s="23">
        <f t="shared" si="1"/>
        <v>9.333333333</v>
      </c>
      <c r="H7" s="22">
        <f>SUMIF('ESTATÍSTICAS ATLETAS'!$I:$I,$B7,'ESTATÍSTICAS ATLETAS'!N:N)</f>
        <v>12</v>
      </c>
      <c r="I7" s="22">
        <f>SUMIF('ESTATÍSTICAS ATLETAS'!$I:$I,$B7,'ESTATÍSTICAS ATLETAS'!O:O)</f>
        <v>33</v>
      </c>
      <c r="J7" s="24">
        <f t="shared" si="2"/>
        <v>0.3636363636</v>
      </c>
      <c r="K7" s="22">
        <f>SUMIF('ESTATÍSTICAS ATLETAS'!$I:$I,$B7,'ESTATÍSTICAS ATLETAS'!Q:Q)</f>
        <v>8</v>
      </c>
      <c r="L7" s="22">
        <f>SUMIF('ESTATÍSTICAS ATLETAS'!$I:$I,$B7,'ESTATÍSTICAS ATLETAS'!R:R)</f>
        <v>17</v>
      </c>
      <c r="M7" s="24">
        <f t="shared" si="3"/>
        <v>0.4705882353</v>
      </c>
      <c r="N7" s="22">
        <f>SUMIF('ESTATÍSTICAS ATLETAS'!$I:$I,$B7,'ESTATÍSTICAS ATLETAS'!T:T)</f>
        <v>4</v>
      </c>
      <c r="O7" s="22">
        <f>SUMIF('ESTATÍSTICAS ATLETAS'!$I:$I,$B7,'ESTATÍSTICAS ATLETAS'!U:U)</f>
        <v>16</v>
      </c>
      <c r="P7" s="24">
        <f t="shared" si="4"/>
        <v>0.25</v>
      </c>
      <c r="Q7" s="22">
        <f>SUMIF('ESTATÍSTICAS ATLETAS'!$I:$I,$B7,'ESTATÍSTICAS ATLETAS'!W:W)</f>
        <v>0</v>
      </c>
      <c r="R7" s="22">
        <f>SUMIF('ESTATÍSTICAS ATLETAS'!$I:$I,$B7,'ESTATÍSTICAS ATLETAS'!X:X)</f>
        <v>0</v>
      </c>
      <c r="S7" s="24" t="str">
        <f t="shared" si="5"/>
        <v/>
      </c>
      <c r="T7" s="22">
        <f>SUMIF('ESTATÍSTICAS ATLETAS'!$I:$I,$B7,'ESTATÍSTICAS ATLETAS'!Z:Z)</f>
        <v>5</v>
      </c>
      <c r="U7" s="22">
        <f>SUMIF('ESTATÍSTICAS ATLETAS'!$I:$I,$B7,'ESTATÍSTICAS ATLETAS'!AA:AA)</f>
        <v>12</v>
      </c>
      <c r="V7" s="22">
        <f>SUMIF('ESTATÍSTICAS ATLETAS'!$I:$I,$B7,'ESTATÍSTICAS ATLETAS'!AB:AB)</f>
        <v>17</v>
      </c>
      <c r="W7" s="23">
        <f t="shared" si="6"/>
        <v>5.666666667</v>
      </c>
      <c r="X7" s="22">
        <f>SUMIF('ESTATÍSTICAS ATLETAS'!$I:$I,$B7,'ESTATÍSTICAS ATLETAS'!AC:AC)</f>
        <v>8</v>
      </c>
      <c r="Y7" s="23">
        <f t="shared" si="7"/>
        <v>2.666666667</v>
      </c>
      <c r="Z7" s="22">
        <f>SUMIF('ESTATÍSTICAS ATLETAS'!$I:$I,$B7,'ESTATÍSTICAS ATLETAS'!AD:AD)</f>
        <v>11</v>
      </c>
      <c r="AA7" s="22">
        <f>SUMIF('ESTATÍSTICAS ATLETAS'!$I:$I,$B7,'ESTATÍSTICAS ATLETAS'!AE:AE)</f>
        <v>4</v>
      </c>
      <c r="AB7" s="22">
        <f>SUMIF('ESTATÍSTICAS ATLETAS'!$I:$I,$B7,'ESTATÍSTICAS ATLETAS'!AF:AF)</f>
        <v>0</v>
      </c>
      <c r="AC7" s="22">
        <f>SUMIF('ESTATÍSTICAS ATLETAS'!$I:$I,$B7,'ESTATÍSTICAS ATLETAS'!AG:AG)</f>
        <v>2</v>
      </c>
      <c r="AD7" s="22">
        <f>SUMIF('ESTATÍSTICAS ATLETAS'!$I:$I,$B7,'ESTATÍSTICAS ATLETAS'!AH:AH)</f>
        <v>3</v>
      </c>
      <c r="AE7" s="22">
        <f>SUMIF('ESTATÍSTICAS ATLETAS'!$I:$I,$B7,'ESTATÍSTICAS ATLETAS'!AI:AI)</f>
        <v>16</v>
      </c>
      <c r="AF7" s="25">
        <f>SUMIF('ESTATÍSTICAS ATLETAS'!$I:$I,$B7,'ESTATÍSTICAS ATLETAS'!AJ:AJ)</f>
        <v>25</v>
      </c>
    </row>
    <row r="8">
      <c r="A8" s="14">
        <v>7.0</v>
      </c>
      <c r="B8" s="15" t="s">
        <v>20</v>
      </c>
      <c r="C8" s="15">
        <v>23.0</v>
      </c>
      <c r="D8" s="15" t="s">
        <v>7</v>
      </c>
      <c r="E8" s="16">
        <f>COUNTIF('ESTATÍSTICAS ATLETAS'!I:I,B8)</f>
        <v>4</v>
      </c>
      <c r="F8" s="16">
        <f>SUMIF('ESTATÍSTICAS ATLETAS'!I:I,B8,'ESTATÍSTICAS ATLETAS'!M:M)</f>
        <v>19</v>
      </c>
      <c r="G8" s="17">
        <f t="shared" si="1"/>
        <v>4.75</v>
      </c>
      <c r="H8" s="16">
        <f>SUMIF('ESTATÍSTICAS ATLETAS'!$I:$I,$B8,'ESTATÍSTICAS ATLETAS'!N:N)</f>
        <v>8</v>
      </c>
      <c r="I8" s="16">
        <f>SUMIF('ESTATÍSTICAS ATLETAS'!$I:$I,$B8,'ESTATÍSTICAS ATLETAS'!O:O)</f>
        <v>27</v>
      </c>
      <c r="J8" s="18">
        <f t="shared" si="2"/>
        <v>0.2962962963</v>
      </c>
      <c r="K8" s="16">
        <f>SUMIF('ESTATÍSTICAS ATLETAS'!$I:$I,$B8,'ESTATÍSTICAS ATLETAS'!Q:Q)</f>
        <v>8</v>
      </c>
      <c r="L8" s="16">
        <f>SUMIF('ESTATÍSTICAS ATLETAS'!$I:$I,$B8,'ESTATÍSTICAS ATLETAS'!R:R)</f>
        <v>27</v>
      </c>
      <c r="M8" s="18">
        <f t="shared" si="3"/>
        <v>0.2962962963</v>
      </c>
      <c r="N8" s="16">
        <f>SUMIF('ESTATÍSTICAS ATLETAS'!$I:$I,$B8,'ESTATÍSTICAS ATLETAS'!T:T)</f>
        <v>0</v>
      </c>
      <c r="O8" s="16">
        <f>SUMIF('ESTATÍSTICAS ATLETAS'!$I:$I,$B8,'ESTATÍSTICAS ATLETAS'!U:U)</f>
        <v>0</v>
      </c>
      <c r="P8" s="18" t="str">
        <f t="shared" si="4"/>
        <v/>
      </c>
      <c r="Q8" s="16">
        <f>SUMIF('ESTATÍSTICAS ATLETAS'!$I:$I,$B8,'ESTATÍSTICAS ATLETAS'!W:W)</f>
        <v>3</v>
      </c>
      <c r="R8" s="16">
        <f>SUMIF('ESTATÍSTICAS ATLETAS'!$I:$I,$B8,'ESTATÍSTICAS ATLETAS'!X:X)</f>
        <v>7</v>
      </c>
      <c r="S8" s="18">
        <f t="shared" si="5"/>
        <v>0.4285714286</v>
      </c>
      <c r="T8" s="16">
        <f>SUMIF('ESTATÍSTICAS ATLETAS'!$I:$I,$B8,'ESTATÍSTICAS ATLETAS'!Z:Z)</f>
        <v>10</v>
      </c>
      <c r="U8" s="16">
        <f>SUMIF('ESTATÍSTICAS ATLETAS'!$I:$I,$B8,'ESTATÍSTICAS ATLETAS'!AA:AA)</f>
        <v>23</v>
      </c>
      <c r="V8" s="16">
        <f>SUMIF('ESTATÍSTICAS ATLETAS'!$I:$I,$B8,'ESTATÍSTICAS ATLETAS'!AB:AB)</f>
        <v>33</v>
      </c>
      <c r="W8" s="17">
        <f t="shared" si="6"/>
        <v>8.25</v>
      </c>
      <c r="X8" s="16">
        <f>SUMIF('ESTATÍSTICAS ATLETAS'!$I:$I,$B8,'ESTATÍSTICAS ATLETAS'!AC:AC)</f>
        <v>11</v>
      </c>
      <c r="Y8" s="17">
        <f t="shared" si="7"/>
        <v>2.75</v>
      </c>
      <c r="Z8" s="16">
        <f>SUMIF('ESTATÍSTICAS ATLETAS'!$I:$I,$B8,'ESTATÍSTICAS ATLETAS'!AD:AD)</f>
        <v>1</v>
      </c>
      <c r="AA8" s="16">
        <f>SUMIF('ESTATÍSTICAS ATLETAS'!$I:$I,$B8,'ESTATÍSTICAS ATLETAS'!AE:AE)</f>
        <v>6</v>
      </c>
      <c r="AB8" s="16">
        <f>SUMIF('ESTATÍSTICAS ATLETAS'!$I:$I,$B8,'ESTATÍSTICAS ATLETAS'!AF:AF)</f>
        <v>2</v>
      </c>
      <c r="AC8" s="16">
        <f>SUMIF('ESTATÍSTICAS ATLETAS'!$I:$I,$B8,'ESTATÍSTICAS ATLETAS'!AG:AG)</f>
        <v>4</v>
      </c>
      <c r="AD8" s="16">
        <f>SUMIF('ESTATÍSTICAS ATLETAS'!$I:$I,$B8,'ESTATÍSTICAS ATLETAS'!AH:AH)</f>
        <v>4</v>
      </c>
      <c r="AE8" s="16">
        <f>SUMIF('ESTATÍSTICAS ATLETAS'!$I:$I,$B8,'ESTATÍSTICAS ATLETAS'!AI:AI)</f>
        <v>58</v>
      </c>
      <c r="AF8" s="19">
        <f>SUMIF('ESTATÍSTICAS ATLETAS'!$I:$I,$B8,'ESTATÍSTICAS ATLETAS'!AJ:AJ)</f>
        <v>47</v>
      </c>
    </row>
    <row r="9">
      <c r="A9" s="20">
        <v>8.0</v>
      </c>
      <c r="B9" s="21" t="s">
        <v>22</v>
      </c>
      <c r="C9" s="21">
        <v>44.0</v>
      </c>
      <c r="D9" s="21" t="s">
        <v>7</v>
      </c>
      <c r="E9" s="22">
        <f>COUNTIF('ESTATÍSTICAS ATLETAS'!I:I,B9)</f>
        <v>3</v>
      </c>
      <c r="F9" s="22">
        <f>SUMIF('ESTATÍSTICAS ATLETAS'!I:I,B9,'ESTATÍSTICAS ATLETAS'!M:M)</f>
        <v>13</v>
      </c>
      <c r="G9" s="23">
        <f t="shared" si="1"/>
        <v>4.333333333</v>
      </c>
      <c r="H9" s="22">
        <f>SUMIF('ESTATÍSTICAS ATLETAS'!$I:$I,$B9,'ESTATÍSTICAS ATLETAS'!N:N)</f>
        <v>5</v>
      </c>
      <c r="I9" s="22">
        <f>SUMIF('ESTATÍSTICAS ATLETAS'!$I:$I,$B9,'ESTATÍSTICAS ATLETAS'!O:O)</f>
        <v>17</v>
      </c>
      <c r="J9" s="24">
        <f t="shared" si="2"/>
        <v>0.2941176471</v>
      </c>
      <c r="K9" s="22">
        <f>SUMIF('ESTATÍSTICAS ATLETAS'!$I:$I,$B9,'ESTATÍSTICAS ATLETAS'!Q:Q)</f>
        <v>2</v>
      </c>
      <c r="L9" s="22">
        <f>SUMIF('ESTATÍSTICAS ATLETAS'!$I:$I,$B9,'ESTATÍSTICAS ATLETAS'!R:R)</f>
        <v>7</v>
      </c>
      <c r="M9" s="24">
        <f t="shared" si="3"/>
        <v>0.2857142857</v>
      </c>
      <c r="N9" s="22">
        <f>SUMIF('ESTATÍSTICAS ATLETAS'!$I:$I,$B9,'ESTATÍSTICAS ATLETAS'!T:T)</f>
        <v>3</v>
      </c>
      <c r="O9" s="22">
        <f>SUMIF('ESTATÍSTICAS ATLETAS'!$I:$I,$B9,'ESTATÍSTICAS ATLETAS'!U:U)</f>
        <v>10</v>
      </c>
      <c r="P9" s="24">
        <f t="shared" si="4"/>
        <v>0.3</v>
      </c>
      <c r="Q9" s="22">
        <f>SUMIF('ESTATÍSTICAS ATLETAS'!$I:$I,$B9,'ESTATÍSTICAS ATLETAS'!W:W)</f>
        <v>0</v>
      </c>
      <c r="R9" s="22">
        <f>SUMIF('ESTATÍSTICAS ATLETAS'!$I:$I,$B9,'ESTATÍSTICAS ATLETAS'!X:X)</f>
        <v>1</v>
      </c>
      <c r="S9" s="24">
        <f t="shared" si="5"/>
        <v>0</v>
      </c>
      <c r="T9" s="22">
        <f>SUMIF('ESTATÍSTICAS ATLETAS'!$I:$I,$B9,'ESTATÍSTICAS ATLETAS'!Z:Z)</f>
        <v>3</v>
      </c>
      <c r="U9" s="22">
        <f>SUMIF('ESTATÍSTICAS ATLETAS'!$I:$I,$B9,'ESTATÍSTICAS ATLETAS'!AA:AA)</f>
        <v>2</v>
      </c>
      <c r="V9" s="22">
        <f>SUMIF('ESTATÍSTICAS ATLETAS'!$I:$I,$B9,'ESTATÍSTICAS ATLETAS'!AB:AB)</f>
        <v>5</v>
      </c>
      <c r="W9" s="23">
        <f t="shared" si="6"/>
        <v>1.666666667</v>
      </c>
      <c r="X9" s="22">
        <f>SUMIF('ESTATÍSTICAS ATLETAS'!$I:$I,$B9,'ESTATÍSTICAS ATLETAS'!AC:AC)</f>
        <v>6</v>
      </c>
      <c r="Y9" s="23">
        <f t="shared" si="7"/>
        <v>2</v>
      </c>
      <c r="Z9" s="22">
        <f>SUMIF('ESTATÍSTICAS ATLETAS'!$I:$I,$B9,'ESTATÍSTICAS ATLETAS'!AD:AD)</f>
        <v>4</v>
      </c>
      <c r="AA9" s="22">
        <f>SUMIF('ESTATÍSTICAS ATLETAS'!$I:$I,$B9,'ESTATÍSTICAS ATLETAS'!AE:AE)</f>
        <v>3</v>
      </c>
      <c r="AB9" s="22">
        <f>SUMIF('ESTATÍSTICAS ATLETAS'!$I:$I,$B9,'ESTATÍSTICAS ATLETAS'!AF:AF)</f>
        <v>0</v>
      </c>
      <c r="AC9" s="22">
        <f>SUMIF('ESTATÍSTICAS ATLETAS'!$I:$I,$B9,'ESTATÍSTICAS ATLETAS'!AG:AG)</f>
        <v>0</v>
      </c>
      <c r="AD9" s="22">
        <f>SUMIF('ESTATÍSTICAS ATLETAS'!$I:$I,$B9,'ESTATÍSTICAS ATLETAS'!AH:AH)</f>
        <v>1</v>
      </c>
      <c r="AE9" s="22">
        <f>SUMIF('ESTATÍSTICAS ATLETAS'!$I:$I,$B9,'ESTATÍSTICAS ATLETAS'!AI:AI)</f>
        <v>17</v>
      </c>
      <c r="AF9" s="25">
        <f>SUMIF('ESTATÍSTICAS ATLETAS'!$I:$I,$B9,'ESTATÍSTICAS ATLETAS'!AJ:AJ)</f>
        <v>10</v>
      </c>
    </row>
    <row r="10">
      <c r="A10" s="14">
        <v>9.0</v>
      </c>
      <c r="B10" s="15" t="s">
        <v>24</v>
      </c>
      <c r="C10" s="15">
        <v>87.0</v>
      </c>
      <c r="D10" s="15" t="s">
        <v>7</v>
      </c>
      <c r="E10" s="16">
        <f>COUNTIF('ESTATÍSTICAS ATLETAS'!I:I,B10)</f>
        <v>4</v>
      </c>
      <c r="F10" s="16">
        <f>SUMIF('ESTATÍSTICAS ATLETAS'!I:I,B10,'ESTATÍSTICAS ATLETAS'!M:M)</f>
        <v>6</v>
      </c>
      <c r="G10" s="17">
        <f t="shared" si="1"/>
        <v>1.5</v>
      </c>
      <c r="H10" s="16">
        <f>SUMIF('ESTATÍSTICAS ATLETAS'!$I:$I,$B10,'ESTATÍSTICAS ATLETAS'!N:N)</f>
        <v>2</v>
      </c>
      <c r="I10" s="16">
        <f>SUMIF('ESTATÍSTICAS ATLETAS'!$I:$I,$B10,'ESTATÍSTICAS ATLETAS'!O:O)</f>
        <v>9</v>
      </c>
      <c r="J10" s="18">
        <f t="shared" si="2"/>
        <v>0.2222222222</v>
      </c>
      <c r="K10" s="16">
        <f>SUMIF('ESTATÍSTICAS ATLETAS'!$I:$I,$B10,'ESTATÍSTICAS ATLETAS'!Q:Q)</f>
        <v>0</v>
      </c>
      <c r="L10" s="16">
        <f>SUMIF('ESTATÍSTICAS ATLETAS'!$I:$I,$B10,'ESTATÍSTICAS ATLETAS'!R:R)</f>
        <v>2</v>
      </c>
      <c r="M10" s="18">
        <f t="shared" si="3"/>
        <v>0</v>
      </c>
      <c r="N10" s="16">
        <f>SUMIF('ESTATÍSTICAS ATLETAS'!$I:$I,$B10,'ESTATÍSTICAS ATLETAS'!T:T)</f>
        <v>2</v>
      </c>
      <c r="O10" s="16">
        <f>SUMIF('ESTATÍSTICAS ATLETAS'!$I:$I,$B10,'ESTATÍSTICAS ATLETAS'!U:U)</f>
        <v>7</v>
      </c>
      <c r="P10" s="18">
        <f t="shared" si="4"/>
        <v>0.2857142857</v>
      </c>
      <c r="Q10" s="16">
        <f>SUMIF('ESTATÍSTICAS ATLETAS'!$I:$I,$B10,'ESTATÍSTICAS ATLETAS'!W:W)</f>
        <v>0</v>
      </c>
      <c r="R10" s="16">
        <f>SUMIF('ESTATÍSTICAS ATLETAS'!$I:$I,$B10,'ESTATÍSTICAS ATLETAS'!X:X)</f>
        <v>0</v>
      </c>
      <c r="S10" s="18" t="str">
        <f t="shared" si="5"/>
        <v/>
      </c>
      <c r="T10" s="16">
        <f>SUMIF('ESTATÍSTICAS ATLETAS'!$I:$I,$B10,'ESTATÍSTICAS ATLETAS'!Z:Z)</f>
        <v>3</v>
      </c>
      <c r="U10" s="16">
        <f>SUMIF('ESTATÍSTICAS ATLETAS'!$I:$I,$B10,'ESTATÍSTICAS ATLETAS'!AA:AA)</f>
        <v>12</v>
      </c>
      <c r="V10" s="16">
        <f>SUMIF('ESTATÍSTICAS ATLETAS'!$I:$I,$B10,'ESTATÍSTICAS ATLETAS'!AB:AB)</f>
        <v>15</v>
      </c>
      <c r="W10" s="17">
        <f t="shared" si="6"/>
        <v>3.75</v>
      </c>
      <c r="X10" s="16">
        <f>SUMIF('ESTATÍSTICAS ATLETAS'!$I:$I,$B10,'ESTATÍSTICAS ATLETAS'!AC:AC)</f>
        <v>5</v>
      </c>
      <c r="Y10" s="17">
        <f t="shared" si="7"/>
        <v>1.25</v>
      </c>
      <c r="Z10" s="16">
        <f>SUMIF('ESTATÍSTICAS ATLETAS'!$I:$I,$B10,'ESTATÍSTICAS ATLETAS'!AD:AD)</f>
        <v>4</v>
      </c>
      <c r="AA10" s="16">
        <f>SUMIF('ESTATÍSTICAS ATLETAS'!$I:$I,$B10,'ESTATÍSTICAS ATLETAS'!AE:AE)</f>
        <v>5</v>
      </c>
      <c r="AB10" s="16">
        <f>SUMIF('ESTATÍSTICAS ATLETAS'!$I:$I,$B10,'ESTATÍSTICAS ATLETAS'!AF:AF)</f>
        <v>0</v>
      </c>
      <c r="AC10" s="16">
        <f>SUMIF('ESTATÍSTICAS ATLETAS'!$I:$I,$B10,'ESTATÍSTICAS ATLETAS'!AG:AG)</f>
        <v>0</v>
      </c>
      <c r="AD10" s="16">
        <f>SUMIF('ESTATÍSTICAS ATLETAS'!$I:$I,$B10,'ESTATÍSTICAS ATLETAS'!AH:AH)</f>
        <v>0</v>
      </c>
      <c r="AE10" s="16">
        <f>SUMIF('ESTATÍSTICAS ATLETAS'!$I:$I,$B10,'ESTATÍSTICAS ATLETAS'!AI:AI)</f>
        <v>12</v>
      </c>
      <c r="AF10" s="19">
        <f>SUMIF('ESTATÍSTICAS ATLETAS'!$I:$I,$B10,'ESTATÍSTICAS ATLETAS'!AJ:AJ)</f>
        <v>20</v>
      </c>
    </row>
    <row r="11">
      <c r="A11" s="20">
        <v>10.0</v>
      </c>
      <c r="B11" s="21" t="s">
        <v>26</v>
      </c>
      <c r="C11" s="21">
        <v>1.0</v>
      </c>
      <c r="D11" s="21" t="s">
        <v>7</v>
      </c>
      <c r="E11" s="22">
        <f>COUNTIF('ESTATÍSTICAS ATLETAS'!I:I,B11)</f>
        <v>3</v>
      </c>
      <c r="F11" s="22">
        <f>SUMIF('ESTATÍSTICAS ATLETAS'!I:I,B11,'ESTATÍSTICAS ATLETAS'!M:M)</f>
        <v>1</v>
      </c>
      <c r="G11" s="23">
        <f t="shared" si="1"/>
        <v>0.3333333333</v>
      </c>
      <c r="H11" s="22">
        <f>SUMIF('ESTATÍSTICAS ATLETAS'!$I:$I,$B11,'ESTATÍSTICAS ATLETAS'!N:N)</f>
        <v>0</v>
      </c>
      <c r="I11" s="22">
        <f>SUMIF('ESTATÍSTICAS ATLETAS'!$I:$I,$B11,'ESTATÍSTICAS ATLETAS'!O:O)</f>
        <v>6</v>
      </c>
      <c r="J11" s="24">
        <f t="shared" si="2"/>
        <v>0</v>
      </c>
      <c r="K11" s="22">
        <f>SUMIF('ESTATÍSTICAS ATLETAS'!$I:$I,$B11,'ESTATÍSTICAS ATLETAS'!Q:Q)</f>
        <v>0</v>
      </c>
      <c r="L11" s="22">
        <f>SUMIF('ESTATÍSTICAS ATLETAS'!$I:$I,$B11,'ESTATÍSTICAS ATLETAS'!R:R)</f>
        <v>4</v>
      </c>
      <c r="M11" s="24">
        <f t="shared" si="3"/>
        <v>0</v>
      </c>
      <c r="N11" s="22">
        <f>SUMIF('ESTATÍSTICAS ATLETAS'!$I:$I,$B11,'ESTATÍSTICAS ATLETAS'!T:T)</f>
        <v>0</v>
      </c>
      <c r="O11" s="22">
        <f>SUMIF('ESTATÍSTICAS ATLETAS'!$I:$I,$B11,'ESTATÍSTICAS ATLETAS'!U:U)</f>
        <v>2</v>
      </c>
      <c r="P11" s="24">
        <f t="shared" si="4"/>
        <v>0</v>
      </c>
      <c r="Q11" s="22">
        <f>SUMIF('ESTATÍSTICAS ATLETAS'!$I:$I,$B11,'ESTATÍSTICAS ATLETAS'!W:W)</f>
        <v>1</v>
      </c>
      <c r="R11" s="22">
        <f>SUMIF('ESTATÍSTICAS ATLETAS'!$I:$I,$B11,'ESTATÍSTICAS ATLETAS'!X:X)</f>
        <v>2</v>
      </c>
      <c r="S11" s="24">
        <f t="shared" si="5"/>
        <v>0.5</v>
      </c>
      <c r="T11" s="22">
        <f>SUMIF('ESTATÍSTICAS ATLETAS'!$I:$I,$B11,'ESTATÍSTICAS ATLETAS'!Z:Z)</f>
        <v>4</v>
      </c>
      <c r="U11" s="22">
        <f>SUMIF('ESTATÍSTICAS ATLETAS'!$I:$I,$B11,'ESTATÍSTICAS ATLETAS'!AA:AA)</f>
        <v>1</v>
      </c>
      <c r="V11" s="22">
        <f>SUMIF('ESTATÍSTICAS ATLETAS'!$I:$I,$B11,'ESTATÍSTICAS ATLETAS'!AB:AB)</f>
        <v>5</v>
      </c>
      <c r="W11" s="23">
        <f t="shared" si="6"/>
        <v>1.666666667</v>
      </c>
      <c r="X11" s="22">
        <f>SUMIF('ESTATÍSTICAS ATLETAS'!$I:$I,$B11,'ESTATÍSTICAS ATLETAS'!AC:AC)</f>
        <v>4</v>
      </c>
      <c r="Y11" s="23">
        <f t="shared" si="7"/>
        <v>1.333333333</v>
      </c>
      <c r="Z11" s="22">
        <f>SUMIF('ESTATÍSTICAS ATLETAS'!$I:$I,$B11,'ESTATÍSTICAS ATLETAS'!AD:AD)</f>
        <v>3</v>
      </c>
      <c r="AA11" s="22">
        <f>SUMIF('ESTATÍSTICAS ATLETAS'!$I:$I,$B11,'ESTATÍSTICAS ATLETAS'!AE:AE)</f>
        <v>4</v>
      </c>
      <c r="AB11" s="22">
        <f>SUMIF('ESTATÍSTICAS ATLETAS'!$I:$I,$B11,'ESTATÍSTICAS ATLETAS'!AF:AF)</f>
        <v>0</v>
      </c>
      <c r="AC11" s="22">
        <f>SUMIF('ESTATÍSTICAS ATLETAS'!$I:$I,$B11,'ESTATÍSTICAS ATLETAS'!AG:AG)</f>
        <v>0</v>
      </c>
      <c r="AD11" s="22">
        <f>SUMIF('ESTATÍSTICAS ATLETAS'!$I:$I,$B11,'ESTATÍSTICAS ATLETAS'!AH:AH)</f>
        <v>1</v>
      </c>
      <c r="AE11" s="22">
        <f>SUMIF('ESTATÍSTICAS ATLETAS'!$I:$I,$B11,'ESTATÍSTICAS ATLETAS'!AI:AI)</f>
        <v>0</v>
      </c>
      <c r="AF11" s="25">
        <f>SUMIF('ESTATÍSTICAS ATLETAS'!$I:$I,$B11,'ESTATÍSTICAS ATLETAS'!AJ:AJ)</f>
        <v>4</v>
      </c>
    </row>
    <row r="12">
      <c r="A12" s="14">
        <v>11.0</v>
      </c>
      <c r="B12" s="15" t="s">
        <v>28</v>
      </c>
      <c r="C12" s="15">
        <v>2.0</v>
      </c>
      <c r="D12" s="15" t="s">
        <v>7</v>
      </c>
      <c r="E12" s="16">
        <f>COUNTIF('ESTATÍSTICAS ATLETAS'!I:I,B12)</f>
        <v>3</v>
      </c>
      <c r="F12" s="16">
        <f>SUMIF('ESTATÍSTICAS ATLETAS'!I:I,B12,'ESTATÍSTICAS ATLETAS'!M:M)</f>
        <v>44</v>
      </c>
      <c r="G12" s="17">
        <f t="shared" si="1"/>
        <v>14.66666667</v>
      </c>
      <c r="H12" s="16">
        <f>SUMIF('ESTATÍSTICAS ATLETAS'!$I:$I,$B12,'ESTATÍSTICAS ATLETAS'!N:N)</f>
        <v>20</v>
      </c>
      <c r="I12" s="16">
        <f>SUMIF('ESTATÍSTICAS ATLETAS'!$I:$I,$B12,'ESTATÍSTICAS ATLETAS'!O:O)</f>
        <v>41</v>
      </c>
      <c r="J12" s="18">
        <f t="shared" si="2"/>
        <v>0.487804878</v>
      </c>
      <c r="K12" s="16">
        <f>SUMIF('ESTATÍSTICAS ATLETAS'!$I:$I,$B12,'ESTATÍSTICAS ATLETAS'!Q:Q)</f>
        <v>20</v>
      </c>
      <c r="L12" s="16">
        <f>SUMIF('ESTATÍSTICAS ATLETAS'!$I:$I,$B12,'ESTATÍSTICAS ATLETAS'!R:R)</f>
        <v>36</v>
      </c>
      <c r="M12" s="18">
        <f t="shared" si="3"/>
        <v>0.5555555556</v>
      </c>
      <c r="N12" s="16">
        <f>SUMIF('ESTATÍSTICAS ATLETAS'!$I:$I,$B12,'ESTATÍSTICAS ATLETAS'!T:T)</f>
        <v>0</v>
      </c>
      <c r="O12" s="16">
        <f>SUMIF('ESTATÍSTICAS ATLETAS'!$I:$I,$B12,'ESTATÍSTICAS ATLETAS'!U:U)</f>
        <v>5</v>
      </c>
      <c r="P12" s="18">
        <f t="shared" si="4"/>
        <v>0</v>
      </c>
      <c r="Q12" s="16">
        <f>SUMIF('ESTATÍSTICAS ATLETAS'!$I:$I,$B12,'ESTATÍSTICAS ATLETAS'!W:W)</f>
        <v>4</v>
      </c>
      <c r="R12" s="16">
        <f>SUMIF('ESTATÍSTICAS ATLETAS'!$I:$I,$B12,'ESTATÍSTICAS ATLETAS'!X:X)</f>
        <v>10</v>
      </c>
      <c r="S12" s="18">
        <f t="shared" si="5"/>
        <v>0.4</v>
      </c>
      <c r="T12" s="16">
        <f>SUMIF('ESTATÍSTICAS ATLETAS'!$I:$I,$B12,'ESTATÍSTICAS ATLETAS'!Z:Z)</f>
        <v>14</v>
      </c>
      <c r="U12" s="16">
        <f>SUMIF('ESTATÍSTICAS ATLETAS'!$I:$I,$B12,'ESTATÍSTICAS ATLETAS'!AA:AA)</f>
        <v>24</v>
      </c>
      <c r="V12" s="16">
        <f>SUMIF('ESTATÍSTICAS ATLETAS'!$I:$I,$B12,'ESTATÍSTICAS ATLETAS'!AB:AB)</f>
        <v>38</v>
      </c>
      <c r="W12" s="17">
        <f t="shared" si="6"/>
        <v>12.66666667</v>
      </c>
      <c r="X12" s="16">
        <f>SUMIF('ESTATÍSTICAS ATLETAS'!$I:$I,$B12,'ESTATÍSTICAS ATLETAS'!AC:AC)</f>
        <v>3</v>
      </c>
      <c r="Y12" s="17">
        <f t="shared" si="7"/>
        <v>1</v>
      </c>
      <c r="Z12" s="16">
        <f>SUMIF('ESTATÍSTICAS ATLETAS'!$I:$I,$B12,'ESTATÍSTICAS ATLETAS'!AD:AD)</f>
        <v>12</v>
      </c>
      <c r="AA12" s="16">
        <f>SUMIF('ESTATÍSTICAS ATLETAS'!$I:$I,$B12,'ESTATÍSTICAS ATLETAS'!AE:AE)</f>
        <v>8</v>
      </c>
      <c r="AB12" s="16">
        <f>SUMIF('ESTATÍSTICAS ATLETAS'!$I:$I,$B12,'ESTATÍSTICAS ATLETAS'!AF:AF)</f>
        <v>3</v>
      </c>
      <c r="AC12" s="16">
        <f>SUMIF('ESTATÍSTICAS ATLETAS'!$I:$I,$B12,'ESTATÍSTICAS ATLETAS'!AG:AG)</f>
        <v>7</v>
      </c>
      <c r="AD12" s="16">
        <f>SUMIF('ESTATÍSTICAS ATLETAS'!$I:$I,$B12,'ESTATÍSTICAS ATLETAS'!AH:AH)</f>
        <v>6</v>
      </c>
      <c r="AE12" s="16">
        <f>SUMIF('ESTATÍSTICAS ATLETAS'!$I:$I,$B12,'ESTATÍSTICAS ATLETAS'!AI:AI)</f>
        <v>7</v>
      </c>
      <c r="AF12" s="19">
        <f>SUMIF('ESTATÍSTICAS ATLETAS'!$I:$I,$B12,'ESTATÍSTICAS ATLETAS'!AJ:AJ)</f>
        <v>57</v>
      </c>
    </row>
    <row r="13">
      <c r="A13" s="20">
        <v>12.0</v>
      </c>
      <c r="B13" s="21" t="s">
        <v>30</v>
      </c>
      <c r="C13" s="21">
        <v>6.0</v>
      </c>
      <c r="D13" s="21" t="s">
        <v>7</v>
      </c>
      <c r="E13" s="22">
        <f>COUNTIF('ESTATÍSTICAS ATLETAS'!I:I,B13)</f>
        <v>1</v>
      </c>
      <c r="F13" s="22">
        <f>SUMIF('ESTATÍSTICAS ATLETAS'!I:I,B13,'ESTATÍSTICAS ATLETAS'!M:M)</f>
        <v>4</v>
      </c>
      <c r="G13" s="23">
        <f t="shared" si="1"/>
        <v>4</v>
      </c>
      <c r="H13" s="22">
        <f>SUMIF('ESTATÍSTICAS ATLETAS'!$I:$I,$B13,'ESTATÍSTICAS ATLETAS'!N:N)</f>
        <v>2</v>
      </c>
      <c r="I13" s="22">
        <f>SUMIF('ESTATÍSTICAS ATLETAS'!$I:$I,$B13,'ESTATÍSTICAS ATLETAS'!O:O)</f>
        <v>5</v>
      </c>
      <c r="J13" s="24">
        <f t="shared" si="2"/>
        <v>0.4</v>
      </c>
      <c r="K13" s="22">
        <f>SUMIF('ESTATÍSTICAS ATLETAS'!$I:$I,$B13,'ESTATÍSTICAS ATLETAS'!Q:Q)</f>
        <v>2</v>
      </c>
      <c r="L13" s="22">
        <f>SUMIF('ESTATÍSTICAS ATLETAS'!$I:$I,$B13,'ESTATÍSTICAS ATLETAS'!R:R)</f>
        <v>3</v>
      </c>
      <c r="M13" s="24">
        <f t="shared" si="3"/>
        <v>0.6666666667</v>
      </c>
      <c r="N13" s="22">
        <f>SUMIF('ESTATÍSTICAS ATLETAS'!$I:$I,$B13,'ESTATÍSTICAS ATLETAS'!T:T)</f>
        <v>0</v>
      </c>
      <c r="O13" s="22">
        <f>SUMIF('ESTATÍSTICAS ATLETAS'!$I:$I,$B13,'ESTATÍSTICAS ATLETAS'!U:U)</f>
        <v>2</v>
      </c>
      <c r="P13" s="24">
        <f t="shared" si="4"/>
        <v>0</v>
      </c>
      <c r="Q13" s="22">
        <f>SUMIF('ESTATÍSTICAS ATLETAS'!$I:$I,$B13,'ESTATÍSTICAS ATLETAS'!W:W)</f>
        <v>0</v>
      </c>
      <c r="R13" s="22">
        <f>SUMIF('ESTATÍSTICAS ATLETAS'!$I:$I,$B13,'ESTATÍSTICAS ATLETAS'!X:X)</f>
        <v>0</v>
      </c>
      <c r="S13" s="24" t="str">
        <f t="shared" si="5"/>
        <v/>
      </c>
      <c r="T13" s="22">
        <f>SUMIF('ESTATÍSTICAS ATLETAS'!$I:$I,$B13,'ESTATÍSTICAS ATLETAS'!Z:Z)</f>
        <v>3</v>
      </c>
      <c r="U13" s="22">
        <f>SUMIF('ESTATÍSTICAS ATLETAS'!$I:$I,$B13,'ESTATÍSTICAS ATLETAS'!AA:AA)</f>
        <v>3</v>
      </c>
      <c r="V13" s="22">
        <f>SUMIF('ESTATÍSTICAS ATLETAS'!$I:$I,$B13,'ESTATÍSTICAS ATLETAS'!AB:AB)</f>
        <v>6</v>
      </c>
      <c r="W13" s="23">
        <f t="shared" si="6"/>
        <v>6</v>
      </c>
      <c r="X13" s="22">
        <f>SUMIF('ESTATÍSTICAS ATLETAS'!$I:$I,$B13,'ESTATÍSTICAS ATLETAS'!AC:AC)</f>
        <v>1</v>
      </c>
      <c r="Y13" s="23">
        <f t="shared" si="7"/>
        <v>1</v>
      </c>
      <c r="Z13" s="22">
        <f>SUMIF('ESTATÍSTICAS ATLETAS'!$I:$I,$B13,'ESTATÍSTICAS ATLETAS'!AD:AD)</f>
        <v>1</v>
      </c>
      <c r="AA13" s="22">
        <f>SUMIF('ESTATÍSTICAS ATLETAS'!$I:$I,$B13,'ESTATÍSTICAS ATLETAS'!AE:AE)</f>
        <v>2</v>
      </c>
      <c r="AB13" s="22">
        <f>SUMIF('ESTATÍSTICAS ATLETAS'!$I:$I,$B13,'ESTATÍSTICAS ATLETAS'!AF:AF)</f>
        <v>0</v>
      </c>
      <c r="AC13" s="22">
        <f>SUMIF('ESTATÍSTICAS ATLETAS'!$I:$I,$B13,'ESTATÍSTICAS ATLETAS'!AG:AG)</f>
        <v>0</v>
      </c>
      <c r="AD13" s="22">
        <f>SUMIF('ESTATÍSTICAS ATLETAS'!$I:$I,$B13,'ESTATÍSTICAS ATLETAS'!AH:AH)</f>
        <v>0</v>
      </c>
      <c r="AE13" s="22">
        <f>SUMIF('ESTATÍSTICAS ATLETAS'!$I:$I,$B13,'ESTATÍSTICAS ATLETAS'!AI:AI)</f>
        <v>17</v>
      </c>
      <c r="AF13" s="25">
        <f>SUMIF('ESTATÍSTICAS ATLETAS'!$I:$I,$B13,'ESTATÍSTICAS ATLETAS'!AJ:AJ)</f>
        <v>9</v>
      </c>
    </row>
    <row r="14">
      <c r="A14" s="14">
        <v>13.0</v>
      </c>
      <c r="B14" s="15" t="s">
        <v>32</v>
      </c>
      <c r="C14" s="15">
        <v>8.0</v>
      </c>
      <c r="D14" s="15" t="s">
        <v>7</v>
      </c>
      <c r="E14" s="16">
        <f>COUNTIF('ESTATÍSTICAS ATLETAS'!I:I,B14)</f>
        <v>1</v>
      </c>
      <c r="F14" s="16">
        <f>SUMIF('ESTATÍSTICAS ATLETAS'!I:I,B14,'ESTATÍSTICAS ATLETAS'!M:M)</f>
        <v>2</v>
      </c>
      <c r="G14" s="17">
        <f t="shared" si="1"/>
        <v>2</v>
      </c>
      <c r="H14" s="16">
        <f>SUMIF('ESTATÍSTICAS ATLETAS'!$I:$I,$B14,'ESTATÍSTICAS ATLETAS'!N:N)</f>
        <v>1</v>
      </c>
      <c r="I14" s="16">
        <f>SUMIF('ESTATÍSTICAS ATLETAS'!$I:$I,$B14,'ESTATÍSTICAS ATLETAS'!O:O)</f>
        <v>6</v>
      </c>
      <c r="J14" s="18">
        <f t="shared" si="2"/>
        <v>0.1666666667</v>
      </c>
      <c r="K14" s="16">
        <f>SUMIF('ESTATÍSTICAS ATLETAS'!$I:$I,$B14,'ESTATÍSTICAS ATLETAS'!Q:Q)</f>
        <v>1</v>
      </c>
      <c r="L14" s="16">
        <f>SUMIF('ESTATÍSTICAS ATLETAS'!$I:$I,$B14,'ESTATÍSTICAS ATLETAS'!R:R)</f>
        <v>6</v>
      </c>
      <c r="M14" s="18">
        <f t="shared" si="3"/>
        <v>0.1666666667</v>
      </c>
      <c r="N14" s="16">
        <f>SUMIF('ESTATÍSTICAS ATLETAS'!$I:$I,$B14,'ESTATÍSTICAS ATLETAS'!T:T)</f>
        <v>0</v>
      </c>
      <c r="O14" s="16">
        <f>SUMIF('ESTATÍSTICAS ATLETAS'!$I:$I,$B14,'ESTATÍSTICAS ATLETAS'!U:U)</f>
        <v>0</v>
      </c>
      <c r="P14" s="18" t="str">
        <f t="shared" si="4"/>
        <v/>
      </c>
      <c r="Q14" s="16">
        <f>SUMIF('ESTATÍSTICAS ATLETAS'!$I:$I,$B14,'ESTATÍSTICAS ATLETAS'!W:W)</f>
        <v>0</v>
      </c>
      <c r="R14" s="16">
        <f>SUMIF('ESTATÍSTICAS ATLETAS'!$I:$I,$B14,'ESTATÍSTICAS ATLETAS'!X:X)</f>
        <v>0</v>
      </c>
      <c r="S14" s="18" t="str">
        <f t="shared" si="5"/>
        <v/>
      </c>
      <c r="T14" s="16">
        <f>SUMIF('ESTATÍSTICAS ATLETAS'!$I:$I,$B14,'ESTATÍSTICAS ATLETAS'!Z:Z)</f>
        <v>3</v>
      </c>
      <c r="U14" s="16">
        <f>SUMIF('ESTATÍSTICAS ATLETAS'!$I:$I,$B14,'ESTATÍSTICAS ATLETAS'!AA:AA)</f>
        <v>5</v>
      </c>
      <c r="V14" s="16">
        <f>SUMIF('ESTATÍSTICAS ATLETAS'!$I:$I,$B14,'ESTATÍSTICAS ATLETAS'!AB:AB)</f>
        <v>8</v>
      </c>
      <c r="W14" s="17">
        <f t="shared" si="6"/>
        <v>8</v>
      </c>
      <c r="X14" s="16">
        <f>SUMIF('ESTATÍSTICAS ATLETAS'!$I:$I,$B14,'ESTATÍSTICAS ATLETAS'!AC:AC)</f>
        <v>4</v>
      </c>
      <c r="Y14" s="17">
        <f t="shared" si="7"/>
        <v>4</v>
      </c>
      <c r="Z14" s="16">
        <f>SUMIF('ESTATÍSTICAS ATLETAS'!$I:$I,$B14,'ESTATÍSTICAS ATLETAS'!AD:AD)</f>
        <v>0</v>
      </c>
      <c r="AA14" s="16">
        <f>SUMIF('ESTATÍSTICAS ATLETAS'!$I:$I,$B14,'ESTATÍSTICAS ATLETAS'!AE:AE)</f>
        <v>2</v>
      </c>
      <c r="AB14" s="16">
        <f>SUMIF('ESTATÍSTICAS ATLETAS'!$I:$I,$B14,'ESTATÍSTICAS ATLETAS'!AF:AF)</f>
        <v>0</v>
      </c>
      <c r="AC14" s="16">
        <f>SUMIF('ESTATÍSTICAS ATLETAS'!$I:$I,$B14,'ESTATÍSTICAS ATLETAS'!AG:AG)</f>
        <v>0</v>
      </c>
      <c r="AD14" s="16">
        <f>SUMIF('ESTATÍSTICAS ATLETAS'!$I:$I,$B14,'ESTATÍSTICAS ATLETAS'!AH:AH)</f>
        <v>0</v>
      </c>
      <c r="AE14" s="16">
        <f>SUMIF('ESTATÍSTICAS ATLETAS'!$I:$I,$B14,'ESTATÍSTICAS ATLETAS'!AI:AI)</f>
        <v>21</v>
      </c>
      <c r="AF14" s="19">
        <f>SUMIF('ESTATÍSTICAS ATLETAS'!$I:$I,$B14,'ESTATÍSTICAS ATLETAS'!AJ:AJ)</f>
        <v>11</v>
      </c>
    </row>
    <row r="15">
      <c r="A15" s="20">
        <v>14.0</v>
      </c>
      <c r="B15" s="21" t="s">
        <v>35</v>
      </c>
      <c r="C15" s="21">
        <v>11.0</v>
      </c>
      <c r="D15" s="21" t="s">
        <v>34</v>
      </c>
      <c r="E15" s="22">
        <f>COUNTIF('ESTATÍSTICAS ATLETAS'!I:I,B15)</f>
        <v>2</v>
      </c>
      <c r="F15" s="22">
        <f>SUMIF('ESTATÍSTICAS ATLETAS'!I:I,B15,'ESTATÍSTICAS ATLETAS'!M:M)</f>
        <v>10</v>
      </c>
      <c r="G15" s="23">
        <f t="shared" si="1"/>
        <v>5</v>
      </c>
      <c r="H15" s="22">
        <f>SUMIF('ESTATÍSTICAS ATLETAS'!$I:$I,$B15,'ESTATÍSTICAS ATLETAS'!N:N)</f>
        <v>4</v>
      </c>
      <c r="I15" s="22">
        <f>SUMIF('ESTATÍSTICAS ATLETAS'!$I:$I,$B15,'ESTATÍSTICAS ATLETAS'!O:O)</f>
        <v>36</v>
      </c>
      <c r="J15" s="24">
        <f t="shared" si="2"/>
        <v>0.1111111111</v>
      </c>
      <c r="K15" s="22">
        <f>SUMIF('ESTATÍSTICAS ATLETAS'!$I:$I,$B15,'ESTATÍSTICAS ATLETAS'!Q:Q)</f>
        <v>4</v>
      </c>
      <c r="L15" s="22">
        <f>SUMIF('ESTATÍSTICAS ATLETAS'!$I:$I,$B15,'ESTATÍSTICAS ATLETAS'!R:R)</f>
        <v>24</v>
      </c>
      <c r="M15" s="24">
        <f t="shared" si="3"/>
        <v>0.1666666667</v>
      </c>
      <c r="N15" s="22">
        <f>SUMIF('ESTATÍSTICAS ATLETAS'!$I:$I,$B15,'ESTATÍSTICAS ATLETAS'!T:T)</f>
        <v>0</v>
      </c>
      <c r="O15" s="22">
        <f>SUMIF('ESTATÍSTICAS ATLETAS'!$I:$I,$B15,'ESTATÍSTICAS ATLETAS'!U:U)</f>
        <v>12</v>
      </c>
      <c r="P15" s="24">
        <f t="shared" si="4"/>
        <v>0</v>
      </c>
      <c r="Q15" s="22">
        <f>SUMIF('ESTATÍSTICAS ATLETAS'!$I:$I,$B15,'ESTATÍSTICAS ATLETAS'!W:W)</f>
        <v>2</v>
      </c>
      <c r="R15" s="22">
        <f>SUMIF('ESTATÍSTICAS ATLETAS'!$I:$I,$B15,'ESTATÍSTICAS ATLETAS'!X:X)</f>
        <v>12</v>
      </c>
      <c r="S15" s="24">
        <f t="shared" si="5"/>
        <v>0.1666666667</v>
      </c>
      <c r="T15" s="22">
        <f>SUMIF('ESTATÍSTICAS ATLETAS'!$I:$I,$B15,'ESTATÍSTICAS ATLETAS'!Z:Z)</f>
        <v>1</v>
      </c>
      <c r="U15" s="22">
        <f>SUMIF('ESTATÍSTICAS ATLETAS'!$I:$I,$B15,'ESTATÍSTICAS ATLETAS'!AA:AA)</f>
        <v>11</v>
      </c>
      <c r="V15" s="22">
        <f>SUMIF('ESTATÍSTICAS ATLETAS'!$I:$I,$B15,'ESTATÍSTICAS ATLETAS'!AB:AB)</f>
        <v>12</v>
      </c>
      <c r="W15" s="23">
        <f t="shared" si="6"/>
        <v>6</v>
      </c>
      <c r="X15" s="22">
        <f>SUMIF('ESTATÍSTICAS ATLETAS'!$I:$I,$B15,'ESTATÍSTICAS ATLETAS'!AC:AC)</f>
        <v>6</v>
      </c>
      <c r="Y15" s="23">
        <f t="shared" si="7"/>
        <v>3</v>
      </c>
      <c r="Z15" s="22">
        <f>SUMIF('ESTATÍSTICAS ATLETAS'!$I:$I,$B15,'ESTATÍSTICAS ATLETAS'!AD:AD)</f>
        <v>9</v>
      </c>
      <c r="AA15" s="22">
        <f>SUMIF('ESTATÍSTICAS ATLETAS'!$I:$I,$B15,'ESTATÍSTICAS ATLETAS'!AE:AE)</f>
        <v>2</v>
      </c>
      <c r="AB15" s="22">
        <f>SUMIF('ESTATÍSTICAS ATLETAS'!$I:$I,$B15,'ESTATÍSTICAS ATLETAS'!AF:AF)</f>
        <v>0</v>
      </c>
      <c r="AC15" s="22">
        <f>SUMIF('ESTATÍSTICAS ATLETAS'!$I:$I,$B15,'ESTATÍSTICAS ATLETAS'!AG:AG)</f>
        <v>3</v>
      </c>
      <c r="AD15" s="22">
        <f>SUMIF('ESTATÍSTICAS ATLETAS'!$I:$I,$B15,'ESTATÍSTICAS ATLETAS'!AH:AH)</f>
        <v>7</v>
      </c>
      <c r="AE15" s="22">
        <f>SUMIF('ESTATÍSTICAS ATLETAS'!$I:$I,$B15,'ESTATÍSTICAS ATLETAS'!AI:AI)</f>
        <v>-85</v>
      </c>
      <c r="AF15" s="25">
        <f>SUMIF('ESTATÍSTICAS ATLETAS'!$I:$I,$B15,'ESTATÍSTICAS ATLETAS'!AJ:AJ)</f>
        <v>-21</v>
      </c>
    </row>
    <row r="16">
      <c r="A16" s="14">
        <v>15.0</v>
      </c>
      <c r="B16" s="15" t="s">
        <v>36</v>
      </c>
      <c r="C16" s="15">
        <v>16.0</v>
      </c>
      <c r="D16" s="15" t="s">
        <v>34</v>
      </c>
      <c r="E16" s="16">
        <f>COUNTIF('ESTATÍSTICAS ATLETAS'!I:I,B16)</f>
        <v>2</v>
      </c>
      <c r="F16" s="16">
        <f>SUMIF('ESTATÍSTICAS ATLETAS'!I:I,B16,'ESTATÍSTICAS ATLETAS'!M:M)</f>
        <v>29</v>
      </c>
      <c r="G16" s="17">
        <f t="shared" si="1"/>
        <v>14.5</v>
      </c>
      <c r="H16" s="16">
        <f>SUMIF('ESTATÍSTICAS ATLETAS'!$I:$I,$B16,'ESTATÍSTICAS ATLETAS'!N:N)</f>
        <v>11</v>
      </c>
      <c r="I16" s="16">
        <f>SUMIF('ESTATÍSTICAS ATLETAS'!$I:$I,$B16,'ESTATÍSTICAS ATLETAS'!O:O)</f>
        <v>37</v>
      </c>
      <c r="J16" s="18">
        <f t="shared" si="2"/>
        <v>0.2972972973</v>
      </c>
      <c r="K16" s="16">
        <f>SUMIF('ESTATÍSTICAS ATLETAS'!$I:$I,$B16,'ESTATÍSTICAS ATLETAS'!Q:Q)</f>
        <v>8</v>
      </c>
      <c r="L16" s="16">
        <f>SUMIF('ESTATÍSTICAS ATLETAS'!$I:$I,$B16,'ESTATÍSTICAS ATLETAS'!R:R)</f>
        <v>27</v>
      </c>
      <c r="M16" s="18">
        <f t="shared" si="3"/>
        <v>0.2962962963</v>
      </c>
      <c r="N16" s="16">
        <f>SUMIF('ESTATÍSTICAS ATLETAS'!$I:$I,$B16,'ESTATÍSTICAS ATLETAS'!T:T)</f>
        <v>3</v>
      </c>
      <c r="O16" s="16">
        <f>SUMIF('ESTATÍSTICAS ATLETAS'!$I:$I,$B16,'ESTATÍSTICAS ATLETAS'!U:U)</f>
        <v>10</v>
      </c>
      <c r="P16" s="18">
        <f t="shared" si="4"/>
        <v>0.3</v>
      </c>
      <c r="Q16" s="16">
        <f>SUMIF('ESTATÍSTICAS ATLETAS'!$I:$I,$B16,'ESTATÍSTICAS ATLETAS'!W:W)</f>
        <v>4</v>
      </c>
      <c r="R16" s="16">
        <f>SUMIF('ESTATÍSTICAS ATLETAS'!$I:$I,$B16,'ESTATÍSTICAS ATLETAS'!X:X)</f>
        <v>11</v>
      </c>
      <c r="S16" s="18">
        <f t="shared" si="5"/>
        <v>0.3636363636</v>
      </c>
      <c r="T16" s="16">
        <f>SUMIF('ESTATÍSTICAS ATLETAS'!$I:$I,$B16,'ESTATÍSTICAS ATLETAS'!Z:Z)</f>
        <v>6</v>
      </c>
      <c r="U16" s="16">
        <f>SUMIF('ESTATÍSTICAS ATLETAS'!$I:$I,$B16,'ESTATÍSTICAS ATLETAS'!AA:AA)</f>
        <v>4</v>
      </c>
      <c r="V16" s="16">
        <f>SUMIF('ESTATÍSTICAS ATLETAS'!$I:$I,$B16,'ESTATÍSTICAS ATLETAS'!AB:AB)</f>
        <v>10</v>
      </c>
      <c r="W16" s="17">
        <f t="shared" si="6"/>
        <v>5</v>
      </c>
      <c r="X16" s="16">
        <f>SUMIF('ESTATÍSTICAS ATLETAS'!$I:$I,$B16,'ESTATÍSTICAS ATLETAS'!AC:AC)</f>
        <v>12</v>
      </c>
      <c r="Y16" s="17">
        <f t="shared" si="7"/>
        <v>6</v>
      </c>
      <c r="Z16" s="16">
        <f>SUMIF('ESTATÍSTICAS ATLETAS'!$I:$I,$B16,'ESTATÍSTICAS ATLETAS'!AD:AD)</f>
        <v>19</v>
      </c>
      <c r="AA16" s="16">
        <f>SUMIF('ESTATÍSTICAS ATLETAS'!$I:$I,$B16,'ESTATÍSTICAS ATLETAS'!AE:AE)</f>
        <v>5</v>
      </c>
      <c r="AB16" s="16">
        <f>SUMIF('ESTATÍSTICAS ATLETAS'!$I:$I,$B16,'ESTATÍSTICAS ATLETAS'!AF:AF)</f>
        <v>0</v>
      </c>
      <c r="AC16" s="16">
        <f>SUMIF('ESTATÍSTICAS ATLETAS'!$I:$I,$B16,'ESTATÍSTICAS ATLETAS'!AG:AG)</f>
        <v>4</v>
      </c>
      <c r="AD16" s="16">
        <f>SUMIF('ESTATÍSTICAS ATLETAS'!$I:$I,$B16,'ESTATÍSTICAS ATLETAS'!AH:AH)</f>
        <v>8</v>
      </c>
      <c r="AE16" s="16">
        <f>SUMIF('ESTATÍSTICAS ATLETAS'!$I:$I,$B16,'ESTATÍSTICAS ATLETAS'!AI:AI)</f>
        <v>-40</v>
      </c>
      <c r="AF16" s="19">
        <f>SUMIF('ESTATÍSTICAS ATLETAS'!$I:$I,$B16,'ESTATÍSTICAS ATLETAS'!AJ:AJ)</f>
        <v>4</v>
      </c>
    </row>
    <row r="17">
      <c r="A17" s="20">
        <v>16.0</v>
      </c>
      <c r="B17" s="21" t="s">
        <v>38</v>
      </c>
      <c r="C17" s="21">
        <v>17.0</v>
      </c>
      <c r="D17" s="21" t="s">
        <v>34</v>
      </c>
      <c r="E17" s="22">
        <f>COUNTIF('ESTATÍSTICAS ATLETAS'!I:I,B17)</f>
        <v>2</v>
      </c>
      <c r="F17" s="22">
        <f>SUMIF('ESTATÍSTICAS ATLETAS'!I:I,B17,'ESTATÍSTICAS ATLETAS'!M:M)</f>
        <v>6</v>
      </c>
      <c r="G17" s="23">
        <f t="shared" si="1"/>
        <v>3</v>
      </c>
      <c r="H17" s="22">
        <f>SUMIF('ESTATÍSTICAS ATLETAS'!$I:$I,$B17,'ESTATÍSTICAS ATLETAS'!N:N)</f>
        <v>3</v>
      </c>
      <c r="I17" s="22">
        <f>SUMIF('ESTATÍSTICAS ATLETAS'!$I:$I,$B17,'ESTATÍSTICAS ATLETAS'!O:O)</f>
        <v>15</v>
      </c>
      <c r="J17" s="24">
        <f t="shared" si="2"/>
        <v>0.2</v>
      </c>
      <c r="K17" s="22">
        <f>SUMIF('ESTATÍSTICAS ATLETAS'!$I:$I,$B17,'ESTATÍSTICAS ATLETAS'!Q:Q)</f>
        <v>3</v>
      </c>
      <c r="L17" s="22">
        <f>SUMIF('ESTATÍSTICAS ATLETAS'!$I:$I,$B17,'ESTATÍSTICAS ATLETAS'!R:R)</f>
        <v>13</v>
      </c>
      <c r="M17" s="24">
        <f t="shared" si="3"/>
        <v>0.2307692308</v>
      </c>
      <c r="N17" s="22">
        <f>SUMIF('ESTATÍSTICAS ATLETAS'!$I:$I,$B17,'ESTATÍSTICAS ATLETAS'!T:T)</f>
        <v>0</v>
      </c>
      <c r="O17" s="22">
        <f>SUMIF('ESTATÍSTICAS ATLETAS'!$I:$I,$B17,'ESTATÍSTICAS ATLETAS'!U:U)</f>
        <v>2</v>
      </c>
      <c r="P17" s="24">
        <f t="shared" si="4"/>
        <v>0</v>
      </c>
      <c r="Q17" s="22">
        <f>SUMIF('ESTATÍSTICAS ATLETAS'!$I:$I,$B17,'ESTATÍSTICAS ATLETAS'!W:W)</f>
        <v>0</v>
      </c>
      <c r="R17" s="22">
        <f>SUMIF('ESTATÍSTICAS ATLETAS'!$I:$I,$B17,'ESTATÍSTICAS ATLETAS'!X:X)</f>
        <v>1</v>
      </c>
      <c r="S17" s="24">
        <f t="shared" si="5"/>
        <v>0</v>
      </c>
      <c r="T17" s="22">
        <f>SUMIF('ESTATÍSTICAS ATLETAS'!$I:$I,$B17,'ESTATÍSTICAS ATLETAS'!Z:Z)</f>
        <v>1</v>
      </c>
      <c r="U17" s="22">
        <f>SUMIF('ESTATÍSTICAS ATLETAS'!$I:$I,$B17,'ESTATÍSTICAS ATLETAS'!AA:AA)</f>
        <v>6</v>
      </c>
      <c r="V17" s="22">
        <f>SUMIF('ESTATÍSTICAS ATLETAS'!$I:$I,$B17,'ESTATÍSTICAS ATLETAS'!AB:AB)</f>
        <v>7</v>
      </c>
      <c r="W17" s="23">
        <f t="shared" si="6"/>
        <v>3.5</v>
      </c>
      <c r="X17" s="22">
        <f>SUMIF('ESTATÍSTICAS ATLETAS'!$I:$I,$B17,'ESTATÍSTICAS ATLETAS'!AC:AC)</f>
        <v>2</v>
      </c>
      <c r="Y17" s="23">
        <f t="shared" si="7"/>
        <v>1</v>
      </c>
      <c r="Z17" s="22">
        <f>SUMIF('ESTATÍSTICAS ATLETAS'!$I:$I,$B17,'ESTATÍSTICAS ATLETAS'!AD:AD)</f>
        <v>4</v>
      </c>
      <c r="AA17" s="22">
        <f>SUMIF('ESTATÍSTICAS ATLETAS'!$I:$I,$B17,'ESTATÍSTICAS ATLETAS'!AE:AE)</f>
        <v>3</v>
      </c>
      <c r="AB17" s="22">
        <f>SUMIF('ESTATÍSTICAS ATLETAS'!$I:$I,$B17,'ESTATÍSTICAS ATLETAS'!AF:AF)</f>
        <v>0</v>
      </c>
      <c r="AC17" s="22">
        <f>SUMIF('ESTATÍSTICAS ATLETAS'!$I:$I,$B17,'ESTATÍSTICAS ATLETAS'!AG:AG)</f>
        <v>3</v>
      </c>
      <c r="AD17" s="22">
        <f>SUMIF('ESTATÍSTICAS ATLETAS'!$I:$I,$B17,'ESTATÍSTICAS ATLETAS'!AH:AH)</f>
        <v>4</v>
      </c>
      <c r="AE17" s="22">
        <f>SUMIF('ESTATÍSTICAS ATLETAS'!$I:$I,$B17,'ESTATÍSTICAS ATLETAS'!AI:AI)</f>
        <v>-34</v>
      </c>
      <c r="AF17" s="25">
        <f>SUMIF('ESTATÍSTICAS ATLETAS'!$I:$I,$B17,'ESTATÍSTICAS ATLETAS'!AJ:AJ)</f>
        <v>1</v>
      </c>
    </row>
    <row r="18">
      <c r="A18" s="14">
        <v>17.0</v>
      </c>
      <c r="B18" s="15" t="s">
        <v>40</v>
      </c>
      <c r="C18" s="15">
        <v>20.0</v>
      </c>
      <c r="D18" s="15" t="s">
        <v>34</v>
      </c>
      <c r="E18" s="16">
        <f>COUNTIF('ESTATÍSTICAS ATLETAS'!I:I,B18)</f>
        <v>1</v>
      </c>
      <c r="F18" s="16">
        <f>SUMIF('ESTATÍSTICAS ATLETAS'!I:I,B18,'ESTATÍSTICAS ATLETAS'!M:M)</f>
        <v>7</v>
      </c>
      <c r="G18" s="17">
        <f t="shared" si="1"/>
        <v>7</v>
      </c>
      <c r="H18" s="16">
        <f>SUMIF('ESTATÍSTICAS ATLETAS'!$I:$I,$B18,'ESTATÍSTICAS ATLETAS'!N:N)</f>
        <v>3</v>
      </c>
      <c r="I18" s="16">
        <f>SUMIF('ESTATÍSTICAS ATLETAS'!$I:$I,$B18,'ESTATÍSTICAS ATLETAS'!O:O)</f>
        <v>8</v>
      </c>
      <c r="J18" s="18">
        <f t="shared" si="2"/>
        <v>0.375</v>
      </c>
      <c r="K18" s="16">
        <f>SUMIF('ESTATÍSTICAS ATLETAS'!$I:$I,$B18,'ESTATÍSTICAS ATLETAS'!Q:Q)</f>
        <v>2</v>
      </c>
      <c r="L18" s="16">
        <f>SUMIF('ESTATÍSTICAS ATLETAS'!$I:$I,$B18,'ESTATÍSTICAS ATLETAS'!R:R)</f>
        <v>6</v>
      </c>
      <c r="M18" s="18">
        <f t="shared" si="3"/>
        <v>0.3333333333</v>
      </c>
      <c r="N18" s="16">
        <f>SUMIF('ESTATÍSTICAS ATLETAS'!$I:$I,$B18,'ESTATÍSTICAS ATLETAS'!T:T)</f>
        <v>1</v>
      </c>
      <c r="O18" s="16">
        <f>SUMIF('ESTATÍSTICAS ATLETAS'!$I:$I,$B18,'ESTATÍSTICAS ATLETAS'!U:U)</f>
        <v>2</v>
      </c>
      <c r="P18" s="18">
        <f t="shared" si="4"/>
        <v>0.5</v>
      </c>
      <c r="Q18" s="16">
        <f>SUMIF('ESTATÍSTICAS ATLETAS'!$I:$I,$B18,'ESTATÍSTICAS ATLETAS'!W:W)</f>
        <v>0</v>
      </c>
      <c r="R18" s="16">
        <f>SUMIF('ESTATÍSTICAS ATLETAS'!$I:$I,$B18,'ESTATÍSTICAS ATLETAS'!X:X)</f>
        <v>0</v>
      </c>
      <c r="S18" s="18" t="str">
        <f t="shared" si="5"/>
        <v/>
      </c>
      <c r="T18" s="16">
        <f>SUMIF('ESTATÍSTICAS ATLETAS'!$I:$I,$B18,'ESTATÍSTICAS ATLETAS'!Z:Z)</f>
        <v>2</v>
      </c>
      <c r="U18" s="16">
        <f>SUMIF('ESTATÍSTICAS ATLETAS'!$I:$I,$B18,'ESTATÍSTICAS ATLETAS'!AA:AA)</f>
        <v>4</v>
      </c>
      <c r="V18" s="16">
        <f>SUMIF('ESTATÍSTICAS ATLETAS'!$I:$I,$B18,'ESTATÍSTICAS ATLETAS'!AB:AB)</f>
        <v>6</v>
      </c>
      <c r="W18" s="17">
        <f t="shared" si="6"/>
        <v>6</v>
      </c>
      <c r="X18" s="16">
        <f>SUMIF('ESTATÍSTICAS ATLETAS'!$I:$I,$B18,'ESTATÍSTICAS ATLETAS'!AC:AC)</f>
        <v>4</v>
      </c>
      <c r="Y18" s="17">
        <f t="shared" si="7"/>
        <v>4</v>
      </c>
      <c r="Z18" s="16">
        <f>SUMIF('ESTATÍSTICAS ATLETAS'!$I:$I,$B18,'ESTATÍSTICAS ATLETAS'!AD:AD)</f>
        <v>5</v>
      </c>
      <c r="AA18" s="16">
        <f>SUMIF('ESTATÍSTICAS ATLETAS'!$I:$I,$B18,'ESTATÍSTICAS ATLETAS'!AE:AE)</f>
        <v>1</v>
      </c>
      <c r="AB18" s="16">
        <f>SUMIF('ESTATÍSTICAS ATLETAS'!$I:$I,$B18,'ESTATÍSTICAS ATLETAS'!AF:AF)</f>
        <v>2</v>
      </c>
      <c r="AC18" s="16">
        <f>SUMIF('ESTATÍSTICAS ATLETAS'!$I:$I,$B18,'ESTATÍSTICAS ATLETAS'!AG:AG)</f>
        <v>3</v>
      </c>
      <c r="AD18" s="16">
        <f>SUMIF('ESTATÍSTICAS ATLETAS'!$I:$I,$B18,'ESTATÍSTICAS ATLETAS'!AH:AH)</f>
        <v>0</v>
      </c>
      <c r="AE18" s="16">
        <f>SUMIF('ESTATÍSTICAS ATLETAS'!$I:$I,$B18,'ESTATÍSTICAS ATLETAS'!AI:AI)</f>
        <v>-20</v>
      </c>
      <c r="AF18" s="19">
        <f>SUMIF('ESTATÍSTICAS ATLETAS'!$I:$I,$B18,'ESTATÍSTICAS ATLETAS'!AJ:AJ)</f>
        <v>10</v>
      </c>
    </row>
    <row r="19">
      <c r="A19" s="20">
        <v>18.0</v>
      </c>
      <c r="B19" s="21" t="s">
        <v>42</v>
      </c>
      <c r="C19" s="21">
        <v>4.0</v>
      </c>
      <c r="D19" s="21" t="s">
        <v>34</v>
      </c>
      <c r="E19" s="22">
        <f>COUNTIF('ESTATÍSTICAS ATLETAS'!I:I,B19)</f>
        <v>3</v>
      </c>
      <c r="F19" s="22">
        <f>SUMIF('ESTATÍSTICAS ATLETAS'!I:I,B19,'ESTATÍSTICAS ATLETAS'!M:M)</f>
        <v>6</v>
      </c>
      <c r="G19" s="23">
        <f t="shared" si="1"/>
        <v>2</v>
      </c>
      <c r="H19" s="22">
        <f>SUMIF('ESTATÍSTICAS ATLETAS'!$I:$I,$B19,'ESTATÍSTICAS ATLETAS'!N:N)</f>
        <v>3</v>
      </c>
      <c r="I19" s="22">
        <f>SUMIF('ESTATÍSTICAS ATLETAS'!$I:$I,$B19,'ESTATÍSTICAS ATLETAS'!O:O)</f>
        <v>27</v>
      </c>
      <c r="J19" s="24">
        <f t="shared" si="2"/>
        <v>0.1111111111</v>
      </c>
      <c r="K19" s="22">
        <f>SUMIF('ESTATÍSTICAS ATLETAS'!$I:$I,$B19,'ESTATÍSTICAS ATLETAS'!Q:Q)</f>
        <v>3</v>
      </c>
      <c r="L19" s="22">
        <f>SUMIF('ESTATÍSTICAS ATLETAS'!$I:$I,$B19,'ESTATÍSTICAS ATLETAS'!R:R)</f>
        <v>26</v>
      </c>
      <c r="M19" s="24">
        <f t="shared" si="3"/>
        <v>0.1153846154</v>
      </c>
      <c r="N19" s="22">
        <f>SUMIF('ESTATÍSTICAS ATLETAS'!$I:$I,$B19,'ESTATÍSTICAS ATLETAS'!T:T)</f>
        <v>0</v>
      </c>
      <c r="O19" s="22">
        <f>SUMIF('ESTATÍSTICAS ATLETAS'!$I:$I,$B19,'ESTATÍSTICAS ATLETAS'!U:U)</f>
        <v>1</v>
      </c>
      <c r="P19" s="24">
        <f t="shared" si="4"/>
        <v>0</v>
      </c>
      <c r="Q19" s="22">
        <f>SUMIF('ESTATÍSTICAS ATLETAS'!$I:$I,$B19,'ESTATÍSTICAS ATLETAS'!W:W)</f>
        <v>0</v>
      </c>
      <c r="R19" s="22">
        <f>SUMIF('ESTATÍSTICAS ATLETAS'!$I:$I,$B19,'ESTATÍSTICAS ATLETAS'!X:X)</f>
        <v>0</v>
      </c>
      <c r="S19" s="24" t="str">
        <f t="shared" si="5"/>
        <v/>
      </c>
      <c r="T19" s="22">
        <f>SUMIF('ESTATÍSTICAS ATLETAS'!$I:$I,$B19,'ESTATÍSTICAS ATLETAS'!Z:Z)</f>
        <v>9</v>
      </c>
      <c r="U19" s="22">
        <f>SUMIF('ESTATÍSTICAS ATLETAS'!$I:$I,$B19,'ESTATÍSTICAS ATLETAS'!AA:AA)</f>
        <v>9</v>
      </c>
      <c r="V19" s="22">
        <f>SUMIF('ESTATÍSTICAS ATLETAS'!$I:$I,$B19,'ESTATÍSTICAS ATLETAS'!AB:AB)</f>
        <v>18</v>
      </c>
      <c r="W19" s="23">
        <f t="shared" si="6"/>
        <v>6</v>
      </c>
      <c r="X19" s="22">
        <f>SUMIF('ESTATÍSTICAS ATLETAS'!$I:$I,$B19,'ESTATÍSTICAS ATLETAS'!AC:AC)</f>
        <v>1</v>
      </c>
      <c r="Y19" s="23">
        <f t="shared" si="7"/>
        <v>0.3333333333</v>
      </c>
      <c r="Z19" s="22">
        <f>SUMIF('ESTATÍSTICAS ATLETAS'!$I:$I,$B19,'ESTATÍSTICAS ATLETAS'!AD:AD)</f>
        <v>4</v>
      </c>
      <c r="AA19" s="22">
        <f>SUMIF('ESTATÍSTICAS ATLETAS'!$I:$I,$B19,'ESTATÍSTICAS ATLETAS'!AE:AE)</f>
        <v>1</v>
      </c>
      <c r="AB19" s="22">
        <f>SUMIF('ESTATÍSTICAS ATLETAS'!$I:$I,$B19,'ESTATÍSTICAS ATLETAS'!AF:AF)</f>
        <v>0</v>
      </c>
      <c r="AC19" s="22">
        <f>SUMIF('ESTATÍSTICAS ATLETAS'!$I:$I,$B19,'ESTATÍSTICAS ATLETAS'!AG:AG)</f>
        <v>0</v>
      </c>
      <c r="AD19" s="22">
        <f>SUMIF('ESTATÍSTICAS ATLETAS'!$I:$I,$B19,'ESTATÍSTICAS ATLETAS'!AH:AH)</f>
        <v>0</v>
      </c>
      <c r="AE19" s="22">
        <f>SUMIF('ESTATÍSTICAS ATLETAS'!$I:$I,$B19,'ESTATÍSTICAS ATLETAS'!AI:AI)</f>
        <v>-96</v>
      </c>
      <c r="AF19" s="25">
        <f>SUMIF('ESTATÍSTICAS ATLETAS'!$I:$I,$B19,'ESTATÍSTICAS ATLETAS'!AJ:AJ)</f>
        <v>-2</v>
      </c>
    </row>
    <row r="20">
      <c r="A20" s="14">
        <v>19.0</v>
      </c>
      <c r="B20" s="15" t="s">
        <v>44</v>
      </c>
      <c r="C20" s="15">
        <v>5.0</v>
      </c>
      <c r="D20" s="15" t="s">
        <v>34</v>
      </c>
      <c r="E20" s="16">
        <f>COUNTIF('ESTATÍSTICAS ATLETAS'!I:I,B20)</f>
        <v>1</v>
      </c>
      <c r="F20" s="16">
        <f>SUMIF('ESTATÍSTICAS ATLETAS'!I:I,B20,'ESTATÍSTICAS ATLETAS'!M:M)</f>
        <v>4</v>
      </c>
      <c r="G20" s="17">
        <f t="shared" si="1"/>
        <v>4</v>
      </c>
      <c r="H20" s="16">
        <f>SUMIF('ESTATÍSTICAS ATLETAS'!$I:$I,$B20,'ESTATÍSTICAS ATLETAS'!N:N)</f>
        <v>2</v>
      </c>
      <c r="I20" s="16">
        <f>SUMIF('ESTATÍSTICAS ATLETAS'!$I:$I,$B20,'ESTATÍSTICAS ATLETAS'!O:O)</f>
        <v>12</v>
      </c>
      <c r="J20" s="18">
        <f t="shared" si="2"/>
        <v>0.1666666667</v>
      </c>
      <c r="K20" s="16">
        <f>SUMIF('ESTATÍSTICAS ATLETAS'!$I:$I,$B20,'ESTATÍSTICAS ATLETAS'!Q:Q)</f>
        <v>2</v>
      </c>
      <c r="L20" s="16">
        <f>SUMIF('ESTATÍSTICAS ATLETAS'!$I:$I,$B20,'ESTATÍSTICAS ATLETAS'!R:R)</f>
        <v>7</v>
      </c>
      <c r="M20" s="18">
        <f t="shared" si="3"/>
        <v>0.2857142857</v>
      </c>
      <c r="N20" s="16">
        <f>SUMIF('ESTATÍSTICAS ATLETAS'!$I:$I,$B20,'ESTATÍSTICAS ATLETAS'!T:T)</f>
        <v>0</v>
      </c>
      <c r="O20" s="16">
        <f>SUMIF('ESTATÍSTICAS ATLETAS'!$I:$I,$B20,'ESTATÍSTICAS ATLETAS'!U:U)</f>
        <v>5</v>
      </c>
      <c r="P20" s="18">
        <f t="shared" si="4"/>
        <v>0</v>
      </c>
      <c r="Q20" s="16">
        <f>SUMIF('ESTATÍSTICAS ATLETAS'!$I:$I,$B20,'ESTATÍSTICAS ATLETAS'!W:W)</f>
        <v>0</v>
      </c>
      <c r="R20" s="16">
        <f>SUMIF('ESTATÍSTICAS ATLETAS'!$I:$I,$B20,'ESTATÍSTICAS ATLETAS'!X:X)</f>
        <v>2</v>
      </c>
      <c r="S20" s="18">
        <f t="shared" si="5"/>
        <v>0</v>
      </c>
      <c r="T20" s="16">
        <f>SUMIF('ESTATÍSTICAS ATLETAS'!$I:$I,$B20,'ESTATÍSTICAS ATLETAS'!Z:Z)</f>
        <v>5</v>
      </c>
      <c r="U20" s="16">
        <f>SUMIF('ESTATÍSTICAS ATLETAS'!$I:$I,$B20,'ESTATÍSTICAS ATLETAS'!AA:AA)</f>
        <v>1</v>
      </c>
      <c r="V20" s="16">
        <f>SUMIF('ESTATÍSTICAS ATLETAS'!$I:$I,$B20,'ESTATÍSTICAS ATLETAS'!AB:AB)</f>
        <v>6</v>
      </c>
      <c r="W20" s="17">
        <f t="shared" si="6"/>
        <v>6</v>
      </c>
      <c r="X20" s="16">
        <f>SUMIF('ESTATÍSTICAS ATLETAS'!$I:$I,$B20,'ESTATÍSTICAS ATLETAS'!AC:AC)</f>
        <v>1</v>
      </c>
      <c r="Y20" s="17">
        <f t="shared" si="7"/>
        <v>1</v>
      </c>
      <c r="Z20" s="16">
        <f>SUMIF('ESTATÍSTICAS ATLETAS'!$I:$I,$B20,'ESTATÍSTICAS ATLETAS'!AD:AD)</f>
        <v>5</v>
      </c>
      <c r="AA20" s="16">
        <f>SUMIF('ESTATÍSTICAS ATLETAS'!$I:$I,$B20,'ESTATÍSTICAS ATLETAS'!AE:AE)</f>
        <v>2</v>
      </c>
      <c r="AB20" s="16">
        <f>SUMIF('ESTATÍSTICAS ATLETAS'!$I:$I,$B20,'ESTATÍSTICAS ATLETAS'!AF:AF)</f>
        <v>0</v>
      </c>
      <c r="AC20" s="16">
        <f>SUMIF('ESTATÍSTICAS ATLETAS'!$I:$I,$B20,'ESTATÍSTICAS ATLETAS'!AG:AG)</f>
        <v>0</v>
      </c>
      <c r="AD20" s="16">
        <f>SUMIF('ESTATÍSTICAS ATLETAS'!$I:$I,$B20,'ESTATÍSTICAS ATLETAS'!AH:AH)</f>
        <v>1</v>
      </c>
      <c r="AE20" s="16">
        <f>SUMIF('ESTATÍSTICAS ATLETAS'!$I:$I,$B20,'ESTATÍSTICAS ATLETAS'!AI:AI)</f>
        <v>-27</v>
      </c>
      <c r="AF20" s="19">
        <f>SUMIF('ESTATÍSTICAS ATLETAS'!$I:$I,$B20,'ESTATÍSTICAS ATLETAS'!AJ:AJ)</f>
        <v>-4</v>
      </c>
    </row>
    <row r="21">
      <c r="A21" s="20">
        <v>20.0</v>
      </c>
      <c r="B21" s="21" t="s">
        <v>46</v>
      </c>
      <c r="C21" s="21">
        <v>8.0</v>
      </c>
      <c r="D21" s="21" t="s">
        <v>34</v>
      </c>
      <c r="E21" s="22">
        <f>COUNTIF('ESTATÍSTICAS ATLETAS'!I:I,B21)</f>
        <v>1</v>
      </c>
      <c r="F21" s="22">
        <f>SUMIF('ESTATÍSTICAS ATLETAS'!I:I,B21,'ESTATÍSTICAS ATLETAS'!M:M)</f>
        <v>0</v>
      </c>
      <c r="G21" s="23">
        <f t="shared" si="1"/>
        <v>0</v>
      </c>
      <c r="H21" s="22">
        <f>SUMIF('ESTATÍSTICAS ATLETAS'!$I:$I,$B21,'ESTATÍSTICAS ATLETAS'!N:N)</f>
        <v>0</v>
      </c>
      <c r="I21" s="22">
        <f>SUMIF('ESTATÍSTICAS ATLETAS'!$I:$I,$B21,'ESTATÍSTICAS ATLETAS'!O:O)</f>
        <v>1</v>
      </c>
      <c r="J21" s="24">
        <f t="shared" si="2"/>
        <v>0</v>
      </c>
      <c r="K21" s="22">
        <f>SUMIF('ESTATÍSTICAS ATLETAS'!$I:$I,$B21,'ESTATÍSTICAS ATLETAS'!Q:Q)</f>
        <v>0</v>
      </c>
      <c r="L21" s="22">
        <f>SUMIF('ESTATÍSTICAS ATLETAS'!$I:$I,$B21,'ESTATÍSTICAS ATLETAS'!R:R)</f>
        <v>0</v>
      </c>
      <c r="M21" s="24" t="str">
        <f t="shared" si="3"/>
        <v/>
      </c>
      <c r="N21" s="22">
        <f>SUMIF('ESTATÍSTICAS ATLETAS'!$I:$I,$B21,'ESTATÍSTICAS ATLETAS'!T:T)</f>
        <v>0</v>
      </c>
      <c r="O21" s="22">
        <f>SUMIF('ESTATÍSTICAS ATLETAS'!$I:$I,$B21,'ESTATÍSTICAS ATLETAS'!U:U)</f>
        <v>1</v>
      </c>
      <c r="P21" s="24">
        <f t="shared" si="4"/>
        <v>0</v>
      </c>
      <c r="Q21" s="22">
        <f>SUMIF('ESTATÍSTICAS ATLETAS'!$I:$I,$B21,'ESTATÍSTICAS ATLETAS'!W:W)</f>
        <v>0</v>
      </c>
      <c r="R21" s="22">
        <f>SUMIF('ESTATÍSTICAS ATLETAS'!$I:$I,$B21,'ESTATÍSTICAS ATLETAS'!X:X)</f>
        <v>0</v>
      </c>
      <c r="S21" s="24" t="str">
        <f t="shared" si="5"/>
        <v/>
      </c>
      <c r="T21" s="22">
        <f>SUMIF('ESTATÍSTICAS ATLETAS'!$I:$I,$B21,'ESTATÍSTICAS ATLETAS'!Z:Z)</f>
        <v>0</v>
      </c>
      <c r="U21" s="22">
        <f>SUMIF('ESTATÍSTICAS ATLETAS'!$I:$I,$B21,'ESTATÍSTICAS ATLETAS'!AA:AA)</f>
        <v>0</v>
      </c>
      <c r="V21" s="22">
        <f>SUMIF('ESTATÍSTICAS ATLETAS'!$I:$I,$B21,'ESTATÍSTICAS ATLETAS'!AB:AB)</f>
        <v>0</v>
      </c>
      <c r="W21" s="23">
        <f t="shared" si="6"/>
        <v>0</v>
      </c>
      <c r="X21" s="22">
        <f>SUMIF('ESTATÍSTICAS ATLETAS'!$I:$I,$B21,'ESTATÍSTICAS ATLETAS'!AC:AC)</f>
        <v>0</v>
      </c>
      <c r="Y21" s="23">
        <f t="shared" si="7"/>
        <v>0</v>
      </c>
      <c r="Z21" s="22">
        <f>SUMIF('ESTATÍSTICAS ATLETAS'!$I:$I,$B21,'ESTATÍSTICAS ATLETAS'!AD:AD)</f>
        <v>2</v>
      </c>
      <c r="AA21" s="22">
        <f>SUMIF('ESTATÍSTICAS ATLETAS'!$I:$I,$B21,'ESTATÍSTICAS ATLETAS'!AE:AE)</f>
        <v>0</v>
      </c>
      <c r="AB21" s="22">
        <f>SUMIF('ESTATÍSTICAS ATLETAS'!$I:$I,$B21,'ESTATÍSTICAS ATLETAS'!AF:AF)</f>
        <v>0</v>
      </c>
      <c r="AC21" s="22">
        <f>SUMIF('ESTATÍSTICAS ATLETAS'!$I:$I,$B21,'ESTATÍSTICAS ATLETAS'!AG:AG)</f>
        <v>0</v>
      </c>
      <c r="AD21" s="22">
        <f>SUMIF('ESTATÍSTICAS ATLETAS'!$I:$I,$B21,'ESTATÍSTICAS ATLETAS'!AH:AH)</f>
        <v>0</v>
      </c>
      <c r="AE21" s="22">
        <f>SUMIF('ESTATÍSTICAS ATLETAS'!$I:$I,$B21,'ESTATÍSTICAS ATLETAS'!AI:AI)</f>
        <v>-6</v>
      </c>
      <c r="AF21" s="25">
        <f>SUMIF('ESTATÍSTICAS ATLETAS'!$I:$I,$B21,'ESTATÍSTICAS ATLETAS'!AJ:AJ)</f>
        <v>-3</v>
      </c>
    </row>
    <row r="22">
      <c r="A22" s="14">
        <v>21.0</v>
      </c>
      <c r="B22" s="15" t="s">
        <v>48</v>
      </c>
      <c r="C22" s="15">
        <v>11.0</v>
      </c>
      <c r="D22" s="15" t="s">
        <v>34</v>
      </c>
      <c r="E22" s="16">
        <f>COUNTIF('ESTATÍSTICAS ATLETAS'!I:I,B22)</f>
        <v>1</v>
      </c>
      <c r="F22" s="16">
        <f>SUMIF('ESTATÍSTICAS ATLETAS'!I:I,B22,'ESTATÍSTICAS ATLETAS'!M:M)</f>
        <v>0</v>
      </c>
      <c r="G22" s="17">
        <f t="shared" si="1"/>
        <v>0</v>
      </c>
      <c r="H22" s="16">
        <f>SUMIF('ESTATÍSTICAS ATLETAS'!$I:$I,$B22,'ESTATÍSTICAS ATLETAS'!N:N)</f>
        <v>0</v>
      </c>
      <c r="I22" s="16">
        <f>SUMIF('ESTATÍSTICAS ATLETAS'!$I:$I,$B22,'ESTATÍSTICAS ATLETAS'!O:O)</f>
        <v>6</v>
      </c>
      <c r="J22" s="18">
        <f t="shared" si="2"/>
        <v>0</v>
      </c>
      <c r="K22" s="16">
        <f>SUMIF('ESTATÍSTICAS ATLETAS'!$I:$I,$B22,'ESTATÍSTICAS ATLETAS'!Q:Q)</f>
        <v>0</v>
      </c>
      <c r="L22" s="16">
        <f>SUMIF('ESTATÍSTICAS ATLETAS'!$I:$I,$B22,'ESTATÍSTICAS ATLETAS'!R:R)</f>
        <v>5</v>
      </c>
      <c r="M22" s="18">
        <f t="shared" si="3"/>
        <v>0</v>
      </c>
      <c r="N22" s="16">
        <f>SUMIF('ESTATÍSTICAS ATLETAS'!$I:$I,$B22,'ESTATÍSTICAS ATLETAS'!T:T)</f>
        <v>0</v>
      </c>
      <c r="O22" s="16">
        <f>SUMIF('ESTATÍSTICAS ATLETAS'!$I:$I,$B22,'ESTATÍSTICAS ATLETAS'!U:U)</f>
        <v>1</v>
      </c>
      <c r="P22" s="18">
        <f t="shared" si="4"/>
        <v>0</v>
      </c>
      <c r="Q22" s="16">
        <f>SUMIF('ESTATÍSTICAS ATLETAS'!$I:$I,$B22,'ESTATÍSTICAS ATLETAS'!W:W)</f>
        <v>0</v>
      </c>
      <c r="R22" s="16">
        <f>SUMIF('ESTATÍSTICAS ATLETAS'!$I:$I,$B22,'ESTATÍSTICAS ATLETAS'!X:X)</f>
        <v>0</v>
      </c>
      <c r="S22" s="18" t="str">
        <f t="shared" si="5"/>
        <v/>
      </c>
      <c r="T22" s="16">
        <f>SUMIF('ESTATÍSTICAS ATLETAS'!$I:$I,$B22,'ESTATÍSTICAS ATLETAS'!Z:Z)</f>
        <v>1</v>
      </c>
      <c r="U22" s="16">
        <f>SUMIF('ESTATÍSTICAS ATLETAS'!$I:$I,$B22,'ESTATÍSTICAS ATLETAS'!AA:AA)</f>
        <v>6</v>
      </c>
      <c r="V22" s="16">
        <f>SUMIF('ESTATÍSTICAS ATLETAS'!$I:$I,$B22,'ESTATÍSTICAS ATLETAS'!AB:AB)</f>
        <v>7</v>
      </c>
      <c r="W22" s="17">
        <f t="shared" si="6"/>
        <v>7</v>
      </c>
      <c r="X22" s="16">
        <f>SUMIF('ESTATÍSTICAS ATLETAS'!$I:$I,$B22,'ESTATÍSTICAS ATLETAS'!AC:AC)</f>
        <v>1</v>
      </c>
      <c r="Y22" s="17">
        <f t="shared" si="7"/>
        <v>1</v>
      </c>
      <c r="Z22" s="16">
        <f>SUMIF('ESTATÍSTICAS ATLETAS'!$I:$I,$B22,'ESTATÍSTICAS ATLETAS'!AD:AD)</f>
        <v>4</v>
      </c>
      <c r="AA22" s="16">
        <f>SUMIF('ESTATÍSTICAS ATLETAS'!$I:$I,$B22,'ESTATÍSTICAS ATLETAS'!AE:AE)</f>
        <v>0</v>
      </c>
      <c r="AB22" s="16">
        <f>SUMIF('ESTATÍSTICAS ATLETAS'!$I:$I,$B22,'ESTATÍSTICAS ATLETAS'!AF:AF)</f>
        <v>0</v>
      </c>
      <c r="AC22" s="16">
        <f>SUMIF('ESTATÍSTICAS ATLETAS'!$I:$I,$B22,'ESTATÍSTICAS ATLETAS'!AG:AG)</f>
        <v>2</v>
      </c>
      <c r="AD22" s="16">
        <f>SUMIF('ESTATÍSTICAS ATLETAS'!$I:$I,$B22,'ESTATÍSTICAS ATLETAS'!AH:AH)</f>
        <v>0</v>
      </c>
      <c r="AE22" s="16">
        <f>SUMIF('ESTATÍSTICAS ATLETAS'!$I:$I,$B22,'ESTATÍSTICAS ATLETAS'!AI:AI)</f>
        <v>-33</v>
      </c>
      <c r="AF22" s="19">
        <f>SUMIF('ESTATÍSTICAS ATLETAS'!$I:$I,$B22,'ESTATÍSTICAS ATLETAS'!AJ:AJ)</f>
        <v>-2</v>
      </c>
    </row>
    <row r="23">
      <c r="A23" s="20">
        <v>22.0</v>
      </c>
      <c r="B23" s="21" t="s">
        <v>50</v>
      </c>
      <c r="C23" s="21">
        <v>15.0</v>
      </c>
      <c r="D23" s="21" t="s">
        <v>34</v>
      </c>
      <c r="E23" s="22">
        <f>COUNTIF('ESTATÍSTICAS ATLETAS'!I:I,B23)</f>
        <v>1</v>
      </c>
      <c r="F23" s="22">
        <f>SUMIF('ESTATÍSTICAS ATLETAS'!I:I,B23,'ESTATÍSTICAS ATLETAS'!M:M)</f>
        <v>4</v>
      </c>
      <c r="G23" s="23">
        <f t="shared" si="1"/>
        <v>4</v>
      </c>
      <c r="H23" s="22">
        <f>SUMIF('ESTATÍSTICAS ATLETAS'!$I:$I,$B23,'ESTATÍSTICAS ATLETAS'!N:N)</f>
        <v>1</v>
      </c>
      <c r="I23" s="22">
        <f>SUMIF('ESTATÍSTICAS ATLETAS'!$I:$I,$B23,'ESTATÍSTICAS ATLETAS'!O:O)</f>
        <v>8</v>
      </c>
      <c r="J23" s="24">
        <f t="shared" si="2"/>
        <v>0.125</v>
      </c>
      <c r="K23" s="22">
        <f>SUMIF('ESTATÍSTICAS ATLETAS'!$I:$I,$B23,'ESTATÍSTICAS ATLETAS'!Q:Q)</f>
        <v>1</v>
      </c>
      <c r="L23" s="22">
        <f>SUMIF('ESTATÍSTICAS ATLETAS'!$I:$I,$B23,'ESTATÍSTICAS ATLETAS'!R:R)</f>
        <v>7</v>
      </c>
      <c r="M23" s="24">
        <f t="shared" si="3"/>
        <v>0.1428571429</v>
      </c>
      <c r="N23" s="22">
        <f>SUMIF('ESTATÍSTICAS ATLETAS'!$I:$I,$B23,'ESTATÍSTICAS ATLETAS'!T:T)</f>
        <v>0</v>
      </c>
      <c r="O23" s="22">
        <f>SUMIF('ESTATÍSTICAS ATLETAS'!$I:$I,$B23,'ESTATÍSTICAS ATLETAS'!U:U)</f>
        <v>1</v>
      </c>
      <c r="P23" s="24">
        <f t="shared" si="4"/>
        <v>0</v>
      </c>
      <c r="Q23" s="22">
        <f>SUMIF('ESTATÍSTICAS ATLETAS'!$I:$I,$B23,'ESTATÍSTICAS ATLETAS'!W:W)</f>
        <v>2</v>
      </c>
      <c r="R23" s="22">
        <f>SUMIF('ESTATÍSTICAS ATLETAS'!$I:$I,$B23,'ESTATÍSTICAS ATLETAS'!X:X)</f>
        <v>2</v>
      </c>
      <c r="S23" s="24">
        <f t="shared" si="5"/>
        <v>1</v>
      </c>
      <c r="T23" s="22">
        <f>SUMIF('ESTATÍSTICAS ATLETAS'!$I:$I,$B23,'ESTATÍSTICAS ATLETAS'!Z:Z)</f>
        <v>5</v>
      </c>
      <c r="U23" s="22">
        <f>SUMIF('ESTATÍSTICAS ATLETAS'!$I:$I,$B23,'ESTATÍSTICAS ATLETAS'!AA:AA)</f>
        <v>10</v>
      </c>
      <c r="V23" s="22">
        <f>SUMIF('ESTATÍSTICAS ATLETAS'!$I:$I,$B23,'ESTATÍSTICAS ATLETAS'!AB:AB)</f>
        <v>15</v>
      </c>
      <c r="W23" s="23">
        <f t="shared" si="6"/>
        <v>15</v>
      </c>
      <c r="X23" s="22">
        <f>SUMIF('ESTATÍSTICAS ATLETAS'!$I:$I,$B23,'ESTATÍSTICAS ATLETAS'!AC:AC)</f>
        <v>2</v>
      </c>
      <c r="Y23" s="23">
        <f t="shared" si="7"/>
        <v>2</v>
      </c>
      <c r="Z23" s="22">
        <f>SUMIF('ESTATÍSTICAS ATLETAS'!$I:$I,$B23,'ESTATÍSTICAS ATLETAS'!AD:AD)</f>
        <v>5</v>
      </c>
      <c r="AA23" s="22">
        <f>SUMIF('ESTATÍSTICAS ATLETAS'!$I:$I,$B23,'ESTATÍSTICAS ATLETAS'!AE:AE)</f>
        <v>5</v>
      </c>
      <c r="AB23" s="22">
        <f>SUMIF('ESTATÍSTICAS ATLETAS'!$I:$I,$B23,'ESTATÍSTICAS ATLETAS'!AF:AF)</f>
        <v>0</v>
      </c>
      <c r="AC23" s="22">
        <f>SUMIF('ESTATÍSTICAS ATLETAS'!$I:$I,$B23,'ESTATÍSTICAS ATLETAS'!AG:AG)</f>
        <v>0</v>
      </c>
      <c r="AD23" s="22">
        <f>SUMIF('ESTATÍSTICAS ATLETAS'!$I:$I,$B23,'ESTATÍSTICAS ATLETAS'!AH:AH)</f>
        <v>1</v>
      </c>
      <c r="AE23" s="22">
        <f>SUMIF('ESTATÍSTICAS ATLETAS'!$I:$I,$B23,'ESTATÍSTICAS ATLETAS'!AI:AI)</f>
        <v>-67</v>
      </c>
      <c r="AF23" s="25">
        <f>SUMIF('ESTATÍSTICAS ATLETAS'!$I:$I,$B23,'ESTATÍSTICAS ATLETAS'!AJ:AJ)</f>
        <v>14</v>
      </c>
    </row>
    <row r="24">
      <c r="A24" s="14">
        <v>23.0</v>
      </c>
      <c r="B24" s="15" t="s">
        <v>52</v>
      </c>
      <c r="C24" s="15">
        <v>20.0</v>
      </c>
      <c r="D24" s="15" t="s">
        <v>34</v>
      </c>
      <c r="E24" s="16">
        <f>COUNTIF('ESTATÍSTICAS ATLETAS'!I:I,B24)</f>
        <v>1</v>
      </c>
      <c r="F24" s="16">
        <f>SUMIF('ESTATÍSTICAS ATLETAS'!I:I,B24,'ESTATÍSTICAS ATLETAS'!M:M)</f>
        <v>4</v>
      </c>
      <c r="G24" s="17">
        <f t="shared" si="1"/>
        <v>4</v>
      </c>
      <c r="H24" s="16">
        <f>SUMIF('ESTATÍSTICAS ATLETAS'!$I:$I,$B24,'ESTATÍSTICAS ATLETAS'!N:N)</f>
        <v>1</v>
      </c>
      <c r="I24" s="16">
        <f>SUMIF('ESTATÍSTICAS ATLETAS'!$I:$I,$B24,'ESTATÍSTICAS ATLETAS'!O:O)</f>
        <v>11</v>
      </c>
      <c r="J24" s="18">
        <f t="shared" si="2"/>
        <v>0.09090909091</v>
      </c>
      <c r="K24" s="16">
        <f>SUMIF('ESTATÍSTICAS ATLETAS'!$I:$I,$B24,'ESTATÍSTICAS ATLETAS'!Q:Q)</f>
        <v>1</v>
      </c>
      <c r="L24" s="16">
        <f>SUMIF('ESTATÍSTICAS ATLETAS'!$I:$I,$B24,'ESTATÍSTICAS ATLETAS'!R:R)</f>
        <v>11</v>
      </c>
      <c r="M24" s="18">
        <f t="shared" si="3"/>
        <v>0.09090909091</v>
      </c>
      <c r="N24" s="16">
        <f>SUMIF('ESTATÍSTICAS ATLETAS'!$I:$I,$B24,'ESTATÍSTICAS ATLETAS'!T:T)</f>
        <v>0</v>
      </c>
      <c r="O24" s="16">
        <f>SUMIF('ESTATÍSTICAS ATLETAS'!$I:$I,$B24,'ESTATÍSTICAS ATLETAS'!U:U)</f>
        <v>0</v>
      </c>
      <c r="P24" s="18" t="str">
        <f t="shared" si="4"/>
        <v/>
      </c>
      <c r="Q24" s="16">
        <f>SUMIF('ESTATÍSTICAS ATLETAS'!$I:$I,$B24,'ESTATÍSTICAS ATLETAS'!W:W)</f>
        <v>2</v>
      </c>
      <c r="R24" s="16">
        <f>SUMIF('ESTATÍSTICAS ATLETAS'!$I:$I,$B24,'ESTATÍSTICAS ATLETAS'!X:X)</f>
        <v>4</v>
      </c>
      <c r="S24" s="18">
        <f t="shared" si="5"/>
        <v>0.5</v>
      </c>
      <c r="T24" s="16">
        <f>SUMIF('ESTATÍSTICAS ATLETAS'!$I:$I,$B24,'ESTATÍSTICAS ATLETAS'!Z:Z)</f>
        <v>4</v>
      </c>
      <c r="U24" s="16">
        <f>SUMIF('ESTATÍSTICAS ATLETAS'!$I:$I,$B24,'ESTATÍSTICAS ATLETAS'!AA:AA)</f>
        <v>2</v>
      </c>
      <c r="V24" s="16">
        <f>SUMIF('ESTATÍSTICAS ATLETAS'!$I:$I,$B24,'ESTATÍSTICAS ATLETAS'!AB:AB)</f>
        <v>6</v>
      </c>
      <c r="W24" s="17">
        <f t="shared" si="6"/>
        <v>6</v>
      </c>
      <c r="X24" s="16">
        <f>SUMIF('ESTATÍSTICAS ATLETAS'!$I:$I,$B24,'ESTATÍSTICAS ATLETAS'!AC:AC)</f>
        <v>0</v>
      </c>
      <c r="Y24" s="17">
        <f t="shared" si="7"/>
        <v>0</v>
      </c>
      <c r="Z24" s="16">
        <f>SUMIF('ESTATÍSTICAS ATLETAS'!$I:$I,$B24,'ESTATÍSTICAS ATLETAS'!AD:AD)</f>
        <v>1</v>
      </c>
      <c r="AA24" s="16">
        <f>SUMIF('ESTATÍSTICAS ATLETAS'!$I:$I,$B24,'ESTATÍSTICAS ATLETAS'!AE:AE)</f>
        <v>0</v>
      </c>
      <c r="AB24" s="16">
        <f>SUMIF('ESTATÍSTICAS ATLETAS'!$I:$I,$B24,'ESTATÍSTICAS ATLETAS'!AF:AF)</f>
        <v>0</v>
      </c>
      <c r="AC24" s="16">
        <f>SUMIF('ESTATÍSTICAS ATLETAS'!$I:$I,$B24,'ESTATÍSTICAS ATLETAS'!AG:AG)</f>
        <v>2</v>
      </c>
      <c r="AD24" s="16">
        <f>SUMIF('ESTATÍSTICAS ATLETAS'!$I:$I,$B24,'ESTATÍSTICAS ATLETAS'!AH:AH)</f>
        <v>0</v>
      </c>
      <c r="AE24" s="16">
        <f>SUMIF('ESTATÍSTICAS ATLETAS'!$I:$I,$B24,'ESTATÍSTICAS ATLETAS'!AI:AI)</f>
        <v>-41</v>
      </c>
      <c r="AF24" s="19">
        <f>SUMIF('ESTATÍSTICAS ATLETAS'!$I:$I,$B24,'ESTATÍSTICAS ATLETAS'!AJ:AJ)</f>
        <v>-3</v>
      </c>
    </row>
    <row r="25">
      <c r="A25" s="20">
        <v>24.0</v>
      </c>
      <c r="B25" s="21" t="s">
        <v>54</v>
      </c>
      <c r="C25" s="21">
        <v>28.0</v>
      </c>
      <c r="D25" s="21" t="s">
        <v>34</v>
      </c>
      <c r="E25" s="22">
        <f>COUNTIF('ESTATÍSTICAS ATLETAS'!I:I,B25)</f>
        <v>1</v>
      </c>
      <c r="F25" s="22">
        <f>SUMIF('ESTATÍSTICAS ATLETAS'!I:I,B25,'ESTATÍSTICAS ATLETAS'!M:M)</f>
        <v>2</v>
      </c>
      <c r="G25" s="23">
        <f t="shared" si="1"/>
        <v>2</v>
      </c>
      <c r="H25" s="22">
        <f>SUMIF('ESTATÍSTICAS ATLETAS'!$I:$I,$B25,'ESTATÍSTICAS ATLETAS'!N:N)</f>
        <v>1</v>
      </c>
      <c r="I25" s="22">
        <f>SUMIF('ESTATÍSTICAS ATLETAS'!$I:$I,$B25,'ESTATÍSTICAS ATLETAS'!O:O)</f>
        <v>8</v>
      </c>
      <c r="J25" s="24">
        <f t="shared" si="2"/>
        <v>0.125</v>
      </c>
      <c r="K25" s="22">
        <f>SUMIF('ESTATÍSTICAS ATLETAS'!$I:$I,$B25,'ESTATÍSTICAS ATLETAS'!Q:Q)</f>
        <v>1</v>
      </c>
      <c r="L25" s="22">
        <f>SUMIF('ESTATÍSTICAS ATLETAS'!$I:$I,$B25,'ESTATÍSTICAS ATLETAS'!R:R)</f>
        <v>8</v>
      </c>
      <c r="M25" s="24">
        <f t="shared" si="3"/>
        <v>0.125</v>
      </c>
      <c r="N25" s="22">
        <f>SUMIF('ESTATÍSTICAS ATLETAS'!$I:$I,$B25,'ESTATÍSTICAS ATLETAS'!T:T)</f>
        <v>0</v>
      </c>
      <c r="O25" s="22">
        <f>SUMIF('ESTATÍSTICAS ATLETAS'!$I:$I,$B25,'ESTATÍSTICAS ATLETAS'!U:U)</f>
        <v>0</v>
      </c>
      <c r="P25" s="24" t="str">
        <f t="shared" si="4"/>
        <v/>
      </c>
      <c r="Q25" s="22">
        <f>SUMIF('ESTATÍSTICAS ATLETAS'!$I:$I,$B25,'ESTATÍSTICAS ATLETAS'!W:W)</f>
        <v>0</v>
      </c>
      <c r="R25" s="22">
        <f>SUMIF('ESTATÍSTICAS ATLETAS'!$I:$I,$B25,'ESTATÍSTICAS ATLETAS'!X:X)</f>
        <v>0</v>
      </c>
      <c r="S25" s="24" t="str">
        <f t="shared" si="5"/>
        <v/>
      </c>
      <c r="T25" s="22">
        <f>SUMIF('ESTATÍSTICAS ATLETAS'!$I:$I,$B25,'ESTATÍSTICAS ATLETAS'!Z:Z)</f>
        <v>4</v>
      </c>
      <c r="U25" s="22">
        <f>SUMIF('ESTATÍSTICAS ATLETAS'!$I:$I,$B25,'ESTATÍSTICAS ATLETAS'!AA:AA)</f>
        <v>3</v>
      </c>
      <c r="V25" s="22">
        <f>SUMIF('ESTATÍSTICAS ATLETAS'!$I:$I,$B25,'ESTATÍSTICAS ATLETAS'!AB:AB)</f>
        <v>7</v>
      </c>
      <c r="W25" s="23">
        <f t="shared" si="6"/>
        <v>7</v>
      </c>
      <c r="X25" s="22">
        <f>SUMIF('ESTATÍSTICAS ATLETAS'!$I:$I,$B25,'ESTATÍSTICAS ATLETAS'!AC:AC)</f>
        <v>0</v>
      </c>
      <c r="Y25" s="23">
        <f t="shared" si="7"/>
        <v>0</v>
      </c>
      <c r="Z25" s="22">
        <f>SUMIF('ESTATÍSTICAS ATLETAS'!$I:$I,$B25,'ESTATÍSTICAS ATLETAS'!AD:AD)</f>
        <v>3</v>
      </c>
      <c r="AA25" s="22">
        <f>SUMIF('ESTATÍSTICAS ATLETAS'!$I:$I,$B25,'ESTATÍSTICAS ATLETAS'!AE:AE)</f>
        <v>2</v>
      </c>
      <c r="AB25" s="22">
        <f>SUMIF('ESTATÍSTICAS ATLETAS'!$I:$I,$B25,'ESTATÍSTICAS ATLETAS'!AF:AF)</f>
        <v>1</v>
      </c>
      <c r="AC25" s="22">
        <f>SUMIF('ESTATÍSTICAS ATLETAS'!$I:$I,$B25,'ESTATÍSTICAS ATLETAS'!AG:AG)</f>
        <v>1</v>
      </c>
      <c r="AD25" s="22">
        <f>SUMIF('ESTATÍSTICAS ATLETAS'!$I:$I,$B25,'ESTATÍSTICAS ATLETAS'!AH:AH)</f>
        <v>0</v>
      </c>
      <c r="AE25" s="22">
        <f>SUMIF('ESTATÍSTICAS ATLETAS'!$I:$I,$B25,'ESTATÍSTICAS ATLETAS'!AI:AI)</f>
        <v>-60</v>
      </c>
      <c r="AF25" s="25">
        <f>SUMIF('ESTATÍSTICAS ATLETAS'!$I:$I,$B25,'ESTATÍSTICAS ATLETAS'!AJ:AJ)</f>
        <v>2</v>
      </c>
    </row>
    <row r="26">
      <c r="A26" s="14">
        <v>25.0</v>
      </c>
      <c r="B26" s="15" t="s">
        <v>56</v>
      </c>
      <c r="C26" s="15">
        <v>2.0</v>
      </c>
      <c r="D26" s="15" t="s">
        <v>34</v>
      </c>
      <c r="E26" s="16">
        <f>COUNTIF('ESTATÍSTICAS ATLETAS'!I:I,B26)</f>
        <v>1</v>
      </c>
      <c r="F26" s="16">
        <f>SUMIF('ESTATÍSTICAS ATLETAS'!I:I,B26,'ESTATÍSTICAS ATLETAS'!M:M)</f>
        <v>0</v>
      </c>
      <c r="G26" s="17">
        <f t="shared" si="1"/>
        <v>0</v>
      </c>
      <c r="H26" s="16">
        <f>SUMIF('ESTATÍSTICAS ATLETAS'!$I:$I,$B26,'ESTATÍSTICAS ATLETAS'!N:N)</f>
        <v>0</v>
      </c>
      <c r="I26" s="16">
        <f>SUMIF('ESTATÍSTICAS ATLETAS'!$I:$I,$B26,'ESTATÍSTICAS ATLETAS'!O:O)</f>
        <v>2</v>
      </c>
      <c r="J26" s="18">
        <f t="shared" si="2"/>
        <v>0</v>
      </c>
      <c r="K26" s="16">
        <f>SUMIF('ESTATÍSTICAS ATLETAS'!$I:$I,$B26,'ESTATÍSTICAS ATLETAS'!Q:Q)</f>
        <v>0</v>
      </c>
      <c r="L26" s="16">
        <f>SUMIF('ESTATÍSTICAS ATLETAS'!$I:$I,$B26,'ESTATÍSTICAS ATLETAS'!R:R)</f>
        <v>1</v>
      </c>
      <c r="M26" s="18">
        <f t="shared" si="3"/>
        <v>0</v>
      </c>
      <c r="N26" s="16">
        <f>SUMIF('ESTATÍSTICAS ATLETAS'!$I:$I,$B26,'ESTATÍSTICAS ATLETAS'!T:T)</f>
        <v>0</v>
      </c>
      <c r="O26" s="16">
        <f>SUMIF('ESTATÍSTICAS ATLETAS'!$I:$I,$B26,'ESTATÍSTICAS ATLETAS'!U:U)</f>
        <v>1</v>
      </c>
      <c r="P26" s="18">
        <f t="shared" si="4"/>
        <v>0</v>
      </c>
      <c r="Q26" s="16">
        <f>SUMIF('ESTATÍSTICAS ATLETAS'!$I:$I,$B26,'ESTATÍSTICAS ATLETAS'!W:W)</f>
        <v>0</v>
      </c>
      <c r="R26" s="16">
        <f>SUMIF('ESTATÍSTICAS ATLETAS'!$I:$I,$B26,'ESTATÍSTICAS ATLETAS'!X:X)</f>
        <v>0</v>
      </c>
      <c r="S26" s="18" t="str">
        <f t="shared" si="5"/>
        <v/>
      </c>
      <c r="T26" s="16">
        <f>SUMIF('ESTATÍSTICAS ATLETAS'!$I:$I,$B26,'ESTATÍSTICAS ATLETAS'!Z:Z)</f>
        <v>0</v>
      </c>
      <c r="U26" s="16">
        <f>SUMIF('ESTATÍSTICAS ATLETAS'!$I:$I,$B26,'ESTATÍSTICAS ATLETAS'!AA:AA)</f>
        <v>0</v>
      </c>
      <c r="V26" s="16">
        <f>SUMIF('ESTATÍSTICAS ATLETAS'!$I:$I,$B26,'ESTATÍSTICAS ATLETAS'!AB:AB)</f>
        <v>0</v>
      </c>
      <c r="W26" s="17">
        <f t="shared" si="6"/>
        <v>0</v>
      </c>
      <c r="X26" s="16">
        <f>SUMIF('ESTATÍSTICAS ATLETAS'!$I:$I,$B26,'ESTATÍSTICAS ATLETAS'!AC:AC)</f>
        <v>0</v>
      </c>
      <c r="Y26" s="17">
        <f t="shared" si="7"/>
        <v>0</v>
      </c>
      <c r="Z26" s="16">
        <f>SUMIF('ESTATÍSTICAS ATLETAS'!$I:$I,$B26,'ESTATÍSTICAS ATLETAS'!AD:AD)</f>
        <v>1</v>
      </c>
      <c r="AA26" s="16">
        <f>SUMIF('ESTATÍSTICAS ATLETAS'!$I:$I,$B26,'ESTATÍSTICAS ATLETAS'!AE:AE)</f>
        <v>0</v>
      </c>
      <c r="AB26" s="16">
        <f>SUMIF('ESTATÍSTICAS ATLETAS'!$I:$I,$B26,'ESTATÍSTICAS ATLETAS'!AF:AF)</f>
        <v>0</v>
      </c>
      <c r="AC26" s="16">
        <f>SUMIF('ESTATÍSTICAS ATLETAS'!$I:$I,$B26,'ESTATÍSTICAS ATLETAS'!AG:AG)</f>
        <v>0</v>
      </c>
      <c r="AD26" s="16">
        <f>SUMIF('ESTATÍSTICAS ATLETAS'!$I:$I,$B26,'ESTATÍSTICAS ATLETAS'!AH:AH)</f>
        <v>0</v>
      </c>
      <c r="AE26" s="16">
        <f>SUMIF('ESTATÍSTICAS ATLETAS'!$I:$I,$B26,'ESTATÍSTICAS ATLETAS'!AI:AI)</f>
        <v>-26</v>
      </c>
      <c r="AF26" s="19">
        <f>SUMIF('ESTATÍSTICAS ATLETAS'!$I:$I,$B26,'ESTATÍSTICAS ATLETAS'!AJ:AJ)</f>
        <v>-3</v>
      </c>
    </row>
    <row r="27">
      <c r="A27" s="20">
        <v>26.0</v>
      </c>
      <c r="B27" s="21" t="s">
        <v>58</v>
      </c>
      <c r="C27" s="21">
        <v>4.0</v>
      </c>
      <c r="D27" s="21" t="s">
        <v>34</v>
      </c>
      <c r="E27" s="22">
        <f>COUNTIF('ESTATÍSTICAS ATLETAS'!I:I,B27)</f>
        <v>1</v>
      </c>
      <c r="F27" s="22">
        <f>SUMIF('ESTATÍSTICAS ATLETAS'!I:I,B27,'ESTATÍSTICAS ATLETAS'!M:M)</f>
        <v>2</v>
      </c>
      <c r="G27" s="23">
        <f t="shared" si="1"/>
        <v>2</v>
      </c>
      <c r="H27" s="22">
        <f>SUMIF('ESTATÍSTICAS ATLETAS'!$I:$I,$B27,'ESTATÍSTICAS ATLETAS'!N:N)</f>
        <v>1</v>
      </c>
      <c r="I27" s="22">
        <f>SUMIF('ESTATÍSTICAS ATLETAS'!$I:$I,$B27,'ESTATÍSTICAS ATLETAS'!O:O)</f>
        <v>1</v>
      </c>
      <c r="J27" s="24">
        <f t="shared" si="2"/>
        <v>1</v>
      </c>
      <c r="K27" s="22">
        <f>SUMIF('ESTATÍSTICAS ATLETAS'!$I:$I,$B27,'ESTATÍSTICAS ATLETAS'!Q:Q)</f>
        <v>1</v>
      </c>
      <c r="L27" s="22">
        <f>SUMIF('ESTATÍSTICAS ATLETAS'!$I:$I,$B27,'ESTATÍSTICAS ATLETAS'!R:R)</f>
        <v>1</v>
      </c>
      <c r="M27" s="24">
        <f t="shared" si="3"/>
        <v>1</v>
      </c>
      <c r="N27" s="22">
        <f>SUMIF('ESTATÍSTICAS ATLETAS'!$I:$I,$B27,'ESTATÍSTICAS ATLETAS'!T:T)</f>
        <v>0</v>
      </c>
      <c r="O27" s="22">
        <f>SUMIF('ESTATÍSTICAS ATLETAS'!$I:$I,$B27,'ESTATÍSTICAS ATLETAS'!U:U)</f>
        <v>0</v>
      </c>
      <c r="P27" s="24" t="str">
        <f t="shared" si="4"/>
        <v/>
      </c>
      <c r="Q27" s="22">
        <f>SUMIF('ESTATÍSTICAS ATLETAS'!$I:$I,$B27,'ESTATÍSTICAS ATLETAS'!W:W)</f>
        <v>0</v>
      </c>
      <c r="R27" s="22">
        <f>SUMIF('ESTATÍSTICAS ATLETAS'!$I:$I,$B27,'ESTATÍSTICAS ATLETAS'!X:X)</f>
        <v>0</v>
      </c>
      <c r="S27" s="24" t="str">
        <f t="shared" si="5"/>
        <v/>
      </c>
      <c r="T27" s="22">
        <f>SUMIF('ESTATÍSTICAS ATLETAS'!$I:$I,$B27,'ESTATÍSTICAS ATLETAS'!Z:Z)</f>
        <v>0</v>
      </c>
      <c r="U27" s="22">
        <f>SUMIF('ESTATÍSTICAS ATLETAS'!$I:$I,$B27,'ESTATÍSTICAS ATLETAS'!AA:AA)</f>
        <v>0</v>
      </c>
      <c r="V27" s="22">
        <f>SUMIF('ESTATÍSTICAS ATLETAS'!$I:$I,$B27,'ESTATÍSTICAS ATLETAS'!AB:AB)</f>
        <v>0</v>
      </c>
      <c r="W27" s="23">
        <f t="shared" si="6"/>
        <v>0</v>
      </c>
      <c r="X27" s="22">
        <f>SUMIF('ESTATÍSTICAS ATLETAS'!$I:$I,$B27,'ESTATÍSTICAS ATLETAS'!AC:AC)</f>
        <v>0</v>
      </c>
      <c r="Y27" s="23">
        <f t="shared" si="7"/>
        <v>0</v>
      </c>
      <c r="Z27" s="22">
        <f>SUMIF('ESTATÍSTICAS ATLETAS'!$I:$I,$B27,'ESTATÍSTICAS ATLETAS'!AD:AD)</f>
        <v>0</v>
      </c>
      <c r="AA27" s="22">
        <f>SUMIF('ESTATÍSTICAS ATLETAS'!$I:$I,$B27,'ESTATÍSTICAS ATLETAS'!AE:AE)</f>
        <v>0</v>
      </c>
      <c r="AB27" s="22">
        <f>SUMIF('ESTATÍSTICAS ATLETAS'!$I:$I,$B27,'ESTATÍSTICAS ATLETAS'!AF:AF)</f>
        <v>0</v>
      </c>
      <c r="AC27" s="22">
        <f>SUMIF('ESTATÍSTICAS ATLETAS'!$I:$I,$B27,'ESTATÍSTICAS ATLETAS'!AG:AG)</f>
        <v>0</v>
      </c>
      <c r="AD27" s="22">
        <f>SUMIF('ESTATÍSTICAS ATLETAS'!$I:$I,$B27,'ESTATÍSTICAS ATLETAS'!AH:AH)</f>
        <v>0</v>
      </c>
      <c r="AE27" s="22">
        <f>SUMIF('ESTATÍSTICAS ATLETAS'!$I:$I,$B27,'ESTATÍSTICAS ATLETAS'!AI:AI)</f>
        <v>-7</v>
      </c>
      <c r="AF27" s="25">
        <f>SUMIF('ESTATÍSTICAS ATLETAS'!$I:$I,$B27,'ESTATÍSTICAS ATLETAS'!AJ:AJ)</f>
        <v>2</v>
      </c>
    </row>
    <row r="28">
      <c r="A28" s="14">
        <v>27.0</v>
      </c>
      <c r="B28" s="15" t="s">
        <v>60</v>
      </c>
      <c r="C28" s="15">
        <v>7.0</v>
      </c>
      <c r="D28" s="15" t="s">
        <v>34</v>
      </c>
      <c r="E28" s="16">
        <f>COUNTIF('ESTATÍSTICAS ATLETAS'!I:I,B28)</f>
        <v>1</v>
      </c>
      <c r="F28" s="16">
        <f>SUMIF('ESTATÍSTICAS ATLETAS'!I:I,B28,'ESTATÍSTICAS ATLETAS'!M:M)</f>
        <v>2</v>
      </c>
      <c r="G28" s="17">
        <f t="shared" si="1"/>
        <v>2</v>
      </c>
      <c r="H28" s="16">
        <f>SUMIF('ESTATÍSTICAS ATLETAS'!$I:$I,$B28,'ESTATÍSTICAS ATLETAS'!N:N)</f>
        <v>1</v>
      </c>
      <c r="I28" s="16">
        <f>SUMIF('ESTATÍSTICAS ATLETAS'!$I:$I,$B28,'ESTATÍSTICAS ATLETAS'!O:O)</f>
        <v>4</v>
      </c>
      <c r="J28" s="18">
        <f t="shared" si="2"/>
        <v>0.25</v>
      </c>
      <c r="K28" s="16">
        <f>SUMIF('ESTATÍSTICAS ATLETAS'!$I:$I,$B28,'ESTATÍSTICAS ATLETAS'!Q:Q)</f>
        <v>1</v>
      </c>
      <c r="L28" s="16">
        <f>SUMIF('ESTATÍSTICAS ATLETAS'!$I:$I,$B28,'ESTATÍSTICAS ATLETAS'!R:R)</f>
        <v>4</v>
      </c>
      <c r="M28" s="18">
        <f t="shared" si="3"/>
        <v>0.25</v>
      </c>
      <c r="N28" s="16">
        <f>SUMIF('ESTATÍSTICAS ATLETAS'!$I:$I,$B28,'ESTATÍSTICAS ATLETAS'!T:T)</f>
        <v>0</v>
      </c>
      <c r="O28" s="16">
        <f>SUMIF('ESTATÍSTICAS ATLETAS'!$I:$I,$B28,'ESTATÍSTICAS ATLETAS'!U:U)</f>
        <v>0</v>
      </c>
      <c r="P28" s="18" t="str">
        <f t="shared" si="4"/>
        <v/>
      </c>
      <c r="Q28" s="16">
        <f>SUMIF('ESTATÍSTICAS ATLETAS'!$I:$I,$B28,'ESTATÍSTICAS ATLETAS'!W:W)</f>
        <v>0</v>
      </c>
      <c r="R28" s="16">
        <f>SUMIF('ESTATÍSTICAS ATLETAS'!$I:$I,$B28,'ESTATÍSTICAS ATLETAS'!X:X)</f>
        <v>2</v>
      </c>
      <c r="S28" s="18">
        <f t="shared" si="5"/>
        <v>0</v>
      </c>
      <c r="T28" s="16">
        <f>SUMIF('ESTATÍSTICAS ATLETAS'!$I:$I,$B28,'ESTATÍSTICAS ATLETAS'!Z:Z)</f>
        <v>4</v>
      </c>
      <c r="U28" s="16">
        <f>SUMIF('ESTATÍSTICAS ATLETAS'!$I:$I,$B28,'ESTATÍSTICAS ATLETAS'!AA:AA)</f>
        <v>1</v>
      </c>
      <c r="V28" s="16">
        <f>SUMIF('ESTATÍSTICAS ATLETAS'!$I:$I,$B28,'ESTATÍSTICAS ATLETAS'!AB:AB)</f>
        <v>5</v>
      </c>
      <c r="W28" s="17">
        <f t="shared" si="6"/>
        <v>5</v>
      </c>
      <c r="X28" s="16">
        <f>SUMIF('ESTATÍSTICAS ATLETAS'!$I:$I,$B28,'ESTATÍSTICAS ATLETAS'!AC:AC)</f>
        <v>7</v>
      </c>
      <c r="Y28" s="17">
        <f t="shared" si="7"/>
        <v>7</v>
      </c>
      <c r="Z28" s="16">
        <f>SUMIF('ESTATÍSTICAS ATLETAS'!$I:$I,$B28,'ESTATÍSTICAS ATLETAS'!AD:AD)</f>
        <v>3</v>
      </c>
      <c r="AA28" s="16">
        <f>SUMIF('ESTATÍSTICAS ATLETAS'!$I:$I,$B28,'ESTATÍSTICAS ATLETAS'!AE:AE)</f>
        <v>2</v>
      </c>
      <c r="AB28" s="16">
        <f>SUMIF('ESTATÍSTICAS ATLETAS'!$I:$I,$B28,'ESTATÍSTICAS ATLETAS'!AF:AF)</f>
        <v>0</v>
      </c>
      <c r="AC28" s="16">
        <f>SUMIF('ESTATÍSTICAS ATLETAS'!$I:$I,$B28,'ESTATÍSTICAS ATLETAS'!AG:AG)</f>
        <v>0</v>
      </c>
      <c r="AD28" s="16">
        <f>SUMIF('ESTATÍSTICAS ATLETAS'!$I:$I,$B28,'ESTATÍSTICAS ATLETAS'!AH:AH)</f>
        <v>2</v>
      </c>
      <c r="AE28" s="16">
        <f>SUMIF('ESTATÍSTICAS ATLETAS'!$I:$I,$B28,'ESTATÍSTICAS ATLETAS'!AI:AI)</f>
        <v>5</v>
      </c>
      <c r="AF28" s="19">
        <f>SUMIF('ESTATÍSTICAS ATLETAS'!$I:$I,$B28,'ESTATÍSTICAS ATLETAS'!AJ:AJ)</f>
        <v>8</v>
      </c>
    </row>
    <row r="29">
      <c r="A29" s="20">
        <v>28.0</v>
      </c>
      <c r="B29" s="21" t="s">
        <v>61</v>
      </c>
      <c r="C29" s="21">
        <v>13.0</v>
      </c>
      <c r="D29" s="21" t="s">
        <v>34</v>
      </c>
      <c r="E29" s="22">
        <f>COUNTIF('ESTATÍSTICAS ATLETAS'!I:I,B29)</f>
        <v>1</v>
      </c>
      <c r="F29" s="22">
        <f>SUMIF('ESTATÍSTICAS ATLETAS'!I:I,B29,'ESTATÍSTICAS ATLETAS'!M:M)</f>
        <v>14</v>
      </c>
      <c r="G29" s="23">
        <f t="shared" si="1"/>
        <v>14</v>
      </c>
      <c r="H29" s="22">
        <f>SUMIF('ESTATÍSTICAS ATLETAS'!$I:$I,$B29,'ESTATÍSTICAS ATLETAS'!N:N)</f>
        <v>6</v>
      </c>
      <c r="I29" s="22">
        <f>SUMIF('ESTATÍSTICAS ATLETAS'!$I:$I,$B29,'ESTATÍSTICAS ATLETAS'!O:O)</f>
        <v>15</v>
      </c>
      <c r="J29" s="24">
        <f t="shared" si="2"/>
        <v>0.4</v>
      </c>
      <c r="K29" s="22">
        <f>SUMIF('ESTATÍSTICAS ATLETAS'!$I:$I,$B29,'ESTATÍSTICAS ATLETAS'!Q:Q)</f>
        <v>5</v>
      </c>
      <c r="L29" s="22">
        <f>SUMIF('ESTATÍSTICAS ATLETAS'!$I:$I,$B29,'ESTATÍSTICAS ATLETAS'!R:R)</f>
        <v>12</v>
      </c>
      <c r="M29" s="24">
        <f t="shared" si="3"/>
        <v>0.4166666667</v>
      </c>
      <c r="N29" s="22">
        <f>SUMIF('ESTATÍSTICAS ATLETAS'!$I:$I,$B29,'ESTATÍSTICAS ATLETAS'!T:T)</f>
        <v>1</v>
      </c>
      <c r="O29" s="22">
        <f>SUMIF('ESTATÍSTICAS ATLETAS'!$I:$I,$B29,'ESTATÍSTICAS ATLETAS'!U:U)</f>
        <v>3</v>
      </c>
      <c r="P29" s="24">
        <f t="shared" si="4"/>
        <v>0.3333333333</v>
      </c>
      <c r="Q29" s="22">
        <f>SUMIF('ESTATÍSTICAS ATLETAS'!$I:$I,$B29,'ESTATÍSTICAS ATLETAS'!W:W)</f>
        <v>1</v>
      </c>
      <c r="R29" s="22">
        <f>SUMIF('ESTATÍSTICAS ATLETAS'!$I:$I,$B29,'ESTATÍSTICAS ATLETAS'!X:X)</f>
        <v>2</v>
      </c>
      <c r="S29" s="24">
        <f t="shared" si="5"/>
        <v>0.5</v>
      </c>
      <c r="T29" s="22">
        <f>SUMIF('ESTATÍSTICAS ATLETAS'!$I:$I,$B29,'ESTATÍSTICAS ATLETAS'!Z:Z)</f>
        <v>5</v>
      </c>
      <c r="U29" s="22">
        <f>SUMIF('ESTATÍSTICAS ATLETAS'!$I:$I,$B29,'ESTATÍSTICAS ATLETAS'!AA:AA)</f>
        <v>17</v>
      </c>
      <c r="V29" s="22">
        <f>SUMIF('ESTATÍSTICAS ATLETAS'!$I:$I,$B29,'ESTATÍSTICAS ATLETAS'!AB:AB)</f>
        <v>22</v>
      </c>
      <c r="W29" s="23">
        <f t="shared" si="6"/>
        <v>22</v>
      </c>
      <c r="X29" s="22">
        <f>SUMIF('ESTATÍSTICAS ATLETAS'!$I:$I,$B29,'ESTATÍSTICAS ATLETAS'!AC:AC)</f>
        <v>4</v>
      </c>
      <c r="Y29" s="23">
        <f t="shared" si="7"/>
        <v>4</v>
      </c>
      <c r="Z29" s="22">
        <f>SUMIF('ESTATÍSTICAS ATLETAS'!$I:$I,$B29,'ESTATÍSTICAS ATLETAS'!AD:AD)</f>
        <v>9</v>
      </c>
      <c r="AA29" s="22">
        <f>SUMIF('ESTATÍSTICAS ATLETAS'!$I:$I,$B29,'ESTATÍSTICAS ATLETAS'!AE:AE)</f>
        <v>0</v>
      </c>
      <c r="AB29" s="22">
        <f>SUMIF('ESTATÍSTICAS ATLETAS'!$I:$I,$B29,'ESTATÍSTICAS ATLETAS'!AF:AF)</f>
        <v>2</v>
      </c>
      <c r="AC29" s="22">
        <f>SUMIF('ESTATÍSTICAS ATLETAS'!$I:$I,$B29,'ESTATÍSTICAS ATLETAS'!AG:AG)</f>
        <v>4</v>
      </c>
      <c r="AD29" s="22">
        <f>SUMIF('ESTATÍSTICAS ATLETAS'!$I:$I,$B29,'ESTATÍSTICAS ATLETAS'!AH:AH)</f>
        <v>2</v>
      </c>
      <c r="AE29" s="22">
        <f>SUMIF('ESTATÍSTICAS ATLETAS'!$I:$I,$B29,'ESTATÍSTICAS ATLETAS'!AI:AI)</f>
        <v>-8</v>
      </c>
      <c r="AF29" s="25">
        <f>SUMIF('ESTATÍSTICAS ATLETAS'!$I:$I,$B29,'ESTATÍSTICAS ATLETAS'!AJ:AJ)</f>
        <v>23</v>
      </c>
    </row>
    <row r="30">
      <c r="A30" s="14">
        <v>29.0</v>
      </c>
      <c r="B30" s="15" t="s">
        <v>63</v>
      </c>
      <c r="C30" s="15">
        <v>26.0</v>
      </c>
      <c r="D30" s="15" t="s">
        <v>34</v>
      </c>
      <c r="E30" s="16">
        <f>COUNTIF('ESTATÍSTICAS ATLETAS'!I:I,B30)</f>
        <v>1</v>
      </c>
      <c r="F30" s="16">
        <f>SUMIF('ESTATÍSTICAS ATLETAS'!I:I,B30,'ESTATÍSTICAS ATLETAS'!M:M)</f>
        <v>10</v>
      </c>
      <c r="G30" s="17">
        <f t="shared" si="1"/>
        <v>10</v>
      </c>
      <c r="H30" s="16">
        <f>SUMIF('ESTATÍSTICAS ATLETAS'!$I:$I,$B30,'ESTATÍSTICAS ATLETAS'!N:N)</f>
        <v>3</v>
      </c>
      <c r="I30" s="16">
        <f>SUMIF('ESTATÍSTICAS ATLETAS'!$I:$I,$B30,'ESTATÍSTICAS ATLETAS'!O:O)</f>
        <v>12</v>
      </c>
      <c r="J30" s="18">
        <f t="shared" si="2"/>
        <v>0.25</v>
      </c>
      <c r="K30" s="16">
        <f>SUMIF('ESTATÍSTICAS ATLETAS'!$I:$I,$B30,'ESTATÍSTICAS ATLETAS'!Q:Q)</f>
        <v>0</v>
      </c>
      <c r="L30" s="16">
        <f>SUMIF('ESTATÍSTICAS ATLETAS'!$I:$I,$B30,'ESTATÍSTICAS ATLETAS'!R:R)</f>
        <v>1</v>
      </c>
      <c r="M30" s="18">
        <f t="shared" si="3"/>
        <v>0</v>
      </c>
      <c r="N30" s="16">
        <f>SUMIF('ESTATÍSTICAS ATLETAS'!$I:$I,$B30,'ESTATÍSTICAS ATLETAS'!T:T)</f>
        <v>3</v>
      </c>
      <c r="O30" s="16">
        <f>SUMIF('ESTATÍSTICAS ATLETAS'!$I:$I,$B30,'ESTATÍSTICAS ATLETAS'!U:U)</f>
        <v>11</v>
      </c>
      <c r="P30" s="18">
        <f t="shared" si="4"/>
        <v>0.2727272727</v>
      </c>
      <c r="Q30" s="16">
        <f>SUMIF('ESTATÍSTICAS ATLETAS'!$I:$I,$B30,'ESTATÍSTICAS ATLETAS'!W:W)</f>
        <v>1</v>
      </c>
      <c r="R30" s="16">
        <f>SUMIF('ESTATÍSTICAS ATLETAS'!$I:$I,$B30,'ESTATÍSTICAS ATLETAS'!X:X)</f>
        <v>4</v>
      </c>
      <c r="S30" s="18">
        <f t="shared" si="5"/>
        <v>0.25</v>
      </c>
      <c r="T30" s="16">
        <f>SUMIF('ESTATÍSTICAS ATLETAS'!$I:$I,$B30,'ESTATÍSTICAS ATLETAS'!Z:Z)</f>
        <v>0</v>
      </c>
      <c r="U30" s="16">
        <f>SUMIF('ESTATÍSTICAS ATLETAS'!$I:$I,$B30,'ESTATÍSTICAS ATLETAS'!AA:AA)</f>
        <v>7</v>
      </c>
      <c r="V30" s="16">
        <f>SUMIF('ESTATÍSTICAS ATLETAS'!$I:$I,$B30,'ESTATÍSTICAS ATLETAS'!AB:AB)</f>
        <v>7</v>
      </c>
      <c r="W30" s="17">
        <f t="shared" si="6"/>
        <v>7</v>
      </c>
      <c r="X30" s="16">
        <f>SUMIF('ESTATÍSTICAS ATLETAS'!$I:$I,$B30,'ESTATÍSTICAS ATLETAS'!AC:AC)</f>
        <v>3</v>
      </c>
      <c r="Y30" s="17">
        <f t="shared" si="7"/>
        <v>3</v>
      </c>
      <c r="Z30" s="16">
        <f>SUMIF('ESTATÍSTICAS ATLETAS'!$I:$I,$B30,'ESTATÍSTICAS ATLETAS'!AD:AD)</f>
        <v>3</v>
      </c>
      <c r="AA30" s="16">
        <f>SUMIF('ESTATÍSTICAS ATLETAS'!$I:$I,$B30,'ESTATÍSTICAS ATLETAS'!AE:AE)</f>
        <v>1</v>
      </c>
      <c r="AB30" s="16">
        <f>SUMIF('ESTATÍSTICAS ATLETAS'!$I:$I,$B30,'ESTATÍSTICAS ATLETAS'!AF:AF)</f>
        <v>3</v>
      </c>
      <c r="AC30" s="16">
        <f>SUMIF('ESTATÍSTICAS ATLETAS'!$I:$I,$B30,'ESTATÍSTICAS ATLETAS'!AG:AG)</f>
        <v>3</v>
      </c>
      <c r="AD30" s="16">
        <f>SUMIF('ESTATÍSTICAS ATLETAS'!$I:$I,$B30,'ESTATÍSTICAS ATLETAS'!AH:AH)</f>
        <v>3</v>
      </c>
      <c r="AE30" s="16">
        <f>SUMIF('ESTATÍSTICAS ATLETAS'!$I:$I,$B30,'ESTATÍSTICAS ATLETAS'!AI:AI)</f>
        <v>-11</v>
      </c>
      <c r="AF30" s="19">
        <f>SUMIF('ESTATÍSTICAS ATLETAS'!$I:$I,$B30,'ESTATÍSTICAS ATLETAS'!AJ:AJ)</f>
        <v>9</v>
      </c>
    </row>
    <row r="31">
      <c r="A31" s="20">
        <v>30.0</v>
      </c>
      <c r="B31" s="21" t="s">
        <v>65</v>
      </c>
      <c r="C31" s="21">
        <v>80.0</v>
      </c>
      <c r="D31" s="21" t="s">
        <v>34</v>
      </c>
      <c r="E31" s="22">
        <f>COUNTIF('ESTATÍSTICAS ATLETAS'!I:I,B31)</f>
        <v>1</v>
      </c>
      <c r="F31" s="22">
        <f>SUMIF('ESTATÍSTICAS ATLETAS'!I:I,B31,'ESTATÍSTICAS ATLETAS'!M:M)</f>
        <v>4</v>
      </c>
      <c r="G31" s="23">
        <f t="shared" si="1"/>
        <v>4</v>
      </c>
      <c r="H31" s="22">
        <f>SUMIF('ESTATÍSTICAS ATLETAS'!$I:$I,$B31,'ESTATÍSTICAS ATLETAS'!N:N)</f>
        <v>2</v>
      </c>
      <c r="I31" s="22">
        <f>SUMIF('ESTATÍSTICAS ATLETAS'!$I:$I,$B31,'ESTATÍSTICAS ATLETAS'!O:O)</f>
        <v>6</v>
      </c>
      <c r="J31" s="24">
        <f t="shared" si="2"/>
        <v>0.3333333333</v>
      </c>
      <c r="K31" s="22">
        <f>SUMIF('ESTATÍSTICAS ATLETAS'!$I:$I,$B31,'ESTATÍSTICAS ATLETAS'!Q:Q)</f>
        <v>2</v>
      </c>
      <c r="L31" s="22">
        <f>SUMIF('ESTATÍSTICAS ATLETAS'!$I:$I,$B31,'ESTATÍSTICAS ATLETAS'!R:R)</f>
        <v>6</v>
      </c>
      <c r="M31" s="24">
        <f t="shared" si="3"/>
        <v>0.3333333333</v>
      </c>
      <c r="N31" s="22">
        <f>SUMIF('ESTATÍSTICAS ATLETAS'!$I:$I,$B31,'ESTATÍSTICAS ATLETAS'!T:T)</f>
        <v>0</v>
      </c>
      <c r="O31" s="22">
        <f>SUMIF('ESTATÍSTICAS ATLETAS'!$I:$I,$B31,'ESTATÍSTICAS ATLETAS'!U:U)</f>
        <v>0</v>
      </c>
      <c r="P31" s="24" t="str">
        <f t="shared" si="4"/>
        <v/>
      </c>
      <c r="Q31" s="22">
        <f>SUMIF('ESTATÍSTICAS ATLETAS'!$I:$I,$B31,'ESTATÍSTICAS ATLETAS'!W:W)</f>
        <v>0</v>
      </c>
      <c r="R31" s="22">
        <f>SUMIF('ESTATÍSTICAS ATLETAS'!$I:$I,$B31,'ESTATÍSTICAS ATLETAS'!X:X)</f>
        <v>2</v>
      </c>
      <c r="S31" s="24">
        <f t="shared" si="5"/>
        <v>0</v>
      </c>
      <c r="T31" s="22">
        <f>SUMIF('ESTATÍSTICAS ATLETAS'!$I:$I,$B31,'ESTATÍSTICAS ATLETAS'!Z:Z)</f>
        <v>0</v>
      </c>
      <c r="U31" s="22">
        <f>SUMIF('ESTATÍSTICAS ATLETAS'!$I:$I,$B31,'ESTATÍSTICAS ATLETAS'!AA:AA)</f>
        <v>2</v>
      </c>
      <c r="V31" s="22">
        <f>SUMIF('ESTATÍSTICAS ATLETAS'!$I:$I,$B31,'ESTATÍSTICAS ATLETAS'!AB:AB)</f>
        <v>2</v>
      </c>
      <c r="W31" s="23">
        <f t="shared" si="6"/>
        <v>2</v>
      </c>
      <c r="X31" s="22">
        <f>SUMIF('ESTATÍSTICAS ATLETAS'!$I:$I,$B31,'ESTATÍSTICAS ATLETAS'!AC:AC)</f>
        <v>0</v>
      </c>
      <c r="Y31" s="23">
        <f t="shared" si="7"/>
        <v>0</v>
      </c>
      <c r="Z31" s="22">
        <f>SUMIF('ESTATÍSTICAS ATLETAS'!$I:$I,$B31,'ESTATÍSTICAS ATLETAS'!AD:AD)</f>
        <v>0</v>
      </c>
      <c r="AA31" s="22">
        <f>SUMIF('ESTATÍSTICAS ATLETAS'!$I:$I,$B31,'ESTATÍSTICAS ATLETAS'!AE:AE)</f>
        <v>1</v>
      </c>
      <c r="AB31" s="22">
        <f>SUMIF('ESTATÍSTICAS ATLETAS'!$I:$I,$B31,'ESTATÍSTICAS ATLETAS'!AF:AF)</f>
        <v>1</v>
      </c>
      <c r="AC31" s="22">
        <f>SUMIF('ESTATÍSTICAS ATLETAS'!$I:$I,$B31,'ESTATÍSTICAS ATLETAS'!AG:AG)</f>
        <v>4</v>
      </c>
      <c r="AD31" s="22">
        <f>SUMIF('ESTATÍSTICAS ATLETAS'!$I:$I,$B31,'ESTATÍSTICAS ATLETAS'!AH:AH)</f>
        <v>1</v>
      </c>
      <c r="AE31" s="22">
        <f>SUMIF('ESTATÍSTICAS ATLETAS'!$I:$I,$B31,'ESTATÍSTICAS ATLETAS'!AI:AI)</f>
        <v>2</v>
      </c>
      <c r="AF31" s="25">
        <f>SUMIF('ESTATÍSTICAS ATLETAS'!$I:$I,$B31,'ESTATÍSTICAS ATLETAS'!AJ:AJ)</f>
        <v>2</v>
      </c>
    </row>
    <row r="32">
      <c r="A32" s="14">
        <v>31.0</v>
      </c>
      <c r="B32" s="15" t="s">
        <v>66</v>
      </c>
      <c r="C32" s="15">
        <v>81.0</v>
      </c>
      <c r="D32" s="15" t="s">
        <v>34</v>
      </c>
      <c r="E32" s="16">
        <f>COUNTIF('ESTATÍSTICAS ATLETAS'!I:I,B32)</f>
        <v>1</v>
      </c>
      <c r="F32" s="16">
        <f>SUMIF('ESTATÍSTICAS ATLETAS'!I:I,B32,'ESTATÍSTICAS ATLETAS'!M:M)</f>
        <v>6</v>
      </c>
      <c r="G32" s="17">
        <f t="shared" si="1"/>
        <v>6</v>
      </c>
      <c r="H32" s="16">
        <f>SUMIF('ESTATÍSTICAS ATLETAS'!$I:$I,$B32,'ESTATÍSTICAS ATLETAS'!N:N)</f>
        <v>3</v>
      </c>
      <c r="I32" s="16">
        <f>SUMIF('ESTATÍSTICAS ATLETAS'!$I:$I,$B32,'ESTATÍSTICAS ATLETAS'!O:O)</f>
        <v>4</v>
      </c>
      <c r="J32" s="18">
        <f t="shared" si="2"/>
        <v>0.75</v>
      </c>
      <c r="K32" s="16">
        <f>SUMIF('ESTATÍSTICAS ATLETAS'!$I:$I,$B32,'ESTATÍSTICAS ATLETAS'!Q:Q)</f>
        <v>3</v>
      </c>
      <c r="L32" s="16">
        <f>SUMIF('ESTATÍSTICAS ATLETAS'!$I:$I,$B32,'ESTATÍSTICAS ATLETAS'!R:R)</f>
        <v>4</v>
      </c>
      <c r="M32" s="18">
        <f t="shared" si="3"/>
        <v>0.75</v>
      </c>
      <c r="N32" s="16">
        <f>SUMIF('ESTATÍSTICAS ATLETAS'!$I:$I,$B32,'ESTATÍSTICAS ATLETAS'!T:T)</f>
        <v>0</v>
      </c>
      <c r="O32" s="16">
        <f>SUMIF('ESTATÍSTICAS ATLETAS'!$I:$I,$B32,'ESTATÍSTICAS ATLETAS'!U:U)</f>
        <v>0</v>
      </c>
      <c r="P32" s="18" t="str">
        <f t="shared" si="4"/>
        <v/>
      </c>
      <c r="Q32" s="16">
        <f>SUMIF('ESTATÍSTICAS ATLETAS'!$I:$I,$B32,'ESTATÍSTICAS ATLETAS'!W:W)</f>
        <v>0</v>
      </c>
      <c r="R32" s="16">
        <f>SUMIF('ESTATÍSTICAS ATLETAS'!$I:$I,$B32,'ESTATÍSTICAS ATLETAS'!X:X)</f>
        <v>1</v>
      </c>
      <c r="S32" s="18">
        <f t="shared" si="5"/>
        <v>0</v>
      </c>
      <c r="T32" s="16">
        <f>SUMIF('ESTATÍSTICAS ATLETAS'!$I:$I,$B32,'ESTATÍSTICAS ATLETAS'!Z:Z)</f>
        <v>4</v>
      </c>
      <c r="U32" s="16">
        <f>SUMIF('ESTATÍSTICAS ATLETAS'!$I:$I,$B32,'ESTATÍSTICAS ATLETAS'!AA:AA)</f>
        <v>2</v>
      </c>
      <c r="V32" s="16">
        <f>SUMIF('ESTATÍSTICAS ATLETAS'!$I:$I,$B32,'ESTATÍSTICAS ATLETAS'!AB:AB)</f>
        <v>6</v>
      </c>
      <c r="W32" s="17">
        <f t="shared" si="6"/>
        <v>6</v>
      </c>
      <c r="X32" s="16">
        <f>SUMIF('ESTATÍSTICAS ATLETAS'!$I:$I,$B32,'ESTATÍSTICAS ATLETAS'!AC:AC)</f>
        <v>0</v>
      </c>
      <c r="Y32" s="17">
        <f t="shared" si="7"/>
        <v>0</v>
      </c>
      <c r="Z32" s="16">
        <f>SUMIF('ESTATÍSTICAS ATLETAS'!$I:$I,$B32,'ESTATÍSTICAS ATLETAS'!AD:AD)</f>
        <v>0</v>
      </c>
      <c r="AA32" s="16">
        <f>SUMIF('ESTATÍSTICAS ATLETAS'!$I:$I,$B32,'ESTATÍSTICAS ATLETAS'!AE:AE)</f>
        <v>0</v>
      </c>
      <c r="AB32" s="16">
        <f>SUMIF('ESTATÍSTICAS ATLETAS'!$I:$I,$B32,'ESTATÍSTICAS ATLETAS'!AF:AF)</f>
        <v>0</v>
      </c>
      <c r="AC32" s="16">
        <f>SUMIF('ESTATÍSTICAS ATLETAS'!$I:$I,$B32,'ESTATÍSTICAS ATLETAS'!AG:AG)</f>
        <v>1</v>
      </c>
      <c r="AD32" s="16">
        <f>SUMIF('ESTATÍSTICAS ATLETAS'!$I:$I,$B32,'ESTATÍSTICAS ATLETAS'!AH:AH)</f>
        <v>1</v>
      </c>
      <c r="AE32" s="16">
        <f>SUMIF('ESTATÍSTICAS ATLETAS'!$I:$I,$B32,'ESTATÍSTICAS ATLETAS'!AI:AI)</f>
        <v>-1</v>
      </c>
      <c r="AF32" s="19">
        <f>SUMIF('ESTATÍSTICAS ATLETAS'!$I:$I,$B32,'ESTATÍSTICAS ATLETAS'!AJ:AJ)</f>
        <v>10</v>
      </c>
    </row>
    <row r="33">
      <c r="A33" s="20">
        <v>32.0</v>
      </c>
      <c r="B33" s="21" t="s">
        <v>68</v>
      </c>
      <c r="C33" s="21">
        <v>10.0</v>
      </c>
      <c r="D33" s="21" t="s">
        <v>67</v>
      </c>
      <c r="E33" s="22">
        <f>COUNTIF('ESTATÍSTICAS ATLETAS'!I:I,B33)</f>
        <v>2</v>
      </c>
      <c r="F33" s="22">
        <f>SUMIF('ESTATÍSTICAS ATLETAS'!I:I,B33,'ESTATÍSTICAS ATLETAS'!M:M)</f>
        <v>39</v>
      </c>
      <c r="G33" s="23">
        <f t="shared" si="1"/>
        <v>19.5</v>
      </c>
      <c r="H33" s="22">
        <f>SUMIF('ESTATÍSTICAS ATLETAS'!$I:$I,$B33,'ESTATÍSTICAS ATLETAS'!N:N)</f>
        <v>13</v>
      </c>
      <c r="I33" s="22">
        <f>SUMIF('ESTATÍSTICAS ATLETAS'!$I:$I,$B33,'ESTATÍSTICAS ATLETAS'!O:O)</f>
        <v>37</v>
      </c>
      <c r="J33" s="24">
        <f t="shared" si="2"/>
        <v>0.3513513514</v>
      </c>
      <c r="K33" s="22">
        <f>SUMIF('ESTATÍSTICAS ATLETAS'!$I:$I,$B33,'ESTATÍSTICAS ATLETAS'!Q:Q)</f>
        <v>7</v>
      </c>
      <c r="L33" s="22">
        <f>SUMIF('ESTATÍSTICAS ATLETAS'!$I:$I,$B33,'ESTATÍSTICAS ATLETAS'!R:R)</f>
        <v>18</v>
      </c>
      <c r="M33" s="24">
        <f t="shared" si="3"/>
        <v>0.3888888889</v>
      </c>
      <c r="N33" s="22">
        <f>SUMIF('ESTATÍSTICAS ATLETAS'!$I:$I,$B33,'ESTATÍSTICAS ATLETAS'!T:T)</f>
        <v>6</v>
      </c>
      <c r="O33" s="22">
        <f>SUMIF('ESTATÍSTICAS ATLETAS'!$I:$I,$B33,'ESTATÍSTICAS ATLETAS'!U:U)</f>
        <v>19</v>
      </c>
      <c r="P33" s="24">
        <f t="shared" si="4"/>
        <v>0.3157894737</v>
      </c>
      <c r="Q33" s="22">
        <f>SUMIF('ESTATÍSTICAS ATLETAS'!$I:$I,$B33,'ESTATÍSTICAS ATLETAS'!W:W)</f>
        <v>7</v>
      </c>
      <c r="R33" s="22">
        <f>SUMIF('ESTATÍSTICAS ATLETAS'!$I:$I,$B33,'ESTATÍSTICAS ATLETAS'!X:X)</f>
        <v>9</v>
      </c>
      <c r="S33" s="24">
        <f t="shared" si="5"/>
        <v>0.7777777778</v>
      </c>
      <c r="T33" s="22">
        <f>SUMIF('ESTATÍSTICAS ATLETAS'!$I:$I,$B33,'ESTATÍSTICAS ATLETAS'!Z:Z)</f>
        <v>2</v>
      </c>
      <c r="U33" s="22">
        <f>SUMIF('ESTATÍSTICAS ATLETAS'!$I:$I,$B33,'ESTATÍSTICAS ATLETAS'!AA:AA)</f>
        <v>1</v>
      </c>
      <c r="V33" s="22">
        <f>SUMIF('ESTATÍSTICAS ATLETAS'!$I:$I,$B33,'ESTATÍSTICAS ATLETAS'!AB:AB)</f>
        <v>3</v>
      </c>
      <c r="W33" s="23">
        <f t="shared" si="6"/>
        <v>1.5</v>
      </c>
      <c r="X33" s="22">
        <f>SUMIF('ESTATÍSTICAS ATLETAS'!$I:$I,$B33,'ESTATÍSTICAS ATLETAS'!AC:AC)</f>
        <v>8</v>
      </c>
      <c r="Y33" s="23">
        <f t="shared" si="7"/>
        <v>4</v>
      </c>
      <c r="Z33" s="22">
        <f>SUMIF('ESTATÍSTICAS ATLETAS'!$I:$I,$B33,'ESTATÍSTICAS ATLETAS'!AD:AD)</f>
        <v>9</v>
      </c>
      <c r="AA33" s="22">
        <f>SUMIF('ESTATÍSTICAS ATLETAS'!$I:$I,$B33,'ESTATÍSTICAS ATLETAS'!AE:AE)</f>
        <v>1</v>
      </c>
      <c r="AB33" s="22">
        <f>SUMIF('ESTATÍSTICAS ATLETAS'!$I:$I,$B33,'ESTATÍSTICAS ATLETAS'!AF:AF)</f>
        <v>1</v>
      </c>
      <c r="AC33" s="22">
        <f>SUMIF('ESTATÍSTICAS ATLETAS'!$I:$I,$B33,'ESTATÍSTICAS ATLETAS'!AG:AG)</f>
        <v>0</v>
      </c>
      <c r="AD33" s="22">
        <f>SUMIF('ESTATÍSTICAS ATLETAS'!$I:$I,$B33,'ESTATÍSTICAS ATLETAS'!AH:AH)</f>
        <v>5</v>
      </c>
      <c r="AE33" s="22">
        <f>SUMIF('ESTATÍSTICAS ATLETAS'!$I:$I,$B33,'ESTATÍSTICAS ATLETAS'!AI:AI)</f>
        <v>34</v>
      </c>
      <c r="AF33" s="25">
        <f>SUMIF('ESTATÍSTICAS ATLETAS'!$I:$I,$B33,'ESTATÍSTICAS ATLETAS'!AJ:AJ)</f>
        <v>17</v>
      </c>
    </row>
    <row r="34">
      <c r="A34" s="14">
        <v>33.0</v>
      </c>
      <c r="B34" s="15" t="s">
        <v>70</v>
      </c>
      <c r="C34" s="15">
        <v>70.0</v>
      </c>
      <c r="D34" s="15" t="s">
        <v>67</v>
      </c>
      <c r="E34" s="16">
        <f>COUNTIF('ESTATÍSTICAS ATLETAS'!I:I,B34)</f>
        <v>3</v>
      </c>
      <c r="F34" s="16">
        <f>SUMIF('ESTATÍSTICAS ATLETAS'!I:I,B34,'ESTATÍSTICAS ATLETAS'!M:M)</f>
        <v>2</v>
      </c>
      <c r="G34" s="17">
        <f t="shared" si="1"/>
        <v>0.6666666667</v>
      </c>
      <c r="H34" s="16">
        <f>SUMIF('ESTATÍSTICAS ATLETAS'!$I:$I,$B34,'ESTATÍSTICAS ATLETAS'!N:N)</f>
        <v>1</v>
      </c>
      <c r="I34" s="16">
        <f>SUMIF('ESTATÍSTICAS ATLETAS'!$I:$I,$B34,'ESTATÍSTICAS ATLETAS'!O:O)</f>
        <v>18</v>
      </c>
      <c r="J34" s="18">
        <f t="shared" si="2"/>
        <v>0.05555555556</v>
      </c>
      <c r="K34" s="16">
        <f>SUMIF('ESTATÍSTICAS ATLETAS'!$I:$I,$B34,'ESTATÍSTICAS ATLETAS'!Q:Q)</f>
        <v>1</v>
      </c>
      <c r="L34" s="16">
        <f>SUMIF('ESTATÍSTICAS ATLETAS'!$I:$I,$B34,'ESTATÍSTICAS ATLETAS'!R:R)</f>
        <v>12</v>
      </c>
      <c r="M34" s="18">
        <f t="shared" si="3"/>
        <v>0.08333333333</v>
      </c>
      <c r="N34" s="16">
        <f>SUMIF('ESTATÍSTICAS ATLETAS'!$I:$I,$B34,'ESTATÍSTICAS ATLETAS'!T:T)</f>
        <v>0</v>
      </c>
      <c r="O34" s="16">
        <f>SUMIF('ESTATÍSTICAS ATLETAS'!$I:$I,$B34,'ESTATÍSTICAS ATLETAS'!U:U)</f>
        <v>6</v>
      </c>
      <c r="P34" s="18">
        <f t="shared" si="4"/>
        <v>0</v>
      </c>
      <c r="Q34" s="16">
        <f>SUMIF('ESTATÍSTICAS ATLETAS'!$I:$I,$B34,'ESTATÍSTICAS ATLETAS'!W:W)</f>
        <v>0</v>
      </c>
      <c r="R34" s="16">
        <f>SUMIF('ESTATÍSTICAS ATLETAS'!$I:$I,$B34,'ESTATÍSTICAS ATLETAS'!X:X)</f>
        <v>0</v>
      </c>
      <c r="S34" s="18" t="str">
        <f t="shared" si="5"/>
        <v/>
      </c>
      <c r="T34" s="16">
        <f>SUMIF('ESTATÍSTICAS ATLETAS'!$I:$I,$B34,'ESTATÍSTICAS ATLETAS'!Z:Z)</f>
        <v>2</v>
      </c>
      <c r="U34" s="16">
        <f>SUMIF('ESTATÍSTICAS ATLETAS'!$I:$I,$B34,'ESTATÍSTICAS ATLETAS'!AA:AA)</f>
        <v>7</v>
      </c>
      <c r="V34" s="16">
        <f>SUMIF('ESTATÍSTICAS ATLETAS'!$I:$I,$B34,'ESTATÍSTICAS ATLETAS'!AB:AB)</f>
        <v>9</v>
      </c>
      <c r="W34" s="17">
        <f t="shared" si="6"/>
        <v>3</v>
      </c>
      <c r="X34" s="16">
        <f>SUMIF('ESTATÍSTICAS ATLETAS'!$I:$I,$B34,'ESTATÍSTICAS ATLETAS'!AC:AC)</f>
        <v>8</v>
      </c>
      <c r="Y34" s="17">
        <f t="shared" si="7"/>
        <v>2.666666667</v>
      </c>
      <c r="Z34" s="16">
        <f>SUMIF('ESTATÍSTICAS ATLETAS'!$I:$I,$B34,'ESTATÍSTICAS ATLETAS'!AD:AD)</f>
        <v>4</v>
      </c>
      <c r="AA34" s="16">
        <f>SUMIF('ESTATÍSTICAS ATLETAS'!$I:$I,$B34,'ESTATÍSTICAS ATLETAS'!AE:AE)</f>
        <v>1</v>
      </c>
      <c r="AB34" s="16">
        <f>SUMIF('ESTATÍSTICAS ATLETAS'!$I:$I,$B34,'ESTATÍSTICAS ATLETAS'!AF:AF)</f>
        <v>0</v>
      </c>
      <c r="AC34" s="16">
        <f>SUMIF('ESTATÍSTICAS ATLETAS'!$I:$I,$B34,'ESTATÍSTICAS ATLETAS'!AG:AG)</f>
        <v>3</v>
      </c>
      <c r="AD34" s="16">
        <f>SUMIF('ESTATÍSTICAS ATLETAS'!$I:$I,$B34,'ESTATÍSTICAS ATLETAS'!AH:AH)</f>
        <v>0</v>
      </c>
      <c r="AE34" s="16">
        <f>SUMIF('ESTATÍSTICAS ATLETAS'!$I:$I,$B34,'ESTATÍSTICAS ATLETAS'!AI:AI)</f>
        <v>12</v>
      </c>
      <c r="AF34" s="19">
        <f>SUMIF('ESTATÍSTICAS ATLETAS'!$I:$I,$B34,'ESTATÍSTICAS ATLETAS'!AJ:AJ)</f>
        <v>-1</v>
      </c>
    </row>
    <row r="35">
      <c r="A35" s="20">
        <v>34.0</v>
      </c>
      <c r="B35" s="21" t="s">
        <v>72</v>
      </c>
      <c r="C35" s="21">
        <v>77.0</v>
      </c>
      <c r="D35" s="21" t="s">
        <v>67</v>
      </c>
      <c r="E35" s="22">
        <f>COUNTIF('ESTATÍSTICAS ATLETAS'!I:I,B35)</f>
        <v>3</v>
      </c>
      <c r="F35" s="22">
        <f>SUMIF('ESTATÍSTICAS ATLETAS'!I:I,B35,'ESTATÍSTICAS ATLETAS'!M:M)</f>
        <v>42</v>
      </c>
      <c r="G35" s="23">
        <f t="shared" si="1"/>
        <v>14</v>
      </c>
      <c r="H35" s="22">
        <f>SUMIF('ESTATÍSTICAS ATLETAS'!$I:$I,$B35,'ESTATÍSTICAS ATLETAS'!N:N)</f>
        <v>17</v>
      </c>
      <c r="I35" s="22">
        <f>SUMIF('ESTATÍSTICAS ATLETAS'!$I:$I,$B35,'ESTATÍSTICAS ATLETAS'!O:O)</f>
        <v>41</v>
      </c>
      <c r="J35" s="24">
        <f t="shared" si="2"/>
        <v>0.4146341463</v>
      </c>
      <c r="K35" s="22">
        <f>SUMIF('ESTATÍSTICAS ATLETAS'!$I:$I,$B35,'ESTATÍSTICAS ATLETAS'!Q:Q)</f>
        <v>9</v>
      </c>
      <c r="L35" s="22">
        <f>SUMIF('ESTATÍSTICAS ATLETAS'!$I:$I,$B35,'ESTATÍSTICAS ATLETAS'!R:R)</f>
        <v>18</v>
      </c>
      <c r="M35" s="24">
        <f t="shared" si="3"/>
        <v>0.5</v>
      </c>
      <c r="N35" s="22">
        <f>SUMIF('ESTATÍSTICAS ATLETAS'!$I:$I,$B35,'ESTATÍSTICAS ATLETAS'!T:T)</f>
        <v>8</v>
      </c>
      <c r="O35" s="22">
        <f>SUMIF('ESTATÍSTICAS ATLETAS'!$I:$I,$B35,'ESTATÍSTICAS ATLETAS'!U:U)</f>
        <v>23</v>
      </c>
      <c r="P35" s="24">
        <f t="shared" si="4"/>
        <v>0.347826087</v>
      </c>
      <c r="Q35" s="22">
        <f>SUMIF('ESTATÍSTICAS ATLETAS'!$I:$I,$B35,'ESTATÍSTICAS ATLETAS'!W:W)</f>
        <v>0</v>
      </c>
      <c r="R35" s="22">
        <f>SUMIF('ESTATÍSTICAS ATLETAS'!$I:$I,$B35,'ESTATÍSTICAS ATLETAS'!X:X)</f>
        <v>0</v>
      </c>
      <c r="S35" s="24" t="str">
        <f t="shared" si="5"/>
        <v/>
      </c>
      <c r="T35" s="22">
        <f>SUMIF('ESTATÍSTICAS ATLETAS'!$I:$I,$B35,'ESTATÍSTICAS ATLETAS'!Z:Z)</f>
        <v>2</v>
      </c>
      <c r="U35" s="22">
        <f>SUMIF('ESTATÍSTICAS ATLETAS'!$I:$I,$B35,'ESTATÍSTICAS ATLETAS'!AA:AA)</f>
        <v>13</v>
      </c>
      <c r="V35" s="22">
        <f>SUMIF('ESTATÍSTICAS ATLETAS'!$I:$I,$B35,'ESTATÍSTICAS ATLETAS'!AB:AB)</f>
        <v>15</v>
      </c>
      <c r="W35" s="23">
        <f t="shared" si="6"/>
        <v>5</v>
      </c>
      <c r="X35" s="22">
        <f>SUMIF('ESTATÍSTICAS ATLETAS'!$I:$I,$B35,'ESTATÍSTICAS ATLETAS'!AC:AC)</f>
        <v>13</v>
      </c>
      <c r="Y35" s="23">
        <f t="shared" si="7"/>
        <v>4.333333333</v>
      </c>
      <c r="Z35" s="22">
        <f>SUMIF('ESTATÍSTICAS ATLETAS'!$I:$I,$B35,'ESTATÍSTICAS ATLETAS'!AD:AD)</f>
        <v>8</v>
      </c>
      <c r="AA35" s="22">
        <f>SUMIF('ESTATÍSTICAS ATLETAS'!$I:$I,$B35,'ESTATÍSTICAS ATLETAS'!AE:AE)</f>
        <v>8</v>
      </c>
      <c r="AB35" s="22">
        <f>SUMIF('ESTATÍSTICAS ATLETAS'!$I:$I,$B35,'ESTATÍSTICAS ATLETAS'!AF:AF)</f>
        <v>0</v>
      </c>
      <c r="AC35" s="22">
        <f>SUMIF('ESTATÍSTICAS ATLETAS'!$I:$I,$B35,'ESTATÍSTICAS ATLETAS'!AG:AG)</f>
        <v>2</v>
      </c>
      <c r="AD35" s="22">
        <f>SUMIF('ESTATÍSTICAS ATLETAS'!$I:$I,$B35,'ESTATÍSTICAS ATLETAS'!AH:AH)</f>
        <v>0</v>
      </c>
      <c r="AE35" s="22">
        <f>SUMIF('ESTATÍSTICAS ATLETAS'!$I:$I,$B35,'ESTATÍSTICAS ATLETAS'!AI:AI)</f>
        <v>69</v>
      </c>
      <c r="AF35" s="25">
        <f>SUMIF('ESTATÍSTICAS ATLETAS'!$I:$I,$B35,'ESTATÍSTICAS ATLETAS'!AJ:AJ)</f>
        <v>46</v>
      </c>
    </row>
    <row r="36">
      <c r="A36" s="14">
        <v>35.0</v>
      </c>
      <c r="B36" s="15" t="s">
        <v>74</v>
      </c>
      <c r="C36" s="15">
        <v>5.0</v>
      </c>
      <c r="D36" s="15" t="s">
        <v>67</v>
      </c>
      <c r="E36" s="16">
        <f>COUNTIF('ESTATÍSTICAS ATLETAS'!I:I,B36)</f>
        <v>4</v>
      </c>
      <c r="F36" s="16">
        <f>SUMIF('ESTATÍSTICAS ATLETAS'!I:I,B36,'ESTATÍSTICAS ATLETAS'!M:M)</f>
        <v>64</v>
      </c>
      <c r="G36" s="17">
        <f t="shared" si="1"/>
        <v>16</v>
      </c>
      <c r="H36" s="16">
        <f>SUMIF('ESTATÍSTICAS ATLETAS'!$I:$I,$B36,'ESTATÍSTICAS ATLETAS'!N:N)</f>
        <v>24</v>
      </c>
      <c r="I36" s="16">
        <f>SUMIF('ESTATÍSTICAS ATLETAS'!$I:$I,$B36,'ESTATÍSTICAS ATLETAS'!O:O)</f>
        <v>63</v>
      </c>
      <c r="J36" s="18">
        <f t="shared" si="2"/>
        <v>0.380952381</v>
      </c>
      <c r="K36" s="16">
        <f>SUMIF('ESTATÍSTICAS ATLETAS'!$I:$I,$B36,'ESTATÍSTICAS ATLETAS'!Q:Q)</f>
        <v>13</v>
      </c>
      <c r="L36" s="16">
        <f>SUMIF('ESTATÍSTICAS ATLETAS'!$I:$I,$B36,'ESTATÍSTICAS ATLETAS'!R:R)</f>
        <v>28</v>
      </c>
      <c r="M36" s="18">
        <f t="shared" si="3"/>
        <v>0.4642857143</v>
      </c>
      <c r="N36" s="16">
        <f>SUMIF('ESTATÍSTICAS ATLETAS'!$I:$I,$B36,'ESTATÍSTICAS ATLETAS'!T:T)</f>
        <v>11</v>
      </c>
      <c r="O36" s="16">
        <f>SUMIF('ESTATÍSTICAS ATLETAS'!$I:$I,$B36,'ESTATÍSTICAS ATLETAS'!U:U)</f>
        <v>35</v>
      </c>
      <c r="P36" s="18">
        <f t="shared" si="4"/>
        <v>0.3142857143</v>
      </c>
      <c r="Q36" s="16">
        <f>SUMIF('ESTATÍSTICAS ATLETAS'!$I:$I,$B36,'ESTATÍSTICAS ATLETAS'!W:W)</f>
        <v>5</v>
      </c>
      <c r="R36" s="16">
        <f>SUMIF('ESTATÍSTICAS ATLETAS'!$I:$I,$B36,'ESTATÍSTICAS ATLETAS'!X:X)</f>
        <v>8</v>
      </c>
      <c r="S36" s="18">
        <f t="shared" si="5"/>
        <v>0.625</v>
      </c>
      <c r="T36" s="16">
        <f>SUMIF('ESTATÍSTICAS ATLETAS'!$I:$I,$B36,'ESTATÍSTICAS ATLETAS'!Z:Z)</f>
        <v>4</v>
      </c>
      <c r="U36" s="16">
        <f>SUMIF('ESTATÍSTICAS ATLETAS'!$I:$I,$B36,'ESTATÍSTICAS ATLETAS'!AA:AA)</f>
        <v>30</v>
      </c>
      <c r="V36" s="16">
        <f>SUMIF('ESTATÍSTICAS ATLETAS'!$I:$I,$B36,'ESTATÍSTICAS ATLETAS'!AB:AB)</f>
        <v>34</v>
      </c>
      <c r="W36" s="17">
        <f t="shared" si="6"/>
        <v>8.5</v>
      </c>
      <c r="X36" s="16">
        <f>SUMIF('ESTATÍSTICAS ATLETAS'!$I:$I,$B36,'ESTATÍSTICAS ATLETAS'!AC:AC)</f>
        <v>16</v>
      </c>
      <c r="Y36" s="17">
        <f t="shared" si="7"/>
        <v>4</v>
      </c>
      <c r="Z36" s="16">
        <f>SUMIF('ESTATÍSTICAS ATLETAS'!$I:$I,$B36,'ESTATÍSTICAS ATLETAS'!AD:AD)</f>
        <v>10</v>
      </c>
      <c r="AA36" s="16">
        <f>SUMIF('ESTATÍSTICAS ATLETAS'!$I:$I,$B36,'ESTATÍSTICAS ATLETAS'!AE:AE)</f>
        <v>5</v>
      </c>
      <c r="AB36" s="16">
        <f>SUMIF('ESTATÍSTICAS ATLETAS'!$I:$I,$B36,'ESTATÍSTICAS ATLETAS'!AF:AF)</f>
        <v>3</v>
      </c>
      <c r="AC36" s="16">
        <f>SUMIF('ESTATÍSTICAS ATLETAS'!$I:$I,$B36,'ESTATÍSTICAS ATLETAS'!AG:AG)</f>
        <v>5</v>
      </c>
      <c r="AD36" s="16">
        <f>SUMIF('ESTATÍSTICAS ATLETAS'!$I:$I,$B36,'ESTATÍSTICAS ATLETAS'!AH:AH)</f>
        <v>7</v>
      </c>
      <c r="AE36" s="16">
        <f>SUMIF('ESTATÍSTICAS ATLETAS'!$I:$I,$B36,'ESTATÍSTICAS ATLETAS'!AI:AI)</f>
        <v>104</v>
      </c>
      <c r="AF36" s="19">
        <f>SUMIF('ESTATÍSTICAS ATLETAS'!$I:$I,$B36,'ESTATÍSTICAS ATLETAS'!AJ:AJ)</f>
        <v>70</v>
      </c>
    </row>
    <row r="37">
      <c r="A37" s="20">
        <v>36.0</v>
      </c>
      <c r="B37" s="21" t="s">
        <v>76</v>
      </c>
      <c r="C37" s="21">
        <v>37.0</v>
      </c>
      <c r="D37" s="21" t="s">
        <v>67</v>
      </c>
      <c r="E37" s="22">
        <f>COUNTIF('ESTATÍSTICAS ATLETAS'!I:I,B37)</f>
        <v>1</v>
      </c>
      <c r="F37" s="22">
        <f>SUMIF('ESTATÍSTICAS ATLETAS'!I:I,B37,'ESTATÍSTICAS ATLETAS'!M:M)</f>
        <v>4</v>
      </c>
      <c r="G37" s="23">
        <f t="shared" si="1"/>
        <v>4</v>
      </c>
      <c r="H37" s="22">
        <f>SUMIF('ESTATÍSTICAS ATLETAS'!$I:$I,$B37,'ESTATÍSTICAS ATLETAS'!N:N)</f>
        <v>2</v>
      </c>
      <c r="I37" s="22">
        <f>SUMIF('ESTATÍSTICAS ATLETAS'!$I:$I,$B37,'ESTATÍSTICAS ATLETAS'!O:O)</f>
        <v>6</v>
      </c>
      <c r="J37" s="24">
        <f t="shared" si="2"/>
        <v>0.3333333333</v>
      </c>
      <c r="K37" s="22">
        <f>SUMIF('ESTATÍSTICAS ATLETAS'!$I:$I,$B37,'ESTATÍSTICAS ATLETAS'!Q:Q)</f>
        <v>2</v>
      </c>
      <c r="L37" s="22">
        <f>SUMIF('ESTATÍSTICAS ATLETAS'!$I:$I,$B37,'ESTATÍSTICAS ATLETAS'!R:R)</f>
        <v>5</v>
      </c>
      <c r="M37" s="24">
        <f t="shared" si="3"/>
        <v>0.4</v>
      </c>
      <c r="N37" s="22">
        <f>SUMIF('ESTATÍSTICAS ATLETAS'!$I:$I,$B37,'ESTATÍSTICAS ATLETAS'!T:T)</f>
        <v>0</v>
      </c>
      <c r="O37" s="22">
        <f>SUMIF('ESTATÍSTICAS ATLETAS'!$I:$I,$B37,'ESTATÍSTICAS ATLETAS'!U:U)</f>
        <v>1</v>
      </c>
      <c r="P37" s="24">
        <f t="shared" si="4"/>
        <v>0</v>
      </c>
      <c r="Q37" s="22">
        <f>SUMIF('ESTATÍSTICAS ATLETAS'!$I:$I,$B37,'ESTATÍSTICAS ATLETAS'!W:W)</f>
        <v>0</v>
      </c>
      <c r="R37" s="22">
        <f>SUMIF('ESTATÍSTICAS ATLETAS'!$I:$I,$B37,'ESTATÍSTICAS ATLETAS'!X:X)</f>
        <v>0</v>
      </c>
      <c r="S37" s="24" t="str">
        <f t="shared" si="5"/>
        <v/>
      </c>
      <c r="T37" s="22">
        <f>SUMIF('ESTATÍSTICAS ATLETAS'!$I:$I,$B37,'ESTATÍSTICAS ATLETAS'!Z:Z)</f>
        <v>3</v>
      </c>
      <c r="U37" s="22">
        <f>SUMIF('ESTATÍSTICAS ATLETAS'!$I:$I,$B37,'ESTATÍSTICAS ATLETAS'!AA:AA)</f>
        <v>4</v>
      </c>
      <c r="V37" s="22">
        <f>SUMIF('ESTATÍSTICAS ATLETAS'!$I:$I,$B37,'ESTATÍSTICAS ATLETAS'!AB:AB)</f>
        <v>7</v>
      </c>
      <c r="W37" s="23">
        <f t="shared" si="6"/>
        <v>7</v>
      </c>
      <c r="X37" s="22">
        <f>SUMIF('ESTATÍSTICAS ATLETAS'!$I:$I,$B37,'ESTATÍSTICAS ATLETAS'!AC:AC)</f>
        <v>2</v>
      </c>
      <c r="Y37" s="23">
        <f t="shared" si="7"/>
        <v>2</v>
      </c>
      <c r="Z37" s="22">
        <f>SUMIF('ESTATÍSTICAS ATLETAS'!$I:$I,$B37,'ESTATÍSTICAS ATLETAS'!AD:AD)</f>
        <v>1</v>
      </c>
      <c r="AA37" s="22">
        <f>SUMIF('ESTATÍSTICAS ATLETAS'!$I:$I,$B37,'ESTATÍSTICAS ATLETAS'!AE:AE)</f>
        <v>0</v>
      </c>
      <c r="AB37" s="22">
        <f>SUMIF('ESTATÍSTICAS ATLETAS'!$I:$I,$B37,'ESTATÍSTICAS ATLETAS'!AF:AF)</f>
        <v>0</v>
      </c>
      <c r="AC37" s="22">
        <f>SUMIF('ESTATÍSTICAS ATLETAS'!$I:$I,$B37,'ESTATÍSTICAS ATLETAS'!AG:AG)</f>
        <v>0</v>
      </c>
      <c r="AD37" s="22">
        <f>SUMIF('ESTATÍSTICAS ATLETAS'!$I:$I,$B37,'ESTATÍSTICAS ATLETAS'!AH:AH)</f>
        <v>0</v>
      </c>
      <c r="AE37" s="22">
        <f>SUMIF('ESTATÍSTICAS ATLETAS'!$I:$I,$B37,'ESTATÍSTICAS ATLETAS'!AI:AI)</f>
        <v>5</v>
      </c>
      <c r="AF37" s="25">
        <f>SUMIF('ESTATÍSTICAS ATLETAS'!$I:$I,$B37,'ESTATÍSTICAS ATLETAS'!AJ:AJ)</f>
        <v>8</v>
      </c>
    </row>
    <row r="38">
      <c r="A38" s="14">
        <v>37.0</v>
      </c>
      <c r="B38" s="15" t="s">
        <v>78</v>
      </c>
      <c r="C38" s="15">
        <v>22.0</v>
      </c>
      <c r="D38" s="15" t="s">
        <v>67</v>
      </c>
      <c r="E38" s="16">
        <f>COUNTIF('ESTATÍSTICAS ATLETAS'!I:I,B38)</f>
        <v>3</v>
      </c>
      <c r="F38" s="16">
        <f>SUMIF('ESTATÍSTICAS ATLETAS'!I:I,B38,'ESTATÍSTICAS ATLETAS'!M:M)</f>
        <v>0</v>
      </c>
      <c r="G38" s="17">
        <f t="shared" si="1"/>
        <v>0</v>
      </c>
      <c r="H38" s="16">
        <f>SUMIF('ESTATÍSTICAS ATLETAS'!$I:$I,$B38,'ESTATÍSTICAS ATLETAS'!N:N)</f>
        <v>0</v>
      </c>
      <c r="I38" s="16">
        <f>SUMIF('ESTATÍSTICAS ATLETAS'!$I:$I,$B38,'ESTATÍSTICAS ATLETAS'!O:O)</f>
        <v>1</v>
      </c>
      <c r="J38" s="18">
        <f t="shared" si="2"/>
        <v>0</v>
      </c>
      <c r="K38" s="16">
        <f>SUMIF('ESTATÍSTICAS ATLETAS'!$I:$I,$B38,'ESTATÍSTICAS ATLETAS'!Q:Q)</f>
        <v>0</v>
      </c>
      <c r="L38" s="16">
        <f>SUMIF('ESTATÍSTICAS ATLETAS'!$I:$I,$B38,'ESTATÍSTICAS ATLETAS'!R:R)</f>
        <v>0</v>
      </c>
      <c r="M38" s="18" t="str">
        <f t="shared" si="3"/>
        <v/>
      </c>
      <c r="N38" s="16">
        <f>SUMIF('ESTATÍSTICAS ATLETAS'!$I:$I,$B38,'ESTATÍSTICAS ATLETAS'!T:T)</f>
        <v>0</v>
      </c>
      <c r="O38" s="16">
        <f>SUMIF('ESTATÍSTICAS ATLETAS'!$I:$I,$B38,'ESTATÍSTICAS ATLETAS'!U:U)</f>
        <v>1</v>
      </c>
      <c r="P38" s="18">
        <f t="shared" si="4"/>
        <v>0</v>
      </c>
      <c r="Q38" s="16">
        <f>SUMIF('ESTATÍSTICAS ATLETAS'!$I:$I,$B38,'ESTATÍSTICAS ATLETAS'!W:W)</f>
        <v>0</v>
      </c>
      <c r="R38" s="16">
        <f>SUMIF('ESTATÍSTICAS ATLETAS'!$I:$I,$B38,'ESTATÍSTICAS ATLETAS'!X:X)</f>
        <v>0</v>
      </c>
      <c r="S38" s="18" t="str">
        <f t="shared" si="5"/>
        <v/>
      </c>
      <c r="T38" s="16">
        <f>SUMIF('ESTATÍSTICAS ATLETAS'!$I:$I,$B38,'ESTATÍSTICAS ATLETAS'!Z:Z)</f>
        <v>2</v>
      </c>
      <c r="U38" s="16">
        <f>SUMIF('ESTATÍSTICAS ATLETAS'!$I:$I,$B38,'ESTATÍSTICAS ATLETAS'!AA:AA)</f>
        <v>2</v>
      </c>
      <c r="V38" s="16">
        <f>SUMIF('ESTATÍSTICAS ATLETAS'!$I:$I,$B38,'ESTATÍSTICAS ATLETAS'!AB:AB)</f>
        <v>4</v>
      </c>
      <c r="W38" s="17">
        <f t="shared" si="6"/>
        <v>1.333333333</v>
      </c>
      <c r="X38" s="16">
        <f>SUMIF('ESTATÍSTICAS ATLETAS'!$I:$I,$B38,'ESTATÍSTICAS ATLETAS'!AC:AC)</f>
        <v>1</v>
      </c>
      <c r="Y38" s="17">
        <f t="shared" si="7"/>
        <v>0.3333333333</v>
      </c>
      <c r="Z38" s="16">
        <f>SUMIF('ESTATÍSTICAS ATLETAS'!$I:$I,$B38,'ESTATÍSTICAS ATLETAS'!AD:AD)</f>
        <v>3</v>
      </c>
      <c r="AA38" s="16">
        <f>SUMIF('ESTATÍSTICAS ATLETAS'!$I:$I,$B38,'ESTATÍSTICAS ATLETAS'!AE:AE)</f>
        <v>1</v>
      </c>
      <c r="AB38" s="16">
        <f>SUMIF('ESTATÍSTICAS ATLETAS'!$I:$I,$B38,'ESTATÍSTICAS ATLETAS'!AF:AF)</f>
        <v>0</v>
      </c>
      <c r="AC38" s="16">
        <f>SUMIF('ESTATÍSTICAS ATLETAS'!$I:$I,$B38,'ESTATÍSTICAS ATLETAS'!AG:AG)</f>
        <v>2</v>
      </c>
      <c r="AD38" s="16">
        <f>SUMIF('ESTATÍSTICAS ATLETAS'!$I:$I,$B38,'ESTATÍSTICAS ATLETAS'!AH:AH)</f>
        <v>0</v>
      </c>
      <c r="AE38" s="16">
        <f>SUMIF('ESTATÍSTICAS ATLETAS'!$I:$I,$B38,'ESTATÍSTICAS ATLETAS'!AI:AI)</f>
        <v>4</v>
      </c>
      <c r="AF38" s="19">
        <f>SUMIF('ESTATÍSTICAS ATLETAS'!$I:$I,$B38,'ESTATÍSTICAS ATLETAS'!AJ:AJ)</f>
        <v>2</v>
      </c>
    </row>
    <row r="39">
      <c r="A39" s="20">
        <v>38.0</v>
      </c>
      <c r="B39" s="21" t="s">
        <v>80</v>
      </c>
      <c r="C39" s="21">
        <v>32.0</v>
      </c>
      <c r="D39" s="21" t="s">
        <v>67</v>
      </c>
      <c r="E39" s="22">
        <f>COUNTIF('ESTATÍSTICAS ATLETAS'!I:I,B39)</f>
        <v>2</v>
      </c>
      <c r="F39" s="22">
        <f>SUMIF('ESTATÍSTICAS ATLETAS'!I:I,B39,'ESTATÍSTICAS ATLETAS'!M:M)</f>
        <v>7</v>
      </c>
      <c r="G39" s="23">
        <f t="shared" si="1"/>
        <v>3.5</v>
      </c>
      <c r="H39" s="22">
        <f>SUMIF('ESTATÍSTICAS ATLETAS'!$I:$I,$B39,'ESTATÍSTICAS ATLETAS'!N:N)</f>
        <v>2</v>
      </c>
      <c r="I39" s="22">
        <f>SUMIF('ESTATÍSTICAS ATLETAS'!$I:$I,$B39,'ESTATÍSTICAS ATLETAS'!O:O)</f>
        <v>18</v>
      </c>
      <c r="J39" s="24">
        <f t="shared" si="2"/>
        <v>0.1111111111</v>
      </c>
      <c r="K39" s="22">
        <f>SUMIF('ESTATÍSTICAS ATLETAS'!$I:$I,$B39,'ESTATÍSTICAS ATLETAS'!Q:Q)</f>
        <v>0</v>
      </c>
      <c r="L39" s="22">
        <f>SUMIF('ESTATÍSTICAS ATLETAS'!$I:$I,$B39,'ESTATÍSTICAS ATLETAS'!R:R)</f>
        <v>8</v>
      </c>
      <c r="M39" s="24">
        <f t="shared" si="3"/>
        <v>0</v>
      </c>
      <c r="N39" s="22">
        <f>SUMIF('ESTATÍSTICAS ATLETAS'!$I:$I,$B39,'ESTATÍSTICAS ATLETAS'!T:T)</f>
        <v>2</v>
      </c>
      <c r="O39" s="22">
        <f>SUMIF('ESTATÍSTICAS ATLETAS'!$I:$I,$B39,'ESTATÍSTICAS ATLETAS'!U:U)</f>
        <v>10</v>
      </c>
      <c r="P39" s="24">
        <f t="shared" si="4"/>
        <v>0.2</v>
      </c>
      <c r="Q39" s="22">
        <f>SUMIF('ESTATÍSTICAS ATLETAS'!$I:$I,$B39,'ESTATÍSTICAS ATLETAS'!W:W)</f>
        <v>1</v>
      </c>
      <c r="R39" s="22">
        <f>SUMIF('ESTATÍSTICAS ATLETAS'!$I:$I,$B39,'ESTATÍSTICAS ATLETAS'!X:X)</f>
        <v>2</v>
      </c>
      <c r="S39" s="24">
        <f t="shared" si="5"/>
        <v>0.5</v>
      </c>
      <c r="T39" s="22">
        <f>SUMIF('ESTATÍSTICAS ATLETAS'!$I:$I,$B39,'ESTATÍSTICAS ATLETAS'!Z:Z)</f>
        <v>4</v>
      </c>
      <c r="U39" s="22">
        <f>SUMIF('ESTATÍSTICAS ATLETAS'!$I:$I,$B39,'ESTATÍSTICAS ATLETAS'!AA:AA)</f>
        <v>8</v>
      </c>
      <c r="V39" s="22">
        <f>SUMIF('ESTATÍSTICAS ATLETAS'!$I:$I,$B39,'ESTATÍSTICAS ATLETAS'!AB:AB)</f>
        <v>12</v>
      </c>
      <c r="W39" s="23">
        <f t="shared" si="6"/>
        <v>6</v>
      </c>
      <c r="X39" s="22">
        <f>SUMIF('ESTATÍSTICAS ATLETAS'!$I:$I,$B39,'ESTATÍSTICAS ATLETAS'!AC:AC)</f>
        <v>5</v>
      </c>
      <c r="Y39" s="23">
        <f t="shared" si="7"/>
        <v>2.5</v>
      </c>
      <c r="Z39" s="22">
        <f>SUMIF('ESTATÍSTICAS ATLETAS'!$I:$I,$B39,'ESTATÍSTICAS ATLETAS'!AD:AD)</f>
        <v>4</v>
      </c>
      <c r="AA39" s="22">
        <f>SUMIF('ESTATÍSTICAS ATLETAS'!$I:$I,$B39,'ESTATÍSTICAS ATLETAS'!AE:AE)</f>
        <v>3</v>
      </c>
      <c r="AB39" s="22">
        <f>SUMIF('ESTATÍSTICAS ATLETAS'!$I:$I,$B39,'ESTATÍSTICAS ATLETAS'!AF:AF)</f>
        <v>2</v>
      </c>
      <c r="AC39" s="22">
        <f>SUMIF('ESTATÍSTICAS ATLETAS'!$I:$I,$B39,'ESTATÍSTICAS ATLETAS'!AG:AG)</f>
        <v>1</v>
      </c>
      <c r="AD39" s="22">
        <f>SUMIF('ESTATÍSTICAS ATLETAS'!$I:$I,$B39,'ESTATÍSTICAS ATLETAS'!AH:AH)</f>
        <v>1</v>
      </c>
      <c r="AE39" s="22">
        <f>SUMIF('ESTATÍSTICAS ATLETAS'!$I:$I,$B39,'ESTATÍSTICAS ATLETAS'!AI:AI)</f>
        <v>27</v>
      </c>
      <c r="AF39" s="25">
        <f>SUMIF('ESTATÍSTICAS ATLETAS'!$I:$I,$B39,'ESTATÍSTICAS ATLETAS'!AJ:AJ)</f>
        <v>8</v>
      </c>
    </row>
    <row r="40">
      <c r="A40" s="14">
        <v>39.0</v>
      </c>
      <c r="B40" s="15" t="s">
        <v>82</v>
      </c>
      <c r="C40" s="15">
        <v>19.0</v>
      </c>
      <c r="D40" s="15" t="s">
        <v>67</v>
      </c>
      <c r="E40" s="16">
        <f>COUNTIF('ESTATÍSTICAS ATLETAS'!I:I,B40)</f>
        <v>2</v>
      </c>
      <c r="F40" s="16">
        <f>SUMIF('ESTATÍSTICAS ATLETAS'!I:I,B40,'ESTATÍSTICAS ATLETAS'!M:M)</f>
        <v>27</v>
      </c>
      <c r="G40" s="17">
        <f t="shared" si="1"/>
        <v>13.5</v>
      </c>
      <c r="H40" s="16">
        <f>SUMIF('ESTATÍSTICAS ATLETAS'!$I:$I,$B40,'ESTATÍSTICAS ATLETAS'!N:N)</f>
        <v>10</v>
      </c>
      <c r="I40" s="16">
        <f>SUMIF('ESTATÍSTICAS ATLETAS'!$I:$I,$B40,'ESTATÍSTICAS ATLETAS'!O:O)</f>
        <v>24</v>
      </c>
      <c r="J40" s="18">
        <f t="shared" si="2"/>
        <v>0.4166666667</v>
      </c>
      <c r="K40" s="16">
        <f>SUMIF('ESTATÍSTICAS ATLETAS'!$I:$I,$B40,'ESTATÍSTICAS ATLETAS'!Q:Q)</f>
        <v>7</v>
      </c>
      <c r="L40" s="16">
        <f>SUMIF('ESTATÍSTICAS ATLETAS'!$I:$I,$B40,'ESTATÍSTICAS ATLETAS'!R:R)</f>
        <v>12</v>
      </c>
      <c r="M40" s="18">
        <f t="shared" si="3"/>
        <v>0.5833333333</v>
      </c>
      <c r="N40" s="16">
        <f>SUMIF('ESTATÍSTICAS ATLETAS'!$I:$I,$B40,'ESTATÍSTICAS ATLETAS'!T:T)</f>
        <v>3</v>
      </c>
      <c r="O40" s="16">
        <f>SUMIF('ESTATÍSTICAS ATLETAS'!$I:$I,$B40,'ESTATÍSTICAS ATLETAS'!U:U)</f>
        <v>12</v>
      </c>
      <c r="P40" s="18">
        <f t="shared" si="4"/>
        <v>0.25</v>
      </c>
      <c r="Q40" s="16">
        <f>SUMIF('ESTATÍSTICAS ATLETAS'!$I:$I,$B40,'ESTATÍSTICAS ATLETAS'!W:W)</f>
        <v>4</v>
      </c>
      <c r="R40" s="16">
        <f>SUMIF('ESTATÍSTICAS ATLETAS'!$I:$I,$B40,'ESTATÍSTICAS ATLETAS'!X:X)</f>
        <v>6</v>
      </c>
      <c r="S40" s="18">
        <f t="shared" si="5"/>
        <v>0.6666666667</v>
      </c>
      <c r="T40" s="16">
        <f>SUMIF('ESTATÍSTICAS ATLETAS'!$I:$I,$B40,'ESTATÍSTICAS ATLETAS'!Z:Z)</f>
        <v>8</v>
      </c>
      <c r="U40" s="16">
        <f>SUMIF('ESTATÍSTICAS ATLETAS'!$I:$I,$B40,'ESTATÍSTICAS ATLETAS'!AA:AA)</f>
        <v>26</v>
      </c>
      <c r="V40" s="16">
        <f>SUMIF('ESTATÍSTICAS ATLETAS'!$I:$I,$B40,'ESTATÍSTICAS ATLETAS'!AB:AB)</f>
        <v>34</v>
      </c>
      <c r="W40" s="17">
        <f t="shared" si="6"/>
        <v>17</v>
      </c>
      <c r="X40" s="16">
        <f>SUMIF('ESTATÍSTICAS ATLETAS'!$I:$I,$B40,'ESTATÍSTICAS ATLETAS'!AC:AC)</f>
        <v>13</v>
      </c>
      <c r="Y40" s="17">
        <f t="shared" si="7"/>
        <v>6.5</v>
      </c>
      <c r="Z40" s="16">
        <f>SUMIF('ESTATÍSTICAS ATLETAS'!$I:$I,$B40,'ESTATÍSTICAS ATLETAS'!AD:AD)</f>
        <v>6</v>
      </c>
      <c r="AA40" s="16">
        <f>SUMIF('ESTATÍSTICAS ATLETAS'!$I:$I,$B40,'ESTATÍSTICAS ATLETAS'!AE:AE)</f>
        <v>5</v>
      </c>
      <c r="AB40" s="16">
        <f>SUMIF('ESTATÍSTICAS ATLETAS'!$I:$I,$B40,'ESTATÍSTICAS ATLETAS'!AF:AF)</f>
        <v>1</v>
      </c>
      <c r="AC40" s="16">
        <f>SUMIF('ESTATÍSTICAS ATLETAS'!$I:$I,$B40,'ESTATÍSTICAS ATLETAS'!AG:AG)</f>
        <v>1</v>
      </c>
      <c r="AD40" s="16">
        <f>SUMIF('ESTATÍSTICAS ATLETAS'!$I:$I,$B40,'ESTATÍSTICAS ATLETAS'!AH:AH)</f>
        <v>3</v>
      </c>
      <c r="AE40" s="16">
        <f>SUMIF('ESTATÍSTICAS ATLETAS'!$I:$I,$B40,'ESTATÍSTICAS ATLETAS'!AI:AI)</f>
        <v>49</v>
      </c>
      <c r="AF40" s="19">
        <f>SUMIF('ESTATÍSTICAS ATLETAS'!$I:$I,$B40,'ESTATÍSTICAS ATLETAS'!AJ:AJ)</f>
        <v>58</v>
      </c>
    </row>
    <row r="41">
      <c r="A41" s="20">
        <v>40.0</v>
      </c>
      <c r="B41" s="21" t="s">
        <v>84</v>
      </c>
      <c r="C41" s="21">
        <v>77.0</v>
      </c>
      <c r="D41" s="21" t="s">
        <v>67</v>
      </c>
      <c r="E41" s="22">
        <f>COUNTIF('ESTATÍSTICAS ATLETAS'!I:I,B41)</f>
        <v>2</v>
      </c>
      <c r="F41" s="22">
        <f>SUMIF('ESTATÍSTICAS ATLETAS'!I:I,B41,'ESTATÍSTICAS ATLETAS'!M:M)</f>
        <v>15</v>
      </c>
      <c r="G41" s="23">
        <f t="shared" si="1"/>
        <v>7.5</v>
      </c>
      <c r="H41" s="22">
        <f>SUMIF('ESTATÍSTICAS ATLETAS'!$I:$I,$B41,'ESTATÍSTICAS ATLETAS'!N:N)</f>
        <v>7</v>
      </c>
      <c r="I41" s="22">
        <f>SUMIF('ESTATÍSTICAS ATLETAS'!$I:$I,$B41,'ESTATÍSTICAS ATLETAS'!O:O)</f>
        <v>18</v>
      </c>
      <c r="J41" s="24">
        <f t="shared" si="2"/>
        <v>0.3888888889</v>
      </c>
      <c r="K41" s="22">
        <f>SUMIF('ESTATÍSTICAS ATLETAS'!$I:$I,$B41,'ESTATÍSTICAS ATLETAS'!Q:Q)</f>
        <v>6</v>
      </c>
      <c r="L41" s="22">
        <f>SUMIF('ESTATÍSTICAS ATLETAS'!$I:$I,$B41,'ESTATÍSTICAS ATLETAS'!R:R)</f>
        <v>15</v>
      </c>
      <c r="M41" s="24">
        <f t="shared" si="3"/>
        <v>0.4</v>
      </c>
      <c r="N41" s="22">
        <f>SUMIF('ESTATÍSTICAS ATLETAS'!$I:$I,$B41,'ESTATÍSTICAS ATLETAS'!T:T)</f>
        <v>1</v>
      </c>
      <c r="O41" s="22">
        <f>SUMIF('ESTATÍSTICAS ATLETAS'!$I:$I,$B41,'ESTATÍSTICAS ATLETAS'!U:U)</f>
        <v>3</v>
      </c>
      <c r="P41" s="24">
        <f t="shared" si="4"/>
        <v>0.3333333333</v>
      </c>
      <c r="Q41" s="22">
        <f>SUMIF('ESTATÍSTICAS ATLETAS'!$I:$I,$B41,'ESTATÍSTICAS ATLETAS'!W:W)</f>
        <v>0</v>
      </c>
      <c r="R41" s="22">
        <f>SUMIF('ESTATÍSTICAS ATLETAS'!$I:$I,$B41,'ESTATÍSTICAS ATLETAS'!X:X)</f>
        <v>6</v>
      </c>
      <c r="S41" s="24">
        <f t="shared" si="5"/>
        <v>0</v>
      </c>
      <c r="T41" s="22">
        <f>SUMIF('ESTATÍSTICAS ATLETAS'!$I:$I,$B41,'ESTATÍSTICAS ATLETAS'!Z:Z)</f>
        <v>9</v>
      </c>
      <c r="U41" s="22">
        <f>SUMIF('ESTATÍSTICAS ATLETAS'!$I:$I,$B41,'ESTATÍSTICAS ATLETAS'!AA:AA)</f>
        <v>6</v>
      </c>
      <c r="V41" s="22">
        <f>SUMIF('ESTATÍSTICAS ATLETAS'!$I:$I,$B41,'ESTATÍSTICAS ATLETAS'!AB:AB)</f>
        <v>15</v>
      </c>
      <c r="W41" s="23">
        <f t="shared" si="6"/>
        <v>7.5</v>
      </c>
      <c r="X41" s="22">
        <f>SUMIF('ESTATÍSTICAS ATLETAS'!$I:$I,$B41,'ESTATÍSTICAS ATLETAS'!AC:AC)</f>
        <v>5</v>
      </c>
      <c r="Y41" s="23">
        <f t="shared" si="7"/>
        <v>2.5</v>
      </c>
      <c r="Z41" s="22">
        <f>SUMIF('ESTATÍSTICAS ATLETAS'!$I:$I,$B41,'ESTATÍSTICAS ATLETAS'!AD:AD)</f>
        <v>6</v>
      </c>
      <c r="AA41" s="22">
        <f>SUMIF('ESTATÍSTICAS ATLETAS'!$I:$I,$B41,'ESTATÍSTICAS ATLETAS'!AE:AE)</f>
        <v>2</v>
      </c>
      <c r="AB41" s="22">
        <f>SUMIF('ESTATÍSTICAS ATLETAS'!$I:$I,$B41,'ESTATÍSTICAS ATLETAS'!AF:AF)</f>
        <v>0</v>
      </c>
      <c r="AC41" s="22">
        <f>SUMIF('ESTATÍSTICAS ATLETAS'!$I:$I,$B41,'ESTATÍSTICAS ATLETAS'!AG:AG)</f>
        <v>1</v>
      </c>
      <c r="AD41" s="22">
        <f>SUMIF('ESTATÍSTICAS ATLETAS'!$I:$I,$B41,'ESTATÍSTICAS ATLETAS'!AH:AH)</f>
        <v>3</v>
      </c>
      <c r="AE41" s="22">
        <f>SUMIF('ESTATÍSTICAS ATLETAS'!$I:$I,$B41,'ESTATÍSTICAS ATLETAS'!AI:AI)</f>
        <v>59</v>
      </c>
      <c r="AF41" s="25">
        <f>SUMIF('ESTATÍSTICAS ATLETAS'!$I:$I,$B41,'ESTATÍSTICAS ATLETAS'!AJ:AJ)</f>
        <v>14</v>
      </c>
    </row>
    <row r="42">
      <c r="A42" s="14">
        <v>41.0</v>
      </c>
      <c r="B42" s="15" t="s">
        <v>86</v>
      </c>
      <c r="C42" s="15">
        <v>34.0</v>
      </c>
      <c r="D42" s="15" t="s">
        <v>67</v>
      </c>
      <c r="E42" s="16">
        <f>COUNTIF('ESTATÍSTICAS ATLETAS'!I:I,B42)</f>
        <v>3</v>
      </c>
      <c r="F42" s="16">
        <f>SUMIF('ESTATÍSTICAS ATLETAS'!I:I,B42,'ESTATÍSTICAS ATLETAS'!M:M)</f>
        <v>44</v>
      </c>
      <c r="G42" s="17">
        <f t="shared" si="1"/>
        <v>14.66666667</v>
      </c>
      <c r="H42" s="16">
        <f>SUMIF('ESTATÍSTICAS ATLETAS'!$I:$I,$B42,'ESTATÍSTICAS ATLETAS'!N:N)</f>
        <v>18</v>
      </c>
      <c r="I42" s="16">
        <f>SUMIF('ESTATÍSTICAS ATLETAS'!$I:$I,$B42,'ESTATÍSTICAS ATLETAS'!O:O)</f>
        <v>44</v>
      </c>
      <c r="J42" s="18">
        <f t="shared" si="2"/>
        <v>0.4090909091</v>
      </c>
      <c r="K42" s="16">
        <f>SUMIF('ESTATÍSTICAS ATLETAS'!$I:$I,$B42,'ESTATÍSTICAS ATLETAS'!Q:Q)</f>
        <v>12</v>
      </c>
      <c r="L42" s="16">
        <f>SUMIF('ESTATÍSTICAS ATLETAS'!$I:$I,$B42,'ESTATÍSTICAS ATLETAS'!R:R)</f>
        <v>27</v>
      </c>
      <c r="M42" s="18">
        <f t="shared" si="3"/>
        <v>0.4444444444</v>
      </c>
      <c r="N42" s="16">
        <f>SUMIF('ESTATÍSTICAS ATLETAS'!$I:$I,$B42,'ESTATÍSTICAS ATLETAS'!T:T)</f>
        <v>6</v>
      </c>
      <c r="O42" s="16">
        <f>SUMIF('ESTATÍSTICAS ATLETAS'!$I:$I,$B42,'ESTATÍSTICAS ATLETAS'!U:U)</f>
        <v>17</v>
      </c>
      <c r="P42" s="18">
        <f t="shared" si="4"/>
        <v>0.3529411765</v>
      </c>
      <c r="Q42" s="16">
        <f>SUMIF('ESTATÍSTICAS ATLETAS'!$I:$I,$B42,'ESTATÍSTICAS ATLETAS'!W:W)</f>
        <v>2</v>
      </c>
      <c r="R42" s="16">
        <f>SUMIF('ESTATÍSTICAS ATLETAS'!$I:$I,$B42,'ESTATÍSTICAS ATLETAS'!X:X)</f>
        <v>4</v>
      </c>
      <c r="S42" s="18">
        <f t="shared" si="5"/>
        <v>0.5</v>
      </c>
      <c r="T42" s="16">
        <f>SUMIF('ESTATÍSTICAS ATLETAS'!$I:$I,$B42,'ESTATÍSTICAS ATLETAS'!Z:Z)</f>
        <v>14</v>
      </c>
      <c r="U42" s="16">
        <f>SUMIF('ESTATÍSTICAS ATLETAS'!$I:$I,$B42,'ESTATÍSTICAS ATLETAS'!AA:AA)</f>
        <v>38</v>
      </c>
      <c r="V42" s="16">
        <f>SUMIF('ESTATÍSTICAS ATLETAS'!$I:$I,$B42,'ESTATÍSTICAS ATLETAS'!AB:AB)</f>
        <v>52</v>
      </c>
      <c r="W42" s="17">
        <f t="shared" si="6"/>
        <v>17.33333333</v>
      </c>
      <c r="X42" s="16">
        <f>SUMIF('ESTATÍSTICAS ATLETAS'!$I:$I,$B42,'ESTATÍSTICAS ATLETAS'!AC:AC)</f>
        <v>16</v>
      </c>
      <c r="Y42" s="17">
        <f t="shared" si="7"/>
        <v>5.333333333</v>
      </c>
      <c r="Z42" s="16">
        <f>SUMIF('ESTATÍSTICAS ATLETAS'!$I:$I,$B42,'ESTATÍSTICAS ATLETAS'!AD:AD)</f>
        <v>10</v>
      </c>
      <c r="AA42" s="16">
        <f>SUMIF('ESTATÍSTICAS ATLETAS'!$I:$I,$B42,'ESTATÍSTICAS ATLETAS'!AE:AE)</f>
        <v>4</v>
      </c>
      <c r="AB42" s="16">
        <f>SUMIF('ESTATÍSTICAS ATLETAS'!$I:$I,$B42,'ESTATÍSTICAS ATLETAS'!AF:AF)</f>
        <v>1</v>
      </c>
      <c r="AC42" s="16">
        <f>SUMIF('ESTATÍSTICAS ATLETAS'!$I:$I,$B42,'ESTATÍSTICAS ATLETAS'!AG:AG)</f>
        <v>4</v>
      </c>
      <c r="AD42" s="16">
        <f>SUMIF('ESTATÍSTICAS ATLETAS'!$I:$I,$B42,'ESTATÍSTICAS ATLETAS'!AH:AH)</f>
        <v>3</v>
      </c>
      <c r="AE42" s="16">
        <f>SUMIF('ESTATÍSTICAS ATLETAS'!$I:$I,$B42,'ESTATÍSTICAS ATLETAS'!AI:AI)</f>
        <v>105</v>
      </c>
      <c r="AF42" s="19">
        <f>SUMIF('ESTATÍSTICAS ATLETAS'!$I:$I,$B42,'ESTATÍSTICAS ATLETAS'!AJ:AJ)</f>
        <v>79</v>
      </c>
    </row>
    <row r="43">
      <c r="A43" s="20">
        <v>42.0</v>
      </c>
      <c r="B43" s="21" t="s">
        <v>88</v>
      </c>
      <c r="C43" s="21">
        <v>96.0</v>
      </c>
      <c r="D43" s="21" t="s">
        <v>67</v>
      </c>
      <c r="E43" s="22">
        <f>COUNTIF('ESTATÍSTICAS ATLETAS'!I:I,B43)</f>
        <v>1</v>
      </c>
      <c r="F43" s="22">
        <f>SUMIF('ESTATÍSTICAS ATLETAS'!I:I,B43,'ESTATÍSTICAS ATLETAS'!M:M)</f>
        <v>14</v>
      </c>
      <c r="G43" s="23">
        <f t="shared" si="1"/>
        <v>14</v>
      </c>
      <c r="H43" s="22">
        <f>SUMIF('ESTATÍSTICAS ATLETAS'!$I:$I,$B43,'ESTATÍSTICAS ATLETAS'!N:N)</f>
        <v>5</v>
      </c>
      <c r="I43" s="22">
        <f>SUMIF('ESTATÍSTICAS ATLETAS'!$I:$I,$B43,'ESTATÍSTICAS ATLETAS'!O:O)</f>
        <v>10</v>
      </c>
      <c r="J43" s="24">
        <f t="shared" si="2"/>
        <v>0.5</v>
      </c>
      <c r="K43" s="22">
        <f>SUMIF('ESTATÍSTICAS ATLETAS'!$I:$I,$B43,'ESTATÍSTICAS ATLETAS'!Q:Q)</f>
        <v>3</v>
      </c>
      <c r="L43" s="22">
        <f>SUMIF('ESTATÍSTICAS ATLETAS'!$I:$I,$B43,'ESTATÍSTICAS ATLETAS'!R:R)</f>
        <v>7</v>
      </c>
      <c r="M43" s="24">
        <f t="shared" si="3"/>
        <v>0.4285714286</v>
      </c>
      <c r="N43" s="22">
        <f>SUMIF('ESTATÍSTICAS ATLETAS'!$I:$I,$B43,'ESTATÍSTICAS ATLETAS'!T:T)</f>
        <v>2</v>
      </c>
      <c r="O43" s="22">
        <f>SUMIF('ESTATÍSTICAS ATLETAS'!$I:$I,$B43,'ESTATÍSTICAS ATLETAS'!U:U)</f>
        <v>3</v>
      </c>
      <c r="P43" s="24">
        <f t="shared" si="4"/>
        <v>0.6666666667</v>
      </c>
      <c r="Q43" s="22">
        <f>SUMIF('ESTATÍSTICAS ATLETAS'!$I:$I,$B43,'ESTATÍSTICAS ATLETAS'!W:W)</f>
        <v>2</v>
      </c>
      <c r="R43" s="22">
        <f>SUMIF('ESTATÍSTICAS ATLETAS'!$I:$I,$B43,'ESTATÍSTICAS ATLETAS'!X:X)</f>
        <v>4</v>
      </c>
      <c r="S43" s="24">
        <f t="shared" si="5"/>
        <v>0.5</v>
      </c>
      <c r="T43" s="22">
        <f>SUMIF('ESTATÍSTICAS ATLETAS'!$I:$I,$B43,'ESTATÍSTICAS ATLETAS'!Z:Z)</f>
        <v>0</v>
      </c>
      <c r="U43" s="22">
        <f>SUMIF('ESTATÍSTICAS ATLETAS'!$I:$I,$B43,'ESTATÍSTICAS ATLETAS'!AA:AA)</f>
        <v>3</v>
      </c>
      <c r="V43" s="22">
        <f>SUMIF('ESTATÍSTICAS ATLETAS'!$I:$I,$B43,'ESTATÍSTICAS ATLETAS'!AB:AB)</f>
        <v>3</v>
      </c>
      <c r="W43" s="23">
        <f t="shared" si="6"/>
        <v>3</v>
      </c>
      <c r="X43" s="22">
        <f>SUMIF('ESTATÍSTICAS ATLETAS'!$I:$I,$B43,'ESTATÍSTICAS ATLETAS'!AC:AC)</f>
        <v>3</v>
      </c>
      <c r="Y43" s="23">
        <f t="shared" si="7"/>
        <v>3</v>
      </c>
      <c r="Z43" s="22">
        <f>SUMIF('ESTATÍSTICAS ATLETAS'!$I:$I,$B43,'ESTATÍSTICAS ATLETAS'!AD:AD)</f>
        <v>4</v>
      </c>
      <c r="AA43" s="22">
        <f>SUMIF('ESTATÍSTICAS ATLETAS'!$I:$I,$B43,'ESTATÍSTICAS ATLETAS'!AE:AE)</f>
        <v>2</v>
      </c>
      <c r="AB43" s="22">
        <f>SUMIF('ESTATÍSTICAS ATLETAS'!$I:$I,$B43,'ESTATÍSTICAS ATLETAS'!AF:AF)</f>
        <v>1</v>
      </c>
      <c r="AC43" s="22">
        <f>SUMIF('ESTATÍSTICAS ATLETAS'!$I:$I,$B43,'ESTATÍSTICAS ATLETAS'!AG:AG)</f>
        <v>3</v>
      </c>
      <c r="AD43" s="22">
        <f>SUMIF('ESTATÍSTICAS ATLETAS'!$I:$I,$B43,'ESTATÍSTICAS ATLETAS'!AH:AH)</f>
        <v>2</v>
      </c>
      <c r="AE43" s="22">
        <f>SUMIF('ESTATÍSTICAS ATLETAS'!$I:$I,$B43,'ESTATÍSTICAS ATLETAS'!AI:AI)</f>
        <v>28</v>
      </c>
      <c r="AF43" s="25">
        <f>SUMIF('ESTATÍSTICAS ATLETAS'!$I:$I,$B43,'ESTATÍSTICAS ATLETAS'!AJ:AJ)</f>
        <v>12</v>
      </c>
    </row>
    <row r="44">
      <c r="A44" s="14">
        <v>43.0</v>
      </c>
      <c r="B44" s="15" t="s">
        <v>90</v>
      </c>
      <c r="C44" s="15">
        <v>0.0</v>
      </c>
      <c r="D44" s="15" t="s">
        <v>67</v>
      </c>
      <c r="E44" s="16">
        <f>COUNTIF('ESTATÍSTICAS ATLETAS'!I:I,B44)</f>
        <v>2</v>
      </c>
      <c r="F44" s="16">
        <f>SUMIF('ESTATÍSTICAS ATLETAS'!I:I,B44,'ESTATÍSTICAS ATLETAS'!M:M)</f>
        <v>6</v>
      </c>
      <c r="G44" s="17">
        <f t="shared" si="1"/>
        <v>3</v>
      </c>
      <c r="H44" s="16">
        <f>SUMIF('ESTATÍSTICAS ATLETAS'!$I:$I,$B44,'ESTATÍSTICAS ATLETAS'!N:N)</f>
        <v>3</v>
      </c>
      <c r="I44" s="16">
        <f>SUMIF('ESTATÍSTICAS ATLETAS'!$I:$I,$B44,'ESTATÍSTICAS ATLETAS'!O:O)</f>
        <v>10</v>
      </c>
      <c r="J44" s="18">
        <f t="shared" si="2"/>
        <v>0.3</v>
      </c>
      <c r="K44" s="16">
        <f>SUMIF('ESTATÍSTICAS ATLETAS'!$I:$I,$B44,'ESTATÍSTICAS ATLETAS'!Q:Q)</f>
        <v>3</v>
      </c>
      <c r="L44" s="16">
        <f>SUMIF('ESTATÍSTICAS ATLETAS'!$I:$I,$B44,'ESTATÍSTICAS ATLETAS'!R:R)</f>
        <v>10</v>
      </c>
      <c r="M44" s="18">
        <f t="shared" si="3"/>
        <v>0.3</v>
      </c>
      <c r="N44" s="16">
        <f>SUMIF('ESTATÍSTICAS ATLETAS'!$I:$I,$B44,'ESTATÍSTICAS ATLETAS'!T:T)</f>
        <v>0</v>
      </c>
      <c r="O44" s="16">
        <f>SUMIF('ESTATÍSTICAS ATLETAS'!$I:$I,$B44,'ESTATÍSTICAS ATLETAS'!U:U)</f>
        <v>0</v>
      </c>
      <c r="P44" s="18" t="str">
        <f t="shared" si="4"/>
        <v/>
      </c>
      <c r="Q44" s="16">
        <f>SUMIF('ESTATÍSTICAS ATLETAS'!$I:$I,$B44,'ESTATÍSTICAS ATLETAS'!W:W)</f>
        <v>0</v>
      </c>
      <c r="R44" s="16">
        <f>SUMIF('ESTATÍSTICAS ATLETAS'!$I:$I,$B44,'ESTATÍSTICAS ATLETAS'!X:X)</f>
        <v>0</v>
      </c>
      <c r="S44" s="18" t="str">
        <f t="shared" si="5"/>
        <v/>
      </c>
      <c r="T44" s="16">
        <f>SUMIF('ESTATÍSTICAS ATLETAS'!$I:$I,$B44,'ESTATÍSTICAS ATLETAS'!Z:Z)</f>
        <v>4</v>
      </c>
      <c r="U44" s="16">
        <f>SUMIF('ESTATÍSTICAS ATLETAS'!$I:$I,$B44,'ESTATÍSTICAS ATLETAS'!AA:AA)</f>
        <v>14</v>
      </c>
      <c r="V44" s="16">
        <f>SUMIF('ESTATÍSTICAS ATLETAS'!$I:$I,$B44,'ESTATÍSTICAS ATLETAS'!AB:AB)</f>
        <v>18</v>
      </c>
      <c r="W44" s="17">
        <f t="shared" si="6"/>
        <v>9</v>
      </c>
      <c r="X44" s="16">
        <f>SUMIF('ESTATÍSTICAS ATLETAS'!$I:$I,$B44,'ESTATÍSTICAS ATLETAS'!AC:AC)</f>
        <v>2</v>
      </c>
      <c r="Y44" s="17">
        <f t="shared" si="7"/>
        <v>1</v>
      </c>
      <c r="Z44" s="16">
        <f>SUMIF('ESTATÍSTICAS ATLETAS'!$I:$I,$B44,'ESTATÍSTICAS ATLETAS'!AD:AD)</f>
        <v>3</v>
      </c>
      <c r="AA44" s="16">
        <f>SUMIF('ESTATÍSTICAS ATLETAS'!$I:$I,$B44,'ESTATÍSTICAS ATLETAS'!AE:AE)</f>
        <v>3</v>
      </c>
      <c r="AB44" s="16">
        <f>SUMIF('ESTATÍSTICAS ATLETAS'!$I:$I,$B44,'ESTATÍSTICAS ATLETAS'!AF:AF)</f>
        <v>0</v>
      </c>
      <c r="AC44" s="16">
        <f>SUMIF('ESTATÍSTICAS ATLETAS'!$I:$I,$B44,'ESTATÍSTICAS ATLETAS'!AG:AG)</f>
        <v>2</v>
      </c>
      <c r="AD44" s="16">
        <f>SUMIF('ESTATÍSTICAS ATLETAS'!$I:$I,$B44,'ESTATÍSTICAS ATLETAS'!AH:AH)</f>
        <v>0</v>
      </c>
      <c r="AE44" s="16">
        <f>SUMIF('ESTATÍSTICAS ATLETAS'!$I:$I,$B44,'ESTATÍSTICAS ATLETAS'!AI:AI)</f>
        <v>53</v>
      </c>
      <c r="AF44" s="19">
        <f>SUMIF('ESTATÍSTICAS ATLETAS'!$I:$I,$B44,'ESTATÍSTICAS ATLETAS'!AJ:AJ)</f>
        <v>19</v>
      </c>
    </row>
    <row r="45">
      <c r="A45" s="20">
        <v>44.0</v>
      </c>
      <c r="B45" s="21" t="s">
        <v>92</v>
      </c>
      <c r="C45" s="21">
        <v>90.0</v>
      </c>
      <c r="D45" s="21" t="s">
        <v>67</v>
      </c>
      <c r="E45" s="22">
        <f>COUNTIF('ESTATÍSTICAS ATLETAS'!I:I,B45)</f>
        <v>1</v>
      </c>
      <c r="F45" s="22">
        <f>SUMIF('ESTATÍSTICAS ATLETAS'!I:I,B45,'ESTATÍSTICAS ATLETAS'!M:M)</f>
        <v>22</v>
      </c>
      <c r="G45" s="23">
        <f t="shared" si="1"/>
        <v>22</v>
      </c>
      <c r="H45" s="22">
        <f>SUMIF('ESTATÍSTICAS ATLETAS'!$I:$I,$B45,'ESTATÍSTICAS ATLETAS'!N:N)</f>
        <v>10</v>
      </c>
      <c r="I45" s="22">
        <f>SUMIF('ESTATÍSTICAS ATLETAS'!$I:$I,$B45,'ESTATÍSTICAS ATLETAS'!O:O)</f>
        <v>20</v>
      </c>
      <c r="J45" s="24">
        <f t="shared" si="2"/>
        <v>0.5</v>
      </c>
      <c r="K45" s="22">
        <f>SUMIF('ESTATÍSTICAS ATLETAS'!$I:$I,$B45,'ESTATÍSTICAS ATLETAS'!Q:Q)</f>
        <v>10</v>
      </c>
      <c r="L45" s="22">
        <f>SUMIF('ESTATÍSTICAS ATLETAS'!$I:$I,$B45,'ESTATÍSTICAS ATLETAS'!R:R)</f>
        <v>15</v>
      </c>
      <c r="M45" s="24">
        <f t="shared" si="3"/>
        <v>0.6666666667</v>
      </c>
      <c r="N45" s="22">
        <f>SUMIF('ESTATÍSTICAS ATLETAS'!$I:$I,$B45,'ESTATÍSTICAS ATLETAS'!T:T)</f>
        <v>0</v>
      </c>
      <c r="O45" s="22">
        <f>SUMIF('ESTATÍSTICAS ATLETAS'!$I:$I,$B45,'ESTATÍSTICAS ATLETAS'!U:U)</f>
        <v>5</v>
      </c>
      <c r="P45" s="24">
        <f t="shared" si="4"/>
        <v>0</v>
      </c>
      <c r="Q45" s="22">
        <f>SUMIF('ESTATÍSTICAS ATLETAS'!$I:$I,$B45,'ESTATÍSTICAS ATLETAS'!W:W)</f>
        <v>2</v>
      </c>
      <c r="R45" s="22">
        <f>SUMIF('ESTATÍSTICAS ATLETAS'!$I:$I,$B45,'ESTATÍSTICAS ATLETAS'!X:X)</f>
        <v>2</v>
      </c>
      <c r="S45" s="24">
        <f t="shared" si="5"/>
        <v>1</v>
      </c>
      <c r="T45" s="22">
        <f>SUMIF('ESTATÍSTICAS ATLETAS'!$I:$I,$B45,'ESTATÍSTICAS ATLETAS'!Z:Z)</f>
        <v>1</v>
      </c>
      <c r="U45" s="22">
        <f>SUMIF('ESTATÍSTICAS ATLETAS'!$I:$I,$B45,'ESTATÍSTICAS ATLETAS'!AA:AA)</f>
        <v>1</v>
      </c>
      <c r="V45" s="22">
        <f>SUMIF('ESTATÍSTICAS ATLETAS'!$I:$I,$B45,'ESTATÍSTICAS ATLETAS'!AB:AB)</f>
        <v>2</v>
      </c>
      <c r="W45" s="23">
        <f t="shared" si="6"/>
        <v>2</v>
      </c>
      <c r="X45" s="22">
        <f>SUMIF('ESTATÍSTICAS ATLETAS'!$I:$I,$B45,'ESTATÍSTICAS ATLETAS'!AC:AC)</f>
        <v>1</v>
      </c>
      <c r="Y45" s="23">
        <f t="shared" si="7"/>
        <v>1</v>
      </c>
      <c r="Z45" s="22">
        <f>SUMIF('ESTATÍSTICAS ATLETAS'!$I:$I,$B45,'ESTATÍSTICAS ATLETAS'!AD:AD)</f>
        <v>1</v>
      </c>
      <c r="AA45" s="22">
        <f>SUMIF('ESTATÍSTICAS ATLETAS'!$I:$I,$B45,'ESTATÍSTICAS ATLETAS'!AE:AE)</f>
        <v>1</v>
      </c>
      <c r="AB45" s="22">
        <f>SUMIF('ESTATÍSTICAS ATLETAS'!$I:$I,$B45,'ESTATÍSTICAS ATLETAS'!AF:AF)</f>
        <v>0</v>
      </c>
      <c r="AC45" s="22">
        <f>SUMIF('ESTATÍSTICAS ATLETAS'!$I:$I,$B45,'ESTATÍSTICAS ATLETAS'!AG:AG)</f>
        <v>2</v>
      </c>
      <c r="AD45" s="22">
        <f>SUMIF('ESTATÍSTICAS ATLETAS'!$I:$I,$B45,'ESTATÍSTICAS ATLETAS'!AH:AH)</f>
        <v>2</v>
      </c>
      <c r="AE45" s="22">
        <f>SUMIF('ESTATÍSTICAS ATLETAS'!$I:$I,$B45,'ESTATÍSTICAS ATLETAS'!AI:AI)</f>
        <v>10</v>
      </c>
      <c r="AF45" s="25">
        <f>SUMIF('ESTATÍSTICAS ATLETAS'!$I:$I,$B45,'ESTATÍSTICAS ATLETAS'!AJ:AJ)</f>
        <v>15</v>
      </c>
    </row>
    <row r="46">
      <c r="A46" s="14">
        <v>45.0</v>
      </c>
      <c r="B46" s="15" t="s">
        <v>94</v>
      </c>
      <c r="C46" s="15">
        <v>15.0</v>
      </c>
      <c r="D46" s="15" t="s">
        <v>67</v>
      </c>
      <c r="E46" s="16">
        <f>COUNTIF('ESTATÍSTICAS ATLETAS'!I:I,B46)</f>
        <v>2</v>
      </c>
      <c r="F46" s="16">
        <f>SUMIF('ESTATÍSTICAS ATLETAS'!I:I,B46,'ESTATÍSTICAS ATLETAS'!M:M)</f>
        <v>10</v>
      </c>
      <c r="G46" s="17">
        <f t="shared" si="1"/>
        <v>5</v>
      </c>
      <c r="H46" s="16">
        <f>SUMIF('ESTATÍSTICAS ATLETAS'!$I:$I,$B46,'ESTATÍSTICAS ATLETAS'!N:N)</f>
        <v>5</v>
      </c>
      <c r="I46" s="16">
        <f>SUMIF('ESTATÍSTICAS ATLETAS'!$I:$I,$B46,'ESTATÍSTICAS ATLETAS'!O:O)</f>
        <v>13</v>
      </c>
      <c r="J46" s="18">
        <f t="shared" si="2"/>
        <v>0.3846153846</v>
      </c>
      <c r="K46" s="16">
        <f>SUMIF('ESTATÍSTICAS ATLETAS'!$I:$I,$B46,'ESTATÍSTICAS ATLETAS'!Q:Q)</f>
        <v>5</v>
      </c>
      <c r="L46" s="16">
        <f>SUMIF('ESTATÍSTICAS ATLETAS'!$I:$I,$B46,'ESTATÍSTICAS ATLETAS'!R:R)</f>
        <v>10</v>
      </c>
      <c r="M46" s="18">
        <f t="shared" si="3"/>
        <v>0.5</v>
      </c>
      <c r="N46" s="16">
        <f>SUMIF('ESTATÍSTICAS ATLETAS'!$I:$I,$B46,'ESTATÍSTICAS ATLETAS'!T:T)</f>
        <v>0</v>
      </c>
      <c r="O46" s="16">
        <f>SUMIF('ESTATÍSTICAS ATLETAS'!$I:$I,$B46,'ESTATÍSTICAS ATLETAS'!U:U)</f>
        <v>3</v>
      </c>
      <c r="P46" s="18">
        <f t="shared" si="4"/>
        <v>0</v>
      </c>
      <c r="Q46" s="16">
        <f>SUMIF('ESTATÍSTICAS ATLETAS'!$I:$I,$B46,'ESTATÍSTICAS ATLETAS'!W:W)</f>
        <v>0</v>
      </c>
      <c r="R46" s="16">
        <f>SUMIF('ESTATÍSTICAS ATLETAS'!$I:$I,$B46,'ESTATÍSTICAS ATLETAS'!X:X)</f>
        <v>0</v>
      </c>
      <c r="S46" s="18" t="str">
        <f t="shared" si="5"/>
        <v/>
      </c>
      <c r="T46" s="16">
        <f>SUMIF('ESTATÍSTICAS ATLETAS'!$I:$I,$B46,'ESTATÍSTICAS ATLETAS'!Z:Z)</f>
        <v>10</v>
      </c>
      <c r="U46" s="16">
        <f>SUMIF('ESTATÍSTICAS ATLETAS'!$I:$I,$B46,'ESTATÍSTICAS ATLETAS'!AA:AA)</f>
        <v>19</v>
      </c>
      <c r="V46" s="16">
        <f>SUMIF('ESTATÍSTICAS ATLETAS'!$I:$I,$B46,'ESTATÍSTICAS ATLETAS'!AB:AB)</f>
        <v>29</v>
      </c>
      <c r="W46" s="17">
        <f t="shared" si="6"/>
        <v>14.5</v>
      </c>
      <c r="X46" s="16">
        <f>SUMIF('ESTATÍSTICAS ATLETAS'!$I:$I,$B46,'ESTATÍSTICAS ATLETAS'!AC:AC)</f>
        <v>3</v>
      </c>
      <c r="Y46" s="17">
        <f t="shared" si="7"/>
        <v>1.5</v>
      </c>
      <c r="Z46" s="16">
        <f>SUMIF('ESTATÍSTICAS ATLETAS'!$I:$I,$B46,'ESTATÍSTICAS ATLETAS'!AD:AD)</f>
        <v>1</v>
      </c>
      <c r="AA46" s="16">
        <f>SUMIF('ESTATÍSTICAS ATLETAS'!$I:$I,$B46,'ESTATÍSTICAS ATLETAS'!AE:AE)</f>
        <v>4</v>
      </c>
      <c r="AB46" s="16">
        <f>SUMIF('ESTATÍSTICAS ATLETAS'!$I:$I,$B46,'ESTATÍSTICAS ATLETAS'!AF:AF)</f>
        <v>6</v>
      </c>
      <c r="AC46" s="16">
        <f>SUMIF('ESTATÍSTICAS ATLETAS'!$I:$I,$B46,'ESTATÍSTICAS ATLETAS'!AG:AG)</f>
        <v>2</v>
      </c>
      <c r="AD46" s="16">
        <f>SUMIF('ESTATÍSTICAS ATLETAS'!$I:$I,$B46,'ESTATÍSTICAS ATLETAS'!AH:AH)</f>
        <v>0</v>
      </c>
      <c r="AE46" s="16">
        <f>SUMIF('ESTATÍSTICAS ATLETAS'!$I:$I,$B46,'ESTATÍSTICAS ATLETAS'!AI:AI)</f>
        <v>73</v>
      </c>
      <c r="AF46" s="19">
        <f>SUMIF('ESTATÍSTICAS ATLETAS'!$I:$I,$B46,'ESTATÍSTICAS ATLETAS'!AJ:AJ)</f>
        <v>43</v>
      </c>
    </row>
    <row r="47">
      <c r="A47" s="20">
        <v>46.0</v>
      </c>
      <c r="B47" s="21" t="s">
        <v>97</v>
      </c>
      <c r="C47" s="21">
        <v>23.0</v>
      </c>
      <c r="D47" s="21" t="s">
        <v>96</v>
      </c>
      <c r="E47" s="22">
        <f>COUNTIF('ESTATÍSTICAS ATLETAS'!I:I,B47)</f>
        <v>3</v>
      </c>
      <c r="F47" s="22">
        <f>SUMIF('ESTATÍSTICAS ATLETAS'!I:I,B47,'ESTATÍSTICAS ATLETAS'!M:M)</f>
        <v>23</v>
      </c>
      <c r="G47" s="23">
        <f t="shared" si="1"/>
        <v>7.666666667</v>
      </c>
      <c r="H47" s="22">
        <f>SUMIF('ESTATÍSTICAS ATLETAS'!$I:$I,$B47,'ESTATÍSTICAS ATLETAS'!N:N)</f>
        <v>10</v>
      </c>
      <c r="I47" s="22">
        <f>SUMIF('ESTATÍSTICAS ATLETAS'!$I:$I,$B47,'ESTATÍSTICAS ATLETAS'!O:O)</f>
        <v>48</v>
      </c>
      <c r="J47" s="24">
        <f t="shared" si="2"/>
        <v>0.2083333333</v>
      </c>
      <c r="K47" s="22">
        <f>SUMIF('ESTATÍSTICAS ATLETAS'!$I:$I,$B47,'ESTATÍSTICAS ATLETAS'!Q:Q)</f>
        <v>8</v>
      </c>
      <c r="L47" s="22">
        <f>SUMIF('ESTATÍSTICAS ATLETAS'!$I:$I,$B47,'ESTATÍSTICAS ATLETAS'!R:R)</f>
        <v>34</v>
      </c>
      <c r="M47" s="24">
        <f t="shared" si="3"/>
        <v>0.2352941176</v>
      </c>
      <c r="N47" s="22">
        <f>SUMIF('ESTATÍSTICAS ATLETAS'!$I:$I,$B47,'ESTATÍSTICAS ATLETAS'!T:T)</f>
        <v>2</v>
      </c>
      <c r="O47" s="22">
        <f>SUMIF('ESTATÍSTICAS ATLETAS'!$I:$I,$B47,'ESTATÍSTICAS ATLETAS'!U:U)</f>
        <v>14</v>
      </c>
      <c r="P47" s="24">
        <f t="shared" si="4"/>
        <v>0.1428571429</v>
      </c>
      <c r="Q47" s="22">
        <f>SUMIF('ESTATÍSTICAS ATLETAS'!$I:$I,$B47,'ESTATÍSTICAS ATLETAS'!W:W)</f>
        <v>1</v>
      </c>
      <c r="R47" s="22">
        <f>SUMIF('ESTATÍSTICAS ATLETAS'!$I:$I,$B47,'ESTATÍSTICAS ATLETAS'!X:X)</f>
        <v>2</v>
      </c>
      <c r="S47" s="24">
        <f t="shared" si="5"/>
        <v>0.5</v>
      </c>
      <c r="T47" s="22">
        <f>SUMIF('ESTATÍSTICAS ATLETAS'!$I:$I,$B47,'ESTATÍSTICAS ATLETAS'!Z:Z)</f>
        <v>5</v>
      </c>
      <c r="U47" s="22">
        <f>SUMIF('ESTATÍSTICAS ATLETAS'!$I:$I,$B47,'ESTATÍSTICAS ATLETAS'!AA:AA)</f>
        <v>7</v>
      </c>
      <c r="V47" s="22">
        <f>SUMIF('ESTATÍSTICAS ATLETAS'!$I:$I,$B47,'ESTATÍSTICAS ATLETAS'!AB:AB)</f>
        <v>12</v>
      </c>
      <c r="W47" s="23">
        <f t="shared" si="6"/>
        <v>4</v>
      </c>
      <c r="X47" s="22">
        <f>SUMIF('ESTATÍSTICAS ATLETAS'!$I:$I,$B47,'ESTATÍSTICAS ATLETAS'!AC:AC)</f>
        <v>7</v>
      </c>
      <c r="Y47" s="23">
        <f t="shared" si="7"/>
        <v>2.333333333</v>
      </c>
      <c r="Z47" s="22">
        <f>SUMIF('ESTATÍSTICAS ATLETAS'!$I:$I,$B47,'ESTATÍSTICAS ATLETAS'!AD:AD)</f>
        <v>19</v>
      </c>
      <c r="AA47" s="22">
        <f>SUMIF('ESTATÍSTICAS ATLETAS'!$I:$I,$B47,'ESTATÍSTICAS ATLETAS'!AE:AE)</f>
        <v>5</v>
      </c>
      <c r="AB47" s="22">
        <f>SUMIF('ESTATÍSTICAS ATLETAS'!$I:$I,$B47,'ESTATÍSTICAS ATLETAS'!AF:AF)</f>
        <v>0</v>
      </c>
      <c r="AC47" s="22">
        <f>SUMIF('ESTATÍSTICAS ATLETAS'!$I:$I,$B47,'ESTATÍSTICAS ATLETAS'!AG:AG)</f>
        <v>8</v>
      </c>
      <c r="AD47" s="22">
        <f>SUMIF('ESTATÍSTICAS ATLETAS'!$I:$I,$B47,'ESTATÍSTICAS ATLETAS'!AH:AH)</f>
        <v>1</v>
      </c>
      <c r="AE47" s="22">
        <f>SUMIF('ESTATÍSTICAS ATLETAS'!$I:$I,$B47,'ESTATÍSTICAS ATLETAS'!AI:AI)</f>
        <v>-27</v>
      </c>
      <c r="AF47" s="25">
        <f>SUMIF('ESTATÍSTICAS ATLETAS'!$I:$I,$B47,'ESTATÍSTICAS ATLETAS'!AJ:AJ)</f>
        <v>-11</v>
      </c>
    </row>
    <row r="48">
      <c r="A48" s="14">
        <v>47.0</v>
      </c>
      <c r="B48" s="15" t="s">
        <v>100</v>
      </c>
      <c r="C48" s="15">
        <v>32.0</v>
      </c>
      <c r="D48" s="15" t="s">
        <v>96</v>
      </c>
      <c r="E48" s="16">
        <f>COUNTIF('ESTATÍSTICAS ATLETAS'!I:I,B48)</f>
        <v>3</v>
      </c>
      <c r="F48" s="16">
        <f>SUMIF('ESTATÍSTICAS ATLETAS'!I:I,B48,'ESTATÍSTICAS ATLETAS'!M:M)</f>
        <v>34</v>
      </c>
      <c r="G48" s="17">
        <f t="shared" si="1"/>
        <v>11.33333333</v>
      </c>
      <c r="H48" s="16">
        <f>SUMIF('ESTATÍSTICAS ATLETAS'!$I:$I,$B48,'ESTATÍSTICAS ATLETAS'!N:N)</f>
        <v>14</v>
      </c>
      <c r="I48" s="16">
        <f>SUMIF('ESTATÍSTICAS ATLETAS'!$I:$I,$B48,'ESTATÍSTICAS ATLETAS'!O:O)</f>
        <v>39</v>
      </c>
      <c r="J48" s="18">
        <f t="shared" si="2"/>
        <v>0.358974359</v>
      </c>
      <c r="K48" s="16">
        <f>SUMIF('ESTATÍSTICAS ATLETAS'!$I:$I,$B48,'ESTATÍSTICAS ATLETAS'!Q:Q)</f>
        <v>12</v>
      </c>
      <c r="L48" s="16">
        <f>SUMIF('ESTATÍSTICAS ATLETAS'!$I:$I,$B48,'ESTATÍSTICAS ATLETAS'!R:R)</f>
        <v>26</v>
      </c>
      <c r="M48" s="18">
        <f t="shared" si="3"/>
        <v>0.4615384615</v>
      </c>
      <c r="N48" s="16">
        <f>SUMIF('ESTATÍSTICAS ATLETAS'!$I:$I,$B48,'ESTATÍSTICAS ATLETAS'!T:T)</f>
        <v>2</v>
      </c>
      <c r="O48" s="16">
        <f>SUMIF('ESTATÍSTICAS ATLETAS'!$I:$I,$B48,'ESTATÍSTICAS ATLETAS'!U:U)</f>
        <v>13</v>
      </c>
      <c r="P48" s="18">
        <f t="shared" si="4"/>
        <v>0.1538461538</v>
      </c>
      <c r="Q48" s="16">
        <f>SUMIF('ESTATÍSTICAS ATLETAS'!$I:$I,$B48,'ESTATÍSTICAS ATLETAS'!W:W)</f>
        <v>4</v>
      </c>
      <c r="R48" s="16">
        <f>SUMIF('ESTATÍSTICAS ATLETAS'!$I:$I,$B48,'ESTATÍSTICAS ATLETAS'!X:X)</f>
        <v>10</v>
      </c>
      <c r="S48" s="18">
        <f t="shared" si="5"/>
        <v>0.4</v>
      </c>
      <c r="T48" s="16">
        <f>SUMIF('ESTATÍSTICAS ATLETAS'!$I:$I,$B48,'ESTATÍSTICAS ATLETAS'!Z:Z)</f>
        <v>6</v>
      </c>
      <c r="U48" s="16">
        <f>SUMIF('ESTATÍSTICAS ATLETAS'!$I:$I,$B48,'ESTATÍSTICAS ATLETAS'!AA:AA)</f>
        <v>29</v>
      </c>
      <c r="V48" s="16">
        <f>SUMIF('ESTATÍSTICAS ATLETAS'!$I:$I,$B48,'ESTATÍSTICAS ATLETAS'!AB:AB)</f>
        <v>35</v>
      </c>
      <c r="W48" s="17">
        <f t="shared" si="6"/>
        <v>11.66666667</v>
      </c>
      <c r="X48" s="16">
        <f>SUMIF('ESTATÍSTICAS ATLETAS'!$I:$I,$B48,'ESTATÍSTICAS ATLETAS'!AC:AC)</f>
        <v>7</v>
      </c>
      <c r="Y48" s="17">
        <f t="shared" si="7"/>
        <v>2.333333333</v>
      </c>
      <c r="Z48" s="16">
        <f>SUMIF('ESTATÍSTICAS ATLETAS'!$I:$I,$B48,'ESTATÍSTICAS ATLETAS'!AD:AD)</f>
        <v>13</v>
      </c>
      <c r="AA48" s="16">
        <f>SUMIF('ESTATÍSTICAS ATLETAS'!$I:$I,$B48,'ESTATÍSTICAS ATLETAS'!AE:AE)</f>
        <v>7</v>
      </c>
      <c r="AB48" s="16">
        <f>SUMIF('ESTATÍSTICAS ATLETAS'!$I:$I,$B48,'ESTATÍSTICAS ATLETAS'!AF:AF)</f>
        <v>3</v>
      </c>
      <c r="AC48" s="16">
        <f>SUMIF('ESTATÍSTICAS ATLETAS'!$I:$I,$B48,'ESTATÍSTICAS ATLETAS'!AG:AG)</f>
        <v>7</v>
      </c>
      <c r="AD48" s="16">
        <f>SUMIF('ESTATÍSTICAS ATLETAS'!$I:$I,$B48,'ESTATÍSTICAS ATLETAS'!AH:AH)</f>
        <v>6</v>
      </c>
      <c r="AE48" s="16">
        <f>SUMIF('ESTATÍSTICAS ATLETAS'!$I:$I,$B48,'ESTATÍSTICAS ATLETAS'!AI:AI)</f>
        <v>-27</v>
      </c>
      <c r="AF48" s="19">
        <f>SUMIF('ESTATÍSTICAS ATLETAS'!$I:$I,$B48,'ESTATÍSTICAS ATLETAS'!AJ:AJ)</f>
        <v>42</v>
      </c>
    </row>
    <row r="49">
      <c r="A49" s="20">
        <v>48.0</v>
      </c>
      <c r="B49" s="21" t="s">
        <v>102</v>
      </c>
      <c r="C49" s="21">
        <v>8.0</v>
      </c>
      <c r="D49" s="21" t="s">
        <v>96</v>
      </c>
      <c r="E49" s="22">
        <f>COUNTIF('ESTATÍSTICAS ATLETAS'!I:I,B49)</f>
        <v>3</v>
      </c>
      <c r="F49" s="22">
        <f>SUMIF('ESTATÍSTICAS ATLETAS'!I:I,B49,'ESTATÍSTICAS ATLETAS'!M:M)</f>
        <v>0</v>
      </c>
      <c r="G49" s="23">
        <f t="shared" si="1"/>
        <v>0</v>
      </c>
      <c r="H49" s="22">
        <f>SUMIF('ESTATÍSTICAS ATLETAS'!$I:$I,$B49,'ESTATÍSTICAS ATLETAS'!N:N)</f>
        <v>0</v>
      </c>
      <c r="I49" s="22">
        <f>SUMIF('ESTATÍSTICAS ATLETAS'!$I:$I,$B49,'ESTATÍSTICAS ATLETAS'!O:O)</f>
        <v>1</v>
      </c>
      <c r="J49" s="24">
        <f t="shared" si="2"/>
        <v>0</v>
      </c>
      <c r="K49" s="22">
        <f>SUMIF('ESTATÍSTICAS ATLETAS'!$I:$I,$B49,'ESTATÍSTICAS ATLETAS'!Q:Q)</f>
        <v>0</v>
      </c>
      <c r="L49" s="22">
        <f>SUMIF('ESTATÍSTICAS ATLETAS'!$I:$I,$B49,'ESTATÍSTICAS ATLETAS'!R:R)</f>
        <v>0</v>
      </c>
      <c r="M49" s="24" t="str">
        <f t="shared" si="3"/>
        <v/>
      </c>
      <c r="N49" s="22">
        <f>SUMIF('ESTATÍSTICAS ATLETAS'!$I:$I,$B49,'ESTATÍSTICAS ATLETAS'!T:T)</f>
        <v>0</v>
      </c>
      <c r="O49" s="22">
        <f>SUMIF('ESTATÍSTICAS ATLETAS'!$I:$I,$B49,'ESTATÍSTICAS ATLETAS'!U:U)</f>
        <v>1</v>
      </c>
      <c r="P49" s="24">
        <f t="shared" si="4"/>
        <v>0</v>
      </c>
      <c r="Q49" s="22">
        <f>SUMIF('ESTATÍSTICAS ATLETAS'!$I:$I,$B49,'ESTATÍSTICAS ATLETAS'!W:W)</f>
        <v>0</v>
      </c>
      <c r="R49" s="22">
        <f>SUMIF('ESTATÍSTICAS ATLETAS'!$I:$I,$B49,'ESTATÍSTICAS ATLETAS'!X:X)</f>
        <v>0</v>
      </c>
      <c r="S49" s="24" t="str">
        <f t="shared" si="5"/>
        <v/>
      </c>
      <c r="T49" s="22">
        <f>SUMIF('ESTATÍSTICAS ATLETAS'!$I:$I,$B49,'ESTATÍSTICAS ATLETAS'!Z:Z)</f>
        <v>1</v>
      </c>
      <c r="U49" s="22">
        <f>SUMIF('ESTATÍSTICAS ATLETAS'!$I:$I,$B49,'ESTATÍSTICAS ATLETAS'!AA:AA)</f>
        <v>0</v>
      </c>
      <c r="V49" s="22">
        <f>SUMIF('ESTATÍSTICAS ATLETAS'!$I:$I,$B49,'ESTATÍSTICAS ATLETAS'!AB:AB)</f>
        <v>1</v>
      </c>
      <c r="W49" s="23">
        <f t="shared" si="6"/>
        <v>0.3333333333</v>
      </c>
      <c r="X49" s="22">
        <f>SUMIF('ESTATÍSTICAS ATLETAS'!$I:$I,$B49,'ESTATÍSTICAS ATLETAS'!AC:AC)</f>
        <v>1</v>
      </c>
      <c r="Y49" s="23">
        <f t="shared" si="7"/>
        <v>0.3333333333</v>
      </c>
      <c r="Z49" s="22">
        <f>SUMIF('ESTATÍSTICAS ATLETAS'!$I:$I,$B49,'ESTATÍSTICAS ATLETAS'!AD:AD)</f>
        <v>1</v>
      </c>
      <c r="AA49" s="22">
        <f>SUMIF('ESTATÍSTICAS ATLETAS'!$I:$I,$B49,'ESTATÍSTICAS ATLETAS'!AE:AE)</f>
        <v>1</v>
      </c>
      <c r="AB49" s="22">
        <f>SUMIF('ESTATÍSTICAS ATLETAS'!$I:$I,$B49,'ESTATÍSTICAS ATLETAS'!AF:AF)</f>
        <v>0</v>
      </c>
      <c r="AC49" s="22">
        <f>SUMIF('ESTATÍSTICAS ATLETAS'!$I:$I,$B49,'ESTATÍSTICAS ATLETAS'!AG:AG)</f>
        <v>0</v>
      </c>
      <c r="AD49" s="22">
        <f>SUMIF('ESTATÍSTICAS ATLETAS'!$I:$I,$B49,'ESTATÍSTICAS ATLETAS'!AH:AH)</f>
        <v>0</v>
      </c>
      <c r="AE49" s="22">
        <f>SUMIF('ESTATÍSTICAS ATLETAS'!$I:$I,$B49,'ESTATÍSTICAS ATLETAS'!AI:AI)</f>
        <v>-8</v>
      </c>
      <c r="AF49" s="25">
        <f>SUMIF('ESTATÍSTICAS ATLETAS'!$I:$I,$B49,'ESTATÍSTICAS ATLETAS'!AJ:AJ)</f>
        <v>-1</v>
      </c>
    </row>
    <row r="50">
      <c r="A50" s="14">
        <v>49.0</v>
      </c>
      <c r="B50" s="15" t="s">
        <v>104</v>
      </c>
      <c r="C50" s="15">
        <v>9.0</v>
      </c>
      <c r="D50" s="15" t="s">
        <v>96</v>
      </c>
      <c r="E50" s="16">
        <f>COUNTIF('ESTATÍSTICAS ATLETAS'!I:I,B50)</f>
        <v>3</v>
      </c>
      <c r="F50" s="16">
        <f>SUMIF('ESTATÍSTICAS ATLETAS'!I:I,B50,'ESTATÍSTICAS ATLETAS'!M:M)</f>
        <v>36</v>
      </c>
      <c r="G50" s="17">
        <f t="shared" si="1"/>
        <v>12</v>
      </c>
      <c r="H50" s="16">
        <f>SUMIF('ESTATÍSTICAS ATLETAS'!$I:$I,$B50,'ESTATÍSTICAS ATLETAS'!N:N)</f>
        <v>16</v>
      </c>
      <c r="I50" s="16">
        <f>SUMIF('ESTATÍSTICAS ATLETAS'!$I:$I,$B50,'ESTATÍSTICAS ATLETAS'!O:O)</f>
        <v>61</v>
      </c>
      <c r="J50" s="18">
        <f t="shared" si="2"/>
        <v>0.262295082</v>
      </c>
      <c r="K50" s="16">
        <f>SUMIF('ESTATÍSTICAS ATLETAS'!$I:$I,$B50,'ESTATÍSTICAS ATLETAS'!Q:Q)</f>
        <v>14</v>
      </c>
      <c r="L50" s="16">
        <f>SUMIF('ESTATÍSTICAS ATLETAS'!$I:$I,$B50,'ESTATÍSTICAS ATLETAS'!R:R)</f>
        <v>38</v>
      </c>
      <c r="M50" s="18">
        <f t="shared" si="3"/>
        <v>0.3684210526</v>
      </c>
      <c r="N50" s="16">
        <f>SUMIF('ESTATÍSTICAS ATLETAS'!$I:$I,$B50,'ESTATÍSTICAS ATLETAS'!T:T)</f>
        <v>2</v>
      </c>
      <c r="O50" s="16">
        <f>SUMIF('ESTATÍSTICAS ATLETAS'!$I:$I,$B50,'ESTATÍSTICAS ATLETAS'!U:U)</f>
        <v>23</v>
      </c>
      <c r="P50" s="18">
        <f t="shared" si="4"/>
        <v>0.08695652174</v>
      </c>
      <c r="Q50" s="16">
        <f>SUMIF('ESTATÍSTICAS ATLETAS'!$I:$I,$B50,'ESTATÍSTICAS ATLETAS'!W:W)</f>
        <v>2</v>
      </c>
      <c r="R50" s="16">
        <f>SUMIF('ESTATÍSTICAS ATLETAS'!$I:$I,$B50,'ESTATÍSTICAS ATLETAS'!X:X)</f>
        <v>5</v>
      </c>
      <c r="S50" s="18">
        <f t="shared" si="5"/>
        <v>0.4</v>
      </c>
      <c r="T50" s="16">
        <f>SUMIF('ESTATÍSTICAS ATLETAS'!$I:$I,$B50,'ESTATÍSTICAS ATLETAS'!Z:Z)</f>
        <v>12</v>
      </c>
      <c r="U50" s="16">
        <f>SUMIF('ESTATÍSTICAS ATLETAS'!$I:$I,$B50,'ESTATÍSTICAS ATLETAS'!AA:AA)</f>
        <v>16</v>
      </c>
      <c r="V50" s="16">
        <f>SUMIF('ESTATÍSTICAS ATLETAS'!$I:$I,$B50,'ESTATÍSTICAS ATLETAS'!AB:AB)</f>
        <v>28</v>
      </c>
      <c r="W50" s="17">
        <f t="shared" si="6"/>
        <v>9.333333333</v>
      </c>
      <c r="X50" s="16">
        <f>SUMIF('ESTATÍSTICAS ATLETAS'!$I:$I,$B50,'ESTATÍSTICAS ATLETAS'!AC:AC)</f>
        <v>14</v>
      </c>
      <c r="Y50" s="17">
        <f t="shared" si="7"/>
        <v>4.666666667</v>
      </c>
      <c r="Z50" s="16">
        <f>SUMIF('ESTATÍSTICAS ATLETAS'!$I:$I,$B50,'ESTATÍSTICAS ATLETAS'!AD:AD)</f>
        <v>5</v>
      </c>
      <c r="AA50" s="16">
        <f>SUMIF('ESTATÍSTICAS ATLETAS'!$I:$I,$B50,'ESTATÍSTICAS ATLETAS'!AE:AE)</f>
        <v>8</v>
      </c>
      <c r="AB50" s="16">
        <f>SUMIF('ESTATÍSTICAS ATLETAS'!$I:$I,$B50,'ESTATÍSTICAS ATLETAS'!AF:AF)</f>
        <v>1</v>
      </c>
      <c r="AC50" s="16">
        <f>SUMIF('ESTATÍSTICAS ATLETAS'!$I:$I,$B50,'ESTATÍSTICAS ATLETAS'!AG:AG)</f>
        <v>2</v>
      </c>
      <c r="AD50" s="16">
        <f>SUMIF('ESTATÍSTICAS ATLETAS'!$I:$I,$B50,'ESTATÍSTICAS ATLETAS'!AH:AH)</f>
        <v>4</v>
      </c>
      <c r="AE50" s="16">
        <f>SUMIF('ESTATÍSTICAS ATLETAS'!$I:$I,$B50,'ESTATÍSTICAS ATLETAS'!AI:AI)</f>
        <v>-31</v>
      </c>
      <c r="AF50" s="19">
        <f>SUMIF('ESTATÍSTICAS ATLETAS'!$I:$I,$B50,'ESTATÍSTICAS ATLETAS'!AJ:AJ)</f>
        <v>34</v>
      </c>
    </row>
    <row r="51">
      <c r="A51" s="20">
        <v>50.0</v>
      </c>
      <c r="B51" s="21" t="s">
        <v>106</v>
      </c>
      <c r="C51" s="21">
        <v>99.0</v>
      </c>
      <c r="D51" s="21" t="s">
        <v>96</v>
      </c>
      <c r="E51" s="22">
        <f>COUNTIF('ESTATÍSTICAS ATLETAS'!I:I,B51)</f>
        <v>2</v>
      </c>
      <c r="F51" s="22">
        <f>SUMIF('ESTATÍSTICAS ATLETAS'!I:I,B51,'ESTATÍSTICAS ATLETAS'!M:M)</f>
        <v>12</v>
      </c>
      <c r="G51" s="23">
        <f t="shared" si="1"/>
        <v>6</v>
      </c>
      <c r="H51" s="22">
        <f>SUMIF('ESTATÍSTICAS ATLETAS'!$I:$I,$B51,'ESTATÍSTICAS ATLETAS'!N:N)</f>
        <v>6</v>
      </c>
      <c r="I51" s="22">
        <f>SUMIF('ESTATÍSTICAS ATLETAS'!$I:$I,$B51,'ESTATÍSTICAS ATLETAS'!O:O)</f>
        <v>15</v>
      </c>
      <c r="J51" s="24">
        <f t="shared" si="2"/>
        <v>0.4</v>
      </c>
      <c r="K51" s="22">
        <f>SUMIF('ESTATÍSTICAS ATLETAS'!$I:$I,$B51,'ESTATÍSTICAS ATLETAS'!Q:Q)</f>
        <v>6</v>
      </c>
      <c r="L51" s="22">
        <f>SUMIF('ESTATÍSTICAS ATLETAS'!$I:$I,$B51,'ESTATÍSTICAS ATLETAS'!R:R)</f>
        <v>13</v>
      </c>
      <c r="M51" s="24">
        <f t="shared" si="3"/>
        <v>0.4615384615</v>
      </c>
      <c r="N51" s="22">
        <f>SUMIF('ESTATÍSTICAS ATLETAS'!$I:$I,$B51,'ESTATÍSTICAS ATLETAS'!T:T)</f>
        <v>0</v>
      </c>
      <c r="O51" s="22">
        <f>SUMIF('ESTATÍSTICAS ATLETAS'!$I:$I,$B51,'ESTATÍSTICAS ATLETAS'!U:U)</f>
        <v>2</v>
      </c>
      <c r="P51" s="24">
        <f t="shared" si="4"/>
        <v>0</v>
      </c>
      <c r="Q51" s="22">
        <f>SUMIF('ESTATÍSTICAS ATLETAS'!$I:$I,$B51,'ESTATÍSTICAS ATLETAS'!W:W)</f>
        <v>0</v>
      </c>
      <c r="R51" s="22">
        <f>SUMIF('ESTATÍSTICAS ATLETAS'!$I:$I,$B51,'ESTATÍSTICAS ATLETAS'!X:X)</f>
        <v>2</v>
      </c>
      <c r="S51" s="24">
        <f t="shared" si="5"/>
        <v>0</v>
      </c>
      <c r="T51" s="22">
        <f>SUMIF('ESTATÍSTICAS ATLETAS'!$I:$I,$B51,'ESTATÍSTICAS ATLETAS'!Z:Z)</f>
        <v>3</v>
      </c>
      <c r="U51" s="22">
        <f>SUMIF('ESTATÍSTICAS ATLETAS'!$I:$I,$B51,'ESTATÍSTICAS ATLETAS'!AA:AA)</f>
        <v>16</v>
      </c>
      <c r="V51" s="22">
        <f>SUMIF('ESTATÍSTICAS ATLETAS'!$I:$I,$B51,'ESTATÍSTICAS ATLETAS'!AB:AB)</f>
        <v>19</v>
      </c>
      <c r="W51" s="23">
        <f t="shared" si="6"/>
        <v>9.5</v>
      </c>
      <c r="X51" s="22">
        <f>SUMIF('ESTATÍSTICAS ATLETAS'!$I:$I,$B51,'ESTATÍSTICAS ATLETAS'!AC:AC)</f>
        <v>0</v>
      </c>
      <c r="Y51" s="23">
        <f t="shared" si="7"/>
        <v>0</v>
      </c>
      <c r="Z51" s="22">
        <f>SUMIF('ESTATÍSTICAS ATLETAS'!$I:$I,$B51,'ESTATÍSTICAS ATLETAS'!AD:AD)</f>
        <v>4</v>
      </c>
      <c r="AA51" s="22">
        <f>SUMIF('ESTATÍSTICAS ATLETAS'!$I:$I,$B51,'ESTATÍSTICAS ATLETAS'!AE:AE)</f>
        <v>3</v>
      </c>
      <c r="AB51" s="22">
        <f>SUMIF('ESTATÍSTICAS ATLETAS'!$I:$I,$B51,'ESTATÍSTICAS ATLETAS'!AF:AF)</f>
        <v>2</v>
      </c>
      <c r="AC51" s="22">
        <f>SUMIF('ESTATÍSTICAS ATLETAS'!$I:$I,$B51,'ESTATÍSTICAS ATLETAS'!AG:AG)</f>
        <v>2</v>
      </c>
      <c r="AD51" s="22">
        <f>SUMIF('ESTATÍSTICAS ATLETAS'!$I:$I,$B51,'ESTATÍSTICAS ATLETAS'!AH:AH)</f>
        <v>1</v>
      </c>
      <c r="AE51" s="22">
        <f>SUMIF('ESTATÍSTICAS ATLETAS'!$I:$I,$B51,'ESTATÍSTICAS ATLETAS'!AI:AI)</f>
        <v>-15</v>
      </c>
      <c r="AF51" s="25">
        <f>SUMIF('ESTATÍSTICAS ATLETAS'!$I:$I,$B51,'ESTATÍSTICAS ATLETAS'!AJ:AJ)</f>
        <v>21</v>
      </c>
    </row>
    <row r="52">
      <c r="A52" s="14">
        <v>51.0</v>
      </c>
      <c r="B52" s="15" t="s">
        <v>108</v>
      </c>
      <c r="C52" s="15">
        <v>0.0</v>
      </c>
      <c r="D52" s="15" t="s">
        <v>96</v>
      </c>
      <c r="E52" s="16">
        <f>COUNTIF('ESTATÍSTICAS ATLETAS'!I:I,B52)</f>
        <v>3</v>
      </c>
      <c r="F52" s="16">
        <f>SUMIF('ESTATÍSTICAS ATLETAS'!I:I,B52,'ESTATÍSTICAS ATLETAS'!M:M)</f>
        <v>3</v>
      </c>
      <c r="G52" s="17">
        <f t="shared" si="1"/>
        <v>1</v>
      </c>
      <c r="H52" s="16">
        <f>SUMIF('ESTATÍSTICAS ATLETAS'!$I:$I,$B52,'ESTATÍSTICAS ATLETAS'!N:N)</f>
        <v>1</v>
      </c>
      <c r="I52" s="16">
        <f>SUMIF('ESTATÍSTICAS ATLETAS'!$I:$I,$B52,'ESTATÍSTICAS ATLETAS'!O:O)</f>
        <v>9</v>
      </c>
      <c r="J52" s="18">
        <f t="shared" si="2"/>
        <v>0.1111111111</v>
      </c>
      <c r="K52" s="16">
        <f>SUMIF('ESTATÍSTICAS ATLETAS'!$I:$I,$B52,'ESTATÍSTICAS ATLETAS'!Q:Q)</f>
        <v>0</v>
      </c>
      <c r="L52" s="16">
        <f>SUMIF('ESTATÍSTICAS ATLETAS'!$I:$I,$B52,'ESTATÍSTICAS ATLETAS'!R:R)</f>
        <v>5</v>
      </c>
      <c r="M52" s="18">
        <f t="shared" si="3"/>
        <v>0</v>
      </c>
      <c r="N52" s="16">
        <f>SUMIF('ESTATÍSTICAS ATLETAS'!$I:$I,$B52,'ESTATÍSTICAS ATLETAS'!T:T)</f>
        <v>1</v>
      </c>
      <c r="O52" s="16">
        <f>SUMIF('ESTATÍSTICAS ATLETAS'!$I:$I,$B52,'ESTATÍSTICAS ATLETAS'!U:U)</f>
        <v>4</v>
      </c>
      <c r="P52" s="18">
        <f t="shared" si="4"/>
        <v>0.25</v>
      </c>
      <c r="Q52" s="16">
        <f>SUMIF('ESTATÍSTICAS ATLETAS'!$I:$I,$B52,'ESTATÍSTICAS ATLETAS'!W:W)</f>
        <v>0</v>
      </c>
      <c r="R52" s="16">
        <f>SUMIF('ESTATÍSTICAS ATLETAS'!$I:$I,$B52,'ESTATÍSTICAS ATLETAS'!X:X)</f>
        <v>4</v>
      </c>
      <c r="S52" s="18">
        <f t="shared" si="5"/>
        <v>0</v>
      </c>
      <c r="T52" s="16">
        <f>SUMIF('ESTATÍSTICAS ATLETAS'!$I:$I,$B52,'ESTATÍSTICAS ATLETAS'!Z:Z)</f>
        <v>2</v>
      </c>
      <c r="U52" s="16">
        <f>SUMIF('ESTATÍSTICAS ATLETAS'!$I:$I,$B52,'ESTATÍSTICAS ATLETAS'!AA:AA)</f>
        <v>12</v>
      </c>
      <c r="V52" s="16">
        <f>SUMIF('ESTATÍSTICAS ATLETAS'!$I:$I,$B52,'ESTATÍSTICAS ATLETAS'!AB:AB)</f>
        <v>14</v>
      </c>
      <c r="W52" s="17">
        <f t="shared" si="6"/>
        <v>4.666666667</v>
      </c>
      <c r="X52" s="16">
        <f>SUMIF('ESTATÍSTICAS ATLETAS'!$I:$I,$B52,'ESTATÍSTICAS ATLETAS'!AC:AC)</f>
        <v>6</v>
      </c>
      <c r="Y52" s="17">
        <f t="shared" si="7"/>
        <v>2</v>
      </c>
      <c r="Z52" s="16">
        <f>SUMIF('ESTATÍSTICAS ATLETAS'!$I:$I,$B52,'ESTATÍSTICAS ATLETAS'!AD:AD)</f>
        <v>3</v>
      </c>
      <c r="AA52" s="16">
        <f>SUMIF('ESTATÍSTICAS ATLETAS'!$I:$I,$B52,'ESTATÍSTICAS ATLETAS'!AE:AE)</f>
        <v>2</v>
      </c>
      <c r="AB52" s="16">
        <f>SUMIF('ESTATÍSTICAS ATLETAS'!$I:$I,$B52,'ESTATÍSTICAS ATLETAS'!AF:AF)</f>
        <v>0</v>
      </c>
      <c r="AC52" s="16">
        <f>SUMIF('ESTATÍSTICAS ATLETAS'!$I:$I,$B52,'ESTATÍSTICAS ATLETAS'!AG:AG)</f>
        <v>2</v>
      </c>
      <c r="AD52" s="16">
        <f>SUMIF('ESTATÍSTICAS ATLETAS'!$I:$I,$B52,'ESTATÍSTICAS ATLETAS'!AH:AH)</f>
        <v>3</v>
      </c>
      <c r="AE52" s="16">
        <f>SUMIF('ESTATÍSTICAS ATLETAS'!$I:$I,$B52,'ESTATÍSTICAS ATLETAS'!AI:AI)</f>
        <v>-8</v>
      </c>
      <c r="AF52" s="19">
        <f>SUMIF('ESTATÍSTICAS ATLETAS'!$I:$I,$B52,'ESTATÍSTICAS ATLETAS'!AJ:AJ)</f>
        <v>10</v>
      </c>
    </row>
    <row r="53">
      <c r="A53" s="20">
        <v>52.0</v>
      </c>
      <c r="B53" s="21" t="s">
        <v>110</v>
      </c>
      <c r="C53" s="21">
        <f>VLOOKUP(B53,'LISTA DE ATLETAS'!D:G,4,FALSE)</f>
        <v>77</v>
      </c>
      <c r="D53" s="21" t="s">
        <v>96</v>
      </c>
      <c r="E53" s="22">
        <f>COUNTIF('ESTATÍSTICAS ATLETAS'!I:I,B53)</f>
        <v>2</v>
      </c>
      <c r="F53" s="22">
        <f>SUMIF('ESTATÍSTICAS ATLETAS'!I:I,B53,'ESTATÍSTICAS ATLETAS'!M:M)</f>
        <v>3</v>
      </c>
      <c r="G53" s="23">
        <f t="shared" si="1"/>
        <v>1.5</v>
      </c>
      <c r="H53" s="22">
        <f>SUMIF('ESTATÍSTICAS ATLETAS'!$I:$I,$B53,'ESTATÍSTICAS ATLETAS'!N:N)</f>
        <v>1</v>
      </c>
      <c r="I53" s="22">
        <f>SUMIF('ESTATÍSTICAS ATLETAS'!$I:$I,$B53,'ESTATÍSTICAS ATLETAS'!O:O)</f>
        <v>10</v>
      </c>
      <c r="J53" s="24">
        <f t="shared" si="2"/>
        <v>0.1</v>
      </c>
      <c r="K53" s="22">
        <f>SUMIF('ESTATÍSTICAS ATLETAS'!$I:$I,$B53,'ESTATÍSTICAS ATLETAS'!Q:Q)</f>
        <v>1</v>
      </c>
      <c r="L53" s="22">
        <f>SUMIF('ESTATÍSTICAS ATLETAS'!$I:$I,$B53,'ESTATÍSTICAS ATLETAS'!R:R)</f>
        <v>5</v>
      </c>
      <c r="M53" s="24">
        <f t="shared" si="3"/>
        <v>0.2</v>
      </c>
      <c r="N53" s="22">
        <f>SUMIF('ESTATÍSTICAS ATLETAS'!$I:$I,$B53,'ESTATÍSTICAS ATLETAS'!T:T)</f>
        <v>0</v>
      </c>
      <c r="O53" s="22">
        <f>SUMIF('ESTATÍSTICAS ATLETAS'!$I:$I,$B53,'ESTATÍSTICAS ATLETAS'!U:U)</f>
        <v>5</v>
      </c>
      <c r="P53" s="24">
        <f t="shared" si="4"/>
        <v>0</v>
      </c>
      <c r="Q53" s="22">
        <f>SUMIF('ESTATÍSTICAS ATLETAS'!$I:$I,$B53,'ESTATÍSTICAS ATLETAS'!W:W)</f>
        <v>1</v>
      </c>
      <c r="R53" s="22">
        <f>SUMIF('ESTATÍSTICAS ATLETAS'!$I:$I,$B53,'ESTATÍSTICAS ATLETAS'!X:X)</f>
        <v>2</v>
      </c>
      <c r="S53" s="24">
        <f t="shared" si="5"/>
        <v>0.5</v>
      </c>
      <c r="T53" s="22">
        <f>SUMIF('ESTATÍSTICAS ATLETAS'!$I:$I,$B53,'ESTATÍSTICAS ATLETAS'!Z:Z)</f>
        <v>6</v>
      </c>
      <c r="U53" s="22">
        <f>SUMIF('ESTATÍSTICAS ATLETAS'!$I:$I,$B53,'ESTATÍSTICAS ATLETAS'!AA:AA)</f>
        <v>2</v>
      </c>
      <c r="V53" s="22">
        <f>SUMIF('ESTATÍSTICAS ATLETAS'!$I:$I,$B53,'ESTATÍSTICAS ATLETAS'!AB:AB)</f>
        <v>8</v>
      </c>
      <c r="W53" s="23">
        <f t="shared" si="6"/>
        <v>4</v>
      </c>
      <c r="X53" s="22">
        <f>SUMIF('ESTATÍSTICAS ATLETAS'!$I:$I,$B53,'ESTATÍSTICAS ATLETAS'!AC:AC)</f>
        <v>4</v>
      </c>
      <c r="Y53" s="23">
        <f t="shared" si="7"/>
        <v>2</v>
      </c>
      <c r="Z53" s="22">
        <f>SUMIF('ESTATÍSTICAS ATLETAS'!$I:$I,$B53,'ESTATÍSTICAS ATLETAS'!AD:AD)</f>
        <v>6</v>
      </c>
      <c r="AA53" s="22">
        <f>SUMIF('ESTATÍSTICAS ATLETAS'!$I:$I,$B53,'ESTATÍSTICAS ATLETAS'!AE:AE)</f>
        <v>0</v>
      </c>
      <c r="AB53" s="22">
        <f>SUMIF('ESTATÍSTICAS ATLETAS'!$I:$I,$B53,'ESTATÍSTICAS ATLETAS'!AF:AF)</f>
        <v>0</v>
      </c>
      <c r="AC53" s="22">
        <f>SUMIF('ESTATÍSTICAS ATLETAS'!$I:$I,$B53,'ESTATÍSTICAS ATLETAS'!AG:AG)</f>
        <v>3</v>
      </c>
      <c r="AD53" s="22">
        <f>SUMIF('ESTATÍSTICAS ATLETAS'!$I:$I,$B53,'ESTATÍSTICAS ATLETAS'!AH:AH)</f>
        <v>1</v>
      </c>
      <c r="AE53" s="22">
        <f>SUMIF('ESTATÍSTICAS ATLETAS'!$I:$I,$B53,'ESTATÍSTICAS ATLETAS'!AI:AI)</f>
        <v>-4</v>
      </c>
      <c r="AF53" s="25">
        <f>SUMIF('ESTATÍSTICAS ATLETAS'!$I:$I,$B53,'ESTATÍSTICAS ATLETAS'!AJ:AJ)</f>
        <v>-1</v>
      </c>
    </row>
    <row r="54">
      <c r="A54" s="14">
        <v>53.0</v>
      </c>
      <c r="B54" s="15" t="s">
        <v>112</v>
      </c>
      <c r="C54" s="15">
        <f>VLOOKUP(B54,'LISTA DE ATLETAS'!D:G,4,FALSE)</f>
        <v>12</v>
      </c>
      <c r="D54" s="15" t="s">
        <v>96</v>
      </c>
      <c r="E54" s="16">
        <f>COUNTIF('ESTATÍSTICAS ATLETAS'!I:I,B54)</f>
        <v>1</v>
      </c>
      <c r="F54" s="16">
        <f>SUMIF('ESTATÍSTICAS ATLETAS'!I:I,B54,'ESTATÍSTICAS ATLETAS'!M:M)</f>
        <v>0</v>
      </c>
      <c r="G54" s="17">
        <f t="shared" si="1"/>
        <v>0</v>
      </c>
      <c r="H54" s="16">
        <f>SUMIF('ESTATÍSTICAS ATLETAS'!$I:$I,$B54,'ESTATÍSTICAS ATLETAS'!N:N)</f>
        <v>0</v>
      </c>
      <c r="I54" s="16">
        <f>SUMIF('ESTATÍSTICAS ATLETAS'!$I:$I,$B54,'ESTATÍSTICAS ATLETAS'!O:O)</f>
        <v>1</v>
      </c>
      <c r="J54" s="18">
        <f t="shared" si="2"/>
        <v>0</v>
      </c>
      <c r="K54" s="16">
        <f>SUMIF('ESTATÍSTICAS ATLETAS'!$I:$I,$B54,'ESTATÍSTICAS ATLETAS'!Q:Q)</f>
        <v>0</v>
      </c>
      <c r="L54" s="16">
        <f>SUMIF('ESTATÍSTICAS ATLETAS'!$I:$I,$B54,'ESTATÍSTICAS ATLETAS'!R:R)</f>
        <v>0</v>
      </c>
      <c r="M54" s="18" t="str">
        <f t="shared" si="3"/>
        <v/>
      </c>
      <c r="N54" s="16">
        <f>SUMIF('ESTATÍSTICAS ATLETAS'!$I:$I,$B54,'ESTATÍSTICAS ATLETAS'!T:T)</f>
        <v>0</v>
      </c>
      <c r="O54" s="16">
        <f>SUMIF('ESTATÍSTICAS ATLETAS'!$I:$I,$B54,'ESTATÍSTICAS ATLETAS'!U:U)</f>
        <v>1</v>
      </c>
      <c r="P54" s="18">
        <f t="shared" si="4"/>
        <v>0</v>
      </c>
      <c r="Q54" s="16">
        <f>SUMIF('ESTATÍSTICAS ATLETAS'!$I:$I,$B54,'ESTATÍSTICAS ATLETAS'!W:W)</f>
        <v>0</v>
      </c>
      <c r="R54" s="16">
        <f>SUMIF('ESTATÍSTICAS ATLETAS'!$I:$I,$B54,'ESTATÍSTICAS ATLETAS'!X:X)</f>
        <v>0</v>
      </c>
      <c r="S54" s="18" t="str">
        <f t="shared" si="5"/>
        <v/>
      </c>
      <c r="T54" s="16">
        <f>SUMIF('ESTATÍSTICAS ATLETAS'!$I:$I,$B54,'ESTATÍSTICAS ATLETAS'!Z:Z)</f>
        <v>0</v>
      </c>
      <c r="U54" s="16">
        <f>SUMIF('ESTATÍSTICAS ATLETAS'!$I:$I,$B54,'ESTATÍSTICAS ATLETAS'!AA:AA)</f>
        <v>0</v>
      </c>
      <c r="V54" s="16">
        <f>SUMIF('ESTATÍSTICAS ATLETAS'!$I:$I,$B54,'ESTATÍSTICAS ATLETAS'!AB:AB)</f>
        <v>0</v>
      </c>
      <c r="W54" s="17">
        <f t="shared" si="6"/>
        <v>0</v>
      </c>
      <c r="X54" s="16">
        <f>SUMIF('ESTATÍSTICAS ATLETAS'!$I:$I,$B54,'ESTATÍSTICAS ATLETAS'!AC:AC)</f>
        <v>0</v>
      </c>
      <c r="Y54" s="17">
        <f t="shared" si="7"/>
        <v>0</v>
      </c>
      <c r="Z54" s="16">
        <f>SUMIF('ESTATÍSTICAS ATLETAS'!$I:$I,$B54,'ESTATÍSTICAS ATLETAS'!AD:AD)</f>
        <v>5</v>
      </c>
      <c r="AA54" s="16">
        <f>SUMIF('ESTATÍSTICAS ATLETAS'!$I:$I,$B54,'ESTATÍSTICAS ATLETAS'!AE:AE)</f>
        <v>0</v>
      </c>
      <c r="AB54" s="16">
        <f>SUMIF('ESTATÍSTICAS ATLETAS'!$I:$I,$B54,'ESTATÍSTICAS ATLETAS'!AF:AF)</f>
        <v>0</v>
      </c>
      <c r="AC54" s="16">
        <f>SUMIF('ESTATÍSTICAS ATLETAS'!$I:$I,$B54,'ESTATÍSTICAS ATLETAS'!AG:AG)</f>
        <v>0</v>
      </c>
      <c r="AD54" s="16">
        <f>SUMIF('ESTATÍSTICAS ATLETAS'!$I:$I,$B54,'ESTATÍSTICAS ATLETAS'!AH:AH)</f>
        <v>0</v>
      </c>
      <c r="AE54" s="16">
        <f>SUMIF('ESTATÍSTICAS ATLETAS'!$I:$I,$B54,'ESTATÍSTICAS ATLETAS'!AI:AI)</f>
        <v>-8</v>
      </c>
      <c r="AF54" s="19">
        <f>SUMIF('ESTATÍSTICAS ATLETAS'!$I:$I,$B54,'ESTATÍSTICAS ATLETAS'!AJ:AJ)</f>
        <v>-6</v>
      </c>
    </row>
    <row r="55">
      <c r="A55" s="20">
        <v>54.0</v>
      </c>
      <c r="B55" s="21" t="s">
        <v>113</v>
      </c>
      <c r="C55" s="21">
        <f>VLOOKUP(B55,'LISTA DE ATLETAS'!D:G,4,FALSE)</f>
        <v>32</v>
      </c>
      <c r="D55" s="21" t="s">
        <v>96</v>
      </c>
      <c r="E55" s="22">
        <f>COUNTIF('ESTATÍSTICAS ATLETAS'!I:I,B55)</f>
        <v>1</v>
      </c>
      <c r="F55" s="22">
        <f>SUMIF('ESTATÍSTICAS ATLETAS'!I:I,B55,'ESTATÍSTICAS ATLETAS'!M:M)</f>
        <v>0</v>
      </c>
      <c r="G55" s="23">
        <f t="shared" si="1"/>
        <v>0</v>
      </c>
      <c r="H55" s="22">
        <f>SUMIF('ESTATÍSTICAS ATLETAS'!$I:$I,$B55,'ESTATÍSTICAS ATLETAS'!N:N)</f>
        <v>0</v>
      </c>
      <c r="I55" s="22">
        <f>SUMIF('ESTATÍSTICAS ATLETAS'!$I:$I,$B55,'ESTATÍSTICAS ATLETAS'!O:O)</f>
        <v>6</v>
      </c>
      <c r="J55" s="24">
        <f t="shared" si="2"/>
        <v>0</v>
      </c>
      <c r="K55" s="22">
        <f>SUMIF('ESTATÍSTICAS ATLETAS'!$I:$I,$B55,'ESTATÍSTICAS ATLETAS'!Q:Q)</f>
        <v>0</v>
      </c>
      <c r="L55" s="22">
        <f>SUMIF('ESTATÍSTICAS ATLETAS'!$I:$I,$B55,'ESTATÍSTICAS ATLETAS'!R:R)</f>
        <v>5</v>
      </c>
      <c r="M55" s="24">
        <f t="shared" si="3"/>
        <v>0</v>
      </c>
      <c r="N55" s="22">
        <f>SUMIF('ESTATÍSTICAS ATLETAS'!$I:$I,$B55,'ESTATÍSTICAS ATLETAS'!T:T)</f>
        <v>0</v>
      </c>
      <c r="O55" s="22">
        <f>SUMIF('ESTATÍSTICAS ATLETAS'!$I:$I,$B55,'ESTATÍSTICAS ATLETAS'!U:U)</f>
        <v>1</v>
      </c>
      <c r="P55" s="24">
        <f t="shared" si="4"/>
        <v>0</v>
      </c>
      <c r="Q55" s="22">
        <f>SUMIF('ESTATÍSTICAS ATLETAS'!$I:$I,$B55,'ESTATÍSTICAS ATLETAS'!W:W)</f>
        <v>0</v>
      </c>
      <c r="R55" s="22">
        <f>SUMIF('ESTATÍSTICAS ATLETAS'!$I:$I,$B55,'ESTATÍSTICAS ATLETAS'!X:X)</f>
        <v>0</v>
      </c>
      <c r="S55" s="24" t="str">
        <f t="shared" si="5"/>
        <v/>
      </c>
      <c r="T55" s="22">
        <f>SUMIF('ESTATÍSTICAS ATLETAS'!$I:$I,$B55,'ESTATÍSTICAS ATLETAS'!Z:Z)</f>
        <v>2</v>
      </c>
      <c r="U55" s="22">
        <f>SUMIF('ESTATÍSTICAS ATLETAS'!$I:$I,$B55,'ESTATÍSTICAS ATLETAS'!AA:AA)</f>
        <v>5</v>
      </c>
      <c r="V55" s="22">
        <f>SUMIF('ESTATÍSTICAS ATLETAS'!$I:$I,$B55,'ESTATÍSTICAS ATLETAS'!AB:AB)</f>
        <v>7</v>
      </c>
      <c r="W55" s="23">
        <f t="shared" si="6"/>
        <v>7</v>
      </c>
      <c r="X55" s="22">
        <f>SUMIF('ESTATÍSTICAS ATLETAS'!$I:$I,$B55,'ESTATÍSTICAS ATLETAS'!AC:AC)</f>
        <v>2</v>
      </c>
      <c r="Y55" s="23">
        <f t="shared" si="7"/>
        <v>2</v>
      </c>
      <c r="Z55" s="22">
        <f>SUMIF('ESTATÍSTICAS ATLETAS'!$I:$I,$B55,'ESTATÍSTICAS ATLETAS'!AD:AD)</f>
        <v>1</v>
      </c>
      <c r="AA55" s="22">
        <f>SUMIF('ESTATÍSTICAS ATLETAS'!$I:$I,$B55,'ESTATÍSTICAS ATLETAS'!AE:AE)</f>
        <v>1</v>
      </c>
      <c r="AB55" s="22">
        <f>SUMIF('ESTATÍSTICAS ATLETAS'!$I:$I,$B55,'ESTATÍSTICAS ATLETAS'!AF:AF)</f>
        <v>0</v>
      </c>
      <c r="AC55" s="22">
        <f>SUMIF('ESTATÍSTICAS ATLETAS'!$I:$I,$B55,'ESTATÍSTICAS ATLETAS'!AG:AG)</f>
        <v>3</v>
      </c>
      <c r="AD55" s="22">
        <f>SUMIF('ESTATÍSTICAS ATLETAS'!$I:$I,$B55,'ESTATÍSTICAS ATLETAS'!AH:AH)</f>
        <v>0</v>
      </c>
      <c r="AE55" s="22">
        <f>SUMIF('ESTATÍSTICAS ATLETAS'!$I:$I,$B55,'ESTATÍSTICAS ATLETAS'!AI:AI)</f>
        <v>-9</v>
      </c>
      <c r="AF55" s="25">
        <f>SUMIF('ESTATÍSTICAS ATLETAS'!$I:$I,$B55,'ESTATÍSTICAS ATLETAS'!AJ:AJ)</f>
        <v>3</v>
      </c>
    </row>
    <row r="56">
      <c r="A56" s="14">
        <v>55.0</v>
      </c>
      <c r="B56" s="15" t="s">
        <v>115</v>
      </c>
      <c r="C56" s="15">
        <f>VLOOKUP(B56,'LISTA DE ATLETAS'!D:G,4,FALSE)</f>
        <v>81</v>
      </c>
      <c r="D56" s="15" t="s">
        <v>96</v>
      </c>
      <c r="E56" s="16">
        <f>COUNTIF('ESTATÍSTICAS ATLETAS'!I:I,B56)</f>
        <v>1</v>
      </c>
      <c r="F56" s="16">
        <f>SUMIF('ESTATÍSTICAS ATLETAS'!I:I,B56,'ESTATÍSTICAS ATLETAS'!M:M)</f>
        <v>20</v>
      </c>
      <c r="G56" s="17">
        <f t="shared" si="1"/>
        <v>20</v>
      </c>
      <c r="H56" s="16">
        <f>SUMIF('ESTATÍSTICAS ATLETAS'!$I:$I,$B56,'ESTATÍSTICAS ATLETAS'!N:N)</f>
        <v>7</v>
      </c>
      <c r="I56" s="16">
        <f>SUMIF('ESTATÍSTICAS ATLETAS'!$I:$I,$B56,'ESTATÍSTICAS ATLETAS'!O:O)</f>
        <v>13</v>
      </c>
      <c r="J56" s="18">
        <f t="shared" si="2"/>
        <v>0.5384615385</v>
      </c>
      <c r="K56" s="16">
        <f>SUMIF('ESTATÍSTICAS ATLETAS'!$I:$I,$B56,'ESTATÍSTICAS ATLETAS'!Q:Q)</f>
        <v>5</v>
      </c>
      <c r="L56" s="16">
        <f>SUMIF('ESTATÍSTICAS ATLETAS'!$I:$I,$B56,'ESTATÍSTICAS ATLETAS'!R:R)</f>
        <v>7</v>
      </c>
      <c r="M56" s="18">
        <f t="shared" si="3"/>
        <v>0.7142857143</v>
      </c>
      <c r="N56" s="16">
        <f>SUMIF('ESTATÍSTICAS ATLETAS'!$I:$I,$B56,'ESTATÍSTICAS ATLETAS'!T:T)</f>
        <v>2</v>
      </c>
      <c r="O56" s="16">
        <f>SUMIF('ESTATÍSTICAS ATLETAS'!$I:$I,$B56,'ESTATÍSTICAS ATLETAS'!U:U)</f>
        <v>6</v>
      </c>
      <c r="P56" s="18">
        <f t="shared" si="4"/>
        <v>0.3333333333</v>
      </c>
      <c r="Q56" s="16">
        <f>SUMIF('ESTATÍSTICAS ATLETAS'!$I:$I,$B56,'ESTATÍSTICAS ATLETAS'!W:W)</f>
        <v>4</v>
      </c>
      <c r="R56" s="16">
        <f>SUMIF('ESTATÍSTICAS ATLETAS'!$I:$I,$B56,'ESTATÍSTICAS ATLETAS'!X:X)</f>
        <v>10</v>
      </c>
      <c r="S56" s="18">
        <f t="shared" si="5"/>
        <v>0.4</v>
      </c>
      <c r="T56" s="16">
        <f>SUMIF('ESTATÍSTICAS ATLETAS'!$I:$I,$B56,'ESTATÍSTICAS ATLETAS'!Z:Z)</f>
        <v>3</v>
      </c>
      <c r="U56" s="16">
        <f>SUMIF('ESTATÍSTICAS ATLETAS'!$I:$I,$B56,'ESTATÍSTICAS ATLETAS'!AA:AA)</f>
        <v>5</v>
      </c>
      <c r="V56" s="16">
        <f>SUMIF('ESTATÍSTICAS ATLETAS'!$I:$I,$B56,'ESTATÍSTICAS ATLETAS'!AB:AB)</f>
        <v>8</v>
      </c>
      <c r="W56" s="17">
        <f t="shared" si="6"/>
        <v>8</v>
      </c>
      <c r="X56" s="16">
        <f>SUMIF('ESTATÍSTICAS ATLETAS'!$I:$I,$B56,'ESTATÍSTICAS ATLETAS'!AC:AC)</f>
        <v>7</v>
      </c>
      <c r="Y56" s="17">
        <f t="shared" si="7"/>
        <v>7</v>
      </c>
      <c r="Z56" s="16">
        <f>SUMIF('ESTATÍSTICAS ATLETAS'!$I:$I,$B56,'ESTATÍSTICAS ATLETAS'!AD:AD)</f>
        <v>2</v>
      </c>
      <c r="AA56" s="16">
        <f>SUMIF('ESTATÍSTICAS ATLETAS'!$I:$I,$B56,'ESTATÍSTICAS ATLETAS'!AE:AE)</f>
        <v>5</v>
      </c>
      <c r="AB56" s="16">
        <f>SUMIF('ESTATÍSTICAS ATLETAS'!$I:$I,$B56,'ESTATÍSTICAS ATLETAS'!AF:AF)</f>
        <v>1</v>
      </c>
      <c r="AC56" s="16">
        <f>SUMIF('ESTATÍSTICAS ATLETAS'!$I:$I,$B56,'ESTATÍSTICAS ATLETAS'!AG:AG)</f>
        <v>4</v>
      </c>
      <c r="AD56" s="16">
        <f>SUMIF('ESTATÍSTICAS ATLETAS'!$I:$I,$B56,'ESTATÍSTICAS ATLETAS'!AH:AH)</f>
        <v>7</v>
      </c>
      <c r="AE56" s="16">
        <f>SUMIF('ESTATÍSTICAS ATLETAS'!$I:$I,$B56,'ESTATÍSTICAS ATLETAS'!AI:AI)</f>
        <v>-10</v>
      </c>
      <c r="AF56" s="19">
        <f>SUMIF('ESTATÍSTICAS ATLETAS'!$I:$I,$B56,'ESTATÍSTICAS ATLETAS'!AJ:AJ)</f>
        <v>27</v>
      </c>
    </row>
    <row r="57">
      <c r="A57" s="20">
        <v>56.0</v>
      </c>
      <c r="B57" s="21" t="s">
        <v>117</v>
      </c>
      <c r="C57" s="21">
        <f>VLOOKUP(B57,'LISTA DE ATLETAS'!D:G,4,FALSE)</f>
        <v>15</v>
      </c>
      <c r="D57" s="21" t="s">
        <v>96</v>
      </c>
      <c r="E57" s="22">
        <f>COUNTIF('ESTATÍSTICAS ATLETAS'!I:I,B57)</f>
        <v>1</v>
      </c>
      <c r="F57" s="22">
        <f>SUMIF('ESTATÍSTICAS ATLETAS'!I:I,B57,'ESTATÍSTICAS ATLETAS'!M:M)</f>
        <v>4</v>
      </c>
      <c r="G57" s="23">
        <f t="shared" si="1"/>
        <v>4</v>
      </c>
      <c r="H57" s="22">
        <f>SUMIF('ESTATÍSTICAS ATLETAS'!$I:$I,$B57,'ESTATÍSTICAS ATLETAS'!N:N)</f>
        <v>2</v>
      </c>
      <c r="I57" s="22">
        <f>SUMIF('ESTATÍSTICAS ATLETAS'!$I:$I,$B57,'ESTATÍSTICAS ATLETAS'!O:O)</f>
        <v>5</v>
      </c>
      <c r="J57" s="24">
        <f t="shared" si="2"/>
        <v>0.4</v>
      </c>
      <c r="K57" s="22">
        <f>SUMIF('ESTATÍSTICAS ATLETAS'!$I:$I,$B57,'ESTATÍSTICAS ATLETAS'!Q:Q)</f>
        <v>2</v>
      </c>
      <c r="L57" s="22">
        <f>SUMIF('ESTATÍSTICAS ATLETAS'!$I:$I,$B57,'ESTATÍSTICAS ATLETAS'!R:R)</f>
        <v>3</v>
      </c>
      <c r="M57" s="24">
        <f t="shared" si="3"/>
        <v>0.6666666667</v>
      </c>
      <c r="N57" s="22">
        <f>SUMIF('ESTATÍSTICAS ATLETAS'!$I:$I,$B57,'ESTATÍSTICAS ATLETAS'!T:T)</f>
        <v>0</v>
      </c>
      <c r="O57" s="22">
        <f>SUMIF('ESTATÍSTICAS ATLETAS'!$I:$I,$B57,'ESTATÍSTICAS ATLETAS'!U:U)</f>
        <v>2</v>
      </c>
      <c r="P57" s="24">
        <f t="shared" si="4"/>
        <v>0</v>
      </c>
      <c r="Q57" s="22">
        <f>SUMIF('ESTATÍSTICAS ATLETAS'!$I:$I,$B57,'ESTATÍSTICAS ATLETAS'!W:W)</f>
        <v>0</v>
      </c>
      <c r="R57" s="22">
        <f>SUMIF('ESTATÍSTICAS ATLETAS'!$I:$I,$B57,'ESTATÍSTICAS ATLETAS'!X:X)</f>
        <v>0</v>
      </c>
      <c r="S57" s="24" t="str">
        <f t="shared" si="5"/>
        <v/>
      </c>
      <c r="T57" s="22">
        <f>SUMIF('ESTATÍSTICAS ATLETAS'!$I:$I,$B57,'ESTATÍSTICAS ATLETAS'!Z:Z)</f>
        <v>3</v>
      </c>
      <c r="U57" s="22">
        <f>SUMIF('ESTATÍSTICAS ATLETAS'!$I:$I,$B57,'ESTATÍSTICAS ATLETAS'!AA:AA)</f>
        <v>3</v>
      </c>
      <c r="V57" s="22">
        <f>SUMIF('ESTATÍSTICAS ATLETAS'!$I:$I,$B57,'ESTATÍSTICAS ATLETAS'!AB:AB)</f>
        <v>6</v>
      </c>
      <c r="W57" s="23">
        <f t="shared" si="6"/>
        <v>6</v>
      </c>
      <c r="X57" s="22">
        <f>SUMIF('ESTATÍSTICAS ATLETAS'!$I:$I,$B57,'ESTATÍSTICAS ATLETAS'!AC:AC)</f>
        <v>3</v>
      </c>
      <c r="Y57" s="23">
        <f t="shared" si="7"/>
        <v>3</v>
      </c>
      <c r="Z57" s="22">
        <f>SUMIF('ESTATÍSTICAS ATLETAS'!$I:$I,$B57,'ESTATÍSTICAS ATLETAS'!AD:AD)</f>
        <v>4</v>
      </c>
      <c r="AA57" s="22">
        <f>SUMIF('ESTATÍSTICAS ATLETAS'!$I:$I,$B57,'ESTATÍSTICAS ATLETAS'!AE:AE)</f>
        <v>2</v>
      </c>
      <c r="AB57" s="22">
        <f>SUMIF('ESTATÍSTICAS ATLETAS'!$I:$I,$B57,'ESTATÍSTICAS ATLETAS'!AF:AF)</f>
        <v>0</v>
      </c>
      <c r="AC57" s="22">
        <f>SUMIF('ESTATÍSTICAS ATLETAS'!$I:$I,$B57,'ESTATÍSTICAS ATLETAS'!AG:AG)</f>
        <v>2</v>
      </c>
      <c r="AD57" s="22">
        <f>SUMIF('ESTATÍSTICAS ATLETAS'!$I:$I,$B57,'ESTATÍSTICAS ATLETAS'!AH:AH)</f>
        <v>1</v>
      </c>
      <c r="AE57" s="22">
        <f>SUMIF('ESTATÍSTICAS ATLETAS'!$I:$I,$B57,'ESTATÍSTICAS ATLETAS'!AI:AI)</f>
        <v>-18</v>
      </c>
      <c r="AF57" s="25">
        <f>SUMIF('ESTATÍSTICAS ATLETAS'!$I:$I,$B57,'ESTATÍSTICAS ATLETAS'!AJ:AJ)</f>
        <v>8</v>
      </c>
    </row>
    <row r="58">
      <c r="A58" s="14">
        <v>57.0</v>
      </c>
      <c r="B58" s="15" t="s">
        <v>120</v>
      </c>
      <c r="C58" s="15">
        <f>VLOOKUP(B58,'LISTA DE ATLETAS'!D:G,4,FALSE)</f>
        <v>10</v>
      </c>
      <c r="D58" s="15" t="s">
        <v>119</v>
      </c>
      <c r="E58" s="16">
        <f>COUNTIF('ESTATÍSTICAS ATLETAS'!I:I,B58)</f>
        <v>3</v>
      </c>
      <c r="F58" s="16">
        <f>SUMIF('ESTATÍSTICAS ATLETAS'!I:I,B58,'ESTATÍSTICAS ATLETAS'!M:M)</f>
        <v>14</v>
      </c>
      <c r="G58" s="17">
        <f t="shared" si="1"/>
        <v>4.666666667</v>
      </c>
      <c r="H58" s="16">
        <f>SUMIF('ESTATÍSTICAS ATLETAS'!$I:$I,$B58,'ESTATÍSTICAS ATLETAS'!N:N)</f>
        <v>5</v>
      </c>
      <c r="I58" s="16">
        <f>SUMIF('ESTATÍSTICAS ATLETAS'!$I:$I,$B58,'ESTATÍSTICAS ATLETAS'!O:O)</f>
        <v>25</v>
      </c>
      <c r="J58" s="18">
        <f t="shared" si="2"/>
        <v>0.2</v>
      </c>
      <c r="K58" s="16">
        <f>SUMIF('ESTATÍSTICAS ATLETAS'!$I:$I,$B58,'ESTATÍSTICAS ATLETAS'!Q:Q)</f>
        <v>5</v>
      </c>
      <c r="L58" s="16">
        <f>SUMIF('ESTATÍSTICAS ATLETAS'!$I:$I,$B58,'ESTATÍSTICAS ATLETAS'!R:R)</f>
        <v>25</v>
      </c>
      <c r="M58" s="18">
        <f t="shared" si="3"/>
        <v>0.2</v>
      </c>
      <c r="N58" s="16">
        <f>SUMIF('ESTATÍSTICAS ATLETAS'!$I:$I,$B58,'ESTATÍSTICAS ATLETAS'!T:T)</f>
        <v>0</v>
      </c>
      <c r="O58" s="16">
        <f>SUMIF('ESTATÍSTICAS ATLETAS'!$I:$I,$B58,'ESTATÍSTICAS ATLETAS'!U:U)</f>
        <v>0</v>
      </c>
      <c r="P58" s="18" t="str">
        <f t="shared" si="4"/>
        <v/>
      </c>
      <c r="Q58" s="16">
        <f>SUMIF('ESTATÍSTICAS ATLETAS'!$I:$I,$B58,'ESTATÍSTICAS ATLETAS'!W:W)</f>
        <v>4</v>
      </c>
      <c r="R58" s="16">
        <f>SUMIF('ESTATÍSTICAS ATLETAS'!$I:$I,$B58,'ESTATÍSTICAS ATLETAS'!X:X)</f>
        <v>18</v>
      </c>
      <c r="S58" s="18">
        <f t="shared" si="5"/>
        <v>0.2222222222</v>
      </c>
      <c r="T58" s="16">
        <f>SUMIF('ESTATÍSTICAS ATLETAS'!$I:$I,$B58,'ESTATÍSTICAS ATLETAS'!Z:Z)</f>
        <v>15</v>
      </c>
      <c r="U58" s="16">
        <f>SUMIF('ESTATÍSTICAS ATLETAS'!$I:$I,$B58,'ESTATÍSTICAS ATLETAS'!AA:AA)</f>
        <v>14</v>
      </c>
      <c r="V58" s="16">
        <f>SUMIF('ESTATÍSTICAS ATLETAS'!$I:$I,$B58,'ESTATÍSTICAS ATLETAS'!AB:AB)</f>
        <v>29</v>
      </c>
      <c r="W58" s="17">
        <f t="shared" si="6"/>
        <v>9.666666667</v>
      </c>
      <c r="X58" s="16">
        <f>SUMIF('ESTATÍSTICAS ATLETAS'!$I:$I,$B58,'ESTATÍSTICAS ATLETAS'!AC:AC)</f>
        <v>0</v>
      </c>
      <c r="Y58" s="17">
        <f t="shared" si="7"/>
        <v>0</v>
      </c>
      <c r="Z58" s="16">
        <f>SUMIF('ESTATÍSTICAS ATLETAS'!$I:$I,$B58,'ESTATÍSTICAS ATLETAS'!AD:AD)</f>
        <v>8</v>
      </c>
      <c r="AA58" s="16">
        <f>SUMIF('ESTATÍSTICAS ATLETAS'!$I:$I,$B58,'ESTATÍSTICAS ATLETAS'!AE:AE)</f>
        <v>2</v>
      </c>
      <c r="AB58" s="16">
        <f>SUMIF('ESTATÍSTICAS ATLETAS'!$I:$I,$B58,'ESTATÍSTICAS ATLETAS'!AF:AF)</f>
        <v>0</v>
      </c>
      <c r="AC58" s="16">
        <f>SUMIF('ESTATÍSTICAS ATLETAS'!$I:$I,$B58,'ESTATÍSTICAS ATLETAS'!AG:AG)</f>
        <v>8</v>
      </c>
      <c r="AD58" s="16">
        <f>SUMIF('ESTATÍSTICAS ATLETAS'!$I:$I,$B58,'ESTATÍSTICAS ATLETAS'!AH:AH)</f>
        <v>10</v>
      </c>
      <c r="AE58" s="16">
        <f>SUMIF('ESTATÍSTICAS ATLETAS'!$I:$I,$B58,'ESTATÍSTICAS ATLETAS'!AI:AI)</f>
        <v>-67</v>
      </c>
      <c r="AF58" s="19">
        <f>SUMIF('ESTATÍSTICAS ATLETAS'!$I:$I,$B58,'ESTATÍSTICAS ATLETAS'!AJ:AJ)</f>
        <v>3</v>
      </c>
    </row>
    <row r="59">
      <c r="A59" s="20">
        <v>58.0</v>
      </c>
      <c r="B59" s="21" t="s">
        <v>122</v>
      </c>
      <c r="C59" s="21">
        <f>VLOOKUP(B59,'LISTA DE ATLETAS'!D:G,4,FALSE)</f>
        <v>70</v>
      </c>
      <c r="D59" s="21" t="s">
        <v>119</v>
      </c>
      <c r="E59" s="22">
        <f>COUNTIF('ESTATÍSTICAS ATLETAS'!I:I,B59)</f>
        <v>2</v>
      </c>
      <c r="F59" s="22">
        <f>SUMIF('ESTATÍSTICAS ATLETAS'!I:I,B59,'ESTATÍSTICAS ATLETAS'!M:M)</f>
        <v>4</v>
      </c>
      <c r="G59" s="23">
        <f t="shared" si="1"/>
        <v>2</v>
      </c>
      <c r="H59" s="22">
        <f>SUMIF('ESTATÍSTICAS ATLETAS'!$I:$I,$B59,'ESTATÍSTICAS ATLETAS'!N:N)</f>
        <v>2</v>
      </c>
      <c r="I59" s="22">
        <f>SUMIF('ESTATÍSTICAS ATLETAS'!$I:$I,$B59,'ESTATÍSTICAS ATLETAS'!O:O)</f>
        <v>7</v>
      </c>
      <c r="J59" s="24">
        <f t="shared" si="2"/>
        <v>0.2857142857</v>
      </c>
      <c r="K59" s="22">
        <f>SUMIF('ESTATÍSTICAS ATLETAS'!$I:$I,$B59,'ESTATÍSTICAS ATLETAS'!Q:Q)</f>
        <v>2</v>
      </c>
      <c r="L59" s="22">
        <f>SUMIF('ESTATÍSTICAS ATLETAS'!$I:$I,$B59,'ESTATÍSTICAS ATLETAS'!R:R)</f>
        <v>7</v>
      </c>
      <c r="M59" s="24">
        <f t="shared" si="3"/>
        <v>0.2857142857</v>
      </c>
      <c r="N59" s="22">
        <f>SUMIF('ESTATÍSTICAS ATLETAS'!$I:$I,$B59,'ESTATÍSTICAS ATLETAS'!T:T)</f>
        <v>0</v>
      </c>
      <c r="O59" s="22">
        <f>SUMIF('ESTATÍSTICAS ATLETAS'!$I:$I,$B59,'ESTATÍSTICAS ATLETAS'!U:U)</f>
        <v>0</v>
      </c>
      <c r="P59" s="24" t="str">
        <f t="shared" si="4"/>
        <v/>
      </c>
      <c r="Q59" s="22">
        <f>SUMIF('ESTATÍSTICAS ATLETAS'!$I:$I,$B59,'ESTATÍSTICAS ATLETAS'!W:W)</f>
        <v>0</v>
      </c>
      <c r="R59" s="22">
        <f>SUMIF('ESTATÍSTICAS ATLETAS'!$I:$I,$B59,'ESTATÍSTICAS ATLETAS'!X:X)</f>
        <v>1</v>
      </c>
      <c r="S59" s="24">
        <f t="shared" si="5"/>
        <v>0</v>
      </c>
      <c r="T59" s="22">
        <f>SUMIF('ESTATÍSTICAS ATLETAS'!$I:$I,$B59,'ESTATÍSTICAS ATLETAS'!Z:Z)</f>
        <v>4</v>
      </c>
      <c r="U59" s="22">
        <f>SUMIF('ESTATÍSTICAS ATLETAS'!$I:$I,$B59,'ESTATÍSTICAS ATLETAS'!AA:AA)</f>
        <v>11</v>
      </c>
      <c r="V59" s="22">
        <f>SUMIF('ESTATÍSTICAS ATLETAS'!$I:$I,$B59,'ESTATÍSTICAS ATLETAS'!AB:AB)</f>
        <v>15</v>
      </c>
      <c r="W59" s="23">
        <f t="shared" si="6"/>
        <v>7.5</v>
      </c>
      <c r="X59" s="22">
        <f>SUMIF('ESTATÍSTICAS ATLETAS'!$I:$I,$B59,'ESTATÍSTICAS ATLETAS'!AC:AC)</f>
        <v>0</v>
      </c>
      <c r="Y59" s="23">
        <f t="shared" si="7"/>
        <v>0</v>
      </c>
      <c r="Z59" s="22">
        <f>SUMIF('ESTATÍSTICAS ATLETAS'!$I:$I,$B59,'ESTATÍSTICAS ATLETAS'!AD:AD)</f>
        <v>5</v>
      </c>
      <c r="AA59" s="22">
        <f>SUMIF('ESTATÍSTICAS ATLETAS'!$I:$I,$B59,'ESTATÍSTICAS ATLETAS'!AE:AE)</f>
        <v>0</v>
      </c>
      <c r="AB59" s="22">
        <f>SUMIF('ESTATÍSTICAS ATLETAS'!$I:$I,$B59,'ESTATÍSTICAS ATLETAS'!AF:AF)</f>
        <v>0</v>
      </c>
      <c r="AC59" s="22">
        <f>SUMIF('ESTATÍSTICAS ATLETAS'!$I:$I,$B59,'ESTATÍSTICAS ATLETAS'!AG:AG)</f>
        <v>4</v>
      </c>
      <c r="AD59" s="22">
        <f>SUMIF('ESTATÍSTICAS ATLETAS'!$I:$I,$B59,'ESTATÍSTICAS ATLETAS'!AH:AH)</f>
        <v>2</v>
      </c>
      <c r="AE59" s="22">
        <f>SUMIF('ESTATÍSTICAS ATLETAS'!$I:$I,$B59,'ESTATÍSTICAS ATLETAS'!AI:AI)</f>
        <v>-45</v>
      </c>
      <c r="AF59" s="25">
        <f>SUMIF('ESTATÍSTICAS ATLETAS'!$I:$I,$B59,'ESTATÍSTICAS ATLETAS'!AJ:AJ)</f>
        <v>8</v>
      </c>
    </row>
    <row r="60">
      <c r="A60" s="14">
        <v>59.0</v>
      </c>
      <c r="B60" s="15" t="s">
        <v>124</v>
      </c>
      <c r="C60" s="15">
        <f>VLOOKUP(B60,'LISTA DE ATLETAS'!D:G,4,FALSE)</f>
        <v>77</v>
      </c>
      <c r="D60" s="15" t="s">
        <v>119</v>
      </c>
      <c r="E60" s="16">
        <f>COUNTIF('ESTATÍSTICAS ATLETAS'!I:I,B60)</f>
        <v>3</v>
      </c>
      <c r="F60" s="16">
        <f>SUMIF('ESTATÍSTICAS ATLETAS'!I:I,B60,'ESTATÍSTICAS ATLETAS'!M:M)</f>
        <v>6</v>
      </c>
      <c r="G60" s="17">
        <f t="shared" si="1"/>
        <v>2</v>
      </c>
      <c r="H60" s="16">
        <f>SUMIF('ESTATÍSTICAS ATLETAS'!$I:$I,$B60,'ESTATÍSTICAS ATLETAS'!N:N)</f>
        <v>3</v>
      </c>
      <c r="I60" s="16">
        <f>SUMIF('ESTATÍSTICAS ATLETAS'!$I:$I,$B60,'ESTATÍSTICAS ATLETAS'!O:O)</f>
        <v>11</v>
      </c>
      <c r="J60" s="18">
        <f t="shared" si="2"/>
        <v>0.2727272727</v>
      </c>
      <c r="K60" s="16">
        <f>SUMIF('ESTATÍSTICAS ATLETAS'!$I:$I,$B60,'ESTATÍSTICAS ATLETAS'!Q:Q)</f>
        <v>3</v>
      </c>
      <c r="L60" s="16">
        <f>SUMIF('ESTATÍSTICAS ATLETAS'!$I:$I,$B60,'ESTATÍSTICAS ATLETAS'!R:R)</f>
        <v>11</v>
      </c>
      <c r="M60" s="18">
        <f t="shared" si="3"/>
        <v>0.2727272727</v>
      </c>
      <c r="N60" s="16">
        <f>SUMIF('ESTATÍSTICAS ATLETAS'!$I:$I,$B60,'ESTATÍSTICAS ATLETAS'!T:T)</f>
        <v>0</v>
      </c>
      <c r="O60" s="16">
        <f>SUMIF('ESTATÍSTICAS ATLETAS'!$I:$I,$B60,'ESTATÍSTICAS ATLETAS'!U:U)</f>
        <v>0</v>
      </c>
      <c r="P60" s="18" t="str">
        <f t="shared" si="4"/>
        <v/>
      </c>
      <c r="Q60" s="16">
        <f>SUMIF('ESTATÍSTICAS ATLETAS'!$I:$I,$B60,'ESTATÍSTICAS ATLETAS'!W:W)</f>
        <v>0</v>
      </c>
      <c r="R60" s="16">
        <f>SUMIF('ESTATÍSTICAS ATLETAS'!$I:$I,$B60,'ESTATÍSTICAS ATLETAS'!X:X)</f>
        <v>0</v>
      </c>
      <c r="S60" s="18" t="str">
        <f t="shared" si="5"/>
        <v/>
      </c>
      <c r="T60" s="16">
        <f>SUMIF('ESTATÍSTICAS ATLETAS'!$I:$I,$B60,'ESTATÍSTICAS ATLETAS'!Z:Z)</f>
        <v>2</v>
      </c>
      <c r="U60" s="16">
        <f>SUMIF('ESTATÍSTICAS ATLETAS'!$I:$I,$B60,'ESTATÍSTICAS ATLETAS'!AA:AA)</f>
        <v>5</v>
      </c>
      <c r="V60" s="16">
        <f>SUMIF('ESTATÍSTICAS ATLETAS'!$I:$I,$B60,'ESTATÍSTICAS ATLETAS'!AB:AB)</f>
        <v>7</v>
      </c>
      <c r="W60" s="17">
        <f t="shared" si="6"/>
        <v>2.333333333</v>
      </c>
      <c r="X60" s="16">
        <f>SUMIF('ESTATÍSTICAS ATLETAS'!$I:$I,$B60,'ESTATÍSTICAS ATLETAS'!AC:AC)</f>
        <v>1</v>
      </c>
      <c r="Y60" s="17">
        <f t="shared" si="7"/>
        <v>0.3333333333</v>
      </c>
      <c r="Z60" s="16">
        <f>SUMIF('ESTATÍSTICAS ATLETAS'!$I:$I,$B60,'ESTATÍSTICAS ATLETAS'!AD:AD)</f>
        <v>6</v>
      </c>
      <c r="AA60" s="16">
        <f>SUMIF('ESTATÍSTICAS ATLETAS'!$I:$I,$B60,'ESTATÍSTICAS ATLETAS'!AE:AE)</f>
        <v>1</v>
      </c>
      <c r="AB60" s="16">
        <f>SUMIF('ESTATÍSTICAS ATLETAS'!$I:$I,$B60,'ESTATÍSTICAS ATLETAS'!AF:AF)</f>
        <v>0</v>
      </c>
      <c r="AC60" s="16">
        <f>SUMIF('ESTATÍSTICAS ATLETAS'!$I:$I,$B60,'ESTATÍSTICAS ATLETAS'!AG:AG)</f>
        <v>1</v>
      </c>
      <c r="AD60" s="16">
        <f>SUMIF('ESTATÍSTICAS ATLETAS'!$I:$I,$B60,'ESTATÍSTICAS ATLETAS'!AH:AH)</f>
        <v>0</v>
      </c>
      <c r="AE60" s="16">
        <f>SUMIF('ESTATÍSTICAS ATLETAS'!$I:$I,$B60,'ESTATÍSTICAS ATLETAS'!AI:AI)</f>
        <v>-35</v>
      </c>
      <c r="AF60" s="19">
        <f>SUMIF('ESTATÍSTICAS ATLETAS'!$I:$I,$B60,'ESTATÍSTICAS ATLETAS'!AJ:AJ)</f>
        <v>1</v>
      </c>
    </row>
    <row r="61">
      <c r="A61" s="20">
        <v>60.0</v>
      </c>
      <c r="B61" s="21" t="s">
        <v>126</v>
      </c>
      <c r="C61" s="21">
        <f>VLOOKUP(B61,'LISTA DE ATLETAS'!D:G,4,FALSE)</f>
        <v>5</v>
      </c>
      <c r="D61" s="21" t="s">
        <v>119</v>
      </c>
      <c r="E61" s="22">
        <f>COUNTIF('ESTATÍSTICAS ATLETAS'!I:I,B61)</f>
        <v>3</v>
      </c>
      <c r="F61" s="22">
        <f>SUMIF('ESTATÍSTICAS ATLETAS'!I:I,B61,'ESTATÍSTICAS ATLETAS'!M:M)</f>
        <v>0</v>
      </c>
      <c r="G61" s="23">
        <f t="shared" si="1"/>
        <v>0</v>
      </c>
      <c r="H61" s="22">
        <f>SUMIF('ESTATÍSTICAS ATLETAS'!$I:$I,$B61,'ESTATÍSTICAS ATLETAS'!N:N)</f>
        <v>0</v>
      </c>
      <c r="I61" s="22">
        <f>SUMIF('ESTATÍSTICAS ATLETAS'!$I:$I,$B61,'ESTATÍSTICAS ATLETAS'!O:O)</f>
        <v>6</v>
      </c>
      <c r="J61" s="24">
        <f t="shared" si="2"/>
        <v>0</v>
      </c>
      <c r="K61" s="22">
        <f>SUMIF('ESTATÍSTICAS ATLETAS'!$I:$I,$B61,'ESTATÍSTICAS ATLETAS'!Q:Q)</f>
        <v>0</v>
      </c>
      <c r="L61" s="22">
        <f>SUMIF('ESTATÍSTICAS ATLETAS'!$I:$I,$B61,'ESTATÍSTICAS ATLETAS'!R:R)</f>
        <v>6</v>
      </c>
      <c r="M61" s="24">
        <f t="shared" si="3"/>
        <v>0</v>
      </c>
      <c r="N61" s="22">
        <f>SUMIF('ESTATÍSTICAS ATLETAS'!$I:$I,$B61,'ESTATÍSTICAS ATLETAS'!T:T)</f>
        <v>0</v>
      </c>
      <c r="O61" s="22">
        <f>SUMIF('ESTATÍSTICAS ATLETAS'!$I:$I,$B61,'ESTATÍSTICAS ATLETAS'!U:U)</f>
        <v>0</v>
      </c>
      <c r="P61" s="24" t="str">
        <f t="shared" si="4"/>
        <v/>
      </c>
      <c r="Q61" s="22">
        <f>SUMIF('ESTATÍSTICAS ATLETAS'!$I:$I,$B61,'ESTATÍSTICAS ATLETAS'!W:W)</f>
        <v>0</v>
      </c>
      <c r="R61" s="22">
        <f>SUMIF('ESTATÍSTICAS ATLETAS'!$I:$I,$B61,'ESTATÍSTICAS ATLETAS'!X:X)</f>
        <v>0</v>
      </c>
      <c r="S61" s="24" t="str">
        <f t="shared" si="5"/>
        <v/>
      </c>
      <c r="T61" s="22">
        <f>SUMIF('ESTATÍSTICAS ATLETAS'!$I:$I,$B61,'ESTATÍSTICAS ATLETAS'!Z:Z)</f>
        <v>0</v>
      </c>
      <c r="U61" s="22">
        <f>SUMIF('ESTATÍSTICAS ATLETAS'!$I:$I,$B61,'ESTATÍSTICAS ATLETAS'!AA:AA)</f>
        <v>5</v>
      </c>
      <c r="V61" s="22">
        <f>SUMIF('ESTATÍSTICAS ATLETAS'!$I:$I,$B61,'ESTATÍSTICAS ATLETAS'!AB:AB)</f>
        <v>5</v>
      </c>
      <c r="W61" s="23">
        <f t="shared" si="6"/>
        <v>1.666666667</v>
      </c>
      <c r="X61" s="22">
        <f>SUMIF('ESTATÍSTICAS ATLETAS'!$I:$I,$B61,'ESTATÍSTICAS ATLETAS'!AC:AC)</f>
        <v>0</v>
      </c>
      <c r="Y61" s="23">
        <f t="shared" si="7"/>
        <v>0</v>
      </c>
      <c r="Z61" s="22">
        <f>SUMIF('ESTATÍSTICAS ATLETAS'!$I:$I,$B61,'ESTATÍSTICAS ATLETAS'!AD:AD)</f>
        <v>5</v>
      </c>
      <c r="AA61" s="22">
        <f>SUMIF('ESTATÍSTICAS ATLETAS'!$I:$I,$B61,'ESTATÍSTICAS ATLETAS'!AE:AE)</f>
        <v>2</v>
      </c>
      <c r="AB61" s="22">
        <f>SUMIF('ESTATÍSTICAS ATLETAS'!$I:$I,$B61,'ESTATÍSTICAS ATLETAS'!AF:AF)</f>
        <v>0</v>
      </c>
      <c r="AC61" s="22">
        <f>SUMIF('ESTATÍSTICAS ATLETAS'!$I:$I,$B61,'ESTATÍSTICAS ATLETAS'!AG:AG)</f>
        <v>2</v>
      </c>
      <c r="AD61" s="22">
        <f>SUMIF('ESTATÍSTICAS ATLETAS'!$I:$I,$B61,'ESTATÍSTICAS ATLETAS'!AH:AH)</f>
        <v>1</v>
      </c>
      <c r="AE61" s="22">
        <f>SUMIF('ESTATÍSTICAS ATLETAS'!$I:$I,$B61,'ESTATÍSTICAS ATLETAS'!AI:AI)</f>
        <v>-31</v>
      </c>
      <c r="AF61" s="25">
        <f>SUMIF('ESTATÍSTICAS ATLETAS'!$I:$I,$B61,'ESTATÍSTICAS ATLETAS'!AJ:AJ)</f>
        <v>-4</v>
      </c>
    </row>
    <row r="62">
      <c r="A62" s="14">
        <v>61.0</v>
      </c>
      <c r="B62" s="15" t="s">
        <v>128</v>
      </c>
      <c r="C62" s="15">
        <f>VLOOKUP(B62,'LISTA DE ATLETAS'!D:G,4,FALSE)</f>
        <v>37</v>
      </c>
      <c r="D62" s="15" t="s">
        <v>119</v>
      </c>
      <c r="E62" s="16">
        <f>COUNTIF('ESTATÍSTICAS ATLETAS'!I:I,B62)</f>
        <v>2</v>
      </c>
      <c r="F62" s="16">
        <f>SUMIF('ESTATÍSTICAS ATLETAS'!I:I,B62,'ESTATÍSTICAS ATLETAS'!M:M)</f>
        <v>5</v>
      </c>
      <c r="G62" s="17">
        <f t="shared" si="1"/>
        <v>2.5</v>
      </c>
      <c r="H62" s="16">
        <f>SUMIF('ESTATÍSTICAS ATLETAS'!$I:$I,$B62,'ESTATÍSTICAS ATLETAS'!N:N)</f>
        <v>2</v>
      </c>
      <c r="I62" s="16">
        <f>SUMIF('ESTATÍSTICAS ATLETAS'!$I:$I,$B62,'ESTATÍSTICAS ATLETAS'!O:O)</f>
        <v>15</v>
      </c>
      <c r="J62" s="18">
        <f t="shared" si="2"/>
        <v>0.1333333333</v>
      </c>
      <c r="K62" s="16">
        <f>SUMIF('ESTATÍSTICAS ATLETAS'!$I:$I,$B62,'ESTATÍSTICAS ATLETAS'!Q:Q)</f>
        <v>2</v>
      </c>
      <c r="L62" s="16">
        <f>SUMIF('ESTATÍSTICAS ATLETAS'!$I:$I,$B62,'ESTATÍSTICAS ATLETAS'!R:R)</f>
        <v>13</v>
      </c>
      <c r="M62" s="18">
        <f t="shared" si="3"/>
        <v>0.1538461538</v>
      </c>
      <c r="N62" s="16">
        <f>SUMIF('ESTATÍSTICAS ATLETAS'!$I:$I,$B62,'ESTATÍSTICAS ATLETAS'!T:T)</f>
        <v>0</v>
      </c>
      <c r="O62" s="16">
        <f>SUMIF('ESTATÍSTICAS ATLETAS'!$I:$I,$B62,'ESTATÍSTICAS ATLETAS'!U:U)</f>
        <v>2</v>
      </c>
      <c r="P62" s="18">
        <f t="shared" si="4"/>
        <v>0</v>
      </c>
      <c r="Q62" s="16">
        <f>SUMIF('ESTATÍSTICAS ATLETAS'!$I:$I,$B62,'ESTATÍSTICAS ATLETAS'!W:W)</f>
        <v>1</v>
      </c>
      <c r="R62" s="16">
        <f>SUMIF('ESTATÍSTICAS ATLETAS'!$I:$I,$B62,'ESTATÍSTICAS ATLETAS'!X:X)</f>
        <v>2</v>
      </c>
      <c r="S62" s="18">
        <f t="shared" si="5"/>
        <v>0.5</v>
      </c>
      <c r="T62" s="16">
        <f>SUMIF('ESTATÍSTICAS ATLETAS'!$I:$I,$B62,'ESTATÍSTICAS ATLETAS'!Z:Z)</f>
        <v>2</v>
      </c>
      <c r="U62" s="16">
        <f>SUMIF('ESTATÍSTICAS ATLETAS'!$I:$I,$B62,'ESTATÍSTICAS ATLETAS'!AA:AA)</f>
        <v>8</v>
      </c>
      <c r="V62" s="16">
        <f>SUMIF('ESTATÍSTICAS ATLETAS'!$I:$I,$B62,'ESTATÍSTICAS ATLETAS'!AB:AB)</f>
        <v>10</v>
      </c>
      <c r="W62" s="17">
        <f t="shared" si="6"/>
        <v>5</v>
      </c>
      <c r="X62" s="16">
        <f>SUMIF('ESTATÍSTICAS ATLETAS'!$I:$I,$B62,'ESTATÍSTICAS ATLETAS'!AC:AC)</f>
        <v>3</v>
      </c>
      <c r="Y62" s="17">
        <f t="shared" si="7"/>
        <v>1.5</v>
      </c>
      <c r="Z62" s="16">
        <f>SUMIF('ESTATÍSTICAS ATLETAS'!$I:$I,$B62,'ESTATÍSTICAS ATLETAS'!AD:AD)</f>
        <v>6</v>
      </c>
      <c r="AA62" s="16">
        <f>SUMIF('ESTATÍSTICAS ATLETAS'!$I:$I,$B62,'ESTATÍSTICAS ATLETAS'!AE:AE)</f>
        <v>1</v>
      </c>
      <c r="AB62" s="16">
        <f>SUMIF('ESTATÍSTICAS ATLETAS'!$I:$I,$B62,'ESTATÍSTICAS ATLETAS'!AF:AF)</f>
        <v>0</v>
      </c>
      <c r="AC62" s="16">
        <f>SUMIF('ESTATÍSTICAS ATLETAS'!$I:$I,$B62,'ESTATÍSTICAS ATLETAS'!AG:AG)</f>
        <v>1</v>
      </c>
      <c r="AD62" s="16">
        <f>SUMIF('ESTATÍSTICAS ATLETAS'!$I:$I,$B62,'ESTATÍSTICAS ATLETAS'!AH:AH)</f>
        <v>1</v>
      </c>
      <c r="AE62" s="16">
        <f>SUMIF('ESTATÍSTICAS ATLETAS'!$I:$I,$B62,'ESTATÍSTICAS ATLETAS'!AI:AI)</f>
        <v>-39</v>
      </c>
      <c r="AF62" s="19">
        <f>SUMIF('ESTATÍSTICAS ATLETAS'!$I:$I,$B62,'ESTATÍSTICAS ATLETAS'!AJ:AJ)</f>
        <v>-1</v>
      </c>
    </row>
    <row r="63">
      <c r="A63" s="20">
        <v>62.0</v>
      </c>
      <c r="B63" s="21" t="s">
        <v>130</v>
      </c>
      <c r="C63" s="21">
        <f>VLOOKUP(B63,'LISTA DE ATLETAS'!D:G,4,FALSE)</f>
        <v>22</v>
      </c>
      <c r="D63" s="21" t="s">
        <v>119</v>
      </c>
      <c r="E63" s="22">
        <f>COUNTIF('ESTATÍSTICAS ATLETAS'!I:I,B63)</f>
        <v>3</v>
      </c>
      <c r="F63" s="22">
        <f>SUMIF('ESTATÍSTICAS ATLETAS'!I:I,B63,'ESTATÍSTICAS ATLETAS'!M:M)</f>
        <v>1</v>
      </c>
      <c r="G63" s="23">
        <f t="shared" si="1"/>
        <v>0.3333333333</v>
      </c>
      <c r="H63" s="22">
        <f>SUMIF('ESTATÍSTICAS ATLETAS'!$I:$I,$B63,'ESTATÍSTICAS ATLETAS'!N:N)</f>
        <v>0</v>
      </c>
      <c r="I63" s="22">
        <f>SUMIF('ESTATÍSTICAS ATLETAS'!$I:$I,$B63,'ESTATÍSTICAS ATLETAS'!O:O)</f>
        <v>8</v>
      </c>
      <c r="J63" s="24">
        <f t="shared" si="2"/>
        <v>0</v>
      </c>
      <c r="K63" s="22">
        <f>SUMIF('ESTATÍSTICAS ATLETAS'!$I:$I,$B63,'ESTATÍSTICAS ATLETAS'!Q:Q)</f>
        <v>0</v>
      </c>
      <c r="L63" s="22">
        <f>SUMIF('ESTATÍSTICAS ATLETAS'!$I:$I,$B63,'ESTATÍSTICAS ATLETAS'!R:R)</f>
        <v>6</v>
      </c>
      <c r="M63" s="24">
        <f t="shared" si="3"/>
        <v>0</v>
      </c>
      <c r="N63" s="22">
        <f>SUMIF('ESTATÍSTICAS ATLETAS'!$I:$I,$B63,'ESTATÍSTICAS ATLETAS'!T:T)</f>
        <v>0</v>
      </c>
      <c r="O63" s="22">
        <f>SUMIF('ESTATÍSTICAS ATLETAS'!$I:$I,$B63,'ESTATÍSTICAS ATLETAS'!U:U)</f>
        <v>2</v>
      </c>
      <c r="P63" s="24">
        <f t="shared" si="4"/>
        <v>0</v>
      </c>
      <c r="Q63" s="22">
        <f>SUMIF('ESTATÍSTICAS ATLETAS'!$I:$I,$B63,'ESTATÍSTICAS ATLETAS'!W:W)</f>
        <v>1</v>
      </c>
      <c r="R63" s="22">
        <f>SUMIF('ESTATÍSTICAS ATLETAS'!$I:$I,$B63,'ESTATÍSTICAS ATLETAS'!X:X)</f>
        <v>2</v>
      </c>
      <c r="S63" s="24">
        <f t="shared" si="5"/>
        <v>0.5</v>
      </c>
      <c r="T63" s="22">
        <f>SUMIF('ESTATÍSTICAS ATLETAS'!$I:$I,$B63,'ESTATÍSTICAS ATLETAS'!Z:Z)</f>
        <v>0</v>
      </c>
      <c r="U63" s="22">
        <f>SUMIF('ESTATÍSTICAS ATLETAS'!$I:$I,$B63,'ESTATÍSTICAS ATLETAS'!AA:AA)</f>
        <v>4</v>
      </c>
      <c r="V63" s="22">
        <f>SUMIF('ESTATÍSTICAS ATLETAS'!$I:$I,$B63,'ESTATÍSTICAS ATLETAS'!AB:AB)</f>
        <v>4</v>
      </c>
      <c r="W63" s="23">
        <f t="shared" si="6"/>
        <v>1.333333333</v>
      </c>
      <c r="X63" s="22">
        <f>SUMIF('ESTATÍSTICAS ATLETAS'!$I:$I,$B63,'ESTATÍSTICAS ATLETAS'!AC:AC)</f>
        <v>5</v>
      </c>
      <c r="Y63" s="23">
        <f t="shared" si="7"/>
        <v>1.666666667</v>
      </c>
      <c r="Z63" s="22">
        <f>SUMIF('ESTATÍSTICAS ATLETAS'!$I:$I,$B63,'ESTATÍSTICAS ATLETAS'!AD:AD)</f>
        <v>4</v>
      </c>
      <c r="AA63" s="22">
        <f>SUMIF('ESTATÍSTICAS ATLETAS'!$I:$I,$B63,'ESTATÍSTICAS ATLETAS'!AE:AE)</f>
        <v>1</v>
      </c>
      <c r="AB63" s="22">
        <f>SUMIF('ESTATÍSTICAS ATLETAS'!$I:$I,$B63,'ESTATÍSTICAS ATLETAS'!AF:AF)</f>
        <v>0</v>
      </c>
      <c r="AC63" s="22">
        <f>SUMIF('ESTATÍSTICAS ATLETAS'!$I:$I,$B63,'ESTATÍSTICAS ATLETAS'!AG:AG)</f>
        <v>1</v>
      </c>
      <c r="AD63" s="22">
        <f>SUMIF('ESTATÍSTICAS ATLETAS'!$I:$I,$B63,'ESTATÍSTICAS ATLETAS'!AH:AH)</f>
        <v>1</v>
      </c>
      <c r="AE63" s="22">
        <f>SUMIF('ESTATÍSTICAS ATLETAS'!$I:$I,$B63,'ESTATÍSTICAS ATLETAS'!AI:AI)</f>
        <v>-35</v>
      </c>
      <c r="AF63" s="25">
        <f>SUMIF('ESTATÍSTICAS ATLETAS'!$I:$I,$B63,'ESTATÍSTICAS ATLETAS'!AJ:AJ)</f>
        <v>-2</v>
      </c>
    </row>
    <row r="64">
      <c r="A64" s="14">
        <v>63.0</v>
      </c>
      <c r="B64" s="15" t="s">
        <v>132</v>
      </c>
      <c r="C64" s="15">
        <f>VLOOKUP(B64,'LISTA DE ATLETAS'!D:G,4,FALSE)</f>
        <v>32</v>
      </c>
      <c r="D64" s="15" t="s">
        <v>119</v>
      </c>
      <c r="E64" s="16">
        <f>COUNTIF('ESTATÍSTICAS ATLETAS'!I:I,B64)</f>
        <v>2</v>
      </c>
      <c r="F64" s="16">
        <f>SUMIF('ESTATÍSTICAS ATLETAS'!I:I,B64,'ESTATÍSTICAS ATLETAS'!M:M)</f>
        <v>0</v>
      </c>
      <c r="G64" s="17">
        <f t="shared" si="1"/>
        <v>0</v>
      </c>
      <c r="H64" s="16">
        <f>SUMIF('ESTATÍSTICAS ATLETAS'!$I:$I,$B64,'ESTATÍSTICAS ATLETAS'!N:N)</f>
        <v>0</v>
      </c>
      <c r="I64" s="16">
        <f>SUMIF('ESTATÍSTICAS ATLETAS'!$I:$I,$B64,'ESTATÍSTICAS ATLETAS'!O:O)</f>
        <v>8</v>
      </c>
      <c r="J64" s="18">
        <f t="shared" si="2"/>
        <v>0</v>
      </c>
      <c r="K64" s="16">
        <f>SUMIF('ESTATÍSTICAS ATLETAS'!$I:$I,$B64,'ESTATÍSTICAS ATLETAS'!Q:Q)</f>
        <v>0</v>
      </c>
      <c r="L64" s="16">
        <f>SUMIF('ESTATÍSTICAS ATLETAS'!$I:$I,$B64,'ESTATÍSTICAS ATLETAS'!R:R)</f>
        <v>7</v>
      </c>
      <c r="M64" s="18">
        <f t="shared" si="3"/>
        <v>0</v>
      </c>
      <c r="N64" s="16">
        <f>SUMIF('ESTATÍSTICAS ATLETAS'!$I:$I,$B64,'ESTATÍSTICAS ATLETAS'!T:T)</f>
        <v>0</v>
      </c>
      <c r="O64" s="16">
        <f>SUMIF('ESTATÍSTICAS ATLETAS'!$I:$I,$B64,'ESTATÍSTICAS ATLETAS'!U:U)</f>
        <v>1</v>
      </c>
      <c r="P64" s="18">
        <f t="shared" si="4"/>
        <v>0</v>
      </c>
      <c r="Q64" s="16">
        <f>SUMIF('ESTATÍSTICAS ATLETAS'!$I:$I,$B64,'ESTATÍSTICAS ATLETAS'!W:W)</f>
        <v>0</v>
      </c>
      <c r="R64" s="16">
        <f>SUMIF('ESTATÍSTICAS ATLETAS'!$I:$I,$B64,'ESTATÍSTICAS ATLETAS'!X:X)</f>
        <v>0</v>
      </c>
      <c r="S64" s="18" t="str">
        <f t="shared" si="5"/>
        <v/>
      </c>
      <c r="T64" s="16">
        <f>SUMIF('ESTATÍSTICAS ATLETAS'!$I:$I,$B64,'ESTATÍSTICAS ATLETAS'!Z:Z)</f>
        <v>1</v>
      </c>
      <c r="U64" s="16">
        <f>SUMIF('ESTATÍSTICAS ATLETAS'!$I:$I,$B64,'ESTATÍSTICAS ATLETAS'!AA:AA)</f>
        <v>6</v>
      </c>
      <c r="V64" s="16">
        <f>SUMIF('ESTATÍSTICAS ATLETAS'!$I:$I,$B64,'ESTATÍSTICAS ATLETAS'!AB:AB)</f>
        <v>7</v>
      </c>
      <c r="W64" s="17">
        <f t="shared" si="6"/>
        <v>3.5</v>
      </c>
      <c r="X64" s="16">
        <f>SUMIF('ESTATÍSTICAS ATLETAS'!$I:$I,$B64,'ESTATÍSTICAS ATLETAS'!AC:AC)</f>
        <v>1</v>
      </c>
      <c r="Y64" s="17">
        <f t="shared" si="7"/>
        <v>0.5</v>
      </c>
      <c r="Z64" s="16">
        <f>SUMIF('ESTATÍSTICAS ATLETAS'!$I:$I,$B64,'ESTATÍSTICAS ATLETAS'!AD:AD)</f>
        <v>2</v>
      </c>
      <c r="AA64" s="16">
        <f>SUMIF('ESTATÍSTICAS ATLETAS'!$I:$I,$B64,'ESTATÍSTICAS ATLETAS'!AE:AE)</f>
        <v>2</v>
      </c>
      <c r="AB64" s="16">
        <f>SUMIF('ESTATÍSTICAS ATLETAS'!$I:$I,$B64,'ESTATÍSTICAS ATLETAS'!AF:AF)</f>
        <v>0</v>
      </c>
      <c r="AC64" s="16">
        <f>SUMIF('ESTATÍSTICAS ATLETAS'!$I:$I,$B64,'ESTATÍSTICAS ATLETAS'!AG:AG)</f>
        <v>0</v>
      </c>
      <c r="AD64" s="16">
        <f>SUMIF('ESTATÍSTICAS ATLETAS'!$I:$I,$B64,'ESTATÍSTICAS ATLETAS'!AH:AH)</f>
        <v>0</v>
      </c>
      <c r="AE64" s="16">
        <f>SUMIF('ESTATÍSTICAS ATLETAS'!$I:$I,$B64,'ESTATÍSTICAS ATLETAS'!AI:AI)</f>
        <v>-40</v>
      </c>
      <c r="AF64" s="19">
        <f>SUMIF('ESTATÍSTICAS ATLETAS'!$I:$I,$B64,'ESTATÍSTICAS ATLETAS'!AJ:AJ)</f>
        <v>0</v>
      </c>
    </row>
    <row r="65">
      <c r="A65" s="20">
        <v>64.0</v>
      </c>
      <c r="B65" s="21" t="s">
        <v>134</v>
      </c>
      <c r="C65" s="21">
        <f>VLOOKUP(B65,'LISTA DE ATLETAS'!D:G,4,FALSE)</f>
        <v>19</v>
      </c>
      <c r="D65" s="21" t="s">
        <v>119</v>
      </c>
      <c r="E65" s="22">
        <f>COUNTIF('ESTATÍSTICAS ATLETAS'!I:I,B65)</f>
        <v>1</v>
      </c>
      <c r="F65" s="22">
        <f>SUMIF('ESTATÍSTICAS ATLETAS'!I:I,B65,'ESTATÍSTICAS ATLETAS'!M:M)</f>
        <v>2</v>
      </c>
      <c r="G65" s="23">
        <f t="shared" si="1"/>
        <v>2</v>
      </c>
      <c r="H65" s="22">
        <f>SUMIF('ESTATÍSTICAS ATLETAS'!$I:$I,$B65,'ESTATÍSTICAS ATLETAS'!N:N)</f>
        <v>1</v>
      </c>
      <c r="I65" s="22">
        <f>SUMIF('ESTATÍSTICAS ATLETAS'!$I:$I,$B65,'ESTATÍSTICAS ATLETAS'!O:O)</f>
        <v>6</v>
      </c>
      <c r="J65" s="24">
        <f t="shared" si="2"/>
        <v>0.1666666667</v>
      </c>
      <c r="K65" s="22">
        <f>SUMIF('ESTATÍSTICAS ATLETAS'!$I:$I,$B65,'ESTATÍSTICAS ATLETAS'!Q:Q)</f>
        <v>1</v>
      </c>
      <c r="L65" s="22">
        <f>SUMIF('ESTATÍSTICAS ATLETAS'!$I:$I,$B65,'ESTATÍSTICAS ATLETAS'!R:R)</f>
        <v>4</v>
      </c>
      <c r="M65" s="24">
        <f t="shared" si="3"/>
        <v>0.25</v>
      </c>
      <c r="N65" s="22">
        <f>SUMIF('ESTATÍSTICAS ATLETAS'!$I:$I,$B65,'ESTATÍSTICAS ATLETAS'!T:T)</f>
        <v>0</v>
      </c>
      <c r="O65" s="22">
        <f>SUMIF('ESTATÍSTICAS ATLETAS'!$I:$I,$B65,'ESTATÍSTICAS ATLETAS'!U:U)</f>
        <v>2</v>
      </c>
      <c r="P65" s="24">
        <f t="shared" si="4"/>
        <v>0</v>
      </c>
      <c r="Q65" s="22">
        <f>SUMIF('ESTATÍSTICAS ATLETAS'!$I:$I,$B65,'ESTATÍSTICAS ATLETAS'!W:W)</f>
        <v>0</v>
      </c>
      <c r="R65" s="22">
        <f>SUMIF('ESTATÍSTICAS ATLETAS'!$I:$I,$B65,'ESTATÍSTICAS ATLETAS'!X:X)</f>
        <v>0</v>
      </c>
      <c r="S65" s="24" t="str">
        <f t="shared" si="5"/>
        <v/>
      </c>
      <c r="T65" s="22">
        <f>SUMIF('ESTATÍSTICAS ATLETAS'!$I:$I,$B65,'ESTATÍSTICAS ATLETAS'!Z:Z)</f>
        <v>1</v>
      </c>
      <c r="U65" s="22">
        <f>SUMIF('ESTATÍSTICAS ATLETAS'!$I:$I,$B65,'ESTATÍSTICAS ATLETAS'!AA:AA)</f>
        <v>4</v>
      </c>
      <c r="V65" s="22">
        <f>SUMIF('ESTATÍSTICAS ATLETAS'!$I:$I,$B65,'ESTATÍSTICAS ATLETAS'!AB:AB)</f>
        <v>5</v>
      </c>
      <c r="W65" s="23">
        <f t="shared" si="6"/>
        <v>5</v>
      </c>
      <c r="X65" s="22">
        <f>SUMIF('ESTATÍSTICAS ATLETAS'!$I:$I,$B65,'ESTATÍSTICAS ATLETAS'!AC:AC)</f>
        <v>1</v>
      </c>
      <c r="Y65" s="23">
        <f t="shared" si="7"/>
        <v>1</v>
      </c>
      <c r="Z65" s="22">
        <f>SUMIF('ESTATÍSTICAS ATLETAS'!$I:$I,$B65,'ESTATÍSTICAS ATLETAS'!AD:AD)</f>
        <v>3</v>
      </c>
      <c r="AA65" s="22">
        <f>SUMIF('ESTATÍSTICAS ATLETAS'!$I:$I,$B65,'ESTATÍSTICAS ATLETAS'!AE:AE)</f>
        <v>1</v>
      </c>
      <c r="AB65" s="22">
        <f>SUMIF('ESTATÍSTICAS ATLETAS'!$I:$I,$B65,'ESTATÍSTICAS ATLETAS'!AF:AF)</f>
        <v>0</v>
      </c>
      <c r="AC65" s="22">
        <f>SUMIF('ESTATÍSTICAS ATLETAS'!$I:$I,$B65,'ESTATÍSTICAS ATLETAS'!AG:AG)</f>
        <v>1</v>
      </c>
      <c r="AD65" s="22">
        <f>SUMIF('ESTATÍSTICAS ATLETAS'!$I:$I,$B65,'ESTATÍSTICAS ATLETAS'!AH:AH)</f>
        <v>0</v>
      </c>
      <c r="AE65" s="22">
        <f>SUMIF('ESTATÍSTICAS ATLETAS'!$I:$I,$B65,'ESTATÍSTICAS ATLETAS'!AI:AI)</f>
        <v>-17</v>
      </c>
      <c r="AF65" s="25">
        <f>SUMIF('ESTATÍSTICAS ATLETAS'!$I:$I,$B65,'ESTATÍSTICAS ATLETAS'!AJ:AJ)</f>
        <v>1</v>
      </c>
    </row>
    <row r="66">
      <c r="A66" s="14">
        <v>65.0</v>
      </c>
      <c r="B66" s="15" t="s">
        <v>136</v>
      </c>
      <c r="C66" s="15">
        <f>VLOOKUP(B66,'LISTA DE ATLETAS'!D:G,4,FALSE)</f>
        <v>6</v>
      </c>
      <c r="D66" s="15" t="s">
        <v>119</v>
      </c>
      <c r="E66" s="16">
        <f>COUNTIF('ESTATÍSTICAS ATLETAS'!I:I,B66)</f>
        <v>2</v>
      </c>
      <c r="F66" s="16">
        <f>SUMIF('ESTATÍSTICAS ATLETAS'!I:I,B66,'ESTATÍSTICAS ATLETAS'!M:M)</f>
        <v>2</v>
      </c>
      <c r="G66" s="17">
        <f t="shared" si="1"/>
        <v>1</v>
      </c>
      <c r="H66" s="16">
        <f>SUMIF('ESTATÍSTICAS ATLETAS'!$I:$I,$B66,'ESTATÍSTICAS ATLETAS'!N:N)</f>
        <v>1</v>
      </c>
      <c r="I66" s="16">
        <f>SUMIF('ESTATÍSTICAS ATLETAS'!$I:$I,$B66,'ESTATÍSTICAS ATLETAS'!O:O)</f>
        <v>6</v>
      </c>
      <c r="J66" s="18">
        <f t="shared" si="2"/>
        <v>0.1666666667</v>
      </c>
      <c r="K66" s="16">
        <f>SUMIF('ESTATÍSTICAS ATLETAS'!$I:$I,$B66,'ESTATÍSTICAS ATLETAS'!Q:Q)</f>
        <v>1</v>
      </c>
      <c r="L66" s="16">
        <f>SUMIF('ESTATÍSTICAS ATLETAS'!$I:$I,$B66,'ESTATÍSTICAS ATLETAS'!R:R)</f>
        <v>6</v>
      </c>
      <c r="M66" s="18">
        <f t="shared" si="3"/>
        <v>0.1666666667</v>
      </c>
      <c r="N66" s="16">
        <f>SUMIF('ESTATÍSTICAS ATLETAS'!$I:$I,$B66,'ESTATÍSTICAS ATLETAS'!T:T)</f>
        <v>0</v>
      </c>
      <c r="O66" s="16">
        <f>SUMIF('ESTATÍSTICAS ATLETAS'!$I:$I,$B66,'ESTATÍSTICAS ATLETAS'!U:U)</f>
        <v>0</v>
      </c>
      <c r="P66" s="18" t="str">
        <f t="shared" si="4"/>
        <v/>
      </c>
      <c r="Q66" s="16">
        <f>SUMIF('ESTATÍSTICAS ATLETAS'!$I:$I,$B66,'ESTATÍSTICAS ATLETAS'!W:W)</f>
        <v>0</v>
      </c>
      <c r="R66" s="16">
        <f>SUMIF('ESTATÍSTICAS ATLETAS'!$I:$I,$B66,'ESTATÍSTICAS ATLETAS'!X:X)</f>
        <v>1</v>
      </c>
      <c r="S66" s="18">
        <f t="shared" si="5"/>
        <v>0</v>
      </c>
      <c r="T66" s="16">
        <f>SUMIF('ESTATÍSTICAS ATLETAS'!$I:$I,$B66,'ESTATÍSTICAS ATLETAS'!Z:Z)</f>
        <v>5</v>
      </c>
      <c r="U66" s="16">
        <f>SUMIF('ESTATÍSTICAS ATLETAS'!$I:$I,$B66,'ESTATÍSTICAS ATLETAS'!AA:AA)</f>
        <v>14</v>
      </c>
      <c r="V66" s="16">
        <f>SUMIF('ESTATÍSTICAS ATLETAS'!$I:$I,$B66,'ESTATÍSTICAS ATLETAS'!AB:AB)</f>
        <v>19</v>
      </c>
      <c r="W66" s="17">
        <f t="shared" si="6"/>
        <v>9.5</v>
      </c>
      <c r="X66" s="16">
        <f>SUMIF('ESTATÍSTICAS ATLETAS'!$I:$I,$B66,'ESTATÍSTICAS ATLETAS'!AC:AC)</f>
        <v>3</v>
      </c>
      <c r="Y66" s="17">
        <f t="shared" si="7"/>
        <v>1.5</v>
      </c>
      <c r="Z66" s="16">
        <f>SUMIF('ESTATÍSTICAS ATLETAS'!$I:$I,$B66,'ESTATÍSTICAS ATLETAS'!AD:AD)</f>
        <v>10</v>
      </c>
      <c r="AA66" s="16">
        <f>SUMIF('ESTATÍSTICAS ATLETAS'!$I:$I,$B66,'ESTATÍSTICAS ATLETAS'!AE:AE)</f>
        <v>0</v>
      </c>
      <c r="AB66" s="16">
        <f>SUMIF('ESTATÍSTICAS ATLETAS'!$I:$I,$B66,'ESTATÍSTICAS ATLETAS'!AF:AF)</f>
        <v>0</v>
      </c>
      <c r="AC66" s="16">
        <f>SUMIF('ESTATÍSTICAS ATLETAS'!$I:$I,$B66,'ESTATÍSTICAS ATLETAS'!AG:AG)</f>
        <v>5</v>
      </c>
      <c r="AD66" s="16">
        <f>SUMIF('ESTATÍSTICAS ATLETAS'!$I:$I,$B66,'ESTATÍSTICAS ATLETAS'!AH:AH)</f>
        <v>2</v>
      </c>
      <c r="AE66" s="16">
        <f>SUMIF('ESTATÍSTICAS ATLETAS'!$I:$I,$B66,'ESTATÍSTICAS ATLETAS'!AI:AI)</f>
        <v>-39</v>
      </c>
      <c r="AF66" s="19">
        <f>SUMIF('ESTATÍSTICAS ATLETAS'!$I:$I,$B66,'ESTATÍSTICAS ATLETAS'!AJ:AJ)</f>
        <v>8</v>
      </c>
    </row>
    <row r="67">
      <c r="A67" s="20">
        <v>66.0</v>
      </c>
      <c r="B67" s="21" t="s">
        <v>139</v>
      </c>
      <c r="C67" s="21">
        <f>VLOOKUP(B67,'LISTA DE ATLETAS'!D:G,4,FALSE)</f>
        <v>18</v>
      </c>
      <c r="D67" s="21" t="s">
        <v>138</v>
      </c>
      <c r="E67" s="22">
        <f>COUNTIF('ESTATÍSTICAS ATLETAS'!I:I,B67)</f>
        <v>2</v>
      </c>
      <c r="F67" s="22">
        <f>SUMIF('ESTATÍSTICAS ATLETAS'!I:I,B67,'ESTATÍSTICAS ATLETAS'!M:M)</f>
        <v>30</v>
      </c>
      <c r="G67" s="23">
        <f t="shared" si="1"/>
        <v>15</v>
      </c>
      <c r="H67" s="22">
        <f>SUMIF('ESTATÍSTICAS ATLETAS'!$I:$I,$B67,'ESTATÍSTICAS ATLETAS'!N:N)</f>
        <v>10</v>
      </c>
      <c r="I67" s="22">
        <f>SUMIF('ESTATÍSTICAS ATLETAS'!$I:$I,$B67,'ESTATÍSTICAS ATLETAS'!O:O)</f>
        <v>32</v>
      </c>
      <c r="J67" s="24">
        <f t="shared" si="2"/>
        <v>0.3125</v>
      </c>
      <c r="K67" s="22">
        <f>SUMIF('ESTATÍSTICAS ATLETAS'!$I:$I,$B67,'ESTATÍSTICAS ATLETAS'!Q:Q)</f>
        <v>6</v>
      </c>
      <c r="L67" s="22">
        <f>SUMIF('ESTATÍSTICAS ATLETAS'!$I:$I,$B67,'ESTATÍSTICAS ATLETAS'!R:R)</f>
        <v>20</v>
      </c>
      <c r="M67" s="24">
        <f t="shared" si="3"/>
        <v>0.3</v>
      </c>
      <c r="N67" s="22">
        <f>SUMIF('ESTATÍSTICAS ATLETAS'!$I:$I,$B67,'ESTATÍSTICAS ATLETAS'!T:T)</f>
        <v>4</v>
      </c>
      <c r="O67" s="22">
        <f>SUMIF('ESTATÍSTICAS ATLETAS'!$I:$I,$B67,'ESTATÍSTICAS ATLETAS'!U:U)</f>
        <v>12</v>
      </c>
      <c r="P67" s="24">
        <f t="shared" si="4"/>
        <v>0.3333333333</v>
      </c>
      <c r="Q67" s="22">
        <f>SUMIF('ESTATÍSTICAS ATLETAS'!$I:$I,$B67,'ESTATÍSTICAS ATLETAS'!W:W)</f>
        <v>6</v>
      </c>
      <c r="R67" s="22">
        <f>SUMIF('ESTATÍSTICAS ATLETAS'!$I:$I,$B67,'ESTATÍSTICAS ATLETAS'!X:X)</f>
        <v>19</v>
      </c>
      <c r="S67" s="24">
        <f t="shared" si="5"/>
        <v>0.3157894737</v>
      </c>
      <c r="T67" s="22">
        <f>SUMIF('ESTATÍSTICAS ATLETAS'!$I:$I,$B67,'ESTATÍSTICAS ATLETAS'!Z:Z)</f>
        <v>4</v>
      </c>
      <c r="U67" s="22">
        <f>SUMIF('ESTATÍSTICAS ATLETAS'!$I:$I,$B67,'ESTATÍSTICAS ATLETAS'!AA:AA)</f>
        <v>5</v>
      </c>
      <c r="V67" s="22">
        <f>SUMIF('ESTATÍSTICAS ATLETAS'!$I:$I,$B67,'ESTATÍSTICAS ATLETAS'!AB:AB)</f>
        <v>9</v>
      </c>
      <c r="W67" s="23">
        <f t="shared" si="6"/>
        <v>4.5</v>
      </c>
      <c r="X67" s="22">
        <f>SUMIF('ESTATÍSTICAS ATLETAS'!$I:$I,$B67,'ESTATÍSTICAS ATLETAS'!AC:AC)</f>
        <v>1</v>
      </c>
      <c r="Y67" s="23">
        <f t="shared" si="7"/>
        <v>0.5</v>
      </c>
      <c r="Z67" s="22">
        <f>SUMIF('ESTATÍSTICAS ATLETAS'!$I:$I,$B67,'ESTATÍSTICAS ATLETAS'!AD:AD)</f>
        <v>7</v>
      </c>
      <c r="AA67" s="22">
        <f>SUMIF('ESTATÍSTICAS ATLETAS'!$I:$I,$B67,'ESTATÍSTICAS ATLETAS'!AE:AE)</f>
        <v>4</v>
      </c>
      <c r="AB67" s="22">
        <f>SUMIF('ESTATÍSTICAS ATLETAS'!$I:$I,$B67,'ESTATÍSTICAS ATLETAS'!AF:AF)</f>
        <v>0</v>
      </c>
      <c r="AC67" s="22">
        <f>SUMIF('ESTATÍSTICAS ATLETAS'!$I:$I,$B67,'ESTATÍSTICAS ATLETAS'!AG:AG)</f>
        <v>3</v>
      </c>
      <c r="AD67" s="22">
        <f>SUMIF('ESTATÍSTICAS ATLETAS'!$I:$I,$B67,'ESTATÍSTICAS ATLETAS'!AH:AH)</f>
        <v>10</v>
      </c>
      <c r="AE67" s="22">
        <f>SUMIF('ESTATÍSTICAS ATLETAS'!$I:$I,$B67,'ESTATÍSTICAS ATLETAS'!AI:AI)</f>
        <v>-40</v>
      </c>
      <c r="AF67" s="25">
        <f>SUMIF('ESTATÍSTICAS ATLETAS'!$I:$I,$B67,'ESTATÍSTICAS ATLETAS'!AJ:AJ)</f>
        <v>2</v>
      </c>
    </row>
    <row r="68">
      <c r="A68" s="14">
        <v>67.0</v>
      </c>
      <c r="B68" s="15" t="s">
        <v>141</v>
      </c>
      <c r="C68" s="15">
        <f>VLOOKUP(B68,'LISTA DE ATLETAS'!D:G,4,FALSE)</f>
        <v>65</v>
      </c>
      <c r="D68" s="15" t="s">
        <v>138</v>
      </c>
      <c r="E68" s="16">
        <f>COUNTIF('ESTATÍSTICAS ATLETAS'!I:I,B68)</f>
        <v>1</v>
      </c>
      <c r="F68" s="16">
        <f>SUMIF('ESTATÍSTICAS ATLETAS'!I:I,B68,'ESTATÍSTICAS ATLETAS'!M:M)</f>
        <v>0</v>
      </c>
      <c r="G68" s="17">
        <f t="shared" si="1"/>
        <v>0</v>
      </c>
      <c r="H68" s="16">
        <f>SUMIF('ESTATÍSTICAS ATLETAS'!$I:$I,$B68,'ESTATÍSTICAS ATLETAS'!N:N)</f>
        <v>0</v>
      </c>
      <c r="I68" s="16">
        <f>SUMIF('ESTATÍSTICAS ATLETAS'!$I:$I,$B68,'ESTATÍSTICAS ATLETAS'!O:O)</f>
        <v>1</v>
      </c>
      <c r="J68" s="18">
        <f t="shared" si="2"/>
        <v>0</v>
      </c>
      <c r="K68" s="16">
        <f>SUMIF('ESTATÍSTICAS ATLETAS'!$I:$I,$B68,'ESTATÍSTICAS ATLETAS'!Q:Q)</f>
        <v>0</v>
      </c>
      <c r="L68" s="16">
        <f>SUMIF('ESTATÍSTICAS ATLETAS'!$I:$I,$B68,'ESTATÍSTICAS ATLETAS'!R:R)</f>
        <v>1</v>
      </c>
      <c r="M68" s="18">
        <f t="shared" si="3"/>
        <v>0</v>
      </c>
      <c r="N68" s="16">
        <f>SUMIF('ESTATÍSTICAS ATLETAS'!$I:$I,$B68,'ESTATÍSTICAS ATLETAS'!T:T)</f>
        <v>0</v>
      </c>
      <c r="O68" s="16">
        <f>SUMIF('ESTATÍSTICAS ATLETAS'!$I:$I,$B68,'ESTATÍSTICAS ATLETAS'!U:U)</f>
        <v>0</v>
      </c>
      <c r="P68" s="18" t="str">
        <f t="shared" si="4"/>
        <v/>
      </c>
      <c r="Q68" s="16">
        <f>SUMIF('ESTATÍSTICAS ATLETAS'!$I:$I,$B68,'ESTATÍSTICAS ATLETAS'!W:W)</f>
        <v>0</v>
      </c>
      <c r="R68" s="16">
        <f>SUMIF('ESTATÍSTICAS ATLETAS'!$I:$I,$B68,'ESTATÍSTICAS ATLETAS'!X:X)</f>
        <v>2</v>
      </c>
      <c r="S68" s="18">
        <f t="shared" si="5"/>
        <v>0</v>
      </c>
      <c r="T68" s="16">
        <f>SUMIF('ESTATÍSTICAS ATLETAS'!$I:$I,$B68,'ESTATÍSTICAS ATLETAS'!Z:Z)</f>
        <v>0</v>
      </c>
      <c r="U68" s="16">
        <f>SUMIF('ESTATÍSTICAS ATLETAS'!$I:$I,$B68,'ESTATÍSTICAS ATLETAS'!AA:AA)</f>
        <v>1</v>
      </c>
      <c r="V68" s="16">
        <f>SUMIF('ESTATÍSTICAS ATLETAS'!$I:$I,$B68,'ESTATÍSTICAS ATLETAS'!AB:AB)</f>
        <v>1</v>
      </c>
      <c r="W68" s="17">
        <f t="shared" si="6"/>
        <v>1</v>
      </c>
      <c r="X68" s="16">
        <f>SUMIF('ESTATÍSTICAS ATLETAS'!$I:$I,$B68,'ESTATÍSTICAS ATLETAS'!AC:AC)</f>
        <v>1</v>
      </c>
      <c r="Y68" s="17">
        <f t="shared" si="7"/>
        <v>1</v>
      </c>
      <c r="Z68" s="16">
        <f>SUMIF('ESTATÍSTICAS ATLETAS'!$I:$I,$B68,'ESTATÍSTICAS ATLETAS'!AD:AD)</f>
        <v>1</v>
      </c>
      <c r="AA68" s="16">
        <f>SUMIF('ESTATÍSTICAS ATLETAS'!$I:$I,$B68,'ESTATÍSTICAS ATLETAS'!AE:AE)</f>
        <v>0</v>
      </c>
      <c r="AB68" s="16">
        <f>SUMIF('ESTATÍSTICAS ATLETAS'!$I:$I,$B68,'ESTATÍSTICAS ATLETAS'!AF:AF)</f>
        <v>0</v>
      </c>
      <c r="AC68" s="16">
        <f>SUMIF('ESTATÍSTICAS ATLETAS'!$I:$I,$B68,'ESTATÍSTICAS ATLETAS'!AG:AG)</f>
        <v>0</v>
      </c>
      <c r="AD68" s="16">
        <f>SUMIF('ESTATÍSTICAS ATLETAS'!$I:$I,$B68,'ESTATÍSTICAS ATLETAS'!AH:AH)</f>
        <v>1</v>
      </c>
      <c r="AE68" s="16">
        <f>SUMIF('ESTATÍSTICAS ATLETAS'!$I:$I,$B68,'ESTATÍSTICAS ATLETAS'!AI:AI)</f>
        <v>-1</v>
      </c>
      <c r="AF68" s="19">
        <f>SUMIF('ESTATÍSTICAS ATLETAS'!$I:$I,$B68,'ESTATÍSTICAS ATLETAS'!AJ:AJ)</f>
        <v>-2</v>
      </c>
    </row>
    <row r="69">
      <c r="A69" s="20">
        <v>68.0</v>
      </c>
      <c r="B69" s="21" t="s">
        <v>143</v>
      </c>
      <c r="C69" s="21">
        <f>VLOOKUP(B69,'LISTA DE ATLETAS'!D:G,4,FALSE)</f>
        <v>8</v>
      </c>
      <c r="D69" s="21" t="s">
        <v>138</v>
      </c>
      <c r="E69" s="22">
        <f>COUNTIF('ESTATÍSTICAS ATLETAS'!I:I,B69)</f>
        <v>1</v>
      </c>
      <c r="F69" s="22">
        <f>SUMIF('ESTATÍSTICAS ATLETAS'!I:I,B69,'ESTATÍSTICAS ATLETAS'!M:M)</f>
        <v>0</v>
      </c>
      <c r="G69" s="23">
        <f t="shared" si="1"/>
        <v>0</v>
      </c>
      <c r="H69" s="22">
        <f>SUMIF('ESTATÍSTICAS ATLETAS'!$I:$I,$B69,'ESTATÍSTICAS ATLETAS'!N:N)</f>
        <v>0</v>
      </c>
      <c r="I69" s="22">
        <f>SUMIF('ESTATÍSTICAS ATLETAS'!$I:$I,$B69,'ESTATÍSTICAS ATLETAS'!O:O)</f>
        <v>0</v>
      </c>
      <c r="J69" s="24" t="str">
        <f t="shared" si="2"/>
        <v/>
      </c>
      <c r="K69" s="22">
        <f>SUMIF('ESTATÍSTICAS ATLETAS'!$I:$I,$B69,'ESTATÍSTICAS ATLETAS'!Q:Q)</f>
        <v>0</v>
      </c>
      <c r="L69" s="22">
        <f>SUMIF('ESTATÍSTICAS ATLETAS'!$I:$I,$B69,'ESTATÍSTICAS ATLETAS'!R:R)</f>
        <v>0</v>
      </c>
      <c r="M69" s="24" t="str">
        <f t="shared" si="3"/>
        <v/>
      </c>
      <c r="N69" s="22">
        <f>SUMIF('ESTATÍSTICAS ATLETAS'!$I:$I,$B69,'ESTATÍSTICAS ATLETAS'!T:T)</f>
        <v>0</v>
      </c>
      <c r="O69" s="22">
        <f>SUMIF('ESTATÍSTICAS ATLETAS'!$I:$I,$B69,'ESTATÍSTICAS ATLETAS'!U:U)</f>
        <v>0</v>
      </c>
      <c r="P69" s="24" t="str">
        <f t="shared" si="4"/>
        <v/>
      </c>
      <c r="Q69" s="22">
        <f>SUMIF('ESTATÍSTICAS ATLETAS'!$I:$I,$B69,'ESTATÍSTICAS ATLETAS'!W:W)</f>
        <v>0</v>
      </c>
      <c r="R69" s="22">
        <f>SUMIF('ESTATÍSTICAS ATLETAS'!$I:$I,$B69,'ESTATÍSTICAS ATLETAS'!X:X)</f>
        <v>0</v>
      </c>
      <c r="S69" s="24" t="str">
        <f t="shared" si="5"/>
        <v/>
      </c>
      <c r="T69" s="22">
        <f>SUMIF('ESTATÍSTICAS ATLETAS'!$I:$I,$B69,'ESTATÍSTICAS ATLETAS'!Z:Z)</f>
        <v>0</v>
      </c>
      <c r="U69" s="22">
        <f>SUMIF('ESTATÍSTICAS ATLETAS'!$I:$I,$B69,'ESTATÍSTICAS ATLETAS'!AA:AA)</f>
        <v>1</v>
      </c>
      <c r="V69" s="22">
        <f>SUMIF('ESTATÍSTICAS ATLETAS'!$I:$I,$B69,'ESTATÍSTICAS ATLETAS'!AB:AB)</f>
        <v>1</v>
      </c>
      <c r="W69" s="23">
        <f t="shared" si="6"/>
        <v>1</v>
      </c>
      <c r="X69" s="22">
        <f>SUMIF('ESTATÍSTICAS ATLETAS'!$I:$I,$B69,'ESTATÍSTICAS ATLETAS'!AC:AC)</f>
        <v>0</v>
      </c>
      <c r="Y69" s="23">
        <f t="shared" si="7"/>
        <v>0</v>
      </c>
      <c r="Z69" s="22">
        <f>SUMIF('ESTATÍSTICAS ATLETAS'!$I:$I,$B69,'ESTATÍSTICAS ATLETAS'!AD:AD)</f>
        <v>0</v>
      </c>
      <c r="AA69" s="22">
        <f>SUMIF('ESTATÍSTICAS ATLETAS'!$I:$I,$B69,'ESTATÍSTICAS ATLETAS'!AE:AE)</f>
        <v>0</v>
      </c>
      <c r="AB69" s="22">
        <f>SUMIF('ESTATÍSTICAS ATLETAS'!$I:$I,$B69,'ESTATÍSTICAS ATLETAS'!AF:AF)</f>
        <v>1</v>
      </c>
      <c r="AC69" s="22">
        <f>SUMIF('ESTATÍSTICAS ATLETAS'!$I:$I,$B69,'ESTATÍSTICAS ATLETAS'!AG:AG)</f>
        <v>0</v>
      </c>
      <c r="AD69" s="22">
        <f>SUMIF('ESTATÍSTICAS ATLETAS'!$I:$I,$B69,'ESTATÍSTICAS ATLETAS'!AH:AH)</f>
        <v>0</v>
      </c>
      <c r="AE69" s="22">
        <f>SUMIF('ESTATÍSTICAS ATLETAS'!$I:$I,$B69,'ESTATÍSTICAS ATLETAS'!AI:AI)</f>
        <v>0</v>
      </c>
      <c r="AF69" s="25">
        <f>SUMIF('ESTATÍSTICAS ATLETAS'!$I:$I,$B69,'ESTATÍSTICAS ATLETAS'!AJ:AJ)</f>
        <v>2</v>
      </c>
    </row>
    <row r="70">
      <c r="A70" s="14">
        <v>69.0</v>
      </c>
      <c r="B70" s="15" t="s">
        <v>145</v>
      </c>
      <c r="C70" s="15">
        <f>VLOOKUP(B70,'LISTA DE ATLETAS'!D:G,4,FALSE)</f>
        <v>28</v>
      </c>
      <c r="D70" s="15" t="s">
        <v>138</v>
      </c>
      <c r="E70" s="16">
        <f>COUNTIF('ESTATÍSTICAS ATLETAS'!I:I,B70)</f>
        <v>2</v>
      </c>
      <c r="F70" s="16">
        <f>SUMIF('ESTATÍSTICAS ATLETAS'!I:I,B70,'ESTATÍSTICAS ATLETAS'!M:M)</f>
        <v>8</v>
      </c>
      <c r="G70" s="17">
        <f t="shared" si="1"/>
        <v>4</v>
      </c>
      <c r="H70" s="16">
        <f>SUMIF('ESTATÍSTICAS ATLETAS'!$I:$I,$B70,'ESTATÍSTICAS ATLETAS'!N:N)</f>
        <v>4</v>
      </c>
      <c r="I70" s="16">
        <f>SUMIF('ESTATÍSTICAS ATLETAS'!$I:$I,$B70,'ESTATÍSTICAS ATLETAS'!O:O)</f>
        <v>24</v>
      </c>
      <c r="J70" s="18">
        <f t="shared" si="2"/>
        <v>0.1666666667</v>
      </c>
      <c r="K70" s="16">
        <f>SUMIF('ESTATÍSTICAS ATLETAS'!$I:$I,$B70,'ESTATÍSTICAS ATLETAS'!Q:Q)</f>
        <v>4</v>
      </c>
      <c r="L70" s="16">
        <f>SUMIF('ESTATÍSTICAS ATLETAS'!$I:$I,$B70,'ESTATÍSTICAS ATLETAS'!R:R)</f>
        <v>15</v>
      </c>
      <c r="M70" s="18">
        <f t="shared" si="3"/>
        <v>0.2666666667</v>
      </c>
      <c r="N70" s="16">
        <f>SUMIF('ESTATÍSTICAS ATLETAS'!$I:$I,$B70,'ESTATÍSTICAS ATLETAS'!T:T)</f>
        <v>0</v>
      </c>
      <c r="O70" s="16">
        <f>SUMIF('ESTATÍSTICAS ATLETAS'!$I:$I,$B70,'ESTATÍSTICAS ATLETAS'!U:U)</f>
        <v>9</v>
      </c>
      <c r="P70" s="18">
        <f t="shared" si="4"/>
        <v>0</v>
      </c>
      <c r="Q70" s="16">
        <f>SUMIF('ESTATÍSTICAS ATLETAS'!$I:$I,$B70,'ESTATÍSTICAS ATLETAS'!W:W)</f>
        <v>0</v>
      </c>
      <c r="R70" s="16">
        <f>SUMIF('ESTATÍSTICAS ATLETAS'!$I:$I,$B70,'ESTATÍSTICAS ATLETAS'!X:X)</f>
        <v>0</v>
      </c>
      <c r="S70" s="18" t="str">
        <f t="shared" si="5"/>
        <v/>
      </c>
      <c r="T70" s="16">
        <f>SUMIF('ESTATÍSTICAS ATLETAS'!$I:$I,$B70,'ESTATÍSTICAS ATLETAS'!Z:Z)</f>
        <v>2</v>
      </c>
      <c r="U70" s="16">
        <f>SUMIF('ESTATÍSTICAS ATLETAS'!$I:$I,$B70,'ESTATÍSTICAS ATLETAS'!AA:AA)</f>
        <v>13</v>
      </c>
      <c r="V70" s="16">
        <f>SUMIF('ESTATÍSTICAS ATLETAS'!$I:$I,$B70,'ESTATÍSTICAS ATLETAS'!AB:AB)</f>
        <v>15</v>
      </c>
      <c r="W70" s="17">
        <f t="shared" si="6"/>
        <v>7.5</v>
      </c>
      <c r="X70" s="16">
        <f>SUMIF('ESTATÍSTICAS ATLETAS'!$I:$I,$B70,'ESTATÍSTICAS ATLETAS'!AC:AC)</f>
        <v>6</v>
      </c>
      <c r="Y70" s="17">
        <f t="shared" si="7"/>
        <v>3</v>
      </c>
      <c r="Z70" s="16">
        <f>SUMIF('ESTATÍSTICAS ATLETAS'!$I:$I,$B70,'ESTATÍSTICAS ATLETAS'!AD:AD)</f>
        <v>9</v>
      </c>
      <c r="AA70" s="16">
        <f>SUMIF('ESTATÍSTICAS ATLETAS'!$I:$I,$B70,'ESTATÍSTICAS ATLETAS'!AE:AE)</f>
        <v>2</v>
      </c>
      <c r="AB70" s="16">
        <f>SUMIF('ESTATÍSTICAS ATLETAS'!$I:$I,$B70,'ESTATÍSTICAS ATLETAS'!AF:AF)</f>
        <v>0</v>
      </c>
      <c r="AC70" s="16">
        <f>SUMIF('ESTATÍSTICAS ATLETAS'!$I:$I,$B70,'ESTATÍSTICAS ATLETAS'!AG:AG)</f>
        <v>2</v>
      </c>
      <c r="AD70" s="16">
        <f>SUMIF('ESTATÍSTICAS ATLETAS'!$I:$I,$B70,'ESTATÍSTICAS ATLETAS'!AH:AH)</f>
        <v>1</v>
      </c>
      <c r="AE70" s="16">
        <f>SUMIF('ESTATÍSTICAS ATLETAS'!$I:$I,$B70,'ESTATÍSTICAS ATLETAS'!AI:AI)</f>
        <v>-37</v>
      </c>
      <c r="AF70" s="19">
        <f>SUMIF('ESTATÍSTICAS ATLETAS'!$I:$I,$B70,'ESTATÍSTICAS ATLETAS'!AJ:AJ)</f>
        <v>2</v>
      </c>
    </row>
    <row r="71">
      <c r="A71" s="20">
        <v>70.0</v>
      </c>
      <c r="B71" s="21" t="s">
        <v>147</v>
      </c>
      <c r="C71" s="21">
        <f>VLOOKUP(B71,'LISTA DE ATLETAS'!D:G,4,FALSE)</f>
        <v>60</v>
      </c>
      <c r="D71" s="21" t="s">
        <v>138</v>
      </c>
      <c r="E71" s="22">
        <f>COUNTIF('ESTATÍSTICAS ATLETAS'!I:I,B71)</f>
        <v>2</v>
      </c>
      <c r="F71" s="22">
        <f>SUMIF('ESTATÍSTICAS ATLETAS'!I:I,B71,'ESTATÍSTICAS ATLETAS'!M:M)</f>
        <v>1</v>
      </c>
      <c r="G71" s="23">
        <f t="shared" si="1"/>
        <v>0.5</v>
      </c>
      <c r="H71" s="22">
        <f>SUMIF('ESTATÍSTICAS ATLETAS'!$I:$I,$B71,'ESTATÍSTICAS ATLETAS'!N:N)</f>
        <v>0</v>
      </c>
      <c r="I71" s="22">
        <f>SUMIF('ESTATÍSTICAS ATLETAS'!$I:$I,$B71,'ESTATÍSTICAS ATLETAS'!O:O)</f>
        <v>3</v>
      </c>
      <c r="J71" s="24">
        <f t="shared" si="2"/>
        <v>0</v>
      </c>
      <c r="K71" s="22">
        <f>SUMIF('ESTATÍSTICAS ATLETAS'!$I:$I,$B71,'ESTATÍSTICAS ATLETAS'!Q:Q)</f>
        <v>0</v>
      </c>
      <c r="L71" s="22">
        <f>SUMIF('ESTATÍSTICAS ATLETAS'!$I:$I,$B71,'ESTATÍSTICAS ATLETAS'!R:R)</f>
        <v>2</v>
      </c>
      <c r="M71" s="24">
        <f t="shared" si="3"/>
        <v>0</v>
      </c>
      <c r="N71" s="22">
        <f>SUMIF('ESTATÍSTICAS ATLETAS'!$I:$I,$B71,'ESTATÍSTICAS ATLETAS'!T:T)</f>
        <v>0</v>
      </c>
      <c r="O71" s="22">
        <f>SUMIF('ESTATÍSTICAS ATLETAS'!$I:$I,$B71,'ESTATÍSTICAS ATLETAS'!U:U)</f>
        <v>1</v>
      </c>
      <c r="P71" s="24">
        <f t="shared" si="4"/>
        <v>0</v>
      </c>
      <c r="Q71" s="22">
        <f>SUMIF('ESTATÍSTICAS ATLETAS'!$I:$I,$B71,'ESTATÍSTICAS ATLETAS'!W:W)</f>
        <v>1</v>
      </c>
      <c r="R71" s="22">
        <f>SUMIF('ESTATÍSTICAS ATLETAS'!$I:$I,$B71,'ESTATÍSTICAS ATLETAS'!X:X)</f>
        <v>2</v>
      </c>
      <c r="S71" s="24">
        <f t="shared" si="5"/>
        <v>0.5</v>
      </c>
      <c r="T71" s="22">
        <f>SUMIF('ESTATÍSTICAS ATLETAS'!$I:$I,$B71,'ESTATÍSTICAS ATLETAS'!Z:Z)</f>
        <v>1</v>
      </c>
      <c r="U71" s="22">
        <f>SUMIF('ESTATÍSTICAS ATLETAS'!$I:$I,$B71,'ESTATÍSTICAS ATLETAS'!AA:AA)</f>
        <v>1</v>
      </c>
      <c r="V71" s="22">
        <f>SUMIF('ESTATÍSTICAS ATLETAS'!$I:$I,$B71,'ESTATÍSTICAS ATLETAS'!AB:AB)</f>
        <v>2</v>
      </c>
      <c r="W71" s="23">
        <f t="shared" si="6"/>
        <v>1</v>
      </c>
      <c r="X71" s="22">
        <f>SUMIF('ESTATÍSTICAS ATLETAS'!$I:$I,$B71,'ESTATÍSTICAS ATLETAS'!AC:AC)</f>
        <v>0</v>
      </c>
      <c r="Y71" s="23">
        <f t="shared" si="7"/>
        <v>0</v>
      </c>
      <c r="Z71" s="22">
        <f>SUMIF('ESTATÍSTICAS ATLETAS'!$I:$I,$B71,'ESTATÍSTICAS ATLETAS'!AD:AD)</f>
        <v>5</v>
      </c>
      <c r="AA71" s="22">
        <f>SUMIF('ESTATÍSTICAS ATLETAS'!$I:$I,$B71,'ESTATÍSTICAS ATLETAS'!AE:AE)</f>
        <v>0</v>
      </c>
      <c r="AB71" s="22">
        <f>SUMIF('ESTATÍSTICAS ATLETAS'!$I:$I,$B71,'ESTATÍSTICAS ATLETAS'!AF:AF)</f>
        <v>0</v>
      </c>
      <c r="AC71" s="22">
        <f>SUMIF('ESTATÍSTICAS ATLETAS'!$I:$I,$B71,'ESTATÍSTICAS ATLETAS'!AG:AG)</f>
        <v>2</v>
      </c>
      <c r="AD71" s="22">
        <f>SUMIF('ESTATÍSTICAS ATLETAS'!$I:$I,$B71,'ESTATÍSTICAS ATLETAS'!AH:AH)</f>
        <v>0</v>
      </c>
      <c r="AE71" s="22">
        <f>SUMIF('ESTATÍSTICAS ATLETAS'!$I:$I,$B71,'ESTATÍSTICAS ATLETAS'!AI:AI)</f>
        <v>-18</v>
      </c>
      <c r="AF71" s="25">
        <f>SUMIF('ESTATÍSTICAS ATLETAS'!$I:$I,$B71,'ESTATÍSTICAS ATLETAS'!AJ:AJ)</f>
        <v>-6</v>
      </c>
    </row>
    <row r="72">
      <c r="A72" s="14">
        <v>71.0</v>
      </c>
      <c r="B72" s="15" t="s">
        <v>149</v>
      </c>
      <c r="C72" s="15">
        <f>VLOOKUP(B72,'LISTA DE ATLETAS'!D:G,4,FALSE)</f>
        <v>0</v>
      </c>
      <c r="D72" s="15" t="s">
        <v>119</v>
      </c>
      <c r="E72" s="16">
        <f>COUNTIF('ESTATÍSTICAS ATLETAS'!I:I,B72)</f>
        <v>2</v>
      </c>
      <c r="F72" s="16">
        <f>SUMIF('ESTATÍSTICAS ATLETAS'!I:I,B72,'ESTATÍSTICAS ATLETAS'!M:M)</f>
        <v>0</v>
      </c>
      <c r="G72" s="17">
        <f t="shared" si="1"/>
        <v>0</v>
      </c>
      <c r="H72" s="16">
        <f>SUMIF('ESTATÍSTICAS ATLETAS'!$I:$I,$B72,'ESTATÍSTICAS ATLETAS'!N:N)</f>
        <v>0</v>
      </c>
      <c r="I72" s="16">
        <f>SUMIF('ESTATÍSTICAS ATLETAS'!$I:$I,$B72,'ESTATÍSTICAS ATLETAS'!O:O)</f>
        <v>13</v>
      </c>
      <c r="J72" s="18">
        <f t="shared" si="2"/>
        <v>0</v>
      </c>
      <c r="K72" s="16">
        <f>SUMIF('ESTATÍSTICAS ATLETAS'!$I:$I,$B72,'ESTATÍSTICAS ATLETAS'!Q:Q)</f>
        <v>0</v>
      </c>
      <c r="L72" s="16">
        <f>SUMIF('ESTATÍSTICAS ATLETAS'!$I:$I,$B72,'ESTATÍSTICAS ATLETAS'!R:R)</f>
        <v>8</v>
      </c>
      <c r="M72" s="18">
        <f t="shared" si="3"/>
        <v>0</v>
      </c>
      <c r="N72" s="16">
        <f>SUMIF('ESTATÍSTICAS ATLETAS'!$I:$I,$B72,'ESTATÍSTICAS ATLETAS'!T:T)</f>
        <v>0</v>
      </c>
      <c r="O72" s="16">
        <f>SUMIF('ESTATÍSTICAS ATLETAS'!$I:$I,$B72,'ESTATÍSTICAS ATLETAS'!U:U)</f>
        <v>5</v>
      </c>
      <c r="P72" s="18">
        <f t="shared" si="4"/>
        <v>0</v>
      </c>
      <c r="Q72" s="16">
        <f>SUMIF('ESTATÍSTICAS ATLETAS'!$I:$I,$B72,'ESTATÍSTICAS ATLETAS'!W:W)</f>
        <v>0</v>
      </c>
      <c r="R72" s="16">
        <f>SUMIF('ESTATÍSTICAS ATLETAS'!$I:$I,$B72,'ESTATÍSTICAS ATLETAS'!X:X)</f>
        <v>4</v>
      </c>
      <c r="S72" s="18">
        <f t="shared" si="5"/>
        <v>0</v>
      </c>
      <c r="T72" s="16">
        <f>SUMIF('ESTATÍSTICAS ATLETAS'!$I:$I,$B72,'ESTATÍSTICAS ATLETAS'!Z:Z)</f>
        <v>1</v>
      </c>
      <c r="U72" s="16">
        <f>SUMIF('ESTATÍSTICAS ATLETAS'!$I:$I,$B72,'ESTATÍSTICAS ATLETAS'!AA:AA)</f>
        <v>8</v>
      </c>
      <c r="V72" s="16">
        <f>SUMIF('ESTATÍSTICAS ATLETAS'!$I:$I,$B72,'ESTATÍSTICAS ATLETAS'!AB:AB)</f>
        <v>9</v>
      </c>
      <c r="W72" s="17">
        <f t="shared" si="6"/>
        <v>4.5</v>
      </c>
      <c r="X72" s="16">
        <f>SUMIF('ESTATÍSTICAS ATLETAS'!$I:$I,$B72,'ESTATÍSTICAS ATLETAS'!AC:AC)</f>
        <v>6</v>
      </c>
      <c r="Y72" s="17">
        <f t="shared" si="7"/>
        <v>3</v>
      </c>
      <c r="Z72" s="16">
        <f>SUMIF('ESTATÍSTICAS ATLETAS'!$I:$I,$B72,'ESTATÍSTICAS ATLETAS'!AD:AD)</f>
        <v>8</v>
      </c>
      <c r="AA72" s="16">
        <f>SUMIF('ESTATÍSTICAS ATLETAS'!$I:$I,$B72,'ESTATÍSTICAS ATLETAS'!AE:AE)</f>
        <v>6</v>
      </c>
      <c r="AB72" s="16">
        <f>SUMIF('ESTATÍSTICAS ATLETAS'!$I:$I,$B72,'ESTATÍSTICAS ATLETAS'!AF:AF)</f>
        <v>0</v>
      </c>
      <c r="AC72" s="16">
        <f>SUMIF('ESTATÍSTICAS ATLETAS'!$I:$I,$B72,'ESTATÍSTICAS ATLETAS'!AG:AG)</f>
        <v>8</v>
      </c>
      <c r="AD72" s="16">
        <f>SUMIF('ESTATÍSTICAS ATLETAS'!$I:$I,$B72,'ESTATÍSTICAS ATLETAS'!AH:AH)</f>
        <v>5</v>
      </c>
      <c r="AE72" s="16">
        <f>SUMIF('ESTATÍSTICAS ATLETAS'!$I:$I,$B72,'ESTATÍSTICAS ATLETAS'!AI:AI)</f>
        <v>-32</v>
      </c>
      <c r="AF72" s="19">
        <f>SUMIF('ESTATÍSTICAS ATLETAS'!$I:$I,$B72,'ESTATÍSTICAS ATLETAS'!AJ:AJ)</f>
        <v>-4</v>
      </c>
    </row>
    <row r="73">
      <c r="A73" s="20">
        <v>72.0</v>
      </c>
      <c r="B73" s="21" t="s">
        <v>151</v>
      </c>
      <c r="C73" s="21">
        <f>VLOOKUP(B73,'LISTA DE ATLETAS'!D:G,4,FALSE)</f>
        <v>9</v>
      </c>
      <c r="D73" s="21" t="s">
        <v>138</v>
      </c>
      <c r="E73" s="22">
        <f>COUNTIF('ESTATÍSTICAS ATLETAS'!I:I,B73)</f>
        <v>1</v>
      </c>
      <c r="F73" s="22">
        <f>SUMIF('ESTATÍSTICAS ATLETAS'!I:I,B73,'ESTATÍSTICAS ATLETAS'!M:M)</f>
        <v>0</v>
      </c>
      <c r="G73" s="23">
        <f t="shared" si="1"/>
        <v>0</v>
      </c>
      <c r="H73" s="22">
        <f>SUMIF('ESTATÍSTICAS ATLETAS'!$I:$I,$B73,'ESTATÍSTICAS ATLETAS'!N:N)</f>
        <v>0</v>
      </c>
      <c r="I73" s="22">
        <f>SUMIF('ESTATÍSTICAS ATLETAS'!$I:$I,$B73,'ESTATÍSTICAS ATLETAS'!O:O)</f>
        <v>0</v>
      </c>
      <c r="J73" s="24" t="str">
        <f t="shared" si="2"/>
        <v/>
      </c>
      <c r="K73" s="22">
        <f>SUMIF('ESTATÍSTICAS ATLETAS'!$I:$I,$B73,'ESTATÍSTICAS ATLETAS'!Q:Q)</f>
        <v>0</v>
      </c>
      <c r="L73" s="22">
        <f>SUMIF('ESTATÍSTICAS ATLETAS'!$I:$I,$B73,'ESTATÍSTICAS ATLETAS'!R:R)</f>
        <v>0</v>
      </c>
      <c r="M73" s="24" t="str">
        <f t="shared" si="3"/>
        <v/>
      </c>
      <c r="N73" s="22">
        <f>SUMIF('ESTATÍSTICAS ATLETAS'!$I:$I,$B73,'ESTATÍSTICAS ATLETAS'!T:T)</f>
        <v>0</v>
      </c>
      <c r="O73" s="22">
        <f>SUMIF('ESTATÍSTICAS ATLETAS'!$I:$I,$B73,'ESTATÍSTICAS ATLETAS'!U:U)</f>
        <v>0</v>
      </c>
      <c r="P73" s="24" t="str">
        <f t="shared" si="4"/>
        <v/>
      </c>
      <c r="Q73" s="22">
        <f>SUMIF('ESTATÍSTICAS ATLETAS'!$I:$I,$B73,'ESTATÍSTICAS ATLETAS'!W:W)</f>
        <v>0</v>
      </c>
      <c r="R73" s="22">
        <f>SUMIF('ESTATÍSTICAS ATLETAS'!$I:$I,$B73,'ESTATÍSTICAS ATLETAS'!X:X)</f>
        <v>0</v>
      </c>
      <c r="S73" s="24" t="str">
        <f t="shared" si="5"/>
        <v/>
      </c>
      <c r="T73" s="22">
        <f>SUMIF('ESTATÍSTICAS ATLETAS'!$I:$I,$B73,'ESTATÍSTICAS ATLETAS'!Z:Z)</f>
        <v>0</v>
      </c>
      <c r="U73" s="22">
        <f>SUMIF('ESTATÍSTICAS ATLETAS'!$I:$I,$B73,'ESTATÍSTICAS ATLETAS'!AA:AA)</f>
        <v>1</v>
      </c>
      <c r="V73" s="22">
        <f>SUMIF('ESTATÍSTICAS ATLETAS'!$I:$I,$B73,'ESTATÍSTICAS ATLETAS'!AB:AB)</f>
        <v>1</v>
      </c>
      <c r="W73" s="23">
        <f t="shared" si="6"/>
        <v>1</v>
      </c>
      <c r="X73" s="22">
        <f>SUMIF('ESTATÍSTICAS ATLETAS'!$I:$I,$B73,'ESTATÍSTICAS ATLETAS'!AC:AC)</f>
        <v>0</v>
      </c>
      <c r="Y73" s="23">
        <f t="shared" si="7"/>
        <v>0</v>
      </c>
      <c r="Z73" s="22">
        <f>SUMIF('ESTATÍSTICAS ATLETAS'!$I:$I,$B73,'ESTATÍSTICAS ATLETAS'!AD:AD)</f>
        <v>1</v>
      </c>
      <c r="AA73" s="22">
        <f>SUMIF('ESTATÍSTICAS ATLETAS'!$I:$I,$B73,'ESTATÍSTICAS ATLETAS'!AE:AE)</f>
        <v>1</v>
      </c>
      <c r="AB73" s="22">
        <f>SUMIF('ESTATÍSTICAS ATLETAS'!$I:$I,$B73,'ESTATÍSTICAS ATLETAS'!AF:AF)</f>
        <v>0</v>
      </c>
      <c r="AC73" s="22">
        <f>SUMIF('ESTATÍSTICAS ATLETAS'!$I:$I,$B73,'ESTATÍSTICAS ATLETAS'!AG:AG)</f>
        <v>0</v>
      </c>
      <c r="AD73" s="22">
        <f>SUMIF('ESTATÍSTICAS ATLETAS'!$I:$I,$B73,'ESTATÍSTICAS ATLETAS'!AH:AH)</f>
        <v>0</v>
      </c>
      <c r="AE73" s="22">
        <f>SUMIF('ESTATÍSTICAS ATLETAS'!$I:$I,$B73,'ESTATÍSTICAS ATLETAS'!AI:AI)</f>
        <v>-3</v>
      </c>
      <c r="AF73" s="25">
        <f>SUMIF('ESTATÍSTICAS ATLETAS'!$I:$I,$B73,'ESTATÍSTICAS ATLETAS'!AJ:AJ)</f>
        <v>1</v>
      </c>
    </row>
    <row r="74">
      <c r="A74" s="14">
        <v>73.0</v>
      </c>
      <c r="B74" s="15" t="s">
        <v>153</v>
      </c>
      <c r="C74" s="15">
        <f>VLOOKUP(B74,'LISTA DE ATLETAS'!D:G,4,FALSE)</f>
        <v>65</v>
      </c>
      <c r="D74" s="15" t="s">
        <v>138</v>
      </c>
      <c r="E74" s="16">
        <f>COUNTIF('ESTATÍSTICAS ATLETAS'!I:I,B74)</f>
        <v>1</v>
      </c>
      <c r="F74" s="16">
        <f>SUMIF('ESTATÍSTICAS ATLETAS'!I:I,B74,'ESTATÍSTICAS ATLETAS'!M:M)</f>
        <v>0</v>
      </c>
      <c r="G74" s="17">
        <f t="shared" si="1"/>
        <v>0</v>
      </c>
      <c r="H74" s="16">
        <f>SUMIF('ESTATÍSTICAS ATLETAS'!$I:$I,$B74,'ESTATÍSTICAS ATLETAS'!N:N)</f>
        <v>0</v>
      </c>
      <c r="I74" s="16">
        <f>SUMIF('ESTATÍSTICAS ATLETAS'!$I:$I,$B74,'ESTATÍSTICAS ATLETAS'!O:O)</f>
        <v>1</v>
      </c>
      <c r="J74" s="18">
        <f t="shared" si="2"/>
        <v>0</v>
      </c>
      <c r="K74" s="16">
        <f>SUMIF('ESTATÍSTICAS ATLETAS'!$I:$I,$B74,'ESTATÍSTICAS ATLETAS'!Q:Q)</f>
        <v>0</v>
      </c>
      <c r="L74" s="16">
        <f>SUMIF('ESTATÍSTICAS ATLETAS'!$I:$I,$B74,'ESTATÍSTICAS ATLETAS'!R:R)</f>
        <v>1</v>
      </c>
      <c r="M74" s="18">
        <f t="shared" si="3"/>
        <v>0</v>
      </c>
      <c r="N74" s="16">
        <f>SUMIF('ESTATÍSTICAS ATLETAS'!$I:$I,$B74,'ESTATÍSTICAS ATLETAS'!T:T)</f>
        <v>0</v>
      </c>
      <c r="O74" s="16">
        <f>SUMIF('ESTATÍSTICAS ATLETAS'!$I:$I,$B74,'ESTATÍSTICAS ATLETAS'!U:U)</f>
        <v>0</v>
      </c>
      <c r="P74" s="18" t="str">
        <f t="shared" si="4"/>
        <v/>
      </c>
      <c r="Q74" s="16">
        <f>SUMIF('ESTATÍSTICAS ATLETAS'!$I:$I,$B74,'ESTATÍSTICAS ATLETAS'!W:W)</f>
        <v>0</v>
      </c>
      <c r="R74" s="16">
        <f>SUMIF('ESTATÍSTICAS ATLETAS'!$I:$I,$B74,'ESTATÍSTICAS ATLETAS'!X:X)</f>
        <v>0</v>
      </c>
      <c r="S74" s="18" t="str">
        <f t="shared" si="5"/>
        <v/>
      </c>
      <c r="T74" s="16">
        <f>SUMIF('ESTATÍSTICAS ATLETAS'!$I:$I,$B74,'ESTATÍSTICAS ATLETAS'!Z:Z)</f>
        <v>0</v>
      </c>
      <c r="U74" s="16">
        <f>SUMIF('ESTATÍSTICAS ATLETAS'!$I:$I,$B74,'ESTATÍSTICAS ATLETAS'!AA:AA)</f>
        <v>0</v>
      </c>
      <c r="V74" s="16">
        <f>SUMIF('ESTATÍSTICAS ATLETAS'!$I:$I,$B74,'ESTATÍSTICAS ATLETAS'!AB:AB)</f>
        <v>0</v>
      </c>
      <c r="W74" s="17">
        <f t="shared" si="6"/>
        <v>0</v>
      </c>
      <c r="X74" s="16">
        <f>SUMIF('ESTATÍSTICAS ATLETAS'!$I:$I,$B74,'ESTATÍSTICAS ATLETAS'!AC:AC)</f>
        <v>0</v>
      </c>
      <c r="Y74" s="17">
        <f t="shared" si="7"/>
        <v>0</v>
      </c>
      <c r="Z74" s="16">
        <f>SUMIF('ESTATÍSTICAS ATLETAS'!$I:$I,$B74,'ESTATÍSTICAS ATLETAS'!AD:AD)</f>
        <v>0</v>
      </c>
      <c r="AA74" s="16">
        <f>SUMIF('ESTATÍSTICAS ATLETAS'!$I:$I,$B74,'ESTATÍSTICAS ATLETAS'!AE:AE)</f>
        <v>0</v>
      </c>
      <c r="AB74" s="16">
        <f>SUMIF('ESTATÍSTICAS ATLETAS'!$I:$I,$B74,'ESTATÍSTICAS ATLETAS'!AF:AF)</f>
        <v>0</v>
      </c>
      <c r="AC74" s="16">
        <f>SUMIF('ESTATÍSTICAS ATLETAS'!$I:$I,$B74,'ESTATÍSTICAS ATLETAS'!AG:AG)</f>
        <v>0</v>
      </c>
      <c r="AD74" s="16">
        <f>SUMIF('ESTATÍSTICAS ATLETAS'!$I:$I,$B74,'ESTATÍSTICAS ATLETAS'!AH:AH)</f>
        <v>0</v>
      </c>
      <c r="AE74" s="16">
        <f>SUMIF('ESTATÍSTICAS ATLETAS'!$I:$I,$B74,'ESTATÍSTICAS ATLETAS'!AI:AI)</f>
        <v>-8</v>
      </c>
      <c r="AF74" s="19">
        <f>SUMIF('ESTATÍSTICAS ATLETAS'!$I:$I,$B74,'ESTATÍSTICAS ATLETAS'!AJ:AJ)</f>
        <v>-1</v>
      </c>
    </row>
    <row r="75">
      <c r="A75" s="20">
        <v>74.0</v>
      </c>
      <c r="B75" s="21" t="s">
        <v>154</v>
      </c>
      <c r="C75" s="21">
        <f>VLOOKUP(B75,'LISTA DE ATLETAS'!D:G,4,FALSE)</f>
        <v>30</v>
      </c>
      <c r="D75" s="21" t="s">
        <v>138</v>
      </c>
      <c r="E75" s="22">
        <f>COUNTIF('ESTATÍSTICAS ATLETAS'!I:I,B75)</f>
        <v>1</v>
      </c>
      <c r="F75" s="22">
        <f>SUMIF('ESTATÍSTICAS ATLETAS'!I:I,B75,'ESTATÍSTICAS ATLETAS'!M:M)</f>
        <v>0</v>
      </c>
      <c r="G75" s="23">
        <f t="shared" si="1"/>
        <v>0</v>
      </c>
      <c r="H75" s="22">
        <f>SUMIF('ESTATÍSTICAS ATLETAS'!$I:$I,$B75,'ESTATÍSTICAS ATLETAS'!N:N)</f>
        <v>0</v>
      </c>
      <c r="I75" s="22">
        <f>SUMIF('ESTATÍSTICAS ATLETAS'!$I:$I,$B75,'ESTATÍSTICAS ATLETAS'!O:O)</f>
        <v>0</v>
      </c>
      <c r="J75" s="24" t="str">
        <f t="shared" si="2"/>
        <v/>
      </c>
      <c r="K75" s="22">
        <f>SUMIF('ESTATÍSTICAS ATLETAS'!$I:$I,$B75,'ESTATÍSTICAS ATLETAS'!Q:Q)</f>
        <v>0</v>
      </c>
      <c r="L75" s="22">
        <f>SUMIF('ESTATÍSTICAS ATLETAS'!$I:$I,$B75,'ESTATÍSTICAS ATLETAS'!R:R)</f>
        <v>0</v>
      </c>
      <c r="M75" s="24" t="str">
        <f t="shared" si="3"/>
        <v/>
      </c>
      <c r="N75" s="22">
        <f>SUMIF('ESTATÍSTICAS ATLETAS'!$I:$I,$B75,'ESTATÍSTICAS ATLETAS'!T:T)</f>
        <v>0</v>
      </c>
      <c r="O75" s="22">
        <f>SUMIF('ESTATÍSTICAS ATLETAS'!$I:$I,$B75,'ESTATÍSTICAS ATLETAS'!U:U)</f>
        <v>0</v>
      </c>
      <c r="P75" s="24" t="str">
        <f t="shared" si="4"/>
        <v/>
      </c>
      <c r="Q75" s="22">
        <f>SUMIF('ESTATÍSTICAS ATLETAS'!$I:$I,$B75,'ESTATÍSTICAS ATLETAS'!W:W)</f>
        <v>0</v>
      </c>
      <c r="R75" s="22">
        <f>SUMIF('ESTATÍSTICAS ATLETAS'!$I:$I,$B75,'ESTATÍSTICAS ATLETAS'!X:X)</f>
        <v>0</v>
      </c>
      <c r="S75" s="24" t="str">
        <f t="shared" si="5"/>
        <v/>
      </c>
      <c r="T75" s="22">
        <f>SUMIF('ESTATÍSTICAS ATLETAS'!$I:$I,$B75,'ESTATÍSTICAS ATLETAS'!Z:Z)</f>
        <v>0</v>
      </c>
      <c r="U75" s="22">
        <f>SUMIF('ESTATÍSTICAS ATLETAS'!$I:$I,$B75,'ESTATÍSTICAS ATLETAS'!AA:AA)</f>
        <v>0</v>
      </c>
      <c r="V75" s="22">
        <f>SUMIF('ESTATÍSTICAS ATLETAS'!$I:$I,$B75,'ESTATÍSTICAS ATLETAS'!AB:AB)</f>
        <v>0</v>
      </c>
      <c r="W75" s="23">
        <f t="shared" si="6"/>
        <v>0</v>
      </c>
      <c r="X75" s="22">
        <f>SUMIF('ESTATÍSTICAS ATLETAS'!$I:$I,$B75,'ESTATÍSTICAS ATLETAS'!AC:AC)</f>
        <v>0</v>
      </c>
      <c r="Y75" s="23">
        <f t="shared" si="7"/>
        <v>0</v>
      </c>
      <c r="Z75" s="22">
        <f>SUMIF('ESTATÍSTICAS ATLETAS'!$I:$I,$B75,'ESTATÍSTICAS ATLETAS'!AD:AD)</f>
        <v>1</v>
      </c>
      <c r="AA75" s="22">
        <f>SUMIF('ESTATÍSTICAS ATLETAS'!$I:$I,$B75,'ESTATÍSTICAS ATLETAS'!AE:AE)</f>
        <v>0</v>
      </c>
      <c r="AB75" s="22">
        <f>SUMIF('ESTATÍSTICAS ATLETAS'!$I:$I,$B75,'ESTATÍSTICAS ATLETAS'!AF:AF)</f>
        <v>0</v>
      </c>
      <c r="AC75" s="22">
        <f>SUMIF('ESTATÍSTICAS ATLETAS'!$I:$I,$B75,'ESTATÍSTICAS ATLETAS'!AG:AG)</f>
        <v>1</v>
      </c>
      <c r="AD75" s="22">
        <f>SUMIF('ESTATÍSTICAS ATLETAS'!$I:$I,$B75,'ESTATÍSTICAS ATLETAS'!AH:AH)</f>
        <v>0</v>
      </c>
      <c r="AE75" s="22">
        <f>SUMIF('ESTATÍSTICAS ATLETAS'!$I:$I,$B75,'ESTATÍSTICAS ATLETAS'!AI:AI)</f>
        <v>-8</v>
      </c>
      <c r="AF75" s="25">
        <f>SUMIF('ESTATÍSTICAS ATLETAS'!$I:$I,$B75,'ESTATÍSTICAS ATLETAS'!AJ:AJ)</f>
        <v>-1</v>
      </c>
    </row>
    <row r="76">
      <c r="A76" s="14">
        <v>75.0</v>
      </c>
      <c r="B76" s="15" t="s">
        <v>156</v>
      </c>
      <c r="C76" s="15">
        <f>VLOOKUP(B76,'LISTA DE ATLETAS'!D:G,4,FALSE)</f>
        <v>77</v>
      </c>
      <c r="D76" s="15" t="s">
        <v>155</v>
      </c>
      <c r="E76" s="16">
        <f>COUNTIF('ESTATÍSTICAS ATLETAS'!I:I,B76)</f>
        <v>4</v>
      </c>
      <c r="F76" s="16">
        <f>SUMIF('ESTATÍSTICAS ATLETAS'!I:I,B76,'ESTATÍSTICAS ATLETAS'!M:M)</f>
        <v>25</v>
      </c>
      <c r="G76" s="17">
        <f t="shared" si="1"/>
        <v>6.25</v>
      </c>
      <c r="H76" s="16">
        <f>SUMIF('ESTATÍSTICAS ATLETAS'!$I:$I,$B76,'ESTATÍSTICAS ATLETAS'!N:N)</f>
        <v>11</v>
      </c>
      <c r="I76" s="16">
        <f>SUMIF('ESTATÍSTICAS ATLETAS'!$I:$I,$B76,'ESTATÍSTICAS ATLETAS'!O:O)</f>
        <v>38</v>
      </c>
      <c r="J76" s="18">
        <f t="shared" si="2"/>
        <v>0.2894736842</v>
      </c>
      <c r="K76" s="16">
        <f>SUMIF('ESTATÍSTICAS ATLETAS'!$I:$I,$B76,'ESTATÍSTICAS ATLETAS'!Q:Q)</f>
        <v>11</v>
      </c>
      <c r="L76" s="16">
        <f>SUMIF('ESTATÍSTICAS ATLETAS'!$I:$I,$B76,'ESTATÍSTICAS ATLETAS'!R:R)</f>
        <v>37</v>
      </c>
      <c r="M76" s="18">
        <f t="shared" si="3"/>
        <v>0.2972972973</v>
      </c>
      <c r="N76" s="16">
        <f>SUMIF('ESTATÍSTICAS ATLETAS'!$I:$I,$B76,'ESTATÍSTICAS ATLETAS'!T:T)</f>
        <v>0</v>
      </c>
      <c r="O76" s="16">
        <f>SUMIF('ESTATÍSTICAS ATLETAS'!$I:$I,$B76,'ESTATÍSTICAS ATLETAS'!U:U)</f>
        <v>1</v>
      </c>
      <c r="P76" s="18">
        <f t="shared" si="4"/>
        <v>0</v>
      </c>
      <c r="Q76" s="16">
        <f>SUMIF('ESTATÍSTICAS ATLETAS'!$I:$I,$B76,'ESTATÍSTICAS ATLETAS'!W:W)</f>
        <v>3</v>
      </c>
      <c r="R76" s="16">
        <f>SUMIF('ESTATÍSTICAS ATLETAS'!$I:$I,$B76,'ESTATÍSTICAS ATLETAS'!X:X)</f>
        <v>7</v>
      </c>
      <c r="S76" s="18">
        <f t="shared" si="5"/>
        <v>0.4285714286</v>
      </c>
      <c r="T76" s="16">
        <f>SUMIF('ESTATÍSTICAS ATLETAS'!$I:$I,$B76,'ESTATÍSTICAS ATLETAS'!Z:Z)</f>
        <v>3</v>
      </c>
      <c r="U76" s="16">
        <f>SUMIF('ESTATÍSTICAS ATLETAS'!$I:$I,$B76,'ESTATÍSTICAS ATLETAS'!AA:AA)</f>
        <v>31</v>
      </c>
      <c r="V76" s="16">
        <f>SUMIF('ESTATÍSTICAS ATLETAS'!$I:$I,$B76,'ESTATÍSTICAS ATLETAS'!AB:AB)</f>
        <v>34</v>
      </c>
      <c r="W76" s="17">
        <f t="shared" si="6"/>
        <v>8.5</v>
      </c>
      <c r="X76" s="16">
        <f>SUMIF('ESTATÍSTICAS ATLETAS'!$I:$I,$B76,'ESTATÍSTICAS ATLETAS'!AC:AC)</f>
        <v>9</v>
      </c>
      <c r="Y76" s="17">
        <f t="shared" si="7"/>
        <v>2.25</v>
      </c>
      <c r="Z76" s="16">
        <f>SUMIF('ESTATÍSTICAS ATLETAS'!$I:$I,$B76,'ESTATÍSTICAS ATLETAS'!AD:AD)</f>
        <v>9</v>
      </c>
      <c r="AA76" s="16">
        <f>SUMIF('ESTATÍSTICAS ATLETAS'!$I:$I,$B76,'ESTATÍSTICAS ATLETAS'!AE:AE)</f>
        <v>8</v>
      </c>
      <c r="AB76" s="16">
        <f>SUMIF('ESTATÍSTICAS ATLETAS'!$I:$I,$B76,'ESTATÍSTICAS ATLETAS'!AF:AF)</f>
        <v>0</v>
      </c>
      <c r="AC76" s="16">
        <f>SUMIF('ESTATÍSTICAS ATLETAS'!$I:$I,$B76,'ESTATÍSTICAS ATLETAS'!AG:AG)</f>
        <v>11</v>
      </c>
      <c r="AD76" s="16">
        <f>SUMIF('ESTATÍSTICAS ATLETAS'!$I:$I,$B76,'ESTATÍSTICAS ATLETAS'!AH:AH)</f>
        <v>4</v>
      </c>
      <c r="AE76" s="16">
        <f>SUMIF('ESTATÍSTICAS ATLETAS'!$I:$I,$B76,'ESTATÍSTICAS ATLETAS'!AI:AI)</f>
        <v>3</v>
      </c>
      <c r="AF76" s="19">
        <f>SUMIF('ESTATÍSTICAS ATLETAS'!$I:$I,$B76,'ESTATÍSTICAS ATLETAS'!AJ:AJ)</f>
        <v>36</v>
      </c>
    </row>
    <row r="77">
      <c r="A77" s="20">
        <v>76.0</v>
      </c>
      <c r="B77" s="21" t="s">
        <v>158</v>
      </c>
      <c r="C77" s="21">
        <f>VLOOKUP(B77,'LISTA DE ATLETAS'!D:G,4,FALSE)</f>
        <v>34</v>
      </c>
      <c r="D77" s="21" t="s">
        <v>155</v>
      </c>
      <c r="E77" s="22">
        <f>COUNTIF('ESTATÍSTICAS ATLETAS'!I:I,B77)</f>
        <v>4</v>
      </c>
      <c r="F77" s="22">
        <f>SUMIF('ESTATÍSTICAS ATLETAS'!I:I,B77,'ESTATÍSTICAS ATLETAS'!M:M)</f>
        <v>61</v>
      </c>
      <c r="G77" s="23">
        <f t="shared" si="1"/>
        <v>15.25</v>
      </c>
      <c r="H77" s="22">
        <f>SUMIF('ESTATÍSTICAS ATLETAS'!$I:$I,$B77,'ESTATÍSTICAS ATLETAS'!N:N)</f>
        <v>29</v>
      </c>
      <c r="I77" s="22">
        <f>SUMIF('ESTATÍSTICAS ATLETAS'!$I:$I,$B77,'ESTATÍSTICAS ATLETAS'!O:O)</f>
        <v>67</v>
      </c>
      <c r="J77" s="24">
        <f t="shared" si="2"/>
        <v>0.4328358209</v>
      </c>
      <c r="K77" s="22">
        <f>SUMIF('ESTATÍSTICAS ATLETAS'!$I:$I,$B77,'ESTATÍSTICAS ATLETAS'!Q:Q)</f>
        <v>29</v>
      </c>
      <c r="L77" s="22">
        <f>SUMIF('ESTATÍSTICAS ATLETAS'!$I:$I,$B77,'ESTATÍSTICAS ATLETAS'!R:R)</f>
        <v>66</v>
      </c>
      <c r="M77" s="24">
        <f t="shared" si="3"/>
        <v>0.4393939394</v>
      </c>
      <c r="N77" s="22">
        <f>SUMIF('ESTATÍSTICAS ATLETAS'!$I:$I,$B77,'ESTATÍSTICAS ATLETAS'!T:T)</f>
        <v>0</v>
      </c>
      <c r="O77" s="22">
        <f>SUMIF('ESTATÍSTICAS ATLETAS'!$I:$I,$B77,'ESTATÍSTICAS ATLETAS'!U:U)</f>
        <v>1</v>
      </c>
      <c r="P77" s="24">
        <f t="shared" si="4"/>
        <v>0</v>
      </c>
      <c r="Q77" s="22">
        <f>SUMIF('ESTATÍSTICAS ATLETAS'!$I:$I,$B77,'ESTATÍSTICAS ATLETAS'!W:W)</f>
        <v>3</v>
      </c>
      <c r="R77" s="22">
        <f>SUMIF('ESTATÍSTICAS ATLETAS'!$I:$I,$B77,'ESTATÍSTICAS ATLETAS'!X:X)</f>
        <v>8</v>
      </c>
      <c r="S77" s="24">
        <f t="shared" si="5"/>
        <v>0.375</v>
      </c>
      <c r="T77" s="22">
        <f>SUMIF('ESTATÍSTICAS ATLETAS'!$I:$I,$B77,'ESTATÍSTICAS ATLETAS'!Z:Z)</f>
        <v>20</v>
      </c>
      <c r="U77" s="22">
        <f>SUMIF('ESTATÍSTICAS ATLETAS'!$I:$I,$B77,'ESTATÍSTICAS ATLETAS'!AA:AA)</f>
        <v>62</v>
      </c>
      <c r="V77" s="22">
        <f>SUMIF('ESTATÍSTICAS ATLETAS'!$I:$I,$B77,'ESTATÍSTICAS ATLETAS'!AB:AB)</f>
        <v>82</v>
      </c>
      <c r="W77" s="23">
        <f t="shared" si="6"/>
        <v>20.5</v>
      </c>
      <c r="X77" s="22">
        <f>SUMIF('ESTATÍSTICAS ATLETAS'!$I:$I,$B77,'ESTATÍSTICAS ATLETAS'!AC:AC)</f>
        <v>10</v>
      </c>
      <c r="Y77" s="23">
        <f t="shared" si="7"/>
        <v>2.5</v>
      </c>
      <c r="Z77" s="22">
        <f>SUMIF('ESTATÍSTICAS ATLETAS'!$I:$I,$B77,'ESTATÍSTICAS ATLETAS'!AD:AD)</f>
        <v>14</v>
      </c>
      <c r="AA77" s="22">
        <f>SUMIF('ESTATÍSTICAS ATLETAS'!$I:$I,$B77,'ESTATÍSTICAS ATLETAS'!AE:AE)</f>
        <v>9</v>
      </c>
      <c r="AB77" s="22">
        <f>SUMIF('ESTATÍSTICAS ATLETAS'!$I:$I,$B77,'ESTATÍSTICAS ATLETAS'!AF:AF)</f>
        <v>16</v>
      </c>
      <c r="AC77" s="22">
        <f>SUMIF('ESTATÍSTICAS ATLETAS'!$I:$I,$B77,'ESTATÍSTICAS ATLETAS'!AG:AG)</f>
        <v>10</v>
      </c>
      <c r="AD77" s="22">
        <f>SUMIF('ESTATÍSTICAS ATLETAS'!$I:$I,$B77,'ESTATÍSTICAS ATLETAS'!AH:AH)</f>
        <v>6</v>
      </c>
      <c r="AE77" s="22">
        <f>SUMIF('ESTATÍSTICAS ATLETAS'!$I:$I,$B77,'ESTATÍSTICAS ATLETAS'!AI:AI)</f>
        <v>20</v>
      </c>
      <c r="AF77" s="25">
        <f>SUMIF('ESTATÍSTICAS ATLETAS'!$I:$I,$B77,'ESTATÍSTICAS ATLETAS'!AJ:AJ)</f>
        <v>121</v>
      </c>
    </row>
    <row r="78">
      <c r="A78" s="14">
        <v>77.0</v>
      </c>
      <c r="B78" s="15" t="s">
        <v>160</v>
      </c>
      <c r="C78" s="15" t="str">
        <f>VLOOKUP(B78,'LISTA DE ATLETAS'!D:G,4,FALSE)</f>
        <v/>
      </c>
      <c r="D78" s="15" t="s">
        <v>155</v>
      </c>
      <c r="E78" s="16">
        <f>COUNTIF('ESTATÍSTICAS ATLETAS'!I:I,B78)</f>
        <v>1</v>
      </c>
      <c r="F78" s="16">
        <f>SUMIF('ESTATÍSTICAS ATLETAS'!I:I,B78,'ESTATÍSTICAS ATLETAS'!M:M)</f>
        <v>0</v>
      </c>
      <c r="G78" s="17">
        <f t="shared" si="1"/>
        <v>0</v>
      </c>
      <c r="H78" s="16">
        <f>SUMIF('ESTATÍSTICAS ATLETAS'!$I:$I,$B78,'ESTATÍSTICAS ATLETAS'!N:N)</f>
        <v>0</v>
      </c>
      <c r="I78" s="16">
        <f>SUMIF('ESTATÍSTICAS ATLETAS'!$I:$I,$B78,'ESTATÍSTICAS ATLETAS'!O:O)</f>
        <v>0</v>
      </c>
      <c r="J78" s="18" t="str">
        <f t="shared" si="2"/>
        <v/>
      </c>
      <c r="K78" s="16">
        <f>SUMIF('ESTATÍSTICAS ATLETAS'!$I:$I,$B78,'ESTATÍSTICAS ATLETAS'!Q:Q)</f>
        <v>0</v>
      </c>
      <c r="L78" s="16">
        <f>SUMIF('ESTATÍSTICAS ATLETAS'!$I:$I,$B78,'ESTATÍSTICAS ATLETAS'!R:R)</f>
        <v>0</v>
      </c>
      <c r="M78" s="18" t="str">
        <f t="shared" si="3"/>
        <v/>
      </c>
      <c r="N78" s="16">
        <f>SUMIF('ESTATÍSTICAS ATLETAS'!$I:$I,$B78,'ESTATÍSTICAS ATLETAS'!T:T)</f>
        <v>0</v>
      </c>
      <c r="O78" s="16">
        <f>SUMIF('ESTATÍSTICAS ATLETAS'!$I:$I,$B78,'ESTATÍSTICAS ATLETAS'!U:U)</f>
        <v>0</v>
      </c>
      <c r="P78" s="18" t="str">
        <f t="shared" si="4"/>
        <v/>
      </c>
      <c r="Q78" s="16">
        <f>SUMIF('ESTATÍSTICAS ATLETAS'!$I:$I,$B78,'ESTATÍSTICAS ATLETAS'!W:W)</f>
        <v>0</v>
      </c>
      <c r="R78" s="16">
        <f>SUMIF('ESTATÍSTICAS ATLETAS'!$I:$I,$B78,'ESTATÍSTICAS ATLETAS'!X:X)</f>
        <v>0</v>
      </c>
      <c r="S78" s="18" t="str">
        <f t="shared" si="5"/>
        <v/>
      </c>
      <c r="T78" s="16">
        <f>SUMIF('ESTATÍSTICAS ATLETAS'!$I:$I,$B78,'ESTATÍSTICAS ATLETAS'!Z:Z)</f>
        <v>0</v>
      </c>
      <c r="U78" s="16">
        <f>SUMIF('ESTATÍSTICAS ATLETAS'!$I:$I,$B78,'ESTATÍSTICAS ATLETAS'!AA:AA)</f>
        <v>2</v>
      </c>
      <c r="V78" s="16">
        <f>SUMIF('ESTATÍSTICAS ATLETAS'!$I:$I,$B78,'ESTATÍSTICAS ATLETAS'!AB:AB)</f>
        <v>2</v>
      </c>
      <c r="W78" s="17">
        <f t="shared" si="6"/>
        <v>2</v>
      </c>
      <c r="X78" s="16">
        <f>SUMIF('ESTATÍSTICAS ATLETAS'!$I:$I,$B78,'ESTATÍSTICAS ATLETAS'!AC:AC)</f>
        <v>0</v>
      </c>
      <c r="Y78" s="17">
        <f t="shared" si="7"/>
        <v>0</v>
      </c>
      <c r="Z78" s="16">
        <f>SUMIF('ESTATÍSTICAS ATLETAS'!$I:$I,$B78,'ESTATÍSTICAS ATLETAS'!AD:AD)</f>
        <v>3</v>
      </c>
      <c r="AA78" s="16">
        <f>SUMIF('ESTATÍSTICAS ATLETAS'!$I:$I,$B78,'ESTATÍSTICAS ATLETAS'!AE:AE)</f>
        <v>1</v>
      </c>
      <c r="AB78" s="16">
        <f>SUMIF('ESTATÍSTICAS ATLETAS'!$I:$I,$B78,'ESTATÍSTICAS ATLETAS'!AF:AF)</f>
        <v>0</v>
      </c>
      <c r="AC78" s="16">
        <f>SUMIF('ESTATÍSTICAS ATLETAS'!$I:$I,$B78,'ESTATÍSTICAS ATLETAS'!AG:AG)</f>
        <v>0</v>
      </c>
      <c r="AD78" s="16">
        <f>SUMIF('ESTATÍSTICAS ATLETAS'!$I:$I,$B78,'ESTATÍSTICAS ATLETAS'!AH:AH)</f>
        <v>0</v>
      </c>
      <c r="AE78" s="16">
        <f>SUMIF('ESTATÍSTICAS ATLETAS'!$I:$I,$B78,'ESTATÍSTICAS ATLETAS'!AI:AI)</f>
        <v>6</v>
      </c>
      <c r="AF78" s="19">
        <f>SUMIF('ESTATÍSTICAS ATLETAS'!$I:$I,$B78,'ESTATÍSTICAS ATLETAS'!AJ:AJ)</f>
        <v>0</v>
      </c>
    </row>
    <row r="79">
      <c r="A79" s="20">
        <v>78.0</v>
      </c>
      <c r="B79" s="21" t="s">
        <v>162</v>
      </c>
      <c r="C79" s="21">
        <f>VLOOKUP(B79,'LISTA DE ATLETAS'!D:G,4,FALSE)</f>
        <v>0</v>
      </c>
      <c r="D79" s="21" t="s">
        <v>155</v>
      </c>
      <c r="E79" s="22">
        <f>COUNTIF('ESTATÍSTICAS ATLETAS'!I:I,B79)</f>
        <v>4</v>
      </c>
      <c r="F79" s="22">
        <f>SUMIF('ESTATÍSTICAS ATLETAS'!I:I,B79,'ESTATÍSTICAS ATLETAS'!M:M)</f>
        <v>2</v>
      </c>
      <c r="G79" s="23">
        <f t="shared" si="1"/>
        <v>0.5</v>
      </c>
      <c r="H79" s="22">
        <f>SUMIF('ESTATÍSTICAS ATLETAS'!$I:$I,$B79,'ESTATÍSTICAS ATLETAS'!N:N)</f>
        <v>1</v>
      </c>
      <c r="I79" s="22">
        <f>SUMIF('ESTATÍSTICAS ATLETAS'!$I:$I,$B79,'ESTATÍSTICAS ATLETAS'!O:O)</f>
        <v>8</v>
      </c>
      <c r="J79" s="24">
        <f t="shared" si="2"/>
        <v>0.125</v>
      </c>
      <c r="K79" s="22">
        <f>SUMIF('ESTATÍSTICAS ATLETAS'!$I:$I,$B79,'ESTATÍSTICAS ATLETAS'!Q:Q)</f>
        <v>1</v>
      </c>
      <c r="L79" s="22">
        <f>SUMIF('ESTATÍSTICAS ATLETAS'!$I:$I,$B79,'ESTATÍSTICAS ATLETAS'!R:R)</f>
        <v>8</v>
      </c>
      <c r="M79" s="24">
        <f t="shared" si="3"/>
        <v>0.125</v>
      </c>
      <c r="N79" s="22">
        <f>SUMIF('ESTATÍSTICAS ATLETAS'!$I:$I,$B79,'ESTATÍSTICAS ATLETAS'!T:T)</f>
        <v>0</v>
      </c>
      <c r="O79" s="22">
        <f>SUMIF('ESTATÍSTICAS ATLETAS'!$I:$I,$B79,'ESTATÍSTICAS ATLETAS'!U:U)</f>
        <v>0</v>
      </c>
      <c r="P79" s="24" t="str">
        <f t="shared" si="4"/>
        <v/>
      </c>
      <c r="Q79" s="22">
        <f>SUMIF('ESTATÍSTICAS ATLETAS'!$I:$I,$B79,'ESTATÍSTICAS ATLETAS'!W:W)</f>
        <v>0</v>
      </c>
      <c r="R79" s="22">
        <f>SUMIF('ESTATÍSTICAS ATLETAS'!$I:$I,$B79,'ESTATÍSTICAS ATLETAS'!X:X)</f>
        <v>2</v>
      </c>
      <c r="S79" s="24">
        <f t="shared" si="5"/>
        <v>0</v>
      </c>
      <c r="T79" s="22">
        <f>SUMIF('ESTATÍSTICAS ATLETAS'!$I:$I,$B79,'ESTATÍSTICAS ATLETAS'!Z:Z)</f>
        <v>2</v>
      </c>
      <c r="U79" s="22">
        <f>SUMIF('ESTATÍSTICAS ATLETAS'!$I:$I,$B79,'ESTATÍSTICAS ATLETAS'!AA:AA)</f>
        <v>1</v>
      </c>
      <c r="V79" s="22">
        <f>SUMIF('ESTATÍSTICAS ATLETAS'!$I:$I,$B79,'ESTATÍSTICAS ATLETAS'!AB:AB)</f>
        <v>3</v>
      </c>
      <c r="W79" s="23">
        <f t="shared" si="6"/>
        <v>0.75</v>
      </c>
      <c r="X79" s="22">
        <f>SUMIF('ESTATÍSTICAS ATLETAS'!$I:$I,$B79,'ESTATÍSTICAS ATLETAS'!AC:AC)</f>
        <v>5</v>
      </c>
      <c r="Y79" s="23">
        <f t="shared" si="7"/>
        <v>1.25</v>
      </c>
      <c r="Z79" s="22">
        <f>SUMIF('ESTATÍSTICAS ATLETAS'!$I:$I,$B79,'ESTATÍSTICAS ATLETAS'!AD:AD)</f>
        <v>4</v>
      </c>
      <c r="AA79" s="22">
        <f>SUMIF('ESTATÍSTICAS ATLETAS'!$I:$I,$B79,'ESTATÍSTICAS ATLETAS'!AE:AE)</f>
        <v>1</v>
      </c>
      <c r="AB79" s="22">
        <f>SUMIF('ESTATÍSTICAS ATLETAS'!$I:$I,$B79,'ESTATÍSTICAS ATLETAS'!AF:AF)</f>
        <v>0</v>
      </c>
      <c r="AC79" s="22">
        <f>SUMIF('ESTATÍSTICAS ATLETAS'!$I:$I,$B79,'ESTATÍSTICAS ATLETAS'!AG:AG)</f>
        <v>0</v>
      </c>
      <c r="AD79" s="22">
        <f>SUMIF('ESTATÍSTICAS ATLETAS'!$I:$I,$B79,'ESTATÍSTICAS ATLETAS'!AH:AH)</f>
        <v>1</v>
      </c>
      <c r="AE79" s="22">
        <f>SUMIF('ESTATÍSTICAS ATLETAS'!$I:$I,$B79,'ESTATÍSTICAS ATLETAS'!AI:AI)</f>
        <v>-10</v>
      </c>
      <c r="AF79" s="25">
        <f>SUMIF('ESTATÍSTICAS ATLETAS'!$I:$I,$B79,'ESTATÍSTICAS ATLETAS'!AJ:AJ)</f>
        <v>-2</v>
      </c>
    </row>
    <row r="80">
      <c r="A80" s="14">
        <v>79.0</v>
      </c>
      <c r="B80" s="15" t="s">
        <v>164</v>
      </c>
      <c r="C80" s="15">
        <f>VLOOKUP(B80,'LISTA DE ATLETAS'!D:G,4,FALSE)</f>
        <v>90</v>
      </c>
      <c r="D80" s="15" t="s">
        <v>155</v>
      </c>
      <c r="E80" s="16">
        <f>COUNTIF('ESTATÍSTICAS ATLETAS'!I:I,B80)</f>
        <v>4</v>
      </c>
      <c r="F80" s="16">
        <f>SUMIF('ESTATÍSTICAS ATLETAS'!I:I,B80,'ESTATÍSTICAS ATLETAS'!M:M)</f>
        <v>19</v>
      </c>
      <c r="G80" s="17">
        <f t="shared" si="1"/>
        <v>4.75</v>
      </c>
      <c r="H80" s="16">
        <f>SUMIF('ESTATÍSTICAS ATLETAS'!$I:$I,$B80,'ESTATÍSTICAS ATLETAS'!N:N)</f>
        <v>7</v>
      </c>
      <c r="I80" s="16">
        <f>SUMIF('ESTATÍSTICAS ATLETAS'!$I:$I,$B80,'ESTATÍSTICAS ATLETAS'!O:O)</f>
        <v>41</v>
      </c>
      <c r="J80" s="18">
        <f t="shared" si="2"/>
        <v>0.1707317073</v>
      </c>
      <c r="K80" s="16">
        <f>SUMIF('ESTATÍSTICAS ATLETAS'!$I:$I,$B80,'ESTATÍSTICAS ATLETAS'!Q:Q)</f>
        <v>7</v>
      </c>
      <c r="L80" s="16">
        <f>SUMIF('ESTATÍSTICAS ATLETAS'!$I:$I,$B80,'ESTATÍSTICAS ATLETAS'!R:R)</f>
        <v>30</v>
      </c>
      <c r="M80" s="18">
        <f t="shared" si="3"/>
        <v>0.2333333333</v>
      </c>
      <c r="N80" s="16">
        <f>SUMIF('ESTATÍSTICAS ATLETAS'!$I:$I,$B80,'ESTATÍSTICAS ATLETAS'!T:T)</f>
        <v>0</v>
      </c>
      <c r="O80" s="16">
        <f>SUMIF('ESTATÍSTICAS ATLETAS'!$I:$I,$B80,'ESTATÍSTICAS ATLETAS'!U:U)</f>
        <v>11</v>
      </c>
      <c r="P80" s="18">
        <f t="shared" si="4"/>
        <v>0</v>
      </c>
      <c r="Q80" s="16">
        <f>SUMIF('ESTATÍSTICAS ATLETAS'!$I:$I,$B80,'ESTATÍSTICAS ATLETAS'!W:W)</f>
        <v>5</v>
      </c>
      <c r="R80" s="16">
        <f>SUMIF('ESTATÍSTICAS ATLETAS'!$I:$I,$B80,'ESTATÍSTICAS ATLETAS'!X:X)</f>
        <v>8</v>
      </c>
      <c r="S80" s="18">
        <f t="shared" si="5"/>
        <v>0.625</v>
      </c>
      <c r="T80" s="16">
        <f>SUMIF('ESTATÍSTICAS ATLETAS'!$I:$I,$B80,'ESTATÍSTICAS ATLETAS'!Z:Z)</f>
        <v>5</v>
      </c>
      <c r="U80" s="16">
        <f>SUMIF('ESTATÍSTICAS ATLETAS'!$I:$I,$B80,'ESTATÍSTICAS ATLETAS'!AA:AA)</f>
        <v>18</v>
      </c>
      <c r="V80" s="16">
        <f>SUMIF('ESTATÍSTICAS ATLETAS'!$I:$I,$B80,'ESTATÍSTICAS ATLETAS'!AB:AB)</f>
        <v>23</v>
      </c>
      <c r="W80" s="17">
        <f t="shared" si="6"/>
        <v>5.75</v>
      </c>
      <c r="X80" s="16">
        <f>SUMIF('ESTATÍSTICAS ATLETAS'!$I:$I,$B80,'ESTATÍSTICAS ATLETAS'!AC:AC)</f>
        <v>13</v>
      </c>
      <c r="Y80" s="17">
        <f t="shared" si="7"/>
        <v>3.25</v>
      </c>
      <c r="Z80" s="16">
        <f>SUMIF('ESTATÍSTICAS ATLETAS'!$I:$I,$B80,'ESTATÍSTICAS ATLETAS'!AD:AD)</f>
        <v>10</v>
      </c>
      <c r="AA80" s="16">
        <f>SUMIF('ESTATÍSTICAS ATLETAS'!$I:$I,$B80,'ESTATÍSTICAS ATLETAS'!AE:AE)</f>
        <v>1</v>
      </c>
      <c r="AB80" s="16">
        <f>SUMIF('ESTATÍSTICAS ATLETAS'!$I:$I,$B80,'ESTATÍSTICAS ATLETAS'!AF:AF)</f>
        <v>0</v>
      </c>
      <c r="AC80" s="16">
        <f>SUMIF('ESTATÍSTICAS ATLETAS'!$I:$I,$B80,'ESTATÍSTICAS ATLETAS'!AG:AG)</f>
        <v>2</v>
      </c>
      <c r="AD80" s="16">
        <f>SUMIF('ESTATÍSTICAS ATLETAS'!$I:$I,$B80,'ESTATÍSTICAS ATLETAS'!AH:AH)</f>
        <v>7</v>
      </c>
      <c r="AE80" s="16">
        <f>SUMIF('ESTATÍSTICAS ATLETAS'!$I:$I,$B80,'ESTATÍSTICAS ATLETAS'!AI:AI)</f>
        <v>10</v>
      </c>
      <c r="AF80" s="19">
        <f>SUMIF('ESTATÍSTICAS ATLETAS'!$I:$I,$B80,'ESTATÍSTICAS ATLETAS'!AJ:AJ)</f>
        <v>9</v>
      </c>
    </row>
    <row r="81">
      <c r="A81" s="20">
        <v>80.0</v>
      </c>
      <c r="B81" s="21" t="s">
        <v>166</v>
      </c>
      <c r="C81" s="21">
        <f>VLOOKUP(B81,'LISTA DE ATLETAS'!D:G,4,FALSE)</f>
        <v>15</v>
      </c>
      <c r="D81" s="21" t="s">
        <v>155</v>
      </c>
      <c r="E81" s="22">
        <f>COUNTIF('ESTATÍSTICAS ATLETAS'!I:I,B81)</f>
        <v>4</v>
      </c>
      <c r="F81" s="22">
        <f>SUMIF('ESTATÍSTICAS ATLETAS'!I:I,B81,'ESTATÍSTICAS ATLETAS'!M:M)</f>
        <v>43</v>
      </c>
      <c r="G81" s="23">
        <f t="shared" si="1"/>
        <v>10.75</v>
      </c>
      <c r="H81" s="22">
        <f>SUMIF('ESTATÍSTICAS ATLETAS'!$I:$I,$B81,'ESTATÍSTICAS ATLETAS'!N:N)</f>
        <v>17</v>
      </c>
      <c r="I81" s="22">
        <f>SUMIF('ESTATÍSTICAS ATLETAS'!$I:$I,$B81,'ESTATÍSTICAS ATLETAS'!O:O)</f>
        <v>47</v>
      </c>
      <c r="J81" s="24">
        <f t="shared" si="2"/>
        <v>0.3617021277</v>
      </c>
      <c r="K81" s="22">
        <f>SUMIF('ESTATÍSTICAS ATLETAS'!$I:$I,$B81,'ESTATÍSTICAS ATLETAS'!Q:Q)</f>
        <v>9</v>
      </c>
      <c r="L81" s="22">
        <f>SUMIF('ESTATÍSTICAS ATLETAS'!$I:$I,$B81,'ESTATÍSTICAS ATLETAS'!R:R)</f>
        <v>15</v>
      </c>
      <c r="M81" s="24">
        <f t="shared" si="3"/>
        <v>0.6</v>
      </c>
      <c r="N81" s="22">
        <f>SUMIF('ESTATÍSTICAS ATLETAS'!$I:$I,$B81,'ESTATÍSTICAS ATLETAS'!T:T)</f>
        <v>8</v>
      </c>
      <c r="O81" s="22">
        <f>SUMIF('ESTATÍSTICAS ATLETAS'!$I:$I,$B81,'ESTATÍSTICAS ATLETAS'!U:U)</f>
        <v>32</v>
      </c>
      <c r="P81" s="24">
        <f t="shared" si="4"/>
        <v>0.25</v>
      </c>
      <c r="Q81" s="22">
        <f>SUMIF('ESTATÍSTICAS ATLETAS'!$I:$I,$B81,'ESTATÍSTICAS ATLETAS'!W:W)</f>
        <v>1</v>
      </c>
      <c r="R81" s="22">
        <f>SUMIF('ESTATÍSTICAS ATLETAS'!$I:$I,$B81,'ESTATÍSTICAS ATLETAS'!X:X)</f>
        <v>4</v>
      </c>
      <c r="S81" s="24">
        <f t="shared" si="5"/>
        <v>0.25</v>
      </c>
      <c r="T81" s="22">
        <f>SUMIF('ESTATÍSTICAS ATLETAS'!$I:$I,$B81,'ESTATÍSTICAS ATLETAS'!Z:Z)</f>
        <v>2</v>
      </c>
      <c r="U81" s="22">
        <f>SUMIF('ESTATÍSTICAS ATLETAS'!$I:$I,$B81,'ESTATÍSTICAS ATLETAS'!AA:AA)</f>
        <v>9</v>
      </c>
      <c r="V81" s="22">
        <f>SUMIF('ESTATÍSTICAS ATLETAS'!$I:$I,$B81,'ESTATÍSTICAS ATLETAS'!AB:AB)</f>
        <v>11</v>
      </c>
      <c r="W81" s="23">
        <f t="shared" si="6"/>
        <v>2.75</v>
      </c>
      <c r="X81" s="22">
        <f>SUMIF('ESTATÍSTICAS ATLETAS'!$I:$I,$B81,'ESTATÍSTICAS ATLETAS'!AC:AC)</f>
        <v>16</v>
      </c>
      <c r="Y81" s="23">
        <f t="shared" si="7"/>
        <v>4</v>
      </c>
      <c r="Z81" s="22">
        <f>SUMIF('ESTATÍSTICAS ATLETAS'!$I:$I,$B81,'ESTATÍSTICAS ATLETAS'!AD:AD)</f>
        <v>12</v>
      </c>
      <c r="AA81" s="22">
        <f>SUMIF('ESTATÍSTICAS ATLETAS'!$I:$I,$B81,'ESTATÍSTICAS ATLETAS'!AE:AE)</f>
        <v>8</v>
      </c>
      <c r="AB81" s="22">
        <f>SUMIF('ESTATÍSTICAS ATLETAS'!$I:$I,$B81,'ESTATÍSTICAS ATLETAS'!AF:AF)</f>
        <v>0</v>
      </c>
      <c r="AC81" s="22">
        <f>SUMIF('ESTATÍSTICAS ATLETAS'!$I:$I,$B81,'ESTATÍSTICAS ATLETAS'!AG:AG)</f>
        <v>5</v>
      </c>
      <c r="AD81" s="22">
        <f>SUMIF('ESTATÍSTICAS ATLETAS'!$I:$I,$B81,'ESTATÍSTICAS ATLETAS'!AH:AH)</f>
        <v>2</v>
      </c>
      <c r="AE81" s="22">
        <f>SUMIF('ESTATÍSTICAS ATLETAS'!$I:$I,$B81,'ESTATÍSTICAS ATLETAS'!AI:AI)</f>
        <v>10</v>
      </c>
      <c r="AF81" s="25">
        <f>SUMIF('ESTATÍSTICAS ATLETAS'!$I:$I,$B81,'ESTATÍSTICAS ATLETAS'!AJ:AJ)</f>
        <v>33</v>
      </c>
    </row>
    <row r="82">
      <c r="A82" s="14">
        <v>81.0</v>
      </c>
      <c r="B82" s="15" t="s">
        <v>168</v>
      </c>
      <c r="C82" s="15" t="str">
        <f>VLOOKUP(B82,'LISTA DE ATLETAS'!D:G,4,FALSE)</f>
        <v/>
      </c>
      <c r="D82" s="15" t="s">
        <v>155</v>
      </c>
      <c r="E82" s="16">
        <f>COUNTIF('ESTATÍSTICAS ATLETAS'!I:I,B82)</f>
        <v>3</v>
      </c>
      <c r="F82" s="16">
        <f>SUMIF('ESTATÍSTICAS ATLETAS'!I:I,B82,'ESTATÍSTICAS ATLETAS'!M:M)</f>
        <v>6</v>
      </c>
      <c r="G82" s="17">
        <f t="shared" si="1"/>
        <v>2</v>
      </c>
      <c r="H82" s="16">
        <f>SUMIF('ESTATÍSTICAS ATLETAS'!$I:$I,$B82,'ESTATÍSTICAS ATLETAS'!N:N)</f>
        <v>3</v>
      </c>
      <c r="I82" s="16">
        <f>SUMIF('ESTATÍSTICAS ATLETAS'!$I:$I,$B82,'ESTATÍSTICAS ATLETAS'!O:O)</f>
        <v>7</v>
      </c>
      <c r="J82" s="18">
        <f t="shared" si="2"/>
        <v>0.4285714286</v>
      </c>
      <c r="K82" s="16">
        <f>SUMIF('ESTATÍSTICAS ATLETAS'!$I:$I,$B82,'ESTATÍSTICAS ATLETAS'!Q:Q)</f>
        <v>3</v>
      </c>
      <c r="L82" s="16">
        <f>SUMIF('ESTATÍSTICAS ATLETAS'!$I:$I,$B82,'ESTATÍSTICAS ATLETAS'!R:R)</f>
        <v>6</v>
      </c>
      <c r="M82" s="18">
        <f t="shared" si="3"/>
        <v>0.5</v>
      </c>
      <c r="N82" s="16">
        <f>SUMIF('ESTATÍSTICAS ATLETAS'!$I:$I,$B82,'ESTATÍSTICAS ATLETAS'!T:T)</f>
        <v>0</v>
      </c>
      <c r="O82" s="16">
        <f>SUMIF('ESTATÍSTICAS ATLETAS'!$I:$I,$B82,'ESTATÍSTICAS ATLETAS'!U:U)</f>
        <v>1</v>
      </c>
      <c r="P82" s="18">
        <f t="shared" si="4"/>
        <v>0</v>
      </c>
      <c r="Q82" s="16">
        <f>SUMIF('ESTATÍSTICAS ATLETAS'!$I:$I,$B82,'ESTATÍSTICAS ATLETAS'!W:W)</f>
        <v>0</v>
      </c>
      <c r="R82" s="16">
        <f>SUMIF('ESTATÍSTICAS ATLETAS'!$I:$I,$B82,'ESTATÍSTICAS ATLETAS'!X:X)</f>
        <v>0</v>
      </c>
      <c r="S82" s="18" t="str">
        <f t="shared" si="5"/>
        <v/>
      </c>
      <c r="T82" s="16">
        <f>SUMIF('ESTATÍSTICAS ATLETAS'!$I:$I,$B82,'ESTATÍSTICAS ATLETAS'!Z:Z)</f>
        <v>5</v>
      </c>
      <c r="U82" s="16">
        <f>SUMIF('ESTATÍSTICAS ATLETAS'!$I:$I,$B82,'ESTATÍSTICAS ATLETAS'!AA:AA)</f>
        <v>9</v>
      </c>
      <c r="V82" s="16">
        <f>SUMIF('ESTATÍSTICAS ATLETAS'!$I:$I,$B82,'ESTATÍSTICAS ATLETAS'!AB:AB)</f>
        <v>14</v>
      </c>
      <c r="W82" s="17">
        <f t="shared" si="6"/>
        <v>4.666666667</v>
      </c>
      <c r="X82" s="16">
        <f>SUMIF('ESTATÍSTICAS ATLETAS'!$I:$I,$B82,'ESTATÍSTICAS ATLETAS'!AC:AC)</f>
        <v>4</v>
      </c>
      <c r="Y82" s="17">
        <f t="shared" si="7"/>
        <v>1.333333333</v>
      </c>
      <c r="Z82" s="16">
        <f>SUMIF('ESTATÍSTICAS ATLETAS'!$I:$I,$B82,'ESTATÍSTICAS ATLETAS'!AD:AD)</f>
        <v>4</v>
      </c>
      <c r="AA82" s="16">
        <f>SUMIF('ESTATÍSTICAS ATLETAS'!$I:$I,$B82,'ESTATÍSTICAS ATLETAS'!AE:AE)</f>
        <v>1</v>
      </c>
      <c r="AB82" s="16">
        <f>SUMIF('ESTATÍSTICAS ATLETAS'!$I:$I,$B82,'ESTATÍSTICAS ATLETAS'!AF:AF)</f>
        <v>0</v>
      </c>
      <c r="AC82" s="16">
        <f>SUMIF('ESTATÍSTICAS ATLETAS'!$I:$I,$B82,'ESTATÍSTICAS ATLETAS'!AG:AG)</f>
        <v>3</v>
      </c>
      <c r="AD82" s="16">
        <f>SUMIF('ESTATÍSTICAS ATLETAS'!$I:$I,$B82,'ESTATÍSTICAS ATLETAS'!AH:AH)</f>
        <v>1</v>
      </c>
      <c r="AE82" s="16">
        <f>SUMIF('ESTATÍSTICAS ATLETAS'!$I:$I,$B82,'ESTATÍSTICAS ATLETAS'!AI:AI)</f>
        <v>26</v>
      </c>
      <c r="AF82" s="19">
        <f>SUMIF('ESTATÍSTICAS ATLETAS'!$I:$I,$B82,'ESTATÍSTICAS ATLETAS'!AJ:AJ)</f>
        <v>17</v>
      </c>
    </row>
    <row r="83">
      <c r="A83" s="20">
        <v>82.0</v>
      </c>
      <c r="B83" s="21" t="s">
        <v>170</v>
      </c>
      <c r="C83" s="21">
        <f>VLOOKUP(B83,'LISTA DE ATLETAS'!D:G,4,FALSE)</f>
        <v>32</v>
      </c>
      <c r="D83" s="21" t="s">
        <v>155</v>
      </c>
      <c r="E83" s="22">
        <f>COUNTIF('ESTATÍSTICAS ATLETAS'!I:I,B83)</f>
        <v>4</v>
      </c>
      <c r="F83" s="22">
        <f>SUMIF('ESTATÍSTICAS ATLETAS'!I:I,B83,'ESTATÍSTICAS ATLETAS'!M:M)</f>
        <v>45</v>
      </c>
      <c r="G83" s="23">
        <f t="shared" si="1"/>
        <v>11.25</v>
      </c>
      <c r="H83" s="22">
        <f>SUMIF('ESTATÍSTICAS ATLETAS'!$I:$I,$B83,'ESTATÍSTICAS ATLETAS'!N:N)</f>
        <v>19</v>
      </c>
      <c r="I83" s="22">
        <f>SUMIF('ESTATÍSTICAS ATLETAS'!$I:$I,$B83,'ESTATÍSTICAS ATLETAS'!O:O)</f>
        <v>48</v>
      </c>
      <c r="J83" s="24">
        <f t="shared" si="2"/>
        <v>0.3958333333</v>
      </c>
      <c r="K83" s="22">
        <f>SUMIF('ESTATÍSTICAS ATLETAS'!$I:$I,$B83,'ESTATÍSTICAS ATLETAS'!Q:Q)</f>
        <v>14</v>
      </c>
      <c r="L83" s="22">
        <f>SUMIF('ESTATÍSTICAS ATLETAS'!$I:$I,$B83,'ESTATÍSTICAS ATLETAS'!R:R)</f>
        <v>24</v>
      </c>
      <c r="M83" s="24">
        <f t="shared" si="3"/>
        <v>0.5833333333</v>
      </c>
      <c r="N83" s="22">
        <f>SUMIF('ESTATÍSTICAS ATLETAS'!$I:$I,$B83,'ESTATÍSTICAS ATLETAS'!T:T)</f>
        <v>5</v>
      </c>
      <c r="O83" s="22">
        <f>SUMIF('ESTATÍSTICAS ATLETAS'!$I:$I,$B83,'ESTATÍSTICAS ATLETAS'!U:U)</f>
        <v>24</v>
      </c>
      <c r="P83" s="24">
        <f t="shared" si="4"/>
        <v>0.2083333333</v>
      </c>
      <c r="Q83" s="22">
        <f>SUMIF('ESTATÍSTICAS ATLETAS'!$I:$I,$B83,'ESTATÍSTICAS ATLETAS'!W:W)</f>
        <v>2</v>
      </c>
      <c r="R83" s="22">
        <f>SUMIF('ESTATÍSTICAS ATLETAS'!$I:$I,$B83,'ESTATÍSTICAS ATLETAS'!X:X)</f>
        <v>7</v>
      </c>
      <c r="S83" s="24">
        <f t="shared" si="5"/>
        <v>0.2857142857</v>
      </c>
      <c r="T83" s="22">
        <f>SUMIF('ESTATÍSTICAS ATLETAS'!$I:$I,$B83,'ESTATÍSTICAS ATLETAS'!Z:Z)</f>
        <v>7</v>
      </c>
      <c r="U83" s="22">
        <f>SUMIF('ESTATÍSTICAS ATLETAS'!$I:$I,$B83,'ESTATÍSTICAS ATLETAS'!AA:AA)</f>
        <v>13</v>
      </c>
      <c r="V83" s="22">
        <f>SUMIF('ESTATÍSTICAS ATLETAS'!$I:$I,$B83,'ESTATÍSTICAS ATLETAS'!AB:AB)</f>
        <v>20</v>
      </c>
      <c r="W83" s="23">
        <f t="shared" si="6"/>
        <v>5</v>
      </c>
      <c r="X83" s="22">
        <f>SUMIF('ESTATÍSTICAS ATLETAS'!$I:$I,$B83,'ESTATÍSTICAS ATLETAS'!AC:AC)</f>
        <v>11</v>
      </c>
      <c r="Y83" s="23">
        <f t="shared" si="7"/>
        <v>2.75</v>
      </c>
      <c r="Z83" s="22">
        <f>SUMIF('ESTATÍSTICAS ATLETAS'!$I:$I,$B83,'ESTATÍSTICAS ATLETAS'!AD:AD)</f>
        <v>4</v>
      </c>
      <c r="AA83" s="22">
        <f>SUMIF('ESTATÍSTICAS ATLETAS'!$I:$I,$B83,'ESTATÍSTICAS ATLETAS'!AE:AE)</f>
        <v>3</v>
      </c>
      <c r="AB83" s="22">
        <f>SUMIF('ESTATÍSTICAS ATLETAS'!$I:$I,$B83,'ESTATÍSTICAS ATLETAS'!AF:AF)</f>
        <v>0</v>
      </c>
      <c r="AC83" s="22">
        <f>SUMIF('ESTATÍSTICAS ATLETAS'!$I:$I,$B83,'ESTATÍSTICAS ATLETAS'!AG:AG)</f>
        <v>7</v>
      </c>
      <c r="AD83" s="22">
        <f>SUMIF('ESTATÍSTICAS ATLETAS'!$I:$I,$B83,'ESTATÍSTICAS ATLETAS'!AH:AH)</f>
        <v>7</v>
      </c>
      <c r="AE83" s="22">
        <f>SUMIF('ESTATÍSTICAS ATLETAS'!$I:$I,$B83,'ESTATÍSTICAS ATLETAS'!AI:AI)</f>
        <v>25</v>
      </c>
      <c r="AF83" s="25">
        <f>SUMIF('ESTATÍSTICAS ATLETAS'!$I:$I,$B83,'ESTATÍSTICAS ATLETAS'!AJ:AJ)</f>
        <v>41</v>
      </c>
    </row>
    <row r="84">
      <c r="A84" s="14">
        <v>83.0</v>
      </c>
      <c r="B84" s="15" t="s">
        <v>172</v>
      </c>
      <c r="C84" s="15">
        <f>VLOOKUP(B84,'LISTA DE ATLETAS'!D:G,4,FALSE)</f>
        <v>23</v>
      </c>
      <c r="D84" s="15" t="s">
        <v>155</v>
      </c>
      <c r="E84" s="16">
        <f>COUNTIF('ESTATÍSTICAS ATLETAS'!I:I,B84)</f>
        <v>4</v>
      </c>
      <c r="F84" s="16">
        <f>SUMIF('ESTATÍSTICAS ATLETAS'!I:I,B84,'ESTATÍSTICAS ATLETAS'!M:M)</f>
        <v>29</v>
      </c>
      <c r="G84" s="17">
        <f t="shared" si="1"/>
        <v>7.25</v>
      </c>
      <c r="H84" s="16">
        <f>SUMIF('ESTATÍSTICAS ATLETAS'!$I:$I,$B84,'ESTATÍSTICAS ATLETAS'!N:N)</f>
        <v>13</v>
      </c>
      <c r="I84" s="16">
        <f>SUMIF('ESTATÍSTICAS ATLETAS'!$I:$I,$B84,'ESTATÍSTICAS ATLETAS'!O:O)</f>
        <v>35</v>
      </c>
      <c r="J84" s="18">
        <f t="shared" si="2"/>
        <v>0.3714285714</v>
      </c>
      <c r="K84" s="16">
        <f>SUMIF('ESTATÍSTICAS ATLETAS'!$I:$I,$B84,'ESTATÍSTICAS ATLETAS'!Q:Q)</f>
        <v>12</v>
      </c>
      <c r="L84" s="16">
        <f>SUMIF('ESTATÍSTICAS ATLETAS'!$I:$I,$B84,'ESTATÍSTICAS ATLETAS'!R:R)</f>
        <v>25</v>
      </c>
      <c r="M84" s="18">
        <f t="shared" si="3"/>
        <v>0.48</v>
      </c>
      <c r="N84" s="16">
        <f>SUMIF('ESTATÍSTICAS ATLETAS'!$I:$I,$B84,'ESTATÍSTICAS ATLETAS'!T:T)</f>
        <v>1</v>
      </c>
      <c r="O84" s="16">
        <f>SUMIF('ESTATÍSTICAS ATLETAS'!$I:$I,$B84,'ESTATÍSTICAS ATLETAS'!U:U)</f>
        <v>10</v>
      </c>
      <c r="P84" s="18">
        <f t="shared" si="4"/>
        <v>0.1</v>
      </c>
      <c r="Q84" s="16">
        <f>SUMIF('ESTATÍSTICAS ATLETAS'!$I:$I,$B84,'ESTATÍSTICAS ATLETAS'!W:W)</f>
        <v>2</v>
      </c>
      <c r="R84" s="16">
        <f>SUMIF('ESTATÍSTICAS ATLETAS'!$I:$I,$B84,'ESTATÍSTICAS ATLETAS'!X:X)</f>
        <v>2</v>
      </c>
      <c r="S84" s="18">
        <f t="shared" si="5"/>
        <v>1</v>
      </c>
      <c r="T84" s="16">
        <f>SUMIF('ESTATÍSTICAS ATLETAS'!$I:$I,$B84,'ESTATÍSTICAS ATLETAS'!Z:Z)</f>
        <v>1</v>
      </c>
      <c r="U84" s="16">
        <f>SUMIF('ESTATÍSTICAS ATLETAS'!$I:$I,$B84,'ESTATÍSTICAS ATLETAS'!AA:AA)</f>
        <v>5</v>
      </c>
      <c r="V84" s="16">
        <f>SUMIF('ESTATÍSTICAS ATLETAS'!$I:$I,$B84,'ESTATÍSTICAS ATLETAS'!AB:AB)</f>
        <v>6</v>
      </c>
      <c r="W84" s="17">
        <f t="shared" si="6"/>
        <v>1.5</v>
      </c>
      <c r="X84" s="16">
        <f>SUMIF('ESTATÍSTICAS ATLETAS'!$I:$I,$B84,'ESTATÍSTICAS ATLETAS'!AC:AC)</f>
        <v>6</v>
      </c>
      <c r="Y84" s="17">
        <f t="shared" si="7"/>
        <v>1.5</v>
      </c>
      <c r="Z84" s="16">
        <f>SUMIF('ESTATÍSTICAS ATLETAS'!$I:$I,$B84,'ESTATÍSTICAS ATLETAS'!AD:AD)</f>
        <v>9</v>
      </c>
      <c r="AA84" s="16">
        <f>SUMIF('ESTATÍSTICAS ATLETAS'!$I:$I,$B84,'ESTATÍSTICAS ATLETAS'!AE:AE)</f>
        <v>5</v>
      </c>
      <c r="AB84" s="16">
        <f>SUMIF('ESTATÍSTICAS ATLETAS'!$I:$I,$B84,'ESTATÍSTICAS ATLETAS'!AF:AF)</f>
        <v>0</v>
      </c>
      <c r="AC84" s="16">
        <f>SUMIF('ESTATÍSTICAS ATLETAS'!$I:$I,$B84,'ESTATÍSTICAS ATLETAS'!AG:AG)</f>
        <v>0</v>
      </c>
      <c r="AD84" s="16">
        <f>SUMIF('ESTATÍSTICAS ATLETAS'!$I:$I,$B84,'ESTATÍSTICAS ATLETAS'!AH:AH)</f>
        <v>3</v>
      </c>
      <c r="AE84" s="16">
        <f>SUMIF('ESTATÍSTICAS ATLETAS'!$I:$I,$B84,'ESTATÍSTICAS ATLETAS'!AI:AI)</f>
        <v>9</v>
      </c>
      <c r="AF84" s="19">
        <f>SUMIF('ESTATÍSTICAS ATLETAS'!$I:$I,$B84,'ESTATÍSTICAS ATLETAS'!AJ:AJ)</f>
        <v>15</v>
      </c>
    </row>
    <row r="85">
      <c r="A85" s="20">
        <v>84.0</v>
      </c>
      <c r="B85" s="21" t="s">
        <v>174</v>
      </c>
      <c r="C85" s="21" t="str">
        <f>VLOOKUP(B85,'LISTA DE ATLETAS'!D:G,4,FALSE)</f>
        <v/>
      </c>
      <c r="D85" s="21" t="s">
        <v>155</v>
      </c>
      <c r="E85" s="22">
        <f>COUNTIF('ESTATÍSTICAS ATLETAS'!I:I,B85)</f>
        <v>1</v>
      </c>
      <c r="F85" s="22">
        <f>SUMIF('ESTATÍSTICAS ATLETAS'!I:I,B85,'ESTATÍSTICAS ATLETAS'!M:M)</f>
        <v>3</v>
      </c>
      <c r="G85" s="23">
        <f t="shared" si="1"/>
        <v>3</v>
      </c>
      <c r="H85" s="22">
        <f>SUMIF('ESTATÍSTICAS ATLETAS'!$I:$I,$B85,'ESTATÍSTICAS ATLETAS'!N:N)</f>
        <v>1</v>
      </c>
      <c r="I85" s="22">
        <f>SUMIF('ESTATÍSTICAS ATLETAS'!$I:$I,$B85,'ESTATÍSTICAS ATLETAS'!O:O)</f>
        <v>5</v>
      </c>
      <c r="J85" s="24">
        <f t="shared" si="2"/>
        <v>0.2</v>
      </c>
      <c r="K85" s="22">
        <f>SUMIF('ESTATÍSTICAS ATLETAS'!$I:$I,$B85,'ESTATÍSTICAS ATLETAS'!Q:Q)</f>
        <v>0</v>
      </c>
      <c r="L85" s="22">
        <f>SUMIF('ESTATÍSTICAS ATLETAS'!$I:$I,$B85,'ESTATÍSTICAS ATLETAS'!R:R)</f>
        <v>2</v>
      </c>
      <c r="M85" s="24">
        <f t="shared" si="3"/>
        <v>0</v>
      </c>
      <c r="N85" s="22">
        <f>SUMIF('ESTATÍSTICAS ATLETAS'!$I:$I,$B85,'ESTATÍSTICAS ATLETAS'!T:T)</f>
        <v>1</v>
      </c>
      <c r="O85" s="22">
        <f>SUMIF('ESTATÍSTICAS ATLETAS'!$I:$I,$B85,'ESTATÍSTICAS ATLETAS'!U:U)</f>
        <v>3</v>
      </c>
      <c r="P85" s="24">
        <f t="shared" si="4"/>
        <v>0.3333333333</v>
      </c>
      <c r="Q85" s="22">
        <f>SUMIF('ESTATÍSTICAS ATLETAS'!$I:$I,$B85,'ESTATÍSTICAS ATLETAS'!W:W)</f>
        <v>0</v>
      </c>
      <c r="R85" s="22">
        <f>SUMIF('ESTATÍSTICAS ATLETAS'!$I:$I,$B85,'ESTATÍSTICAS ATLETAS'!X:X)</f>
        <v>0</v>
      </c>
      <c r="S85" s="24" t="str">
        <f t="shared" si="5"/>
        <v/>
      </c>
      <c r="T85" s="22">
        <f>SUMIF('ESTATÍSTICAS ATLETAS'!$I:$I,$B85,'ESTATÍSTICAS ATLETAS'!Z:Z)</f>
        <v>0</v>
      </c>
      <c r="U85" s="22">
        <f>SUMIF('ESTATÍSTICAS ATLETAS'!$I:$I,$B85,'ESTATÍSTICAS ATLETAS'!AA:AA)</f>
        <v>0</v>
      </c>
      <c r="V85" s="22">
        <f>SUMIF('ESTATÍSTICAS ATLETAS'!$I:$I,$B85,'ESTATÍSTICAS ATLETAS'!AB:AB)</f>
        <v>0</v>
      </c>
      <c r="W85" s="23">
        <f t="shared" si="6"/>
        <v>0</v>
      </c>
      <c r="X85" s="22">
        <f>SUMIF('ESTATÍSTICAS ATLETAS'!$I:$I,$B85,'ESTATÍSTICAS ATLETAS'!AC:AC)</f>
        <v>2</v>
      </c>
      <c r="Y85" s="23">
        <f t="shared" si="7"/>
        <v>2</v>
      </c>
      <c r="Z85" s="22">
        <f>SUMIF('ESTATÍSTICAS ATLETAS'!$I:$I,$B85,'ESTATÍSTICAS ATLETAS'!AD:AD)</f>
        <v>0</v>
      </c>
      <c r="AA85" s="22">
        <f>SUMIF('ESTATÍSTICAS ATLETAS'!$I:$I,$B85,'ESTATÍSTICAS ATLETAS'!AE:AE)</f>
        <v>0</v>
      </c>
      <c r="AB85" s="22">
        <f>SUMIF('ESTATÍSTICAS ATLETAS'!$I:$I,$B85,'ESTATÍSTICAS ATLETAS'!AF:AF)</f>
        <v>0</v>
      </c>
      <c r="AC85" s="22">
        <f>SUMIF('ESTATÍSTICAS ATLETAS'!$I:$I,$B85,'ESTATÍSTICAS ATLETAS'!AG:AG)</f>
        <v>0</v>
      </c>
      <c r="AD85" s="22">
        <f>SUMIF('ESTATÍSTICAS ATLETAS'!$I:$I,$B85,'ESTATÍSTICAS ATLETAS'!AH:AH)</f>
        <v>0</v>
      </c>
      <c r="AE85" s="22">
        <f>SUMIF('ESTATÍSTICAS ATLETAS'!$I:$I,$B85,'ESTATÍSTICAS ATLETAS'!AI:AI)</f>
        <v>11</v>
      </c>
      <c r="AF85" s="25">
        <f>SUMIF('ESTATÍSTICAS ATLETAS'!$I:$I,$B85,'ESTATÍSTICAS ATLETAS'!AJ:AJ)</f>
        <v>1</v>
      </c>
    </row>
    <row r="86">
      <c r="A86" s="14">
        <v>85.0</v>
      </c>
      <c r="B86" s="15" t="s">
        <v>176</v>
      </c>
      <c r="C86" s="15" t="str">
        <f>VLOOKUP(B86,'LISTA DE ATLETAS'!D:G,4,FALSE)</f>
        <v/>
      </c>
      <c r="D86" s="15" t="s">
        <v>155</v>
      </c>
      <c r="E86" s="16">
        <f>COUNTIF('ESTATÍSTICAS ATLETAS'!I:I,B86)</f>
        <v>2</v>
      </c>
      <c r="F86" s="16">
        <f>SUMIF('ESTATÍSTICAS ATLETAS'!I:I,B86,'ESTATÍSTICAS ATLETAS'!M:M)</f>
        <v>0</v>
      </c>
      <c r="G86" s="17">
        <f t="shared" si="1"/>
        <v>0</v>
      </c>
      <c r="H86" s="16">
        <f>SUMIF('ESTATÍSTICAS ATLETAS'!$I:$I,$B86,'ESTATÍSTICAS ATLETAS'!N:N)</f>
        <v>0</v>
      </c>
      <c r="I86" s="16">
        <f>SUMIF('ESTATÍSTICAS ATLETAS'!$I:$I,$B86,'ESTATÍSTICAS ATLETAS'!O:O)</f>
        <v>2</v>
      </c>
      <c r="J86" s="18">
        <f t="shared" si="2"/>
        <v>0</v>
      </c>
      <c r="K86" s="16">
        <f>SUMIF('ESTATÍSTICAS ATLETAS'!$I:$I,$B86,'ESTATÍSTICAS ATLETAS'!Q:Q)</f>
        <v>0</v>
      </c>
      <c r="L86" s="16">
        <f>SUMIF('ESTATÍSTICAS ATLETAS'!$I:$I,$B86,'ESTATÍSTICAS ATLETAS'!R:R)</f>
        <v>0</v>
      </c>
      <c r="M86" s="18" t="str">
        <f t="shared" si="3"/>
        <v/>
      </c>
      <c r="N86" s="16">
        <f>SUMIF('ESTATÍSTICAS ATLETAS'!$I:$I,$B86,'ESTATÍSTICAS ATLETAS'!T:T)</f>
        <v>0</v>
      </c>
      <c r="O86" s="16">
        <f>SUMIF('ESTATÍSTICAS ATLETAS'!$I:$I,$B86,'ESTATÍSTICAS ATLETAS'!U:U)</f>
        <v>2</v>
      </c>
      <c r="P86" s="18">
        <f t="shared" si="4"/>
        <v>0</v>
      </c>
      <c r="Q86" s="16">
        <f>SUMIF('ESTATÍSTICAS ATLETAS'!$I:$I,$B86,'ESTATÍSTICAS ATLETAS'!W:W)</f>
        <v>0</v>
      </c>
      <c r="R86" s="16">
        <f>SUMIF('ESTATÍSTICAS ATLETAS'!$I:$I,$B86,'ESTATÍSTICAS ATLETAS'!X:X)</f>
        <v>0</v>
      </c>
      <c r="S86" s="18" t="str">
        <f t="shared" si="5"/>
        <v/>
      </c>
      <c r="T86" s="16">
        <f>SUMIF('ESTATÍSTICAS ATLETAS'!$I:$I,$B86,'ESTATÍSTICAS ATLETAS'!Z:Z)</f>
        <v>0</v>
      </c>
      <c r="U86" s="16">
        <f>SUMIF('ESTATÍSTICAS ATLETAS'!$I:$I,$B86,'ESTATÍSTICAS ATLETAS'!AA:AA)</f>
        <v>2</v>
      </c>
      <c r="V86" s="16">
        <f>SUMIF('ESTATÍSTICAS ATLETAS'!$I:$I,$B86,'ESTATÍSTICAS ATLETAS'!AB:AB)</f>
        <v>2</v>
      </c>
      <c r="W86" s="17">
        <f t="shared" si="6"/>
        <v>1</v>
      </c>
      <c r="X86" s="16">
        <f>SUMIF('ESTATÍSTICAS ATLETAS'!$I:$I,$B86,'ESTATÍSTICAS ATLETAS'!AC:AC)</f>
        <v>0</v>
      </c>
      <c r="Y86" s="17">
        <f t="shared" si="7"/>
        <v>0</v>
      </c>
      <c r="Z86" s="16">
        <f>SUMIF('ESTATÍSTICAS ATLETAS'!$I:$I,$B86,'ESTATÍSTICAS ATLETAS'!AD:AD)</f>
        <v>3</v>
      </c>
      <c r="AA86" s="16">
        <f>SUMIF('ESTATÍSTICAS ATLETAS'!$I:$I,$B86,'ESTATÍSTICAS ATLETAS'!AE:AE)</f>
        <v>1</v>
      </c>
      <c r="AB86" s="16">
        <f>SUMIF('ESTATÍSTICAS ATLETAS'!$I:$I,$B86,'ESTATÍSTICAS ATLETAS'!AF:AF)</f>
        <v>0</v>
      </c>
      <c r="AC86" s="16">
        <f>SUMIF('ESTATÍSTICAS ATLETAS'!$I:$I,$B86,'ESTATÍSTICAS ATLETAS'!AG:AG)</f>
        <v>0</v>
      </c>
      <c r="AD86" s="16">
        <f>SUMIF('ESTATÍSTICAS ATLETAS'!$I:$I,$B86,'ESTATÍSTICAS ATLETAS'!AH:AH)</f>
        <v>0</v>
      </c>
      <c r="AE86" s="16">
        <f>SUMIF('ESTATÍSTICAS ATLETAS'!$I:$I,$B86,'ESTATÍSTICAS ATLETAS'!AI:AI)</f>
        <v>23</v>
      </c>
      <c r="AF86" s="19">
        <f>SUMIF('ESTATÍSTICAS ATLETAS'!$I:$I,$B86,'ESTATÍSTICAS ATLETAS'!AJ:AJ)</f>
        <v>-2</v>
      </c>
    </row>
    <row r="87">
      <c r="A87" s="20">
        <v>86.0</v>
      </c>
      <c r="B87" s="21" t="s">
        <v>177</v>
      </c>
      <c r="C87" s="21" t="str">
        <f>VLOOKUP(B87,'LISTA DE ATLETAS'!D:G,4,FALSE)</f>
        <v/>
      </c>
      <c r="D87" s="21" t="s">
        <v>155</v>
      </c>
      <c r="E87" s="22">
        <f>COUNTIF('ESTATÍSTICAS ATLETAS'!I:I,B87)</f>
        <v>3</v>
      </c>
      <c r="F87" s="22">
        <f>SUMIF('ESTATÍSTICAS ATLETAS'!I:I,B87,'ESTATÍSTICAS ATLETAS'!M:M)</f>
        <v>0</v>
      </c>
      <c r="G87" s="23">
        <f t="shared" si="1"/>
        <v>0</v>
      </c>
      <c r="H87" s="22">
        <f>SUMIF('ESTATÍSTICAS ATLETAS'!$I:$I,$B87,'ESTATÍSTICAS ATLETAS'!N:N)</f>
        <v>0</v>
      </c>
      <c r="I87" s="22">
        <f>SUMIF('ESTATÍSTICAS ATLETAS'!$I:$I,$B87,'ESTATÍSTICAS ATLETAS'!O:O)</f>
        <v>0</v>
      </c>
      <c r="J87" s="24" t="str">
        <f t="shared" si="2"/>
        <v/>
      </c>
      <c r="K87" s="22">
        <f>SUMIF('ESTATÍSTICAS ATLETAS'!$I:$I,$B87,'ESTATÍSTICAS ATLETAS'!Q:Q)</f>
        <v>0</v>
      </c>
      <c r="L87" s="22">
        <f>SUMIF('ESTATÍSTICAS ATLETAS'!$I:$I,$B87,'ESTATÍSTICAS ATLETAS'!R:R)</f>
        <v>0</v>
      </c>
      <c r="M87" s="24" t="str">
        <f t="shared" si="3"/>
        <v/>
      </c>
      <c r="N87" s="22">
        <f>SUMIF('ESTATÍSTICAS ATLETAS'!$I:$I,$B87,'ESTATÍSTICAS ATLETAS'!T:T)</f>
        <v>0</v>
      </c>
      <c r="O87" s="22">
        <f>SUMIF('ESTATÍSTICAS ATLETAS'!$I:$I,$B87,'ESTATÍSTICAS ATLETAS'!U:U)</f>
        <v>0</v>
      </c>
      <c r="P87" s="24" t="str">
        <f t="shared" si="4"/>
        <v/>
      </c>
      <c r="Q87" s="22">
        <f>SUMIF('ESTATÍSTICAS ATLETAS'!$I:$I,$B87,'ESTATÍSTICAS ATLETAS'!W:W)</f>
        <v>0</v>
      </c>
      <c r="R87" s="22">
        <f>SUMIF('ESTATÍSTICAS ATLETAS'!$I:$I,$B87,'ESTATÍSTICAS ATLETAS'!X:X)</f>
        <v>0</v>
      </c>
      <c r="S87" s="24" t="str">
        <f t="shared" si="5"/>
        <v/>
      </c>
      <c r="T87" s="22">
        <f>SUMIF('ESTATÍSTICAS ATLETAS'!$I:$I,$B87,'ESTATÍSTICAS ATLETAS'!Z:Z)</f>
        <v>0</v>
      </c>
      <c r="U87" s="22">
        <f>SUMIF('ESTATÍSTICAS ATLETAS'!$I:$I,$B87,'ESTATÍSTICAS ATLETAS'!AA:AA)</f>
        <v>3</v>
      </c>
      <c r="V87" s="22">
        <f>SUMIF('ESTATÍSTICAS ATLETAS'!$I:$I,$B87,'ESTATÍSTICAS ATLETAS'!AB:AB)</f>
        <v>3</v>
      </c>
      <c r="W87" s="23">
        <f t="shared" si="6"/>
        <v>1</v>
      </c>
      <c r="X87" s="22">
        <f>SUMIF('ESTATÍSTICAS ATLETAS'!$I:$I,$B87,'ESTATÍSTICAS ATLETAS'!AC:AC)</f>
        <v>0</v>
      </c>
      <c r="Y87" s="23">
        <f t="shared" si="7"/>
        <v>0</v>
      </c>
      <c r="Z87" s="22">
        <f>SUMIF('ESTATÍSTICAS ATLETAS'!$I:$I,$B87,'ESTATÍSTICAS ATLETAS'!AD:AD)</f>
        <v>2</v>
      </c>
      <c r="AA87" s="22">
        <f>SUMIF('ESTATÍSTICAS ATLETAS'!$I:$I,$B87,'ESTATÍSTICAS ATLETAS'!AE:AE)</f>
        <v>3</v>
      </c>
      <c r="AB87" s="22">
        <f>SUMIF('ESTATÍSTICAS ATLETAS'!$I:$I,$B87,'ESTATÍSTICAS ATLETAS'!AF:AF)</f>
        <v>0</v>
      </c>
      <c r="AC87" s="22">
        <f>SUMIF('ESTATÍSTICAS ATLETAS'!$I:$I,$B87,'ESTATÍSTICAS ATLETAS'!AG:AG)</f>
        <v>1</v>
      </c>
      <c r="AD87" s="22">
        <f>SUMIF('ESTATÍSTICAS ATLETAS'!$I:$I,$B87,'ESTATÍSTICAS ATLETAS'!AH:AH)</f>
        <v>0</v>
      </c>
      <c r="AE87" s="22">
        <f>SUMIF('ESTATÍSTICAS ATLETAS'!$I:$I,$B87,'ESTATÍSTICAS ATLETAS'!AI:AI)</f>
        <v>3</v>
      </c>
      <c r="AF87" s="25">
        <f>SUMIF('ESTATÍSTICAS ATLETAS'!$I:$I,$B87,'ESTATÍSTICAS ATLETAS'!AJ:AJ)</f>
        <v>4</v>
      </c>
    </row>
    <row r="88">
      <c r="A88" s="14">
        <v>87.0</v>
      </c>
      <c r="B88" s="15" t="s">
        <v>179</v>
      </c>
      <c r="C88" s="15" t="str">
        <f>VLOOKUP(B88,'LISTA DE ATLETAS'!D:G,4,FALSE)</f>
        <v/>
      </c>
      <c r="D88" s="15" t="s">
        <v>155</v>
      </c>
      <c r="E88" s="16">
        <f>COUNTIF('ESTATÍSTICAS ATLETAS'!I:I,B88)</f>
        <v>1</v>
      </c>
      <c r="F88" s="16">
        <f>SUMIF('ESTATÍSTICAS ATLETAS'!I:I,B88,'ESTATÍSTICAS ATLETAS'!M:M)</f>
        <v>0</v>
      </c>
      <c r="G88" s="17">
        <f t="shared" si="1"/>
        <v>0</v>
      </c>
      <c r="H88" s="16">
        <f>SUMIF('ESTATÍSTICAS ATLETAS'!$I:$I,$B88,'ESTATÍSTICAS ATLETAS'!N:N)</f>
        <v>0</v>
      </c>
      <c r="I88" s="16">
        <f>SUMIF('ESTATÍSTICAS ATLETAS'!$I:$I,$B88,'ESTATÍSTICAS ATLETAS'!O:O)</f>
        <v>3</v>
      </c>
      <c r="J88" s="18">
        <f t="shared" si="2"/>
        <v>0</v>
      </c>
      <c r="K88" s="16">
        <f>SUMIF('ESTATÍSTICAS ATLETAS'!$I:$I,$B88,'ESTATÍSTICAS ATLETAS'!Q:Q)</f>
        <v>0</v>
      </c>
      <c r="L88" s="16">
        <f>SUMIF('ESTATÍSTICAS ATLETAS'!$I:$I,$B88,'ESTATÍSTICAS ATLETAS'!R:R)</f>
        <v>3</v>
      </c>
      <c r="M88" s="18">
        <f t="shared" si="3"/>
        <v>0</v>
      </c>
      <c r="N88" s="16">
        <f>SUMIF('ESTATÍSTICAS ATLETAS'!$I:$I,$B88,'ESTATÍSTICAS ATLETAS'!T:T)</f>
        <v>0</v>
      </c>
      <c r="O88" s="16">
        <f>SUMIF('ESTATÍSTICAS ATLETAS'!$I:$I,$B88,'ESTATÍSTICAS ATLETAS'!U:U)</f>
        <v>0</v>
      </c>
      <c r="P88" s="18" t="str">
        <f t="shared" si="4"/>
        <v/>
      </c>
      <c r="Q88" s="16">
        <f>SUMIF('ESTATÍSTICAS ATLETAS'!$I:$I,$B88,'ESTATÍSTICAS ATLETAS'!W:W)</f>
        <v>0</v>
      </c>
      <c r="R88" s="16">
        <f>SUMIF('ESTATÍSTICAS ATLETAS'!$I:$I,$B88,'ESTATÍSTICAS ATLETAS'!X:X)</f>
        <v>2</v>
      </c>
      <c r="S88" s="18">
        <f t="shared" si="5"/>
        <v>0</v>
      </c>
      <c r="T88" s="16">
        <f>SUMIF('ESTATÍSTICAS ATLETAS'!$I:$I,$B88,'ESTATÍSTICAS ATLETAS'!Z:Z)</f>
        <v>1</v>
      </c>
      <c r="U88" s="16">
        <f>SUMIF('ESTATÍSTICAS ATLETAS'!$I:$I,$B88,'ESTATÍSTICAS ATLETAS'!AA:AA)</f>
        <v>3</v>
      </c>
      <c r="V88" s="16">
        <f>SUMIF('ESTATÍSTICAS ATLETAS'!$I:$I,$B88,'ESTATÍSTICAS ATLETAS'!AB:AB)</f>
        <v>4</v>
      </c>
      <c r="W88" s="17">
        <f t="shared" si="6"/>
        <v>4</v>
      </c>
      <c r="X88" s="16">
        <f>SUMIF('ESTATÍSTICAS ATLETAS'!$I:$I,$B88,'ESTATÍSTICAS ATLETAS'!AC:AC)</f>
        <v>1</v>
      </c>
      <c r="Y88" s="17">
        <f t="shared" si="7"/>
        <v>1</v>
      </c>
      <c r="Z88" s="16">
        <f>SUMIF('ESTATÍSTICAS ATLETAS'!$I:$I,$B88,'ESTATÍSTICAS ATLETAS'!AD:AD)</f>
        <v>1</v>
      </c>
      <c r="AA88" s="16">
        <f>SUMIF('ESTATÍSTICAS ATLETAS'!$I:$I,$B88,'ESTATÍSTICAS ATLETAS'!AE:AE)</f>
        <v>0</v>
      </c>
      <c r="AB88" s="16">
        <f>SUMIF('ESTATÍSTICAS ATLETAS'!$I:$I,$B88,'ESTATÍSTICAS ATLETAS'!AF:AF)</f>
        <v>0</v>
      </c>
      <c r="AC88" s="16">
        <f>SUMIF('ESTATÍSTICAS ATLETAS'!$I:$I,$B88,'ESTATÍSTICAS ATLETAS'!AG:AG)</f>
        <v>1</v>
      </c>
      <c r="AD88" s="16">
        <f>SUMIF('ESTATÍSTICAS ATLETAS'!$I:$I,$B88,'ESTATÍSTICAS ATLETAS'!AH:AH)</f>
        <v>1</v>
      </c>
      <c r="AE88" s="16">
        <f>SUMIF('ESTATÍSTICAS ATLETAS'!$I:$I,$B88,'ESTATÍSTICAS ATLETAS'!AI:AI)</f>
        <v>2</v>
      </c>
      <c r="AF88" s="19">
        <f>SUMIF('ESTATÍSTICAS ATLETAS'!$I:$I,$B88,'ESTATÍSTICAS ATLETAS'!AJ:AJ)</f>
        <v>-1</v>
      </c>
    </row>
    <row r="89">
      <c r="A89" s="20">
        <v>88.0</v>
      </c>
      <c r="B89" s="21" t="s">
        <v>182</v>
      </c>
      <c r="C89" s="21">
        <f>VLOOKUP(B89,'LISTA DE ATLETAS'!D:G,4,FALSE)</f>
        <v>0</v>
      </c>
      <c r="D89" s="21" t="s">
        <v>181</v>
      </c>
      <c r="E89" s="22">
        <f>COUNTIF('ESTATÍSTICAS ATLETAS'!I:I,B89)</f>
        <v>4</v>
      </c>
      <c r="F89" s="22">
        <f>SUMIF('ESTATÍSTICAS ATLETAS'!I:I,B89,'ESTATÍSTICAS ATLETAS'!M:M)</f>
        <v>30</v>
      </c>
      <c r="G89" s="23">
        <f t="shared" si="1"/>
        <v>7.5</v>
      </c>
      <c r="H89" s="22">
        <f>SUMIF('ESTATÍSTICAS ATLETAS'!$I:$I,$B89,'ESTATÍSTICAS ATLETAS'!N:N)</f>
        <v>14</v>
      </c>
      <c r="I89" s="22">
        <f>SUMIF('ESTATÍSTICAS ATLETAS'!$I:$I,$B89,'ESTATÍSTICAS ATLETAS'!O:O)</f>
        <v>39</v>
      </c>
      <c r="J89" s="24">
        <f t="shared" si="2"/>
        <v>0.358974359</v>
      </c>
      <c r="K89" s="22">
        <f>SUMIF('ESTATÍSTICAS ATLETAS'!$I:$I,$B89,'ESTATÍSTICAS ATLETAS'!Q:Q)</f>
        <v>13</v>
      </c>
      <c r="L89" s="22">
        <f>SUMIF('ESTATÍSTICAS ATLETAS'!$I:$I,$B89,'ESTATÍSTICAS ATLETAS'!R:R)</f>
        <v>25</v>
      </c>
      <c r="M89" s="24">
        <f t="shared" si="3"/>
        <v>0.52</v>
      </c>
      <c r="N89" s="22">
        <f>SUMIF('ESTATÍSTICAS ATLETAS'!$I:$I,$B89,'ESTATÍSTICAS ATLETAS'!T:T)</f>
        <v>1</v>
      </c>
      <c r="O89" s="22">
        <f>SUMIF('ESTATÍSTICAS ATLETAS'!$I:$I,$B89,'ESTATÍSTICAS ATLETAS'!U:U)</f>
        <v>14</v>
      </c>
      <c r="P89" s="24">
        <f t="shared" si="4"/>
        <v>0.07142857143</v>
      </c>
      <c r="Q89" s="22">
        <f>SUMIF('ESTATÍSTICAS ATLETAS'!$I:$I,$B89,'ESTATÍSTICAS ATLETAS'!W:W)</f>
        <v>1</v>
      </c>
      <c r="R89" s="22">
        <f>SUMIF('ESTATÍSTICAS ATLETAS'!$I:$I,$B89,'ESTATÍSTICAS ATLETAS'!X:X)</f>
        <v>3</v>
      </c>
      <c r="S89" s="24">
        <f t="shared" si="5"/>
        <v>0.3333333333</v>
      </c>
      <c r="T89" s="22">
        <f>SUMIF('ESTATÍSTICAS ATLETAS'!$I:$I,$B89,'ESTATÍSTICAS ATLETAS'!Z:Z)</f>
        <v>4</v>
      </c>
      <c r="U89" s="22">
        <f>SUMIF('ESTATÍSTICAS ATLETAS'!$I:$I,$B89,'ESTATÍSTICAS ATLETAS'!AA:AA)</f>
        <v>30</v>
      </c>
      <c r="V89" s="22">
        <f>SUMIF('ESTATÍSTICAS ATLETAS'!$I:$I,$B89,'ESTATÍSTICAS ATLETAS'!AB:AB)</f>
        <v>34</v>
      </c>
      <c r="W89" s="23">
        <f t="shared" si="6"/>
        <v>8.5</v>
      </c>
      <c r="X89" s="22">
        <f>SUMIF('ESTATÍSTICAS ATLETAS'!$I:$I,$B89,'ESTATÍSTICAS ATLETAS'!AC:AC)</f>
        <v>22</v>
      </c>
      <c r="Y89" s="23">
        <f t="shared" si="7"/>
        <v>5.5</v>
      </c>
      <c r="Z89" s="22">
        <f>SUMIF('ESTATÍSTICAS ATLETAS'!$I:$I,$B89,'ESTATÍSTICAS ATLETAS'!AD:AD)</f>
        <v>17</v>
      </c>
      <c r="AA89" s="22">
        <f>SUMIF('ESTATÍSTICAS ATLETAS'!$I:$I,$B89,'ESTATÍSTICAS ATLETAS'!AE:AE)</f>
        <v>6</v>
      </c>
      <c r="AB89" s="22">
        <f>SUMIF('ESTATÍSTICAS ATLETAS'!$I:$I,$B89,'ESTATÍSTICAS ATLETAS'!AF:AF)</f>
        <v>1</v>
      </c>
      <c r="AC89" s="22">
        <f>SUMIF('ESTATÍSTICAS ATLETAS'!$I:$I,$B89,'ESTATÍSTICAS ATLETAS'!AG:AG)</f>
        <v>2</v>
      </c>
      <c r="AD89" s="22">
        <f>SUMIF('ESTATÍSTICAS ATLETAS'!$I:$I,$B89,'ESTATÍSTICAS ATLETAS'!AH:AH)</f>
        <v>5</v>
      </c>
      <c r="AE89" s="22">
        <f>SUMIF('ESTATÍSTICAS ATLETAS'!$I:$I,$B89,'ESTATÍSTICAS ATLETAS'!AI:AI)</f>
        <v>29</v>
      </c>
      <c r="AF89" s="25">
        <f>SUMIF('ESTATÍSTICAS ATLETAS'!$I:$I,$B89,'ESTATÍSTICAS ATLETAS'!AJ:AJ)</f>
        <v>49</v>
      </c>
    </row>
    <row r="90">
      <c r="A90" s="14">
        <v>89.0</v>
      </c>
      <c r="B90" s="15" t="s">
        <v>184</v>
      </c>
      <c r="C90" s="15">
        <f>VLOOKUP(B90,'LISTA DE ATLETAS'!D:G,4,FALSE)</f>
        <v>6</v>
      </c>
      <c r="D90" s="15" t="s">
        <v>181</v>
      </c>
      <c r="E90" s="16">
        <f>COUNTIF('ESTATÍSTICAS ATLETAS'!I:I,B90)</f>
        <v>2</v>
      </c>
      <c r="F90" s="16">
        <f>SUMIF('ESTATÍSTICAS ATLETAS'!I:I,B90,'ESTATÍSTICAS ATLETAS'!M:M)</f>
        <v>35</v>
      </c>
      <c r="G90" s="17">
        <f t="shared" si="1"/>
        <v>17.5</v>
      </c>
      <c r="H90" s="16">
        <f>SUMIF('ESTATÍSTICAS ATLETAS'!$I:$I,$B90,'ESTATÍSTICAS ATLETAS'!N:N)</f>
        <v>12</v>
      </c>
      <c r="I90" s="16">
        <f>SUMIF('ESTATÍSTICAS ATLETAS'!$I:$I,$B90,'ESTATÍSTICAS ATLETAS'!O:O)</f>
        <v>24</v>
      </c>
      <c r="J90" s="18">
        <f t="shared" si="2"/>
        <v>0.5</v>
      </c>
      <c r="K90" s="16">
        <f>SUMIF('ESTATÍSTICAS ATLETAS'!$I:$I,$B90,'ESTATÍSTICAS ATLETAS'!Q:Q)</f>
        <v>11</v>
      </c>
      <c r="L90" s="16">
        <f>SUMIF('ESTATÍSTICAS ATLETAS'!$I:$I,$B90,'ESTATÍSTICAS ATLETAS'!R:R)</f>
        <v>21</v>
      </c>
      <c r="M90" s="18">
        <f t="shared" si="3"/>
        <v>0.5238095238</v>
      </c>
      <c r="N90" s="16">
        <f>SUMIF('ESTATÍSTICAS ATLETAS'!$I:$I,$B90,'ESTATÍSTICAS ATLETAS'!T:T)</f>
        <v>1</v>
      </c>
      <c r="O90" s="16">
        <f>SUMIF('ESTATÍSTICAS ATLETAS'!$I:$I,$B90,'ESTATÍSTICAS ATLETAS'!U:U)</f>
        <v>3</v>
      </c>
      <c r="P90" s="18">
        <f t="shared" si="4"/>
        <v>0.3333333333</v>
      </c>
      <c r="Q90" s="16">
        <f>SUMIF('ESTATÍSTICAS ATLETAS'!$I:$I,$B90,'ESTATÍSTICAS ATLETAS'!W:W)</f>
        <v>10</v>
      </c>
      <c r="R90" s="16">
        <f>SUMIF('ESTATÍSTICAS ATLETAS'!$I:$I,$B90,'ESTATÍSTICAS ATLETAS'!X:X)</f>
        <v>17</v>
      </c>
      <c r="S90" s="18">
        <f t="shared" si="5"/>
        <v>0.5882352941</v>
      </c>
      <c r="T90" s="16">
        <f>SUMIF('ESTATÍSTICAS ATLETAS'!$I:$I,$B90,'ESTATÍSTICAS ATLETAS'!Z:Z)</f>
        <v>3</v>
      </c>
      <c r="U90" s="16">
        <f>SUMIF('ESTATÍSTICAS ATLETAS'!$I:$I,$B90,'ESTATÍSTICAS ATLETAS'!AA:AA)</f>
        <v>15</v>
      </c>
      <c r="V90" s="16">
        <f>SUMIF('ESTATÍSTICAS ATLETAS'!$I:$I,$B90,'ESTATÍSTICAS ATLETAS'!AB:AB)</f>
        <v>18</v>
      </c>
      <c r="W90" s="17">
        <f t="shared" si="6"/>
        <v>9</v>
      </c>
      <c r="X90" s="16">
        <f>SUMIF('ESTATÍSTICAS ATLETAS'!$I:$I,$B90,'ESTATÍSTICAS ATLETAS'!AC:AC)</f>
        <v>8</v>
      </c>
      <c r="Y90" s="17">
        <f t="shared" si="7"/>
        <v>4</v>
      </c>
      <c r="Z90" s="16">
        <f>SUMIF('ESTATÍSTICAS ATLETAS'!$I:$I,$B90,'ESTATÍSTICAS ATLETAS'!AD:AD)</f>
        <v>3</v>
      </c>
      <c r="AA90" s="16">
        <f>SUMIF('ESTATÍSTICAS ATLETAS'!$I:$I,$B90,'ESTATÍSTICAS ATLETAS'!AE:AE)</f>
        <v>12</v>
      </c>
      <c r="AB90" s="16">
        <f>SUMIF('ESTATÍSTICAS ATLETAS'!$I:$I,$B90,'ESTATÍSTICAS ATLETAS'!AF:AF)</f>
        <v>2</v>
      </c>
      <c r="AC90" s="16">
        <f>SUMIF('ESTATÍSTICAS ATLETAS'!$I:$I,$B90,'ESTATÍSTICAS ATLETAS'!AG:AG)</f>
        <v>4</v>
      </c>
      <c r="AD90" s="16">
        <f>SUMIF('ESTATÍSTICAS ATLETAS'!$I:$I,$B90,'ESTATÍSTICAS ATLETAS'!AH:AH)</f>
        <v>11</v>
      </c>
      <c r="AE90" s="16">
        <f>SUMIF('ESTATÍSTICAS ATLETAS'!$I:$I,$B90,'ESTATÍSTICAS ATLETAS'!AI:AI)</f>
        <v>91</v>
      </c>
      <c r="AF90" s="19">
        <f>SUMIF('ESTATÍSTICAS ATLETAS'!$I:$I,$B90,'ESTATÍSTICAS ATLETAS'!AJ:AJ)</f>
        <v>53</v>
      </c>
    </row>
    <row r="91">
      <c r="A91" s="20">
        <v>90.0</v>
      </c>
      <c r="B91" s="21" t="s">
        <v>186</v>
      </c>
      <c r="C91" s="21">
        <f>VLOOKUP(B91,'LISTA DE ATLETAS'!D:G,4,FALSE)</f>
        <v>11</v>
      </c>
      <c r="D91" s="21" t="s">
        <v>181</v>
      </c>
      <c r="E91" s="22">
        <f>COUNTIF('ESTATÍSTICAS ATLETAS'!I:I,B91)</f>
        <v>3</v>
      </c>
      <c r="F91" s="22">
        <f>SUMIF('ESTATÍSTICAS ATLETAS'!I:I,B91,'ESTATÍSTICAS ATLETAS'!M:M)</f>
        <v>20</v>
      </c>
      <c r="G91" s="23">
        <f t="shared" si="1"/>
        <v>6.666666667</v>
      </c>
      <c r="H91" s="22">
        <f>SUMIF('ESTATÍSTICAS ATLETAS'!$I:$I,$B91,'ESTATÍSTICAS ATLETAS'!N:N)</f>
        <v>9</v>
      </c>
      <c r="I91" s="22">
        <f>SUMIF('ESTATÍSTICAS ATLETAS'!$I:$I,$B91,'ESTATÍSTICAS ATLETAS'!O:O)</f>
        <v>21</v>
      </c>
      <c r="J91" s="24">
        <f t="shared" si="2"/>
        <v>0.4285714286</v>
      </c>
      <c r="K91" s="22">
        <f>SUMIF('ESTATÍSTICAS ATLETAS'!$I:$I,$B91,'ESTATÍSTICAS ATLETAS'!Q:Q)</f>
        <v>8</v>
      </c>
      <c r="L91" s="22">
        <f>SUMIF('ESTATÍSTICAS ATLETAS'!$I:$I,$B91,'ESTATÍSTICAS ATLETAS'!R:R)</f>
        <v>19</v>
      </c>
      <c r="M91" s="24">
        <f t="shared" si="3"/>
        <v>0.4210526316</v>
      </c>
      <c r="N91" s="22">
        <f>SUMIF('ESTATÍSTICAS ATLETAS'!$I:$I,$B91,'ESTATÍSTICAS ATLETAS'!T:T)</f>
        <v>1</v>
      </c>
      <c r="O91" s="22">
        <f>SUMIF('ESTATÍSTICAS ATLETAS'!$I:$I,$B91,'ESTATÍSTICAS ATLETAS'!U:U)</f>
        <v>2</v>
      </c>
      <c r="P91" s="24">
        <f t="shared" si="4"/>
        <v>0.5</v>
      </c>
      <c r="Q91" s="22">
        <f>SUMIF('ESTATÍSTICAS ATLETAS'!$I:$I,$B91,'ESTATÍSTICAS ATLETAS'!W:W)</f>
        <v>1</v>
      </c>
      <c r="R91" s="22">
        <f>SUMIF('ESTATÍSTICAS ATLETAS'!$I:$I,$B91,'ESTATÍSTICAS ATLETAS'!X:X)</f>
        <v>3</v>
      </c>
      <c r="S91" s="24">
        <f t="shared" si="5"/>
        <v>0.3333333333</v>
      </c>
      <c r="T91" s="22">
        <f>SUMIF('ESTATÍSTICAS ATLETAS'!$I:$I,$B91,'ESTATÍSTICAS ATLETAS'!Z:Z)</f>
        <v>8</v>
      </c>
      <c r="U91" s="22">
        <f>SUMIF('ESTATÍSTICAS ATLETAS'!$I:$I,$B91,'ESTATÍSTICAS ATLETAS'!AA:AA)</f>
        <v>14</v>
      </c>
      <c r="V91" s="22">
        <f>SUMIF('ESTATÍSTICAS ATLETAS'!$I:$I,$B91,'ESTATÍSTICAS ATLETAS'!AB:AB)</f>
        <v>22</v>
      </c>
      <c r="W91" s="23">
        <f t="shared" si="6"/>
        <v>7.333333333</v>
      </c>
      <c r="X91" s="22">
        <f>SUMIF('ESTATÍSTICAS ATLETAS'!$I:$I,$B91,'ESTATÍSTICAS ATLETAS'!AC:AC)</f>
        <v>3</v>
      </c>
      <c r="Y91" s="23">
        <f t="shared" si="7"/>
        <v>1</v>
      </c>
      <c r="Z91" s="22">
        <f>SUMIF('ESTATÍSTICAS ATLETAS'!$I:$I,$B91,'ESTATÍSTICAS ATLETAS'!AD:AD)</f>
        <v>7</v>
      </c>
      <c r="AA91" s="22">
        <f>SUMIF('ESTATÍSTICAS ATLETAS'!$I:$I,$B91,'ESTATÍSTICAS ATLETAS'!AE:AE)</f>
        <v>8</v>
      </c>
      <c r="AB91" s="22">
        <f>SUMIF('ESTATÍSTICAS ATLETAS'!$I:$I,$B91,'ESTATÍSTICAS ATLETAS'!AF:AF)</f>
        <v>1</v>
      </c>
      <c r="AC91" s="22">
        <f>SUMIF('ESTATÍSTICAS ATLETAS'!$I:$I,$B91,'ESTATÍSTICAS ATLETAS'!AG:AG)</f>
        <v>7</v>
      </c>
      <c r="AD91" s="22">
        <f>SUMIF('ESTATÍSTICAS ATLETAS'!$I:$I,$B91,'ESTATÍSTICAS ATLETAS'!AH:AH)</f>
        <v>6</v>
      </c>
      <c r="AE91" s="22">
        <f>SUMIF('ESTATÍSTICAS ATLETAS'!$I:$I,$B91,'ESTATÍSTICAS ATLETAS'!AI:AI)</f>
        <v>27</v>
      </c>
      <c r="AF91" s="25">
        <f>SUMIF('ESTATÍSTICAS ATLETAS'!$I:$I,$B91,'ESTATÍSTICAS ATLETAS'!AJ:AJ)</f>
        <v>33</v>
      </c>
    </row>
    <row r="92">
      <c r="A92" s="14">
        <v>91.0</v>
      </c>
      <c r="B92" s="15" t="s">
        <v>188</v>
      </c>
      <c r="C92" s="15">
        <f>VLOOKUP(B92,'LISTA DE ATLETAS'!D:G,4,FALSE)</f>
        <v>35</v>
      </c>
      <c r="D92" s="15" t="s">
        <v>181</v>
      </c>
      <c r="E92" s="16">
        <f>COUNTIF('ESTATÍSTICAS ATLETAS'!I:I,B92)</f>
        <v>4</v>
      </c>
      <c r="F92" s="16">
        <f>SUMIF('ESTATÍSTICAS ATLETAS'!I:I,B92,'ESTATÍSTICAS ATLETAS'!M:M)</f>
        <v>7</v>
      </c>
      <c r="G92" s="17">
        <f t="shared" si="1"/>
        <v>1.75</v>
      </c>
      <c r="H92" s="16">
        <f>SUMIF('ESTATÍSTICAS ATLETAS'!$I:$I,$B92,'ESTATÍSTICAS ATLETAS'!N:N)</f>
        <v>3</v>
      </c>
      <c r="I92" s="16">
        <f>SUMIF('ESTATÍSTICAS ATLETAS'!$I:$I,$B92,'ESTATÍSTICAS ATLETAS'!O:O)</f>
        <v>12</v>
      </c>
      <c r="J92" s="18">
        <f t="shared" si="2"/>
        <v>0.25</v>
      </c>
      <c r="K92" s="16">
        <f>SUMIF('ESTATÍSTICAS ATLETAS'!$I:$I,$B92,'ESTATÍSTICAS ATLETAS'!Q:Q)</f>
        <v>2</v>
      </c>
      <c r="L92" s="16">
        <f>SUMIF('ESTATÍSTICAS ATLETAS'!$I:$I,$B92,'ESTATÍSTICAS ATLETAS'!R:R)</f>
        <v>6</v>
      </c>
      <c r="M92" s="18">
        <f t="shared" si="3"/>
        <v>0.3333333333</v>
      </c>
      <c r="N92" s="16">
        <f>SUMIF('ESTATÍSTICAS ATLETAS'!$I:$I,$B92,'ESTATÍSTICAS ATLETAS'!T:T)</f>
        <v>1</v>
      </c>
      <c r="O92" s="16">
        <f>SUMIF('ESTATÍSTICAS ATLETAS'!$I:$I,$B92,'ESTATÍSTICAS ATLETAS'!U:U)</f>
        <v>6</v>
      </c>
      <c r="P92" s="18">
        <f t="shared" si="4"/>
        <v>0.1666666667</v>
      </c>
      <c r="Q92" s="16">
        <f>SUMIF('ESTATÍSTICAS ATLETAS'!$I:$I,$B92,'ESTATÍSTICAS ATLETAS'!W:W)</f>
        <v>0</v>
      </c>
      <c r="R92" s="16">
        <f>SUMIF('ESTATÍSTICAS ATLETAS'!$I:$I,$B92,'ESTATÍSTICAS ATLETAS'!X:X)</f>
        <v>0</v>
      </c>
      <c r="S92" s="18" t="str">
        <f t="shared" si="5"/>
        <v/>
      </c>
      <c r="T92" s="16">
        <f>SUMIF('ESTATÍSTICAS ATLETAS'!$I:$I,$B92,'ESTATÍSTICAS ATLETAS'!Z:Z)</f>
        <v>1</v>
      </c>
      <c r="U92" s="16">
        <f>SUMIF('ESTATÍSTICAS ATLETAS'!$I:$I,$B92,'ESTATÍSTICAS ATLETAS'!AA:AA)</f>
        <v>4</v>
      </c>
      <c r="V92" s="16">
        <f>SUMIF('ESTATÍSTICAS ATLETAS'!$I:$I,$B92,'ESTATÍSTICAS ATLETAS'!AB:AB)</f>
        <v>5</v>
      </c>
      <c r="W92" s="17">
        <f t="shared" si="6"/>
        <v>1.25</v>
      </c>
      <c r="X92" s="16">
        <f>SUMIF('ESTATÍSTICAS ATLETAS'!$I:$I,$B92,'ESTATÍSTICAS ATLETAS'!AC:AC)</f>
        <v>4</v>
      </c>
      <c r="Y92" s="17">
        <f t="shared" si="7"/>
        <v>1</v>
      </c>
      <c r="Z92" s="16">
        <f>SUMIF('ESTATÍSTICAS ATLETAS'!$I:$I,$B92,'ESTATÍSTICAS ATLETAS'!AD:AD)</f>
        <v>10</v>
      </c>
      <c r="AA92" s="16">
        <f>SUMIF('ESTATÍSTICAS ATLETAS'!$I:$I,$B92,'ESTATÍSTICAS ATLETAS'!AE:AE)</f>
        <v>3</v>
      </c>
      <c r="AB92" s="16">
        <f>SUMIF('ESTATÍSTICAS ATLETAS'!$I:$I,$B92,'ESTATÍSTICAS ATLETAS'!AF:AF)</f>
        <v>0</v>
      </c>
      <c r="AC92" s="16">
        <f>SUMIF('ESTATÍSTICAS ATLETAS'!$I:$I,$B92,'ESTATÍSTICAS ATLETAS'!AG:AG)</f>
        <v>0</v>
      </c>
      <c r="AD92" s="16">
        <f>SUMIF('ESTATÍSTICAS ATLETAS'!$I:$I,$B92,'ESTATÍSTICAS ATLETAS'!AH:AH)</f>
        <v>1</v>
      </c>
      <c r="AE92" s="16">
        <f>SUMIF('ESTATÍSTICAS ATLETAS'!$I:$I,$B92,'ESTATÍSTICAS ATLETAS'!AI:AI)</f>
        <v>-48</v>
      </c>
      <c r="AF92" s="19">
        <f>SUMIF('ESTATÍSTICAS ATLETAS'!$I:$I,$B92,'ESTATÍSTICAS ATLETAS'!AJ:AJ)</f>
        <v>0</v>
      </c>
    </row>
    <row r="93">
      <c r="A93" s="20">
        <v>92.0</v>
      </c>
      <c r="B93" s="21" t="s">
        <v>190</v>
      </c>
      <c r="C93" s="21">
        <f>VLOOKUP(B93,'LISTA DE ATLETAS'!D:G,4,FALSE)</f>
        <v>5</v>
      </c>
      <c r="D93" s="21" t="s">
        <v>181</v>
      </c>
      <c r="E93" s="22">
        <f>COUNTIF('ESTATÍSTICAS ATLETAS'!I:I,B93)</f>
        <v>2</v>
      </c>
      <c r="F93" s="22">
        <f>SUMIF('ESTATÍSTICAS ATLETAS'!I:I,B93,'ESTATÍSTICAS ATLETAS'!M:M)</f>
        <v>4</v>
      </c>
      <c r="G93" s="23">
        <f t="shared" si="1"/>
        <v>2</v>
      </c>
      <c r="H93" s="22">
        <f>SUMIF('ESTATÍSTICAS ATLETAS'!$I:$I,$B93,'ESTATÍSTICAS ATLETAS'!N:N)</f>
        <v>2</v>
      </c>
      <c r="I93" s="22">
        <f>SUMIF('ESTATÍSTICAS ATLETAS'!$I:$I,$B93,'ESTATÍSTICAS ATLETAS'!O:O)</f>
        <v>5</v>
      </c>
      <c r="J93" s="24">
        <f t="shared" si="2"/>
        <v>0.4</v>
      </c>
      <c r="K93" s="22">
        <f>SUMIF('ESTATÍSTICAS ATLETAS'!$I:$I,$B93,'ESTATÍSTICAS ATLETAS'!Q:Q)</f>
        <v>2</v>
      </c>
      <c r="L93" s="22">
        <f>SUMIF('ESTATÍSTICAS ATLETAS'!$I:$I,$B93,'ESTATÍSTICAS ATLETAS'!R:R)</f>
        <v>4</v>
      </c>
      <c r="M93" s="24">
        <f t="shared" si="3"/>
        <v>0.5</v>
      </c>
      <c r="N93" s="22">
        <f>SUMIF('ESTATÍSTICAS ATLETAS'!$I:$I,$B93,'ESTATÍSTICAS ATLETAS'!T:T)</f>
        <v>0</v>
      </c>
      <c r="O93" s="22">
        <f>SUMIF('ESTATÍSTICAS ATLETAS'!$I:$I,$B93,'ESTATÍSTICAS ATLETAS'!U:U)</f>
        <v>1</v>
      </c>
      <c r="P93" s="24">
        <f t="shared" si="4"/>
        <v>0</v>
      </c>
      <c r="Q93" s="22">
        <f>SUMIF('ESTATÍSTICAS ATLETAS'!$I:$I,$B93,'ESTATÍSTICAS ATLETAS'!W:W)</f>
        <v>0</v>
      </c>
      <c r="R93" s="22">
        <f>SUMIF('ESTATÍSTICAS ATLETAS'!$I:$I,$B93,'ESTATÍSTICAS ATLETAS'!X:X)</f>
        <v>0</v>
      </c>
      <c r="S93" s="24" t="str">
        <f t="shared" si="5"/>
        <v/>
      </c>
      <c r="T93" s="22">
        <f>SUMIF('ESTATÍSTICAS ATLETAS'!$I:$I,$B93,'ESTATÍSTICAS ATLETAS'!Z:Z)</f>
        <v>2</v>
      </c>
      <c r="U93" s="22">
        <f>SUMIF('ESTATÍSTICAS ATLETAS'!$I:$I,$B93,'ESTATÍSTICAS ATLETAS'!AA:AA)</f>
        <v>3</v>
      </c>
      <c r="V93" s="22">
        <f>SUMIF('ESTATÍSTICAS ATLETAS'!$I:$I,$B93,'ESTATÍSTICAS ATLETAS'!AB:AB)</f>
        <v>5</v>
      </c>
      <c r="W93" s="23">
        <f t="shared" si="6"/>
        <v>2.5</v>
      </c>
      <c r="X93" s="22">
        <f>SUMIF('ESTATÍSTICAS ATLETAS'!$I:$I,$B93,'ESTATÍSTICAS ATLETAS'!AC:AC)</f>
        <v>0</v>
      </c>
      <c r="Y93" s="23">
        <f t="shared" si="7"/>
        <v>0</v>
      </c>
      <c r="Z93" s="22">
        <f>SUMIF('ESTATÍSTICAS ATLETAS'!$I:$I,$B93,'ESTATÍSTICAS ATLETAS'!AD:AD)</f>
        <v>1</v>
      </c>
      <c r="AA93" s="22">
        <f>SUMIF('ESTATÍSTICAS ATLETAS'!$I:$I,$B93,'ESTATÍSTICAS ATLETAS'!AE:AE)</f>
        <v>0</v>
      </c>
      <c r="AB93" s="22">
        <f>SUMIF('ESTATÍSTICAS ATLETAS'!$I:$I,$B93,'ESTATÍSTICAS ATLETAS'!AF:AF)</f>
        <v>0</v>
      </c>
      <c r="AC93" s="22">
        <f>SUMIF('ESTATÍSTICAS ATLETAS'!$I:$I,$B93,'ESTATÍSTICAS ATLETAS'!AG:AG)</f>
        <v>1</v>
      </c>
      <c r="AD93" s="22">
        <f>SUMIF('ESTATÍSTICAS ATLETAS'!$I:$I,$B93,'ESTATÍSTICAS ATLETAS'!AH:AH)</f>
        <v>1</v>
      </c>
      <c r="AE93" s="22">
        <f>SUMIF('ESTATÍSTICAS ATLETAS'!$I:$I,$B93,'ESTATÍSTICAS ATLETAS'!AI:AI)</f>
        <v>-4</v>
      </c>
      <c r="AF93" s="25">
        <f>SUMIF('ESTATÍSTICAS ATLETAS'!$I:$I,$B93,'ESTATÍSTICAS ATLETAS'!AJ:AJ)</f>
        <v>5</v>
      </c>
    </row>
    <row r="94">
      <c r="A94" s="14">
        <v>93.0</v>
      </c>
      <c r="B94" s="15" t="s">
        <v>192</v>
      </c>
      <c r="C94" s="15">
        <f>VLOOKUP(B94,'LISTA DE ATLETAS'!D:G,4,FALSE)</f>
        <v>22</v>
      </c>
      <c r="D94" s="15" t="s">
        <v>181</v>
      </c>
      <c r="E94" s="16">
        <f>COUNTIF('ESTATÍSTICAS ATLETAS'!I:I,B94)</f>
        <v>4</v>
      </c>
      <c r="F94" s="16">
        <f>SUMIF('ESTATÍSTICAS ATLETAS'!I:I,B94,'ESTATÍSTICAS ATLETAS'!M:M)</f>
        <v>18</v>
      </c>
      <c r="G94" s="17">
        <f t="shared" si="1"/>
        <v>4.5</v>
      </c>
      <c r="H94" s="16">
        <f>SUMIF('ESTATÍSTICAS ATLETAS'!$I:$I,$B94,'ESTATÍSTICAS ATLETAS'!N:N)</f>
        <v>7</v>
      </c>
      <c r="I94" s="16">
        <f>SUMIF('ESTATÍSTICAS ATLETAS'!$I:$I,$B94,'ESTATÍSTICAS ATLETAS'!O:O)</f>
        <v>29</v>
      </c>
      <c r="J94" s="18">
        <f t="shared" si="2"/>
        <v>0.2413793103</v>
      </c>
      <c r="K94" s="16">
        <f>SUMIF('ESTATÍSTICAS ATLETAS'!$I:$I,$B94,'ESTATÍSTICAS ATLETAS'!Q:Q)</f>
        <v>3</v>
      </c>
      <c r="L94" s="16">
        <f>SUMIF('ESTATÍSTICAS ATLETAS'!$I:$I,$B94,'ESTATÍSTICAS ATLETAS'!R:R)</f>
        <v>6</v>
      </c>
      <c r="M94" s="18">
        <f t="shared" si="3"/>
        <v>0.5</v>
      </c>
      <c r="N94" s="16">
        <f>SUMIF('ESTATÍSTICAS ATLETAS'!$I:$I,$B94,'ESTATÍSTICAS ATLETAS'!T:T)</f>
        <v>4</v>
      </c>
      <c r="O94" s="16">
        <f>SUMIF('ESTATÍSTICAS ATLETAS'!$I:$I,$B94,'ESTATÍSTICAS ATLETAS'!U:U)</f>
        <v>23</v>
      </c>
      <c r="P94" s="18">
        <f t="shared" si="4"/>
        <v>0.1739130435</v>
      </c>
      <c r="Q94" s="16">
        <f>SUMIF('ESTATÍSTICAS ATLETAS'!$I:$I,$B94,'ESTATÍSTICAS ATLETAS'!W:W)</f>
        <v>0</v>
      </c>
      <c r="R94" s="16">
        <f>SUMIF('ESTATÍSTICAS ATLETAS'!$I:$I,$B94,'ESTATÍSTICAS ATLETAS'!X:X)</f>
        <v>0</v>
      </c>
      <c r="S94" s="18" t="str">
        <f t="shared" si="5"/>
        <v/>
      </c>
      <c r="T94" s="16">
        <f>SUMIF('ESTATÍSTICAS ATLETAS'!$I:$I,$B94,'ESTATÍSTICAS ATLETAS'!Z:Z)</f>
        <v>2</v>
      </c>
      <c r="U94" s="16">
        <f>SUMIF('ESTATÍSTICAS ATLETAS'!$I:$I,$B94,'ESTATÍSTICAS ATLETAS'!AA:AA)</f>
        <v>8</v>
      </c>
      <c r="V94" s="16">
        <f>SUMIF('ESTATÍSTICAS ATLETAS'!$I:$I,$B94,'ESTATÍSTICAS ATLETAS'!AB:AB)</f>
        <v>10</v>
      </c>
      <c r="W94" s="17">
        <f t="shared" si="6"/>
        <v>2.5</v>
      </c>
      <c r="X94" s="16">
        <f>SUMIF('ESTATÍSTICAS ATLETAS'!$I:$I,$B94,'ESTATÍSTICAS ATLETAS'!AC:AC)</f>
        <v>3</v>
      </c>
      <c r="Y94" s="17">
        <f t="shared" si="7"/>
        <v>0.75</v>
      </c>
      <c r="Z94" s="16">
        <f>SUMIF('ESTATÍSTICAS ATLETAS'!$I:$I,$B94,'ESTATÍSTICAS ATLETAS'!AD:AD)</f>
        <v>10</v>
      </c>
      <c r="AA94" s="16">
        <f>SUMIF('ESTATÍSTICAS ATLETAS'!$I:$I,$B94,'ESTATÍSTICAS ATLETAS'!AE:AE)</f>
        <v>2</v>
      </c>
      <c r="AB94" s="16">
        <f>SUMIF('ESTATÍSTICAS ATLETAS'!$I:$I,$B94,'ESTATÍSTICAS ATLETAS'!AF:AF)</f>
        <v>0</v>
      </c>
      <c r="AC94" s="16">
        <f>SUMIF('ESTATÍSTICAS ATLETAS'!$I:$I,$B94,'ESTATÍSTICAS ATLETAS'!AG:AG)</f>
        <v>1</v>
      </c>
      <c r="AD94" s="16">
        <f>SUMIF('ESTATÍSTICAS ATLETAS'!$I:$I,$B94,'ESTATÍSTICAS ATLETAS'!AH:AH)</f>
        <v>1</v>
      </c>
      <c r="AE94" s="16">
        <f>SUMIF('ESTATÍSTICAS ATLETAS'!$I:$I,$B94,'ESTATÍSTICAS ATLETAS'!AI:AI)</f>
        <v>-6</v>
      </c>
      <c r="AF94" s="19">
        <f>SUMIF('ESTATÍSTICAS ATLETAS'!$I:$I,$B94,'ESTATÍSTICAS ATLETAS'!AJ:AJ)</f>
        <v>1</v>
      </c>
    </row>
    <row r="95">
      <c r="A95" s="20">
        <v>94.0</v>
      </c>
      <c r="B95" s="21" t="s">
        <v>194</v>
      </c>
      <c r="C95" s="21">
        <f>VLOOKUP(B95,'LISTA DE ATLETAS'!D:G,4,FALSE)</f>
        <v>13</v>
      </c>
      <c r="D95" s="21" t="s">
        <v>181</v>
      </c>
      <c r="E95" s="22">
        <f>COUNTIF('ESTATÍSTICAS ATLETAS'!I:I,B95)</f>
        <v>3</v>
      </c>
      <c r="F95" s="22">
        <f>SUMIF('ESTATÍSTICAS ATLETAS'!I:I,B95,'ESTATÍSTICAS ATLETAS'!M:M)</f>
        <v>66</v>
      </c>
      <c r="G95" s="23">
        <f t="shared" si="1"/>
        <v>22</v>
      </c>
      <c r="H95" s="22">
        <f>SUMIF('ESTATÍSTICAS ATLETAS'!$I:$I,$B95,'ESTATÍSTICAS ATLETAS'!N:N)</f>
        <v>29</v>
      </c>
      <c r="I95" s="22">
        <f>SUMIF('ESTATÍSTICAS ATLETAS'!$I:$I,$B95,'ESTATÍSTICAS ATLETAS'!O:O)</f>
        <v>62</v>
      </c>
      <c r="J95" s="24">
        <f t="shared" si="2"/>
        <v>0.4677419355</v>
      </c>
      <c r="K95" s="22">
        <f>SUMIF('ESTATÍSTICAS ATLETAS'!$I:$I,$B95,'ESTATÍSTICAS ATLETAS'!Q:Q)</f>
        <v>26</v>
      </c>
      <c r="L95" s="22">
        <f>SUMIF('ESTATÍSTICAS ATLETAS'!$I:$I,$B95,'ESTATÍSTICAS ATLETAS'!R:R)</f>
        <v>45</v>
      </c>
      <c r="M95" s="24">
        <f t="shared" si="3"/>
        <v>0.5777777778</v>
      </c>
      <c r="N95" s="22">
        <f>SUMIF('ESTATÍSTICAS ATLETAS'!$I:$I,$B95,'ESTATÍSTICAS ATLETAS'!T:T)</f>
        <v>3</v>
      </c>
      <c r="O95" s="22">
        <f>SUMIF('ESTATÍSTICAS ATLETAS'!$I:$I,$B95,'ESTATÍSTICAS ATLETAS'!U:U)</f>
        <v>17</v>
      </c>
      <c r="P95" s="24">
        <f t="shared" si="4"/>
        <v>0.1764705882</v>
      </c>
      <c r="Q95" s="22">
        <f>SUMIF('ESTATÍSTICAS ATLETAS'!$I:$I,$B95,'ESTATÍSTICAS ATLETAS'!W:W)</f>
        <v>5</v>
      </c>
      <c r="R95" s="22">
        <f>SUMIF('ESTATÍSTICAS ATLETAS'!$I:$I,$B95,'ESTATÍSTICAS ATLETAS'!X:X)</f>
        <v>17</v>
      </c>
      <c r="S95" s="24">
        <f t="shared" si="5"/>
        <v>0.2941176471</v>
      </c>
      <c r="T95" s="22">
        <f>SUMIF('ESTATÍSTICAS ATLETAS'!$I:$I,$B95,'ESTATÍSTICAS ATLETAS'!Z:Z)</f>
        <v>2</v>
      </c>
      <c r="U95" s="22">
        <f>SUMIF('ESTATÍSTICAS ATLETAS'!$I:$I,$B95,'ESTATÍSTICAS ATLETAS'!AA:AA)</f>
        <v>6</v>
      </c>
      <c r="V95" s="22">
        <f>SUMIF('ESTATÍSTICAS ATLETAS'!$I:$I,$B95,'ESTATÍSTICAS ATLETAS'!AB:AB)</f>
        <v>8</v>
      </c>
      <c r="W95" s="23">
        <f t="shared" si="6"/>
        <v>2.666666667</v>
      </c>
      <c r="X95" s="22">
        <f>SUMIF('ESTATÍSTICAS ATLETAS'!$I:$I,$B95,'ESTATÍSTICAS ATLETAS'!AC:AC)</f>
        <v>19</v>
      </c>
      <c r="Y95" s="23">
        <f t="shared" si="7"/>
        <v>6.333333333</v>
      </c>
      <c r="Z95" s="22">
        <f>SUMIF('ESTATÍSTICAS ATLETAS'!$I:$I,$B95,'ESTATÍSTICAS ATLETAS'!AD:AD)</f>
        <v>10</v>
      </c>
      <c r="AA95" s="22">
        <f>SUMIF('ESTATÍSTICAS ATLETAS'!$I:$I,$B95,'ESTATÍSTICAS ATLETAS'!AE:AE)</f>
        <v>20</v>
      </c>
      <c r="AB95" s="22">
        <f>SUMIF('ESTATÍSTICAS ATLETAS'!$I:$I,$B95,'ESTATÍSTICAS ATLETAS'!AF:AF)</f>
        <v>1</v>
      </c>
      <c r="AC95" s="22">
        <f>SUMIF('ESTATÍSTICAS ATLETAS'!$I:$I,$B95,'ESTATÍSTICAS ATLETAS'!AG:AG)</f>
        <v>2</v>
      </c>
      <c r="AD95" s="22">
        <f>SUMIF('ESTATÍSTICAS ATLETAS'!$I:$I,$B95,'ESTATÍSTICAS ATLETAS'!AH:AH)</f>
        <v>16</v>
      </c>
      <c r="AE95" s="22">
        <f>SUMIF('ESTATÍSTICAS ATLETAS'!$I:$I,$B95,'ESTATÍSTICAS ATLETAS'!AI:AI)</f>
        <v>93</v>
      </c>
      <c r="AF95" s="25">
        <f>SUMIF('ESTATÍSTICAS ATLETAS'!$I:$I,$B95,'ESTATÍSTICAS ATLETAS'!AJ:AJ)</f>
        <v>59</v>
      </c>
    </row>
    <row r="96">
      <c r="A96" s="14">
        <v>95.0</v>
      </c>
      <c r="B96" s="15" t="s">
        <v>195</v>
      </c>
      <c r="C96" s="15">
        <f>VLOOKUP(B96,'LISTA DE ATLETAS'!D:G,4,FALSE)</f>
        <v>15</v>
      </c>
      <c r="D96" s="15" t="s">
        <v>181</v>
      </c>
      <c r="E96" s="16">
        <f>COUNTIF('ESTATÍSTICAS ATLETAS'!I:I,B96)</f>
        <v>1</v>
      </c>
      <c r="F96" s="16">
        <f>SUMIF('ESTATÍSTICAS ATLETAS'!I:I,B96,'ESTATÍSTICAS ATLETAS'!M:M)</f>
        <v>0</v>
      </c>
      <c r="G96" s="17">
        <f t="shared" si="1"/>
        <v>0</v>
      </c>
      <c r="H96" s="16">
        <f>SUMIF('ESTATÍSTICAS ATLETAS'!$I:$I,$B96,'ESTATÍSTICAS ATLETAS'!N:N)</f>
        <v>0</v>
      </c>
      <c r="I96" s="16">
        <f>SUMIF('ESTATÍSTICAS ATLETAS'!$I:$I,$B96,'ESTATÍSTICAS ATLETAS'!O:O)</f>
        <v>0</v>
      </c>
      <c r="J96" s="18" t="str">
        <f t="shared" si="2"/>
        <v/>
      </c>
      <c r="K96" s="16">
        <f>SUMIF('ESTATÍSTICAS ATLETAS'!$I:$I,$B96,'ESTATÍSTICAS ATLETAS'!Q:Q)</f>
        <v>0</v>
      </c>
      <c r="L96" s="16">
        <f>SUMIF('ESTATÍSTICAS ATLETAS'!$I:$I,$B96,'ESTATÍSTICAS ATLETAS'!R:R)</f>
        <v>0</v>
      </c>
      <c r="M96" s="18" t="str">
        <f t="shared" si="3"/>
        <v/>
      </c>
      <c r="N96" s="16">
        <f>SUMIF('ESTATÍSTICAS ATLETAS'!$I:$I,$B96,'ESTATÍSTICAS ATLETAS'!T:T)</f>
        <v>0</v>
      </c>
      <c r="O96" s="16">
        <f>SUMIF('ESTATÍSTICAS ATLETAS'!$I:$I,$B96,'ESTATÍSTICAS ATLETAS'!U:U)</f>
        <v>0</v>
      </c>
      <c r="P96" s="18" t="str">
        <f t="shared" si="4"/>
        <v/>
      </c>
      <c r="Q96" s="16">
        <f>SUMIF('ESTATÍSTICAS ATLETAS'!$I:$I,$B96,'ESTATÍSTICAS ATLETAS'!W:W)</f>
        <v>0</v>
      </c>
      <c r="R96" s="16">
        <f>SUMIF('ESTATÍSTICAS ATLETAS'!$I:$I,$B96,'ESTATÍSTICAS ATLETAS'!X:X)</f>
        <v>0</v>
      </c>
      <c r="S96" s="18" t="str">
        <f t="shared" si="5"/>
        <v/>
      </c>
      <c r="T96" s="16">
        <f>SUMIF('ESTATÍSTICAS ATLETAS'!$I:$I,$B96,'ESTATÍSTICAS ATLETAS'!Z:Z)</f>
        <v>0</v>
      </c>
      <c r="U96" s="16">
        <f>SUMIF('ESTATÍSTICAS ATLETAS'!$I:$I,$B96,'ESTATÍSTICAS ATLETAS'!AA:AA)</f>
        <v>2</v>
      </c>
      <c r="V96" s="16">
        <f>SUMIF('ESTATÍSTICAS ATLETAS'!$I:$I,$B96,'ESTATÍSTICAS ATLETAS'!AB:AB)</f>
        <v>2</v>
      </c>
      <c r="W96" s="17">
        <f t="shared" si="6"/>
        <v>2</v>
      </c>
      <c r="X96" s="16">
        <f>SUMIF('ESTATÍSTICAS ATLETAS'!$I:$I,$B96,'ESTATÍSTICAS ATLETAS'!AC:AC)</f>
        <v>0</v>
      </c>
      <c r="Y96" s="17">
        <f t="shared" si="7"/>
        <v>0</v>
      </c>
      <c r="Z96" s="16">
        <f>SUMIF('ESTATÍSTICAS ATLETAS'!$I:$I,$B96,'ESTATÍSTICAS ATLETAS'!AD:AD)</f>
        <v>1</v>
      </c>
      <c r="AA96" s="16">
        <f>SUMIF('ESTATÍSTICAS ATLETAS'!$I:$I,$B96,'ESTATÍSTICAS ATLETAS'!AE:AE)</f>
        <v>0</v>
      </c>
      <c r="AB96" s="16">
        <f>SUMIF('ESTATÍSTICAS ATLETAS'!$I:$I,$B96,'ESTATÍSTICAS ATLETAS'!AF:AF)</f>
        <v>0</v>
      </c>
      <c r="AC96" s="16">
        <f>SUMIF('ESTATÍSTICAS ATLETAS'!$I:$I,$B96,'ESTATÍSTICAS ATLETAS'!AG:AG)</f>
        <v>1</v>
      </c>
      <c r="AD96" s="16">
        <f>SUMIF('ESTATÍSTICAS ATLETAS'!$I:$I,$B96,'ESTATÍSTICAS ATLETAS'!AH:AH)</f>
        <v>0</v>
      </c>
      <c r="AE96" s="16">
        <f>SUMIF('ESTATÍSTICAS ATLETAS'!$I:$I,$B96,'ESTATÍSTICAS ATLETAS'!AI:AI)</f>
        <v>-4</v>
      </c>
      <c r="AF96" s="19">
        <f>SUMIF('ESTATÍSTICAS ATLETAS'!$I:$I,$B96,'ESTATÍSTICAS ATLETAS'!AJ:AJ)</f>
        <v>1</v>
      </c>
    </row>
    <row r="97">
      <c r="A97" s="20">
        <v>96.0</v>
      </c>
      <c r="B97" s="21" t="s">
        <v>197</v>
      </c>
      <c r="C97" s="21">
        <f>VLOOKUP(B97,'LISTA DE ATLETAS'!D:G,4,FALSE)</f>
        <v>8</v>
      </c>
      <c r="D97" s="21" t="s">
        <v>181</v>
      </c>
      <c r="E97" s="22">
        <f>COUNTIF('ESTATÍSTICAS ATLETAS'!I:I,B97)</f>
        <v>2</v>
      </c>
      <c r="F97" s="22">
        <f>SUMIF('ESTATÍSTICAS ATLETAS'!I:I,B97,'ESTATÍSTICAS ATLETAS'!M:M)</f>
        <v>0</v>
      </c>
      <c r="G97" s="23">
        <f t="shared" si="1"/>
        <v>0</v>
      </c>
      <c r="H97" s="22">
        <f>SUMIF('ESTATÍSTICAS ATLETAS'!$I:$I,$B97,'ESTATÍSTICAS ATLETAS'!N:N)</f>
        <v>0</v>
      </c>
      <c r="I97" s="22">
        <f>SUMIF('ESTATÍSTICAS ATLETAS'!$I:$I,$B97,'ESTATÍSTICAS ATLETAS'!O:O)</f>
        <v>4</v>
      </c>
      <c r="J97" s="24">
        <f t="shared" si="2"/>
        <v>0</v>
      </c>
      <c r="K97" s="22">
        <f>SUMIF('ESTATÍSTICAS ATLETAS'!$I:$I,$B97,'ESTATÍSTICAS ATLETAS'!Q:Q)</f>
        <v>0</v>
      </c>
      <c r="L97" s="22">
        <f>SUMIF('ESTATÍSTICAS ATLETAS'!$I:$I,$B97,'ESTATÍSTICAS ATLETAS'!R:R)</f>
        <v>1</v>
      </c>
      <c r="M97" s="24">
        <f t="shared" si="3"/>
        <v>0</v>
      </c>
      <c r="N97" s="22">
        <f>SUMIF('ESTATÍSTICAS ATLETAS'!$I:$I,$B97,'ESTATÍSTICAS ATLETAS'!T:T)</f>
        <v>0</v>
      </c>
      <c r="O97" s="22">
        <f>SUMIF('ESTATÍSTICAS ATLETAS'!$I:$I,$B97,'ESTATÍSTICAS ATLETAS'!U:U)</f>
        <v>3</v>
      </c>
      <c r="P97" s="24">
        <f t="shared" si="4"/>
        <v>0</v>
      </c>
      <c r="Q97" s="22">
        <f>SUMIF('ESTATÍSTICAS ATLETAS'!$I:$I,$B97,'ESTATÍSTICAS ATLETAS'!W:W)</f>
        <v>0</v>
      </c>
      <c r="R97" s="22">
        <f>SUMIF('ESTATÍSTICAS ATLETAS'!$I:$I,$B97,'ESTATÍSTICAS ATLETAS'!X:X)</f>
        <v>0</v>
      </c>
      <c r="S97" s="24" t="str">
        <f t="shared" si="5"/>
        <v/>
      </c>
      <c r="T97" s="22">
        <f>SUMIF('ESTATÍSTICAS ATLETAS'!$I:$I,$B97,'ESTATÍSTICAS ATLETAS'!Z:Z)</f>
        <v>1</v>
      </c>
      <c r="U97" s="22">
        <f>SUMIF('ESTATÍSTICAS ATLETAS'!$I:$I,$B97,'ESTATÍSTICAS ATLETAS'!AA:AA)</f>
        <v>2</v>
      </c>
      <c r="V97" s="22">
        <f>SUMIF('ESTATÍSTICAS ATLETAS'!$I:$I,$B97,'ESTATÍSTICAS ATLETAS'!AB:AB)</f>
        <v>3</v>
      </c>
      <c r="W97" s="23">
        <f t="shared" si="6"/>
        <v>1.5</v>
      </c>
      <c r="X97" s="22">
        <f>SUMIF('ESTATÍSTICAS ATLETAS'!$I:$I,$B97,'ESTATÍSTICAS ATLETAS'!AC:AC)</f>
        <v>1</v>
      </c>
      <c r="Y97" s="23">
        <f t="shared" si="7"/>
        <v>0.5</v>
      </c>
      <c r="Z97" s="22">
        <f>SUMIF('ESTATÍSTICAS ATLETAS'!$I:$I,$B97,'ESTATÍSTICAS ATLETAS'!AD:AD)</f>
        <v>1</v>
      </c>
      <c r="AA97" s="22">
        <f>SUMIF('ESTATÍSTICAS ATLETAS'!$I:$I,$B97,'ESTATÍSTICAS ATLETAS'!AE:AE)</f>
        <v>1</v>
      </c>
      <c r="AB97" s="22">
        <f>SUMIF('ESTATÍSTICAS ATLETAS'!$I:$I,$B97,'ESTATÍSTICAS ATLETAS'!AF:AF)</f>
        <v>0</v>
      </c>
      <c r="AC97" s="22">
        <f>SUMIF('ESTATÍSTICAS ATLETAS'!$I:$I,$B97,'ESTATÍSTICAS ATLETAS'!AG:AG)</f>
        <v>0</v>
      </c>
      <c r="AD97" s="22">
        <f>SUMIF('ESTATÍSTICAS ATLETAS'!$I:$I,$B97,'ESTATÍSTICAS ATLETAS'!AH:AH)</f>
        <v>0</v>
      </c>
      <c r="AE97" s="22">
        <f>SUMIF('ESTATÍSTICAS ATLETAS'!$I:$I,$B97,'ESTATÍSTICAS ATLETAS'!AI:AI)</f>
        <v>4</v>
      </c>
      <c r="AF97" s="25">
        <f>SUMIF('ESTATÍSTICAS ATLETAS'!$I:$I,$B97,'ESTATÍSTICAS ATLETAS'!AJ:AJ)</f>
        <v>0</v>
      </c>
    </row>
    <row r="98">
      <c r="A98" s="14">
        <v>97.0</v>
      </c>
      <c r="B98" s="15" t="s">
        <v>199</v>
      </c>
      <c r="C98" s="15">
        <f>VLOOKUP(B98,'LISTA DE ATLETAS'!D:G,4,FALSE)</f>
        <v>3</v>
      </c>
      <c r="D98" s="15" t="s">
        <v>181</v>
      </c>
      <c r="E98" s="16">
        <f>COUNTIF('ESTATÍSTICAS ATLETAS'!I:I,B98)</f>
        <v>1</v>
      </c>
      <c r="F98" s="16">
        <f>SUMIF('ESTATÍSTICAS ATLETAS'!I:I,B98,'ESTATÍSTICAS ATLETAS'!M:M)</f>
        <v>5</v>
      </c>
      <c r="G98" s="17">
        <f t="shared" si="1"/>
        <v>5</v>
      </c>
      <c r="H98" s="16">
        <f>SUMIF('ESTATÍSTICAS ATLETAS'!$I:$I,$B98,'ESTATÍSTICAS ATLETAS'!N:N)</f>
        <v>2</v>
      </c>
      <c r="I98" s="16">
        <f>SUMIF('ESTATÍSTICAS ATLETAS'!$I:$I,$B98,'ESTATÍSTICAS ATLETAS'!O:O)</f>
        <v>5</v>
      </c>
      <c r="J98" s="18">
        <f t="shared" si="2"/>
        <v>0.4</v>
      </c>
      <c r="K98" s="16">
        <f>SUMIF('ESTATÍSTICAS ATLETAS'!$I:$I,$B98,'ESTATÍSTICAS ATLETAS'!Q:Q)</f>
        <v>1</v>
      </c>
      <c r="L98" s="16">
        <f>SUMIF('ESTATÍSTICAS ATLETAS'!$I:$I,$B98,'ESTATÍSTICAS ATLETAS'!R:R)</f>
        <v>2</v>
      </c>
      <c r="M98" s="18">
        <f t="shared" si="3"/>
        <v>0.5</v>
      </c>
      <c r="N98" s="16">
        <f>SUMIF('ESTATÍSTICAS ATLETAS'!$I:$I,$B98,'ESTATÍSTICAS ATLETAS'!T:T)</f>
        <v>1</v>
      </c>
      <c r="O98" s="16">
        <f>SUMIF('ESTATÍSTICAS ATLETAS'!$I:$I,$B98,'ESTATÍSTICAS ATLETAS'!U:U)</f>
        <v>3</v>
      </c>
      <c r="P98" s="18">
        <f t="shared" si="4"/>
        <v>0.3333333333</v>
      </c>
      <c r="Q98" s="16">
        <f>SUMIF('ESTATÍSTICAS ATLETAS'!$I:$I,$B98,'ESTATÍSTICAS ATLETAS'!W:W)</f>
        <v>0</v>
      </c>
      <c r="R98" s="16">
        <f>SUMIF('ESTATÍSTICAS ATLETAS'!$I:$I,$B98,'ESTATÍSTICAS ATLETAS'!X:X)</f>
        <v>0</v>
      </c>
      <c r="S98" s="18" t="str">
        <f t="shared" si="5"/>
        <v/>
      </c>
      <c r="T98" s="16">
        <f>SUMIF('ESTATÍSTICAS ATLETAS'!$I:$I,$B98,'ESTATÍSTICAS ATLETAS'!Z:Z)</f>
        <v>0</v>
      </c>
      <c r="U98" s="16">
        <f>SUMIF('ESTATÍSTICAS ATLETAS'!$I:$I,$B98,'ESTATÍSTICAS ATLETAS'!AA:AA)</f>
        <v>1</v>
      </c>
      <c r="V98" s="16">
        <f>SUMIF('ESTATÍSTICAS ATLETAS'!$I:$I,$B98,'ESTATÍSTICAS ATLETAS'!AB:AB)</f>
        <v>1</v>
      </c>
      <c r="W98" s="17">
        <f t="shared" si="6"/>
        <v>1</v>
      </c>
      <c r="X98" s="16">
        <f>SUMIF('ESTATÍSTICAS ATLETAS'!$I:$I,$B98,'ESTATÍSTICAS ATLETAS'!AC:AC)</f>
        <v>1</v>
      </c>
      <c r="Y98" s="17">
        <f t="shared" si="7"/>
        <v>1</v>
      </c>
      <c r="Z98" s="16">
        <f>SUMIF('ESTATÍSTICAS ATLETAS'!$I:$I,$B98,'ESTATÍSTICAS ATLETAS'!AD:AD)</f>
        <v>0</v>
      </c>
      <c r="AA98" s="16">
        <f>SUMIF('ESTATÍSTICAS ATLETAS'!$I:$I,$B98,'ESTATÍSTICAS ATLETAS'!AE:AE)</f>
        <v>2</v>
      </c>
      <c r="AB98" s="16">
        <f>SUMIF('ESTATÍSTICAS ATLETAS'!$I:$I,$B98,'ESTATÍSTICAS ATLETAS'!AF:AF)</f>
        <v>0</v>
      </c>
      <c r="AC98" s="16">
        <f>SUMIF('ESTATÍSTICAS ATLETAS'!$I:$I,$B98,'ESTATÍSTICAS ATLETAS'!AG:AG)</f>
        <v>0</v>
      </c>
      <c r="AD98" s="16">
        <f>SUMIF('ESTATÍSTICAS ATLETAS'!$I:$I,$B98,'ESTATÍSTICAS ATLETAS'!AH:AH)</f>
        <v>1</v>
      </c>
      <c r="AE98" s="16">
        <f>SUMIF('ESTATÍSTICAS ATLETAS'!$I:$I,$B98,'ESTATÍSTICAS ATLETAS'!AI:AI)</f>
        <v>8</v>
      </c>
      <c r="AF98" s="19">
        <f>SUMIF('ESTATÍSTICAS ATLETAS'!$I:$I,$B98,'ESTATÍSTICAS ATLETAS'!AJ:AJ)</f>
        <v>6</v>
      </c>
    </row>
    <row r="99">
      <c r="A99" s="20">
        <v>98.0</v>
      </c>
      <c r="B99" s="21" t="s">
        <v>201</v>
      </c>
      <c r="C99" s="21">
        <f>VLOOKUP(B99,'LISTA DE ATLETAS'!D:G,4,FALSE)</f>
        <v>4</v>
      </c>
      <c r="D99" s="21" t="s">
        <v>181</v>
      </c>
      <c r="E99" s="22">
        <f>COUNTIF('ESTATÍSTICAS ATLETAS'!I:I,B99)</f>
        <v>3</v>
      </c>
      <c r="F99" s="22">
        <f>SUMIF('ESTATÍSTICAS ATLETAS'!I:I,B99,'ESTATÍSTICAS ATLETAS'!M:M)</f>
        <v>26</v>
      </c>
      <c r="G99" s="23">
        <f t="shared" si="1"/>
        <v>8.666666667</v>
      </c>
      <c r="H99" s="22">
        <f>SUMIF('ESTATÍSTICAS ATLETAS'!$I:$I,$B99,'ESTATÍSTICAS ATLETAS'!N:N)</f>
        <v>9</v>
      </c>
      <c r="I99" s="22">
        <f>SUMIF('ESTATÍSTICAS ATLETAS'!$I:$I,$B99,'ESTATÍSTICAS ATLETAS'!O:O)</f>
        <v>31</v>
      </c>
      <c r="J99" s="24">
        <f t="shared" si="2"/>
        <v>0.2903225806</v>
      </c>
      <c r="K99" s="22">
        <f>SUMIF('ESTATÍSTICAS ATLETAS'!$I:$I,$B99,'ESTATÍSTICAS ATLETAS'!Q:Q)</f>
        <v>4</v>
      </c>
      <c r="L99" s="22">
        <f>SUMIF('ESTATÍSTICAS ATLETAS'!$I:$I,$B99,'ESTATÍSTICAS ATLETAS'!R:R)</f>
        <v>17</v>
      </c>
      <c r="M99" s="24">
        <f t="shared" si="3"/>
        <v>0.2352941176</v>
      </c>
      <c r="N99" s="22">
        <f>SUMIF('ESTATÍSTICAS ATLETAS'!$I:$I,$B99,'ESTATÍSTICAS ATLETAS'!T:T)</f>
        <v>5</v>
      </c>
      <c r="O99" s="22">
        <f>SUMIF('ESTATÍSTICAS ATLETAS'!$I:$I,$B99,'ESTATÍSTICAS ATLETAS'!U:U)</f>
        <v>14</v>
      </c>
      <c r="P99" s="24">
        <f t="shared" si="4"/>
        <v>0.3571428571</v>
      </c>
      <c r="Q99" s="22">
        <f>SUMIF('ESTATÍSTICAS ATLETAS'!$I:$I,$B99,'ESTATÍSTICAS ATLETAS'!W:W)</f>
        <v>3</v>
      </c>
      <c r="R99" s="22">
        <f>SUMIF('ESTATÍSTICAS ATLETAS'!$I:$I,$B99,'ESTATÍSTICAS ATLETAS'!X:X)</f>
        <v>8</v>
      </c>
      <c r="S99" s="24">
        <f t="shared" si="5"/>
        <v>0.375</v>
      </c>
      <c r="T99" s="22">
        <f>SUMIF('ESTATÍSTICAS ATLETAS'!$I:$I,$B99,'ESTATÍSTICAS ATLETAS'!Z:Z)</f>
        <v>2</v>
      </c>
      <c r="U99" s="22">
        <f>SUMIF('ESTATÍSTICAS ATLETAS'!$I:$I,$B99,'ESTATÍSTICAS ATLETAS'!AA:AA)</f>
        <v>11</v>
      </c>
      <c r="V99" s="22">
        <f>SUMIF('ESTATÍSTICAS ATLETAS'!$I:$I,$B99,'ESTATÍSTICAS ATLETAS'!AB:AB)</f>
        <v>13</v>
      </c>
      <c r="W99" s="23">
        <f t="shared" si="6"/>
        <v>4.333333333</v>
      </c>
      <c r="X99" s="22">
        <f>SUMIF('ESTATÍSTICAS ATLETAS'!$I:$I,$B99,'ESTATÍSTICAS ATLETAS'!AC:AC)</f>
        <v>16</v>
      </c>
      <c r="Y99" s="23">
        <f t="shared" si="7"/>
        <v>5.333333333</v>
      </c>
      <c r="Z99" s="22">
        <f>SUMIF('ESTATÍSTICAS ATLETAS'!$I:$I,$B99,'ESTATÍSTICAS ATLETAS'!AD:AD)</f>
        <v>7</v>
      </c>
      <c r="AA99" s="22">
        <f>SUMIF('ESTATÍSTICAS ATLETAS'!$I:$I,$B99,'ESTATÍSTICAS ATLETAS'!AE:AE)</f>
        <v>11</v>
      </c>
      <c r="AB99" s="22">
        <f>SUMIF('ESTATÍSTICAS ATLETAS'!$I:$I,$B99,'ESTATÍSTICAS ATLETAS'!AF:AF)</f>
        <v>0</v>
      </c>
      <c r="AC99" s="22">
        <f>SUMIF('ESTATÍSTICAS ATLETAS'!$I:$I,$B99,'ESTATÍSTICAS ATLETAS'!AG:AG)</f>
        <v>2</v>
      </c>
      <c r="AD99" s="22">
        <f>SUMIF('ESTATÍSTICAS ATLETAS'!$I:$I,$B99,'ESTATÍSTICAS ATLETAS'!AH:AH)</f>
        <v>4</v>
      </c>
      <c r="AE99" s="22">
        <f>SUMIF('ESTATÍSTICAS ATLETAS'!$I:$I,$B99,'ESTATÍSTICAS ATLETAS'!AI:AI)</f>
        <v>52</v>
      </c>
      <c r="AF99" s="25">
        <f>SUMIF('ESTATÍSTICAS ATLETAS'!$I:$I,$B99,'ESTATÍSTICAS ATLETAS'!AJ:AJ)</f>
        <v>32</v>
      </c>
    </row>
    <row r="100">
      <c r="A100" s="14">
        <v>99.0</v>
      </c>
      <c r="B100" s="15" t="s">
        <v>203</v>
      </c>
      <c r="C100" s="15">
        <f>VLOOKUP(B100,'LISTA DE ATLETAS'!D:G,4,FALSE)</f>
        <v>42</v>
      </c>
      <c r="D100" s="15" t="s">
        <v>181</v>
      </c>
      <c r="E100" s="16">
        <f>COUNTIF('ESTATÍSTICAS ATLETAS'!I:I,B100)</f>
        <v>1</v>
      </c>
      <c r="F100" s="16">
        <f>SUMIF('ESTATÍSTICAS ATLETAS'!I:I,B100,'ESTATÍSTICAS ATLETAS'!M:M)</f>
        <v>0</v>
      </c>
      <c r="G100" s="17">
        <f t="shared" si="1"/>
        <v>0</v>
      </c>
      <c r="H100" s="16">
        <f>SUMIF('ESTATÍSTICAS ATLETAS'!$I:$I,$B100,'ESTATÍSTICAS ATLETAS'!N:N)</f>
        <v>0</v>
      </c>
      <c r="I100" s="16">
        <f>SUMIF('ESTATÍSTICAS ATLETAS'!$I:$I,$B100,'ESTATÍSTICAS ATLETAS'!O:O)</f>
        <v>1</v>
      </c>
      <c r="J100" s="18">
        <f t="shared" si="2"/>
        <v>0</v>
      </c>
      <c r="K100" s="16">
        <f>SUMIF('ESTATÍSTICAS ATLETAS'!$I:$I,$B100,'ESTATÍSTICAS ATLETAS'!Q:Q)</f>
        <v>0</v>
      </c>
      <c r="L100" s="16">
        <f>SUMIF('ESTATÍSTICAS ATLETAS'!$I:$I,$B100,'ESTATÍSTICAS ATLETAS'!R:R)</f>
        <v>0</v>
      </c>
      <c r="M100" s="18" t="str">
        <f t="shared" si="3"/>
        <v/>
      </c>
      <c r="N100" s="16">
        <f>SUMIF('ESTATÍSTICAS ATLETAS'!$I:$I,$B100,'ESTATÍSTICAS ATLETAS'!T:T)</f>
        <v>0</v>
      </c>
      <c r="O100" s="16">
        <f>SUMIF('ESTATÍSTICAS ATLETAS'!$I:$I,$B100,'ESTATÍSTICAS ATLETAS'!U:U)</f>
        <v>1</v>
      </c>
      <c r="P100" s="18">
        <f t="shared" si="4"/>
        <v>0</v>
      </c>
      <c r="Q100" s="16">
        <f>SUMIF('ESTATÍSTICAS ATLETAS'!$I:$I,$B100,'ESTATÍSTICAS ATLETAS'!W:W)</f>
        <v>0</v>
      </c>
      <c r="R100" s="16">
        <f>SUMIF('ESTATÍSTICAS ATLETAS'!$I:$I,$B100,'ESTATÍSTICAS ATLETAS'!X:X)</f>
        <v>0</v>
      </c>
      <c r="S100" s="18" t="str">
        <f t="shared" si="5"/>
        <v/>
      </c>
      <c r="T100" s="16">
        <f>SUMIF('ESTATÍSTICAS ATLETAS'!$I:$I,$B100,'ESTATÍSTICAS ATLETAS'!Z:Z)</f>
        <v>0</v>
      </c>
      <c r="U100" s="16">
        <f>SUMIF('ESTATÍSTICAS ATLETAS'!$I:$I,$B100,'ESTATÍSTICAS ATLETAS'!AA:AA)</f>
        <v>0</v>
      </c>
      <c r="V100" s="16">
        <f>SUMIF('ESTATÍSTICAS ATLETAS'!$I:$I,$B100,'ESTATÍSTICAS ATLETAS'!AB:AB)</f>
        <v>0</v>
      </c>
      <c r="W100" s="17">
        <f t="shared" si="6"/>
        <v>0</v>
      </c>
      <c r="X100" s="16">
        <f>SUMIF('ESTATÍSTICAS ATLETAS'!$I:$I,$B100,'ESTATÍSTICAS ATLETAS'!AC:AC)</f>
        <v>0</v>
      </c>
      <c r="Y100" s="17">
        <f t="shared" si="7"/>
        <v>0</v>
      </c>
      <c r="Z100" s="16">
        <f>SUMIF('ESTATÍSTICAS ATLETAS'!$I:$I,$B100,'ESTATÍSTICAS ATLETAS'!AD:AD)</f>
        <v>0</v>
      </c>
      <c r="AA100" s="16">
        <f>SUMIF('ESTATÍSTICAS ATLETAS'!$I:$I,$B100,'ESTATÍSTICAS ATLETAS'!AE:AE)</f>
        <v>0</v>
      </c>
      <c r="AB100" s="16">
        <f>SUMIF('ESTATÍSTICAS ATLETAS'!$I:$I,$B100,'ESTATÍSTICAS ATLETAS'!AF:AF)</f>
        <v>0</v>
      </c>
      <c r="AC100" s="16">
        <f>SUMIF('ESTATÍSTICAS ATLETAS'!$I:$I,$B100,'ESTATÍSTICAS ATLETAS'!AG:AG)</f>
        <v>0</v>
      </c>
      <c r="AD100" s="16">
        <f>SUMIF('ESTATÍSTICAS ATLETAS'!$I:$I,$B100,'ESTATÍSTICAS ATLETAS'!AH:AH)</f>
        <v>0</v>
      </c>
      <c r="AE100" s="16">
        <f>SUMIF('ESTATÍSTICAS ATLETAS'!$I:$I,$B100,'ESTATÍSTICAS ATLETAS'!AI:AI)</f>
        <v>-2</v>
      </c>
      <c r="AF100" s="19">
        <f>SUMIF('ESTATÍSTICAS ATLETAS'!$I:$I,$B100,'ESTATÍSTICAS ATLETAS'!AJ:AJ)</f>
        <v>-1</v>
      </c>
    </row>
    <row r="101">
      <c r="A101" s="20">
        <v>100.0</v>
      </c>
      <c r="B101" s="21" t="s">
        <v>205</v>
      </c>
      <c r="C101" s="21">
        <f>VLOOKUP(B101,'LISTA DE ATLETAS'!D:G,4,FALSE)</f>
        <v>15</v>
      </c>
      <c r="D101" s="21" t="s">
        <v>181</v>
      </c>
      <c r="E101" s="22">
        <f>COUNTIF('ESTATÍSTICAS ATLETAS'!I:I,B101)</f>
        <v>2</v>
      </c>
      <c r="F101" s="22">
        <f>SUMIF('ESTATÍSTICAS ATLETAS'!I:I,B101,'ESTATÍSTICAS ATLETAS'!M:M)</f>
        <v>13</v>
      </c>
      <c r="G101" s="23">
        <f t="shared" si="1"/>
        <v>6.5</v>
      </c>
      <c r="H101" s="22">
        <f>SUMIF('ESTATÍSTICAS ATLETAS'!$I:$I,$B101,'ESTATÍSTICAS ATLETAS'!N:N)</f>
        <v>5</v>
      </c>
      <c r="I101" s="22">
        <f>SUMIF('ESTATÍSTICAS ATLETAS'!$I:$I,$B101,'ESTATÍSTICAS ATLETAS'!O:O)</f>
        <v>15</v>
      </c>
      <c r="J101" s="24">
        <f t="shared" si="2"/>
        <v>0.3333333333</v>
      </c>
      <c r="K101" s="22">
        <f>SUMIF('ESTATÍSTICAS ATLETAS'!$I:$I,$B101,'ESTATÍSTICAS ATLETAS'!Q:Q)</f>
        <v>5</v>
      </c>
      <c r="L101" s="22">
        <f>SUMIF('ESTATÍSTICAS ATLETAS'!$I:$I,$B101,'ESTATÍSTICAS ATLETAS'!R:R)</f>
        <v>11</v>
      </c>
      <c r="M101" s="24">
        <f t="shared" si="3"/>
        <v>0.4545454545</v>
      </c>
      <c r="N101" s="22">
        <f>SUMIF('ESTATÍSTICAS ATLETAS'!$I:$I,$B101,'ESTATÍSTICAS ATLETAS'!T:T)</f>
        <v>0</v>
      </c>
      <c r="O101" s="22">
        <f>SUMIF('ESTATÍSTICAS ATLETAS'!$I:$I,$B101,'ESTATÍSTICAS ATLETAS'!U:U)</f>
        <v>4</v>
      </c>
      <c r="P101" s="24">
        <f t="shared" si="4"/>
        <v>0</v>
      </c>
      <c r="Q101" s="22">
        <f>SUMIF('ESTATÍSTICAS ATLETAS'!$I:$I,$B101,'ESTATÍSTICAS ATLETAS'!W:W)</f>
        <v>3</v>
      </c>
      <c r="R101" s="22">
        <f>SUMIF('ESTATÍSTICAS ATLETAS'!$I:$I,$B101,'ESTATÍSTICAS ATLETAS'!X:X)</f>
        <v>4</v>
      </c>
      <c r="S101" s="24">
        <f t="shared" si="5"/>
        <v>0.75</v>
      </c>
      <c r="T101" s="22">
        <f>SUMIF('ESTATÍSTICAS ATLETAS'!$I:$I,$B101,'ESTATÍSTICAS ATLETAS'!Z:Z)</f>
        <v>1</v>
      </c>
      <c r="U101" s="22">
        <f>SUMIF('ESTATÍSTICAS ATLETAS'!$I:$I,$B101,'ESTATÍSTICAS ATLETAS'!AA:AA)</f>
        <v>10</v>
      </c>
      <c r="V101" s="22">
        <f>SUMIF('ESTATÍSTICAS ATLETAS'!$I:$I,$B101,'ESTATÍSTICAS ATLETAS'!AB:AB)</f>
        <v>11</v>
      </c>
      <c r="W101" s="23">
        <f t="shared" si="6"/>
        <v>5.5</v>
      </c>
      <c r="X101" s="22">
        <f>SUMIF('ESTATÍSTICAS ATLETAS'!$I:$I,$B101,'ESTATÍSTICAS ATLETAS'!AC:AC)</f>
        <v>4</v>
      </c>
      <c r="Y101" s="23">
        <f t="shared" si="7"/>
        <v>2</v>
      </c>
      <c r="Z101" s="22">
        <f>SUMIF('ESTATÍSTICAS ATLETAS'!$I:$I,$B101,'ESTATÍSTICAS ATLETAS'!AD:AD)</f>
        <v>7</v>
      </c>
      <c r="AA101" s="22">
        <f>SUMIF('ESTATÍSTICAS ATLETAS'!$I:$I,$B101,'ESTATÍSTICAS ATLETAS'!AE:AE)</f>
        <v>3</v>
      </c>
      <c r="AB101" s="22">
        <f>SUMIF('ESTATÍSTICAS ATLETAS'!$I:$I,$B101,'ESTATÍSTICAS ATLETAS'!AF:AF)</f>
        <v>2</v>
      </c>
      <c r="AC101" s="22">
        <f>SUMIF('ESTATÍSTICAS ATLETAS'!$I:$I,$B101,'ESTATÍSTICAS ATLETAS'!AG:AG)</f>
        <v>3</v>
      </c>
      <c r="AD101" s="22">
        <f>SUMIF('ESTATÍSTICAS ATLETAS'!$I:$I,$B101,'ESTATÍSTICAS ATLETAS'!AH:AH)</f>
        <v>2</v>
      </c>
      <c r="AE101" s="22">
        <f>SUMIF('ESTATÍSTICAS ATLETAS'!$I:$I,$B101,'ESTATÍSTICAS ATLETAS'!AI:AI)</f>
        <v>-26</v>
      </c>
      <c r="AF101" s="25">
        <f>SUMIF('ESTATÍSTICAS ATLETAS'!$I:$I,$B101,'ESTATÍSTICAS ATLETAS'!AJ:AJ)</f>
        <v>15</v>
      </c>
    </row>
    <row r="102">
      <c r="A102" s="14">
        <v>101.0</v>
      </c>
      <c r="B102" s="15" t="s">
        <v>207</v>
      </c>
      <c r="C102" s="15">
        <f>VLOOKUP(B102,'LISTA DE ATLETAS'!D:G,4,FALSE)</f>
        <v>42</v>
      </c>
      <c r="D102" s="15" t="s">
        <v>181</v>
      </c>
      <c r="E102" s="16">
        <f>COUNTIF('ESTATÍSTICAS ATLETAS'!I:I,B102)</f>
        <v>1</v>
      </c>
      <c r="F102" s="16">
        <f>SUMIF('ESTATÍSTICAS ATLETAS'!I:I,B102,'ESTATÍSTICAS ATLETAS'!M:M)</f>
        <v>0</v>
      </c>
      <c r="G102" s="17">
        <f t="shared" si="1"/>
        <v>0</v>
      </c>
      <c r="H102" s="16">
        <f>SUMIF('ESTATÍSTICAS ATLETAS'!$I:$I,$B102,'ESTATÍSTICAS ATLETAS'!N:N)</f>
        <v>0</v>
      </c>
      <c r="I102" s="16">
        <f>SUMIF('ESTATÍSTICAS ATLETAS'!$I:$I,$B102,'ESTATÍSTICAS ATLETAS'!O:O)</f>
        <v>0</v>
      </c>
      <c r="J102" s="18" t="str">
        <f t="shared" si="2"/>
        <v/>
      </c>
      <c r="K102" s="16">
        <f>SUMIF('ESTATÍSTICAS ATLETAS'!$I:$I,$B102,'ESTATÍSTICAS ATLETAS'!Q:Q)</f>
        <v>0</v>
      </c>
      <c r="L102" s="16">
        <f>SUMIF('ESTATÍSTICAS ATLETAS'!$I:$I,$B102,'ESTATÍSTICAS ATLETAS'!R:R)</f>
        <v>0</v>
      </c>
      <c r="M102" s="18" t="str">
        <f t="shared" si="3"/>
        <v/>
      </c>
      <c r="N102" s="16">
        <f>SUMIF('ESTATÍSTICAS ATLETAS'!$I:$I,$B102,'ESTATÍSTICAS ATLETAS'!T:T)</f>
        <v>0</v>
      </c>
      <c r="O102" s="16">
        <f>SUMIF('ESTATÍSTICAS ATLETAS'!$I:$I,$B102,'ESTATÍSTICAS ATLETAS'!U:U)</f>
        <v>0</v>
      </c>
      <c r="P102" s="18" t="str">
        <f t="shared" si="4"/>
        <v/>
      </c>
      <c r="Q102" s="16">
        <f>SUMIF('ESTATÍSTICAS ATLETAS'!$I:$I,$B102,'ESTATÍSTICAS ATLETAS'!W:W)</f>
        <v>0</v>
      </c>
      <c r="R102" s="16">
        <f>SUMIF('ESTATÍSTICAS ATLETAS'!$I:$I,$B102,'ESTATÍSTICAS ATLETAS'!X:X)</f>
        <v>0</v>
      </c>
      <c r="S102" s="18" t="str">
        <f t="shared" si="5"/>
        <v/>
      </c>
      <c r="T102" s="16">
        <f>SUMIF('ESTATÍSTICAS ATLETAS'!$I:$I,$B102,'ESTATÍSTICAS ATLETAS'!Z:Z)</f>
        <v>0</v>
      </c>
      <c r="U102" s="16">
        <f>SUMIF('ESTATÍSTICAS ATLETAS'!$I:$I,$B102,'ESTATÍSTICAS ATLETAS'!AA:AA)</f>
        <v>1</v>
      </c>
      <c r="V102" s="16">
        <f>SUMIF('ESTATÍSTICAS ATLETAS'!$I:$I,$B102,'ESTATÍSTICAS ATLETAS'!AB:AB)</f>
        <v>1</v>
      </c>
      <c r="W102" s="17">
        <f t="shared" si="6"/>
        <v>1</v>
      </c>
      <c r="X102" s="16">
        <f>SUMIF('ESTATÍSTICAS ATLETAS'!$I:$I,$B102,'ESTATÍSTICAS ATLETAS'!AC:AC)</f>
        <v>2</v>
      </c>
      <c r="Y102" s="17">
        <f t="shared" si="7"/>
        <v>2</v>
      </c>
      <c r="Z102" s="16">
        <f>SUMIF('ESTATÍSTICAS ATLETAS'!$I:$I,$B102,'ESTATÍSTICAS ATLETAS'!AD:AD)</f>
        <v>1</v>
      </c>
      <c r="AA102" s="16">
        <f>SUMIF('ESTATÍSTICAS ATLETAS'!$I:$I,$B102,'ESTATÍSTICAS ATLETAS'!AE:AE)</f>
        <v>0</v>
      </c>
      <c r="AB102" s="16">
        <f>SUMIF('ESTATÍSTICAS ATLETAS'!$I:$I,$B102,'ESTATÍSTICAS ATLETAS'!AF:AF)</f>
        <v>0</v>
      </c>
      <c r="AC102" s="16">
        <f>SUMIF('ESTATÍSTICAS ATLETAS'!$I:$I,$B102,'ESTATÍSTICAS ATLETAS'!AG:AG)</f>
        <v>0</v>
      </c>
      <c r="AD102" s="16">
        <f>SUMIF('ESTATÍSTICAS ATLETAS'!$I:$I,$B102,'ESTATÍSTICAS ATLETAS'!AH:AH)</f>
        <v>0</v>
      </c>
      <c r="AE102" s="16">
        <f>SUMIF('ESTATÍSTICAS ATLETAS'!$I:$I,$B102,'ESTATÍSTICAS ATLETAS'!AI:AI)</f>
        <v>8</v>
      </c>
      <c r="AF102" s="19">
        <f>SUMIF('ESTATÍSTICAS ATLETAS'!$I:$I,$B102,'ESTATÍSTICAS ATLETAS'!AJ:AJ)</f>
        <v>2</v>
      </c>
    </row>
    <row r="103">
      <c r="A103" s="20">
        <v>102.0</v>
      </c>
      <c r="B103" s="21" t="s">
        <v>208</v>
      </c>
      <c r="C103" s="21">
        <f>VLOOKUP(B103,'LISTA DE ATLETAS'!D:G,4,FALSE)</f>
        <v>69</v>
      </c>
      <c r="D103" s="21" t="s">
        <v>181</v>
      </c>
      <c r="E103" s="22">
        <f>COUNTIF('ESTATÍSTICAS ATLETAS'!I:I,B103)</f>
        <v>1</v>
      </c>
      <c r="F103" s="22">
        <f>SUMIF('ESTATÍSTICAS ATLETAS'!I:I,B103,'ESTATÍSTICAS ATLETAS'!M:M)</f>
        <v>0</v>
      </c>
      <c r="G103" s="23">
        <f t="shared" si="1"/>
        <v>0</v>
      </c>
      <c r="H103" s="22">
        <f>SUMIF('ESTATÍSTICAS ATLETAS'!$I:$I,$B103,'ESTATÍSTICAS ATLETAS'!N:N)</f>
        <v>0</v>
      </c>
      <c r="I103" s="22">
        <f>SUMIF('ESTATÍSTICAS ATLETAS'!$I:$I,$B103,'ESTATÍSTICAS ATLETAS'!O:O)</f>
        <v>0</v>
      </c>
      <c r="J103" s="24" t="str">
        <f t="shared" si="2"/>
        <v/>
      </c>
      <c r="K103" s="22">
        <f>SUMIF('ESTATÍSTICAS ATLETAS'!$I:$I,$B103,'ESTATÍSTICAS ATLETAS'!Q:Q)</f>
        <v>0</v>
      </c>
      <c r="L103" s="22">
        <f>SUMIF('ESTATÍSTICAS ATLETAS'!$I:$I,$B103,'ESTATÍSTICAS ATLETAS'!R:R)</f>
        <v>0</v>
      </c>
      <c r="M103" s="24" t="str">
        <f t="shared" si="3"/>
        <v/>
      </c>
      <c r="N103" s="22">
        <f>SUMIF('ESTATÍSTICAS ATLETAS'!$I:$I,$B103,'ESTATÍSTICAS ATLETAS'!T:T)</f>
        <v>0</v>
      </c>
      <c r="O103" s="22">
        <f>SUMIF('ESTATÍSTICAS ATLETAS'!$I:$I,$B103,'ESTATÍSTICAS ATLETAS'!U:U)</f>
        <v>0</v>
      </c>
      <c r="P103" s="24" t="str">
        <f t="shared" si="4"/>
        <v/>
      </c>
      <c r="Q103" s="22">
        <f>SUMIF('ESTATÍSTICAS ATLETAS'!$I:$I,$B103,'ESTATÍSTICAS ATLETAS'!W:W)</f>
        <v>0</v>
      </c>
      <c r="R103" s="22">
        <f>SUMIF('ESTATÍSTICAS ATLETAS'!$I:$I,$B103,'ESTATÍSTICAS ATLETAS'!X:X)</f>
        <v>0</v>
      </c>
      <c r="S103" s="24" t="str">
        <f t="shared" si="5"/>
        <v/>
      </c>
      <c r="T103" s="22">
        <f>SUMIF('ESTATÍSTICAS ATLETAS'!$I:$I,$B103,'ESTATÍSTICAS ATLETAS'!Z:Z)</f>
        <v>1</v>
      </c>
      <c r="U103" s="22">
        <f>SUMIF('ESTATÍSTICAS ATLETAS'!$I:$I,$B103,'ESTATÍSTICAS ATLETAS'!AA:AA)</f>
        <v>0</v>
      </c>
      <c r="V103" s="22">
        <f>SUMIF('ESTATÍSTICAS ATLETAS'!$I:$I,$B103,'ESTATÍSTICAS ATLETAS'!AB:AB)</f>
        <v>1</v>
      </c>
      <c r="W103" s="23">
        <f t="shared" si="6"/>
        <v>1</v>
      </c>
      <c r="X103" s="22">
        <f>SUMIF('ESTATÍSTICAS ATLETAS'!$I:$I,$B103,'ESTATÍSTICAS ATLETAS'!AC:AC)</f>
        <v>1</v>
      </c>
      <c r="Y103" s="23">
        <f t="shared" si="7"/>
        <v>1</v>
      </c>
      <c r="Z103" s="22">
        <f>SUMIF('ESTATÍSTICAS ATLETAS'!$I:$I,$B103,'ESTATÍSTICAS ATLETAS'!AD:AD)</f>
        <v>0</v>
      </c>
      <c r="AA103" s="22">
        <f>SUMIF('ESTATÍSTICAS ATLETAS'!$I:$I,$B103,'ESTATÍSTICAS ATLETAS'!AE:AE)</f>
        <v>0</v>
      </c>
      <c r="AB103" s="22">
        <f>SUMIF('ESTATÍSTICAS ATLETAS'!$I:$I,$B103,'ESTATÍSTICAS ATLETAS'!AF:AF)</f>
        <v>0</v>
      </c>
      <c r="AC103" s="22">
        <f>SUMIF('ESTATÍSTICAS ATLETAS'!$I:$I,$B103,'ESTATÍSTICAS ATLETAS'!AG:AG)</f>
        <v>0</v>
      </c>
      <c r="AD103" s="22">
        <f>SUMIF('ESTATÍSTICAS ATLETAS'!$I:$I,$B103,'ESTATÍSTICAS ATLETAS'!AH:AH)</f>
        <v>0</v>
      </c>
      <c r="AE103" s="22">
        <f>SUMIF('ESTATÍSTICAS ATLETAS'!$I:$I,$B103,'ESTATÍSTICAS ATLETAS'!AI:AI)</f>
        <v>-1</v>
      </c>
      <c r="AF103" s="25">
        <f>SUMIF('ESTATÍSTICAS ATLETAS'!$I:$I,$B103,'ESTATÍSTICAS ATLETAS'!AJ:AJ)</f>
        <v>2</v>
      </c>
    </row>
    <row r="104">
      <c r="A104" s="14">
        <v>103.0</v>
      </c>
      <c r="B104" s="15" t="s">
        <v>210</v>
      </c>
      <c r="C104" s="15">
        <f>VLOOKUP(B104,'LISTA DE ATLETAS'!D:G,4,FALSE)</f>
        <v>2</v>
      </c>
      <c r="D104" s="15" t="s">
        <v>209</v>
      </c>
      <c r="E104" s="16">
        <f>COUNTIF('ESTATÍSTICAS ATLETAS'!I:I,B104)</f>
        <v>4</v>
      </c>
      <c r="F104" s="16">
        <f>SUMIF('ESTATÍSTICAS ATLETAS'!I:I,B104,'ESTATÍSTICAS ATLETAS'!M:M)</f>
        <v>0</v>
      </c>
      <c r="G104" s="17">
        <f t="shared" si="1"/>
        <v>0</v>
      </c>
      <c r="H104" s="16">
        <f>SUMIF('ESTATÍSTICAS ATLETAS'!$I:$I,$B104,'ESTATÍSTICAS ATLETAS'!N:N)</f>
        <v>0</v>
      </c>
      <c r="I104" s="16">
        <f>SUMIF('ESTATÍSTICAS ATLETAS'!$I:$I,$B104,'ESTATÍSTICAS ATLETAS'!O:O)</f>
        <v>10</v>
      </c>
      <c r="J104" s="18">
        <f t="shared" si="2"/>
        <v>0</v>
      </c>
      <c r="K104" s="16">
        <f>SUMIF('ESTATÍSTICAS ATLETAS'!$I:$I,$B104,'ESTATÍSTICAS ATLETAS'!Q:Q)</f>
        <v>0</v>
      </c>
      <c r="L104" s="16">
        <f>SUMIF('ESTATÍSTICAS ATLETAS'!$I:$I,$B104,'ESTATÍSTICAS ATLETAS'!R:R)</f>
        <v>8</v>
      </c>
      <c r="M104" s="18">
        <f t="shared" si="3"/>
        <v>0</v>
      </c>
      <c r="N104" s="16">
        <f>SUMIF('ESTATÍSTICAS ATLETAS'!$I:$I,$B104,'ESTATÍSTICAS ATLETAS'!T:T)</f>
        <v>0</v>
      </c>
      <c r="O104" s="16">
        <f>SUMIF('ESTATÍSTICAS ATLETAS'!$I:$I,$B104,'ESTATÍSTICAS ATLETAS'!U:U)</f>
        <v>2</v>
      </c>
      <c r="P104" s="18">
        <f t="shared" si="4"/>
        <v>0</v>
      </c>
      <c r="Q104" s="16">
        <f>SUMIF('ESTATÍSTICAS ATLETAS'!$I:$I,$B104,'ESTATÍSTICAS ATLETAS'!W:W)</f>
        <v>0</v>
      </c>
      <c r="R104" s="16">
        <f>SUMIF('ESTATÍSTICAS ATLETAS'!$I:$I,$B104,'ESTATÍSTICAS ATLETAS'!X:X)</f>
        <v>0</v>
      </c>
      <c r="S104" s="18" t="str">
        <f t="shared" si="5"/>
        <v/>
      </c>
      <c r="T104" s="16">
        <f>SUMIF('ESTATÍSTICAS ATLETAS'!$I:$I,$B104,'ESTATÍSTICAS ATLETAS'!Z:Z)</f>
        <v>2</v>
      </c>
      <c r="U104" s="16">
        <f>SUMIF('ESTATÍSTICAS ATLETAS'!$I:$I,$B104,'ESTATÍSTICAS ATLETAS'!AA:AA)</f>
        <v>2</v>
      </c>
      <c r="V104" s="16">
        <f>SUMIF('ESTATÍSTICAS ATLETAS'!$I:$I,$B104,'ESTATÍSTICAS ATLETAS'!AB:AB)</f>
        <v>4</v>
      </c>
      <c r="W104" s="17">
        <f t="shared" si="6"/>
        <v>1</v>
      </c>
      <c r="X104" s="16">
        <f>SUMIF('ESTATÍSTICAS ATLETAS'!$I:$I,$B104,'ESTATÍSTICAS ATLETAS'!AC:AC)</f>
        <v>4</v>
      </c>
      <c r="Y104" s="17">
        <f t="shared" si="7"/>
        <v>1</v>
      </c>
      <c r="Z104" s="16">
        <f>SUMIF('ESTATÍSTICAS ATLETAS'!$I:$I,$B104,'ESTATÍSTICAS ATLETAS'!AD:AD)</f>
        <v>6</v>
      </c>
      <c r="AA104" s="16">
        <f>SUMIF('ESTATÍSTICAS ATLETAS'!$I:$I,$B104,'ESTATÍSTICAS ATLETAS'!AE:AE)</f>
        <v>0</v>
      </c>
      <c r="AB104" s="16">
        <f>SUMIF('ESTATÍSTICAS ATLETAS'!$I:$I,$B104,'ESTATÍSTICAS ATLETAS'!AF:AF)</f>
        <v>0</v>
      </c>
      <c r="AC104" s="16">
        <f>SUMIF('ESTATÍSTICAS ATLETAS'!$I:$I,$B104,'ESTATÍSTICAS ATLETAS'!AG:AG)</f>
        <v>1</v>
      </c>
      <c r="AD104" s="16">
        <f>SUMIF('ESTATÍSTICAS ATLETAS'!$I:$I,$B104,'ESTATÍSTICAS ATLETAS'!AH:AH)</f>
        <v>0</v>
      </c>
      <c r="AE104" s="16">
        <f>SUMIF('ESTATÍSTICAS ATLETAS'!$I:$I,$B104,'ESTATÍSTICAS ATLETAS'!AI:AI)</f>
        <v>-15</v>
      </c>
      <c r="AF104" s="19">
        <f>SUMIF('ESTATÍSTICAS ATLETAS'!$I:$I,$B104,'ESTATÍSTICAS ATLETAS'!AJ:AJ)</f>
        <v>-8</v>
      </c>
    </row>
    <row r="105">
      <c r="A105" s="20">
        <v>104.0</v>
      </c>
      <c r="B105" s="21" t="s">
        <v>211</v>
      </c>
      <c r="C105" s="21">
        <f>VLOOKUP(B105,'LISTA DE ATLETAS'!D:G,4,FALSE)</f>
        <v>4</v>
      </c>
      <c r="D105" s="21" t="s">
        <v>209</v>
      </c>
      <c r="E105" s="22">
        <f>COUNTIF('ESTATÍSTICAS ATLETAS'!I:I,B105)</f>
        <v>5</v>
      </c>
      <c r="F105" s="22">
        <f>SUMIF('ESTATÍSTICAS ATLETAS'!I:I,B105,'ESTATÍSTICAS ATLETAS'!M:M)</f>
        <v>71</v>
      </c>
      <c r="G105" s="23">
        <f t="shared" si="1"/>
        <v>14.2</v>
      </c>
      <c r="H105" s="22">
        <f>SUMIF('ESTATÍSTICAS ATLETAS'!$I:$I,$B105,'ESTATÍSTICAS ATLETAS'!N:N)</f>
        <v>29</v>
      </c>
      <c r="I105" s="22">
        <f>SUMIF('ESTATÍSTICAS ATLETAS'!$I:$I,$B105,'ESTATÍSTICAS ATLETAS'!O:O)</f>
        <v>58</v>
      </c>
      <c r="J105" s="24">
        <f t="shared" si="2"/>
        <v>0.5</v>
      </c>
      <c r="K105" s="22">
        <f>SUMIF('ESTATÍSTICAS ATLETAS'!$I:$I,$B105,'ESTATÍSTICAS ATLETAS'!Q:Q)</f>
        <v>23</v>
      </c>
      <c r="L105" s="22">
        <f>SUMIF('ESTATÍSTICAS ATLETAS'!$I:$I,$B105,'ESTATÍSTICAS ATLETAS'!R:R)</f>
        <v>43</v>
      </c>
      <c r="M105" s="24">
        <f t="shared" si="3"/>
        <v>0.5348837209</v>
      </c>
      <c r="N105" s="22">
        <f>SUMIF('ESTATÍSTICAS ATLETAS'!$I:$I,$B105,'ESTATÍSTICAS ATLETAS'!T:T)</f>
        <v>6</v>
      </c>
      <c r="O105" s="22">
        <f>SUMIF('ESTATÍSTICAS ATLETAS'!$I:$I,$B105,'ESTATÍSTICAS ATLETAS'!U:U)</f>
        <v>15</v>
      </c>
      <c r="P105" s="24">
        <f t="shared" si="4"/>
        <v>0.4</v>
      </c>
      <c r="Q105" s="22">
        <f>SUMIF('ESTATÍSTICAS ATLETAS'!$I:$I,$B105,'ESTATÍSTICAS ATLETAS'!W:W)</f>
        <v>7</v>
      </c>
      <c r="R105" s="22">
        <f>SUMIF('ESTATÍSTICAS ATLETAS'!$I:$I,$B105,'ESTATÍSTICAS ATLETAS'!X:X)</f>
        <v>12</v>
      </c>
      <c r="S105" s="24">
        <f t="shared" si="5"/>
        <v>0.5833333333</v>
      </c>
      <c r="T105" s="22">
        <f>SUMIF('ESTATÍSTICAS ATLETAS'!$I:$I,$B105,'ESTATÍSTICAS ATLETAS'!Z:Z)</f>
        <v>9</v>
      </c>
      <c r="U105" s="22">
        <f>SUMIF('ESTATÍSTICAS ATLETAS'!$I:$I,$B105,'ESTATÍSTICAS ATLETAS'!AA:AA)</f>
        <v>8</v>
      </c>
      <c r="V105" s="22">
        <f>SUMIF('ESTATÍSTICAS ATLETAS'!$I:$I,$B105,'ESTATÍSTICAS ATLETAS'!AB:AB)</f>
        <v>17</v>
      </c>
      <c r="W105" s="23">
        <f t="shared" si="6"/>
        <v>3.4</v>
      </c>
      <c r="X105" s="22">
        <f>SUMIF('ESTATÍSTICAS ATLETAS'!$I:$I,$B105,'ESTATÍSTICAS ATLETAS'!AC:AC)</f>
        <v>10</v>
      </c>
      <c r="Y105" s="23">
        <f t="shared" si="7"/>
        <v>2</v>
      </c>
      <c r="Z105" s="22">
        <f>SUMIF('ESTATÍSTICAS ATLETAS'!$I:$I,$B105,'ESTATÍSTICAS ATLETAS'!AD:AD)</f>
        <v>9</v>
      </c>
      <c r="AA105" s="22">
        <f>SUMIF('ESTATÍSTICAS ATLETAS'!$I:$I,$B105,'ESTATÍSTICAS ATLETAS'!AE:AE)</f>
        <v>12</v>
      </c>
      <c r="AB105" s="22">
        <f>SUMIF('ESTATÍSTICAS ATLETAS'!$I:$I,$B105,'ESTATÍSTICAS ATLETAS'!AF:AF)</f>
        <v>1</v>
      </c>
      <c r="AC105" s="22">
        <f>SUMIF('ESTATÍSTICAS ATLETAS'!$I:$I,$B105,'ESTATÍSTICAS ATLETAS'!AG:AG)</f>
        <v>7</v>
      </c>
      <c r="AD105" s="22">
        <f>SUMIF('ESTATÍSTICAS ATLETAS'!$I:$I,$B105,'ESTATÍSTICAS ATLETAS'!AH:AH)</f>
        <v>10</v>
      </c>
      <c r="AE105" s="22">
        <f>SUMIF('ESTATÍSTICAS ATLETAS'!$I:$I,$B105,'ESTATÍSTICAS ATLETAS'!AI:AI)</f>
        <v>33</v>
      </c>
      <c r="AF105" s="25">
        <f>SUMIF('ESTATÍSTICAS ATLETAS'!$I:$I,$B105,'ESTATÍSTICAS ATLETAS'!AJ:AJ)</f>
        <v>68</v>
      </c>
    </row>
    <row r="106">
      <c r="A106" s="14">
        <v>105.0</v>
      </c>
      <c r="B106" s="15" t="s">
        <v>212</v>
      </c>
      <c r="C106" s="15">
        <f>VLOOKUP(B106,'LISTA DE ATLETAS'!D:G,4,FALSE)</f>
        <v>6</v>
      </c>
      <c r="D106" s="15" t="s">
        <v>209</v>
      </c>
      <c r="E106" s="16">
        <f>COUNTIF('ESTATÍSTICAS ATLETAS'!I:I,B106)</f>
        <v>3</v>
      </c>
      <c r="F106" s="16">
        <f>SUMIF('ESTATÍSTICAS ATLETAS'!I:I,B106,'ESTATÍSTICAS ATLETAS'!M:M)</f>
        <v>2</v>
      </c>
      <c r="G106" s="17">
        <f t="shared" si="1"/>
        <v>0.6666666667</v>
      </c>
      <c r="H106" s="16">
        <f>SUMIF('ESTATÍSTICAS ATLETAS'!$I:$I,$B106,'ESTATÍSTICAS ATLETAS'!N:N)</f>
        <v>1</v>
      </c>
      <c r="I106" s="16">
        <f>SUMIF('ESTATÍSTICAS ATLETAS'!$I:$I,$B106,'ESTATÍSTICAS ATLETAS'!O:O)</f>
        <v>6</v>
      </c>
      <c r="J106" s="18">
        <f t="shared" si="2"/>
        <v>0.1666666667</v>
      </c>
      <c r="K106" s="16">
        <f>SUMIF('ESTATÍSTICAS ATLETAS'!$I:$I,$B106,'ESTATÍSTICAS ATLETAS'!Q:Q)</f>
        <v>1</v>
      </c>
      <c r="L106" s="16">
        <f>SUMIF('ESTATÍSTICAS ATLETAS'!$I:$I,$B106,'ESTATÍSTICAS ATLETAS'!R:R)</f>
        <v>6</v>
      </c>
      <c r="M106" s="18">
        <f t="shared" si="3"/>
        <v>0.1666666667</v>
      </c>
      <c r="N106" s="16">
        <f>SUMIF('ESTATÍSTICAS ATLETAS'!$I:$I,$B106,'ESTATÍSTICAS ATLETAS'!T:T)</f>
        <v>0</v>
      </c>
      <c r="O106" s="16">
        <f>SUMIF('ESTATÍSTICAS ATLETAS'!$I:$I,$B106,'ESTATÍSTICAS ATLETAS'!U:U)</f>
        <v>0</v>
      </c>
      <c r="P106" s="18" t="str">
        <f t="shared" si="4"/>
        <v/>
      </c>
      <c r="Q106" s="16">
        <f>SUMIF('ESTATÍSTICAS ATLETAS'!$I:$I,$B106,'ESTATÍSTICAS ATLETAS'!W:W)</f>
        <v>0</v>
      </c>
      <c r="R106" s="16">
        <f>SUMIF('ESTATÍSTICAS ATLETAS'!$I:$I,$B106,'ESTATÍSTICAS ATLETAS'!X:X)</f>
        <v>0</v>
      </c>
      <c r="S106" s="18" t="str">
        <f t="shared" si="5"/>
        <v/>
      </c>
      <c r="T106" s="16">
        <f>SUMIF('ESTATÍSTICAS ATLETAS'!$I:$I,$B106,'ESTATÍSTICAS ATLETAS'!Z:Z)</f>
        <v>2</v>
      </c>
      <c r="U106" s="16">
        <f>SUMIF('ESTATÍSTICAS ATLETAS'!$I:$I,$B106,'ESTATÍSTICAS ATLETAS'!AA:AA)</f>
        <v>2</v>
      </c>
      <c r="V106" s="16">
        <f>SUMIF('ESTATÍSTICAS ATLETAS'!$I:$I,$B106,'ESTATÍSTICAS ATLETAS'!AB:AB)</f>
        <v>4</v>
      </c>
      <c r="W106" s="17">
        <f t="shared" si="6"/>
        <v>1.333333333</v>
      </c>
      <c r="X106" s="16">
        <f>SUMIF('ESTATÍSTICAS ATLETAS'!$I:$I,$B106,'ESTATÍSTICAS ATLETAS'!AC:AC)</f>
        <v>1</v>
      </c>
      <c r="Y106" s="17">
        <f t="shared" si="7"/>
        <v>0.3333333333</v>
      </c>
      <c r="Z106" s="16">
        <f>SUMIF('ESTATÍSTICAS ATLETAS'!$I:$I,$B106,'ESTATÍSTICAS ATLETAS'!AD:AD)</f>
        <v>2</v>
      </c>
      <c r="AA106" s="16">
        <f>SUMIF('ESTATÍSTICAS ATLETAS'!$I:$I,$B106,'ESTATÍSTICAS ATLETAS'!AE:AE)</f>
        <v>0</v>
      </c>
      <c r="AB106" s="16">
        <f>SUMIF('ESTATÍSTICAS ATLETAS'!$I:$I,$B106,'ESTATÍSTICAS ATLETAS'!AF:AF)</f>
        <v>0</v>
      </c>
      <c r="AC106" s="16">
        <f>SUMIF('ESTATÍSTICAS ATLETAS'!$I:$I,$B106,'ESTATÍSTICAS ATLETAS'!AG:AG)</f>
        <v>2</v>
      </c>
      <c r="AD106" s="16">
        <f>SUMIF('ESTATÍSTICAS ATLETAS'!$I:$I,$B106,'ESTATÍSTICAS ATLETAS'!AH:AH)</f>
        <v>0</v>
      </c>
      <c r="AE106" s="16">
        <f>SUMIF('ESTATÍSTICAS ATLETAS'!$I:$I,$B106,'ESTATÍSTICAS ATLETAS'!AI:AI)</f>
        <v>-5</v>
      </c>
      <c r="AF106" s="19">
        <f>SUMIF('ESTATÍSTICAS ATLETAS'!$I:$I,$B106,'ESTATÍSTICAS ATLETAS'!AJ:AJ)</f>
        <v>0</v>
      </c>
    </row>
    <row r="107">
      <c r="A107" s="20">
        <v>106.0</v>
      </c>
      <c r="B107" s="21" t="s">
        <v>213</v>
      </c>
      <c r="C107" s="21">
        <f>VLOOKUP(B107,'LISTA DE ATLETAS'!D:G,4,FALSE)</f>
        <v>7</v>
      </c>
      <c r="D107" s="21" t="s">
        <v>209</v>
      </c>
      <c r="E107" s="22">
        <f>COUNTIF('ESTATÍSTICAS ATLETAS'!I:I,B107)</f>
        <v>4</v>
      </c>
      <c r="F107" s="22">
        <f>SUMIF('ESTATÍSTICAS ATLETAS'!I:I,B107,'ESTATÍSTICAS ATLETAS'!M:M)</f>
        <v>35</v>
      </c>
      <c r="G107" s="23">
        <f t="shared" si="1"/>
        <v>8.75</v>
      </c>
      <c r="H107" s="22">
        <f>SUMIF('ESTATÍSTICAS ATLETAS'!$I:$I,$B107,'ESTATÍSTICAS ATLETAS'!N:N)</f>
        <v>15</v>
      </c>
      <c r="I107" s="22">
        <f>SUMIF('ESTATÍSTICAS ATLETAS'!$I:$I,$B107,'ESTATÍSTICAS ATLETAS'!O:O)</f>
        <v>38</v>
      </c>
      <c r="J107" s="24">
        <f t="shared" si="2"/>
        <v>0.3947368421</v>
      </c>
      <c r="K107" s="22">
        <f>SUMIF('ESTATÍSTICAS ATLETAS'!$I:$I,$B107,'ESTATÍSTICAS ATLETAS'!Q:Q)</f>
        <v>15</v>
      </c>
      <c r="L107" s="22">
        <f>SUMIF('ESTATÍSTICAS ATLETAS'!$I:$I,$B107,'ESTATÍSTICAS ATLETAS'!R:R)</f>
        <v>34</v>
      </c>
      <c r="M107" s="24">
        <f t="shared" si="3"/>
        <v>0.4411764706</v>
      </c>
      <c r="N107" s="22">
        <f>SUMIF('ESTATÍSTICAS ATLETAS'!$I:$I,$B107,'ESTATÍSTICAS ATLETAS'!T:T)</f>
        <v>0</v>
      </c>
      <c r="O107" s="22">
        <f>SUMIF('ESTATÍSTICAS ATLETAS'!$I:$I,$B107,'ESTATÍSTICAS ATLETAS'!U:U)</f>
        <v>4</v>
      </c>
      <c r="P107" s="24">
        <f t="shared" si="4"/>
        <v>0</v>
      </c>
      <c r="Q107" s="22">
        <f>SUMIF('ESTATÍSTICAS ATLETAS'!$I:$I,$B107,'ESTATÍSTICAS ATLETAS'!W:W)</f>
        <v>5</v>
      </c>
      <c r="R107" s="22">
        <f>SUMIF('ESTATÍSTICAS ATLETAS'!$I:$I,$B107,'ESTATÍSTICAS ATLETAS'!X:X)</f>
        <v>6</v>
      </c>
      <c r="S107" s="24">
        <f t="shared" si="5"/>
        <v>0.8333333333</v>
      </c>
      <c r="T107" s="22">
        <f>SUMIF('ESTATÍSTICAS ATLETAS'!$I:$I,$B107,'ESTATÍSTICAS ATLETAS'!Z:Z)</f>
        <v>8</v>
      </c>
      <c r="U107" s="22">
        <f>SUMIF('ESTATÍSTICAS ATLETAS'!$I:$I,$B107,'ESTATÍSTICAS ATLETAS'!AA:AA)</f>
        <v>20</v>
      </c>
      <c r="V107" s="22">
        <f>SUMIF('ESTATÍSTICAS ATLETAS'!$I:$I,$B107,'ESTATÍSTICAS ATLETAS'!AB:AB)</f>
        <v>28</v>
      </c>
      <c r="W107" s="23">
        <f t="shared" si="6"/>
        <v>7</v>
      </c>
      <c r="X107" s="22">
        <f>SUMIF('ESTATÍSTICAS ATLETAS'!$I:$I,$B107,'ESTATÍSTICAS ATLETAS'!AC:AC)</f>
        <v>3</v>
      </c>
      <c r="Y107" s="23">
        <f t="shared" si="7"/>
        <v>0.75</v>
      </c>
      <c r="Z107" s="22">
        <f>SUMIF('ESTATÍSTICAS ATLETAS'!$I:$I,$B107,'ESTATÍSTICAS ATLETAS'!AD:AD)</f>
        <v>12</v>
      </c>
      <c r="AA107" s="22">
        <f>SUMIF('ESTATÍSTICAS ATLETAS'!$I:$I,$B107,'ESTATÍSTICAS ATLETAS'!AE:AE)</f>
        <v>14</v>
      </c>
      <c r="AB107" s="22">
        <f>SUMIF('ESTATÍSTICAS ATLETAS'!$I:$I,$B107,'ESTATÍSTICAS ATLETAS'!AF:AF)</f>
        <v>0</v>
      </c>
      <c r="AC107" s="22">
        <f>SUMIF('ESTATÍSTICAS ATLETAS'!$I:$I,$B107,'ESTATÍSTICAS ATLETAS'!AG:AG)</f>
        <v>9</v>
      </c>
      <c r="AD107" s="22">
        <f>SUMIF('ESTATÍSTICAS ATLETAS'!$I:$I,$B107,'ESTATÍSTICAS ATLETAS'!AH:AH)</f>
        <v>4</v>
      </c>
      <c r="AE107" s="22">
        <f>SUMIF('ESTATÍSTICAS ATLETAS'!$I:$I,$B107,'ESTATÍSTICAS ATLETAS'!AI:AI)</f>
        <v>47</v>
      </c>
      <c r="AF107" s="25">
        <f>SUMIF('ESTATÍSTICAS ATLETAS'!$I:$I,$B107,'ESTATÍSTICAS ATLETAS'!AJ:AJ)</f>
        <v>44</v>
      </c>
    </row>
    <row r="108">
      <c r="A108" s="14">
        <v>107.0</v>
      </c>
      <c r="B108" s="15" t="s">
        <v>214</v>
      </c>
      <c r="C108" s="15">
        <f>VLOOKUP(B108,'LISTA DE ATLETAS'!D:G,4,FALSE)</f>
        <v>11</v>
      </c>
      <c r="D108" s="15" t="s">
        <v>209</v>
      </c>
      <c r="E108" s="16">
        <f>COUNTIF('ESTATÍSTICAS ATLETAS'!I:I,B108)</f>
        <v>4</v>
      </c>
      <c r="F108" s="16">
        <f>SUMIF('ESTATÍSTICAS ATLETAS'!I:I,B108,'ESTATÍSTICAS ATLETAS'!M:M)</f>
        <v>9</v>
      </c>
      <c r="G108" s="17">
        <f t="shared" si="1"/>
        <v>2.25</v>
      </c>
      <c r="H108" s="16">
        <f>SUMIF('ESTATÍSTICAS ATLETAS'!$I:$I,$B108,'ESTATÍSTICAS ATLETAS'!N:N)</f>
        <v>3</v>
      </c>
      <c r="I108" s="16">
        <f>SUMIF('ESTATÍSTICAS ATLETAS'!$I:$I,$B108,'ESTATÍSTICAS ATLETAS'!O:O)</f>
        <v>15</v>
      </c>
      <c r="J108" s="18">
        <f t="shared" si="2"/>
        <v>0.2</v>
      </c>
      <c r="K108" s="16">
        <f>SUMIF('ESTATÍSTICAS ATLETAS'!$I:$I,$B108,'ESTATÍSTICAS ATLETAS'!Q:Q)</f>
        <v>2</v>
      </c>
      <c r="L108" s="16">
        <f>SUMIF('ESTATÍSTICAS ATLETAS'!$I:$I,$B108,'ESTATÍSTICAS ATLETAS'!R:R)</f>
        <v>12</v>
      </c>
      <c r="M108" s="18">
        <f t="shared" si="3"/>
        <v>0.1666666667</v>
      </c>
      <c r="N108" s="16">
        <f>SUMIF('ESTATÍSTICAS ATLETAS'!$I:$I,$B108,'ESTATÍSTICAS ATLETAS'!T:T)</f>
        <v>1</v>
      </c>
      <c r="O108" s="16">
        <f>SUMIF('ESTATÍSTICAS ATLETAS'!$I:$I,$B108,'ESTATÍSTICAS ATLETAS'!U:U)</f>
        <v>3</v>
      </c>
      <c r="P108" s="18">
        <f t="shared" si="4"/>
        <v>0.3333333333</v>
      </c>
      <c r="Q108" s="16">
        <f>SUMIF('ESTATÍSTICAS ATLETAS'!$I:$I,$B108,'ESTATÍSTICAS ATLETAS'!W:W)</f>
        <v>2</v>
      </c>
      <c r="R108" s="16">
        <f>SUMIF('ESTATÍSTICAS ATLETAS'!$I:$I,$B108,'ESTATÍSTICAS ATLETAS'!X:X)</f>
        <v>4</v>
      </c>
      <c r="S108" s="18">
        <f t="shared" si="5"/>
        <v>0.5</v>
      </c>
      <c r="T108" s="16">
        <f>SUMIF('ESTATÍSTICAS ATLETAS'!$I:$I,$B108,'ESTATÍSTICAS ATLETAS'!Z:Z)</f>
        <v>1</v>
      </c>
      <c r="U108" s="16">
        <f>SUMIF('ESTATÍSTICAS ATLETAS'!$I:$I,$B108,'ESTATÍSTICAS ATLETAS'!AA:AA)</f>
        <v>12</v>
      </c>
      <c r="V108" s="16">
        <f>SUMIF('ESTATÍSTICAS ATLETAS'!$I:$I,$B108,'ESTATÍSTICAS ATLETAS'!AB:AB)</f>
        <v>13</v>
      </c>
      <c r="W108" s="17">
        <f t="shared" si="6"/>
        <v>3.25</v>
      </c>
      <c r="X108" s="16">
        <f>SUMIF('ESTATÍSTICAS ATLETAS'!$I:$I,$B108,'ESTATÍSTICAS ATLETAS'!AC:AC)</f>
        <v>4</v>
      </c>
      <c r="Y108" s="17">
        <f t="shared" si="7"/>
        <v>1</v>
      </c>
      <c r="Z108" s="16">
        <f>SUMIF('ESTATÍSTICAS ATLETAS'!$I:$I,$B108,'ESTATÍSTICAS ATLETAS'!AD:AD)</f>
        <v>7</v>
      </c>
      <c r="AA108" s="16">
        <f>SUMIF('ESTATÍSTICAS ATLETAS'!$I:$I,$B108,'ESTATÍSTICAS ATLETAS'!AE:AE)</f>
        <v>2</v>
      </c>
      <c r="AB108" s="16">
        <f>SUMIF('ESTATÍSTICAS ATLETAS'!$I:$I,$B108,'ESTATÍSTICAS ATLETAS'!AF:AF)</f>
        <v>0</v>
      </c>
      <c r="AC108" s="16">
        <f>SUMIF('ESTATÍSTICAS ATLETAS'!$I:$I,$B108,'ESTATÍSTICAS ATLETAS'!AG:AG)</f>
        <v>5</v>
      </c>
      <c r="AD108" s="16">
        <f>SUMIF('ESTATÍSTICAS ATLETAS'!$I:$I,$B108,'ESTATÍSTICAS ATLETAS'!AH:AH)</f>
        <v>2</v>
      </c>
      <c r="AE108" s="16">
        <f>SUMIF('ESTATÍSTICAS ATLETAS'!$I:$I,$B108,'ESTATÍSTICAS ATLETAS'!AI:AI)</f>
        <v>-22</v>
      </c>
      <c r="AF108" s="19">
        <f>SUMIF('ESTATÍSTICAS ATLETAS'!$I:$I,$B108,'ESTATÍSTICAS ATLETAS'!AJ:AJ)</f>
        <v>7</v>
      </c>
    </row>
    <row r="109">
      <c r="A109" s="20">
        <v>108.0</v>
      </c>
      <c r="B109" s="21" t="s">
        <v>215</v>
      </c>
      <c r="C109" s="21">
        <f>VLOOKUP(B109,'LISTA DE ATLETAS'!D:G,4,FALSE)</f>
        <v>20</v>
      </c>
      <c r="D109" s="21" t="s">
        <v>209</v>
      </c>
      <c r="E109" s="22">
        <f>COUNTIF('ESTATÍSTICAS ATLETAS'!I:I,B109)</f>
        <v>4</v>
      </c>
      <c r="F109" s="22">
        <f>SUMIF('ESTATÍSTICAS ATLETAS'!I:I,B109,'ESTATÍSTICAS ATLETAS'!M:M)</f>
        <v>10</v>
      </c>
      <c r="G109" s="23">
        <f t="shared" si="1"/>
        <v>2.5</v>
      </c>
      <c r="H109" s="22">
        <f>SUMIF('ESTATÍSTICAS ATLETAS'!$I:$I,$B109,'ESTATÍSTICAS ATLETAS'!N:N)</f>
        <v>4</v>
      </c>
      <c r="I109" s="22">
        <f>SUMIF('ESTATÍSTICAS ATLETAS'!$I:$I,$B109,'ESTATÍSTICAS ATLETAS'!O:O)</f>
        <v>25</v>
      </c>
      <c r="J109" s="24">
        <f t="shared" si="2"/>
        <v>0.16</v>
      </c>
      <c r="K109" s="22">
        <f>SUMIF('ESTATÍSTICAS ATLETAS'!$I:$I,$B109,'ESTATÍSTICAS ATLETAS'!Q:Q)</f>
        <v>3</v>
      </c>
      <c r="L109" s="22">
        <f>SUMIF('ESTATÍSTICAS ATLETAS'!$I:$I,$B109,'ESTATÍSTICAS ATLETAS'!R:R)</f>
        <v>6</v>
      </c>
      <c r="M109" s="24">
        <f t="shared" si="3"/>
        <v>0.5</v>
      </c>
      <c r="N109" s="22">
        <f>SUMIF('ESTATÍSTICAS ATLETAS'!$I:$I,$B109,'ESTATÍSTICAS ATLETAS'!T:T)</f>
        <v>1</v>
      </c>
      <c r="O109" s="22">
        <f>SUMIF('ESTATÍSTICAS ATLETAS'!$I:$I,$B109,'ESTATÍSTICAS ATLETAS'!U:U)</f>
        <v>19</v>
      </c>
      <c r="P109" s="24">
        <f t="shared" si="4"/>
        <v>0.05263157895</v>
      </c>
      <c r="Q109" s="22">
        <f>SUMIF('ESTATÍSTICAS ATLETAS'!$I:$I,$B109,'ESTATÍSTICAS ATLETAS'!W:W)</f>
        <v>1</v>
      </c>
      <c r="R109" s="22">
        <f>SUMIF('ESTATÍSTICAS ATLETAS'!$I:$I,$B109,'ESTATÍSTICAS ATLETAS'!X:X)</f>
        <v>3</v>
      </c>
      <c r="S109" s="24">
        <f t="shared" si="5"/>
        <v>0.3333333333</v>
      </c>
      <c r="T109" s="22">
        <f>SUMIF('ESTATÍSTICAS ATLETAS'!$I:$I,$B109,'ESTATÍSTICAS ATLETAS'!Z:Z)</f>
        <v>1</v>
      </c>
      <c r="U109" s="22">
        <f>SUMIF('ESTATÍSTICAS ATLETAS'!$I:$I,$B109,'ESTATÍSTICAS ATLETAS'!AA:AA)</f>
        <v>15</v>
      </c>
      <c r="V109" s="22">
        <f>SUMIF('ESTATÍSTICAS ATLETAS'!$I:$I,$B109,'ESTATÍSTICAS ATLETAS'!AB:AB)</f>
        <v>16</v>
      </c>
      <c r="W109" s="23">
        <f t="shared" si="6"/>
        <v>4</v>
      </c>
      <c r="X109" s="22">
        <f>SUMIF('ESTATÍSTICAS ATLETAS'!$I:$I,$B109,'ESTATÍSTICAS ATLETAS'!AC:AC)</f>
        <v>2</v>
      </c>
      <c r="Y109" s="23">
        <f t="shared" si="7"/>
        <v>0.5</v>
      </c>
      <c r="Z109" s="22">
        <f>SUMIF('ESTATÍSTICAS ATLETAS'!$I:$I,$B109,'ESTATÍSTICAS ATLETAS'!AD:AD)</f>
        <v>4</v>
      </c>
      <c r="AA109" s="22">
        <f>SUMIF('ESTATÍSTICAS ATLETAS'!$I:$I,$B109,'ESTATÍSTICAS ATLETAS'!AE:AE)</f>
        <v>0</v>
      </c>
      <c r="AB109" s="22">
        <f>SUMIF('ESTATÍSTICAS ATLETAS'!$I:$I,$B109,'ESTATÍSTICAS ATLETAS'!AF:AF)</f>
        <v>0</v>
      </c>
      <c r="AC109" s="22">
        <f>SUMIF('ESTATÍSTICAS ATLETAS'!$I:$I,$B109,'ESTATÍSTICAS ATLETAS'!AG:AG)</f>
        <v>5</v>
      </c>
      <c r="AD109" s="22">
        <f>SUMIF('ESTATÍSTICAS ATLETAS'!$I:$I,$B109,'ESTATÍSTICAS ATLETAS'!AH:AH)</f>
        <v>3</v>
      </c>
      <c r="AE109" s="22">
        <f>SUMIF('ESTATÍSTICAS ATLETAS'!$I:$I,$B109,'ESTATÍSTICAS ATLETAS'!AI:AI)</f>
        <v>24</v>
      </c>
      <c r="AF109" s="25">
        <f>SUMIF('ESTATÍSTICAS ATLETAS'!$I:$I,$B109,'ESTATÍSTICAS ATLETAS'!AJ:AJ)</f>
        <v>1</v>
      </c>
    </row>
    <row r="110">
      <c r="A110" s="14">
        <v>109.0</v>
      </c>
      <c r="B110" s="15" t="s">
        <v>216</v>
      </c>
      <c r="C110" s="15">
        <f>VLOOKUP(B110,'LISTA DE ATLETAS'!D:G,4,FALSE)</f>
        <v>23</v>
      </c>
      <c r="D110" s="15" t="s">
        <v>209</v>
      </c>
      <c r="E110" s="16">
        <f>COUNTIF('ESTATÍSTICAS ATLETAS'!I:I,B110)</f>
        <v>5</v>
      </c>
      <c r="F110" s="16">
        <f>SUMIF('ESTATÍSTICAS ATLETAS'!I:I,B110,'ESTATÍSTICAS ATLETAS'!M:M)</f>
        <v>4</v>
      </c>
      <c r="G110" s="17">
        <f t="shared" si="1"/>
        <v>0.8</v>
      </c>
      <c r="H110" s="16">
        <f>SUMIF('ESTATÍSTICAS ATLETAS'!$I:$I,$B110,'ESTATÍSTICAS ATLETAS'!N:N)</f>
        <v>1</v>
      </c>
      <c r="I110" s="16">
        <f>SUMIF('ESTATÍSTICAS ATLETAS'!$I:$I,$B110,'ESTATÍSTICAS ATLETAS'!O:O)</f>
        <v>17</v>
      </c>
      <c r="J110" s="18">
        <f t="shared" si="2"/>
        <v>0.05882352941</v>
      </c>
      <c r="K110" s="16">
        <f>SUMIF('ESTATÍSTICAS ATLETAS'!$I:$I,$B110,'ESTATÍSTICAS ATLETAS'!Q:Q)</f>
        <v>0</v>
      </c>
      <c r="L110" s="16">
        <f>SUMIF('ESTATÍSTICAS ATLETAS'!$I:$I,$B110,'ESTATÍSTICAS ATLETAS'!R:R)</f>
        <v>11</v>
      </c>
      <c r="M110" s="18">
        <f t="shared" si="3"/>
        <v>0</v>
      </c>
      <c r="N110" s="16">
        <f>SUMIF('ESTATÍSTICAS ATLETAS'!$I:$I,$B110,'ESTATÍSTICAS ATLETAS'!T:T)</f>
        <v>1</v>
      </c>
      <c r="O110" s="16">
        <f>SUMIF('ESTATÍSTICAS ATLETAS'!$I:$I,$B110,'ESTATÍSTICAS ATLETAS'!U:U)</f>
        <v>6</v>
      </c>
      <c r="P110" s="18">
        <f t="shared" si="4"/>
        <v>0.1666666667</v>
      </c>
      <c r="Q110" s="16">
        <f>SUMIF('ESTATÍSTICAS ATLETAS'!$I:$I,$B110,'ESTATÍSTICAS ATLETAS'!W:W)</f>
        <v>1</v>
      </c>
      <c r="R110" s="16">
        <f>SUMIF('ESTATÍSTICAS ATLETAS'!$I:$I,$B110,'ESTATÍSTICAS ATLETAS'!X:X)</f>
        <v>4</v>
      </c>
      <c r="S110" s="18">
        <f t="shared" si="5"/>
        <v>0.25</v>
      </c>
      <c r="T110" s="16">
        <f>SUMIF('ESTATÍSTICAS ATLETAS'!$I:$I,$B110,'ESTATÍSTICAS ATLETAS'!Z:Z)</f>
        <v>2</v>
      </c>
      <c r="U110" s="16">
        <f>SUMIF('ESTATÍSTICAS ATLETAS'!$I:$I,$B110,'ESTATÍSTICAS ATLETAS'!AA:AA)</f>
        <v>13</v>
      </c>
      <c r="V110" s="16">
        <f>SUMIF('ESTATÍSTICAS ATLETAS'!$I:$I,$B110,'ESTATÍSTICAS ATLETAS'!AB:AB)</f>
        <v>15</v>
      </c>
      <c r="W110" s="17">
        <f t="shared" si="6"/>
        <v>3</v>
      </c>
      <c r="X110" s="16">
        <f>SUMIF('ESTATÍSTICAS ATLETAS'!$I:$I,$B110,'ESTATÍSTICAS ATLETAS'!AC:AC)</f>
        <v>6</v>
      </c>
      <c r="Y110" s="17">
        <f t="shared" si="7"/>
        <v>1.2</v>
      </c>
      <c r="Z110" s="16">
        <f>SUMIF('ESTATÍSTICAS ATLETAS'!$I:$I,$B110,'ESTATÍSTICAS ATLETAS'!AD:AD)</f>
        <v>12</v>
      </c>
      <c r="AA110" s="16">
        <f>SUMIF('ESTATÍSTICAS ATLETAS'!$I:$I,$B110,'ESTATÍSTICAS ATLETAS'!AE:AE)</f>
        <v>3</v>
      </c>
      <c r="AB110" s="16">
        <f>SUMIF('ESTATÍSTICAS ATLETAS'!$I:$I,$B110,'ESTATÍSTICAS ATLETAS'!AF:AF)</f>
        <v>0</v>
      </c>
      <c r="AC110" s="16">
        <f>SUMIF('ESTATÍSTICAS ATLETAS'!$I:$I,$B110,'ESTATÍSTICAS ATLETAS'!AG:AG)</f>
        <v>2</v>
      </c>
      <c r="AD110" s="16">
        <f>SUMIF('ESTATÍSTICAS ATLETAS'!$I:$I,$B110,'ESTATÍSTICAS ATLETAS'!AH:AH)</f>
        <v>2</v>
      </c>
      <c r="AE110" s="16">
        <f>SUMIF('ESTATÍSTICAS ATLETAS'!$I:$I,$B110,'ESTATÍSTICAS ATLETAS'!AI:AI)</f>
        <v>-49</v>
      </c>
      <c r="AF110" s="19">
        <f>SUMIF('ESTATÍSTICAS ATLETAS'!$I:$I,$B110,'ESTATÍSTICAS ATLETAS'!AJ:AJ)</f>
        <v>-3</v>
      </c>
    </row>
    <row r="111">
      <c r="A111" s="20">
        <v>110.0</v>
      </c>
      <c r="B111" s="21" t="s">
        <v>217</v>
      </c>
      <c r="C111" s="21">
        <f>VLOOKUP(B111,'LISTA DE ATLETAS'!D:G,4,FALSE)</f>
        <v>27</v>
      </c>
      <c r="D111" s="21" t="s">
        <v>209</v>
      </c>
      <c r="E111" s="22">
        <f>COUNTIF('ESTATÍSTICAS ATLETAS'!I:I,B111)</f>
        <v>3</v>
      </c>
      <c r="F111" s="22">
        <f>SUMIF('ESTATÍSTICAS ATLETAS'!I:I,B111,'ESTATÍSTICAS ATLETAS'!M:M)</f>
        <v>4</v>
      </c>
      <c r="G111" s="23">
        <f t="shared" si="1"/>
        <v>1.333333333</v>
      </c>
      <c r="H111" s="22">
        <f>SUMIF('ESTATÍSTICAS ATLETAS'!$I:$I,$B111,'ESTATÍSTICAS ATLETAS'!N:N)</f>
        <v>2</v>
      </c>
      <c r="I111" s="22">
        <f>SUMIF('ESTATÍSTICAS ATLETAS'!$I:$I,$B111,'ESTATÍSTICAS ATLETAS'!O:O)</f>
        <v>8</v>
      </c>
      <c r="J111" s="24">
        <f t="shared" si="2"/>
        <v>0.25</v>
      </c>
      <c r="K111" s="22">
        <f>SUMIF('ESTATÍSTICAS ATLETAS'!$I:$I,$B111,'ESTATÍSTICAS ATLETAS'!Q:Q)</f>
        <v>2</v>
      </c>
      <c r="L111" s="22">
        <f>SUMIF('ESTATÍSTICAS ATLETAS'!$I:$I,$B111,'ESTATÍSTICAS ATLETAS'!R:R)</f>
        <v>8</v>
      </c>
      <c r="M111" s="24">
        <f t="shared" si="3"/>
        <v>0.25</v>
      </c>
      <c r="N111" s="22">
        <f>SUMIF('ESTATÍSTICAS ATLETAS'!$I:$I,$B111,'ESTATÍSTICAS ATLETAS'!T:T)</f>
        <v>0</v>
      </c>
      <c r="O111" s="22">
        <f>SUMIF('ESTATÍSTICAS ATLETAS'!$I:$I,$B111,'ESTATÍSTICAS ATLETAS'!U:U)</f>
        <v>0</v>
      </c>
      <c r="P111" s="24" t="str">
        <f t="shared" si="4"/>
        <v/>
      </c>
      <c r="Q111" s="22">
        <f>SUMIF('ESTATÍSTICAS ATLETAS'!$I:$I,$B111,'ESTATÍSTICAS ATLETAS'!W:W)</f>
        <v>0</v>
      </c>
      <c r="R111" s="22">
        <f>SUMIF('ESTATÍSTICAS ATLETAS'!$I:$I,$B111,'ESTATÍSTICAS ATLETAS'!X:X)</f>
        <v>0</v>
      </c>
      <c r="S111" s="24" t="str">
        <f t="shared" si="5"/>
        <v/>
      </c>
      <c r="T111" s="22">
        <f>SUMIF('ESTATÍSTICAS ATLETAS'!$I:$I,$B111,'ESTATÍSTICAS ATLETAS'!Z:Z)</f>
        <v>0</v>
      </c>
      <c r="U111" s="22">
        <f>SUMIF('ESTATÍSTICAS ATLETAS'!$I:$I,$B111,'ESTATÍSTICAS ATLETAS'!AA:AA)</f>
        <v>7</v>
      </c>
      <c r="V111" s="22">
        <f>SUMIF('ESTATÍSTICAS ATLETAS'!$I:$I,$B111,'ESTATÍSTICAS ATLETAS'!AB:AB)</f>
        <v>7</v>
      </c>
      <c r="W111" s="23">
        <f t="shared" si="6"/>
        <v>2.333333333</v>
      </c>
      <c r="X111" s="22">
        <f>SUMIF('ESTATÍSTICAS ATLETAS'!$I:$I,$B111,'ESTATÍSTICAS ATLETAS'!AC:AC)</f>
        <v>9</v>
      </c>
      <c r="Y111" s="23">
        <f t="shared" si="7"/>
        <v>3</v>
      </c>
      <c r="Z111" s="22">
        <f>SUMIF('ESTATÍSTICAS ATLETAS'!$I:$I,$B111,'ESTATÍSTICAS ATLETAS'!AD:AD)</f>
        <v>4</v>
      </c>
      <c r="AA111" s="22">
        <f>SUMIF('ESTATÍSTICAS ATLETAS'!$I:$I,$B111,'ESTATÍSTICAS ATLETAS'!AE:AE)</f>
        <v>1</v>
      </c>
      <c r="AB111" s="22">
        <f>SUMIF('ESTATÍSTICAS ATLETAS'!$I:$I,$B111,'ESTATÍSTICAS ATLETAS'!AF:AF)</f>
        <v>1</v>
      </c>
      <c r="AC111" s="22">
        <f>SUMIF('ESTATÍSTICAS ATLETAS'!$I:$I,$B111,'ESTATÍSTICAS ATLETAS'!AG:AG)</f>
        <v>6</v>
      </c>
      <c r="AD111" s="22">
        <f>SUMIF('ESTATÍSTICAS ATLETAS'!$I:$I,$B111,'ESTATÍSTICAS ATLETAS'!AH:AH)</f>
        <v>0</v>
      </c>
      <c r="AE111" s="22">
        <f>SUMIF('ESTATÍSTICAS ATLETAS'!$I:$I,$B111,'ESTATÍSTICAS ATLETAS'!AI:AI)</f>
        <v>-27</v>
      </c>
      <c r="AF111" s="25">
        <f>SUMIF('ESTATÍSTICAS ATLETAS'!$I:$I,$B111,'ESTATÍSTICAS ATLETAS'!AJ:AJ)</f>
        <v>12</v>
      </c>
    </row>
    <row r="112">
      <c r="A112" s="14">
        <v>111.0</v>
      </c>
      <c r="B112" s="15" t="s">
        <v>218</v>
      </c>
      <c r="C112" s="15">
        <f>VLOOKUP(B112,'LISTA DE ATLETAS'!D:G,4,FALSE)</f>
        <v>28</v>
      </c>
      <c r="D112" s="15" t="s">
        <v>209</v>
      </c>
      <c r="E112" s="16">
        <f>COUNTIF('ESTATÍSTICAS ATLETAS'!I:I,B112)</f>
        <v>3</v>
      </c>
      <c r="F112" s="16">
        <f>SUMIF('ESTATÍSTICAS ATLETAS'!I:I,B112,'ESTATÍSTICAS ATLETAS'!M:M)</f>
        <v>2</v>
      </c>
      <c r="G112" s="17">
        <f t="shared" si="1"/>
        <v>0.6666666667</v>
      </c>
      <c r="H112" s="16">
        <f>SUMIF('ESTATÍSTICAS ATLETAS'!$I:$I,$B112,'ESTATÍSTICAS ATLETAS'!N:N)</f>
        <v>1</v>
      </c>
      <c r="I112" s="16">
        <f>SUMIF('ESTATÍSTICAS ATLETAS'!$I:$I,$B112,'ESTATÍSTICAS ATLETAS'!O:O)</f>
        <v>6</v>
      </c>
      <c r="J112" s="18">
        <f t="shared" si="2"/>
        <v>0.1666666667</v>
      </c>
      <c r="K112" s="16">
        <f>SUMIF('ESTATÍSTICAS ATLETAS'!$I:$I,$B112,'ESTATÍSTICAS ATLETAS'!Q:Q)</f>
        <v>1</v>
      </c>
      <c r="L112" s="16">
        <f>SUMIF('ESTATÍSTICAS ATLETAS'!$I:$I,$B112,'ESTATÍSTICAS ATLETAS'!R:R)</f>
        <v>6</v>
      </c>
      <c r="M112" s="18">
        <f t="shared" si="3"/>
        <v>0.1666666667</v>
      </c>
      <c r="N112" s="16">
        <f>SUMIF('ESTATÍSTICAS ATLETAS'!$I:$I,$B112,'ESTATÍSTICAS ATLETAS'!T:T)</f>
        <v>0</v>
      </c>
      <c r="O112" s="16">
        <f>SUMIF('ESTATÍSTICAS ATLETAS'!$I:$I,$B112,'ESTATÍSTICAS ATLETAS'!U:U)</f>
        <v>0</v>
      </c>
      <c r="P112" s="18" t="str">
        <f t="shared" si="4"/>
        <v/>
      </c>
      <c r="Q112" s="16">
        <f>SUMIF('ESTATÍSTICAS ATLETAS'!$I:$I,$B112,'ESTATÍSTICAS ATLETAS'!W:W)</f>
        <v>0</v>
      </c>
      <c r="R112" s="16">
        <f>SUMIF('ESTATÍSTICAS ATLETAS'!$I:$I,$B112,'ESTATÍSTICAS ATLETAS'!X:X)</f>
        <v>0</v>
      </c>
      <c r="S112" s="18" t="str">
        <f t="shared" si="5"/>
        <v/>
      </c>
      <c r="T112" s="16">
        <f>SUMIF('ESTATÍSTICAS ATLETAS'!$I:$I,$B112,'ESTATÍSTICAS ATLETAS'!Z:Z)</f>
        <v>0</v>
      </c>
      <c r="U112" s="16">
        <f>SUMIF('ESTATÍSTICAS ATLETAS'!$I:$I,$B112,'ESTATÍSTICAS ATLETAS'!AA:AA)</f>
        <v>3</v>
      </c>
      <c r="V112" s="16">
        <f>SUMIF('ESTATÍSTICAS ATLETAS'!$I:$I,$B112,'ESTATÍSTICAS ATLETAS'!AB:AB)</f>
        <v>3</v>
      </c>
      <c r="W112" s="17">
        <f t="shared" si="6"/>
        <v>1</v>
      </c>
      <c r="X112" s="16">
        <f>SUMIF('ESTATÍSTICAS ATLETAS'!$I:$I,$B112,'ESTATÍSTICAS ATLETAS'!AC:AC)</f>
        <v>2</v>
      </c>
      <c r="Y112" s="17">
        <f t="shared" si="7"/>
        <v>0.6666666667</v>
      </c>
      <c r="Z112" s="16">
        <f>SUMIF('ESTATÍSTICAS ATLETAS'!$I:$I,$B112,'ESTATÍSTICAS ATLETAS'!AD:AD)</f>
        <v>3</v>
      </c>
      <c r="AA112" s="16">
        <f>SUMIF('ESTATÍSTICAS ATLETAS'!$I:$I,$B112,'ESTATÍSTICAS ATLETAS'!AE:AE)</f>
        <v>1</v>
      </c>
      <c r="AB112" s="16">
        <f>SUMIF('ESTATÍSTICAS ATLETAS'!$I:$I,$B112,'ESTATÍSTICAS ATLETAS'!AF:AF)</f>
        <v>0</v>
      </c>
      <c r="AC112" s="16">
        <f>SUMIF('ESTATÍSTICAS ATLETAS'!$I:$I,$B112,'ESTATÍSTICAS ATLETAS'!AG:AG)</f>
        <v>0</v>
      </c>
      <c r="AD112" s="16">
        <f>SUMIF('ESTATÍSTICAS ATLETAS'!$I:$I,$B112,'ESTATÍSTICAS ATLETAS'!AH:AH)</f>
        <v>0</v>
      </c>
      <c r="AE112" s="16">
        <f>SUMIF('ESTATÍSTICAS ATLETAS'!$I:$I,$B112,'ESTATÍSTICAS ATLETAS'!AI:AI)</f>
        <v>-38</v>
      </c>
      <c r="AF112" s="19">
        <f>SUMIF('ESTATÍSTICAS ATLETAS'!$I:$I,$B112,'ESTATÍSTICAS ATLETAS'!AJ:AJ)</f>
        <v>0</v>
      </c>
    </row>
    <row r="113">
      <c r="A113" s="20">
        <v>112.0</v>
      </c>
      <c r="B113" s="21" t="s">
        <v>219</v>
      </c>
      <c r="C113" s="21">
        <f>VLOOKUP(B113,'LISTA DE ATLETAS'!D:G,4,FALSE)</f>
        <v>41</v>
      </c>
      <c r="D113" s="21" t="s">
        <v>209</v>
      </c>
      <c r="E113" s="22">
        <f>COUNTIF('ESTATÍSTICAS ATLETAS'!I:I,B113)</f>
        <v>4</v>
      </c>
      <c r="F113" s="22">
        <f>SUMIF('ESTATÍSTICAS ATLETAS'!I:I,B113,'ESTATÍSTICAS ATLETAS'!M:M)</f>
        <v>0</v>
      </c>
      <c r="G113" s="23">
        <f t="shared" si="1"/>
        <v>0</v>
      </c>
      <c r="H113" s="22">
        <f>SUMIF('ESTATÍSTICAS ATLETAS'!$I:$I,$B113,'ESTATÍSTICAS ATLETAS'!N:N)</f>
        <v>0</v>
      </c>
      <c r="I113" s="22">
        <f>SUMIF('ESTATÍSTICAS ATLETAS'!$I:$I,$B113,'ESTATÍSTICAS ATLETAS'!O:O)</f>
        <v>4</v>
      </c>
      <c r="J113" s="24">
        <f t="shared" si="2"/>
        <v>0</v>
      </c>
      <c r="K113" s="22">
        <f>SUMIF('ESTATÍSTICAS ATLETAS'!$I:$I,$B113,'ESTATÍSTICAS ATLETAS'!Q:Q)</f>
        <v>0</v>
      </c>
      <c r="L113" s="22">
        <f>SUMIF('ESTATÍSTICAS ATLETAS'!$I:$I,$B113,'ESTATÍSTICAS ATLETAS'!R:R)</f>
        <v>4</v>
      </c>
      <c r="M113" s="24">
        <f t="shared" si="3"/>
        <v>0</v>
      </c>
      <c r="N113" s="22">
        <f>SUMIF('ESTATÍSTICAS ATLETAS'!$I:$I,$B113,'ESTATÍSTICAS ATLETAS'!T:T)</f>
        <v>0</v>
      </c>
      <c r="O113" s="22">
        <f>SUMIF('ESTATÍSTICAS ATLETAS'!$I:$I,$B113,'ESTATÍSTICAS ATLETAS'!U:U)</f>
        <v>0</v>
      </c>
      <c r="P113" s="24" t="str">
        <f t="shared" si="4"/>
        <v/>
      </c>
      <c r="Q113" s="22">
        <f>SUMIF('ESTATÍSTICAS ATLETAS'!$I:$I,$B113,'ESTATÍSTICAS ATLETAS'!W:W)</f>
        <v>0</v>
      </c>
      <c r="R113" s="22">
        <f>SUMIF('ESTATÍSTICAS ATLETAS'!$I:$I,$B113,'ESTATÍSTICAS ATLETAS'!X:X)</f>
        <v>0</v>
      </c>
      <c r="S113" s="24" t="str">
        <f t="shared" si="5"/>
        <v/>
      </c>
      <c r="T113" s="22">
        <f>SUMIF('ESTATÍSTICAS ATLETAS'!$I:$I,$B113,'ESTATÍSTICAS ATLETAS'!Z:Z)</f>
        <v>1</v>
      </c>
      <c r="U113" s="22">
        <f>SUMIF('ESTATÍSTICAS ATLETAS'!$I:$I,$B113,'ESTATÍSTICAS ATLETAS'!AA:AA)</f>
        <v>4</v>
      </c>
      <c r="V113" s="22">
        <f>SUMIF('ESTATÍSTICAS ATLETAS'!$I:$I,$B113,'ESTATÍSTICAS ATLETAS'!AB:AB)</f>
        <v>5</v>
      </c>
      <c r="W113" s="23">
        <f t="shared" si="6"/>
        <v>1.25</v>
      </c>
      <c r="X113" s="22">
        <f>SUMIF('ESTATÍSTICAS ATLETAS'!$I:$I,$B113,'ESTATÍSTICAS ATLETAS'!AC:AC)</f>
        <v>0</v>
      </c>
      <c r="Y113" s="23">
        <f t="shared" si="7"/>
        <v>0</v>
      </c>
      <c r="Z113" s="22">
        <f>SUMIF('ESTATÍSTICAS ATLETAS'!$I:$I,$B113,'ESTATÍSTICAS ATLETAS'!AD:AD)</f>
        <v>10</v>
      </c>
      <c r="AA113" s="22">
        <f>SUMIF('ESTATÍSTICAS ATLETAS'!$I:$I,$B113,'ESTATÍSTICAS ATLETAS'!AE:AE)</f>
        <v>0</v>
      </c>
      <c r="AB113" s="22">
        <f>SUMIF('ESTATÍSTICAS ATLETAS'!$I:$I,$B113,'ESTATÍSTICAS ATLETAS'!AF:AF)</f>
        <v>0</v>
      </c>
      <c r="AC113" s="22">
        <f>SUMIF('ESTATÍSTICAS ATLETAS'!$I:$I,$B113,'ESTATÍSTICAS ATLETAS'!AG:AG)</f>
        <v>0</v>
      </c>
      <c r="AD113" s="22">
        <f>SUMIF('ESTATÍSTICAS ATLETAS'!$I:$I,$B113,'ESTATÍSTICAS ATLETAS'!AH:AH)</f>
        <v>0</v>
      </c>
      <c r="AE113" s="22">
        <f>SUMIF('ESTATÍSTICAS ATLETAS'!$I:$I,$B113,'ESTATÍSTICAS ATLETAS'!AI:AI)</f>
        <v>-32</v>
      </c>
      <c r="AF113" s="25">
        <f>SUMIF('ESTATÍSTICAS ATLETAS'!$I:$I,$B113,'ESTATÍSTICAS ATLETAS'!AJ:AJ)</f>
        <v>-9</v>
      </c>
    </row>
    <row r="114">
      <c r="A114" s="14">
        <v>113.0</v>
      </c>
      <c r="B114" s="15" t="s">
        <v>220</v>
      </c>
      <c r="C114" s="15">
        <f>VLOOKUP(B114,'LISTA DE ATLETAS'!D:G,4,FALSE)</f>
        <v>72</v>
      </c>
      <c r="D114" s="15" t="s">
        <v>209</v>
      </c>
      <c r="E114" s="16">
        <f>COUNTIF('ESTATÍSTICAS ATLETAS'!I:I,B114)</f>
        <v>3</v>
      </c>
      <c r="F114" s="16">
        <f>SUMIF('ESTATÍSTICAS ATLETAS'!I:I,B114,'ESTATÍSTICAS ATLETAS'!M:M)</f>
        <v>0</v>
      </c>
      <c r="G114" s="17">
        <f t="shared" si="1"/>
        <v>0</v>
      </c>
      <c r="H114" s="16">
        <f>SUMIF('ESTATÍSTICAS ATLETAS'!$I:$I,$B114,'ESTATÍSTICAS ATLETAS'!N:N)</f>
        <v>0</v>
      </c>
      <c r="I114" s="16">
        <f>SUMIF('ESTATÍSTICAS ATLETAS'!$I:$I,$B114,'ESTATÍSTICAS ATLETAS'!O:O)</f>
        <v>0</v>
      </c>
      <c r="J114" s="18" t="str">
        <f t="shared" si="2"/>
        <v/>
      </c>
      <c r="K114" s="16">
        <f>SUMIF('ESTATÍSTICAS ATLETAS'!$I:$I,$B114,'ESTATÍSTICAS ATLETAS'!Q:Q)</f>
        <v>0</v>
      </c>
      <c r="L114" s="16">
        <f>SUMIF('ESTATÍSTICAS ATLETAS'!$I:$I,$B114,'ESTATÍSTICAS ATLETAS'!R:R)</f>
        <v>0</v>
      </c>
      <c r="M114" s="18" t="str">
        <f t="shared" si="3"/>
        <v/>
      </c>
      <c r="N114" s="16">
        <f>SUMIF('ESTATÍSTICAS ATLETAS'!$I:$I,$B114,'ESTATÍSTICAS ATLETAS'!T:T)</f>
        <v>0</v>
      </c>
      <c r="O114" s="16">
        <f>SUMIF('ESTATÍSTICAS ATLETAS'!$I:$I,$B114,'ESTATÍSTICAS ATLETAS'!U:U)</f>
        <v>0</v>
      </c>
      <c r="P114" s="18" t="str">
        <f t="shared" si="4"/>
        <v/>
      </c>
      <c r="Q114" s="16">
        <f>SUMIF('ESTATÍSTICAS ATLETAS'!$I:$I,$B114,'ESTATÍSTICAS ATLETAS'!W:W)</f>
        <v>0</v>
      </c>
      <c r="R114" s="16">
        <f>SUMIF('ESTATÍSTICAS ATLETAS'!$I:$I,$B114,'ESTATÍSTICAS ATLETAS'!X:X)</f>
        <v>0</v>
      </c>
      <c r="S114" s="18" t="str">
        <f t="shared" si="5"/>
        <v/>
      </c>
      <c r="T114" s="16">
        <f>SUMIF('ESTATÍSTICAS ATLETAS'!$I:$I,$B114,'ESTATÍSTICAS ATLETAS'!Z:Z)</f>
        <v>1</v>
      </c>
      <c r="U114" s="16">
        <f>SUMIF('ESTATÍSTICAS ATLETAS'!$I:$I,$B114,'ESTATÍSTICAS ATLETAS'!AA:AA)</f>
        <v>4</v>
      </c>
      <c r="V114" s="16">
        <f>SUMIF('ESTATÍSTICAS ATLETAS'!$I:$I,$B114,'ESTATÍSTICAS ATLETAS'!AB:AB)</f>
        <v>5</v>
      </c>
      <c r="W114" s="17">
        <f t="shared" si="6"/>
        <v>1.666666667</v>
      </c>
      <c r="X114" s="16">
        <f>SUMIF('ESTATÍSTICAS ATLETAS'!$I:$I,$B114,'ESTATÍSTICAS ATLETAS'!AC:AC)</f>
        <v>1</v>
      </c>
      <c r="Y114" s="17">
        <f t="shared" si="7"/>
        <v>0.3333333333</v>
      </c>
      <c r="Z114" s="16">
        <f>SUMIF('ESTATÍSTICAS ATLETAS'!$I:$I,$B114,'ESTATÍSTICAS ATLETAS'!AD:AD)</f>
        <v>0</v>
      </c>
      <c r="AA114" s="16">
        <f>SUMIF('ESTATÍSTICAS ATLETAS'!$I:$I,$B114,'ESTATÍSTICAS ATLETAS'!AE:AE)</f>
        <v>0</v>
      </c>
      <c r="AB114" s="16">
        <f>SUMIF('ESTATÍSTICAS ATLETAS'!$I:$I,$B114,'ESTATÍSTICAS ATLETAS'!AF:AF)</f>
        <v>0</v>
      </c>
      <c r="AC114" s="16">
        <f>SUMIF('ESTATÍSTICAS ATLETAS'!$I:$I,$B114,'ESTATÍSTICAS ATLETAS'!AG:AG)</f>
        <v>2</v>
      </c>
      <c r="AD114" s="16">
        <f>SUMIF('ESTATÍSTICAS ATLETAS'!$I:$I,$B114,'ESTATÍSTICAS ATLETAS'!AH:AH)</f>
        <v>0</v>
      </c>
      <c r="AE114" s="16">
        <f>SUMIF('ESTATÍSTICAS ATLETAS'!$I:$I,$B114,'ESTATÍSTICAS ATLETAS'!AI:AI)</f>
        <v>-24</v>
      </c>
      <c r="AF114" s="19">
        <f>SUMIF('ESTATÍSTICAS ATLETAS'!$I:$I,$B114,'ESTATÍSTICAS ATLETAS'!AJ:AJ)</f>
        <v>6</v>
      </c>
    </row>
    <row r="115">
      <c r="A115" s="20">
        <v>114.0</v>
      </c>
      <c r="B115" s="21" t="s">
        <v>221</v>
      </c>
      <c r="C115" s="21">
        <f>VLOOKUP(B115,'LISTA DE ATLETAS'!D:G,4,FALSE)</f>
        <v>73</v>
      </c>
      <c r="D115" s="21" t="s">
        <v>209</v>
      </c>
      <c r="E115" s="22">
        <f>COUNTIF('ESTATÍSTICAS ATLETAS'!I:I,B115)</f>
        <v>5</v>
      </c>
      <c r="F115" s="22">
        <f>SUMIF('ESTATÍSTICAS ATLETAS'!I:I,B115,'ESTATÍSTICAS ATLETAS'!M:M)</f>
        <v>22</v>
      </c>
      <c r="G115" s="23">
        <f t="shared" si="1"/>
        <v>4.4</v>
      </c>
      <c r="H115" s="22">
        <f>SUMIF('ESTATÍSTICAS ATLETAS'!$I:$I,$B115,'ESTATÍSTICAS ATLETAS'!N:N)</f>
        <v>8</v>
      </c>
      <c r="I115" s="22">
        <f>SUMIF('ESTATÍSTICAS ATLETAS'!$I:$I,$B115,'ESTATÍSTICAS ATLETAS'!O:O)</f>
        <v>32</v>
      </c>
      <c r="J115" s="24">
        <f t="shared" si="2"/>
        <v>0.25</v>
      </c>
      <c r="K115" s="22">
        <f>SUMIF('ESTATÍSTICAS ATLETAS'!$I:$I,$B115,'ESTATÍSTICAS ATLETAS'!Q:Q)</f>
        <v>8</v>
      </c>
      <c r="L115" s="22">
        <f>SUMIF('ESTATÍSTICAS ATLETAS'!$I:$I,$B115,'ESTATÍSTICAS ATLETAS'!R:R)</f>
        <v>29</v>
      </c>
      <c r="M115" s="24">
        <f t="shared" si="3"/>
        <v>0.275862069</v>
      </c>
      <c r="N115" s="22">
        <f>SUMIF('ESTATÍSTICAS ATLETAS'!$I:$I,$B115,'ESTATÍSTICAS ATLETAS'!T:T)</f>
        <v>0</v>
      </c>
      <c r="O115" s="22">
        <f>SUMIF('ESTATÍSTICAS ATLETAS'!$I:$I,$B115,'ESTATÍSTICAS ATLETAS'!U:U)</f>
        <v>3</v>
      </c>
      <c r="P115" s="24">
        <f t="shared" si="4"/>
        <v>0</v>
      </c>
      <c r="Q115" s="22">
        <f>SUMIF('ESTATÍSTICAS ATLETAS'!$I:$I,$B115,'ESTATÍSTICAS ATLETAS'!W:W)</f>
        <v>6</v>
      </c>
      <c r="R115" s="22">
        <f>SUMIF('ESTATÍSTICAS ATLETAS'!$I:$I,$B115,'ESTATÍSTICAS ATLETAS'!X:X)</f>
        <v>11</v>
      </c>
      <c r="S115" s="24">
        <f t="shared" si="5"/>
        <v>0.5454545455</v>
      </c>
      <c r="T115" s="22">
        <f>SUMIF('ESTATÍSTICAS ATLETAS'!$I:$I,$B115,'ESTATÍSTICAS ATLETAS'!Z:Z)</f>
        <v>5</v>
      </c>
      <c r="U115" s="22">
        <f>SUMIF('ESTATÍSTICAS ATLETAS'!$I:$I,$B115,'ESTATÍSTICAS ATLETAS'!AA:AA)</f>
        <v>6</v>
      </c>
      <c r="V115" s="22">
        <f>SUMIF('ESTATÍSTICAS ATLETAS'!$I:$I,$B115,'ESTATÍSTICAS ATLETAS'!AB:AB)</f>
        <v>11</v>
      </c>
      <c r="W115" s="23">
        <f t="shared" si="6"/>
        <v>2.2</v>
      </c>
      <c r="X115" s="22">
        <f>SUMIF('ESTATÍSTICAS ATLETAS'!$I:$I,$B115,'ESTATÍSTICAS ATLETAS'!AC:AC)</f>
        <v>3</v>
      </c>
      <c r="Y115" s="23">
        <f t="shared" si="7"/>
        <v>0.6</v>
      </c>
      <c r="Z115" s="22">
        <f>SUMIF('ESTATÍSTICAS ATLETAS'!$I:$I,$B115,'ESTATÍSTICAS ATLETAS'!AD:AD)</f>
        <v>15</v>
      </c>
      <c r="AA115" s="22">
        <f>SUMIF('ESTATÍSTICAS ATLETAS'!$I:$I,$B115,'ESTATÍSTICAS ATLETAS'!AE:AE)</f>
        <v>1</v>
      </c>
      <c r="AB115" s="22">
        <f>SUMIF('ESTATÍSTICAS ATLETAS'!$I:$I,$B115,'ESTATÍSTICAS ATLETAS'!AF:AF)</f>
        <v>0</v>
      </c>
      <c r="AC115" s="22">
        <f>SUMIF('ESTATÍSTICAS ATLETAS'!$I:$I,$B115,'ESTATÍSTICAS ATLETAS'!AG:AG)</f>
        <v>3</v>
      </c>
      <c r="AD115" s="22">
        <f>SUMIF('ESTATÍSTICAS ATLETAS'!$I:$I,$B115,'ESTATÍSTICAS ATLETAS'!AH:AH)</f>
        <v>8</v>
      </c>
      <c r="AE115" s="22">
        <f>SUMIF('ESTATÍSTICAS ATLETAS'!$I:$I,$B115,'ESTATÍSTICAS ATLETAS'!AI:AI)</f>
        <v>-23</v>
      </c>
      <c r="AF115" s="25">
        <f>SUMIF('ESTATÍSTICAS ATLETAS'!$I:$I,$B115,'ESTATÍSTICAS ATLETAS'!AJ:AJ)</f>
        <v>-7</v>
      </c>
    </row>
    <row r="116">
      <c r="A116" s="14">
        <v>115.0</v>
      </c>
      <c r="B116" s="15" t="s">
        <v>222</v>
      </c>
      <c r="C116" s="15">
        <f>VLOOKUP(B116,'LISTA DE ATLETAS'!D:G,4,FALSE)</f>
        <v>74</v>
      </c>
      <c r="D116" s="15" t="s">
        <v>209</v>
      </c>
      <c r="E116" s="16">
        <f>COUNTIF('ESTATÍSTICAS ATLETAS'!I:I,B116)</f>
        <v>5</v>
      </c>
      <c r="F116" s="16">
        <f>SUMIF('ESTATÍSTICAS ATLETAS'!I:I,B116,'ESTATÍSTICAS ATLETAS'!M:M)</f>
        <v>2</v>
      </c>
      <c r="G116" s="17">
        <f t="shared" si="1"/>
        <v>0.4</v>
      </c>
      <c r="H116" s="16">
        <f>SUMIF('ESTATÍSTICAS ATLETAS'!$I:$I,$B116,'ESTATÍSTICAS ATLETAS'!N:N)</f>
        <v>1</v>
      </c>
      <c r="I116" s="16">
        <f>SUMIF('ESTATÍSTICAS ATLETAS'!$I:$I,$B116,'ESTATÍSTICAS ATLETAS'!O:O)</f>
        <v>14</v>
      </c>
      <c r="J116" s="18">
        <f t="shared" si="2"/>
        <v>0.07142857143</v>
      </c>
      <c r="K116" s="16">
        <f>SUMIF('ESTATÍSTICAS ATLETAS'!$I:$I,$B116,'ESTATÍSTICAS ATLETAS'!Q:Q)</f>
        <v>1</v>
      </c>
      <c r="L116" s="16">
        <f>SUMIF('ESTATÍSTICAS ATLETAS'!$I:$I,$B116,'ESTATÍSTICAS ATLETAS'!R:R)</f>
        <v>11</v>
      </c>
      <c r="M116" s="18">
        <f t="shared" si="3"/>
        <v>0.09090909091</v>
      </c>
      <c r="N116" s="16">
        <f>SUMIF('ESTATÍSTICAS ATLETAS'!$I:$I,$B116,'ESTATÍSTICAS ATLETAS'!T:T)</f>
        <v>0</v>
      </c>
      <c r="O116" s="16">
        <f>SUMIF('ESTATÍSTICAS ATLETAS'!$I:$I,$B116,'ESTATÍSTICAS ATLETAS'!U:U)</f>
        <v>3</v>
      </c>
      <c r="P116" s="18">
        <f t="shared" si="4"/>
        <v>0</v>
      </c>
      <c r="Q116" s="16">
        <f>SUMIF('ESTATÍSTICAS ATLETAS'!$I:$I,$B116,'ESTATÍSTICAS ATLETAS'!W:W)</f>
        <v>0</v>
      </c>
      <c r="R116" s="16">
        <f>SUMIF('ESTATÍSTICAS ATLETAS'!$I:$I,$B116,'ESTATÍSTICAS ATLETAS'!X:X)</f>
        <v>0</v>
      </c>
      <c r="S116" s="18" t="str">
        <f t="shared" si="5"/>
        <v/>
      </c>
      <c r="T116" s="16">
        <f>SUMIF('ESTATÍSTICAS ATLETAS'!$I:$I,$B116,'ESTATÍSTICAS ATLETAS'!Z:Z)</f>
        <v>1</v>
      </c>
      <c r="U116" s="16">
        <f>SUMIF('ESTATÍSTICAS ATLETAS'!$I:$I,$B116,'ESTATÍSTICAS ATLETAS'!AA:AA)</f>
        <v>8</v>
      </c>
      <c r="V116" s="16">
        <f>SUMIF('ESTATÍSTICAS ATLETAS'!$I:$I,$B116,'ESTATÍSTICAS ATLETAS'!AB:AB)</f>
        <v>9</v>
      </c>
      <c r="W116" s="17">
        <f t="shared" si="6"/>
        <v>1.8</v>
      </c>
      <c r="X116" s="16">
        <f>SUMIF('ESTATÍSTICAS ATLETAS'!$I:$I,$B116,'ESTATÍSTICAS ATLETAS'!AC:AC)</f>
        <v>9</v>
      </c>
      <c r="Y116" s="17">
        <f t="shared" si="7"/>
        <v>1.8</v>
      </c>
      <c r="Z116" s="16">
        <f>SUMIF('ESTATÍSTICAS ATLETAS'!$I:$I,$B116,'ESTATÍSTICAS ATLETAS'!AD:AD)</f>
        <v>17</v>
      </c>
      <c r="AA116" s="16">
        <f>SUMIF('ESTATÍSTICAS ATLETAS'!$I:$I,$B116,'ESTATÍSTICAS ATLETAS'!AE:AE)</f>
        <v>3</v>
      </c>
      <c r="AB116" s="16">
        <f>SUMIF('ESTATÍSTICAS ATLETAS'!$I:$I,$B116,'ESTATÍSTICAS ATLETAS'!AF:AF)</f>
        <v>1</v>
      </c>
      <c r="AC116" s="16">
        <f>SUMIF('ESTATÍSTICAS ATLETAS'!$I:$I,$B116,'ESTATÍSTICAS ATLETAS'!AG:AG)</f>
        <v>3</v>
      </c>
      <c r="AD116" s="16">
        <f>SUMIF('ESTATÍSTICAS ATLETAS'!$I:$I,$B116,'ESTATÍSTICAS ATLETAS'!AH:AH)</f>
        <v>0</v>
      </c>
      <c r="AE116" s="16">
        <f>SUMIF('ESTATÍSTICAS ATLETAS'!$I:$I,$B116,'ESTATÍSTICAS ATLETAS'!AI:AI)</f>
        <v>-43</v>
      </c>
      <c r="AF116" s="19">
        <f>SUMIF('ESTATÍSTICAS ATLETAS'!$I:$I,$B116,'ESTATÍSTICAS ATLETAS'!AJ:AJ)</f>
        <v>-6</v>
      </c>
    </row>
    <row r="117">
      <c r="A117" s="20">
        <v>116.0</v>
      </c>
      <c r="B117" s="21" t="s">
        <v>223</v>
      </c>
      <c r="C117" s="21">
        <f>VLOOKUP(B117,'LISTA DE ATLETAS'!D:G,4,FALSE)</f>
        <v>77</v>
      </c>
      <c r="D117" s="21" t="s">
        <v>209</v>
      </c>
      <c r="E117" s="22">
        <f>COUNTIF('ESTATÍSTICAS ATLETAS'!I:I,B117)</f>
        <v>4</v>
      </c>
      <c r="F117" s="22">
        <f>SUMIF('ESTATÍSTICAS ATLETAS'!I:I,B117,'ESTATÍSTICAS ATLETAS'!M:M)</f>
        <v>26</v>
      </c>
      <c r="G117" s="23">
        <f t="shared" si="1"/>
        <v>6.5</v>
      </c>
      <c r="H117" s="22">
        <f>SUMIF('ESTATÍSTICAS ATLETAS'!$I:$I,$B117,'ESTATÍSTICAS ATLETAS'!N:N)</f>
        <v>9</v>
      </c>
      <c r="I117" s="22">
        <f>SUMIF('ESTATÍSTICAS ATLETAS'!$I:$I,$B117,'ESTATÍSTICAS ATLETAS'!O:O)</f>
        <v>44</v>
      </c>
      <c r="J117" s="24">
        <f t="shared" si="2"/>
        <v>0.2045454545</v>
      </c>
      <c r="K117" s="22">
        <f>SUMIF('ESTATÍSTICAS ATLETAS'!$I:$I,$B117,'ESTATÍSTICAS ATLETAS'!Q:Q)</f>
        <v>7</v>
      </c>
      <c r="L117" s="22">
        <f>SUMIF('ESTATÍSTICAS ATLETAS'!$I:$I,$B117,'ESTATÍSTICAS ATLETAS'!R:R)</f>
        <v>19</v>
      </c>
      <c r="M117" s="24">
        <f t="shared" si="3"/>
        <v>0.3684210526</v>
      </c>
      <c r="N117" s="22">
        <f>SUMIF('ESTATÍSTICAS ATLETAS'!$I:$I,$B117,'ESTATÍSTICAS ATLETAS'!T:T)</f>
        <v>2</v>
      </c>
      <c r="O117" s="22">
        <f>SUMIF('ESTATÍSTICAS ATLETAS'!$I:$I,$B117,'ESTATÍSTICAS ATLETAS'!U:U)</f>
        <v>25</v>
      </c>
      <c r="P117" s="24">
        <f t="shared" si="4"/>
        <v>0.08</v>
      </c>
      <c r="Q117" s="22">
        <f>SUMIF('ESTATÍSTICAS ATLETAS'!$I:$I,$B117,'ESTATÍSTICAS ATLETAS'!W:W)</f>
        <v>6</v>
      </c>
      <c r="R117" s="22">
        <f>SUMIF('ESTATÍSTICAS ATLETAS'!$I:$I,$B117,'ESTATÍSTICAS ATLETAS'!X:X)</f>
        <v>16</v>
      </c>
      <c r="S117" s="24">
        <f t="shared" si="5"/>
        <v>0.375</v>
      </c>
      <c r="T117" s="22">
        <f>SUMIF('ESTATÍSTICAS ATLETAS'!$I:$I,$B117,'ESTATÍSTICAS ATLETAS'!Z:Z)</f>
        <v>7</v>
      </c>
      <c r="U117" s="22">
        <f>SUMIF('ESTATÍSTICAS ATLETAS'!$I:$I,$B117,'ESTATÍSTICAS ATLETAS'!AA:AA)</f>
        <v>5</v>
      </c>
      <c r="V117" s="22">
        <f>SUMIF('ESTATÍSTICAS ATLETAS'!$I:$I,$B117,'ESTATÍSTICAS ATLETAS'!AB:AB)</f>
        <v>12</v>
      </c>
      <c r="W117" s="23">
        <f t="shared" si="6"/>
        <v>3</v>
      </c>
      <c r="X117" s="22">
        <f>SUMIF('ESTATÍSTICAS ATLETAS'!$I:$I,$B117,'ESTATÍSTICAS ATLETAS'!AC:AC)</f>
        <v>4</v>
      </c>
      <c r="Y117" s="23">
        <f t="shared" si="7"/>
        <v>1</v>
      </c>
      <c r="Z117" s="22">
        <f>SUMIF('ESTATÍSTICAS ATLETAS'!$I:$I,$B117,'ESTATÍSTICAS ATLETAS'!AD:AD)</f>
        <v>7</v>
      </c>
      <c r="AA117" s="22">
        <f>SUMIF('ESTATÍSTICAS ATLETAS'!$I:$I,$B117,'ESTATÍSTICAS ATLETAS'!AE:AE)</f>
        <v>3</v>
      </c>
      <c r="AB117" s="22">
        <f>SUMIF('ESTATÍSTICAS ATLETAS'!$I:$I,$B117,'ESTATÍSTICAS ATLETAS'!AF:AF)</f>
        <v>0</v>
      </c>
      <c r="AC117" s="22">
        <f>SUMIF('ESTATÍSTICAS ATLETAS'!$I:$I,$B117,'ESTATÍSTICAS ATLETAS'!AG:AG)</f>
        <v>10</v>
      </c>
      <c r="AD117" s="22">
        <f>SUMIF('ESTATÍSTICAS ATLETAS'!$I:$I,$B117,'ESTATÍSTICAS ATLETAS'!AH:AH)</f>
        <v>8</v>
      </c>
      <c r="AE117" s="22">
        <f>SUMIF('ESTATÍSTICAS ATLETAS'!$I:$I,$B117,'ESTATÍSTICAS ATLETAS'!AI:AI)</f>
        <v>2</v>
      </c>
      <c r="AF117" s="25">
        <f>SUMIF('ESTATÍSTICAS ATLETAS'!$I:$I,$B117,'ESTATÍSTICAS ATLETAS'!AJ:AJ)</f>
        <v>-7</v>
      </c>
    </row>
    <row r="118">
      <c r="A118" s="14">
        <v>117.0</v>
      </c>
      <c r="B118" s="15" t="s">
        <v>224</v>
      </c>
      <c r="C118" s="15">
        <f>VLOOKUP(B118,'LISTA DE ATLETAS'!D:G,4,FALSE)</f>
        <v>99</v>
      </c>
      <c r="D118" s="15" t="s">
        <v>209</v>
      </c>
      <c r="E118" s="16">
        <f>COUNTIF('ESTATÍSTICAS ATLETAS'!I:I,B118)</f>
        <v>5</v>
      </c>
      <c r="F118" s="16">
        <f>SUMIF('ESTATÍSTICAS ATLETAS'!I:I,B118,'ESTATÍSTICAS ATLETAS'!M:M)</f>
        <v>0</v>
      </c>
      <c r="G118" s="17">
        <f t="shared" si="1"/>
        <v>0</v>
      </c>
      <c r="H118" s="16">
        <f>SUMIF('ESTATÍSTICAS ATLETAS'!$I:$I,$B118,'ESTATÍSTICAS ATLETAS'!N:N)</f>
        <v>0</v>
      </c>
      <c r="I118" s="16">
        <f>SUMIF('ESTATÍSTICAS ATLETAS'!$I:$I,$B118,'ESTATÍSTICAS ATLETAS'!O:O)</f>
        <v>5</v>
      </c>
      <c r="J118" s="18">
        <f t="shared" si="2"/>
        <v>0</v>
      </c>
      <c r="K118" s="16">
        <f>SUMIF('ESTATÍSTICAS ATLETAS'!$I:$I,$B118,'ESTATÍSTICAS ATLETAS'!Q:Q)</f>
        <v>0</v>
      </c>
      <c r="L118" s="16">
        <f>SUMIF('ESTATÍSTICAS ATLETAS'!$I:$I,$B118,'ESTATÍSTICAS ATLETAS'!R:R)</f>
        <v>5</v>
      </c>
      <c r="M118" s="18">
        <f t="shared" si="3"/>
        <v>0</v>
      </c>
      <c r="N118" s="16">
        <f>SUMIF('ESTATÍSTICAS ATLETAS'!$I:$I,$B118,'ESTATÍSTICAS ATLETAS'!T:T)</f>
        <v>0</v>
      </c>
      <c r="O118" s="16">
        <f>SUMIF('ESTATÍSTICAS ATLETAS'!$I:$I,$B118,'ESTATÍSTICAS ATLETAS'!U:U)</f>
        <v>0</v>
      </c>
      <c r="P118" s="18" t="str">
        <f t="shared" si="4"/>
        <v/>
      </c>
      <c r="Q118" s="16">
        <f>SUMIF('ESTATÍSTICAS ATLETAS'!$I:$I,$B118,'ESTATÍSTICAS ATLETAS'!W:W)</f>
        <v>0</v>
      </c>
      <c r="R118" s="16">
        <f>SUMIF('ESTATÍSTICAS ATLETAS'!$I:$I,$B118,'ESTATÍSTICAS ATLETAS'!X:X)</f>
        <v>0</v>
      </c>
      <c r="S118" s="18" t="str">
        <f t="shared" si="5"/>
        <v/>
      </c>
      <c r="T118" s="16">
        <f>SUMIF('ESTATÍSTICAS ATLETAS'!$I:$I,$B118,'ESTATÍSTICAS ATLETAS'!Z:Z)</f>
        <v>4</v>
      </c>
      <c r="U118" s="16">
        <f>SUMIF('ESTATÍSTICAS ATLETAS'!$I:$I,$B118,'ESTATÍSTICAS ATLETAS'!AA:AA)</f>
        <v>9</v>
      </c>
      <c r="V118" s="16">
        <f>SUMIF('ESTATÍSTICAS ATLETAS'!$I:$I,$B118,'ESTATÍSTICAS ATLETAS'!AB:AB)</f>
        <v>13</v>
      </c>
      <c r="W118" s="17">
        <f t="shared" si="6"/>
        <v>2.6</v>
      </c>
      <c r="X118" s="16">
        <f>SUMIF('ESTATÍSTICAS ATLETAS'!$I:$I,$B118,'ESTATÍSTICAS ATLETAS'!AC:AC)</f>
        <v>2</v>
      </c>
      <c r="Y118" s="17">
        <f t="shared" si="7"/>
        <v>0.4</v>
      </c>
      <c r="Z118" s="16">
        <f>SUMIF('ESTATÍSTICAS ATLETAS'!$I:$I,$B118,'ESTATÍSTICAS ATLETAS'!AD:AD)</f>
        <v>3</v>
      </c>
      <c r="AA118" s="16">
        <f>SUMIF('ESTATÍSTICAS ATLETAS'!$I:$I,$B118,'ESTATÍSTICAS ATLETAS'!AE:AE)</f>
        <v>2</v>
      </c>
      <c r="AB118" s="16">
        <f>SUMIF('ESTATÍSTICAS ATLETAS'!$I:$I,$B118,'ESTATÍSTICAS ATLETAS'!AF:AF)</f>
        <v>0</v>
      </c>
      <c r="AC118" s="16">
        <f>SUMIF('ESTATÍSTICAS ATLETAS'!$I:$I,$B118,'ESTATÍSTICAS ATLETAS'!AG:AG)</f>
        <v>8</v>
      </c>
      <c r="AD118" s="16">
        <f>SUMIF('ESTATÍSTICAS ATLETAS'!$I:$I,$B118,'ESTATÍSTICAS ATLETAS'!AH:AH)</f>
        <v>0</v>
      </c>
      <c r="AE118" s="16">
        <f>SUMIF('ESTATÍSTICAS ATLETAS'!$I:$I,$B118,'ESTATÍSTICAS ATLETAS'!AI:AI)</f>
        <v>-3</v>
      </c>
      <c r="AF118" s="19">
        <f>SUMIF('ESTATÍSTICAS ATLETAS'!$I:$I,$B118,'ESTATÍSTICAS ATLETAS'!AJ:AJ)</f>
        <v>9</v>
      </c>
    </row>
    <row r="119">
      <c r="A119" s="20">
        <v>118.0</v>
      </c>
      <c r="B119" s="21" t="s">
        <v>225</v>
      </c>
      <c r="C119" s="21">
        <f>VLOOKUP(B119,'LISTA DE ATLETAS'!D:G,4,FALSE)</f>
        <v>15</v>
      </c>
      <c r="D119" s="21" t="s">
        <v>209</v>
      </c>
      <c r="E119" s="22">
        <f>COUNTIF('ESTATÍSTICAS ATLETAS'!I:I,B119)</f>
        <v>4</v>
      </c>
      <c r="F119" s="22">
        <f>SUMIF('ESTATÍSTICAS ATLETAS'!I:I,B119,'ESTATÍSTICAS ATLETAS'!M:M)</f>
        <v>79</v>
      </c>
      <c r="G119" s="23">
        <f t="shared" si="1"/>
        <v>19.75</v>
      </c>
      <c r="H119" s="22">
        <f>SUMIF('ESTATÍSTICAS ATLETAS'!$I:$I,$B119,'ESTATÍSTICAS ATLETAS'!N:N)</f>
        <v>33</v>
      </c>
      <c r="I119" s="22">
        <f>SUMIF('ESTATÍSTICAS ATLETAS'!$I:$I,$B119,'ESTATÍSTICAS ATLETAS'!O:O)</f>
        <v>91</v>
      </c>
      <c r="J119" s="24">
        <f t="shared" si="2"/>
        <v>0.3626373626</v>
      </c>
      <c r="K119" s="22">
        <f>SUMIF('ESTATÍSTICAS ATLETAS'!$I:$I,$B119,'ESTATÍSTICAS ATLETAS'!Q:Q)</f>
        <v>31</v>
      </c>
      <c r="L119" s="22">
        <f>SUMIF('ESTATÍSTICAS ATLETAS'!$I:$I,$B119,'ESTATÍSTICAS ATLETAS'!R:R)</f>
        <v>74</v>
      </c>
      <c r="M119" s="24">
        <f t="shared" si="3"/>
        <v>0.4189189189</v>
      </c>
      <c r="N119" s="22">
        <f>SUMIF('ESTATÍSTICAS ATLETAS'!$I:$I,$B119,'ESTATÍSTICAS ATLETAS'!T:T)</f>
        <v>2</v>
      </c>
      <c r="O119" s="22">
        <f>SUMIF('ESTATÍSTICAS ATLETAS'!$I:$I,$B119,'ESTATÍSTICAS ATLETAS'!U:U)</f>
        <v>17</v>
      </c>
      <c r="P119" s="24">
        <f t="shared" si="4"/>
        <v>0.1176470588</v>
      </c>
      <c r="Q119" s="22">
        <f>SUMIF('ESTATÍSTICAS ATLETAS'!$I:$I,$B119,'ESTATÍSTICAS ATLETAS'!W:W)</f>
        <v>11</v>
      </c>
      <c r="R119" s="22">
        <f>SUMIF('ESTATÍSTICAS ATLETAS'!$I:$I,$B119,'ESTATÍSTICAS ATLETAS'!X:X)</f>
        <v>22</v>
      </c>
      <c r="S119" s="24">
        <f t="shared" si="5"/>
        <v>0.5</v>
      </c>
      <c r="T119" s="22">
        <f>SUMIF('ESTATÍSTICAS ATLETAS'!$I:$I,$B119,'ESTATÍSTICAS ATLETAS'!Z:Z)</f>
        <v>30</v>
      </c>
      <c r="U119" s="22">
        <f>SUMIF('ESTATÍSTICAS ATLETAS'!$I:$I,$B119,'ESTATÍSTICAS ATLETAS'!AA:AA)</f>
        <v>51</v>
      </c>
      <c r="V119" s="22">
        <f>SUMIF('ESTATÍSTICAS ATLETAS'!$I:$I,$B119,'ESTATÍSTICAS ATLETAS'!AB:AB)</f>
        <v>81</v>
      </c>
      <c r="W119" s="23">
        <f t="shared" si="6"/>
        <v>20.25</v>
      </c>
      <c r="X119" s="22">
        <f>SUMIF('ESTATÍSTICAS ATLETAS'!$I:$I,$B119,'ESTATÍSTICAS ATLETAS'!AC:AC)</f>
        <v>36</v>
      </c>
      <c r="Y119" s="23">
        <f t="shared" si="7"/>
        <v>9</v>
      </c>
      <c r="Z119" s="22">
        <f>SUMIF('ESTATÍSTICAS ATLETAS'!$I:$I,$B119,'ESTATÍSTICAS ATLETAS'!AD:AD)</f>
        <v>8</v>
      </c>
      <c r="AA119" s="22">
        <f>SUMIF('ESTATÍSTICAS ATLETAS'!$I:$I,$B119,'ESTATÍSTICAS ATLETAS'!AE:AE)</f>
        <v>11</v>
      </c>
      <c r="AB119" s="22">
        <f>SUMIF('ESTATÍSTICAS ATLETAS'!$I:$I,$B119,'ESTATÍSTICAS ATLETAS'!AF:AF)</f>
        <v>0</v>
      </c>
      <c r="AC119" s="22">
        <f>SUMIF('ESTATÍSTICAS ATLETAS'!$I:$I,$B119,'ESTATÍSTICAS ATLETAS'!AG:AG)</f>
        <v>8</v>
      </c>
      <c r="AD119" s="22">
        <f>SUMIF('ESTATÍSTICAS ATLETAS'!$I:$I,$B119,'ESTATÍSTICAS ATLETAS'!AH:AH)</f>
        <v>17</v>
      </c>
      <c r="AE119" s="22">
        <f>SUMIF('ESTATÍSTICAS ATLETAS'!$I:$I,$B119,'ESTATÍSTICAS ATLETAS'!AI:AI)</f>
        <v>50</v>
      </c>
      <c r="AF119" s="25">
        <f>SUMIF('ESTATÍSTICAS ATLETAS'!$I:$I,$B119,'ESTATÍSTICAS ATLETAS'!AJ:AJ)</f>
        <v>130</v>
      </c>
    </row>
    <row r="120">
      <c r="A120" s="14">
        <v>119.0</v>
      </c>
      <c r="B120" s="15" t="s">
        <v>226</v>
      </c>
      <c r="C120" s="15">
        <f>VLOOKUP(B120,'LISTA DE ATLETAS'!D:G,4,FALSE)</f>
        <v>71</v>
      </c>
      <c r="D120" s="15" t="s">
        <v>209</v>
      </c>
      <c r="E120" s="16">
        <f>COUNTIF('ESTATÍSTICAS ATLETAS'!I:I,B120)</f>
        <v>1</v>
      </c>
      <c r="F120" s="16">
        <f>SUMIF('ESTATÍSTICAS ATLETAS'!I:I,B120,'ESTATÍSTICAS ATLETAS'!M:M)</f>
        <v>0</v>
      </c>
      <c r="G120" s="17">
        <f t="shared" si="1"/>
        <v>0</v>
      </c>
      <c r="H120" s="16">
        <f>SUMIF('ESTATÍSTICAS ATLETAS'!$I:$I,$B120,'ESTATÍSTICAS ATLETAS'!N:N)</f>
        <v>0</v>
      </c>
      <c r="I120" s="16">
        <f>SUMIF('ESTATÍSTICAS ATLETAS'!$I:$I,$B120,'ESTATÍSTICAS ATLETAS'!O:O)</f>
        <v>0</v>
      </c>
      <c r="J120" s="18" t="str">
        <f t="shared" si="2"/>
        <v/>
      </c>
      <c r="K120" s="16">
        <f>SUMIF('ESTATÍSTICAS ATLETAS'!$I:$I,$B120,'ESTATÍSTICAS ATLETAS'!Q:Q)</f>
        <v>0</v>
      </c>
      <c r="L120" s="16">
        <f>SUMIF('ESTATÍSTICAS ATLETAS'!$I:$I,$B120,'ESTATÍSTICAS ATLETAS'!R:R)</f>
        <v>0</v>
      </c>
      <c r="M120" s="18" t="str">
        <f t="shared" si="3"/>
        <v/>
      </c>
      <c r="N120" s="16">
        <f>SUMIF('ESTATÍSTICAS ATLETAS'!$I:$I,$B120,'ESTATÍSTICAS ATLETAS'!T:T)</f>
        <v>0</v>
      </c>
      <c r="O120" s="16">
        <f>SUMIF('ESTATÍSTICAS ATLETAS'!$I:$I,$B120,'ESTATÍSTICAS ATLETAS'!U:U)</f>
        <v>0</v>
      </c>
      <c r="P120" s="18" t="str">
        <f t="shared" si="4"/>
        <v/>
      </c>
      <c r="Q120" s="16">
        <f>SUMIF('ESTATÍSTICAS ATLETAS'!$I:$I,$B120,'ESTATÍSTICAS ATLETAS'!W:W)</f>
        <v>0</v>
      </c>
      <c r="R120" s="16">
        <f>SUMIF('ESTATÍSTICAS ATLETAS'!$I:$I,$B120,'ESTATÍSTICAS ATLETAS'!X:X)</f>
        <v>0</v>
      </c>
      <c r="S120" s="18" t="str">
        <f t="shared" si="5"/>
        <v/>
      </c>
      <c r="T120" s="16">
        <f>SUMIF('ESTATÍSTICAS ATLETAS'!$I:$I,$B120,'ESTATÍSTICAS ATLETAS'!Z:Z)</f>
        <v>0</v>
      </c>
      <c r="U120" s="16">
        <f>SUMIF('ESTATÍSTICAS ATLETAS'!$I:$I,$B120,'ESTATÍSTICAS ATLETAS'!AA:AA)</f>
        <v>0</v>
      </c>
      <c r="V120" s="16">
        <f>SUMIF('ESTATÍSTICAS ATLETAS'!$I:$I,$B120,'ESTATÍSTICAS ATLETAS'!AB:AB)</f>
        <v>0</v>
      </c>
      <c r="W120" s="17">
        <f t="shared" si="6"/>
        <v>0</v>
      </c>
      <c r="X120" s="16">
        <f>SUMIF('ESTATÍSTICAS ATLETAS'!$I:$I,$B120,'ESTATÍSTICAS ATLETAS'!AC:AC)</f>
        <v>0</v>
      </c>
      <c r="Y120" s="17">
        <f t="shared" si="7"/>
        <v>0</v>
      </c>
      <c r="Z120" s="16">
        <f>SUMIF('ESTATÍSTICAS ATLETAS'!$I:$I,$B120,'ESTATÍSTICAS ATLETAS'!AD:AD)</f>
        <v>0</v>
      </c>
      <c r="AA120" s="16">
        <f>SUMIF('ESTATÍSTICAS ATLETAS'!$I:$I,$B120,'ESTATÍSTICAS ATLETAS'!AE:AE)</f>
        <v>0</v>
      </c>
      <c r="AB120" s="16">
        <f>SUMIF('ESTATÍSTICAS ATLETAS'!$I:$I,$B120,'ESTATÍSTICAS ATLETAS'!AF:AF)</f>
        <v>0</v>
      </c>
      <c r="AC120" s="16">
        <f>SUMIF('ESTATÍSTICAS ATLETAS'!$I:$I,$B120,'ESTATÍSTICAS ATLETAS'!AG:AG)</f>
        <v>0</v>
      </c>
      <c r="AD120" s="16">
        <f>SUMIF('ESTATÍSTICAS ATLETAS'!$I:$I,$B120,'ESTATÍSTICAS ATLETAS'!AH:AH)</f>
        <v>0</v>
      </c>
      <c r="AE120" s="16">
        <f>SUMIF('ESTATÍSTICAS ATLETAS'!$I:$I,$B120,'ESTATÍSTICAS ATLETAS'!AI:AI)</f>
        <v>-4</v>
      </c>
      <c r="AF120" s="19">
        <f>SUMIF('ESTATÍSTICAS ATLETAS'!$I:$I,$B120,'ESTATÍSTICAS ATLETAS'!AJ:AJ)</f>
        <v>0</v>
      </c>
    </row>
    <row r="121">
      <c r="A121" s="20">
        <v>120.0</v>
      </c>
      <c r="B121" s="21" t="s">
        <v>227</v>
      </c>
      <c r="C121" s="21">
        <f>VLOOKUP(B121,'LISTA DE ATLETAS'!D:G,4,FALSE)</f>
        <v>0</v>
      </c>
      <c r="D121" s="21" t="s">
        <v>209</v>
      </c>
      <c r="E121" s="22">
        <f>COUNTIF('ESTATÍSTICAS ATLETAS'!I:I,B121)</f>
        <v>1</v>
      </c>
      <c r="F121" s="22">
        <f>SUMIF('ESTATÍSTICAS ATLETAS'!I:I,B121,'ESTATÍSTICAS ATLETAS'!M:M)</f>
        <v>0</v>
      </c>
      <c r="G121" s="23">
        <f t="shared" si="1"/>
        <v>0</v>
      </c>
      <c r="H121" s="22">
        <f>SUMIF('ESTATÍSTICAS ATLETAS'!$I:$I,$B121,'ESTATÍSTICAS ATLETAS'!N:N)</f>
        <v>0</v>
      </c>
      <c r="I121" s="22">
        <f>SUMIF('ESTATÍSTICAS ATLETAS'!$I:$I,$B121,'ESTATÍSTICAS ATLETAS'!O:O)</f>
        <v>1</v>
      </c>
      <c r="J121" s="24">
        <f t="shared" si="2"/>
        <v>0</v>
      </c>
      <c r="K121" s="22">
        <f>SUMIF('ESTATÍSTICAS ATLETAS'!$I:$I,$B121,'ESTATÍSTICAS ATLETAS'!Q:Q)</f>
        <v>0</v>
      </c>
      <c r="L121" s="22">
        <f>SUMIF('ESTATÍSTICAS ATLETAS'!$I:$I,$B121,'ESTATÍSTICAS ATLETAS'!R:R)</f>
        <v>1</v>
      </c>
      <c r="M121" s="24">
        <f t="shared" si="3"/>
        <v>0</v>
      </c>
      <c r="N121" s="22">
        <f>SUMIF('ESTATÍSTICAS ATLETAS'!$I:$I,$B121,'ESTATÍSTICAS ATLETAS'!T:T)</f>
        <v>0</v>
      </c>
      <c r="O121" s="22">
        <f>SUMIF('ESTATÍSTICAS ATLETAS'!$I:$I,$B121,'ESTATÍSTICAS ATLETAS'!U:U)</f>
        <v>0</v>
      </c>
      <c r="P121" s="24" t="str">
        <f t="shared" si="4"/>
        <v/>
      </c>
      <c r="Q121" s="22">
        <f>SUMIF('ESTATÍSTICAS ATLETAS'!$I:$I,$B121,'ESTATÍSTICAS ATLETAS'!W:W)</f>
        <v>0</v>
      </c>
      <c r="R121" s="22">
        <f>SUMIF('ESTATÍSTICAS ATLETAS'!$I:$I,$B121,'ESTATÍSTICAS ATLETAS'!X:X)</f>
        <v>0</v>
      </c>
      <c r="S121" s="24" t="str">
        <f t="shared" si="5"/>
        <v/>
      </c>
      <c r="T121" s="22">
        <f>SUMIF('ESTATÍSTICAS ATLETAS'!$I:$I,$B121,'ESTATÍSTICAS ATLETAS'!Z:Z)</f>
        <v>0</v>
      </c>
      <c r="U121" s="22">
        <f>SUMIF('ESTATÍSTICAS ATLETAS'!$I:$I,$B121,'ESTATÍSTICAS ATLETAS'!AA:AA)</f>
        <v>0</v>
      </c>
      <c r="V121" s="22">
        <f>SUMIF('ESTATÍSTICAS ATLETAS'!$I:$I,$B121,'ESTATÍSTICAS ATLETAS'!AB:AB)</f>
        <v>0</v>
      </c>
      <c r="W121" s="23">
        <f t="shared" si="6"/>
        <v>0</v>
      </c>
      <c r="X121" s="22">
        <f>SUMIF('ESTATÍSTICAS ATLETAS'!$I:$I,$B121,'ESTATÍSTICAS ATLETAS'!AC:AC)</f>
        <v>0</v>
      </c>
      <c r="Y121" s="23">
        <f t="shared" si="7"/>
        <v>0</v>
      </c>
      <c r="Z121" s="22">
        <f>SUMIF('ESTATÍSTICAS ATLETAS'!$I:$I,$B121,'ESTATÍSTICAS ATLETAS'!AD:AD)</f>
        <v>1</v>
      </c>
      <c r="AA121" s="22">
        <f>SUMIF('ESTATÍSTICAS ATLETAS'!$I:$I,$B121,'ESTATÍSTICAS ATLETAS'!AE:AE)</f>
        <v>0</v>
      </c>
      <c r="AB121" s="22">
        <f>SUMIF('ESTATÍSTICAS ATLETAS'!$I:$I,$B121,'ESTATÍSTICAS ATLETAS'!AF:AF)</f>
        <v>0</v>
      </c>
      <c r="AC121" s="22">
        <f>SUMIF('ESTATÍSTICAS ATLETAS'!$I:$I,$B121,'ESTATÍSTICAS ATLETAS'!AG:AG)</f>
        <v>1</v>
      </c>
      <c r="AD121" s="22">
        <f>SUMIF('ESTATÍSTICAS ATLETAS'!$I:$I,$B121,'ESTATÍSTICAS ATLETAS'!AH:AH)</f>
        <v>0</v>
      </c>
      <c r="AE121" s="22">
        <f>SUMIF('ESTATÍSTICAS ATLETAS'!$I:$I,$B121,'ESTATÍSTICAS ATLETAS'!AI:AI)</f>
        <v>7</v>
      </c>
      <c r="AF121" s="25">
        <f>SUMIF('ESTATÍSTICAS ATLETAS'!$I:$I,$B121,'ESTATÍSTICAS ATLETAS'!AJ:AJ)</f>
        <v>-2</v>
      </c>
    </row>
    <row r="122">
      <c r="A122" s="26">
        <v>121.0</v>
      </c>
      <c r="B122" s="27" t="s">
        <v>220</v>
      </c>
      <c r="C122" s="27">
        <f>VLOOKUP(B122,'LISTA DE ATLETAS'!D:G,4,FALSE)</f>
        <v>72</v>
      </c>
      <c r="D122" s="27" t="s">
        <v>209</v>
      </c>
      <c r="E122" s="28">
        <f>COUNTIF('ESTATÍSTICAS ATLETAS'!I:I,B122)</f>
        <v>3</v>
      </c>
      <c r="F122" s="28">
        <f>SUMIF('ESTATÍSTICAS ATLETAS'!I:I,B122,'ESTATÍSTICAS ATLETAS'!M:M)</f>
        <v>0</v>
      </c>
      <c r="G122" s="29">
        <f t="shared" si="1"/>
        <v>0</v>
      </c>
      <c r="H122" s="28">
        <f>SUMIF('ESTATÍSTICAS ATLETAS'!$I:$I,$B122,'ESTATÍSTICAS ATLETAS'!N:N)</f>
        <v>0</v>
      </c>
      <c r="I122" s="28">
        <f>SUMIF('ESTATÍSTICAS ATLETAS'!$I:$I,$B122,'ESTATÍSTICAS ATLETAS'!O:O)</f>
        <v>0</v>
      </c>
      <c r="J122" s="30" t="str">
        <f t="shared" si="2"/>
        <v/>
      </c>
      <c r="K122" s="28">
        <f>SUMIF('ESTATÍSTICAS ATLETAS'!$I:$I,$B122,'ESTATÍSTICAS ATLETAS'!Q:Q)</f>
        <v>0</v>
      </c>
      <c r="L122" s="28">
        <f>SUMIF('ESTATÍSTICAS ATLETAS'!$I:$I,$B122,'ESTATÍSTICAS ATLETAS'!R:R)</f>
        <v>0</v>
      </c>
      <c r="M122" s="30" t="str">
        <f t="shared" si="3"/>
        <v/>
      </c>
      <c r="N122" s="28">
        <f>SUMIF('ESTATÍSTICAS ATLETAS'!$I:$I,$B122,'ESTATÍSTICAS ATLETAS'!T:T)</f>
        <v>0</v>
      </c>
      <c r="O122" s="28">
        <f>SUMIF('ESTATÍSTICAS ATLETAS'!$I:$I,$B122,'ESTATÍSTICAS ATLETAS'!U:U)</f>
        <v>0</v>
      </c>
      <c r="P122" s="30" t="str">
        <f t="shared" si="4"/>
        <v/>
      </c>
      <c r="Q122" s="28">
        <f>SUMIF('ESTATÍSTICAS ATLETAS'!$I:$I,$B122,'ESTATÍSTICAS ATLETAS'!W:W)</f>
        <v>0</v>
      </c>
      <c r="R122" s="28">
        <f>SUMIF('ESTATÍSTICAS ATLETAS'!$I:$I,$B122,'ESTATÍSTICAS ATLETAS'!X:X)</f>
        <v>0</v>
      </c>
      <c r="S122" s="30" t="str">
        <f t="shared" si="5"/>
        <v/>
      </c>
      <c r="T122" s="28">
        <f>SUMIF('ESTATÍSTICAS ATLETAS'!$I:$I,$B122,'ESTATÍSTICAS ATLETAS'!Z:Z)</f>
        <v>1</v>
      </c>
      <c r="U122" s="28">
        <f>SUMIF('ESTATÍSTICAS ATLETAS'!$I:$I,$B122,'ESTATÍSTICAS ATLETAS'!AA:AA)</f>
        <v>4</v>
      </c>
      <c r="V122" s="28">
        <f>SUMIF('ESTATÍSTICAS ATLETAS'!$I:$I,$B122,'ESTATÍSTICAS ATLETAS'!AB:AB)</f>
        <v>5</v>
      </c>
      <c r="W122" s="29">
        <f t="shared" si="6"/>
        <v>1.666666667</v>
      </c>
      <c r="X122" s="28">
        <f>SUMIF('ESTATÍSTICAS ATLETAS'!$I:$I,$B122,'ESTATÍSTICAS ATLETAS'!AC:AC)</f>
        <v>1</v>
      </c>
      <c r="Y122" s="29">
        <f t="shared" si="7"/>
        <v>0.3333333333</v>
      </c>
      <c r="Z122" s="28">
        <f>SUMIF('ESTATÍSTICAS ATLETAS'!$I:$I,$B122,'ESTATÍSTICAS ATLETAS'!AD:AD)</f>
        <v>0</v>
      </c>
      <c r="AA122" s="28">
        <f>SUMIF('ESTATÍSTICAS ATLETAS'!$I:$I,$B122,'ESTATÍSTICAS ATLETAS'!AE:AE)</f>
        <v>0</v>
      </c>
      <c r="AB122" s="28">
        <f>SUMIF('ESTATÍSTICAS ATLETAS'!$I:$I,$B122,'ESTATÍSTICAS ATLETAS'!AF:AF)</f>
        <v>0</v>
      </c>
      <c r="AC122" s="28">
        <f>SUMIF('ESTATÍSTICAS ATLETAS'!$I:$I,$B122,'ESTATÍSTICAS ATLETAS'!AG:AG)</f>
        <v>2</v>
      </c>
      <c r="AD122" s="28">
        <f>SUMIF('ESTATÍSTICAS ATLETAS'!$I:$I,$B122,'ESTATÍSTICAS ATLETAS'!AH:AH)</f>
        <v>0</v>
      </c>
      <c r="AE122" s="28">
        <f>SUMIF('ESTATÍSTICAS ATLETAS'!$I:$I,$B122,'ESTATÍSTICAS ATLETAS'!AI:AI)</f>
        <v>-24</v>
      </c>
      <c r="AF122" s="31">
        <f>SUMIF('ESTATÍSTICAS ATLETAS'!$I:$I,$B122,'ESTATÍSTICAS ATLETAS'!AJ:AJ)</f>
        <v>6</v>
      </c>
    </row>
    <row r="123">
      <c r="G123" s="32"/>
      <c r="W123" s="32"/>
      <c r="Y123" s="32"/>
    </row>
    <row r="124">
      <c r="G124" s="32"/>
      <c r="W124" s="32"/>
      <c r="Y124" s="32"/>
    </row>
    <row r="125">
      <c r="G125" s="32"/>
      <c r="W125" s="32"/>
      <c r="Y125" s="32"/>
    </row>
    <row r="126">
      <c r="G126" s="32"/>
      <c r="W126" s="32"/>
      <c r="Y126" s="32"/>
    </row>
    <row r="127">
      <c r="G127" s="32"/>
      <c r="W127" s="32"/>
      <c r="Y127" s="32"/>
    </row>
    <row r="128">
      <c r="G128" s="32"/>
      <c r="W128" s="32"/>
      <c r="Y128" s="32"/>
    </row>
    <row r="129">
      <c r="G129" s="32"/>
      <c r="W129" s="32"/>
      <c r="Y129" s="32"/>
    </row>
    <row r="130">
      <c r="G130" s="32"/>
      <c r="W130" s="32"/>
      <c r="Y130" s="32"/>
    </row>
    <row r="131">
      <c r="G131" s="32"/>
      <c r="W131" s="32"/>
      <c r="Y131" s="32"/>
    </row>
    <row r="132">
      <c r="G132" s="32"/>
      <c r="W132" s="32"/>
      <c r="Y132" s="32"/>
    </row>
    <row r="133">
      <c r="G133" s="32"/>
      <c r="W133" s="32"/>
      <c r="Y133" s="32"/>
    </row>
    <row r="134">
      <c r="G134" s="32"/>
      <c r="W134" s="32"/>
      <c r="Y134" s="32"/>
    </row>
    <row r="135">
      <c r="G135" s="32"/>
      <c r="W135" s="32"/>
      <c r="Y135" s="32"/>
    </row>
    <row r="136">
      <c r="G136" s="32"/>
      <c r="W136" s="32"/>
      <c r="Y136" s="32"/>
    </row>
    <row r="137">
      <c r="G137" s="32"/>
      <c r="W137" s="32"/>
      <c r="Y137" s="32"/>
    </row>
    <row r="138">
      <c r="G138" s="32"/>
      <c r="W138" s="32"/>
      <c r="Y138" s="32"/>
    </row>
    <row r="139">
      <c r="G139" s="32"/>
      <c r="W139" s="32"/>
      <c r="Y139" s="32"/>
    </row>
    <row r="140">
      <c r="G140" s="32"/>
      <c r="W140" s="32"/>
      <c r="Y140" s="32"/>
    </row>
    <row r="141">
      <c r="G141" s="32"/>
      <c r="W141" s="32"/>
      <c r="Y141" s="32"/>
    </row>
    <row r="142">
      <c r="G142" s="32"/>
      <c r="W142" s="32"/>
      <c r="Y142" s="32"/>
    </row>
    <row r="143">
      <c r="G143" s="32"/>
      <c r="W143" s="32"/>
      <c r="Y143" s="32"/>
    </row>
    <row r="144">
      <c r="G144" s="32"/>
      <c r="W144" s="32"/>
      <c r="Y144" s="32"/>
    </row>
    <row r="145">
      <c r="G145" s="32"/>
      <c r="W145" s="32"/>
      <c r="Y145" s="32"/>
    </row>
    <row r="146">
      <c r="G146" s="32"/>
      <c r="W146" s="32"/>
      <c r="Y146" s="32"/>
    </row>
    <row r="147">
      <c r="G147" s="32"/>
      <c r="W147" s="32"/>
      <c r="Y147" s="32"/>
    </row>
    <row r="148">
      <c r="G148" s="32"/>
      <c r="W148" s="32"/>
      <c r="Y148" s="32"/>
    </row>
    <row r="149">
      <c r="G149" s="32"/>
      <c r="W149" s="32"/>
      <c r="Y149" s="32"/>
    </row>
    <row r="150">
      <c r="G150" s="32"/>
      <c r="W150" s="32"/>
      <c r="Y150" s="32"/>
    </row>
    <row r="151">
      <c r="G151" s="32"/>
      <c r="W151" s="32"/>
      <c r="Y151" s="32"/>
    </row>
    <row r="152">
      <c r="G152" s="32"/>
      <c r="W152" s="32"/>
      <c r="Y152" s="32"/>
    </row>
    <row r="153">
      <c r="G153" s="32"/>
      <c r="W153" s="32"/>
      <c r="Y153" s="32"/>
    </row>
    <row r="154">
      <c r="G154" s="32"/>
      <c r="W154" s="32"/>
      <c r="Y154" s="32"/>
    </row>
    <row r="155">
      <c r="G155" s="32"/>
      <c r="W155" s="32"/>
      <c r="Y155" s="32"/>
    </row>
    <row r="156">
      <c r="G156" s="32"/>
      <c r="W156" s="32"/>
      <c r="Y156" s="32"/>
    </row>
    <row r="157">
      <c r="G157" s="32"/>
      <c r="W157" s="32"/>
      <c r="Y157" s="32"/>
    </row>
    <row r="158">
      <c r="G158" s="32"/>
      <c r="W158" s="32"/>
      <c r="Y158" s="32"/>
    </row>
    <row r="159">
      <c r="G159" s="32"/>
      <c r="W159" s="32"/>
      <c r="Y159" s="32"/>
    </row>
    <row r="160">
      <c r="G160" s="32"/>
      <c r="W160" s="32"/>
      <c r="Y160" s="32"/>
    </row>
    <row r="161">
      <c r="G161" s="32"/>
      <c r="W161" s="32"/>
      <c r="Y161" s="32"/>
    </row>
    <row r="162">
      <c r="G162" s="32"/>
      <c r="W162" s="32"/>
      <c r="Y162" s="32"/>
    </row>
    <row r="163">
      <c r="G163" s="32"/>
      <c r="W163" s="32"/>
      <c r="Y163" s="32"/>
    </row>
    <row r="164">
      <c r="G164" s="32"/>
      <c r="W164" s="32"/>
      <c r="Y164" s="32"/>
    </row>
    <row r="165">
      <c r="G165" s="32"/>
      <c r="W165" s="32"/>
      <c r="Y165" s="32"/>
    </row>
    <row r="166">
      <c r="G166" s="32"/>
      <c r="W166" s="32"/>
      <c r="Y166" s="32"/>
    </row>
    <row r="167">
      <c r="G167" s="32"/>
      <c r="W167" s="32"/>
      <c r="Y167" s="32"/>
    </row>
    <row r="168">
      <c r="G168" s="32"/>
      <c r="W168" s="32"/>
      <c r="Y168" s="32"/>
    </row>
    <row r="169">
      <c r="G169" s="32"/>
      <c r="W169" s="32"/>
      <c r="Y169" s="32"/>
    </row>
    <row r="170">
      <c r="G170" s="32"/>
      <c r="W170" s="32"/>
      <c r="Y170" s="32"/>
    </row>
    <row r="171">
      <c r="G171" s="32"/>
      <c r="W171" s="32"/>
      <c r="Y171" s="32"/>
    </row>
    <row r="172">
      <c r="G172" s="32"/>
      <c r="W172" s="32"/>
      <c r="Y172" s="32"/>
    </row>
    <row r="173">
      <c r="G173" s="32"/>
      <c r="W173" s="32"/>
      <c r="Y173" s="32"/>
    </row>
    <row r="174">
      <c r="G174" s="32"/>
      <c r="W174" s="32"/>
      <c r="Y174" s="32"/>
    </row>
    <row r="175">
      <c r="G175" s="32"/>
      <c r="W175" s="32"/>
      <c r="Y175" s="32"/>
    </row>
    <row r="176">
      <c r="G176" s="32"/>
      <c r="W176" s="32"/>
      <c r="Y176" s="32"/>
    </row>
    <row r="177">
      <c r="G177" s="32"/>
      <c r="W177" s="32"/>
      <c r="Y177" s="32"/>
    </row>
    <row r="178">
      <c r="G178" s="32"/>
      <c r="W178" s="32"/>
      <c r="Y178" s="32"/>
    </row>
    <row r="179">
      <c r="G179" s="32"/>
      <c r="W179" s="32"/>
      <c r="Y179" s="32"/>
    </row>
    <row r="180">
      <c r="G180" s="32"/>
      <c r="W180" s="32"/>
      <c r="Y180" s="32"/>
    </row>
    <row r="181">
      <c r="G181" s="32"/>
      <c r="W181" s="32"/>
      <c r="Y181" s="32"/>
    </row>
    <row r="182">
      <c r="G182" s="32"/>
      <c r="W182" s="32"/>
      <c r="Y182" s="32"/>
    </row>
    <row r="183">
      <c r="G183" s="32"/>
      <c r="W183" s="32"/>
      <c r="Y183" s="32"/>
    </row>
    <row r="184">
      <c r="G184" s="32"/>
      <c r="W184" s="32"/>
      <c r="Y184" s="32"/>
    </row>
    <row r="185">
      <c r="G185" s="32"/>
      <c r="W185" s="32"/>
      <c r="Y185" s="32"/>
    </row>
    <row r="186">
      <c r="G186" s="32"/>
      <c r="W186" s="32"/>
      <c r="Y186" s="32"/>
    </row>
    <row r="187">
      <c r="G187" s="32"/>
      <c r="W187" s="32"/>
      <c r="Y187" s="32"/>
    </row>
    <row r="188">
      <c r="G188" s="32"/>
      <c r="W188" s="32"/>
      <c r="Y188" s="32"/>
    </row>
    <row r="189">
      <c r="G189" s="32"/>
      <c r="W189" s="32"/>
      <c r="Y189" s="32"/>
    </row>
    <row r="190">
      <c r="G190" s="32"/>
      <c r="W190" s="32"/>
      <c r="Y190" s="32"/>
    </row>
    <row r="191">
      <c r="G191" s="32"/>
      <c r="W191" s="32"/>
      <c r="Y191" s="32"/>
    </row>
    <row r="192">
      <c r="G192" s="32"/>
      <c r="W192" s="32"/>
      <c r="Y192" s="32"/>
    </row>
    <row r="193">
      <c r="G193" s="32"/>
      <c r="W193" s="32"/>
      <c r="Y193" s="32"/>
    </row>
    <row r="194">
      <c r="G194" s="32"/>
      <c r="W194" s="32"/>
      <c r="Y194" s="32"/>
    </row>
    <row r="195">
      <c r="G195" s="32"/>
      <c r="W195" s="32"/>
      <c r="Y195" s="32"/>
    </row>
    <row r="196">
      <c r="G196" s="32"/>
      <c r="W196" s="32"/>
      <c r="Y196" s="32"/>
    </row>
    <row r="197">
      <c r="G197" s="32"/>
      <c r="W197" s="32"/>
      <c r="Y197" s="32"/>
    </row>
    <row r="198">
      <c r="G198" s="32"/>
      <c r="W198" s="32"/>
      <c r="Y198" s="32"/>
    </row>
    <row r="199">
      <c r="G199" s="32"/>
      <c r="W199" s="32"/>
      <c r="Y199" s="32"/>
    </row>
    <row r="200">
      <c r="G200" s="32"/>
      <c r="W200" s="32"/>
      <c r="Y200" s="32"/>
    </row>
    <row r="201">
      <c r="G201" s="32"/>
      <c r="W201" s="32"/>
      <c r="Y201" s="32"/>
    </row>
    <row r="202">
      <c r="G202" s="32"/>
      <c r="W202" s="32"/>
      <c r="Y202" s="32"/>
    </row>
    <row r="203">
      <c r="G203" s="32"/>
      <c r="W203" s="32"/>
      <c r="Y203" s="32"/>
    </row>
    <row r="204">
      <c r="G204" s="32"/>
      <c r="W204" s="32"/>
      <c r="Y204" s="32"/>
    </row>
    <row r="205">
      <c r="G205" s="32"/>
      <c r="W205" s="32"/>
      <c r="Y205" s="32"/>
    </row>
    <row r="206">
      <c r="G206" s="32"/>
      <c r="W206" s="32"/>
      <c r="Y206" s="32"/>
    </row>
    <row r="207">
      <c r="G207" s="32"/>
      <c r="W207" s="32"/>
      <c r="Y207" s="32"/>
    </row>
    <row r="208">
      <c r="G208" s="32"/>
      <c r="W208" s="32"/>
      <c r="Y208" s="32"/>
    </row>
    <row r="209">
      <c r="G209" s="32"/>
      <c r="W209" s="32"/>
      <c r="Y209" s="32"/>
    </row>
    <row r="210">
      <c r="G210" s="32"/>
      <c r="W210" s="32"/>
      <c r="Y210" s="32"/>
    </row>
    <row r="211">
      <c r="G211" s="32"/>
      <c r="W211" s="32"/>
      <c r="Y211" s="32"/>
    </row>
    <row r="212">
      <c r="G212" s="32"/>
      <c r="W212" s="32"/>
      <c r="Y212" s="32"/>
    </row>
    <row r="213">
      <c r="G213" s="32"/>
      <c r="W213" s="32"/>
      <c r="Y213" s="32"/>
    </row>
    <row r="214">
      <c r="G214" s="32"/>
      <c r="W214" s="32"/>
      <c r="Y214" s="32"/>
    </row>
    <row r="215">
      <c r="G215" s="32"/>
      <c r="W215" s="32"/>
      <c r="Y215" s="32"/>
    </row>
    <row r="216">
      <c r="G216" s="32"/>
      <c r="W216" s="32"/>
      <c r="Y216" s="32"/>
    </row>
    <row r="217">
      <c r="G217" s="32"/>
      <c r="W217" s="32"/>
      <c r="Y217" s="32"/>
    </row>
    <row r="218">
      <c r="G218" s="32"/>
      <c r="W218" s="32"/>
      <c r="Y218" s="32"/>
    </row>
    <row r="219">
      <c r="G219" s="32"/>
      <c r="W219" s="32"/>
      <c r="Y219" s="32"/>
    </row>
    <row r="220">
      <c r="G220" s="32"/>
      <c r="W220" s="32"/>
      <c r="Y220" s="32"/>
    </row>
    <row r="221">
      <c r="G221" s="32"/>
      <c r="W221" s="32"/>
      <c r="Y221" s="32"/>
    </row>
    <row r="222">
      <c r="G222" s="32"/>
      <c r="W222" s="32"/>
      <c r="Y222" s="32"/>
    </row>
    <row r="223">
      <c r="G223" s="32"/>
      <c r="W223" s="32"/>
      <c r="Y223" s="32"/>
    </row>
    <row r="224">
      <c r="G224" s="32"/>
      <c r="W224" s="32"/>
      <c r="Y224" s="32"/>
    </row>
    <row r="225">
      <c r="G225" s="32"/>
      <c r="W225" s="32"/>
      <c r="Y225" s="32"/>
    </row>
    <row r="226">
      <c r="G226" s="32"/>
      <c r="W226" s="32"/>
      <c r="Y226" s="32"/>
    </row>
    <row r="227">
      <c r="G227" s="32"/>
      <c r="W227" s="32"/>
      <c r="Y227" s="32"/>
    </row>
    <row r="228">
      <c r="G228" s="32"/>
      <c r="W228" s="32"/>
      <c r="Y228" s="32"/>
    </row>
    <row r="229">
      <c r="G229" s="32"/>
      <c r="W229" s="32"/>
      <c r="Y229" s="32"/>
    </row>
    <row r="230">
      <c r="G230" s="32"/>
      <c r="W230" s="32"/>
      <c r="Y230" s="32"/>
    </row>
    <row r="231">
      <c r="G231" s="32"/>
      <c r="W231" s="32"/>
      <c r="Y231" s="32"/>
    </row>
    <row r="232">
      <c r="G232" s="32"/>
      <c r="W232" s="32"/>
      <c r="Y232" s="32"/>
    </row>
    <row r="233">
      <c r="G233" s="32"/>
      <c r="W233" s="32"/>
      <c r="Y233" s="32"/>
    </row>
    <row r="234">
      <c r="G234" s="32"/>
      <c r="W234" s="32"/>
      <c r="Y234" s="32"/>
    </row>
    <row r="235">
      <c r="G235" s="32"/>
      <c r="W235" s="32"/>
      <c r="Y235" s="32"/>
    </row>
    <row r="236">
      <c r="G236" s="32"/>
      <c r="W236" s="32"/>
      <c r="Y236" s="32"/>
    </row>
    <row r="237">
      <c r="G237" s="32"/>
      <c r="W237" s="32"/>
      <c r="Y237" s="32"/>
    </row>
    <row r="238">
      <c r="G238" s="32"/>
      <c r="W238" s="32"/>
      <c r="Y238" s="32"/>
    </row>
    <row r="239">
      <c r="G239" s="32"/>
      <c r="W239" s="32"/>
      <c r="Y239" s="32"/>
    </row>
    <row r="240">
      <c r="G240" s="32"/>
      <c r="W240" s="32"/>
      <c r="Y240" s="32"/>
    </row>
    <row r="241">
      <c r="G241" s="32"/>
      <c r="W241" s="32"/>
      <c r="Y241" s="32"/>
    </row>
    <row r="242">
      <c r="G242" s="32"/>
      <c r="W242" s="32"/>
      <c r="Y242" s="32"/>
    </row>
    <row r="243">
      <c r="G243" s="32"/>
      <c r="W243" s="32"/>
      <c r="Y243" s="32"/>
    </row>
    <row r="244">
      <c r="G244" s="32"/>
      <c r="W244" s="32"/>
      <c r="Y244" s="32"/>
    </row>
    <row r="245">
      <c r="G245" s="32"/>
      <c r="W245" s="32"/>
      <c r="Y245" s="32"/>
    </row>
    <row r="246">
      <c r="G246" s="32"/>
      <c r="W246" s="32"/>
      <c r="Y246" s="32"/>
    </row>
    <row r="247">
      <c r="G247" s="32"/>
      <c r="W247" s="32"/>
      <c r="Y247" s="32"/>
    </row>
    <row r="248">
      <c r="G248" s="32"/>
      <c r="W248" s="32"/>
      <c r="Y248" s="32"/>
    </row>
    <row r="249">
      <c r="G249" s="32"/>
      <c r="W249" s="32"/>
      <c r="Y249" s="32"/>
    </row>
    <row r="250">
      <c r="G250" s="32"/>
      <c r="W250" s="32"/>
      <c r="Y250" s="32"/>
    </row>
    <row r="251">
      <c r="G251" s="32"/>
      <c r="W251" s="32"/>
      <c r="Y251" s="32"/>
    </row>
    <row r="252">
      <c r="G252" s="32"/>
      <c r="W252" s="32"/>
      <c r="Y252" s="32"/>
    </row>
    <row r="253">
      <c r="G253" s="32"/>
      <c r="W253" s="32"/>
      <c r="Y253" s="32"/>
    </row>
    <row r="254">
      <c r="G254" s="32"/>
      <c r="W254" s="32"/>
      <c r="Y254" s="32"/>
    </row>
    <row r="255">
      <c r="G255" s="32"/>
      <c r="W255" s="32"/>
      <c r="Y255" s="32"/>
    </row>
    <row r="256">
      <c r="G256" s="32"/>
      <c r="W256" s="32"/>
      <c r="Y256" s="32"/>
    </row>
    <row r="257">
      <c r="G257" s="32"/>
      <c r="W257" s="32"/>
      <c r="Y257" s="32"/>
    </row>
    <row r="258">
      <c r="G258" s="32"/>
      <c r="W258" s="32"/>
      <c r="Y258" s="32"/>
    </row>
    <row r="259">
      <c r="G259" s="32"/>
      <c r="W259" s="32"/>
      <c r="Y259" s="32"/>
    </row>
    <row r="260">
      <c r="G260" s="32"/>
      <c r="W260" s="32"/>
      <c r="Y260" s="32"/>
    </row>
    <row r="261">
      <c r="G261" s="32"/>
      <c r="W261" s="32"/>
      <c r="Y261" s="32"/>
    </row>
    <row r="262">
      <c r="G262" s="32"/>
      <c r="W262" s="32"/>
      <c r="Y262" s="32"/>
    </row>
    <row r="263">
      <c r="G263" s="32"/>
      <c r="W263" s="32"/>
      <c r="Y263" s="32"/>
    </row>
    <row r="264">
      <c r="G264" s="32"/>
      <c r="W264" s="32"/>
      <c r="Y264" s="32"/>
    </row>
    <row r="265">
      <c r="G265" s="32"/>
      <c r="W265" s="32"/>
      <c r="Y265" s="32"/>
    </row>
    <row r="266">
      <c r="G266" s="32"/>
      <c r="W266" s="32"/>
      <c r="Y266" s="32"/>
    </row>
    <row r="267">
      <c r="G267" s="32"/>
      <c r="W267" s="32"/>
      <c r="Y267" s="32"/>
    </row>
    <row r="268">
      <c r="G268" s="32"/>
      <c r="W268" s="32"/>
      <c r="Y268" s="32"/>
    </row>
    <row r="269">
      <c r="G269" s="32"/>
      <c r="W269" s="32"/>
      <c r="Y269" s="32"/>
    </row>
    <row r="270">
      <c r="G270" s="32"/>
      <c r="W270" s="32"/>
      <c r="Y270" s="32"/>
    </row>
    <row r="271">
      <c r="G271" s="32"/>
      <c r="W271" s="32"/>
      <c r="Y271" s="32"/>
    </row>
    <row r="272">
      <c r="G272" s="32"/>
      <c r="W272" s="32"/>
      <c r="Y272" s="32"/>
    </row>
    <row r="273">
      <c r="G273" s="32"/>
      <c r="W273" s="32"/>
      <c r="Y273" s="32"/>
    </row>
    <row r="274">
      <c r="G274" s="32"/>
      <c r="W274" s="32"/>
      <c r="Y274" s="32"/>
    </row>
    <row r="275">
      <c r="G275" s="32"/>
      <c r="W275" s="32"/>
      <c r="Y275" s="32"/>
    </row>
    <row r="276">
      <c r="G276" s="32"/>
      <c r="W276" s="32"/>
      <c r="Y276" s="32"/>
    </row>
    <row r="277">
      <c r="G277" s="32"/>
      <c r="W277" s="32"/>
      <c r="Y277" s="32"/>
    </row>
    <row r="278">
      <c r="G278" s="32"/>
      <c r="W278" s="32"/>
      <c r="Y278" s="32"/>
    </row>
    <row r="279">
      <c r="G279" s="32"/>
      <c r="W279" s="32"/>
      <c r="Y279" s="32"/>
    </row>
    <row r="280">
      <c r="G280" s="32"/>
      <c r="W280" s="32"/>
      <c r="Y280" s="32"/>
    </row>
    <row r="281">
      <c r="G281" s="32"/>
      <c r="W281" s="32"/>
      <c r="Y281" s="32"/>
    </row>
    <row r="282">
      <c r="G282" s="32"/>
      <c r="W282" s="32"/>
      <c r="Y282" s="32"/>
    </row>
    <row r="283">
      <c r="G283" s="32"/>
      <c r="W283" s="32"/>
      <c r="Y283" s="32"/>
    </row>
    <row r="284">
      <c r="G284" s="32"/>
      <c r="W284" s="32"/>
      <c r="Y284" s="32"/>
    </row>
    <row r="285">
      <c r="G285" s="32"/>
      <c r="W285" s="32"/>
      <c r="Y285" s="32"/>
    </row>
    <row r="286">
      <c r="G286" s="32"/>
      <c r="W286" s="32"/>
      <c r="Y286" s="32"/>
    </row>
    <row r="287">
      <c r="G287" s="32"/>
      <c r="W287" s="32"/>
      <c r="Y287" s="32"/>
    </row>
    <row r="288">
      <c r="G288" s="32"/>
      <c r="W288" s="32"/>
      <c r="Y288" s="32"/>
    </row>
    <row r="289">
      <c r="G289" s="32"/>
      <c r="W289" s="32"/>
      <c r="Y289" s="32"/>
    </row>
    <row r="290">
      <c r="G290" s="32"/>
      <c r="W290" s="32"/>
      <c r="Y290" s="32"/>
    </row>
    <row r="291">
      <c r="G291" s="32"/>
      <c r="W291" s="32"/>
      <c r="Y291" s="32"/>
    </row>
    <row r="292">
      <c r="G292" s="32"/>
      <c r="W292" s="32"/>
      <c r="Y292" s="32"/>
    </row>
    <row r="293">
      <c r="G293" s="32"/>
      <c r="W293" s="32"/>
      <c r="Y293" s="32"/>
    </row>
    <row r="294">
      <c r="G294" s="32"/>
      <c r="W294" s="32"/>
      <c r="Y294" s="32"/>
    </row>
    <row r="295">
      <c r="G295" s="32"/>
      <c r="W295" s="32"/>
      <c r="Y295" s="32"/>
    </row>
    <row r="296">
      <c r="G296" s="32"/>
      <c r="W296" s="32"/>
      <c r="Y296" s="32"/>
    </row>
    <row r="297">
      <c r="G297" s="32"/>
      <c r="W297" s="32"/>
      <c r="Y297" s="32"/>
    </row>
    <row r="298">
      <c r="G298" s="32"/>
      <c r="W298" s="32"/>
      <c r="Y298" s="32"/>
    </row>
    <row r="299">
      <c r="G299" s="32"/>
      <c r="W299" s="32"/>
      <c r="Y299" s="32"/>
    </row>
    <row r="300">
      <c r="G300" s="32"/>
      <c r="W300" s="32"/>
      <c r="Y300" s="32"/>
    </row>
    <row r="301">
      <c r="G301" s="32"/>
      <c r="W301" s="32"/>
      <c r="Y301" s="32"/>
    </row>
    <row r="302">
      <c r="G302" s="32"/>
      <c r="W302" s="32"/>
      <c r="Y302" s="32"/>
    </row>
    <row r="303">
      <c r="G303" s="32"/>
      <c r="W303" s="32"/>
      <c r="Y303" s="32"/>
    </row>
    <row r="304">
      <c r="G304" s="32"/>
      <c r="W304" s="32"/>
      <c r="Y304" s="32"/>
    </row>
    <row r="305">
      <c r="G305" s="32"/>
      <c r="W305" s="32"/>
      <c r="Y305" s="32"/>
    </row>
    <row r="306">
      <c r="G306" s="32"/>
      <c r="W306" s="32"/>
      <c r="Y306" s="32"/>
    </row>
    <row r="307">
      <c r="G307" s="32"/>
      <c r="W307" s="32"/>
      <c r="Y307" s="32"/>
    </row>
    <row r="308">
      <c r="G308" s="32"/>
      <c r="W308" s="32"/>
      <c r="Y308" s="32"/>
    </row>
    <row r="309">
      <c r="G309" s="32"/>
      <c r="W309" s="32"/>
      <c r="Y309" s="32"/>
    </row>
    <row r="310">
      <c r="G310" s="32"/>
      <c r="W310" s="32"/>
      <c r="Y310" s="32"/>
    </row>
    <row r="311">
      <c r="G311" s="32"/>
      <c r="W311" s="32"/>
      <c r="Y311" s="32"/>
    </row>
    <row r="312">
      <c r="G312" s="32"/>
      <c r="W312" s="32"/>
      <c r="Y312" s="32"/>
    </row>
    <row r="313">
      <c r="G313" s="32"/>
      <c r="W313" s="32"/>
      <c r="Y313" s="32"/>
    </row>
    <row r="314">
      <c r="G314" s="32"/>
      <c r="W314" s="32"/>
      <c r="Y314" s="32"/>
    </row>
    <row r="315">
      <c r="G315" s="32"/>
      <c r="W315" s="32"/>
      <c r="Y315" s="32"/>
    </row>
    <row r="316">
      <c r="G316" s="32"/>
      <c r="W316" s="32"/>
      <c r="Y316" s="32"/>
    </row>
    <row r="317">
      <c r="G317" s="32"/>
      <c r="W317" s="32"/>
      <c r="Y317" s="32"/>
    </row>
    <row r="318">
      <c r="G318" s="32"/>
      <c r="W318" s="32"/>
      <c r="Y318" s="32"/>
    </row>
    <row r="319">
      <c r="G319" s="32"/>
      <c r="W319" s="32"/>
      <c r="Y319" s="32"/>
    </row>
    <row r="320">
      <c r="G320" s="32"/>
      <c r="W320" s="32"/>
      <c r="Y320" s="32"/>
    </row>
    <row r="321">
      <c r="G321" s="32"/>
      <c r="W321" s="32"/>
      <c r="Y321" s="32"/>
    </row>
    <row r="322">
      <c r="G322" s="32"/>
      <c r="W322" s="32"/>
      <c r="Y322" s="32"/>
    </row>
    <row r="323">
      <c r="G323" s="32"/>
      <c r="W323" s="32"/>
      <c r="Y323" s="32"/>
    </row>
    <row r="324">
      <c r="G324" s="32"/>
      <c r="W324" s="32"/>
      <c r="Y324" s="32"/>
    </row>
    <row r="325">
      <c r="G325" s="32"/>
      <c r="W325" s="32"/>
      <c r="Y325" s="32"/>
    </row>
    <row r="326">
      <c r="G326" s="32"/>
      <c r="W326" s="32"/>
      <c r="Y326" s="32"/>
    </row>
    <row r="327">
      <c r="G327" s="32"/>
      <c r="W327" s="32"/>
      <c r="Y327" s="32"/>
    </row>
    <row r="328">
      <c r="G328" s="32"/>
      <c r="W328" s="32"/>
      <c r="Y328" s="32"/>
    </row>
    <row r="329">
      <c r="G329" s="32"/>
      <c r="W329" s="32"/>
      <c r="Y329" s="32"/>
    </row>
    <row r="330">
      <c r="G330" s="32"/>
      <c r="W330" s="32"/>
      <c r="Y330" s="32"/>
    </row>
    <row r="331">
      <c r="G331" s="32"/>
      <c r="W331" s="32"/>
      <c r="Y331" s="32"/>
    </row>
    <row r="332">
      <c r="G332" s="32"/>
      <c r="W332" s="32"/>
      <c r="Y332" s="32"/>
    </row>
    <row r="333">
      <c r="G333" s="32"/>
      <c r="W333" s="32"/>
      <c r="Y333" s="32"/>
    </row>
    <row r="334">
      <c r="G334" s="32"/>
      <c r="W334" s="32"/>
      <c r="Y334" s="32"/>
    </row>
    <row r="335">
      <c r="G335" s="32"/>
      <c r="W335" s="32"/>
      <c r="Y335" s="32"/>
    </row>
    <row r="336">
      <c r="G336" s="32"/>
      <c r="W336" s="32"/>
      <c r="Y336" s="32"/>
    </row>
    <row r="337">
      <c r="G337" s="32"/>
      <c r="W337" s="32"/>
      <c r="Y337" s="32"/>
    </row>
    <row r="338">
      <c r="G338" s="32"/>
      <c r="W338" s="32"/>
      <c r="Y338" s="32"/>
    </row>
    <row r="339">
      <c r="G339" s="32"/>
      <c r="W339" s="32"/>
      <c r="Y339" s="32"/>
    </row>
    <row r="340">
      <c r="G340" s="32"/>
      <c r="W340" s="32"/>
      <c r="Y340" s="32"/>
    </row>
    <row r="341">
      <c r="G341" s="32"/>
      <c r="W341" s="32"/>
      <c r="Y341" s="32"/>
    </row>
    <row r="342">
      <c r="G342" s="32"/>
      <c r="W342" s="32"/>
      <c r="Y342" s="32"/>
    </row>
    <row r="343">
      <c r="G343" s="32"/>
      <c r="W343" s="32"/>
      <c r="Y343" s="32"/>
    </row>
    <row r="344">
      <c r="G344" s="32"/>
      <c r="W344" s="32"/>
      <c r="Y344" s="32"/>
    </row>
    <row r="345">
      <c r="G345" s="32"/>
      <c r="W345" s="32"/>
      <c r="Y345" s="32"/>
    </row>
    <row r="346">
      <c r="G346" s="32"/>
      <c r="W346" s="32"/>
      <c r="Y346" s="32"/>
    </row>
    <row r="347">
      <c r="G347" s="32"/>
      <c r="W347" s="32"/>
      <c r="Y347" s="32"/>
    </row>
    <row r="348">
      <c r="G348" s="32"/>
      <c r="W348" s="32"/>
      <c r="Y348" s="32"/>
    </row>
    <row r="349">
      <c r="G349" s="32"/>
      <c r="W349" s="32"/>
      <c r="Y349" s="32"/>
    </row>
    <row r="350">
      <c r="G350" s="32"/>
      <c r="W350" s="32"/>
      <c r="Y350" s="32"/>
    </row>
    <row r="351">
      <c r="G351" s="32"/>
      <c r="W351" s="32"/>
      <c r="Y351" s="32"/>
    </row>
    <row r="352">
      <c r="G352" s="32"/>
      <c r="W352" s="32"/>
      <c r="Y352" s="32"/>
    </row>
    <row r="353">
      <c r="G353" s="32"/>
      <c r="W353" s="32"/>
      <c r="Y353" s="32"/>
    </row>
    <row r="354">
      <c r="G354" s="32"/>
      <c r="W354" s="32"/>
      <c r="Y354" s="32"/>
    </row>
    <row r="355">
      <c r="G355" s="32"/>
      <c r="W355" s="32"/>
      <c r="Y355" s="32"/>
    </row>
    <row r="356">
      <c r="G356" s="32"/>
      <c r="W356" s="32"/>
      <c r="Y356" s="32"/>
    </row>
    <row r="357">
      <c r="G357" s="32"/>
      <c r="W357" s="32"/>
      <c r="Y357" s="32"/>
    </row>
    <row r="358">
      <c r="G358" s="32"/>
      <c r="W358" s="32"/>
      <c r="Y358" s="32"/>
    </row>
    <row r="359">
      <c r="G359" s="32"/>
      <c r="W359" s="32"/>
      <c r="Y359" s="32"/>
    </row>
    <row r="360">
      <c r="G360" s="32"/>
      <c r="W360" s="32"/>
      <c r="Y360" s="32"/>
    </row>
    <row r="361">
      <c r="G361" s="32"/>
      <c r="W361" s="32"/>
      <c r="Y361" s="32"/>
    </row>
    <row r="362">
      <c r="G362" s="32"/>
      <c r="W362" s="32"/>
      <c r="Y362" s="32"/>
    </row>
    <row r="363">
      <c r="G363" s="32"/>
      <c r="W363" s="32"/>
      <c r="Y363" s="32"/>
    </row>
    <row r="364">
      <c r="G364" s="32"/>
      <c r="W364" s="32"/>
      <c r="Y364" s="32"/>
    </row>
    <row r="365">
      <c r="G365" s="32"/>
      <c r="W365" s="32"/>
      <c r="Y365" s="32"/>
    </row>
    <row r="366">
      <c r="G366" s="32"/>
      <c r="W366" s="32"/>
      <c r="Y366" s="32"/>
    </row>
    <row r="367">
      <c r="G367" s="32"/>
      <c r="W367" s="32"/>
      <c r="Y367" s="32"/>
    </row>
    <row r="368">
      <c r="G368" s="32"/>
      <c r="W368" s="32"/>
      <c r="Y368" s="32"/>
    </row>
    <row r="369">
      <c r="G369" s="32"/>
      <c r="W369" s="32"/>
      <c r="Y369" s="32"/>
    </row>
    <row r="370">
      <c r="G370" s="32"/>
      <c r="W370" s="32"/>
      <c r="Y370" s="32"/>
    </row>
    <row r="371">
      <c r="G371" s="32"/>
      <c r="W371" s="32"/>
      <c r="Y371" s="32"/>
    </row>
    <row r="372">
      <c r="G372" s="32"/>
      <c r="W372" s="32"/>
      <c r="Y372" s="32"/>
    </row>
    <row r="373">
      <c r="G373" s="32"/>
      <c r="W373" s="32"/>
      <c r="Y373" s="32"/>
    </row>
    <row r="374">
      <c r="G374" s="32"/>
      <c r="W374" s="32"/>
      <c r="Y374" s="32"/>
    </row>
    <row r="375">
      <c r="G375" s="32"/>
      <c r="W375" s="32"/>
      <c r="Y375" s="32"/>
    </row>
    <row r="376">
      <c r="G376" s="32"/>
      <c r="W376" s="32"/>
      <c r="Y376" s="32"/>
    </row>
    <row r="377">
      <c r="G377" s="32"/>
      <c r="W377" s="32"/>
      <c r="Y377" s="32"/>
    </row>
    <row r="378">
      <c r="G378" s="32"/>
      <c r="W378" s="32"/>
      <c r="Y378" s="32"/>
    </row>
    <row r="379">
      <c r="G379" s="32"/>
      <c r="W379" s="32"/>
      <c r="Y379" s="32"/>
    </row>
    <row r="380">
      <c r="G380" s="32"/>
      <c r="W380" s="32"/>
      <c r="Y380" s="32"/>
    </row>
    <row r="381">
      <c r="G381" s="32"/>
      <c r="W381" s="32"/>
      <c r="Y381" s="32"/>
    </row>
    <row r="382">
      <c r="G382" s="32"/>
      <c r="W382" s="32"/>
      <c r="Y382" s="32"/>
    </row>
    <row r="383">
      <c r="G383" s="32"/>
      <c r="W383" s="32"/>
      <c r="Y383" s="32"/>
    </row>
    <row r="384">
      <c r="G384" s="32"/>
      <c r="W384" s="32"/>
      <c r="Y384" s="32"/>
    </row>
    <row r="385">
      <c r="G385" s="32"/>
      <c r="W385" s="32"/>
      <c r="Y385" s="32"/>
    </row>
    <row r="386">
      <c r="G386" s="32"/>
      <c r="W386" s="32"/>
      <c r="Y386" s="32"/>
    </row>
    <row r="387">
      <c r="G387" s="32"/>
      <c r="W387" s="32"/>
      <c r="Y387" s="32"/>
    </row>
    <row r="388">
      <c r="G388" s="32"/>
      <c r="W388" s="32"/>
      <c r="Y388" s="32"/>
    </row>
    <row r="389">
      <c r="G389" s="32"/>
      <c r="W389" s="32"/>
      <c r="Y389" s="32"/>
    </row>
    <row r="390">
      <c r="G390" s="32"/>
      <c r="W390" s="32"/>
      <c r="Y390" s="32"/>
    </row>
    <row r="391">
      <c r="G391" s="32"/>
      <c r="W391" s="32"/>
      <c r="Y391" s="32"/>
    </row>
    <row r="392">
      <c r="G392" s="32"/>
      <c r="W392" s="32"/>
      <c r="Y392" s="32"/>
    </row>
    <row r="393">
      <c r="G393" s="32"/>
      <c r="W393" s="32"/>
      <c r="Y393" s="32"/>
    </row>
    <row r="394">
      <c r="G394" s="32"/>
      <c r="W394" s="32"/>
      <c r="Y394" s="32"/>
    </row>
    <row r="395">
      <c r="G395" s="32"/>
      <c r="W395" s="32"/>
      <c r="Y395" s="32"/>
    </row>
    <row r="396">
      <c r="G396" s="32"/>
      <c r="W396" s="32"/>
      <c r="Y396" s="32"/>
    </row>
    <row r="397">
      <c r="G397" s="32"/>
      <c r="W397" s="32"/>
      <c r="Y397" s="32"/>
    </row>
    <row r="398">
      <c r="G398" s="32"/>
      <c r="W398" s="32"/>
      <c r="Y398" s="32"/>
    </row>
    <row r="399">
      <c r="G399" s="32"/>
      <c r="W399" s="32"/>
      <c r="Y399" s="32"/>
    </row>
    <row r="400">
      <c r="G400" s="32"/>
      <c r="W400" s="32"/>
      <c r="Y400" s="32"/>
    </row>
    <row r="401">
      <c r="G401" s="32"/>
      <c r="W401" s="32"/>
      <c r="Y401" s="32"/>
    </row>
    <row r="402">
      <c r="G402" s="32"/>
      <c r="W402" s="32"/>
      <c r="Y402" s="32"/>
    </row>
    <row r="403">
      <c r="G403" s="32"/>
      <c r="W403" s="32"/>
      <c r="Y403" s="32"/>
    </row>
    <row r="404">
      <c r="G404" s="32"/>
      <c r="W404" s="32"/>
      <c r="Y404" s="32"/>
    </row>
    <row r="405">
      <c r="G405" s="32"/>
      <c r="W405" s="32"/>
      <c r="Y405" s="32"/>
    </row>
    <row r="406">
      <c r="G406" s="32"/>
      <c r="W406" s="32"/>
      <c r="Y406" s="32"/>
    </row>
    <row r="407">
      <c r="G407" s="32"/>
      <c r="W407" s="32"/>
      <c r="Y407" s="32"/>
    </row>
    <row r="408">
      <c r="G408" s="32"/>
      <c r="W408" s="32"/>
      <c r="Y408" s="32"/>
    </row>
    <row r="409">
      <c r="G409" s="32"/>
      <c r="W409" s="32"/>
      <c r="Y409" s="32"/>
    </row>
    <row r="410">
      <c r="G410" s="32"/>
      <c r="W410" s="32"/>
      <c r="Y410" s="32"/>
    </row>
    <row r="411">
      <c r="G411" s="32"/>
      <c r="W411" s="32"/>
      <c r="Y411" s="32"/>
    </row>
    <row r="412">
      <c r="G412" s="32"/>
      <c r="W412" s="32"/>
      <c r="Y412" s="32"/>
    </row>
    <row r="413">
      <c r="G413" s="32"/>
      <c r="W413" s="32"/>
      <c r="Y413" s="32"/>
    </row>
    <row r="414">
      <c r="G414" s="32"/>
      <c r="W414" s="32"/>
      <c r="Y414" s="32"/>
    </row>
    <row r="415">
      <c r="G415" s="32"/>
      <c r="W415" s="32"/>
      <c r="Y415" s="32"/>
    </row>
    <row r="416">
      <c r="G416" s="32"/>
      <c r="W416" s="32"/>
      <c r="Y416" s="32"/>
    </row>
    <row r="417">
      <c r="G417" s="32"/>
      <c r="W417" s="32"/>
      <c r="Y417" s="32"/>
    </row>
    <row r="418">
      <c r="G418" s="32"/>
      <c r="W418" s="32"/>
      <c r="Y418" s="32"/>
    </row>
    <row r="419">
      <c r="G419" s="32"/>
      <c r="W419" s="32"/>
      <c r="Y419" s="32"/>
    </row>
    <row r="420">
      <c r="G420" s="32"/>
      <c r="W420" s="32"/>
      <c r="Y420" s="32"/>
    </row>
    <row r="421">
      <c r="G421" s="32"/>
      <c r="W421" s="32"/>
      <c r="Y421" s="32"/>
    </row>
    <row r="422">
      <c r="G422" s="32"/>
      <c r="W422" s="32"/>
      <c r="Y422" s="32"/>
    </row>
    <row r="423">
      <c r="G423" s="32"/>
      <c r="W423" s="32"/>
      <c r="Y423" s="32"/>
    </row>
    <row r="424">
      <c r="G424" s="32"/>
      <c r="W424" s="32"/>
      <c r="Y424" s="32"/>
    </row>
    <row r="425">
      <c r="G425" s="32"/>
      <c r="W425" s="32"/>
      <c r="Y425" s="32"/>
    </row>
    <row r="426">
      <c r="G426" s="32"/>
      <c r="W426" s="32"/>
      <c r="Y426" s="32"/>
    </row>
    <row r="427">
      <c r="G427" s="32"/>
      <c r="W427" s="32"/>
      <c r="Y427" s="32"/>
    </row>
    <row r="428">
      <c r="G428" s="32"/>
      <c r="W428" s="32"/>
      <c r="Y428" s="32"/>
    </row>
    <row r="429">
      <c r="G429" s="32"/>
      <c r="W429" s="32"/>
      <c r="Y429" s="32"/>
    </row>
    <row r="430">
      <c r="G430" s="32"/>
      <c r="W430" s="32"/>
      <c r="Y430" s="32"/>
    </row>
    <row r="431">
      <c r="G431" s="32"/>
      <c r="W431" s="32"/>
      <c r="Y431" s="32"/>
    </row>
    <row r="432">
      <c r="G432" s="32"/>
      <c r="W432" s="32"/>
      <c r="Y432" s="32"/>
    </row>
    <row r="433">
      <c r="G433" s="32"/>
      <c r="W433" s="32"/>
      <c r="Y433" s="32"/>
    </row>
    <row r="434">
      <c r="G434" s="32"/>
      <c r="W434" s="32"/>
      <c r="Y434" s="32"/>
    </row>
    <row r="435">
      <c r="G435" s="32"/>
      <c r="W435" s="32"/>
      <c r="Y435" s="32"/>
    </row>
    <row r="436">
      <c r="G436" s="32"/>
      <c r="W436" s="32"/>
      <c r="Y436" s="32"/>
    </row>
    <row r="437">
      <c r="G437" s="32"/>
      <c r="W437" s="32"/>
      <c r="Y437" s="32"/>
    </row>
    <row r="438">
      <c r="G438" s="32"/>
      <c r="W438" s="32"/>
      <c r="Y438" s="32"/>
    </row>
    <row r="439">
      <c r="G439" s="32"/>
      <c r="W439" s="32"/>
      <c r="Y439" s="32"/>
    </row>
    <row r="440">
      <c r="G440" s="32"/>
      <c r="W440" s="32"/>
      <c r="Y440" s="32"/>
    </row>
    <row r="441">
      <c r="G441" s="32"/>
      <c r="W441" s="32"/>
      <c r="Y441" s="32"/>
    </row>
    <row r="442">
      <c r="G442" s="32"/>
      <c r="W442" s="32"/>
      <c r="Y442" s="32"/>
    </row>
    <row r="443">
      <c r="G443" s="32"/>
      <c r="W443" s="32"/>
      <c r="Y443" s="32"/>
    </row>
    <row r="444">
      <c r="G444" s="32"/>
      <c r="W444" s="32"/>
      <c r="Y444" s="32"/>
    </row>
    <row r="445">
      <c r="G445" s="32"/>
      <c r="W445" s="32"/>
      <c r="Y445" s="32"/>
    </row>
    <row r="446">
      <c r="G446" s="32"/>
      <c r="W446" s="32"/>
      <c r="Y446" s="32"/>
    </row>
    <row r="447">
      <c r="G447" s="32"/>
      <c r="W447" s="32"/>
      <c r="Y447" s="32"/>
    </row>
    <row r="448">
      <c r="G448" s="32"/>
      <c r="W448" s="32"/>
      <c r="Y448" s="32"/>
    </row>
    <row r="449">
      <c r="G449" s="32"/>
      <c r="W449" s="32"/>
      <c r="Y449" s="32"/>
    </row>
    <row r="450">
      <c r="G450" s="32"/>
      <c r="W450" s="32"/>
      <c r="Y450" s="32"/>
    </row>
    <row r="451">
      <c r="G451" s="32"/>
      <c r="W451" s="32"/>
      <c r="Y451" s="32"/>
    </row>
    <row r="452">
      <c r="G452" s="32"/>
      <c r="W452" s="32"/>
      <c r="Y452" s="32"/>
    </row>
    <row r="453">
      <c r="G453" s="32"/>
      <c r="W453" s="32"/>
      <c r="Y453" s="32"/>
    </row>
    <row r="454">
      <c r="G454" s="32"/>
      <c r="W454" s="32"/>
      <c r="Y454" s="32"/>
    </row>
    <row r="455">
      <c r="G455" s="32"/>
      <c r="W455" s="32"/>
      <c r="Y455" s="32"/>
    </row>
    <row r="456">
      <c r="G456" s="32"/>
      <c r="W456" s="32"/>
      <c r="Y456" s="32"/>
    </row>
    <row r="457">
      <c r="G457" s="32"/>
      <c r="W457" s="32"/>
      <c r="Y457" s="32"/>
    </row>
    <row r="458">
      <c r="G458" s="32"/>
      <c r="W458" s="32"/>
      <c r="Y458" s="32"/>
    </row>
    <row r="459">
      <c r="G459" s="32"/>
      <c r="W459" s="32"/>
      <c r="Y459" s="32"/>
    </row>
    <row r="460">
      <c r="G460" s="32"/>
      <c r="W460" s="32"/>
      <c r="Y460" s="32"/>
    </row>
    <row r="461">
      <c r="G461" s="32"/>
      <c r="W461" s="32"/>
      <c r="Y461" s="32"/>
    </row>
    <row r="462">
      <c r="G462" s="32"/>
      <c r="W462" s="32"/>
      <c r="Y462" s="32"/>
    </row>
    <row r="463">
      <c r="G463" s="32"/>
      <c r="W463" s="32"/>
      <c r="Y463" s="32"/>
    </row>
    <row r="464">
      <c r="G464" s="32"/>
      <c r="W464" s="32"/>
      <c r="Y464" s="32"/>
    </row>
    <row r="465">
      <c r="G465" s="32"/>
      <c r="W465" s="32"/>
      <c r="Y465" s="32"/>
    </row>
    <row r="466">
      <c r="G466" s="32"/>
      <c r="W466" s="32"/>
      <c r="Y466" s="32"/>
    </row>
    <row r="467">
      <c r="G467" s="32"/>
      <c r="W467" s="32"/>
      <c r="Y467" s="32"/>
    </row>
    <row r="468">
      <c r="G468" s="32"/>
      <c r="W468" s="32"/>
      <c r="Y468" s="32"/>
    </row>
    <row r="469">
      <c r="G469" s="32"/>
      <c r="W469" s="32"/>
      <c r="Y469" s="32"/>
    </row>
    <row r="470">
      <c r="G470" s="32"/>
      <c r="W470" s="32"/>
      <c r="Y470" s="32"/>
    </row>
    <row r="471">
      <c r="G471" s="32"/>
      <c r="W471" s="32"/>
      <c r="Y471" s="32"/>
    </row>
    <row r="472">
      <c r="G472" s="32"/>
      <c r="W472" s="32"/>
      <c r="Y472" s="32"/>
    </row>
    <row r="473">
      <c r="G473" s="32"/>
      <c r="W473" s="32"/>
      <c r="Y473" s="32"/>
    </row>
    <row r="474">
      <c r="G474" s="32"/>
      <c r="W474" s="32"/>
      <c r="Y474" s="32"/>
    </row>
    <row r="475">
      <c r="G475" s="32"/>
      <c r="W475" s="32"/>
      <c r="Y475" s="32"/>
    </row>
    <row r="476">
      <c r="G476" s="32"/>
      <c r="W476" s="32"/>
      <c r="Y476" s="32"/>
    </row>
    <row r="477">
      <c r="G477" s="32"/>
      <c r="W477" s="32"/>
      <c r="Y477" s="32"/>
    </row>
    <row r="478">
      <c r="G478" s="32"/>
      <c r="W478" s="32"/>
      <c r="Y478" s="32"/>
    </row>
    <row r="479">
      <c r="G479" s="32"/>
      <c r="W479" s="32"/>
      <c r="Y479" s="32"/>
    </row>
    <row r="480">
      <c r="G480" s="32"/>
      <c r="W480" s="32"/>
      <c r="Y480" s="32"/>
    </row>
    <row r="481">
      <c r="G481" s="32"/>
      <c r="W481" s="32"/>
      <c r="Y481" s="32"/>
    </row>
    <row r="482">
      <c r="G482" s="32"/>
      <c r="W482" s="32"/>
      <c r="Y482" s="32"/>
    </row>
    <row r="483">
      <c r="G483" s="32"/>
      <c r="W483" s="32"/>
      <c r="Y483" s="32"/>
    </row>
    <row r="484">
      <c r="G484" s="32"/>
      <c r="W484" s="32"/>
      <c r="Y484" s="32"/>
    </row>
    <row r="485">
      <c r="G485" s="32"/>
      <c r="W485" s="32"/>
      <c r="Y485" s="32"/>
    </row>
    <row r="486">
      <c r="G486" s="32"/>
      <c r="W486" s="32"/>
      <c r="Y486" s="32"/>
    </row>
    <row r="487">
      <c r="G487" s="32"/>
      <c r="W487" s="32"/>
      <c r="Y487" s="32"/>
    </row>
    <row r="488">
      <c r="G488" s="32"/>
      <c r="W488" s="32"/>
      <c r="Y488" s="32"/>
    </row>
    <row r="489">
      <c r="G489" s="32"/>
      <c r="W489" s="32"/>
      <c r="Y489" s="32"/>
    </row>
    <row r="490">
      <c r="G490" s="32"/>
      <c r="W490" s="32"/>
      <c r="Y490" s="32"/>
    </row>
    <row r="491">
      <c r="G491" s="32"/>
      <c r="W491" s="32"/>
      <c r="Y491" s="32"/>
    </row>
    <row r="492">
      <c r="G492" s="32"/>
      <c r="W492" s="32"/>
      <c r="Y492" s="32"/>
    </row>
    <row r="493">
      <c r="G493" s="32"/>
      <c r="W493" s="32"/>
      <c r="Y493" s="32"/>
    </row>
    <row r="494">
      <c r="G494" s="32"/>
      <c r="W494" s="32"/>
      <c r="Y494" s="32"/>
    </row>
    <row r="495">
      <c r="G495" s="32"/>
      <c r="W495" s="32"/>
      <c r="Y495" s="32"/>
    </row>
    <row r="496">
      <c r="G496" s="32"/>
      <c r="W496" s="32"/>
      <c r="Y496" s="32"/>
    </row>
    <row r="497">
      <c r="G497" s="32"/>
      <c r="W497" s="32"/>
      <c r="Y497" s="32"/>
    </row>
    <row r="498">
      <c r="G498" s="32"/>
      <c r="W498" s="32"/>
      <c r="Y498" s="32"/>
    </row>
    <row r="499">
      <c r="G499" s="32"/>
      <c r="W499" s="32"/>
      <c r="Y499" s="32"/>
    </row>
    <row r="500">
      <c r="G500" s="32"/>
      <c r="W500" s="32"/>
      <c r="Y500" s="32"/>
    </row>
    <row r="501">
      <c r="G501" s="32"/>
      <c r="W501" s="32"/>
      <c r="Y501" s="32"/>
    </row>
    <row r="502">
      <c r="G502" s="32"/>
      <c r="W502" s="32"/>
      <c r="Y502" s="32"/>
    </row>
    <row r="503">
      <c r="G503" s="32"/>
      <c r="W503" s="32"/>
      <c r="Y503" s="32"/>
    </row>
    <row r="504">
      <c r="G504" s="32"/>
      <c r="W504" s="32"/>
      <c r="Y504" s="32"/>
    </row>
    <row r="505">
      <c r="G505" s="32"/>
      <c r="W505" s="32"/>
      <c r="Y505" s="32"/>
    </row>
    <row r="506">
      <c r="G506" s="32"/>
      <c r="W506" s="32"/>
      <c r="Y506" s="32"/>
    </row>
    <row r="507">
      <c r="G507" s="32"/>
      <c r="W507" s="32"/>
      <c r="Y507" s="32"/>
    </row>
    <row r="508">
      <c r="G508" s="32"/>
      <c r="W508" s="32"/>
      <c r="Y508" s="32"/>
    </row>
    <row r="509">
      <c r="G509" s="32"/>
      <c r="W509" s="32"/>
      <c r="Y509" s="32"/>
    </row>
    <row r="510">
      <c r="G510" s="32"/>
      <c r="W510" s="32"/>
      <c r="Y510" s="32"/>
    </row>
    <row r="511">
      <c r="G511" s="32"/>
      <c r="W511" s="32"/>
      <c r="Y511" s="32"/>
    </row>
    <row r="512">
      <c r="G512" s="32"/>
      <c r="W512" s="32"/>
      <c r="Y512" s="32"/>
    </row>
    <row r="513">
      <c r="G513" s="32"/>
      <c r="W513" s="32"/>
      <c r="Y513" s="32"/>
    </row>
    <row r="514">
      <c r="G514" s="32"/>
      <c r="W514" s="32"/>
      <c r="Y514" s="32"/>
    </row>
    <row r="515">
      <c r="G515" s="32"/>
      <c r="W515" s="32"/>
      <c r="Y515" s="32"/>
    </row>
    <row r="516">
      <c r="G516" s="32"/>
      <c r="W516" s="32"/>
      <c r="Y516" s="32"/>
    </row>
    <row r="517">
      <c r="G517" s="32"/>
      <c r="W517" s="32"/>
      <c r="Y517" s="32"/>
    </row>
    <row r="518">
      <c r="G518" s="32"/>
      <c r="W518" s="32"/>
      <c r="Y518" s="32"/>
    </row>
    <row r="519">
      <c r="G519" s="32"/>
      <c r="W519" s="32"/>
      <c r="Y519" s="32"/>
    </row>
    <row r="520">
      <c r="G520" s="32"/>
      <c r="W520" s="32"/>
      <c r="Y520" s="32"/>
    </row>
    <row r="521">
      <c r="G521" s="32"/>
      <c r="W521" s="32"/>
      <c r="Y521" s="32"/>
    </row>
    <row r="522">
      <c r="G522" s="32"/>
      <c r="W522" s="32"/>
      <c r="Y522" s="32"/>
    </row>
    <row r="523">
      <c r="G523" s="32"/>
      <c r="W523" s="32"/>
      <c r="Y523" s="32"/>
    </row>
    <row r="524">
      <c r="G524" s="32"/>
      <c r="W524" s="32"/>
      <c r="Y524" s="32"/>
    </row>
    <row r="525">
      <c r="G525" s="32"/>
      <c r="W525" s="32"/>
      <c r="Y525" s="32"/>
    </row>
    <row r="526">
      <c r="G526" s="32"/>
      <c r="W526" s="32"/>
      <c r="Y526" s="32"/>
    </row>
    <row r="527">
      <c r="G527" s="32"/>
      <c r="W527" s="32"/>
      <c r="Y527" s="32"/>
    </row>
    <row r="528">
      <c r="G528" s="32"/>
      <c r="W528" s="32"/>
      <c r="Y528" s="32"/>
    </row>
    <row r="529">
      <c r="G529" s="32"/>
      <c r="W529" s="32"/>
      <c r="Y529" s="32"/>
    </row>
    <row r="530">
      <c r="G530" s="32"/>
      <c r="W530" s="32"/>
      <c r="Y530" s="32"/>
    </row>
    <row r="531">
      <c r="G531" s="32"/>
      <c r="W531" s="32"/>
      <c r="Y531" s="32"/>
    </row>
    <row r="532">
      <c r="G532" s="32"/>
      <c r="W532" s="32"/>
      <c r="Y532" s="32"/>
    </row>
    <row r="533">
      <c r="G533" s="32"/>
      <c r="W533" s="32"/>
      <c r="Y533" s="32"/>
    </row>
    <row r="534">
      <c r="G534" s="32"/>
      <c r="W534" s="32"/>
      <c r="Y534" s="32"/>
    </row>
    <row r="535">
      <c r="G535" s="32"/>
      <c r="W535" s="32"/>
      <c r="Y535" s="32"/>
    </row>
    <row r="536">
      <c r="G536" s="32"/>
      <c r="W536" s="32"/>
      <c r="Y536" s="32"/>
    </row>
    <row r="537">
      <c r="G537" s="32"/>
      <c r="W537" s="32"/>
      <c r="Y537" s="32"/>
    </row>
    <row r="538">
      <c r="G538" s="32"/>
      <c r="W538" s="32"/>
      <c r="Y538" s="32"/>
    </row>
    <row r="539">
      <c r="G539" s="32"/>
      <c r="W539" s="32"/>
      <c r="Y539" s="32"/>
    </row>
    <row r="540">
      <c r="G540" s="32"/>
      <c r="W540" s="32"/>
      <c r="Y540" s="32"/>
    </row>
    <row r="541">
      <c r="G541" s="32"/>
      <c r="W541" s="32"/>
      <c r="Y541" s="32"/>
    </row>
    <row r="542">
      <c r="G542" s="32"/>
      <c r="W542" s="32"/>
      <c r="Y542" s="32"/>
    </row>
    <row r="543">
      <c r="G543" s="32"/>
      <c r="W543" s="32"/>
      <c r="Y543" s="32"/>
    </row>
    <row r="544">
      <c r="G544" s="32"/>
      <c r="W544" s="32"/>
      <c r="Y544" s="32"/>
    </row>
    <row r="545">
      <c r="G545" s="32"/>
      <c r="W545" s="32"/>
      <c r="Y545" s="32"/>
    </row>
    <row r="546">
      <c r="G546" s="32"/>
      <c r="W546" s="32"/>
      <c r="Y546" s="32"/>
    </row>
    <row r="547">
      <c r="G547" s="32"/>
      <c r="W547" s="32"/>
      <c r="Y547" s="32"/>
    </row>
    <row r="548">
      <c r="G548" s="32"/>
      <c r="W548" s="32"/>
      <c r="Y548" s="32"/>
    </row>
    <row r="549">
      <c r="G549" s="32"/>
      <c r="W549" s="32"/>
      <c r="Y549" s="32"/>
    </row>
    <row r="550">
      <c r="G550" s="32"/>
      <c r="W550" s="32"/>
      <c r="Y550" s="32"/>
    </row>
    <row r="551">
      <c r="G551" s="32"/>
      <c r="W551" s="32"/>
      <c r="Y551" s="32"/>
    </row>
    <row r="552">
      <c r="G552" s="32"/>
      <c r="W552" s="32"/>
      <c r="Y552" s="32"/>
    </row>
    <row r="553">
      <c r="G553" s="32"/>
      <c r="W553" s="32"/>
      <c r="Y553" s="32"/>
    </row>
    <row r="554">
      <c r="G554" s="32"/>
      <c r="W554" s="32"/>
      <c r="Y554" s="32"/>
    </row>
    <row r="555">
      <c r="G555" s="32"/>
      <c r="W555" s="32"/>
      <c r="Y555" s="32"/>
    </row>
    <row r="556">
      <c r="G556" s="32"/>
      <c r="W556" s="32"/>
      <c r="Y556" s="32"/>
    </row>
    <row r="557">
      <c r="G557" s="32"/>
      <c r="W557" s="32"/>
      <c r="Y557" s="32"/>
    </row>
    <row r="558">
      <c r="G558" s="32"/>
      <c r="W558" s="32"/>
      <c r="Y558" s="32"/>
    </row>
    <row r="559">
      <c r="G559" s="32"/>
      <c r="W559" s="32"/>
      <c r="Y559" s="32"/>
    </row>
    <row r="560">
      <c r="G560" s="32"/>
      <c r="W560" s="32"/>
      <c r="Y560" s="32"/>
    </row>
    <row r="561">
      <c r="G561" s="32"/>
      <c r="W561" s="32"/>
      <c r="Y561" s="32"/>
    </row>
    <row r="562">
      <c r="G562" s="32"/>
      <c r="W562" s="32"/>
      <c r="Y562" s="32"/>
    </row>
    <row r="563">
      <c r="G563" s="32"/>
      <c r="W563" s="32"/>
      <c r="Y563" s="32"/>
    </row>
    <row r="564">
      <c r="G564" s="32"/>
      <c r="W564" s="32"/>
      <c r="Y564" s="32"/>
    </row>
    <row r="565">
      <c r="G565" s="32"/>
      <c r="W565" s="32"/>
      <c r="Y565" s="32"/>
    </row>
    <row r="566">
      <c r="G566" s="32"/>
      <c r="W566" s="32"/>
      <c r="Y566" s="32"/>
    </row>
    <row r="567">
      <c r="G567" s="32"/>
      <c r="W567" s="32"/>
      <c r="Y567" s="32"/>
    </row>
    <row r="568">
      <c r="G568" s="32"/>
      <c r="W568" s="32"/>
      <c r="Y568" s="32"/>
    </row>
    <row r="569">
      <c r="G569" s="32"/>
      <c r="W569" s="32"/>
      <c r="Y569" s="32"/>
    </row>
    <row r="570">
      <c r="G570" s="32"/>
      <c r="W570" s="32"/>
      <c r="Y570" s="32"/>
    </row>
    <row r="571">
      <c r="G571" s="32"/>
      <c r="W571" s="32"/>
      <c r="Y571" s="32"/>
    </row>
    <row r="572">
      <c r="G572" s="32"/>
      <c r="W572" s="32"/>
      <c r="Y572" s="32"/>
    </row>
    <row r="573">
      <c r="G573" s="32"/>
      <c r="W573" s="32"/>
      <c r="Y573" s="32"/>
    </row>
    <row r="574">
      <c r="G574" s="32"/>
      <c r="W574" s="32"/>
      <c r="Y574" s="32"/>
    </row>
    <row r="575">
      <c r="G575" s="32"/>
      <c r="W575" s="32"/>
      <c r="Y575" s="32"/>
    </row>
    <row r="576">
      <c r="G576" s="32"/>
      <c r="W576" s="32"/>
      <c r="Y576" s="32"/>
    </row>
    <row r="577">
      <c r="G577" s="32"/>
      <c r="W577" s="32"/>
      <c r="Y577" s="32"/>
    </row>
    <row r="578">
      <c r="G578" s="32"/>
      <c r="W578" s="32"/>
      <c r="Y578" s="32"/>
    </row>
    <row r="579">
      <c r="G579" s="32"/>
      <c r="W579" s="32"/>
      <c r="Y579" s="32"/>
    </row>
    <row r="580">
      <c r="G580" s="32"/>
      <c r="W580" s="32"/>
      <c r="Y580" s="32"/>
    </row>
    <row r="581">
      <c r="G581" s="32"/>
      <c r="W581" s="32"/>
      <c r="Y581" s="32"/>
    </row>
    <row r="582">
      <c r="G582" s="32"/>
      <c r="W582" s="32"/>
      <c r="Y582" s="32"/>
    </row>
    <row r="583">
      <c r="G583" s="32"/>
      <c r="W583" s="32"/>
      <c r="Y583" s="32"/>
    </row>
    <row r="584">
      <c r="G584" s="32"/>
      <c r="W584" s="32"/>
      <c r="Y584" s="32"/>
    </row>
    <row r="585">
      <c r="G585" s="32"/>
      <c r="W585" s="32"/>
      <c r="Y585" s="32"/>
    </row>
    <row r="586">
      <c r="G586" s="32"/>
      <c r="W586" s="32"/>
      <c r="Y586" s="32"/>
    </row>
    <row r="587">
      <c r="G587" s="32"/>
      <c r="W587" s="32"/>
      <c r="Y587" s="32"/>
    </row>
    <row r="588">
      <c r="G588" s="32"/>
      <c r="W588" s="32"/>
      <c r="Y588" s="32"/>
    </row>
    <row r="589">
      <c r="G589" s="32"/>
      <c r="W589" s="32"/>
      <c r="Y589" s="32"/>
    </row>
    <row r="590">
      <c r="G590" s="32"/>
      <c r="W590" s="32"/>
      <c r="Y590" s="32"/>
    </row>
    <row r="591">
      <c r="G591" s="32"/>
      <c r="W591" s="32"/>
      <c r="Y591" s="32"/>
    </row>
    <row r="592">
      <c r="G592" s="32"/>
      <c r="W592" s="32"/>
      <c r="Y592" s="32"/>
    </row>
    <row r="593">
      <c r="G593" s="32"/>
      <c r="W593" s="32"/>
      <c r="Y593" s="32"/>
    </row>
    <row r="594">
      <c r="G594" s="32"/>
      <c r="W594" s="32"/>
      <c r="Y594" s="32"/>
    </row>
    <row r="595">
      <c r="G595" s="32"/>
      <c r="W595" s="32"/>
      <c r="Y595" s="32"/>
    </row>
    <row r="596">
      <c r="G596" s="32"/>
      <c r="W596" s="32"/>
      <c r="Y596" s="32"/>
    </row>
    <row r="597">
      <c r="G597" s="32"/>
      <c r="W597" s="32"/>
      <c r="Y597" s="32"/>
    </row>
    <row r="598">
      <c r="G598" s="32"/>
      <c r="W598" s="32"/>
      <c r="Y598" s="32"/>
    </row>
    <row r="599">
      <c r="G599" s="32"/>
      <c r="W599" s="32"/>
      <c r="Y599" s="32"/>
    </row>
    <row r="600">
      <c r="G600" s="32"/>
      <c r="W600" s="32"/>
      <c r="Y600" s="32"/>
    </row>
    <row r="601">
      <c r="G601" s="32"/>
      <c r="W601" s="32"/>
      <c r="Y601" s="32"/>
    </row>
    <row r="602">
      <c r="G602" s="32"/>
      <c r="W602" s="32"/>
      <c r="Y602" s="32"/>
    </row>
    <row r="603">
      <c r="G603" s="32"/>
      <c r="W603" s="32"/>
      <c r="Y603" s="32"/>
    </row>
    <row r="604">
      <c r="G604" s="32"/>
      <c r="W604" s="32"/>
      <c r="Y604" s="32"/>
    </row>
    <row r="605">
      <c r="G605" s="32"/>
      <c r="W605" s="32"/>
      <c r="Y605" s="32"/>
    </row>
    <row r="606">
      <c r="G606" s="32"/>
      <c r="W606" s="32"/>
      <c r="Y606" s="32"/>
    </row>
    <row r="607">
      <c r="G607" s="32"/>
      <c r="W607" s="32"/>
      <c r="Y607" s="32"/>
    </row>
    <row r="608">
      <c r="G608" s="32"/>
      <c r="W608" s="32"/>
      <c r="Y608" s="32"/>
    </row>
    <row r="609">
      <c r="G609" s="32"/>
      <c r="W609" s="32"/>
      <c r="Y609" s="32"/>
    </row>
    <row r="610">
      <c r="G610" s="32"/>
      <c r="W610" s="32"/>
      <c r="Y610" s="32"/>
    </row>
    <row r="611">
      <c r="G611" s="32"/>
      <c r="W611" s="32"/>
      <c r="Y611" s="32"/>
    </row>
    <row r="612">
      <c r="G612" s="32"/>
      <c r="W612" s="32"/>
      <c r="Y612" s="32"/>
    </row>
    <row r="613">
      <c r="G613" s="32"/>
      <c r="W613" s="32"/>
      <c r="Y613" s="32"/>
    </row>
    <row r="614">
      <c r="G614" s="32"/>
      <c r="W614" s="32"/>
      <c r="Y614" s="32"/>
    </row>
    <row r="615">
      <c r="G615" s="32"/>
      <c r="W615" s="32"/>
      <c r="Y615" s="32"/>
    </row>
    <row r="616">
      <c r="G616" s="32"/>
      <c r="W616" s="32"/>
      <c r="Y616" s="32"/>
    </row>
    <row r="617">
      <c r="G617" s="32"/>
      <c r="W617" s="32"/>
      <c r="Y617" s="32"/>
    </row>
    <row r="618">
      <c r="G618" s="32"/>
      <c r="W618" s="32"/>
      <c r="Y618" s="32"/>
    </row>
    <row r="619">
      <c r="G619" s="32"/>
      <c r="W619" s="32"/>
      <c r="Y619" s="32"/>
    </row>
    <row r="620">
      <c r="G620" s="32"/>
      <c r="W620" s="32"/>
      <c r="Y620" s="32"/>
    </row>
    <row r="621">
      <c r="G621" s="32"/>
      <c r="W621" s="32"/>
      <c r="Y621" s="32"/>
    </row>
    <row r="622">
      <c r="G622" s="32"/>
      <c r="W622" s="32"/>
      <c r="Y622" s="32"/>
    </row>
    <row r="623">
      <c r="G623" s="32"/>
      <c r="W623" s="32"/>
      <c r="Y623" s="32"/>
    </row>
    <row r="624">
      <c r="G624" s="32"/>
      <c r="W624" s="32"/>
      <c r="Y624" s="32"/>
    </row>
    <row r="625">
      <c r="G625" s="32"/>
      <c r="W625" s="32"/>
      <c r="Y625" s="32"/>
    </row>
    <row r="626">
      <c r="G626" s="32"/>
      <c r="W626" s="32"/>
      <c r="Y626" s="32"/>
    </row>
    <row r="627">
      <c r="G627" s="32"/>
      <c r="W627" s="32"/>
      <c r="Y627" s="32"/>
    </row>
    <row r="628">
      <c r="G628" s="32"/>
      <c r="W628" s="32"/>
      <c r="Y628" s="32"/>
    </row>
    <row r="629">
      <c r="G629" s="32"/>
      <c r="W629" s="32"/>
      <c r="Y629" s="32"/>
    </row>
    <row r="630">
      <c r="G630" s="32"/>
      <c r="W630" s="32"/>
      <c r="Y630" s="32"/>
    </row>
    <row r="631">
      <c r="G631" s="32"/>
      <c r="W631" s="32"/>
      <c r="Y631" s="32"/>
    </row>
    <row r="632">
      <c r="G632" s="32"/>
      <c r="W632" s="32"/>
      <c r="Y632" s="32"/>
    </row>
    <row r="633">
      <c r="G633" s="32"/>
      <c r="W633" s="32"/>
      <c r="Y633" s="32"/>
    </row>
    <row r="634">
      <c r="G634" s="32"/>
      <c r="W634" s="32"/>
      <c r="Y634" s="32"/>
    </row>
    <row r="635">
      <c r="G635" s="32"/>
      <c r="W635" s="32"/>
      <c r="Y635" s="32"/>
    </row>
    <row r="636">
      <c r="G636" s="32"/>
      <c r="W636" s="32"/>
      <c r="Y636" s="32"/>
    </row>
    <row r="637">
      <c r="G637" s="32"/>
      <c r="W637" s="32"/>
      <c r="Y637" s="32"/>
    </row>
    <row r="638">
      <c r="G638" s="32"/>
      <c r="W638" s="32"/>
      <c r="Y638" s="32"/>
    </row>
    <row r="639">
      <c r="G639" s="32"/>
      <c r="W639" s="32"/>
      <c r="Y639" s="32"/>
    </row>
    <row r="640">
      <c r="G640" s="32"/>
      <c r="W640" s="32"/>
      <c r="Y640" s="32"/>
    </row>
    <row r="641">
      <c r="G641" s="32"/>
      <c r="W641" s="32"/>
      <c r="Y641" s="32"/>
    </row>
    <row r="642">
      <c r="G642" s="32"/>
      <c r="W642" s="32"/>
      <c r="Y642" s="32"/>
    </row>
    <row r="643">
      <c r="G643" s="32"/>
      <c r="W643" s="32"/>
      <c r="Y643" s="32"/>
    </row>
    <row r="644">
      <c r="G644" s="32"/>
      <c r="W644" s="32"/>
      <c r="Y644" s="32"/>
    </row>
    <row r="645">
      <c r="G645" s="32"/>
      <c r="W645" s="32"/>
      <c r="Y645" s="32"/>
    </row>
    <row r="646">
      <c r="G646" s="32"/>
      <c r="W646" s="32"/>
      <c r="Y646" s="32"/>
    </row>
    <row r="647">
      <c r="G647" s="32"/>
      <c r="W647" s="32"/>
      <c r="Y647" s="32"/>
    </row>
    <row r="648">
      <c r="G648" s="32"/>
      <c r="W648" s="32"/>
      <c r="Y648" s="32"/>
    </row>
    <row r="649">
      <c r="G649" s="32"/>
      <c r="W649" s="32"/>
      <c r="Y649" s="32"/>
    </row>
    <row r="650">
      <c r="G650" s="32"/>
      <c r="W650" s="32"/>
      <c r="Y650" s="32"/>
    </row>
    <row r="651">
      <c r="G651" s="32"/>
      <c r="W651" s="32"/>
      <c r="Y651" s="32"/>
    </row>
    <row r="652">
      <c r="G652" s="32"/>
      <c r="W652" s="32"/>
      <c r="Y652" s="32"/>
    </row>
    <row r="653">
      <c r="G653" s="32"/>
      <c r="W653" s="32"/>
      <c r="Y653" s="32"/>
    </row>
    <row r="654">
      <c r="G654" s="32"/>
      <c r="W654" s="32"/>
      <c r="Y654" s="32"/>
    </row>
    <row r="655">
      <c r="G655" s="32"/>
      <c r="W655" s="32"/>
      <c r="Y655" s="32"/>
    </row>
    <row r="656">
      <c r="G656" s="32"/>
      <c r="W656" s="32"/>
      <c r="Y656" s="32"/>
    </row>
    <row r="657">
      <c r="G657" s="32"/>
      <c r="W657" s="32"/>
      <c r="Y657" s="32"/>
    </row>
    <row r="658">
      <c r="G658" s="32"/>
      <c r="W658" s="32"/>
      <c r="Y658" s="32"/>
    </row>
    <row r="659">
      <c r="G659" s="32"/>
      <c r="W659" s="32"/>
      <c r="Y659" s="32"/>
    </row>
    <row r="660">
      <c r="G660" s="32"/>
      <c r="W660" s="32"/>
      <c r="Y660" s="32"/>
    </row>
    <row r="661">
      <c r="G661" s="32"/>
      <c r="W661" s="32"/>
      <c r="Y661" s="32"/>
    </row>
    <row r="662">
      <c r="G662" s="32"/>
      <c r="W662" s="32"/>
      <c r="Y662" s="32"/>
    </row>
    <row r="663">
      <c r="G663" s="32"/>
      <c r="W663" s="32"/>
      <c r="Y663" s="32"/>
    </row>
    <row r="664">
      <c r="G664" s="32"/>
      <c r="W664" s="32"/>
      <c r="Y664" s="32"/>
    </row>
    <row r="665">
      <c r="G665" s="32"/>
      <c r="W665" s="32"/>
      <c r="Y665" s="32"/>
    </row>
    <row r="666">
      <c r="G666" s="32"/>
      <c r="W666" s="32"/>
      <c r="Y666" s="32"/>
    </row>
    <row r="667">
      <c r="G667" s="32"/>
      <c r="W667" s="32"/>
      <c r="Y667" s="32"/>
    </row>
    <row r="668">
      <c r="G668" s="32"/>
      <c r="W668" s="32"/>
      <c r="Y668" s="32"/>
    </row>
    <row r="669">
      <c r="G669" s="32"/>
      <c r="W669" s="32"/>
      <c r="Y669" s="32"/>
    </row>
    <row r="670">
      <c r="G670" s="32"/>
      <c r="W670" s="32"/>
      <c r="Y670" s="32"/>
    </row>
    <row r="671">
      <c r="G671" s="32"/>
      <c r="W671" s="32"/>
      <c r="Y671" s="32"/>
    </row>
    <row r="672">
      <c r="G672" s="32"/>
      <c r="W672" s="32"/>
      <c r="Y672" s="32"/>
    </row>
    <row r="673">
      <c r="G673" s="32"/>
      <c r="W673" s="32"/>
      <c r="Y673" s="32"/>
    </row>
    <row r="674">
      <c r="G674" s="32"/>
      <c r="W674" s="32"/>
      <c r="Y674" s="32"/>
    </row>
    <row r="675">
      <c r="G675" s="32"/>
      <c r="W675" s="32"/>
      <c r="Y675" s="32"/>
    </row>
    <row r="676">
      <c r="G676" s="32"/>
      <c r="W676" s="32"/>
      <c r="Y676" s="32"/>
    </row>
    <row r="677">
      <c r="G677" s="32"/>
      <c r="W677" s="32"/>
      <c r="Y677" s="32"/>
    </row>
    <row r="678">
      <c r="G678" s="32"/>
      <c r="W678" s="32"/>
      <c r="Y678" s="32"/>
    </row>
    <row r="679">
      <c r="G679" s="32"/>
      <c r="W679" s="32"/>
      <c r="Y679" s="32"/>
    </row>
    <row r="680">
      <c r="G680" s="32"/>
      <c r="W680" s="32"/>
      <c r="Y680" s="32"/>
    </row>
    <row r="681">
      <c r="G681" s="32"/>
      <c r="W681" s="32"/>
      <c r="Y681" s="32"/>
    </row>
    <row r="682">
      <c r="G682" s="32"/>
      <c r="W682" s="32"/>
      <c r="Y682" s="32"/>
    </row>
    <row r="683">
      <c r="G683" s="32"/>
      <c r="W683" s="32"/>
      <c r="Y683" s="32"/>
    </row>
    <row r="684">
      <c r="G684" s="32"/>
      <c r="W684" s="32"/>
      <c r="Y684" s="32"/>
    </row>
    <row r="685">
      <c r="G685" s="32"/>
      <c r="W685" s="32"/>
      <c r="Y685" s="32"/>
    </row>
    <row r="686">
      <c r="G686" s="32"/>
      <c r="W686" s="32"/>
      <c r="Y686" s="32"/>
    </row>
    <row r="687">
      <c r="G687" s="32"/>
      <c r="W687" s="32"/>
      <c r="Y687" s="32"/>
    </row>
    <row r="688">
      <c r="G688" s="32"/>
      <c r="W688" s="32"/>
      <c r="Y688" s="32"/>
    </row>
    <row r="689">
      <c r="G689" s="32"/>
      <c r="W689" s="32"/>
      <c r="Y689" s="32"/>
    </row>
    <row r="690">
      <c r="G690" s="32"/>
      <c r="W690" s="32"/>
      <c r="Y690" s="32"/>
    </row>
    <row r="691">
      <c r="G691" s="32"/>
      <c r="W691" s="32"/>
      <c r="Y691" s="32"/>
    </row>
    <row r="692">
      <c r="G692" s="32"/>
      <c r="W692" s="32"/>
      <c r="Y692" s="32"/>
    </row>
    <row r="693">
      <c r="G693" s="32"/>
      <c r="W693" s="32"/>
      <c r="Y693" s="32"/>
    </row>
    <row r="694">
      <c r="G694" s="32"/>
      <c r="W694" s="32"/>
      <c r="Y694" s="32"/>
    </row>
    <row r="695">
      <c r="G695" s="32"/>
      <c r="W695" s="32"/>
      <c r="Y695" s="32"/>
    </row>
    <row r="696">
      <c r="G696" s="32"/>
      <c r="W696" s="32"/>
      <c r="Y696" s="32"/>
    </row>
    <row r="697">
      <c r="G697" s="32"/>
      <c r="W697" s="32"/>
      <c r="Y697" s="32"/>
    </row>
    <row r="698">
      <c r="G698" s="32"/>
      <c r="W698" s="32"/>
      <c r="Y698" s="32"/>
    </row>
    <row r="699">
      <c r="G699" s="32"/>
      <c r="W699" s="32"/>
      <c r="Y699" s="32"/>
    </row>
    <row r="700">
      <c r="G700" s="32"/>
      <c r="W700" s="32"/>
      <c r="Y700" s="32"/>
    </row>
    <row r="701">
      <c r="G701" s="32"/>
      <c r="W701" s="32"/>
      <c r="Y701" s="32"/>
    </row>
    <row r="702">
      <c r="G702" s="32"/>
      <c r="W702" s="32"/>
      <c r="Y702" s="32"/>
    </row>
    <row r="703">
      <c r="G703" s="32"/>
      <c r="W703" s="32"/>
      <c r="Y703" s="32"/>
    </row>
    <row r="704">
      <c r="G704" s="32"/>
      <c r="W704" s="32"/>
      <c r="Y704" s="32"/>
    </row>
    <row r="705">
      <c r="G705" s="32"/>
      <c r="W705" s="32"/>
      <c r="Y705" s="32"/>
    </row>
    <row r="706">
      <c r="G706" s="32"/>
      <c r="W706" s="32"/>
      <c r="Y706" s="32"/>
    </row>
    <row r="707">
      <c r="G707" s="32"/>
      <c r="W707" s="32"/>
      <c r="Y707" s="32"/>
    </row>
    <row r="708">
      <c r="G708" s="32"/>
      <c r="W708" s="32"/>
      <c r="Y708" s="32"/>
    </row>
    <row r="709">
      <c r="G709" s="32"/>
      <c r="W709" s="32"/>
      <c r="Y709" s="32"/>
    </row>
    <row r="710">
      <c r="G710" s="32"/>
      <c r="W710" s="32"/>
      <c r="Y710" s="32"/>
    </row>
    <row r="711">
      <c r="G711" s="32"/>
      <c r="W711" s="32"/>
      <c r="Y711" s="32"/>
    </row>
    <row r="712">
      <c r="G712" s="32"/>
      <c r="W712" s="32"/>
      <c r="Y712" s="32"/>
    </row>
    <row r="713">
      <c r="G713" s="32"/>
      <c r="W713" s="32"/>
      <c r="Y713" s="32"/>
    </row>
    <row r="714">
      <c r="G714" s="32"/>
      <c r="W714" s="32"/>
      <c r="Y714" s="32"/>
    </row>
    <row r="715">
      <c r="G715" s="32"/>
      <c r="W715" s="32"/>
      <c r="Y715" s="32"/>
    </row>
    <row r="716">
      <c r="G716" s="32"/>
      <c r="W716" s="32"/>
      <c r="Y716" s="32"/>
    </row>
    <row r="717">
      <c r="G717" s="32"/>
      <c r="W717" s="32"/>
      <c r="Y717" s="32"/>
    </row>
    <row r="718">
      <c r="G718" s="32"/>
      <c r="W718" s="32"/>
      <c r="Y718" s="32"/>
    </row>
    <row r="719">
      <c r="G719" s="32"/>
      <c r="W719" s="32"/>
      <c r="Y719" s="32"/>
    </row>
    <row r="720">
      <c r="G720" s="32"/>
      <c r="W720" s="32"/>
      <c r="Y720" s="32"/>
    </row>
    <row r="721">
      <c r="G721" s="32"/>
      <c r="W721" s="32"/>
      <c r="Y721" s="32"/>
    </row>
    <row r="722">
      <c r="G722" s="32"/>
      <c r="W722" s="32"/>
      <c r="Y722" s="32"/>
    </row>
    <row r="723">
      <c r="G723" s="32"/>
      <c r="W723" s="32"/>
      <c r="Y723" s="32"/>
    </row>
    <row r="724">
      <c r="G724" s="32"/>
      <c r="W724" s="32"/>
      <c r="Y724" s="32"/>
    </row>
    <row r="725">
      <c r="G725" s="32"/>
      <c r="W725" s="32"/>
      <c r="Y725" s="32"/>
    </row>
    <row r="726">
      <c r="G726" s="32"/>
      <c r="W726" s="32"/>
      <c r="Y726" s="32"/>
    </row>
    <row r="727">
      <c r="G727" s="32"/>
      <c r="W727" s="32"/>
      <c r="Y727" s="32"/>
    </row>
    <row r="728">
      <c r="G728" s="32"/>
      <c r="W728" s="32"/>
      <c r="Y728" s="32"/>
    </row>
    <row r="729">
      <c r="G729" s="32"/>
      <c r="W729" s="32"/>
      <c r="Y729" s="32"/>
    </row>
    <row r="730">
      <c r="G730" s="32"/>
      <c r="W730" s="32"/>
      <c r="Y730" s="32"/>
    </row>
    <row r="731">
      <c r="G731" s="32"/>
      <c r="W731" s="32"/>
      <c r="Y731" s="32"/>
    </row>
    <row r="732">
      <c r="G732" s="32"/>
      <c r="W732" s="32"/>
      <c r="Y732" s="32"/>
    </row>
    <row r="733">
      <c r="G733" s="32"/>
      <c r="W733" s="32"/>
      <c r="Y733" s="32"/>
    </row>
    <row r="734">
      <c r="G734" s="32"/>
      <c r="W734" s="32"/>
      <c r="Y734" s="32"/>
    </row>
    <row r="735">
      <c r="G735" s="32"/>
      <c r="W735" s="32"/>
      <c r="Y735" s="32"/>
    </row>
    <row r="736">
      <c r="G736" s="32"/>
      <c r="W736" s="32"/>
      <c r="Y736" s="32"/>
    </row>
    <row r="737">
      <c r="G737" s="32"/>
      <c r="W737" s="32"/>
      <c r="Y737" s="32"/>
    </row>
    <row r="738">
      <c r="G738" s="32"/>
      <c r="W738" s="32"/>
      <c r="Y738" s="32"/>
    </row>
    <row r="739">
      <c r="G739" s="32"/>
      <c r="W739" s="32"/>
      <c r="Y739" s="32"/>
    </row>
    <row r="740">
      <c r="G740" s="32"/>
      <c r="W740" s="32"/>
      <c r="Y740" s="32"/>
    </row>
    <row r="741">
      <c r="G741" s="32"/>
      <c r="W741" s="32"/>
      <c r="Y741" s="32"/>
    </row>
    <row r="742">
      <c r="G742" s="32"/>
      <c r="W742" s="32"/>
      <c r="Y742" s="32"/>
    </row>
    <row r="743">
      <c r="G743" s="32"/>
      <c r="W743" s="32"/>
      <c r="Y743" s="32"/>
    </row>
    <row r="744">
      <c r="G744" s="32"/>
      <c r="W744" s="32"/>
      <c r="Y744" s="32"/>
    </row>
    <row r="745">
      <c r="G745" s="32"/>
      <c r="W745" s="32"/>
      <c r="Y745" s="32"/>
    </row>
    <row r="746">
      <c r="G746" s="32"/>
      <c r="W746" s="32"/>
      <c r="Y746" s="32"/>
    </row>
    <row r="747">
      <c r="G747" s="32"/>
      <c r="W747" s="32"/>
      <c r="Y747" s="32"/>
    </row>
    <row r="748">
      <c r="G748" s="32"/>
      <c r="W748" s="32"/>
      <c r="Y748" s="32"/>
    </row>
    <row r="749">
      <c r="G749" s="32"/>
      <c r="W749" s="32"/>
      <c r="Y749" s="32"/>
    </row>
    <row r="750">
      <c r="G750" s="32"/>
      <c r="W750" s="32"/>
      <c r="Y750" s="32"/>
    </row>
    <row r="751">
      <c r="G751" s="32"/>
      <c r="W751" s="32"/>
      <c r="Y751" s="32"/>
    </row>
    <row r="752">
      <c r="G752" s="32"/>
      <c r="W752" s="32"/>
      <c r="Y752" s="32"/>
    </row>
    <row r="753">
      <c r="G753" s="32"/>
      <c r="W753" s="32"/>
      <c r="Y753" s="32"/>
    </row>
    <row r="754">
      <c r="G754" s="32"/>
      <c r="W754" s="32"/>
      <c r="Y754" s="32"/>
    </row>
    <row r="755">
      <c r="G755" s="32"/>
      <c r="W755" s="32"/>
      <c r="Y755" s="32"/>
    </row>
    <row r="756">
      <c r="G756" s="32"/>
      <c r="W756" s="32"/>
      <c r="Y756" s="32"/>
    </row>
    <row r="757">
      <c r="G757" s="32"/>
      <c r="W757" s="32"/>
      <c r="Y757" s="32"/>
    </row>
    <row r="758">
      <c r="G758" s="32"/>
      <c r="W758" s="32"/>
      <c r="Y758" s="32"/>
    </row>
    <row r="759">
      <c r="G759" s="32"/>
      <c r="W759" s="32"/>
      <c r="Y759" s="32"/>
    </row>
    <row r="760">
      <c r="G760" s="32"/>
      <c r="W760" s="32"/>
      <c r="Y760" s="32"/>
    </row>
    <row r="761">
      <c r="G761" s="32"/>
      <c r="W761" s="32"/>
      <c r="Y761" s="32"/>
    </row>
    <row r="762">
      <c r="G762" s="32"/>
      <c r="W762" s="32"/>
      <c r="Y762" s="32"/>
    </row>
    <row r="763">
      <c r="G763" s="32"/>
      <c r="W763" s="32"/>
      <c r="Y763" s="32"/>
    </row>
    <row r="764">
      <c r="G764" s="32"/>
      <c r="W764" s="32"/>
      <c r="Y764" s="32"/>
    </row>
    <row r="765">
      <c r="G765" s="32"/>
      <c r="W765" s="32"/>
      <c r="Y765" s="32"/>
    </row>
    <row r="766">
      <c r="G766" s="32"/>
      <c r="W766" s="32"/>
      <c r="Y766" s="32"/>
    </row>
    <row r="767">
      <c r="G767" s="32"/>
      <c r="W767" s="32"/>
      <c r="Y767" s="32"/>
    </row>
    <row r="768">
      <c r="G768" s="32"/>
      <c r="W768" s="32"/>
      <c r="Y768" s="32"/>
    </row>
    <row r="769">
      <c r="G769" s="32"/>
      <c r="W769" s="32"/>
      <c r="Y769" s="32"/>
    </row>
    <row r="770">
      <c r="G770" s="32"/>
      <c r="W770" s="32"/>
      <c r="Y770" s="32"/>
    </row>
    <row r="771">
      <c r="G771" s="32"/>
      <c r="W771" s="32"/>
      <c r="Y771" s="32"/>
    </row>
    <row r="772">
      <c r="G772" s="32"/>
      <c r="W772" s="32"/>
      <c r="Y772" s="32"/>
    </row>
    <row r="773">
      <c r="G773" s="32"/>
      <c r="W773" s="32"/>
      <c r="Y773" s="32"/>
    </row>
    <row r="774">
      <c r="G774" s="32"/>
      <c r="W774" s="32"/>
      <c r="Y774" s="32"/>
    </row>
    <row r="775">
      <c r="G775" s="32"/>
      <c r="W775" s="32"/>
      <c r="Y775" s="32"/>
    </row>
    <row r="776">
      <c r="G776" s="32"/>
      <c r="W776" s="32"/>
      <c r="Y776" s="32"/>
    </row>
    <row r="777">
      <c r="G777" s="32"/>
      <c r="W777" s="32"/>
      <c r="Y777" s="32"/>
    </row>
    <row r="778">
      <c r="G778" s="32"/>
      <c r="W778" s="32"/>
      <c r="Y778" s="32"/>
    </row>
    <row r="779">
      <c r="G779" s="32"/>
      <c r="W779" s="32"/>
      <c r="Y779" s="32"/>
    </row>
    <row r="780">
      <c r="G780" s="32"/>
      <c r="W780" s="32"/>
      <c r="Y780" s="32"/>
    </row>
    <row r="781">
      <c r="G781" s="32"/>
      <c r="W781" s="32"/>
      <c r="Y781" s="32"/>
    </row>
    <row r="782">
      <c r="G782" s="32"/>
      <c r="W782" s="32"/>
      <c r="Y782" s="32"/>
    </row>
    <row r="783">
      <c r="G783" s="32"/>
      <c r="W783" s="32"/>
      <c r="Y783" s="32"/>
    </row>
    <row r="784">
      <c r="G784" s="32"/>
      <c r="W784" s="32"/>
      <c r="Y784" s="32"/>
    </row>
    <row r="785">
      <c r="G785" s="32"/>
      <c r="W785" s="32"/>
      <c r="Y785" s="32"/>
    </row>
    <row r="786">
      <c r="G786" s="32"/>
      <c r="W786" s="32"/>
      <c r="Y786" s="32"/>
    </row>
    <row r="787">
      <c r="G787" s="32"/>
      <c r="W787" s="32"/>
      <c r="Y787" s="32"/>
    </row>
    <row r="788">
      <c r="G788" s="32"/>
      <c r="W788" s="32"/>
      <c r="Y788" s="32"/>
    </row>
    <row r="789">
      <c r="G789" s="32"/>
      <c r="W789" s="32"/>
      <c r="Y789" s="32"/>
    </row>
    <row r="790">
      <c r="G790" s="32"/>
      <c r="W790" s="32"/>
      <c r="Y790" s="32"/>
    </row>
    <row r="791">
      <c r="G791" s="32"/>
      <c r="W791" s="32"/>
      <c r="Y791" s="32"/>
    </row>
    <row r="792">
      <c r="G792" s="32"/>
      <c r="W792" s="32"/>
      <c r="Y792" s="32"/>
    </row>
    <row r="793">
      <c r="G793" s="32"/>
      <c r="W793" s="32"/>
      <c r="Y793" s="32"/>
    </row>
    <row r="794">
      <c r="G794" s="32"/>
      <c r="W794" s="32"/>
      <c r="Y794" s="32"/>
    </row>
    <row r="795">
      <c r="G795" s="32"/>
      <c r="W795" s="32"/>
      <c r="Y795" s="32"/>
    </row>
    <row r="796">
      <c r="G796" s="32"/>
      <c r="W796" s="32"/>
      <c r="Y796" s="32"/>
    </row>
    <row r="797">
      <c r="G797" s="32"/>
      <c r="W797" s="32"/>
      <c r="Y797" s="32"/>
    </row>
    <row r="798">
      <c r="G798" s="32"/>
      <c r="W798" s="32"/>
      <c r="Y798" s="32"/>
    </row>
    <row r="799">
      <c r="G799" s="32"/>
      <c r="W799" s="32"/>
      <c r="Y799" s="32"/>
    </row>
    <row r="800">
      <c r="G800" s="32"/>
      <c r="W800" s="32"/>
      <c r="Y800" s="32"/>
    </row>
    <row r="801">
      <c r="G801" s="32"/>
      <c r="W801" s="32"/>
      <c r="Y801" s="32"/>
    </row>
    <row r="802">
      <c r="G802" s="32"/>
      <c r="W802" s="32"/>
      <c r="Y802" s="32"/>
    </row>
    <row r="803">
      <c r="G803" s="32"/>
      <c r="W803" s="32"/>
      <c r="Y803" s="32"/>
    </row>
    <row r="804">
      <c r="G804" s="32"/>
      <c r="W804" s="32"/>
      <c r="Y804" s="32"/>
    </row>
    <row r="805">
      <c r="G805" s="32"/>
      <c r="W805" s="32"/>
      <c r="Y805" s="32"/>
    </row>
    <row r="806">
      <c r="G806" s="32"/>
      <c r="W806" s="32"/>
      <c r="Y806" s="32"/>
    </row>
    <row r="807">
      <c r="G807" s="32"/>
      <c r="W807" s="32"/>
      <c r="Y807" s="32"/>
    </row>
    <row r="808">
      <c r="G808" s="32"/>
      <c r="W808" s="32"/>
      <c r="Y808" s="32"/>
    </row>
    <row r="809">
      <c r="G809" s="32"/>
      <c r="W809" s="32"/>
      <c r="Y809" s="32"/>
    </row>
    <row r="810">
      <c r="G810" s="32"/>
      <c r="W810" s="32"/>
      <c r="Y810" s="32"/>
    </row>
    <row r="811">
      <c r="G811" s="32"/>
      <c r="W811" s="32"/>
      <c r="Y811" s="32"/>
    </row>
    <row r="812">
      <c r="G812" s="32"/>
      <c r="W812" s="32"/>
      <c r="Y812" s="32"/>
    </row>
    <row r="813">
      <c r="G813" s="32"/>
      <c r="W813" s="32"/>
      <c r="Y813" s="32"/>
    </row>
    <row r="814">
      <c r="G814" s="32"/>
      <c r="W814" s="32"/>
      <c r="Y814" s="32"/>
    </row>
    <row r="815">
      <c r="G815" s="32"/>
      <c r="W815" s="32"/>
      <c r="Y815" s="32"/>
    </row>
    <row r="816">
      <c r="G816" s="32"/>
      <c r="W816" s="32"/>
      <c r="Y816" s="32"/>
    </row>
    <row r="817">
      <c r="G817" s="32"/>
      <c r="W817" s="32"/>
      <c r="Y817" s="32"/>
    </row>
    <row r="818">
      <c r="G818" s="32"/>
      <c r="W818" s="32"/>
      <c r="Y818" s="32"/>
    </row>
    <row r="819">
      <c r="G819" s="32"/>
      <c r="W819" s="32"/>
      <c r="Y819" s="32"/>
    </row>
    <row r="820">
      <c r="G820" s="32"/>
      <c r="W820" s="32"/>
      <c r="Y820" s="32"/>
    </row>
    <row r="821">
      <c r="G821" s="32"/>
      <c r="W821" s="32"/>
      <c r="Y821" s="32"/>
    </row>
    <row r="822">
      <c r="G822" s="32"/>
      <c r="W822" s="32"/>
      <c r="Y822" s="32"/>
    </row>
    <row r="823">
      <c r="G823" s="32"/>
      <c r="W823" s="32"/>
      <c r="Y823" s="32"/>
    </row>
    <row r="824">
      <c r="G824" s="32"/>
      <c r="W824" s="32"/>
      <c r="Y824" s="32"/>
    </row>
    <row r="825">
      <c r="G825" s="32"/>
      <c r="W825" s="32"/>
      <c r="Y825" s="32"/>
    </row>
    <row r="826">
      <c r="G826" s="32"/>
      <c r="W826" s="32"/>
      <c r="Y826" s="32"/>
    </row>
    <row r="827">
      <c r="G827" s="32"/>
      <c r="W827" s="32"/>
      <c r="Y827" s="32"/>
    </row>
    <row r="828">
      <c r="G828" s="32"/>
      <c r="W828" s="32"/>
      <c r="Y828" s="32"/>
    </row>
    <row r="829">
      <c r="G829" s="32"/>
      <c r="W829" s="32"/>
      <c r="Y829" s="32"/>
    </row>
    <row r="830">
      <c r="G830" s="32"/>
      <c r="W830" s="32"/>
      <c r="Y830" s="32"/>
    </row>
    <row r="831">
      <c r="G831" s="32"/>
      <c r="W831" s="32"/>
      <c r="Y831" s="32"/>
    </row>
    <row r="832">
      <c r="G832" s="32"/>
      <c r="W832" s="32"/>
      <c r="Y832" s="32"/>
    </row>
    <row r="833">
      <c r="G833" s="32"/>
      <c r="W833" s="32"/>
      <c r="Y833" s="32"/>
    </row>
    <row r="834">
      <c r="G834" s="32"/>
      <c r="W834" s="32"/>
      <c r="Y834" s="32"/>
    </row>
    <row r="835">
      <c r="G835" s="32"/>
      <c r="W835" s="32"/>
      <c r="Y835" s="32"/>
    </row>
    <row r="836">
      <c r="G836" s="32"/>
      <c r="W836" s="32"/>
      <c r="Y836" s="32"/>
    </row>
    <row r="837">
      <c r="G837" s="32"/>
      <c r="W837" s="32"/>
      <c r="Y837" s="32"/>
    </row>
    <row r="838">
      <c r="G838" s="32"/>
      <c r="W838" s="32"/>
      <c r="Y838" s="32"/>
    </row>
    <row r="839">
      <c r="G839" s="32"/>
      <c r="W839" s="32"/>
      <c r="Y839" s="32"/>
    </row>
    <row r="840">
      <c r="G840" s="32"/>
      <c r="W840" s="32"/>
      <c r="Y840" s="32"/>
    </row>
    <row r="841">
      <c r="G841" s="32"/>
      <c r="W841" s="32"/>
      <c r="Y841" s="32"/>
    </row>
    <row r="842">
      <c r="G842" s="32"/>
      <c r="W842" s="32"/>
      <c r="Y842" s="32"/>
    </row>
    <row r="843">
      <c r="G843" s="32"/>
      <c r="W843" s="32"/>
      <c r="Y843" s="32"/>
    </row>
    <row r="844">
      <c r="G844" s="32"/>
      <c r="W844" s="32"/>
      <c r="Y844" s="32"/>
    </row>
    <row r="845">
      <c r="G845" s="32"/>
      <c r="W845" s="32"/>
      <c r="Y845" s="32"/>
    </row>
    <row r="846">
      <c r="G846" s="32"/>
      <c r="W846" s="32"/>
      <c r="Y846" s="32"/>
    </row>
    <row r="847">
      <c r="G847" s="32"/>
      <c r="W847" s="32"/>
      <c r="Y847" s="32"/>
    </row>
    <row r="848">
      <c r="G848" s="32"/>
      <c r="W848" s="32"/>
      <c r="Y848" s="32"/>
    </row>
    <row r="849">
      <c r="G849" s="32"/>
      <c r="W849" s="32"/>
      <c r="Y849" s="32"/>
    </row>
    <row r="850">
      <c r="G850" s="32"/>
      <c r="W850" s="32"/>
      <c r="Y850" s="32"/>
    </row>
    <row r="851">
      <c r="G851" s="32"/>
      <c r="W851" s="32"/>
      <c r="Y851" s="32"/>
    </row>
    <row r="852">
      <c r="G852" s="32"/>
      <c r="W852" s="32"/>
      <c r="Y852" s="32"/>
    </row>
    <row r="853">
      <c r="G853" s="32"/>
      <c r="W853" s="32"/>
      <c r="Y853" s="32"/>
    </row>
    <row r="854">
      <c r="G854" s="32"/>
      <c r="W854" s="32"/>
      <c r="Y854" s="32"/>
    </row>
    <row r="855">
      <c r="G855" s="32"/>
      <c r="W855" s="32"/>
      <c r="Y855" s="32"/>
    </row>
    <row r="856">
      <c r="G856" s="32"/>
      <c r="W856" s="32"/>
      <c r="Y856" s="32"/>
    </row>
    <row r="857">
      <c r="G857" s="32"/>
      <c r="W857" s="32"/>
      <c r="Y857" s="32"/>
    </row>
    <row r="858">
      <c r="G858" s="32"/>
      <c r="W858" s="32"/>
      <c r="Y858" s="32"/>
    </row>
    <row r="859">
      <c r="G859" s="32"/>
      <c r="W859" s="32"/>
      <c r="Y859" s="32"/>
    </row>
    <row r="860">
      <c r="G860" s="32"/>
      <c r="W860" s="32"/>
      <c r="Y860" s="32"/>
    </row>
    <row r="861">
      <c r="G861" s="32"/>
      <c r="W861" s="32"/>
      <c r="Y861" s="32"/>
    </row>
    <row r="862">
      <c r="G862" s="32"/>
      <c r="W862" s="32"/>
      <c r="Y862" s="32"/>
    </row>
    <row r="863">
      <c r="G863" s="32"/>
      <c r="W863" s="32"/>
      <c r="Y863" s="32"/>
    </row>
    <row r="864">
      <c r="G864" s="32"/>
      <c r="W864" s="32"/>
      <c r="Y864" s="32"/>
    </row>
    <row r="865">
      <c r="G865" s="32"/>
      <c r="W865" s="32"/>
      <c r="Y865" s="32"/>
    </row>
    <row r="866">
      <c r="G866" s="32"/>
      <c r="W866" s="32"/>
      <c r="Y866" s="32"/>
    </row>
    <row r="867">
      <c r="G867" s="32"/>
      <c r="W867" s="32"/>
      <c r="Y867" s="32"/>
    </row>
    <row r="868">
      <c r="G868" s="32"/>
      <c r="W868" s="32"/>
      <c r="Y868" s="32"/>
    </row>
    <row r="869">
      <c r="G869" s="32"/>
      <c r="W869" s="32"/>
      <c r="Y869" s="32"/>
    </row>
    <row r="870">
      <c r="G870" s="32"/>
      <c r="W870" s="32"/>
      <c r="Y870" s="32"/>
    </row>
    <row r="871">
      <c r="G871" s="32"/>
      <c r="W871" s="32"/>
      <c r="Y871" s="32"/>
    </row>
    <row r="872">
      <c r="G872" s="32"/>
      <c r="W872" s="32"/>
      <c r="Y872" s="32"/>
    </row>
    <row r="873">
      <c r="G873" s="32"/>
      <c r="W873" s="32"/>
      <c r="Y873" s="32"/>
    </row>
    <row r="874">
      <c r="G874" s="32"/>
      <c r="W874" s="32"/>
      <c r="Y874" s="32"/>
    </row>
    <row r="875">
      <c r="G875" s="32"/>
      <c r="W875" s="32"/>
      <c r="Y875" s="32"/>
    </row>
    <row r="876">
      <c r="G876" s="32"/>
      <c r="W876" s="32"/>
      <c r="Y876" s="32"/>
    </row>
    <row r="877">
      <c r="G877" s="32"/>
      <c r="W877" s="32"/>
      <c r="Y877" s="32"/>
    </row>
    <row r="878">
      <c r="G878" s="32"/>
      <c r="W878" s="32"/>
      <c r="Y878" s="32"/>
    </row>
    <row r="879">
      <c r="G879" s="32"/>
      <c r="W879" s="32"/>
      <c r="Y879" s="32"/>
    </row>
    <row r="880">
      <c r="G880" s="32"/>
      <c r="W880" s="32"/>
      <c r="Y880" s="32"/>
    </row>
    <row r="881">
      <c r="G881" s="32"/>
      <c r="W881" s="32"/>
      <c r="Y881" s="32"/>
    </row>
    <row r="882">
      <c r="G882" s="32"/>
      <c r="W882" s="32"/>
      <c r="Y882" s="32"/>
    </row>
    <row r="883">
      <c r="G883" s="32"/>
      <c r="W883" s="32"/>
      <c r="Y883" s="32"/>
    </row>
    <row r="884">
      <c r="G884" s="32"/>
      <c r="W884" s="32"/>
      <c r="Y884" s="32"/>
    </row>
    <row r="885">
      <c r="G885" s="32"/>
      <c r="W885" s="32"/>
      <c r="Y885" s="32"/>
    </row>
    <row r="886">
      <c r="G886" s="32"/>
      <c r="W886" s="32"/>
      <c r="Y886" s="32"/>
    </row>
    <row r="887">
      <c r="G887" s="32"/>
      <c r="W887" s="32"/>
      <c r="Y887" s="32"/>
    </row>
    <row r="888">
      <c r="G888" s="32"/>
      <c r="W888" s="32"/>
      <c r="Y888" s="32"/>
    </row>
    <row r="889">
      <c r="G889" s="32"/>
      <c r="W889" s="32"/>
      <c r="Y889" s="32"/>
    </row>
    <row r="890">
      <c r="G890" s="32"/>
      <c r="W890" s="32"/>
      <c r="Y890" s="32"/>
    </row>
    <row r="891">
      <c r="G891" s="32"/>
      <c r="W891" s="32"/>
      <c r="Y891" s="32"/>
    </row>
    <row r="892">
      <c r="G892" s="32"/>
      <c r="W892" s="32"/>
      <c r="Y892" s="32"/>
    </row>
    <row r="893">
      <c r="G893" s="32"/>
      <c r="W893" s="32"/>
      <c r="Y893" s="32"/>
    </row>
    <row r="894">
      <c r="G894" s="32"/>
      <c r="W894" s="32"/>
      <c r="Y894" s="32"/>
    </row>
    <row r="895">
      <c r="G895" s="32"/>
      <c r="W895" s="32"/>
      <c r="Y895" s="32"/>
    </row>
    <row r="896">
      <c r="G896" s="32"/>
      <c r="W896" s="32"/>
      <c r="Y896" s="32"/>
    </row>
    <row r="897">
      <c r="G897" s="32"/>
      <c r="W897" s="32"/>
      <c r="Y897" s="32"/>
    </row>
    <row r="898">
      <c r="G898" s="32"/>
      <c r="W898" s="32"/>
      <c r="Y898" s="32"/>
    </row>
    <row r="899">
      <c r="G899" s="32"/>
      <c r="W899" s="32"/>
      <c r="Y899" s="32"/>
    </row>
    <row r="900">
      <c r="G900" s="32"/>
      <c r="W900" s="32"/>
      <c r="Y900" s="32"/>
    </row>
    <row r="901">
      <c r="G901" s="32"/>
      <c r="W901" s="32"/>
      <c r="Y901" s="32"/>
    </row>
    <row r="902">
      <c r="G902" s="32"/>
      <c r="W902" s="32"/>
      <c r="Y902" s="32"/>
    </row>
    <row r="903">
      <c r="G903" s="32"/>
      <c r="W903" s="32"/>
      <c r="Y903" s="32"/>
    </row>
    <row r="904">
      <c r="G904" s="32"/>
      <c r="W904" s="32"/>
      <c r="Y904" s="32"/>
    </row>
    <row r="905">
      <c r="G905" s="32"/>
      <c r="W905" s="32"/>
      <c r="Y905" s="32"/>
    </row>
    <row r="906">
      <c r="G906" s="32"/>
      <c r="W906" s="32"/>
      <c r="Y906" s="32"/>
    </row>
    <row r="907">
      <c r="G907" s="32"/>
      <c r="W907" s="32"/>
      <c r="Y907" s="32"/>
    </row>
    <row r="908">
      <c r="G908" s="32"/>
      <c r="W908" s="32"/>
      <c r="Y908" s="32"/>
    </row>
    <row r="909">
      <c r="G909" s="32"/>
      <c r="W909" s="32"/>
      <c r="Y909" s="32"/>
    </row>
    <row r="910">
      <c r="G910" s="32"/>
      <c r="W910" s="32"/>
      <c r="Y910" s="32"/>
    </row>
    <row r="911">
      <c r="G911" s="32"/>
      <c r="W911" s="32"/>
      <c r="Y911" s="32"/>
    </row>
    <row r="912">
      <c r="G912" s="32"/>
      <c r="W912" s="32"/>
      <c r="Y912" s="32"/>
    </row>
    <row r="913">
      <c r="G913" s="32"/>
      <c r="W913" s="32"/>
      <c r="Y913" s="32"/>
    </row>
    <row r="914">
      <c r="G914" s="32"/>
      <c r="W914" s="32"/>
      <c r="Y914" s="32"/>
    </row>
    <row r="915">
      <c r="G915" s="32"/>
      <c r="W915" s="32"/>
      <c r="Y915" s="32"/>
    </row>
    <row r="916">
      <c r="G916" s="32"/>
      <c r="W916" s="32"/>
      <c r="Y916" s="32"/>
    </row>
    <row r="917">
      <c r="G917" s="32"/>
      <c r="W917" s="32"/>
      <c r="Y917" s="32"/>
    </row>
    <row r="918">
      <c r="G918" s="32"/>
      <c r="W918" s="32"/>
      <c r="Y918" s="32"/>
    </row>
    <row r="919">
      <c r="G919" s="32"/>
      <c r="W919" s="32"/>
      <c r="Y919" s="32"/>
    </row>
    <row r="920">
      <c r="G920" s="32"/>
      <c r="W920" s="32"/>
      <c r="Y920" s="32"/>
    </row>
    <row r="921">
      <c r="G921" s="32"/>
      <c r="W921" s="32"/>
      <c r="Y921" s="32"/>
    </row>
    <row r="922">
      <c r="G922" s="32"/>
      <c r="W922" s="32"/>
      <c r="Y922" s="32"/>
    </row>
    <row r="923">
      <c r="G923" s="32"/>
      <c r="W923" s="32"/>
      <c r="Y923" s="32"/>
    </row>
    <row r="924">
      <c r="G924" s="32"/>
      <c r="W924" s="32"/>
      <c r="Y924" s="32"/>
    </row>
    <row r="925">
      <c r="G925" s="32"/>
      <c r="W925" s="32"/>
      <c r="Y925" s="32"/>
    </row>
    <row r="926">
      <c r="G926" s="32"/>
      <c r="W926" s="32"/>
      <c r="Y926" s="32"/>
    </row>
    <row r="927">
      <c r="G927" s="32"/>
      <c r="W927" s="32"/>
      <c r="Y927" s="32"/>
    </row>
    <row r="928">
      <c r="G928" s="32"/>
      <c r="W928" s="32"/>
      <c r="Y928" s="32"/>
    </row>
    <row r="929">
      <c r="G929" s="32"/>
      <c r="W929" s="32"/>
      <c r="Y929" s="32"/>
    </row>
    <row r="930">
      <c r="G930" s="32"/>
      <c r="W930" s="32"/>
      <c r="Y930" s="32"/>
    </row>
    <row r="931">
      <c r="G931" s="32"/>
      <c r="W931" s="32"/>
      <c r="Y931" s="32"/>
    </row>
    <row r="932">
      <c r="G932" s="32"/>
      <c r="W932" s="32"/>
      <c r="Y932" s="32"/>
    </row>
    <row r="933">
      <c r="G933" s="32"/>
      <c r="W933" s="32"/>
      <c r="Y933" s="32"/>
    </row>
    <row r="934">
      <c r="G934" s="32"/>
      <c r="W934" s="32"/>
      <c r="Y934" s="32"/>
    </row>
    <row r="935">
      <c r="G935" s="32"/>
      <c r="W935" s="32"/>
      <c r="Y935" s="32"/>
    </row>
    <row r="936">
      <c r="G936" s="32"/>
      <c r="W936" s="32"/>
      <c r="Y936" s="32"/>
    </row>
    <row r="937">
      <c r="G937" s="32"/>
      <c r="W937" s="32"/>
      <c r="Y937" s="32"/>
    </row>
    <row r="938">
      <c r="G938" s="32"/>
      <c r="W938" s="32"/>
      <c r="Y938" s="32"/>
    </row>
    <row r="939">
      <c r="G939" s="32"/>
      <c r="W939" s="32"/>
      <c r="Y939" s="32"/>
    </row>
    <row r="940">
      <c r="G940" s="32"/>
      <c r="W940" s="32"/>
      <c r="Y940" s="32"/>
    </row>
    <row r="941">
      <c r="G941" s="32"/>
      <c r="W941" s="32"/>
      <c r="Y941" s="32"/>
    </row>
    <row r="942">
      <c r="G942" s="32"/>
      <c r="W942" s="32"/>
      <c r="Y942" s="32"/>
    </row>
    <row r="943">
      <c r="G943" s="32"/>
      <c r="W943" s="32"/>
      <c r="Y943" s="32"/>
    </row>
    <row r="944">
      <c r="G944" s="32"/>
      <c r="W944" s="32"/>
      <c r="Y944" s="32"/>
    </row>
    <row r="945">
      <c r="G945" s="32"/>
      <c r="W945" s="32"/>
      <c r="Y945" s="32"/>
    </row>
    <row r="946">
      <c r="G946" s="32"/>
      <c r="W946" s="32"/>
      <c r="Y946" s="32"/>
    </row>
    <row r="947">
      <c r="G947" s="32"/>
      <c r="W947" s="32"/>
      <c r="Y947" s="32"/>
    </row>
    <row r="948">
      <c r="G948" s="32"/>
      <c r="W948" s="32"/>
      <c r="Y948" s="32"/>
    </row>
    <row r="949">
      <c r="G949" s="32"/>
      <c r="W949" s="32"/>
      <c r="Y949" s="32"/>
    </row>
    <row r="950">
      <c r="G950" s="32"/>
      <c r="W950" s="32"/>
      <c r="Y950" s="32"/>
    </row>
    <row r="951">
      <c r="G951" s="32"/>
      <c r="W951" s="32"/>
      <c r="Y951" s="32"/>
    </row>
    <row r="952">
      <c r="G952" s="32"/>
      <c r="W952" s="32"/>
      <c r="Y952" s="32"/>
    </row>
    <row r="953">
      <c r="G953" s="32"/>
      <c r="W953" s="32"/>
      <c r="Y953" s="32"/>
    </row>
    <row r="954">
      <c r="G954" s="32"/>
      <c r="W954" s="32"/>
      <c r="Y954" s="32"/>
    </row>
    <row r="955">
      <c r="G955" s="32"/>
      <c r="W955" s="32"/>
      <c r="Y955" s="32"/>
    </row>
    <row r="956">
      <c r="G956" s="32"/>
      <c r="W956" s="32"/>
      <c r="Y956" s="32"/>
    </row>
    <row r="957">
      <c r="G957" s="32"/>
      <c r="W957" s="32"/>
      <c r="Y957" s="32"/>
    </row>
    <row r="958">
      <c r="G958" s="32"/>
      <c r="W958" s="32"/>
      <c r="Y958" s="32"/>
    </row>
    <row r="959">
      <c r="G959" s="32"/>
      <c r="W959" s="32"/>
      <c r="Y959" s="32"/>
    </row>
    <row r="960">
      <c r="G960" s="32"/>
      <c r="W960" s="32"/>
      <c r="Y960" s="32"/>
    </row>
    <row r="961">
      <c r="G961" s="32"/>
      <c r="W961" s="32"/>
      <c r="Y961" s="32"/>
    </row>
    <row r="962">
      <c r="G962" s="32"/>
      <c r="W962" s="32"/>
      <c r="Y962" s="32"/>
    </row>
    <row r="963">
      <c r="G963" s="32"/>
      <c r="W963" s="32"/>
      <c r="Y963" s="32"/>
    </row>
    <row r="964">
      <c r="G964" s="32"/>
      <c r="W964" s="32"/>
      <c r="Y964" s="32"/>
    </row>
    <row r="965">
      <c r="G965" s="32"/>
      <c r="W965" s="32"/>
      <c r="Y965" s="32"/>
    </row>
    <row r="966">
      <c r="G966" s="32"/>
      <c r="W966" s="32"/>
      <c r="Y966" s="32"/>
    </row>
    <row r="967">
      <c r="G967" s="32"/>
      <c r="W967" s="32"/>
      <c r="Y967" s="32"/>
    </row>
    <row r="968">
      <c r="G968" s="32"/>
      <c r="W968" s="32"/>
      <c r="Y968" s="32"/>
    </row>
    <row r="969">
      <c r="G969" s="32"/>
      <c r="W969" s="32"/>
      <c r="Y969" s="32"/>
    </row>
    <row r="970">
      <c r="G970" s="32"/>
      <c r="W970" s="32"/>
      <c r="Y970" s="32"/>
    </row>
    <row r="971">
      <c r="G971" s="32"/>
      <c r="W971" s="32"/>
      <c r="Y971" s="32"/>
    </row>
    <row r="972">
      <c r="G972" s="32"/>
      <c r="W972" s="32"/>
      <c r="Y972" s="32"/>
    </row>
    <row r="973">
      <c r="G973" s="32"/>
      <c r="W973" s="32"/>
      <c r="Y973" s="32"/>
    </row>
    <row r="974">
      <c r="G974" s="32"/>
      <c r="W974" s="32"/>
      <c r="Y974" s="32"/>
    </row>
    <row r="975">
      <c r="G975" s="32"/>
      <c r="W975" s="32"/>
      <c r="Y975" s="32"/>
    </row>
    <row r="976">
      <c r="G976" s="32"/>
      <c r="W976" s="32"/>
      <c r="Y976" s="32"/>
    </row>
    <row r="977">
      <c r="G977" s="32"/>
      <c r="W977" s="32"/>
      <c r="Y977" s="32"/>
    </row>
    <row r="978">
      <c r="G978" s="32"/>
      <c r="W978" s="32"/>
      <c r="Y978" s="32"/>
    </row>
    <row r="979">
      <c r="G979" s="32"/>
      <c r="W979" s="32"/>
      <c r="Y979" s="32"/>
    </row>
    <row r="980">
      <c r="G980" s="32"/>
      <c r="W980" s="32"/>
      <c r="Y980" s="32"/>
    </row>
    <row r="981">
      <c r="G981" s="32"/>
      <c r="W981" s="32"/>
      <c r="Y981" s="32"/>
    </row>
    <row r="982">
      <c r="G982" s="32"/>
      <c r="W982" s="32"/>
      <c r="Y982" s="32"/>
    </row>
    <row r="983">
      <c r="G983" s="32"/>
      <c r="W983" s="32"/>
      <c r="Y983" s="32"/>
    </row>
    <row r="984">
      <c r="G984" s="32"/>
      <c r="W984" s="32"/>
      <c r="Y984" s="32"/>
    </row>
    <row r="985">
      <c r="G985" s="32"/>
      <c r="W985" s="32"/>
      <c r="Y985" s="32"/>
    </row>
    <row r="986">
      <c r="G986" s="32"/>
      <c r="W986" s="32"/>
      <c r="Y986" s="32"/>
    </row>
    <row r="987">
      <c r="G987" s="32"/>
      <c r="W987" s="32"/>
      <c r="Y987" s="32"/>
    </row>
    <row r="988">
      <c r="G988" s="32"/>
      <c r="W988" s="32"/>
      <c r="Y988" s="32"/>
    </row>
    <row r="989">
      <c r="G989" s="32"/>
      <c r="W989" s="32"/>
      <c r="Y989" s="32"/>
    </row>
    <row r="990">
      <c r="G990" s="32"/>
      <c r="W990" s="32"/>
      <c r="Y990" s="32"/>
    </row>
    <row r="991">
      <c r="G991" s="32"/>
      <c r="W991" s="32"/>
      <c r="Y991" s="32"/>
    </row>
    <row r="992">
      <c r="G992" s="32"/>
      <c r="W992" s="32"/>
      <c r="Y992" s="32"/>
    </row>
    <row r="993">
      <c r="G993" s="32"/>
      <c r="W993" s="32"/>
      <c r="Y993" s="32"/>
    </row>
    <row r="994">
      <c r="G994" s="32"/>
      <c r="W994" s="32"/>
      <c r="Y994" s="32"/>
    </row>
    <row r="995">
      <c r="G995" s="32"/>
      <c r="W995" s="32"/>
      <c r="Y995" s="32"/>
    </row>
    <row r="996">
      <c r="G996" s="32"/>
      <c r="W996" s="32"/>
      <c r="Y996" s="32"/>
    </row>
    <row r="997">
      <c r="G997" s="32"/>
      <c r="W997" s="32"/>
      <c r="Y997" s="32"/>
    </row>
    <row r="998">
      <c r="G998" s="32"/>
      <c r="W998" s="32"/>
      <c r="Y998" s="32"/>
    </row>
    <row r="999">
      <c r="G999" s="32"/>
      <c r="W999" s="32"/>
      <c r="Y999" s="32"/>
    </row>
    <row r="1000">
      <c r="G1000" s="32"/>
      <c r="W1000" s="32"/>
      <c r="Y1000" s="32"/>
    </row>
  </sheetData>
  <dataValidations>
    <dataValidation type="custom" allowBlank="1" showDropDown="1" sqref="G2:G122 J2:J122 W2:W122 Y2:Y122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1" width="11.5"/>
    <col customWidth="1" min="2" max="2" width="8.63"/>
    <col customWidth="1" min="3" max="3" width="9.5"/>
    <col customWidth="1" min="4" max="4" width="12.0"/>
    <col customWidth="1" min="5" max="6" width="8.88"/>
    <col customWidth="1" min="7" max="7" width="15.0"/>
    <col customWidth="1" min="8" max="8" width="15.38"/>
    <col customWidth="1" min="9" max="9" width="12.13"/>
    <col customWidth="1" min="12" max="12" width="12.38"/>
    <col customWidth="1" min="16" max="16" width="13.13"/>
    <col customWidth="1" min="19" max="19" width="13.13"/>
    <col customWidth="1" min="22" max="22" width="13.13"/>
    <col customWidth="1" min="25" max="25" width="13.13"/>
  </cols>
  <sheetData>
    <row r="1">
      <c r="A1" s="1" t="s">
        <v>0</v>
      </c>
      <c r="B1" s="1" t="s">
        <v>256</v>
      </c>
      <c r="C1" s="2" t="s">
        <v>257</v>
      </c>
      <c r="D1" s="1" t="s">
        <v>258</v>
      </c>
      <c r="E1" s="1" t="s">
        <v>259</v>
      </c>
      <c r="F1" s="1" t="s">
        <v>4</v>
      </c>
      <c r="G1" s="1" t="s">
        <v>1</v>
      </c>
      <c r="H1" s="1" t="s">
        <v>260</v>
      </c>
      <c r="I1" s="1" t="s">
        <v>3</v>
      </c>
      <c r="J1" s="2" t="s">
        <v>261</v>
      </c>
      <c r="K1" s="2" t="s">
        <v>4</v>
      </c>
      <c r="L1" s="1" t="s">
        <v>6</v>
      </c>
      <c r="M1" s="2" t="s">
        <v>229</v>
      </c>
      <c r="N1" s="2" t="s">
        <v>231</v>
      </c>
      <c r="O1" s="2" t="s">
        <v>232</v>
      </c>
      <c r="P1" s="33" t="s">
        <v>233</v>
      </c>
      <c r="Q1" s="1" t="s">
        <v>234</v>
      </c>
      <c r="R1" s="34" t="s">
        <v>235</v>
      </c>
      <c r="S1" s="35" t="s">
        <v>236</v>
      </c>
      <c r="T1" s="35" t="s">
        <v>237</v>
      </c>
      <c r="U1" s="35" t="s">
        <v>238</v>
      </c>
      <c r="V1" s="35" t="s">
        <v>239</v>
      </c>
      <c r="W1" s="35" t="s">
        <v>240</v>
      </c>
      <c r="X1" s="35" t="s">
        <v>241</v>
      </c>
      <c r="Y1" s="35" t="s">
        <v>242</v>
      </c>
      <c r="Z1" s="35" t="s">
        <v>243</v>
      </c>
      <c r="AA1" s="35" t="s">
        <v>244</v>
      </c>
      <c r="AB1" s="35" t="s">
        <v>245</v>
      </c>
      <c r="AC1" s="35" t="s">
        <v>247</v>
      </c>
      <c r="AD1" s="35" t="s">
        <v>249</v>
      </c>
      <c r="AE1" s="35" t="s">
        <v>250</v>
      </c>
      <c r="AF1" s="35" t="s">
        <v>251</v>
      </c>
      <c r="AG1" s="35" t="s">
        <v>252</v>
      </c>
      <c r="AH1" s="35" t="s">
        <v>253</v>
      </c>
      <c r="AI1" s="35" t="s">
        <v>254</v>
      </c>
      <c r="AJ1" s="35" t="s">
        <v>255</v>
      </c>
    </row>
    <row r="2">
      <c r="A2" s="3">
        <v>1.0</v>
      </c>
      <c r="B2" s="4">
        <v>1.0</v>
      </c>
      <c r="C2" s="4" t="s">
        <v>262</v>
      </c>
      <c r="D2" s="36">
        <v>45773.0</v>
      </c>
      <c r="E2" s="4" t="s">
        <v>263</v>
      </c>
      <c r="F2" s="4">
        <v>2025.0</v>
      </c>
      <c r="G2" s="4" t="s">
        <v>7</v>
      </c>
      <c r="H2" s="4" t="s">
        <v>34</v>
      </c>
      <c r="I2" s="4" t="s">
        <v>8</v>
      </c>
      <c r="J2" s="4" t="s">
        <v>264</v>
      </c>
      <c r="K2" s="4">
        <v>1.0</v>
      </c>
      <c r="L2" s="4">
        <v>1.0</v>
      </c>
      <c r="M2" s="37">
        <f>(ATLETAS[2PM]*2)+(ATLETAS[3PM]*3)+(ATLETAS[FTM])</f>
        <v>7</v>
      </c>
      <c r="N2" s="37">
        <f>ATLETAS[2PM]+ATLETAS[3PM]</f>
        <v>3</v>
      </c>
      <c r="O2" s="37">
        <f>ATLETAS[2PA]+ATLETAS[3PA]</f>
        <v>8</v>
      </c>
      <c r="P2" s="38">
        <f>IFERROR(ATLETAS[FGM]/ATLETAS[FGA],"")</f>
        <v>0.375</v>
      </c>
      <c r="Q2" s="4">
        <v>2.0</v>
      </c>
      <c r="R2" s="4">
        <v>5.0</v>
      </c>
      <c r="S2" s="38">
        <f>IFERROR(ATLETAS[2PM]/ATLETAS[2PA],"")</f>
        <v>0.4</v>
      </c>
      <c r="T2" s="4">
        <v>1.0</v>
      </c>
      <c r="U2" s="4">
        <v>3.0</v>
      </c>
      <c r="V2" s="38">
        <f>IFERROR(ATLETAS[3PM]/ATLETAS[3PA],"")</f>
        <v>0.3333333333</v>
      </c>
      <c r="W2" s="4">
        <v>0.0</v>
      </c>
      <c r="X2" s="4">
        <v>2.0</v>
      </c>
      <c r="Y2" s="38">
        <f>IFERROR(ATLETAS[FTM]/ATLETAS[FTA],"")</f>
        <v>0</v>
      </c>
      <c r="Z2" s="4">
        <v>3.0</v>
      </c>
      <c r="AA2" s="4">
        <v>2.0</v>
      </c>
      <c r="AB2" s="37">
        <f>ATLETAS[REB O]+ATLETAS[REB D]</f>
        <v>5</v>
      </c>
      <c r="AC2" s="4">
        <v>3.0</v>
      </c>
      <c r="AD2" s="4">
        <v>1.0</v>
      </c>
      <c r="AE2" s="4">
        <v>1.0</v>
      </c>
      <c r="AF2" s="4">
        <v>0.0</v>
      </c>
      <c r="AG2" s="4">
        <v>2.0</v>
      </c>
      <c r="AH2" s="4">
        <v>1.0</v>
      </c>
      <c r="AI2" s="4">
        <v>17.0</v>
      </c>
      <c r="AJ2" s="39">
        <f>ATLETAS[PONTOS]+ATLETAS[TOTAL REB]+ATLETAS[AST]+ATLETAS[TOCOS]+ATLETAS[ROUB]-(ATLETAS[FGA]-ATLETAS[FGM])-(ATLETAS[FTA]-ATLETAS[FTM])-ATLETAS[ERROS]</f>
        <v>8</v>
      </c>
    </row>
    <row r="3">
      <c r="A3" s="3">
        <v>2.0</v>
      </c>
      <c r="B3" s="4">
        <v>1.0</v>
      </c>
      <c r="C3" s="4" t="s">
        <v>262</v>
      </c>
      <c r="D3" s="36">
        <v>45773.0</v>
      </c>
      <c r="E3" s="4" t="s">
        <v>263</v>
      </c>
      <c r="F3" s="4">
        <v>2025.0</v>
      </c>
      <c r="G3" s="4" t="s">
        <v>7</v>
      </c>
      <c r="H3" s="4" t="s">
        <v>34</v>
      </c>
      <c r="I3" s="4" t="s">
        <v>10</v>
      </c>
      <c r="J3" s="4" t="s">
        <v>265</v>
      </c>
      <c r="K3" s="4">
        <v>2.0</v>
      </c>
      <c r="L3" s="4">
        <v>6.0</v>
      </c>
      <c r="M3" s="37">
        <f>(ATLETAS[2PM]*2)+(ATLETAS[3PM]*3)+(ATLETAS[FTM])</f>
        <v>0</v>
      </c>
      <c r="N3" s="37">
        <f>ATLETAS[2PM]+ATLETAS[3PM]</f>
        <v>0</v>
      </c>
      <c r="O3" s="37">
        <f>ATLETAS[2PA]+ATLETAS[3PA]</f>
        <v>1</v>
      </c>
      <c r="P3" s="38">
        <f>IFERROR(ATLETAS[FGM]/ATLETAS[FGA],"")</f>
        <v>0</v>
      </c>
      <c r="Q3" s="4">
        <v>0.0</v>
      </c>
      <c r="R3" s="4">
        <v>1.0</v>
      </c>
      <c r="S3" s="38">
        <f>IFERROR(ATLETAS[2PM]/ATLETAS[2PA],"")</f>
        <v>0</v>
      </c>
      <c r="T3" s="4">
        <v>0.0</v>
      </c>
      <c r="U3" s="4">
        <v>0.0</v>
      </c>
      <c r="V3" s="38" t="str">
        <f>IFERROR(ATLETAS[3PM]/ATLETAS[3PA],"")</f>
        <v/>
      </c>
      <c r="W3" s="4">
        <v>0.0</v>
      </c>
      <c r="X3" s="4">
        <v>2.0</v>
      </c>
      <c r="Y3" s="38">
        <f>IFERROR(ATLETAS[FTM]/ATLETAS[FTA],"")</f>
        <v>0</v>
      </c>
      <c r="Z3" s="4">
        <v>0.0</v>
      </c>
      <c r="AA3" s="4">
        <v>7.0</v>
      </c>
      <c r="AB3" s="37">
        <f>ATLETAS[REB O]+ATLETAS[REB D]</f>
        <v>7</v>
      </c>
      <c r="AC3" s="4">
        <v>4.0</v>
      </c>
      <c r="AD3" s="4">
        <v>1.0</v>
      </c>
      <c r="AE3" s="4">
        <v>4.0</v>
      </c>
      <c r="AF3" s="4">
        <v>0.0</v>
      </c>
      <c r="AG3" s="4">
        <v>1.0</v>
      </c>
      <c r="AH3" s="4">
        <v>1.0</v>
      </c>
      <c r="AI3" s="4">
        <v>25.0</v>
      </c>
      <c r="AJ3" s="39">
        <f>ATLETAS[PONTOS]+ATLETAS[TOTAL REB]+ATLETAS[AST]+ATLETAS[TOCOS]+ATLETAS[ROUB]-(ATLETAS[FGA]-ATLETAS[FGM])-(ATLETAS[FTA]-ATLETAS[FTM])-ATLETAS[ERROS]</f>
        <v>11</v>
      </c>
    </row>
    <row r="4">
      <c r="A4" s="3">
        <v>3.0</v>
      </c>
      <c r="B4" s="4">
        <v>1.0</v>
      </c>
      <c r="C4" s="4" t="s">
        <v>262</v>
      </c>
      <c r="D4" s="36">
        <v>45773.0</v>
      </c>
      <c r="E4" s="4" t="s">
        <v>263</v>
      </c>
      <c r="F4" s="4">
        <v>2025.0</v>
      </c>
      <c r="G4" s="4" t="s">
        <v>7</v>
      </c>
      <c r="H4" s="4" t="s">
        <v>34</v>
      </c>
      <c r="I4" s="4" t="s">
        <v>12</v>
      </c>
      <c r="J4" s="4" t="s">
        <v>265</v>
      </c>
      <c r="K4" s="4">
        <v>2.0</v>
      </c>
      <c r="L4" s="4">
        <v>10.0</v>
      </c>
      <c r="M4" s="37">
        <f>(ATLETAS[2PM]*2)+(ATLETAS[3PM]*3)+(ATLETAS[FTM])</f>
        <v>27</v>
      </c>
      <c r="N4" s="37">
        <f>ATLETAS[2PM]+ATLETAS[3PM]</f>
        <v>11</v>
      </c>
      <c r="O4" s="37">
        <f>ATLETAS[2PA]+ATLETAS[3PA]</f>
        <v>28</v>
      </c>
      <c r="P4" s="38">
        <f>IFERROR(ATLETAS[FGM]/ATLETAS[FGA],"")</f>
        <v>0.3928571429</v>
      </c>
      <c r="Q4" s="4">
        <v>9.0</v>
      </c>
      <c r="R4" s="4">
        <v>15.0</v>
      </c>
      <c r="S4" s="38">
        <f>IFERROR(ATLETAS[2PM]/ATLETAS[2PA],"")</f>
        <v>0.6</v>
      </c>
      <c r="T4" s="4">
        <v>2.0</v>
      </c>
      <c r="U4" s="4">
        <v>13.0</v>
      </c>
      <c r="V4" s="38">
        <f>IFERROR(ATLETAS[3PM]/ATLETAS[3PA],"")</f>
        <v>0.1538461538</v>
      </c>
      <c r="W4" s="4">
        <v>3.0</v>
      </c>
      <c r="X4" s="4">
        <v>6.0</v>
      </c>
      <c r="Y4" s="38">
        <f>IFERROR(ATLETAS[FTM]/ATLETAS[FTA],"")</f>
        <v>0.5</v>
      </c>
      <c r="Z4" s="4">
        <v>1.0</v>
      </c>
      <c r="AA4" s="4">
        <v>1.0</v>
      </c>
      <c r="AB4" s="37">
        <f>ATLETAS[REB O]+ATLETAS[REB D]</f>
        <v>2</v>
      </c>
      <c r="AC4" s="4">
        <v>3.0</v>
      </c>
      <c r="AD4" s="4">
        <v>2.0</v>
      </c>
      <c r="AE4" s="4">
        <v>4.0</v>
      </c>
      <c r="AF4" s="4">
        <v>0.0</v>
      </c>
      <c r="AG4" s="4">
        <v>0.0</v>
      </c>
      <c r="AH4" s="4">
        <v>3.0</v>
      </c>
      <c r="AI4" s="4">
        <v>31.0</v>
      </c>
      <c r="AJ4" s="39">
        <f>ATLETAS[PONTOS]+ATLETAS[TOTAL REB]+ATLETAS[AST]+ATLETAS[TOCOS]+ATLETAS[ROUB]-(ATLETAS[FGA]-ATLETAS[FGM])-(ATLETAS[FTA]-ATLETAS[FTM])-ATLETAS[ERROS]</f>
        <v>14</v>
      </c>
    </row>
    <row r="5">
      <c r="A5" s="3">
        <v>4.0</v>
      </c>
      <c r="B5" s="4">
        <v>1.0</v>
      </c>
      <c r="C5" s="4" t="s">
        <v>262</v>
      </c>
      <c r="D5" s="36">
        <v>45773.0</v>
      </c>
      <c r="E5" s="4" t="s">
        <v>263</v>
      </c>
      <c r="F5" s="4">
        <v>2025.0</v>
      </c>
      <c r="G5" s="4" t="s">
        <v>7</v>
      </c>
      <c r="H5" s="4" t="s">
        <v>34</v>
      </c>
      <c r="I5" s="4" t="s">
        <v>14</v>
      </c>
      <c r="J5" s="4" t="s">
        <v>265</v>
      </c>
      <c r="K5" s="4">
        <v>4.0</v>
      </c>
      <c r="L5" s="4">
        <v>11.0</v>
      </c>
      <c r="M5" s="37">
        <f>(ATLETAS[2PM]*2)+(ATLETAS[3PM]*3)+(ATLETAS[FTM])</f>
        <v>7</v>
      </c>
      <c r="N5" s="37">
        <f>ATLETAS[2PM]+ATLETAS[3PM]</f>
        <v>3</v>
      </c>
      <c r="O5" s="37">
        <f>ATLETAS[2PA]+ATLETAS[3PA]</f>
        <v>4</v>
      </c>
      <c r="P5" s="38">
        <f>IFERROR(ATLETAS[FGM]/ATLETAS[FGA],"")</f>
        <v>0.75</v>
      </c>
      <c r="Q5" s="4">
        <v>2.0</v>
      </c>
      <c r="R5" s="4">
        <v>3.0</v>
      </c>
      <c r="S5" s="38">
        <f>IFERROR(ATLETAS[2PM]/ATLETAS[2PA],"")</f>
        <v>0.6666666667</v>
      </c>
      <c r="T5" s="4">
        <v>1.0</v>
      </c>
      <c r="U5" s="4">
        <v>1.0</v>
      </c>
      <c r="V5" s="38">
        <f>IFERROR(ATLETAS[3PM]/ATLETAS[3PA],"")</f>
        <v>1</v>
      </c>
      <c r="W5" s="4">
        <v>0.0</v>
      </c>
      <c r="X5" s="4">
        <v>0.0</v>
      </c>
      <c r="Y5" s="38" t="str">
        <f>IFERROR(ATLETAS[FTM]/ATLETAS[FTA],"")</f>
        <v/>
      </c>
      <c r="Z5" s="4">
        <v>0.0</v>
      </c>
      <c r="AA5" s="4">
        <v>2.0</v>
      </c>
      <c r="AB5" s="37">
        <f>ATLETAS[REB O]+ATLETAS[REB D]</f>
        <v>2</v>
      </c>
      <c r="AC5" s="4">
        <v>2.0</v>
      </c>
      <c r="AD5" s="4">
        <v>4.0</v>
      </c>
      <c r="AE5" s="4">
        <v>2.0</v>
      </c>
      <c r="AF5" s="4">
        <v>0.0</v>
      </c>
      <c r="AG5" s="4">
        <v>0.0</v>
      </c>
      <c r="AH5" s="4">
        <v>0.0</v>
      </c>
      <c r="AI5" s="4">
        <v>16.0</v>
      </c>
      <c r="AJ5" s="39">
        <f>ATLETAS[PONTOS]+ATLETAS[TOTAL REB]+ATLETAS[AST]+ATLETAS[TOCOS]+ATLETAS[ROUB]-(ATLETAS[FGA]-ATLETAS[FGM])-(ATLETAS[FTA]-ATLETAS[FTM])-ATLETAS[ERROS]</f>
        <v>8</v>
      </c>
    </row>
    <row r="6">
      <c r="A6" s="3">
        <v>5.0</v>
      </c>
      <c r="B6" s="4">
        <v>1.0</v>
      </c>
      <c r="C6" s="4" t="s">
        <v>262</v>
      </c>
      <c r="D6" s="36">
        <v>45773.0</v>
      </c>
      <c r="E6" s="4" t="s">
        <v>263</v>
      </c>
      <c r="F6" s="4">
        <v>2025.0</v>
      </c>
      <c r="G6" s="4" t="s">
        <v>7</v>
      </c>
      <c r="H6" s="4" t="s">
        <v>34</v>
      </c>
      <c r="I6" s="4" t="s">
        <v>16</v>
      </c>
      <c r="J6" s="4" t="s">
        <v>264</v>
      </c>
      <c r="K6" s="4">
        <v>8.0</v>
      </c>
      <c r="L6" s="4">
        <v>12.0</v>
      </c>
      <c r="M6" s="37">
        <f>(ATLETAS[2PM]*2)+(ATLETAS[3PM]*3)+(ATLETAS[FTM])</f>
        <v>4</v>
      </c>
      <c r="N6" s="37">
        <f>ATLETAS[2PM]+ATLETAS[3PM]</f>
        <v>2</v>
      </c>
      <c r="O6" s="37">
        <f>ATLETAS[2PA]+ATLETAS[3PA]</f>
        <v>10</v>
      </c>
      <c r="P6" s="38">
        <f>IFERROR(ATLETAS[FGM]/ATLETAS[FGA],"")</f>
        <v>0.2</v>
      </c>
      <c r="Q6" s="4">
        <v>2.0</v>
      </c>
      <c r="R6" s="4">
        <v>5.0</v>
      </c>
      <c r="S6" s="38">
        <f>IFERROR(ATLETAS[2PM]/ATLETAS[2PA],"")</f>
        <v>0.4</v>
      </c>
      <c r="T6" s="4">
        <v>0.0</v>
      </c>
      <c r="U6" s="4">
        <v>5.0</v>
      </c>
      <c r="V6" s="38">
        <f>IFERROR(ATLETAS[3PM]/ATLETAS[3PA],"")</f>
        <v>0</v>
      </c>
      <c r="W6" s="4">
        <v>0.0</v>
      </c>
      <c r="X6" s="4">
        <v>0.0</v>
      </c>
      <c r="Y6" s="38" t="str">
        <f>IFERROR(ATLETAS[FTM]/ATLETAS[FTA],"")</f>
        <v/>
      </c>
      <c r="Z6" s="4">
        <v>1.0</v>
      </c>
      <c r="AA6" s="4">
        <v>5.0</v>
      </c>
      <c r="AB6" s="37">
        <f>ATLETAS[REB O]+ATLETAS[REB D]</f>
        <v>6</v>
      </c>
      <c r="AC6" s="4">
        <v>3.0</v>
      </c>
      <c r="AD6" s="4">
        <v>2.0</v>
      </c>
      <c r="AE6" s="4">
        <v>2.0</v>
      </c>
      <c r="AF6" s="4">
        <v>0.0</v>
      </c>
      <c r="AG6" s="4">
        <v>3.0</v>
      </c>
      <c r="AH6" s="4">
        <v>1.0</v>
      </c>
      <c r="AI6" s="4">
        <v>12.0</v>
      </c>
      <c r="AJ6" s="39">
        <f>ATLETAS[PONTOS]+ATLETAS[TOTAL REB]+ATLETAS[AST]+ATLETAS[TOCOS]+ATLETAS[ROUB]-(ATLETAS[FGA]-ATLETAS[FGM])-(ATLETAS[FTA]-ATLETAS[FTM])-ATLETAS[ERROS]</f>
        <v>5</v>
      </c>
    </row>
    <row r="7">
      <c r="A7" s="3">
        <v>6.0</v>
      </c>
      <c r="B7" s="4">
        <v>1.0</v>
      </c>
      <c r="C7" s="4" t="s">
        <v>262</v>
      </c>
      <c r="D7" s="36">
        <v>45773.0</v>
      </c>
      <c r="E7" s="4" t="s">
        <v>263</v>
      </c>
      <c r="F7" s="4">
        <v>2025.0</v>
      </c>
      <c r="G7" s="4" t="s">
        <v>7</v>
      </c>
      <c r="H7" s="4" t="s">
        <v>34</v>
      </c>
      <c r="I7" s="4" t="s">
        <v>18</v>
      </c>
      <c r="J7" s="4" t="s">
        <v>264</v>
      </c>
      <c r="K7" s="4">
        <v>8.0</v>
      </c>
      <c r="L7" s="4">
        <v>22.0</v>
      </c>
      <c r="M7" s="37">
        <f>(ATLETAS[2PM]*2)+(ATLETAS[3PM]*3)+(ATLETAS[FTM])</f>
        <v>7</v>
      </c>
      <c r="N7" s="37">
        <f>ATLETAS[2PM]+ATLETAS[3PM]</f>
        <v>3</v>
      </c>
      <c r="O7" s="37">
        <f>ATLETAS[2PA]+ATLETAS[3PA]</f>
        <v>4</v>
      </c>
      <c r="P7" s="38">
        <f>IFERROR(ATLETAS[FGM]/ATLETAS[FGA],"")</f>
        <v>0.75</v>
      </c>
      <c r="Q7" s="4">
        <v>2.0</v>
      </c>
      <c r="R7" s="4">
        <v>2.0</v>
      </c>
      <c r="S7" s="38">
        <f>IFERROR(ATLETAS[2PM]/ATLETAS[2PA],"")</f>
        <v>1</v>
      </c>
      <c r="T7" s="4">
        <v>1.0</v>
      </c>
      <c r="U7" s="4">
        <v>2.0</v>
      </c>
      <c r="V7" s="38">
        <f>IFERROR(ATLETAS[3PM]/ATLETAS[3PA],"")</f>
        <v>0.5</v>
      </c>
      <c r="W7" s="4">
        <v>0.0</v>
      </c>
      <c r="X7" s="4">
        <v>0.0</v>
      </c>
      <c r="Y7" s="38" t="str">
        <f>IFERROR(ATLETAS[FTM]/ATLETAS[FTA],"")</f>
        <v/>
      </c>
      <c r="Z7" s="4">
        <v>3.0</v>
      </c>
      <c r="AA7" s="4">
        <v>5.0</v>
      </c>
      <c r="AB7" s="37">
        <f>ATLETAS[REB O]+ATLETAS[REB D]</f>
        <v>8</v>
      </c>
      <c r="AC7" s="4">
        <v>3.0</v>
      </c>
      <c r="AD7" s="4">
        <v>2.0</v>
      </c>
      <c r="AE7" s="4">
        <v>2.0</v>
      </c>
      <c r="AF7" s="4">
        <v>0.0</v>
      </c>
      <c r="AG7" s="4">
        <v>1.0</v>
      </c>
      <c r="AH7" s="4">
        <v>2.0</v>
      </c>
      <c r="AI7" s="4">
        <v>16.0</v>
      </c>
      <c r="AJ7" s="39">
        <f>ATLETAS[PONTOS]+ATLETAS[TOTAL REB]+ATLETAS[AST]+ATLETAS[TOCOS]+ATLETAS[ROUB]-(ATLETAS[FGA]-ATLETAS[FGM])-(ATLETAS[FTA]-ATLETAS[FTM])-ATLETAS[ERROS]</f>
        <v>17</v>
      </c>
    </row>
    <row r="8">
      <c r="A8" s="3">
        <v>7.0</v>
      </c>
      <c r="B8" s="4">
        <v>1.0</v>
      </c>
      <c r="C8" s="4" t="s">
        <v>262</v>
      </c>
      <c r="D8" s="36">
        <v>45773.0</v>
      </c>
      <c r="E8" s="4" t="s">
        <v>263</v>
      </c>
      <c r="F8" s="4">
        <v>2025.0</v>
      </c>
      <c r="G8" s="4" t="s">
        <v>7</v>
      </c>
      <c r="H8" s="4" t="s">
        <v>34</v>
      </c>
      <c r="I8" s="4" t="s">
        <v>20</v>
      </c>
      <c r="J8" s="4" t="s">
        <v>265</v>
      </c>
      <c r="K8" s="4">
        <v>3.0</v>
      </c>
      <c r="L8" s="4">
        <v>23.0</v>
      </c>
      <c r="M8" s="37">
        <f>(ATLETAS[2PM]*2)+(ATLETAS[3PM]*3)+(ATLETAS[FTM])</f>
        <v>4</v>
      </c>
      <c r="N8" s="37">
        <f>ATLETAS[2PM]+ATLETAS[3PM]</f>
        <v>1</v>
      </c>
      <c r="O8" s="37">
        <f>ATLETAS[2PA]+ATLETAS[3PA]</f>
        <v>3</v>
      </c>
      <c r="P8" s="38">
        <f>IFERROR(ATLETAS[FGM]/ATLETAS[FGA],"")</f>
        <v>0.3333333333</v>
      </c>
      <c r="Q8" s="4">
        <v>1.0</v>
      </c>
      <c r="R8" s="4">
        <v>3.0</v>
      </c>
      <c r="S8" s="38">
        <f>IFERROR(ATLETAS[2PM]/ATLETAS[2PA],"")</f>
        <v>0.3333333333</v>
      </c>
      <c r="T8" s="4">
        <v>0.0</v>
      </c>
      <c r="U8" s="4">
        <v>0.0</v>
      </c>
      <c r="V8" s="38" t="str">
        <f>IFERROR(ATLETAS[3PM]/ATLETAS[3PA],"")</f>
        <v/>
      </c>
      <c r="W8" s="4">
        <v>2.0</v>
      </c>
      <c r="X8" s="4">
        <v>2.0</v>
      </c>
      <c r="Y8" s="38">
        <f>IFERROR(ATLETAS[FTM]/ATLETAS[FTA],"")</f>
        <v>1</v>
      </c>
      <c r="Z8" s="4">
        <v>2.0</v>
      </c>
      <c r="AA8" s="4">
        <v>5.0</v>
      </c>
      <c r="AB8" s="37">
        <f>ATLETAS[REB O]+ATLETAS[REB D]</f>
        <v>7</v>
      </c>
      <c r="AC8" s="4">
        <v>2.0</v>
      </c>
      <c r="AD8" s="4">
        <v>0.0</v>
      </c>
      <c r="AE8" s="4">
        <v>3.0</v>
      </c>
      <c r="AF8" s="4">
        <v>0.0</v>
      </c>
      <c r="AG8" s="4">
        <v>0.0</v>
      </c>
      <c r="AH8" s="4">
        <v>1.0</v>
      </c>
      <c r="AI8" s="4">
        <v>36.0</v>
      </c>
      <c r="AJ8" s="39">
        <f>ATLETAS[PONTOS]+ATLETAS[TOTAL REB]+ATLETAS[AST]+ATLETAS[TOCOS]+ATLETAS[ROUB]-(ATLETAS[FGA]-ATLETAS[FGM])-(ATLETAS[FTA]-ATLETAS[FTM])-ATLETAS[ERROS]</f>
        <v>14</v>
      </c>
    </row>
    <row r="9">
      <c r="A9" s="3">
        <v>8.0</v>
      </c>
      <c r="B9" s="4">
        <v>1.0</v>
      </c>
      <c r="C9" s="4" t="s">
        <v>262</v>
      </c>
      <c r="D9" s="36">
        <v>45773.0</v>
      </c>
      <c r="E9" s="4" t="s">
        <v>263</v>
      </c>
      <c r="F9" s="4">
        <v>2025.0</v>
      </c>
      <c r="G9" s="4" t="s">
        <v>7</v>
      </c>
      <c r="H9" s="4" t="s">
        <v>34</v>
      </c>
      <c r="I9" s="4" t="s">
        <v>22</v>
      </c>
      <c r="J9" s="4" t="s">
        <v>265</v>
      </c>
      <c r="K9" s="4">
        <v>3.0</v>
      </c>
      <c r="L9" s="4">
        <v>44.0</v>
      </c>
      <c r="M9" s="37">
        <f>(ATLETAS[2PM]*2)+(ATLETAS[3PM]*3)+(ATLETAS[FTM])</f>
        <v>5</v>
      </c>
      <c r="N9" s="37">
        <f>ATLETAS[2PM]+ATLETAS[3PM]</f>
        <v>2</v>
      </c>
      <c r="O9" s="37">
        <f>ATLETAS[2PA]+ATLETAS[3PA]</f>
        <v>8</v>
      </c>
      <c r="P9" s="38">
        <f>IFERROR(ATLETAS[FGM]/ATLETAS[FGA],"")</f>
        <v>0.25</v>
      </c>
      <c r="Q9" s="4">
        <v>1.0</v>
      </c>
      <c r="R9" s="4">
        <v>4.0</v>
      </c>
      <c r="S9" s="38">
        <f>IFERROR(ATLETAS[2PM]/ATLETAS[2PA],"")</f>
        <v>0.25</v>
      </c>
      <c r="T9" s="4">
        <v>1.0</v>
      </c>
      <c r="U9" s="4">
        <v>4.0</v>
      </c>
      <c r="V9" s="38">
        <f>IFERROR(ATLETAS[3PM]/ATLETAS[3PA],"")</f>
        <v>0.25</v>
      </c>
      <c r="W9" s="4">
        <v>0.0</v>
      </c>
      <c r="X9" s="4">
        <v>0.0</v>
      </c>
      <c r="Y9" s="38" t="str">
        <f>IFERROR(ATLETAS[FTM]/ATLETAS[FTA],"")</f>
        <v/>
      </c>
      <c r="Z9" s="4">
        <v>2.0</v>
      </c>
      <c r="AA9" s="4">
        <v>0.0</v>
      </c>
      <c r="AB9" s="37">
        <f>ATLETAS[REB O]+ATLETAS[REB D]</f>
        <v>2</v>
      </c>
      <c r="AC9" s="4">
        <v>1.0</v>
      </c>
      <c r="AD9" s="4">
        <v>2.0</v>
      </c>
      <c r="AE9" s="4">
        <v>2.0</v>
      </c>
      <c r="AF9" s="4">
        <v>0.0</v>
      </c>
      <c r="AG9" s="4">
        <v>0.0</v>
      </c>
      <c r="AH9" s="4">
        <v>0.0</v>
      </c>
      <c r="AI9" s="4">
        <v>20.0</v>
      </c>
      <c r="AJ9" s="39">
        <f>ATLETAS[PONTOS]+ATLETAS[TOTAL REB]+ATLETAS[AST]+ATLETAS[TOCOS]+ATLETAS[ROUB]-(ATLETAS[FGA]-ATLETAS[FGM])-(ATLETAS[FTA]-ATLETAS[FTM])-ATLETAS[ERROS]</f>
        <v>2</v>
      </c>
    </row>
    <row r="10">
      <c r="A10" s="3">
        <v>9.0</v>
      </c>
      <c r="B10" s="4">
        <v>1.0</v>
      </c>
      <c r="C10" s="4" t="s">
        <v>262</v>
      </c>
      <c r="D10" s="36">
        <v>45773.0</v>
      </c>
      <c r="E10" s="4" t="s">
        <v>263</v>
      </c>
      <c r="F10" s="4">
        <v>2025.0</v>
      </c>
      <c r="G10" s="4" t="s">
        <v>7</v>
      </c>
      <c r="H10" s="4" t="s">
        <v>34</v>
      </c>
      <c r="I10" s="4" t="s">
        <v>24</v>
      </c>
      <c r="J10" s="4" t="s">
        <v>264</v>
      </c>
      <c r="K10" s="4">
        <v>5.0</v>
      </c>
      <c r="L10" s="4">
        <v>87.0</v>
      </c>
      <c r="M10" s="37">
        <f>(ATLETAS[2PM]*2)+(ATLETAS[3PM]*3)+(ATLETAS[FTM])</f>
        <v>0</v>
      </c>
      <c r="N10" s="37">
        <f>ATLETAS[2PM]+ATLETAS[3PM]</f>
        <v>0</v>
      </c>
      <c r="O10" s="37">
        <f>ATLETAS[2PA]+ATLETAS[3PA]</f>
        <v>2</v>
      </c>
      <c r="P10" s="38">
        <f>IFERROR(ATLETAS[FGM]/ATLETAS[FGA],"")</f>
        <v>0</v>
      </c>
      <c r="Q10" s="4">
        <v>0.0</v>
      </c>
      <c r="R10" s="4">
        <v>0.0</v>
      </c>
      <c r="S10" s="38" t="str">
        <f>IFERROR(ATLETAS[2PM]/ATLETAS[2PA],"")</f>
        <v/>
      </c>
      <c r="T10" s="4">
        <v>0.0</v>
      </c>
      <c r="U10" s="4">
        <v>2.0</v>
      </c>
      <c r="V10" s="38">
        <f>IFERROR(ATLETAS[3PM]/ATLETAS[3PA],"")</f>
        <v>0</v>
      </c>
      <c r="W10" s="4">
        <v>0.0</v>
      </c>
      <c r="X10" s="4">
        <v>0.0</v>
      </c>
      <c r="Y10" s="38" t="str">
        <f>IFERROR(ATLETAS[FTM]/ATLETAS[FTA],"")</f>
        <v/>
      </c>
      <c r="Z10" s="4">
        <v>0.0</v>
      </c>
      <c r="AA10" s="4">
        <v>3.0</v>
      </c>
      <c r="AB10" s="37">
        <f>ATLETAS[REB O]+ATLETAS[REB D]</f>
        <v>3</v>
      </c>
      <c r="AC10" s="4">
        <v>2.0</v>
      </c>
      <c r="AD10" s="4">
        <v>2.0</v>
      </c>
      <c r="AE10" s="4">
        <v>3.0</v>
      </c>
      <c r="AF10" s="4">
        <v>0.0</v>
      </c>
      <c r="AG10" s="4">
        <v>0.0</v>
      </c>
      <c r="AH10" s="4">
        <v>0.0</v>
      </c>
      <c r="AI10" s="4">
        <v>7.0</v>
      </c>
      <c r="AJ10" s="39">
        <f>ATLETAS[PONTOS]+ATLETAS[TOTAL REB]+ATLETAS[AST]+ATLETAS[TOCOS]+ATLETAS[ROUB]-(ATLETAS[FGA]-ATLETAS[FGM])-(ATLETAS[FTA]-ATLETAS[FTM])-ATLETAS[ERROS]</f>
        <v>4</v>
      </c>
    </row>
    <row r="11">
      <c r="A11" s="3">
        <v>10.0</v>
      </c>
      <c r="B11" s="4">
        <v>1.0</v>
      </c>
      <c r="C11" s="4" t="s">
        <v>262</v>
      </c>
      <c r="D11" s="36">
        <v>45773.0</v>
      </c>
      <c r="E11" s="4" t="s">
        <v>263</v>
      </c>
      <c r="F11" s="4">
        <v>2025.0</v>
      </c>
      <c r="G11" s="4" t="s">
        <v>34</v>
      </c>
      <c r="H11" s="4" t="s">
        <v>7</v>
      </c>
      <c r="I11" s="4" t="s">
        <v>35</v>
      </c>
      <c r="J11" s="4" t="s">
        <v>264</v>
      </c>
      <c r="K11" s="4">
        <v>8.0</v>
      </c>
      <c r="L11" s="4">
        <v>1.0</v>
      </c>
      <c r="M11" s="37">
        <f>(ATLETAS[2PM]*2)+(ATLETAS[3PM]*3)+(ATLETAS[FTM])</f>
        <v>7</v>
      </c>
      <c r="N11" s="37">
        <f>ATLETAS[2PM]+ATLETAS[3PM]</f>
        <v>3</v>
      </c>
      <c r="O11" s="37">
        <f>ATLETAS[2PA]+ATLETAS[3PA]</f>
        <v>7</v>
      </c>
      <c r="P11" s="38">
        <f>IFERROR(ATLETAS[FGM]/ATLETAS[FGA],"")</f>
        <v>0.4285714286</v>
      </c>
      <c r="Q11" s="4">
        <v>3.0</v>
      </c>
      <c r="R11" s="4">
        <v>5.0</v>
      </c>
      <c r="S11" s="38">
        <f>IFERROR(ATLETAS[2PM]/ATLETAS[2PA],"")</f>
        <v>0.6</v>
      </c>
      <c r="T11" s="4">
        <v>0.0</v>
      </c>
      <c r="U11" s="4">
        <v>2.0</v>
      </c>
      <c r="V11" s="38">
        <f>IFERROR(ATLETAS[3PM]/ATLETAS[3PA],"")</f>
        <v>0</v>
      </c>
      <c r="W11" s="4">
        <v>1.0</v>
      </c>
      <c r="X11" s="4">
        <v>6.0</v>
      </c>
      <c r="Y11" s="38">
        <f>IFERROR(ATLETAS[FTM]/ATLETAS[FTA],"")</f>
        <v>0.1666666667</v>
      </c>
      <c r="Z11" s="4">
        <v>1.0</v>
      </c>
      <c r="AA11" s="4">
        <v>6.0</v>
      </c>
      <c r="AB11" s="37">
        <f>ATLETAS[REB O]+ATLETAS[REB D]</f>
        <v>7</v>
      </c>
      <c r="AC11" s="4">
        <v>1.0</v>
      </c>
      <c r="AD11" s="4">
        <v>4.0</v>
      </c>
      <c r="AE11" s="4">
        <v>1.0</v>
      </c>
      <c r="AF11" s="4">
        <v>0.0</v>
      </c>
      <c r="AG11" s="4">
        <v>2.0</v>
      </c>
      <c r="AH11" s="4">
        <v>3.0</v>
      </c>
      <c r="AI11" s="4">
        <v>-18.0</v>
      </c>
      <c r="AJ11" s="39">
        <f>ATLETAS[PONTOS]+ATLETAS[TOTAL REB]+ATLETAS[AST]+ATLETAS[TOCOS]+ATLETAS[ROUB]-(ATLETAS[FGA]-ATLETAS[FGM])-(ATLETAS[FTA]-ATLETAS[FTM])-ATLETAS[ERROS]</f>
        <v>3</v>
      </c>
    </row>
    <row r="12">
      <c r="A12" s="3">
        <v>11.0</v>
      </c>
      <c r="B12" s="4">
        <v>1.0</v>
      </c>
      <c r="C12" s="4" t="s">
        <v>262</v>
      </c>
      <c r="D12" s="36">
        <v>45773.0</v>
      </c>
      <c r="E12" s="4" t="s">
        <v>263</v>
      </c>
      <c r="F12" s="4">
        <v>2025.0</v>
      </c>
      <c r="G12" s="4" t="s">
        <v>34</v>
      </c>
      <c r="H12" s="4" t="s">
        <v>7</v>
      </c>
      <c r="I12" s="4" t="s">
        <v>36</v>
      </c>
      <c r="J12" s="4" t="s">
        <v>265</v>
      </c>
      <c r="K12" s="4">
        <v>4.0</v>
      </c>
      <c r="L12" s="4">
        <v>2.0</v>
      </c>
      <c r="M12" s="37">
        <f>(ATLETAS[2PM]*2)+(ATLETAS[3PM]*3)+(ATLETAS[FTM])</f>
        <v>3</v>
      </c>
      <c r="N12" s="37">
        <f>ATLETAS[2PM]+ATLETAS[3PM]</f>
        <v>1</v>
      </c>
      <c r="O12" s="37">
        <f>ATLETAS[2PA]+ATLETAS[3PA]</f>
        <v>9</v>
      </c>
      <c r="P12" s="38">
        <f>IFERROR(ATLETAS[FGM]/ATLETAS[FGA],"")</f>
        <v>0.1111111111</v>
      </c>
      <c r="Q12" s="4">
        <v>0.0</v>
      </c>
      <c r="R12" s="4">
        <v>7.0</v>
      </c>
      <c r="S12" s="38">
        <f>IFERROR(ATLETAS[2PM]/ATLETAS[2PA],"")</f>
        <v>0</v>
      </c>
      <c r="T12" s="4">
        <v>1.0</v>
      </c>
      <c r="U12" s="4">
        <v>2.0</v>
      </c>
      <c r="V12" s="38">
        <f>IFERROR(ATLETAS[3PM]/ATLETAS[3PA],"")</f>
        <v>0.5</v>
      </c>
      <c r="W12" s="4">
        <v>0.0</v>
      </c>
      <c r="X12" s="4">
        <v>2.0</v>
      </c>
      <c r="Y12" s="38">
        <f>IFERROR(ATLETAS[FTM]/ATLETAS[FTA],"")</f>
        <v>0</v>
      </c>
      <c r="Z12" s="4">
        <v>2.0</v>
      </c>
      <c r="AA12" s="4">
        <v>2.0</v>
      </c>
      <c r="AB12" s="37">
        <f>ATLETAS[REB O]+ATLETAS[REB D]</f>
        <v>4</v>
      </c>
      <c r="AC12" s="4">
        <v>2.0</v>
      </c>
      <c r="AD12" s="4">
        <v>10.0</v>
      </c>
      <c r="AE12" s="4">
        <v>3.0</v>
      </c>
      <c r="AF12" s="4">
        <v>0.0</v>
      </c>
      <c r="AG12" s="4">
        <v>1.0</v>
      </c>
      <c r="AH12" s="4">
        <v>2.0</v>
      </c>
      <c r="AI12" s="4">
        <v>-32.0</v>
      </c>
      <c r="AJ12" s="39">
        <f>ATLETAS[PONTOS]+ATLETAS[TOTAL REB]+ATLETAS[AST]+ATLETAS[TOCOS]+ATLETAS[ROUB]-(ATLETAS[FGA]-ATLETAS[FGM])-(ATLETAS[FTA]-ATLETAS[FTM])-ATLETAS[ERROS]</f>
        <v>-8</v>
      </c>
    </row>
    <row r="13">
      <c r="A13" s="3">
        <v>12.0</v>
      </c>
      <c r="B13" s="4">
        <v>1.0</v>
      </c>
      <c r="C13" s="4" t="s">
        <v>262</v>
      </c>
      <c r="D13" s="36">
        <v>45773.0</v>
      </c>
      <c r="E13" s="4" t="s">
        <v>263</v>
      </c>
      <c r="F13" s="4">
        <v>2025.0</v>
      </c>
      <c r="G13" s="4" t="s">
        <v>34</v>
      </c>
      <c r="H13" s="4" t="s">
        <v>7</v>
      </c>
      <c r="I13" s="4" t="s">
        <v>38</v>
      </c>
      <c r="J13" s="4" t="s">
        <v>265</v>
      </c>
      <c r="K13" s="4">
        <v>2.0</v>
      </c>
      <c r="L13" s="4">
        <v>6.0</v>
      </c>
      <c r="M13" s="37">
        <f>(ATLETAS[2PM]*2)+(ATLETAS[3PM]*3)+(ATLETAS[FTM])</f>
        <v>2</v>
      </c>
      <c r="N13" s="37">
        <f>ATLETAS[2PM]+ATLETAS[3PM]</f>
        <v>1</v>
      </c>
      <c r="O13" s="37">
        <f>ATLETAS[2PA]+ATLETAS[3PA]</f>
        <v>5</v>
      </c>
      <c r="P13" s="38">
        <f>IFERROR(ATLETAS[FGM]/ATLETAS[FGA],"")</f>
        <v>0.2</v>
      </c>
      <c r="Q13" s="4">
        <v>1.0</v>
      </c>
      <c r="R13" s="4">
        <v>5.0</v>
      </c>
      <c r="S13" s="38">
        <f>IFERROR(ATLETAS[2PM]/ATLETAS[2PA],"")</f>
        <v>0.2</v>
      </c>
      <c r="T13" s="4">
        <v>0.0</v>
      </c>
      <c r="U13" s="4">
        <v>0.0</v>
      </c>
      <c r="V13" s="38" t="str">
        <f>IFERROR(ATLETAS[3PM]/ATLETAS[3PA],"")</f>
        <v/>
      </c>
      <c r="W13" s="4">
        <v>0.0</v>
      </c>
      <c r="X13" s="4">
        <v>0.0</v>
      </c>
      <c r="Y13" s="38" t="str">
        <f>IFERROR(ATLETAS[FTM]/ATLETAS[FTA],"")</f>
        <v/>
      </c>
      <c r="Z13" s="4">
        <v>1.0</v>
      </c>
      <c r="AA13" s="4">
        <v>4.0</v>
      </c>
      <c r="AB13" s="37">
        <f>ATLETAS[REB O]+ATLETAS[REB D]</f>
        <v>5</v>
      </c>
      <c r="AC13" s="4">
        <v>0.0</v>
      </c>
      <c r="AD13" s="4">
        <v>3.0</v>
      </c>
      <c r="AE13" s="4">
        <v>1.0</v>
      </c>
      <c r="AF13" s="4">
        <v>0.0</v>
      </c>
      <c r="AG13" s="4">
        <v>1.0</v>
      </c>
      <c r="AH13" s="4">
        <v>1.0</v>
      </c>
      <c r="AI13" s="4">
        <v>-21.0</v>
      </c>
      <c r="AJ13" s="39">
        <f>ATLETAS[PONTOS]+ATLETAS[TOTAL REB]+ATLETAS[AST]+ATLETAS[TOCOS]+ATLETAS[ROUB]-(ATLETAS[FGA]-ATLETAS[FGM])-(ATLETAS[FTA]-ATLETAS[FTM])-ATLETAS[ERROS]</f>
        <v>1</v>
      </c>
    </row>
    <row r="14">
      <c r="A14" s="3">
        <v>13.0</v>
      </c>
      <c r="B14" s="4">
        <v>1.0</v>
      </c>
      <c r="C14" s="4" t="s">
        <v>262</v>
      </c>
      <c r="D14" s="36">
        <v>45773.0</v>
      </c>
      <c r="E14" s="4" t="s">
        <v>263</v>
      </c>
      <c r="F14" s="4">
        <v>2025.0</v>
      </c>
      <c r="G14" s="4" t="s">
        <v>34</v>
      </c>
      <c r="H14" s="4" t="s">
        <v>7</v>
      </c>
      <c r="I14" s="4" t="s">
        <v>40</v>
      </c>
      <c r="J14" s="4" t="s">
        <v>264</v>
      </c>
      <c r="K14" s="4">
        <v>4.0</v>
      </c>
      <c r="L14" s="4">
        <v>8.0</v>
      </c>
      <c r="M14" s="37">
        <f>(ATLETAS[2PM]*2)+(ATLETAS[3PM]*3)+(ATLETAS[FTM])</f>
        <v>7</v>
      </c>
      <c r="N14" s="37">
        <f>ATLETAS[2PM]+ATLETAS[3PM]</f>
        <v>3</v>
      </c>
      <c r="O14" s="37">
        <f>ATLETAS[2PA]+ATLETAS[3PA]</f>
        <v>8</v>
      </c>
      <c r="P14" s="38">
        <f>IFERROR(ATLETAS[FGM]/ATLETAS[FGA],"")</f>
        <v>0.375</v>
      </c>
      <c r="Q14" s="4">
        <v>2.0</v>
      </c>
      <c r="R14" s="4">
        <v>6.0</v>
      </c>
      <c r="S14" s="38">
        <f>IFERROR(ATLETAS[2PM]/ATLETAS[2PA],"")</f>
        <v>0.3333333333</v>
      </c>
      <c r="T14" s="4">
        <v>1.0</v>
      </c>
      <c r="U14" s="4">
        <v>2.0</v>
      </c>
      <c r="V14" s="38">
        <f>IFERROR(ATLETAS[3PM]/ATLETAS[3PA],"")</f>
        <v>0.5</v>
      </c>
      <c r="W14" s="4">
        <v>0.0</v>
      </c>
      <c r="X14" s="4">
        <v>0.0</v>
      </c>
      <c r="Y14" s="38" t="str">
        <f>IFERROR(ATLETAS[FTM]/ATLETAS[FTA],"")</f>
        <v/>
      </c>
      <c r="Z14" s="4">
        <v>2.0</v>
      </c>
      <c r="AA14" s="4">
        <v>4.0</v>
      </c>
      <c r="AB14" s="37">
        <f>ATLETAS[REB O]+ATLETAS[REB D]</f>
        <v>6</v>
      </c>
      <c r="AC14" s="4">
        <v>4.0</v>
      </c>
      <c r="AD14" s="4">
        <v>5.0</v>
      </c>
      <c r="AE14" s="4">
        <v>1.0</v>
      </c>
      <c r="AF14" s="4">
        <v>2.0</v>
      </c>
      <c r="AG14" s="4">
        <v>3.0</v>
      </c>
      <c r="AH14" s="4">
        <v>0.0</v>
      </c>
      <c r="AI14" s="4">
        <v>-20.0</v>
      </c>
      <c r="AJ14" s="39">
        <f>ATLETAS[PONTOS]+ATLETAS[TOTAL REB]+ATLETAS[AST]+ATLETAS[TOCOS]+ATLETAS[ROUB]-(ATLETAS[FGA]-ATLETAS[FGM])-(ATLETAS[FTA]-ATLETAS[FTM])-ATLETAS[ERROS]</f>
        <v>10</v>
      </c>
    </row>
    <row r="15">
      <c r="A15" s="3">
        <v>14.0</v>
      </c>
      <c r="B15" s="4">
        <v>1.0</v>
      </c>
      <c r="C15" s="4" t="s">
        <v>262</v>
      </c>
      <c r="D15" s="36">
        <v>45773.0</v>
      </c>
      <c r="E15" s="4" t="s">
        <v>263</v>
      </c>
      <c r="F15" s="4">
        <v>2025.0</v>
      </c>
      <c r="G15" s="4" t="s">
        <v>34</v>
      </c>
      <c r="H15" s="4" t="s">
        <v>7</v>
      </c>
      <c r="I15" s="4" t="s">
        <v>42</v>
      </c>
      <c r="J15" s="4" t="s">
        <v>265</v>
      </c>
      <c r="K15" s="4">
        <v>3.0</v>
      </c>
      <c r="L15" s="4">
        <v>11.0</v>
      </c>
      <c r="M15" s="37">
        <f>(ATLETAS[2PM]*2)+(ATLETAS[3PM]*3)+(ATLETAS[FTM])</f>
        <v>2</v>
      </c>
      <c r="N15" s="37">
        <f>ATLETAS[2PM]+ATLETAS[3PM]</f>
        <v>1</v>
      </c>
      <c r="O15" s="37">
        <f>ATLETAS[2PA]+ATLETAS[3PA]</f>
        <v>4</v>
      </c>
      <c r="P15" s="38">
        <f>IFERROR(ATLETAS[FGM]/ATLETAS[FGA],"")</f>
        <v>0.25</v>
      </c>
      <c r="Q15" s="4">
        <v>1.0</v>
      </c>
      <c r="R15" s="4">
        <v>4.0</v>
      </c>
      <c r="S15" s="38">
        <f>IFERROR(ATLETAS[2PM]/ATLETAS[2PA],"")</f>
        <v>0.25</v>
      </c>
      <c r="T15" s="4">
        <v>0.0</v>
      </c>
      <c r="U15" s="4">
        <v>0.0</v>
      </c>
      <c r="V15" s="38" t="str">
        <f>IFERROR(ATLETAS[3PM]/ATLETAS[3PA],"")</f>
        <v/>
      </c>
      <c r="W15" s="4">
        <v>0.0</v>
      </c>
      <c r="X15" s="4">
        <v>0.0</v>
      </c>
      <c r="Y15" s="38" t="str">
        <f>IFERROR(ATLETAS[FTM]/ATLETAS[FTA],"")</f>
        <v/>
      </c>
      <c r="Z15" s="4">
        <v>0.0</v>
      </c>
      <c r="AA15" s="4">
        <v>4.0</v>
      </c>
      <c r="AB15" s="37">
        <f>ATLETAS[REB O]+ATLETAS[REB D]</f>
        <v>4</v>
      </c>
      <c r="AC15" s="4">
        <v>0.0</v>
      </c>
      <c r="AD15" s="4">
        <v>1.0</v>
      </c>
      <c r="AE15" s="4">
        <v>1.0</v>
      </c>
      <c r="AF15" s="4">
        <v>0.0</v>
      </c>
      <c r="AG15" s="4">
        <v>0.0</v>
      </c>
      <c r="AH15" s="4">
        <v>0.0</v>
      </c>
      <c r="AI15" s="4">
        <v>-23.0</v>
      </c>
      <c r="AJ15" s="39">
        <f>ATLETAS[PONTOS]+ATLETAS[TOTAL REB]+ATLETAS[AST]+ATLETAS[TOCOS]+ATLETAS[ROUB]-(ATLETAS[FGA]-ATLETAS[FGM])-(ATLETAS[FTA]-ATLETAS[FTM])-ATLETAS[ERROS]</f>
        <v>3</v>
      </c>
    </row>
    <row r="16">
      <c r="A16" s="3">
        <v>15.0</v>
      </c>
      <c r="B16" s="4">
        <v>1.0</v>
      </c>
      <c r="C16" s="4" t="s">
        <v>262</v>
      </c>
      <c r="D16" s="36">
        <v>45773.0</v>
      </c>
      <c r="E16" s="4" t="s">
        <v>263</v>
      </c>
      <c r="F16" s="4">
        <v>2025.0</v>
      </c>
      <c r="G16" s="4" t="s">
        <v>34</v>
      </c>
      <c r="H16" s="4" t="s">
        <v>7</v>
      </c>
      <c r="I16" s="4" t="s">
        <v>44</v>
      </c>
      <c r="J16" s="4" t="s">
        <v>265</v>
      </c>
      <c r="K16" s="4">
        <v>5.0</v>
      </c>
      <c r="L16" s="4">
        <v>16.0</v>
      </c>
      <c r="M16" s="37">
        <f>(ATLETAS[2PM]*2)+(ATLETAS[3PM]*3)+(ATLETAS[FTM])</f>
        <v>4</v>
      </c>
      <c r="N16" s="37">
        <f>ATLETAS[2PM]+ATLETAS[3PM]</f>
        <v>2</v>
      </c>
      <c r="O16" s="37">
        <f>ATLETAS[2PA]+ATLETAS[3PA]</f>
        <v>12</v>
      </c>
      <c r="P16" s="38">
        <f>IFERROR(ATLETAS[FGM]/ATLETAS[FGA],"")</f>
        <v>0.1666666667</v>
      </c>
      <c r="Q16" s="4">
        <v>2.0</v>
      </c>
      <c r="R16" s="4">
        <v>7.0</v>
      </c>
      <c r="S16" s="38">
        <f>IFERROR(ATLETAS[2PM]/ATLETAS[2PA],"")</f>
        <v>0.2857142857</v>
      </c>
      <c r="T16" s="4">
        <v>0.0</v>
      </c>
      <c r="U16" s="4">
        <v>5.0</v>
      </c>
      <c r="V16" s="38">
        <f>IFERROR(ATLETAS[3PM]/ATLETAS[3PA],"")</f>
        <v>0</v>
      </c>
      <c r="W16" s="4">
        <v>0.0</v>
      </c>
      <c r="X16" s="4">
        <v>2.0</v>
      </c>
      <c r="Y16" s="38">
        <f>IFERROR(ATLETAS[FTM]/ATLETAS[FTA],"")</f>
        <v>0</v>
      </c>
      <c r="Z16" s="4">
        <v>5.0</v>
      </c>
      <c r="AA16" s="4">
        <v>1.0</v>
      </c>
      <c r="AB16" s="37">
        <f>ATLETAS[REB O]+ATLETAS[REB D]</f>
        <v>6</v>
      </c>
      <c r="AC16" s="4">
        <v>1.0</v>
      </c>
      <c r="AD16" s="4">
        <v>5.0</v>
      </c>
      <c r="AE16" s="4">
        <v>2.0</v>
      </c>
      <c r="AF16" s="4">
        <v>0.0</v>
      </c>
      <c r="AG16" s="4">
        <v>0.0</v>
      </c>
      <c r="AH16" s="4">
        <v>1.0</v>
      </c>
      <c r="AI16" s="4">
        <v>-27.0</v>
      </c>
      <c r="AJ16" s="39">
        <f>ATLETAS[PONTOS]+ATLETAS[TOTAL REB]+ATLETAS[AST]+ATLETAS[TOCOS]+ATLETAS[ROUB]-(ATLETAS[FGA]-ATLETAS[FGM])-(ATLETAS[FTA]-ATLETAS[FTM])-ATLETAS[ERROS]</f>
        <v>-4</v>
      </c>
    </row>
    <row r="17">
      <c r="A17" s="3">
        <v>16.0</v>
      </c>
      <c r="B17" s="4">
        <v>1.0</v>
      </c>
      <c r="C17" s="4" t="s">
        <v>262</v>
      </c>
      <c r="D17" s="36">
        <v>45773.0</v>
      </c>
      <c r="E17" s="4" t="s">
        <v>263</v>
      </c>
      <c r="F17" s="4">
        <v>2025.0</v>
      </c>
      <c r="G17" s="4" t="s">
        <v>34</v>
      </c>
      <c r="H17" s="4" t="s">
        <v>7</v>
      </c>
      <c r="I17" s="4" t="s">
        <v>46</v>
      </c>
      <c r="J17" s="4" t="s">
        <v>264</v>
      </c>
      <c r="K17" s="4">
        <v>1.0</v>
      </c>
      <c r="L17" s="4">
        <v>17.0</v>
      </c>
      <c r="M17" s="37">
        <f>(ATLETAS[2PM]*2)+(ATLETAS[3PM]*3)+(ATLETAS[FTM])</f>
        <v>0</v>
      </c>
      <c r="N17" s="37">
        <f>ATLETAS[2PM]+ATLETAS[3PM]</f>
        <v>0</v>
      </c>
      <c r="O17" s="37">
        <f>ATLETAS[2PA]+ATLETAS[3PA]</f>
        <v>1</v>
      </c>
      <c r="P17" s="38">
        <f>IFERROR(ATLETAS[FGM]/ATLETAS[FGA],"")</f>
        <v>0</v>
      </c>
      <c r="Q17" s="4">
        <v>0.0</v>
      </c>
      <c r="R17" s="4">
        <v>0.0</v>
      </c>
      <c r="S17" s="38" t="str">
        <f>IFERROR(ATLETAS[2PM]/ATLETAS[2PA],"")</f>
        <v/>
      </c>
      <c r="T17" s="4">
        <v>0.0</v>
      </c>
      <c r="U17" s="4">
        <v>1.0</v>
      </c>
      <c r="V17" s="38">
        <f>IFERROR(ATLETAS[3PM]/ATLETAS[3PA],"")</f>
        <v>0</v>
      </c>
      <c r="W17" s="4">
        <v>0.0</v>
      </c>
      <c r="X17" s="4">
        <v>0.0</v>
      </c>
      <c r="Y17" s="38" t="str">
        <f>IFERROR(ATLETAS[FTM]/ATLETAS[FTA],"")</f>
        <v/>
      </c>
      <c r="Z17" s="4">
        <v>0.0</v>
      </c>
      <c r="AA17" s="4">
        <v>0.0</v>
      </c>
      <c r="AB17" s="37">
        <f>ATLETAS[REB O]+ATLETAS[REB D]</f>
        <v>0</v>
      </c>
      <c r="AC17" s="4">
        <v>0.0</v>
      </c>
      <c r="AD17" s="4">
        <v>2.0</v>
      </c>
      <c r="AE17" s="4">
        <v>0.0</v>
      </c>
      <c r="AF17" s="4">
        <v>0.0</v>
      </c>
      <c r="AG17" s="4">
        <v>0.0</v>
      </c>
      <c r="AH17" s="4">
        <v>0.0</v>
      </c>
      <c r="AI17" s="4">
        <v>-6.0</v>
      </c>
      <c r="AJ17" s="39">
        <f>ATLETAS[PONTOS]+ATLETAS[TOTAL REB]+ATLETAS[AST]+ATLETAS[TOCOS]+ATLETAS[ROUB]-(ATLETAS[FGA]-ATLETAS[FGM])-(ATLETAS[FTA]-ATLETAS[FTM])-ATLETAS[ERROS]</f>
        <v>-3</v>
      </c>
    </row>
    <row r="18">
      <c r="A18" s="3">
        <v>17.0</v>
      </c>
      <c r="B18" s="4">
        <v>1.0</v>
      </c>
      <c r="C18" s="4" t="s">
        <v>262</v>
      </c>
      <c r="D18" s="36">
        <v>45773.0</v>
      </c>
      <c r="E18" s="4" t="s">
        <v>263</v>
      </c>
      <c r="F18" s="4">
        <v>2025.0</v>
      </c>
      <c r="G18" s="4" t="s">
        <v>34</v>
      </c>
      <c r="H18" s="4" t="s">
        <v>7</v>
      </c>
      <c r="I18" s="4" t="s">
        <v>48</v>
      </c>
      <c r="J18" s="4" t="s">
        <v>265</v>
      </c>
      <c r="K18" s="4">
        <v>3.0</v>
      </c>
      <c r="L18" s="4">
        <v>20.0</v>
      </c>
      <c r="M18" s="37">
        <f>(ATLETAS[2PM]*2)+(ATLETAS[3PM]*3)+(ATLETAS[FTM])</f>
        <v>0</v>
      </c>
      <c r="N18" s="37">
        <f>ATLETAS[2PM]+ATLETAS[3PM]</f>
        <v>0</v>
      </c>
      <c r="O18" s="37">
        <f>ATLETAS[2PA]+ATLETAS[3PA]</f>
        <v>6</v>
      </c>
      <c r="P18" s="38">
        <f>IFERROR(ATLETAS[FGM]/ATLETAS[FGA],"")</f>
        <v>0</v>
      </c>
      <c r="Q18" s="4">
        <v>0.0</v>
      </c>
      <c r="R18" s="4">
        <v>5.0</v>
      </c>
      <c r="S18" s="38">
        <f>IFERROR(ATLETAS[2PM]/ATLETAS[2PA],"")</f>
        <v>0</v>
      </c>
      <c r="T18" s="4">
        <v>0.0</v>
      </c>
      <c r="U18" s="4">
        <v>1.0</v>
      </c>
      <c r="V18" s="38">
        <f>IFERROR(ATLETAS[3PM]/ATLETAS[3PA],"")</f>
        <v>0</v>
      </c>
      <c r="W18" s="4">
        <v>0.0</v>
      </c>
      <c r="X18" s="4">
        <v>0.0</v>
      </c>
      <c r="Y18" s="38" t="str">
        <f>IFERROR(ATLETAS[FTM]/ATLETAS[FTA],"")</f>
        <v/>
      </c>
      <c r="Z18" s="4">
        <v>1.0</v>
      </c>
      <c r="AA18" s="4">
        <v>6.0</v>
      </c>
      <c r="AB18" s="37">
        <f>ATLETAS[REB O]+ATLETAS[REB D]</f>
        <v>7</v>
      </c>
      <c r="AC18" s="4">
        <v>1.0</v>
      </c>
      <c r="AD18" s="4">
        <v>4.0</v>
      </c>
      <c r="AE18" s="4">
        <v>0.0</v>
      </c>
      <c r="AF18" s="4">
        <v>0.0</v>
      </c>
      <c r="AG18" s="4">
        <v>2.0</v>
      </c>
      <c r="AH18" s="4">
        <v>0.0</v>
      </c>
      <c r="AI18" s="4">
        <v>-33.0</v>
      </c>
      <c r="AJ18" s="39">
        <f>ATLETAS[PONTOS]+ATLETAS[TOTAL REB]+ATLETAS[AST]+ATLETAS[TOCOS]+ATLETAS[ROUB]-(ATLETAS[FGA]-ATLETAS[FGM])-(ATLETAS[FTA]-ATLETAS[FTM])-ATLETAS[ERROS]</f>
        <v>-2</v>
      </c>
    </row>
    <row r="19">
      <c r="A19" s="3">
        <v>18.0</v>
      </c>
      <c r="B19" s="4">
        <v>2.0</v>
      </c>
      <c r="C19" s="4" t="s">
        <v>262</v>
      </c>
      <c r="D19" s="36">
        <v>6703062.0</v>
      </c>
      <c r="E19" s="4" t="s">
        <v>266</v>
      </c>
      <c r="F19" s="4">
        <v>2025.0</v>
      </c>
      <c r="G19" s="4" t="s">
        <v>67</v>
      </c>
      <c r="H19" s="4" t="s">
        <v>96</v>
      </c>
      <c r="I19" s="4" t="s">
        <v>68</v>
      </c>
      <c r="J19" s="4" t="s">
        <v>265</v>
      </c>
      <c r="K19" s="4">
        <f>VLOOKUP(I19,'LISTA DE ATLETAS'!D:E,2,FALSE)</f>
        <v>4</v>
      </c>
      <c r="L19" s="4">
        <v>4.0</v>
      </c>
      <c r="M19" s="40">
        <f>(ATLETAS[2PM]*2)+(ATLETAS[3PM]*3)+(ATLETAS[FTM])</f>
        <v>22</v>
      </c>
      <c r="N19" s="40">
        <f>ATLETAS[2PM]+ATLETAS[3PM]</f>
        <v>6</v>
      </c>
      <c r="O19" s="40">
        <f>ATLETAS[2PA]+ATLETAS[3PA]</f>
        <v>20</v>
      </c>
      <c r="P19" s="38">
        <f>IFERROR(ATLETAS[FGM]/ATLETAS[FGA],"")</f>
        <v>0.3</v>
      </c>
      <c r="Q19" s="4">
        <v>3.0</v>
      </c>
      <c r="R19" s="4">
        <v>12.0</v>
      </c>
      <c r="S19" s="38">
        <f>IFERROR(ATLETAS[2PM]/ATLETAS[2PA],"")</f>
        <v>0.25</v>
      </c>
      <c r="T19" s="4">
        <v>3.0</v>
      </c>
      <c r="U19" s="4">
        <v>8.0</v>
      </c>
      <c r="V19" s="38">
        <f>IFERROR(ATLETAS[3PM]/ATLETAS[3PA],"")</f>
        <v>0.375</v>
      </c>
      <c r="W19" s="4">
        <v>7.0</v>
      </c>
      <c r="X19" s="4">
        <v>8.0</v>
      </c>
      <c r="Y19" s="38">
        <f>IFERROR(ATLETAS[FTM]/ATLETAS[FTA],"")</f>
        <v>0.875</v>
      </c>
      <c r="Z19" s="4">
        <v>1.0</v>
      </c>
      <c r="AA19" s="4">
        <v>1.0</v>
      </c>
      <c r="AB19" s="40">
        <f>ATLETAS[REB O]+ATLETAS[REB D]</f>
        <v>2</v>
      </c>
      <c r="AC19" s="4">
        <v>4.0</v>
      </c>
      <c r="AD19" s="4">
        <v>5.0</v>
      </c>
      <c r="AE19" s="4">
        <v>1.0</v>
      </c>
      <c r="AF19" s="4">
        <v>0.0</v>
      </c>
      <c r="AG19" s="4">
        <v>0.0</v>
      </c>
      <c r="AH19" s="4">
        <v>5.0</v>
      </c>
      <c r="AI19" s="4">
        <v>10.0</v>
      </c>
      <c r="AJ19" s="41">
        <f>ATLETAS[PONTOS]+ATLETAS[TOTAL REB]+ATLETAS[AST]+ATLETAS[TOCOS]+ATLETAS[ROUB]-(ATLETAS[FGA]-ATLETAS[FGM])-(ATLETAS[FTA]-ATLETAS[FTM])-ATLETAS[ERROS]</f>
        <v>9</v>
      </c>
    </row>
    <row r="20">
      <c r="A20" s="3">
        <v>19.0</v>
      </c>
      <c r="B20" s="4">
        <v>2.0</v>
      </c>
      <c r="C20" s="4" t="s">
        <v>262</v>
      </c>
      <c r="D20" s="36">
        <v>6703062.0</v>
      </c>
      <c r="E20" s="4" t="s">
        <v>266</v>
      </c>
      <c r="F20" s="4">
        <v>2025.0</v>
      </c>
      <c r="G20" s="4" t="s">
        <v>67</v>
      </c>
      <c r="H20" s="4" t="s">
        <v>96</v>
      </c>
      <c r="I20" s="4" t="s">
        <v>70</v>
      </c>
      <c r="J20" s="4" t="s">
        <v>265</v>
      </c>
      <c r="K20" s="4">
        <f>VLOOKUP(I20,'LISTA DE ATLETAS'!D:E,2,FALSE)</f>
        <v>5</v>
      </c>
      <c r="L20" s="4">
        <v>5.0</v>
      </c>
      <c r="M20" s="40">
        <f>(ATLETAS[2PM]*2)+(ATLETAS[3PM]*3)+(ATLETAS[FTM])</f>
        <v>0</v>
      </c>
      <c r="N20" s="40">
        <f>ATLETAS[2PM]+ATLETAS[3PM]</f>
        <v>0</v>
      </c>
      <c r="O20" s="40">
        <f>ATLETAS[2PA]+ATLETAS[3PA]</f>
        <v>6</v>
      </c>
      <c r="P20" s="38">
        <f>IFERROR(ATLETAS[FGM]/ATLETAS[FGA],"")</f>
        <v>0</v>
      </c>
      <c r="Q20" s="4">
        <v>0.0</v>
      </c>
      <c r="R20" s="4">
        <v>5.0</v>
      </c>
      <c r="S20" s="38">
        <f>IFERROR(ATLETAS[2PM]/ATLETAS[2PA],"")</f>
        <v>0</v>
      </c>
      <c r="T20" s="4">
        <v>0.0</v>
      </c>
      <c r="U20" s="4">
        <v>1.0</v>
      </c>
      <c r="V20" s="38">
        <f>IFERROR(ATLETAS[3PM]/ATLETAS[3PA],"")</f>
        <v>0</v>
      </c>
      <c r="W20" s="4">
        <v>0.0</v>
      </c>
      <c r="X20" s="4">
        <v>0.0</v>
      </c>
      <c r="Y20" s="38" t="str">
        <f>IFERROR(ATLETAS[FTM]/ATLETAS[FTA],"")</f>
        <v/>
      </c>
      <c r="Z20" s="4">
        <v>1.0</v>
      </c>
      <c r="AA20" s="4">
        <v>5.0</v>
      </c>
      <c r="AB20" s="40">
        <f>ATLETAS[REB O]+ATLETAS[REB D]</f>
        <v>6</v>
      </c>
      <c r="AC20" s="4">
        <v>6.0</v>
      </c>
      <c r="AD20" s="4">
        <v>1.0</v>
      </c>
      <c r="AE20" s="4">
        <v>1.0</v>
      </c>
      <c r="AF20" s="4">
        <v>0.0</v>
      </c>
      <c r="AG20" s="4">
        <v>1.0</v>
      </c>
      <c r="AH20" s="4">
        <v>0.0</v>
      </c>
      <c r="AI20" s="4">
        <v>9.0</v>
      </c>
      <c r="AJ20" s="41">
        <f>ATLETAS[PONTOS]+ATLETAS[TOTAL REB]+ATLETAS[AST]+ATLETAS[TOCOS]+ATLETAS[ROUB]-(ATLETAS[FGA]-ATLETAS[FGM])-(ATLETAS[FTA]-ATLETAS[FTM])-ATLETAS[ERROS]</f>
        <v>6</v>
      </c>
    </row>
    <row r="21">
      <c r="A21" s="3">
        <v>20.0</v>
      </c>
      <c r="B21" s="4">
        <v>2.0</v>
      </c>
      <c r="C21" s="4" t="s">
        <v>262</v>
      </c>
      <c r="D21" s="36">
        <v>6703062.0</v>
      </c>
      <c r="E21" s="4" t="s">
        <v>266</v>
      </c>
      <c r="F21" s="4">
        <v>2025.0</v>
      </c>
      <c r="G21" s="4" t="s">
        <v>67</v>
      </c>
      <c r="H21" s="4" t="s">
        <v>96</v>
      </c>
      <c r="I21" s="4" t="s">
        <v>72</v>
      </c>
      <c r="J21" s="4" t="s">
        <v>264</v>
      </c>
      <c r="K21" s="4">
        <f>VLOOKUP(I21,'LISTA DE ATLETAS'!D:E,2,FALSE)</f>
        <v>1</v>
      </c>
      <c r="L21" s="4">
        <v>8.0</v>
      </c>
      <c r="M21" s="40">
        <f>(ATLETAS[2PM]*2)+(ATLETAS[3PM]*3)+(ATLETAS[FTM])</f>
        <v>6</v>
      </c>
      <c r="N21" s="40">
        <f>ATLETAS[2PM]+ATLETAS[3PM]</f>
        <v>3</v>
      </c>
      <c r="O21" s="40">
        <f>ATLETAS[2PA]+ATLETAS[3PA]</f>
        <v>12</v>
      </c>
      <c r="P21" s="38">
        <f>IFERROR(ATLETAS[FGM]/ATLETAS[FGA],"")</f>
        <v>0.25</v>
      </c>
      <c r="Q21" s="4">
        <v>3.0</v>
      </c>
      <c r="R21" s="4">
        <v>9.0</v>
      </c>
      <c r="S21" s="38">
        <f>IFERROR(ATLETAS[2PM]/ATLETAS[2PA],"")</f>
        <v>0.3333333333</v>
      </c>
      <c r="T21" s="4">
        <v>0.0</v>
      </c>
      <c r="U21" s="4">
        <v>3.0</v>
      </c>
      <c r="V21" s="38">
        <f>IFERROR(ATLETAS[3PM]/ATLETAS[3PA],"")</f>
        <v>0</v>
      </c>
      <c r="W21" s="4">
        <v>0.0</v>
      </c>
      <c r="X21" s="4">
        <v>0.0</v>
      </c>
      <c r="Y21" s="38" t="str">
        <f>IFERROR(ATLETAS[FTM]/ATLETAS[FTA],"")</f>
        <v/>
      </c>
      <c r="Z21" s="4">
        <v>1.0</v>
      </c>
      <c r="AA21" s="4">
        <v>10.0</v>
      </c>
      <c r="AB21" s="40">
        <f>ATLETAS[REB O]+ATLETAS[REB D]</f>
        <v>11</v>
      </c>
      <c r="AC21" s="4">
        <v>4.0</v>
      </c>
      <c r="AD21" s="4">
        <v>4.0</v>
      </c>
      <c r="AE21" s="4">
        <v>3.0</v>
      </c>
      <c r="AF21" s="4">
        <v>0.0</v>
      </c>
      <c r="AG21" s="4">
        <v>2.0</v>
      </c>
      <c r="AH21" s="4">
        <v>0.0</v>
      </c>
      <c r="AI21" s="4">
        <v>7.0</v>
      </c>
      <c r="AJ21" s="41">
        <f>ATLETAS[PONTOS]+ATLETAS[TOTAL REB]+ATLETAS[AST]+ATLETAS[TOCOS]+ATLETAS[ROUB]-(ATLETAS[FGA]-ATLETAS[FGM])-(ATLETAS[FTA]-ATLETAS[FTM])-ATLETAS[ERROS]</f>
        <v>11</v>
      </c>
    </row>
    <row r="22">
      <c r="A22" s="3">
        <v>21.0</v>
      </c>
      <c r="B22" s="4">
        <v>2.0</v>
      </c>
      <c r="C22" s="4" t="s">
        <v>262</v>
      </c>
      <c r="D22" s="36">
        <v>6703062.0</v>
      </c>
      <c r="E22" s="4" t="s">
        <v>266</v>
      </c>
      <c r="F22" s="4">
        <v>2025.0</v>
      </c>
      <c r="G22" s="4" t="s">
        <v>67</v>
      </c>
      <c r="H22" s="4" t="s">
        <v>96</v>
      </c>
      <c r="I22" s="4" t="s">
        <v>74</v>
      </c>
      <c r="J22" s="4" t="s">
        <v>265</v>
      </c>
      <c r="K22" s="4">
        <f>VLOOKUP(I22,'LISTA DE ATLETAS'!D:E,2,FALSE)</f>
        <v>8</v>
      </c>
      <c r="L22" s="4">
        <v>11.0</v>
      </c>
      <c r="M22" s="40">
        <f>(ATLETAS[2PM]*2)+(ATLETAS[3PM]*3)+(ATLETAS[FTM])</f>
        <v>17</v>
      </c>
      <c r="N22" s="40">
        <f>ATLETAS[2PM]+ATLETAS[3PM]</f>
        <v>8</v>
      </c>
      <c r="O22" s="40">
        <f>ATLETAS[2PA]+ATLETAS[3PA]</f>
        <v>18</v>
      </c>
      <c r="P22" s="38">
        <f>IFERROR(ATLETAS[FGM]/ATLETAS[FGA],"")</f>
        <v>0.4444444444</v>
      </c>
      <c r="Q22" s="4">
        <v>8.0</v>
      </c>
      <c r="R22" s="4">
        <v>12.0</v>
      </c>
      <c r="S22" s="38">
        <f>IFERROR(ATLETAS[2PM]/ATLETAS[2PA],"")</f>
        <v>0.6666666667</v>
      </c>
      <c r="T22" s="4">
        <v>0.0</v>
      </c>
      <c r="U22" s="4">
        <v>6.0</v>
      </c>
      <c r="V22" s="38">
        <f>IFERROR(ATLETAS[3PM]/ATLETAS[3PA],"")</f>
        <v>0</v>
      </c>
      <c r="W22" s="4">
        <v>1.0</v>
      </c>
      <c r="X22" s="4">
        <v>3.0</v>
      </c>
      <c r="Y22" s="38">
        <f>IFERROR(ATLETAS[FTM]/ATLETAS[FTA],"")</f>
        <v>0.3333333333</v>
      </c>
      <c r="Z22" s="4">
        <v>1.0</v>
      </c>
      <c r="AA22" s="4">
        <v>12.0</v>
      </c>
      <c r="AB22" s="40">
        <f>ATLETAS[REB O]+ATLETAS[REB D]</f>
        <v>13</v>
      </c>
      <c r="AC22" s="4">
        <v>3.0</v>
      </c>
      <c r="AD22" s="4">
        <v>3.0</v>
      </c>
      <c r="AE22" s="4">
        <v>2.0</v>
      </c>
      <c r="AF22" s="4">
        <v>2.0</v>
      </c>
      <c r="AG22" s="4">
        <v>1.0</v>
      </c>
      <c r="AH22" s="4">
        <v>4.0</v>
      </c>
      <c r="AI22" s="4">
        <v>10.0</v>
      </c>
      <c r="AJ22" s="41">
        <f>ATLETAS[PONTOS]+ATLETAS[TOTAL REB]+ATLETAS[AST]+ATLETAS[TOCOS]+ATLETAS[ROUB]-(ATLETAS[FGA]-ATLETAS[FGM])-(ATLETAS[FTA]-ATLETAS[FTM])-ATLETAS[ERROS]</f>
        <v>22</v>
      </c>
    </row>
    <row r="23">
      <c r="A23" s="3">
        <v>22.0</v>
      </c>
      <c r="B23" s="4">
        <v>2.0</v>
      </c>
      <c r="C23" s="4" t="s">
        <v>262</v>
      </c>
      <c r="D23" s="36">
        <v>6703062.0</v>
      </c>
      <c r="E23" s="4" t="s">
        <v>266</v>
      </c>
      <c r="F23" s="4">
        <v>2025.0</v>
      </c>
      <c r="G23" s="4" t="s">
        <v>67</v>
      </c>
      <c r="H23" s="4" t="s">
        <v>96</v>
      </c>
      <c r="I23" s="4" t="s">
        <v>76</v>
      </c>
      <c r="J23" s="4" t="s">
        <v>265</v>
      </c>
      <c r="K23" s="4">
        <f>VLOOKUP(I23,'LISTA DE ATLETAS'!D:E,2,FALSE)</f>
        <v>4</v>
      </c>
      <c r="L23" s="4">
        <v>15.0</v>
      </c>
      <c r="M23" s="40">
        <f>(ATLETAS[2PM]*2)+(ATLETAS[3PM]*3)+(ATLETAS[FTM])</f>
        <v>4</v>
      </c>
      <c r="N23" s="40">
        <f>ATLETAS[2PM]+ATLETAS[3PM]</f>
        <v>2</v>
      </c>
      <c r="O23" s="40">
        <f>ATLETAS[2PA]+ATLETAS[3PA]</f>
        <v>6</v>
      </c>
      <c r="P23" s="38">
        <f>IFERROR(ATLETAS[FGM]/ATLETAS[FGA],"")</f>
        <v>0.3333333333</v>
      </c>
      <c r="Q23" s="4">
        <v>2.0</v>
      </c>
      <c r="R23" s="4">
        <v>5.0</v>
      </c>
      <c r="S23" s="38">
        <f>IFERROR(ATLETAS[2PM]/ATLETAS[2PA],"")</f>
        <v>0.4</v>
      </c>
      <c r="T23" s="4">
        <v>0.0</v>
      </c>
      <c r="U23" s="4">
        <v>1.0</v>
      </c>
      <c r="V23" s="38">
        <f>IFERROR(ATLETAS[3PM]/ATLETAS[3PA],"")</f>
        <v>0</v>
      </c>
      <c r="W23" s="4">
        <v>0.0</v>
      </c>
      <c r="X23" s="4">
        <v>0.0</v>
      </c>
      <c r="Y23" s="38" t="str">
        <f>IFERROR(ATLETAS[FTM]/ATLETAS[FTA],"")</f>
        <v/>
      </c>
      <c r="Z23" s="4">
        <v>3.0</v>
      </c>
      <c r="AA23" s="4">
        <v>4.0</v>
      </c>
      <c r="AB23" s="40">
        <f>ATLETAS[REB O]+ATLETAS[REB D]</f>
        <v>7</v>
      </c>
      <c r="AC23" s="4">
        <v>2.0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5.0</v>
      </c>
      <c r="AJ23" s="41">
        <f>ATLETAS[PONTOS]+ATLETAS[TOTAL REB]+ATLETAS[AST]+ATLETAS[TOCOS]+ATLETAS[ROUB]-(ATLETAS[FGA]-ATLETAS[FGM])-(ATLETAS[FTA]-ATLETAS[FTM])-ATLETAS[ERROS]</f>
        <v>8</v>
      </c>
    </row>
    <row r="24">
      <c r="A24" s="3">
        <v>23.0</v>
      </c>
      <c r="B24" s="4">
        <v>2.0</v>
      </c>
      <c r="C24" s="4" t="s">
        <v>262</v>
      </c>
      <c r="D24" s="36">
        <v>6703062.0</v>
      </c>
      <c r="E24" s="4" t="s">
        <v>266</v>
      </c>
      <c r="F24" s="4">
        <v>2025.0</v>
      </c>
      <c r="G24" s="4" t="s">
        <v>67</v>
      </c>
      <c r="H24" s="4" t="s">
        <v>96</v>
      </c>
      <c r="I24" s="4" t="s">
        <v>78</v>
      </c>
      <c r="J24" s="4" t="s">
        <v>264</v>
      </c>
      <c r="K24" s="4">
        <f>VLOOKUP(I24,'LISTA DE ATLETAS'!D:E,2,FALSE)</f>
        <v>1</v>
      </c>
      <c r="L24" s="4">
        <v>20.0</v>
      </c>
      <c r="M24" s="40">
        <f>(ATLETAS[2PM]*2)+(ATLETAS[3PM]*3)+(ATLETAS[FTM])</f>
        <v>0</v>
      </c>
      <c r="N24" s="40">
        <f>ATLETAS[2PM]+ATLETAS[3PM]</f>
        <v>0</v>
      </c>
      <c r="O24" s="40">
        <f>ATLETAS[2PA]+ATLETAS[3PA]</f>
        <v>0</v>
      </c>
      <c r="P24" s="38" t="str">
        <f>IFERROR(ATLETAS[FGM]/ATLETAS[FGA],"")</f>
        <v/>
      </c>
      <c r="Q24" s="4">
        <v>0.0</v>
      </c>
      <c r="R24" s="4">
        <v>0.0</v>
      </c>
      <c r="S24" s="38" t="str">
        <f>IFERROR(ATLETAS[2PM]/ATLETAS[2PA],"")</f>
        <v/>
      </c>
      <c r="T24" s="4">
        <v>0.0</v>
      </c>
      <c r="U24" s="4">
        <v>0.0</v>
      </c>
      <c r="V24" s="38" t="str">
        <f>IFERROR(ATLETAS[3PM]/ATLETAS[3PA],"")</f>
        <v/>
      </c>
      <c r="W24" s="4">
        <v>0.0</v>
      </c>
      <c r="X24" s="4">
        <v>0.0</v>
      </c>
      <c r="Y24" s="38" t="str">
        <f>IFERROR(ATLETAS[FTM]/ATLETAS[FTA],"")</f>
        <v/>
      </c>
      <c r="Z24" s="4">
        <v>0.0</v>
      </c>
      <c r="AA24" s="4">
        <v>0.0</v>
      </c>
      <c r="AB24" s="40">
        <f>ATLETAS[REB O]+ATLETAS[REB D]</f>
        <v>0</v>
      </c>
      <c r="AC24" s="4">
        <v>0.0</v>
      </c>
      <c r="AD24" s="4">
        <v>0.0</v>
      </c>
      <c r="AE24" s="4">
        <v>0.0</v>
      </c>
      <c r="AF24" s="4">
        <v>0.0</v>
      </c>
      <c r="AG24" s="4">
        <v>1.0</v>
      </c>
      <c r="AH24" s="4">
        <v>0.0</v>
      </c>
      <c r="AI24" s="4">
        <v>7.0</v>
      </c>
      <c r="AJ24" s="41">
        <f>ATLETAS[PONTOS]+ATLETAS[TOTAL REB]+ATLETAS[AST]+ATLETAS[TOCOS]+ATLETAS[ROUB]-(ATLETAS[FGA]-ATLETAS[FGM])-(ATLETAS[FTA]-ATLETAS[FTM])-ATLETAS[ERROS]</f>
        <v>0</v>
      </c>
    </row>
    <row r="25">
      <c r="A25" s="3">
        <v>24.0</v>
      </c>
      <c r="B25" s="4">
        <v>2.0</v>
      </c>
      <c r="C25" s="4" t="s">
        <v>262</v>
      </c>
      <c r="D25" s="36">
        <v>6703062.0</v>
      </c>
      <c r="E25" s="4" t="s">
        <v>266</v>
      </c>
      <c r="F25" s="4">
        <v>2025.0</v>
      </c>
      <c r="G25" s="4" t="s">
        <v>67</v>
      </c>
      <c r="H25" s="4" t="s">
        <v>96</v>
      </c>
      <c r="I25" s="4" t="s">
        <v>80</v>
      </c>
      <c r="J25" s="4" t="s">
        <v>265</v>
      </c>
      <c r="K25" s="4">
        <f>VLOOKUP(I25,'LISTA DE ATLETAS'!D:E,2,FALSE)</f>
        <v>3</v>
      </c>
      <c r="L25" s="4">
        <v>28.0</v>
      </c>
      <c r="M25" s="40">
        <f>(ATLETAS[2PM]*2)+(ATLETAS[3PM]*3)+(ATLETAS[FTM])</f>
        <v>4</v>
      </c>
      <c r="N25" s="40">
        <f>ATLETAS[2PM]+ATLETAS[3PM]</f>
        <v>1</v>
      </c>
      <c r="O25" s="40">
        <f>ATLETAS[2PA]+ATLETAS[3PA]</f>
        <v>8</v>
      </c>
      <c r="P25" s="38">
        <f>IFERROR(ATLETAS[FGM]/ATLETAS[FGA],"")</f>
        <v>0.125</v>
      </c>
      <c r="Q25" s="4">
        <v>0.0</v>
      </c>
      <c r="R25" s="4">
        <v>3.0</v>
      </c>
      <c r="S25" s="38">
        <f>IFERROR(ATLETAS[2PM]/ATLETAS[2PA],"")</f>
        <v>0</v>
      </c>
      <c r="T25" s="4">
        <v>1.0</v>
      </c>
      <c r="U25" s="4">
        <v>5.0</v>
      </c>
      <c r="V25" s="38">
        <f>IFERROR(ATLETAS[3PM]/ATLETAS[3PA],"")</f>
        <v>0.2</v>
      </c>
      <c r="W25" s="4">
        <v>1.0</v>
      </c>
      <c r="X25" s="4">
        <v>2.0</v>
      </c>
      <c r="Y25" s="38">
        <f>IFERROR(ATLETAS[FTM]/ATLETAS[FTA],"")</f>
        <v>0.5</v>
      </c>
      <c r="Z25" s="4">
        <v>3.0</v>
      </c>
      <c r="AA25" s="4">
        <v>6.0</v>
      </c>
      <c r="AB25" s="40">
        <f>ATLETAS[REB O]+ATLETAS[REB D]</f>
        <v>9</v>
      </c>
      <c r="AC25" s="4">
        <v>1.0</v>
      </c>
      <c r="AD25" s="4">
        <v>1.0</v>
      </c>
      <c r="AE25" s="4">
        <v>1.0</v>
      </c>
      <c r="AF25" s="4">
        <v>1.0</v>
      </c>
      <c r="AG25" s="4">
        <v>1.0</v>
      </c>
      <c r="AH25" s="4">
        <v>1.0</v>
      </c>
      <c r="AI25" s="4">
        <v>2.0</v>
      </c>
      <c r="AJ25" s="41">
        <f>ATLETAS[PONTOS]+ATLETAS[TOTAL REB]+ATLETAS[AST]+ATLETAS[TOCOS]+ATLETAS[ROUB]-(ATLETAS[FGA]-ATLETAS[FGM])-(ATLETAS[FTA]-ATLETAS[FTM])-ATLETAS[ERROS]</f>
        <v>7</v>
      </c>
    </row>
    <row r="26">
      <c r="A26" s="3">
        <v>25.0</v>
      </c>
      <c r="B26" s="4">
        <v>2.0</v>
      </c>
      <c r="C26" s="4" t="s">
        <v>262</v>
      </c>
      <c r="D26" s="36">
        <v>6703062.0</v>
      </c>
      <c r="E26" s="4" t="s">
        <v>266</v>
      </c>
      <c r="F26" s="4">
        <v>2025.0</v>
      </c>
      <c r="G26" s="4" t="s">
        <v>96</v>
      </c>
      <c r="H26" s="4" t="s">
        <v>67</v>
      </c>
      <c r="I26" s="4" t="s">
        <v>97</v>
      </c>
      <c r="J26" s="4" t="s">
        <v>265</v>
      </c>
      <c r="K26" s="4">
        <f>VLOOKUP(I26,'LISTA DE ATLETAS'!D:E,2,FALSE)</f>
        <v>6</v>
      </c>
      <c r="L26" s="4">
        <v>2.0</v>
      </c>
      <c r="M26" s="40">
        <f>(ATLETAS[2PM]*2)+(ATLETAS[3PM]*3)+(ATLETAS[FTM])</f>
        <v>14</v>
      </c>
      <c r="N26" s="40">
        <f>ATLETAS[2PM]+ATLETAS[3PM]</f>
        <v>6</v>
      </c>
      <c r="O26" s="40">
        <f>ATLETAS[2PA]+ATLETAS[3PA]</f>
        <v>19</v>
      </c>
      <c r="P26" s="38">
        <f>IFERROR(ATLETAS[FGM]/ATLETAS[FGA],"")</f>
        <v>0.3157894737</v>
      </c>
      <c r="Q26" s="4">
        <v>4.0</v>
      </c>
      <c r="R26" s="4">
        <v>16.0</v>
      </c>
      <c r="S26" s="38">
        <f>IFERROR(ATLETAS[2PM]/ATLETAS[2PA],"")</f>
        <v>0.25</v>
      </c>
      <c r="T26" s="4">
        <v>2.0</v>
      </c>
      <c r="U26" s="4">
        <v>3.0</v>
      </c>
      <c r="V26" s="38">
        <f>IFERROR(ATLETAS[3PM]/ATLETAS[3PA],"")</f>
        <v>0.6666666667</v>
      </c>
      <c r="W26" s="4">
        <v>0.0</v>
      </c>
      <c r="X26" s="4">
        <v>0.0</v>
      </c>
      <c r="Y26" s="38" t="str">
        <f>IFERROR(ATLETAS[FTM]/ATLETAS[FTA],"")</f>
        <v/>
      </c>
      <c r="Z26" s="4">
        <v>3.0</v>
      </c>
      <c r="AA26" s="4">
        <v>2.0</v>
      </c>
      <c r="AB26" s="40">
        <f>ATLETAS[REB O]+ATLETAS[REB D]</f>
        <v>5</v>
      </c>
      <c r="AC26" s="4">
        <v>2.0</v>
      </c>
      <c r="AD26" s="4">
        <v>7.0</v>
      </c>
      <c r="AE26" s="4">
        <v>2.0</v>
      </c>
      <c r="AF26" s="4">
        <v>0.0</v>
      </c>
      <c r="AG26" s="4">
        <v>3.0</v>
      </c>
      <c r="AH26" s="4">
        <v>0.0</v>
      </c>
      <c r="AI26" s="4">
        <v>-12.0</v>
      </c>
      <c r="AJ26" s="41">
        <f>ATLETAS[PONTOS]+ATLETAS[TOTAL REB]+ATLETAS[AST]+ATLETAS[TOCOS]+ATLETAS[ROUB]-(ATLETAS[FGA]-ATLETAS[FGM])-(ATLETAS[FTA]-ATLETAS[FTM])-ATLETAS[ERROS]</f>
        <v>3</v>
      </c>
    </row>
    <row r="27">
      <c r="A27" s="3">
        <v>26.0</v>
      </c>
      <c r="B27" s="4">
        <v>2.0</v>
      </c>
      <c r="C27" s="4" t="s">
        <v>262</v>
      </c>
      <c r="D27" s="36">
        <v>6703062.0</v>
      </c>
      <c r="E27" s="4" t="s">
        <v>266</v>
      </c>
      <c r="F27" s="4">
        <v>2025.0</v>
      </c>
      <c r="G27" s="4" t="s">
        <v>96</v>
      </c>
      <c r="H27" s="4" t="s">
        <v>67</v>
      </c>
      <c r="I27" s="4" t="s">
        <v>100</v>
      </c>
      <c r="J27" s="4" t="s">
        <v>265</v>
      </c>
      <c r="K27" s="4">
        <f>VLOOKUP(I27,'LISTA DE ATLETAS'!D:E,2,FALSE)</f>
        <v>4</v>
      </c>
      <c r="L27" s="4">
        <v>4.0</v>
      </c>
      <c r="M27" s="40">
        <f>(ATLETAS[2PM]*2)+(ATLETAS[3PM]*3)+(ATLETAS[FTM])</f>
        <v>10</v>
      </c>
      <c r="N27" s="40">
        <f>ATLETAS[2PM]+ATLETAS[3PM]</f>
        <v>5</v>
      </c>
      <c r="O27" s="40">
        <f>ATLETAS[2PA]+ATLETAS[3PA]</f>
        <v>14</v>
      </c>
      <c r="P27" s="38">
        <f>IFERROR(ATLETAS[FGM]/ATLETAS[FGA],"")</f>
        <v>0.3571428571</v>
      </c>
      <c r="Q27" s="4">
        <v>5.0</v>
      </c>
      <c r="R27" s="4">
        <v>10.0</v>
      </c>
      <c r="S27" s="38">
        <f>IFERROR(ATLETAS[2PM]/ATLETAS[2PA],"")</f>
        <v>0.5</v>
      </c>
      <c r="T27" s="4">
        <v>0.0</v>
      </c>
      <c r="U27" s="4">
        <v>4.0</v>
      </c>
      <c r="V27" s="38">
        <f>IFERROR(ATLETAS[3PM]/ATLETAS[3PA],"")</f>
        <v>0</v>
      </c>
      <c r="W27" s="4">
        <v>0.0</v>
      </c>
      <c r="X27" s="4">
        <v>2.0</v>
      </c>
      <c r="Y27" s="38">
        <f>IFERROR(ATLETAS[FTM]/ATLETAS[FTA],"")</f>
        <v>0</v>
      </c>
      <c r="Z27" s="4">
        <v>3.0</v>
      </c>
      <c r="AA27" s="4">
        <v>11.0</v>
      </c>
      <c r="AB27" s="40">
        <f>ATLETAS[REB O]+ATLETAS[REB D]</f>
        <v>14</v>
      </c>
      <c r="AC27" s="4">
        <v>2.0</v>
      </c>
      <c r="AD27" s="4">
        <v>5.0</v>
      </c>
      <c r="AE27" s="4">
        <v>3.0</v>
      </c>
      <c r="AF27" s="4">
        <v>0.0</v>
      </c>
      <c r="AG27" s="4">
        <v>3.0</v>
      </c>
      <c r="AH27" s="4">
        <v>2.0</v>
      </c>
      <c r="AI27" s="4">
        <v>-10.0</v>
      </c>
      <c r="AJ27" s="41">
        <f>ATLETAS[PONTOS]+ATLETAS[TOTAL REB]+ATLETAS[AST]+ATLETAS[TOCOS]+ATLETAS[ROUB]-(ATLETAS[FGA]-ATLETAS[FGM])-(ATLETAS[FTA]-ATLETAS[FTM])-ATLETAS[ERROS]</f>
        <v>13</v>
      </c>
    </row>
    <row r="28">
      <c r="A28" s="3">
        <v>27.0</v>
      </c>
      <c r="B28" s="4">
        <v>2.0</v>
      </c>
      <c r="C28" s="4" t="s">
        <v>262</v>
      </c>
      <c r="D28" s="36">
        <v>6703062.0</v>
      </c>
      <c r="E28" s="4" t="s">
        <v>266</v>
      </c>
      <c r="F28" s="4">
        <v>2025.0</v>
      </c>
      <c r="G28" s="4" t="s">
        <v>96</v>
      </c>
      <c r="H28" s="4" t="s">
        <v>67</v>
      </c>
      <c r="I28" s="4" t="s">
        <v>102</v>
      </c>
      <c r="J28" s="4" t="s">
        <v>264</v>
      </c>
      <c r="K28" s="4">
        <f>VLOOKUP(I28,'LISTA DE ATLETAS'!D:E,2,FALSE)</f>
        <v>1</v>
      </c>
      <c r="L28" s="4">
        <v>7.0</v>
      </c>
      <c r="M28" s="40">
        <f>(ATLETAS[2PM]*2)+(ATLETAS[3PM]*3)+(ATLETAS[FTM])</f>
        <v>0</v>
      </c>
      <c r="N28" s="40">
        <f>ATLETAS[2PM]+ATLETAS[3PM]</f>
        <v>0</v>
      </c>
      <c r="O28" s="40">
        <f>ATLETAS[2PA]+ATLETAS[3PA]</f>
        <v>1</v>
      </c>
      <c r="P28" s="38">
        <f>IFERROR(ATLETAS[FGM]/ATLETAS[FGA],"")</f>
        <v>0</v>
      </c>
      <c r="Q28" s="4">
        <v>0.0</v>
      </c>
      <c r="R28" s="4">
        <v>0.0</v>
      </c>
      <c r="S28" s="38" t="str">
        <f>IFERROR(ATLETAS[2PM]/ATLETAS[2PA],"")</f>
        <v/>
      </c>
      <c r="T28" s="4">
        <v>0.0</v>
      </c>
      <c r="U28" s="4">
        <v>1.0</v>
      </c>
      <c r="V28" s="38">
        <f>IFERROR(ATLETAS[3PM]/ATLETAS[3PA],"")</f>
        <v>0</v>
      </c>
      <c r="W28" s="4">
        <v>0.0</v>
      </c>
      <c r="X28" s="4">
        <v>0.0</v>
      </c>
      <c r="Y28" s="38" t="str">
        <f>IFERROR(ATLETAS[FTM]/ATLETAS[FTA],"")</f>
        <v/>
      </c>
      <c r="Z28" s="4">
        <v>1.0</v>
      </c>
      <c r="AA28" s="4">
        <v>0.0</v>
      </c>
      <c r="AB28" s="40">
        <f>ATLETAS[REB O]+ATLETAS[REB D]</f>
        <v>1</v>
      </c>
      <c r="AC28" s="4">
        <v>1.0</v>
      </c>
      <c r="AD28" s="4">
        <v>1.0</v>
      </c>
      <c r="AE28" s="4">
        <v>1.0</v>
      </c>
      <c r="AF28" s="4">
        <v>0.0</v>
      </c>
      <c r="AG28" s="4">
        <v>0.0</v>
      </c>
      <c r="AH28" s="4">
        <v>0.0</v>
      </c>
      <c r="AI28" s="4">
        <v>-1.0</v>
      </c>
      <c r="AJ28" s="5">
        <v>-1.0</v>
      </c>
    </row>
    <row r="29">
      <c r="A29" s="3">
        <v>28.0</v>
      </c>
      <c r="B29" s="4">
        <v>2.0</v>
      </c>
      <c r="C29" s="4" t="s">
        <v>262</v>
      </c>
      <c r="D29" s="36">
        <v>6703062.0</v>
      </c>
      <c r="E29" s="4" t="s">
        <v>266</v>
      </c>
      <c r="F29" s="4">
        <v>2025.0</v>
      </c>
      <c r="G29" s="4" t="s">
        <v>96</v>
      </c>
      <c r="H29" s="4" t="s">
        <v>67</v>
      </c>
      <c r="I29" s="4" t="s">
        <v>104</v>
      </c>
      <c r="J29" s="4" t="s">
        <v>265</v>
      </c>
      <c r="K29" s="4">
        <f>VLOOKUP(I29,'LISTA DE ATLETAS'!D:E,2,FALSE)</f>
        <v>5</v>
      </c>
      <c r="L29" s="4">
        <v>13.0</v>
      </c>
      <c r="M29" s="40">
        <f>(ATLETAS[2PM]*2)+(ATLETAS[3PM]*3)+(ATLETAS[FTM])</f>
        <v>8</v>
      </c>
      <c r="N29" s="40">
        <f>ATLETAS[2PM]+ATLETAS[3PM]</f>
        <v>4</v>
      </c>
      <c r="O29" s="40">
        <f>ATLETAS[2PA]+ATLETAS[3PA]</f>
        <v>23</v>
      </c>
      <c r="P29" s="38">
        <f>IFERROR(ATLETAS[FGM]/ATLETAS[FGA],"")</f>
        <v>0.1739130435</v>
      </c>
      <c r="Q29" s="4">
        <v>4.0</v>
      </c>
      <c r="R29" s="4">
        <v>16.0</v>
      </c>
      <c r="S29" s="38">
        <f>IFERROR(ATLETAS[2PM]/ATLETAS[2PA],"")</f>
        <v>0.25</v>
      </c>
      <c r="T29" s="4">
        <v>0.0</v>
      </c>
      <c r="U29" s="4">
        <v>7.0</v>
      </c>
      <c r="V29" s="38">
        <f>IFERROR(ATLETAS[3PM]/ATLETAS[3PA],"")</f>
        <v>0</v>
      </c>
      <c r="W29" s="4">
        <v>0.0</v>
      </c>
      <c r="X29" s="4">
        <v>0.0</v>
      </c>
      <c r="Y29" s="38" t="str">
        <f>IFERROR(ATLETAS[FTM]/ATLETAS[FTA],"")</f>
        <v/>
      </c>
      <c r="Z29" s="4">
        <v>2.0</v>
      </c>
      <c r="AA29" s="4">
        <v>7.0</v>
      </c>
      <c r="AB29" s="40">
        <f>ATLETAS[REB O]+ATLETAS[REB D]</f>
        <v>9</v>
      </c>
      <c r="AC29" s="4">
        <v>6.0</v>
      </c>
      <c r="AD29" s="4">
        <v>3.0</v>
      </c>
      <c r="AE29" s="4">
        <v>2.0</v>
      </c>
      <c r="AF29" s="4">
        <v>0.0</v>
      </c>
      <c r="AG29" s="4">
        <v>0.0</v>
      </c>
      <c r="AH29" s="4">
        <v>0.0</v>
      </c>
      <c r="AI29" s="4">
        <v>-10.0</v>
      </c>
      <c r="AJ29" s="41">
        <f>ATLETAS[PONTOS]+ATLETAS[TOTAL REB]+ATLETAS[AST]+ATLETAS[TOCOS]+ATLETAS[ROUB]-(ATLETAS[FGA]-ATLETAS[FGM])-(ATLETAS[FTA]-ATLETAS[FTM])-ATLETAS[ERROS]</f>
        <v>3</v>
      </c>
    </row>
    <row r="30">
      <c r="A30" s="3">
        <v>29.0</v>
      </c>
      <c r="B30" s="4">
        <v>2.0</v>
      </c>
      <c r="C30" s="4" t="s">
        <v>262</v>
      </c>
      <c r="D30" s="36">
        <v>6703062.0</v>
      </c>
      <c r="E30" s="4" t="s">
        <v>266</v>
      </c>
      <c r="F30" s="4">
        <v>2025.0</v>
      </c>
      <c r="G30" s="4" t="s">
        <v>96</v>
      </c>
      <c r="H30" s="4" t="s">
        <v>67</v>
      </c>
      <c r="I30" s="4" t="s">
        <v>106</v>
      </c>
      <c r="J30" s="4" t="s">
        <v>265</v>
      </c>
      <c r="K30" s="4">
        <f>VLOOKUP(I30,'LISTA DE ATLETAS'!D:E,2,FALSE)</f>
        <v>1</v>
      </c>
      <c r="L30" s="4">
        <v>26.0</v>
      </c>
      <c r="M30" s="40">
        <f>(ATLETAS[2PM]*2)+(ATLETAS[3PM]*3)+(ATLETAS[FTM])</f>
        <v>8</v>
      </c>
      <c r="N30" s="40">
        <f>ATLETAS[2PM]+ATLETAS[3PM]</f>
        <v>4</v>
      </c>
      <c r="O30" s="40">
        <f>ATLETAS[2PA]+ATLETAS[3PA]</f>
        <v>10</v>
      </c>
      <c r="P30" s="38">
        <f>IFERROR(ATLETAS[FGM]/ATLETAS[FGA],"")</f>
        <v>0.4</v>
      </c>
      <c r="Q30" s="4">
        <v>4.0</v>
      </c>
      <c r="R30" s="4">
        <v>9.0</v>
      </c>
      <c r="S30" s="38">
        <f>IFERROR(ATLETAS[2PM]/ATLETAS[2PA],"")</f>
        <v>0.4444444444</v>
      </c>
      <c r="T30" s="4">
        <v>0.0</v>
      </c>
      <c r="U30" s="4">
        <v>1.0</v>
      </c>
      <c r="V30" s="38">
        <f>IFERROR(ATLETAS[3PM]/ATLETAS[3PA],"")</f>
        <v>0</v>
      </c>
      <c r="W30" s="4">
        <v>0.0</v>
      </c>
      <c r="X30" s="4">
        <v>2.0</v>
      </c>
      <c r="Y30" s="38">
        <f>IFERROR(ATLETAS[FTM]/ATLETAS[FTA],"")</f>
        <v>0</v>
      </c>
      <c r="Z30" s="4">
        <v>2.0</v>
      </c>
      <c r="AA30" s="4">
        <v>12.0</v>
      </c>
      <c r="AB30" s="40">
        <f>ATLETAS[REB O]+ATLETAS[REB D]</f>
        <v>14</v>
      </c>
      <c r="AC30" s="4">
        <v>0.0</v>
      </c>
      <c r="AD30" s="4">
        <v>1.0</v>
      </c>
      <c r="AE30" s="4">
        <v>3.0</v>
      </c>
      <c r="AF30" s="4">
        <v>2.0</v>
      </c>
      <c r="AG30" s="4">
        <v>2.0</v>
      </c>
      <c r="AH30" s="4">
        <v>1.0</v>
      </c>
      <c r="AI30" s="4">
        <v>-10.0</v>
      </c>
      <c r="AJ30" s="41">
        <f>ATLETAS[PONTOS]+ATLETAS[TOTAL REB]+ATLETAS[AST]+ATLETAS[TOCOS]+ATLETAS[ROUB]-(ATLETAS[FGA]-ATLETAS[FGM])-(ATLETAS[FTA]-ATLETAS[FTM])-ATLETAS[ERROS]</f>
        <v>18</v>
      </c>
    </row>
    <row r="31">
      <c r="A31" s="3">
        <v>30.0</v>
      </c>
      <c r="B31" s="4">
        <v>2.0</v>
      </c>
      <c r="C31" s="4" t="s">
        <v>262</v>
      </c>
      <c r="D31" s="36">
        <v>6703062.0</v>
      </c>
      <c r="E31" s="4" t="s">
        <v>266</v>
      </c>
      <c r="F31" s="4">
        <v>2025.0</v>
      </c>
      <c r="G31" s="4" t="s">
        <v>96</v>
      </c>
      <c r="H31" s="4" t="s">
        <v>67</v>
      </c>
      <c r="I31" s="4" t="s">
        <v>108</v>
      </c>
      <c r="J31" s="4" t="s">
        <v>265</v>
      </c>
      <c r="K31" s="4">
        <f>VLOOKUP(I31,'LISTA DE ATLETAS'!D:E,2,FALSE)</f>
        <v>4</v>
      </c>
      <c r="L31" s="4">
        <v>80.0</v>
      </c>
      <c r="M31" s="40">
        <f>(ATLETAS[2PM]*2)+(ATLETAS[3PM]*3)+(ATLETAS[FTM])</f>
        <v>0</v>
      </c>
      <c r="N31" s="40">
        <f>ATLETAS[2PM]+ATLETAS[3PM]</f>
        <v>0</v>
      </c>
      <c r="O31" s="40">
        <f>ATLETAS[2PA]+ATLETAS[3PA]</f>
        <v>4</v>
      </c>
      <c r="P31" s="38">
        <f>IFERROR(ATLETAS[FGM]/ATLETAS[FGA],"")</f>
        <v>0</v>
      </c>
      <c r="Q31" s="4">
        <v>0.0</v>
      </c>
      <c r="R31" s="4">
        <v>2.0</v>
      </c>
      <c r="S31" s="38">
        <f>IFERROR(ATLETAS[2PM]/ATLETAS[2PA],"")</f>
        <v>0</v>
      </c>
      <c r="T31" s="4">
        <v>0.0</v>
      </c>
      <c r="U31" s="4">
        <v>2.0</v>
      </c>
      <c r="V31" s="38">
        <f>IFERROR(ATLETAS[3PM]/ATLETAS[3PA],"")</f>
        <v>0</v>
      </c>
      <c r="W31" s="4">
        <v>0.0</v>
      </c>
      <c r="X31" s="4">
        <v>2.0</v>
      </c>
      <c r="Y31" s="38">
        <f>IFERROR(ATLETAS[FTM]/ATLETAS[FTA],"")</f>
        <v>0</v>
      </c>
      <c r="Z31" s="4">
        <v>2.0</v>
      </c>
      <c r="AA31" s="4">
        <v>6.0</v>
      </c>
      <c r="AB31" s="40">
        <f>ATLETAS[REB O]+ATLETAS[REB D]</f>
        <v>8</v>
      </c>
      <c r="AC31" s="4">
        <v>3.0</v>
      </c>
      <c r="AD31" s="4">
        <v>0.0</v>
      </c>
      <c r="AE31" s="4">
        <v>1.0</v>
      </c>
      <c r="AF31" s="4">
        <v>0.0</v>
      </c>
      <c r="AG31" s="4">
        <v>0.0</v>
      </c>
      <c r="AH31" s="4">
        <v>2.0</v>
      </c>
      <c r="AI31" s="4">
        <v>-1.0</v>
      </c>
      <c r="AJ31" s="41">
        <f>ATLETAS[PONTOS]+ATLETAS[TOTAL REB]+ATLETAS[AST]+ATLETAS[TOCOS]+ATLETAS[ROUB]-(ATLETAS[FGA]-ATLETAS[FGM])-(ATLETAS[FTA]-ATLETAS[FTM])-ATLETAS[ERROS]</f>
        <v>6</v>
      </c>
    </row>
    <row r="32">
      <c r="A32" s="3">
        <v>31.0</v>
      </c>
      <c r="B32" s="4">
        <v>2.0</v>
      </c>
      <c r="C32" s="4" t="s">
        <v>262</v>
      </c>
      <c r="D32" s="36">
        <v>6703062.0</v>
      </c>
      <c r="E32" s="4" t="s">
        <v>266</v>
      </c>
      <c r="F32" s="4">
        <v>2025.0</v>
      </c>
      <c r="G32" s="4" t="s">
        <v>96</v>
      </c>
      <c r="H32" s="4" t="s">
        <v>67</v>
      </c>
      <c r="I32" s="4" t="s">
        <v>110</v>
      </c>
      <c r="J32" s="4" t="s">
        <v>264</v>
      </c>
      <c r="K32" s="4">
        <f>VLOOKUP(I32,'LISTA DE ATLETAS'!D:E,2,FALSE)</f>
        <v>1</v>
      </c>
      <c r="L32" s="4">
        <v>81.0</v>
      </c>
      <c r="M32" s="40">
        <f>(ATLETAS[2PM]*2)+(ATLETAS[3PM]*3)+(ATLETAS[FTM])</f>
        <v>3</v>
      </c>
      <c r="N32" s="40">
        <f>ATLETAS[2PM]+ATLETAS[3PM]</f>
        <v>1</v>
      </c>
      <c r="O32" s="40">
        <f>ATLETAS[2PA]+ATLETAS[3PA]</f>
        <v>7</v>
      </c>
      <c r="P32" s="38">
        <f>IFERROR(ATLETAS[FGM]/ATLETAS[FGA],"")</f>
        <v>0.1428571429</v>
      </c>
      <c r="Q32" s="4">
        <v>1.0</v>
      </c>
      <c r="R32" s="4">
        <v>4.0</v>
      </c>
      <c r="S32" s="38">
        <f>IFERROR(ATLETAS[2PM]/ATLETAS[2PA],"")</f>
        <v>0.25</v>
      </c>
      <c r="T32" s="4">
        <v>0.0</v>
      </c>
      <c r="U32" s="4">
        <v>3.0</v>
      </c>
      <c r="V32" s="38">
        <f>IFERROR(ATLETAS[3PM]/ATLETAS[3PA],"")</f>
        <v>0</v>
      </c>
      <c r="W32" s="4">
        <v>1.0</v>
      </c>
      <c r="X32" s="4">
        <v>2.0</v>
      </c>
      <c r="Y32" s="38">
        <f>IFERROR(ATLETAS[FTM]/ATLETAS[FTA],"")</f>
        <v>0.5</v>
      </c>
      <c r="Z32" s="4">
        <v>4.0</v>
      </c>
      <c r="AA32" s="4">
        <v>2.0</v>
      </c>
      <c r="AB32" s="40">
        <f>ATLETAS[REB O]+ATLETAS[REB D]</f>
        <v>6</v>
      </c>
      <c r="AC32" s="4">
        <v>3.0</v>
      </c>
      <c r="AD32" s="4">
        <v>4.0</v>
      </c>
      <c r="AE32" s="4">
        <v>0.0</v>
      </c>
      <c r="AF32" s="4">
        <v>0.0</v>
      </c>
      <c r="AG32" s="4">
        <v>2.0</v>
      </c>
      <c r="AH32" s="4">
        <v>1.0</v>
      </c>
      <c r="AI32" s="4">
        <v>-6.0</v>
      </c>
      <c r="AJ32" s="41">
        <f>ATLETAS[PONTOS]+ATLETAS[TOTAL REB]+ATLETAS[AST]+ATLETAS[TOCOS]+ATLETAS[ROUB]-(ATLETAS[FGA]-ATLETAS[FGM])-(ATLETAS[FTA]-ATLETAS[FTM])-ATLETAS[ERROS]</f>
        <v>1</v>
      </c>
    </row>
    <row r="33">
      <c r="A33" s="3">
        <v>32.0</v>
      </c>
      <c r="B33" s="4">
        <v>3.0</v>
      </c>
      <c r="C33" s="4" t="s">
        <v>262</v>
      </c>
      <c r="D33" s="36">
        <v>45791.0</v>
      </c>
      <c r="E33" s="4" t="s">
        <v>266</v>
      </c>
      <c r="F33" s="4">
        <v>2025.0</v>
      </c>
      <c r="G33" s="4" t="s">
        <v>155</v>
      </c>
      <c r="H33" s="4" t="s">
        <v>119</v>
      </c>
      <c r="I33" s="4" t="s">
        <v>177</v>
      </c>
      <c r="J33" s="4" t="s">
        <v>264</v>
      </c>
      <c r="K33" s="4">
        <f>VLOOKUP(I33,'LISTA DE ATLETAS'!D:E,2,FALSE)</f>
        <v>1</v>
      </c>
      <c r="L33" s="4">
        <v>0.0</v>
      </c>
      <c r="M33" s="40">
        <f>(ATLETAS[2PM]*2)+(ATLETAS[3PM]*3)+(ATLETAS[FTM])</f>
        <v>0</v>
      </c>
      <c r="N33" s="40">
        <f>ATLETAS[2PM]+ATLETAS[3PM]</f>
        <v>0</v>
      </c>
      <c r="O33" s="40">
        <f>ATLETAS[2PA]+ATLETAS[3PA]</f>
        <v>0</v>
      </c>
      <c r="P33" s="38" t="str">
        <f>IFERROR(ATLETAS[FGM]/ATLETAS[FGA],"")</f>
        <v/>
      </c>
      <c r="Q33" s="4">
        <v>0.0</v>
      </c>
      <c r="R33" s="4">
        <v>0.0</v>
      </c>
      <c r="S33" s="38" t="str">
        <f>IFERROR(ATLETAS[2PM]/ATLETAS[2PA],"")</f>
        <v/>
      </c>
      <c r="T33" s="4">
        <v>0.0</v>
      </c>
      <c r="U33" s="4">
        <v>0.0</v>
      </c>
      <c r="V33" s="38" t="str">
        <f>IFERROR(ATLETAS[3PM]/ATLETAS[3PA],"")</f>
        <v/>
      </c>
      <c r="W33" s="4">
        <v>0.0</v>
      </c>
      <c r="X33" s="4">
        <v>0.0</v>
      </c>
      <c r="Y33" s="38" t="str">
        <f>IFERROR(ATLETAS[FTM]/ATLETAS[FTA],"")</f>
        <v/>
      </c>
      <c r="Z33" s="4">
        <v>0.0</v>
      </c>
      <c r="AA33" s="4">
        <v>0.0</v>
      </c>
      <c r="AB33" s="40">
        <f>ATLETAS[REB O]+ATLETAS[REB D]</f>
        <v>0</v>
      </c>
      <c r="AC33" s="4">
        <v>0.0</v>
      </c>
      <c r="AD33" s="4">
        <v>0.0</v>
      </c>
      <c r="AE33" s="4">
        <v>1.0</v>
      </c>
      <c r="AF33" s="4">
        <v>0.0</v>
      </c>
      <c r="AG33" s="4">
        <v>0.0</v>
      </c>
      <c r="AH33" s="4">
        <v>0.0</v>
      </c>
      <c r="AI33" s="4">
        <v>1.0</v>
      </c>
      <c r="AJ33" s="41">
        <f>ATLETAS[PONTOS]+ATLETAS[TOTAL REB]+ATLETAS[AST]+ATLETAS[TOCOS]+ATLETAS[ROUB]-(ATLETAS[FGA]-ATLETAS[FGM])-(ATLETAS[FTA]-ATLETAS[FTM])-ATLETAS[ERROS]</f>
        <v>1</v>
      </c>
    </row>
    <row r="34">
      <c r="A34" s="3">
        <v>33.0</v>
      </c>
      <c r="B34" s="4">
        <v>3.0</v>
      </c>
      <c r="C34" s="4" t="s">
        <v>262</v>
      </c>
      <c r="D34" s="36">
        <v>45791.0</v>
      </c>
      <c r="E34" s="4" t="s">
        <v>266</v>
      </c>
      <c r="F34" s="4">
        <v>2025.0</v>
      </c>
      <c r="G34" s="4" t="s">
        <v>155</v>
      </c>
      <c r="H34" s="4" t="s">
        <v>119</v>
      </c>
      <c r="I34" s="4" t="s">
        <v>162</v>
      </c>
      <c r="J34" s="4" t="s">
        <v>265</v>
      </c>
      <c r="K34" s="4">
        <f>VLOOKUP(I34,'LISTA DE ATLETAS'!D:E,2,FALSE)</f>
        <v>3</v>
      </c>
      <c r="L34" s="4">
        <v>0.0</v>
      </c>
      <c r="M34" s="40">
        <f>(ATLETAS[2PM]*2)+(ATLETAS[3PM]*3)+(ATLETAS[FTM])</f>
        <v>2</v>
      </c>
      <c r="N34" s="40">
        <f>ATLETAS[2PM]+ATLETAS[3PM]</f>
        <v>1</v>
      </c>
      <c r="O34" s="40">
        <f>ATLETAS[2PA]+ATLETAS[3PA]</f>
        <v>1</v>
      </c>
      <c r="P34" s="38">
        <f>IFERROR(ATLETAS[FGM]/ATLETAS[FGA],"")</f>
        <v>1</v>
      </c>
      <c r="Q34" s="4">
        <v>1.0</v>
      </c>
      <c r="R34" s="4">
        <v>1.0</v>
      </c>
      <c r="S34" s="38">
        <f>IFERROR(ATLETAS[2PM]/ATLETAS[2PA],"")</f>
        <v>1</v>
      </c>
      <c r="T34" s="4">
        <v>0.0</v>
      </c>
      <c r="U34" s="4">
        <v>0.0</v>
      </c>
      <c r="V34" s="38" t="str">
        <f>IFERROR(ATLETAS[3PM]/ATLETAS[3PA],"")</f>
        <v/>
      </c>
      <c r="W34" s="4">
        <v>0.0</v>
      </c>
      <c r="X34" s="4">
        <v>0.0</v>
      </c>
      <c r="Y34" s="38" t="str">
        <f>IFERROR(ATLETAS[FTM]/ATLETAS[FTA],"")</f>
        <v/>
      </c>
      <c r="Z34" s="4">
        <v>0.0</v>
      </c>
      <c r="AA34" s="4">
        <v>0.0</v>
      </c>
      <c r="AB34" s="40">
        <f>ATLETAS[REB O]+ATLETAS[REB D]</f>
        <v>0</v>
      </c>
      <c r="AC34" s="4">
        <v>2.0</v>
      </c>
      <c r="AD34" s="4">
        <v>0.0</v>
      </c>
      <c r="AE34" s="4">
        <v>1.0</v>
      </c>
      <c r="AF34" s="4">
        <v>0.0</v>
      </c>
      <c r="AG34" s="4">
        <v>0.0</v>
      </c>
      <c r="AH34" s="4">
        <v>0.0</v>
      </c>
      <c r="AI34" s="4">
        <v>14.0</v>
      </c>
      <c r="AJ34" s="41">
        <f>ATLETAS[PONTOS]+ATLETAS[TOTAL REB]+ATLETAS[AST]+ATLETAS[TOCOS]+ATLETAS[ROUB]-(ATLETAS[FGA]-ATLETAS[FGM])-(ATLETAS[FTA]-ATLETAS[FTM])-ATLETAS[ERROS]</f>
        <v>5</v>
      </c>
    </row>
    <row r="35">
      <c r="A35" s="3">
        <v>34.0</v>
      </c>
      <c r="B35" s="4">
        <v>3.0</v>
      </c>
      <c r="C35" s="4" t="s">
        <v>262</v>
      </c>
      <c r="D35" s="36">
        <v>45791.0</v>
      </c>
      <c r="E35" s="4" t="s">
        <v>266</v>
      </c>
      <c r="F35" s="4">
        <v>2025.0</v>
      </c>
      <c r="G35" s="4" t="s">
        <v>155</v>
      </c>
      <c r="H35" s="4" t="s">
        <v>119</v>
      </c>
      <c r="I35" s="4" t="s">
        <v>172</v>
      </c>
      <c r="J35" s="4" t="s">
        <v>264</v>
      </c>
      <c r="K35" s="4">
        <f>VLOOKUP(I35,'LISTA DE ATLETAS'!D:E,2,FALSE)</f>
        <v>1</v>
      </c>
      <c r="L35" s="4">
        <v>8.0</v>
      </c>
      <c r="M35" s="40">
        <f>(ATLETAS[2PM]*2)+(ATLETAS[3PM]*3)+(ATLETAS[FTM])</f>
        <v>15</v>
      </c>
      <c r="N35" s="40">
        <f>ATLETAS[2PM]+ATLETAS[3PM]</f>
        <v>7</v>
      </c>
      <c r="O35" s="40">
        <f>ATLETAS[2PA]+ATLETAS[3PA]</f>
        <v>14</v>
      </c>
      <c r="P35" s="38">
        <f>IFERROR(ATLETAS[FGM]/ATLETAS[FGA],"")</f>
        <v>0.5</v>
      </c>
      <c r="Q35" s="4">
        <v>7.0</v>
      </c>
      <c r="R35" s="4">
        <v>11.0</v>
      </c>
      <c r="S35" s="38">
        <f>IFERROR(ATLETAS[2PM]/ATLETAS[2PA],"")</f>
        <v>0.6363636364</v>
      </c>
      <c r="T35" s="4">
        <v>0.0</v>
      </c>
      <c r="U35" s="4">
        <v>3.0</v>
      </c>
      <c r="V35" s="38">
        <f>IFERROR(ATLETAS[3PM]/ATLETAS[3PA],"")</f>
        <v>0</v>
      </c>
      <c r="W35" s="4">
        <v>1.0</v>
      </c>
      <c r="X35" s="4">
        <v>1.0</v>
      </c>
      <c r="Y35" s="38">
        <f>IFERROR(ATLETAS[FTM]/ATLETAS[FTA],"")</f>
        <v>1</v>
      </c>
      <c r="Z35" s="4">
        <v>0.0</v>
      </c>
      <c r="AA35" s="4">
        <v>0.0</v>
      </c>
      <c r="AB35" s="40">
        <f>ATLETAS[REB O]+ATLETAS[REB D]</f>
        <v>0</v>
      </c>
      <c r="AC35" s="4">
        <v>0.0</v>
      </c>
      <c r="AD35" s="4">
        <v>0.0</v>
      </c>
      <c r="AE35" s="4">
        <v>3.0</v>
      </c>
      <c r="AF35" s="4">
        <v>0.0</v>
      </c>
      <c r="AG35" s="4">
        <v>0.0</v>
      </c>
      <c r="AH35" s="4">
        <v>1.0</v>
      </c>
      <c r="AI35" s="4">
        <v>24.0</v>
      </c>
      <c r="AJ35" s="41">
        <f>ATLETAS[PONTOS]+ATLETAS[TOTAL REB]+ATLETAS[AST]+ATLETAS[TOCOS]+ATLETAS[ROUB]-(ATLETAS[FGA]-ATLETAS[FGM])-(ATLETAS[FTA]-ATLETAS[FTM])-ATLETAS[ERROS]</f>
        <v>11</v>
      </c>
    </row>
    <row r="36">
      <c r="A36" s="3">
        <v>35.0</v>
      </c>
      <c r="B36" s="4">
        <v>3.0</v>
      </c>
      <c r="C36" s="4" t="s">
        <v>262</v>
      </c>
      <c r="D36" s="36">
        <v>45791.0</v>
      </c>
      <c r="E36" s="4" t="s">
        <v>266</v>
      </c>
      <c r="F36" s="4">
        <v>2025.0</v>
      </c>
      <c r="G36" s="4" t="s">
        <v>155</v>
      </c>
      <c r="H36" s="4" t="s">
        <v>119</v>
      </c>
      <c r="I36" s="4" t="s">
        <v>174</v>
      </c>
      <c r="J36" s="4" t="s">
        <v>264</v>
      </c>
      <c r="K36" s="4">
        <f>VLOOKUP(I36,'LISTA DE ATLETAS'!D:E,2,FALSE)</f>
        <v>5</v>
      </c>
      <c r="L36" s="4">
        <v>9.0</v>
      </c>
      <c r="M36" s="40">
        <f>(ATLETAS[2PM]*2)+(ATLETAS[3PM]*3)+(ATLETAS[FTM])</f>
        <v>3</v>
      </c>
      <c r="N36" s="40">
        <f>ATLETAS[2PM]+ATLETAS[3PM]</f>
        <v>1</v>
      </c>
      <c r="O36" s="40">
        <f>ATLETAS[2PA]+ATLETAS[3PA]</f>
        <v>5</v>
      </c>
      <c r="P36" s="38">
        <f>IFERROR(ATLETAS[FGM]/ATLETAS[FGA],"")</f>
        <v>0.2</v>
      </c>
      <c r="Q36" s="4">
        <v>0.0</v>
      </c>
      <c r="R36" s="4">
        <v>2.0</v>
      </c>
      <c r="S36" s="38">
        <f>IFERROR(ATLETAS[2PM]/ATLETAS[2PA],"")</f>
        <v>0</v>
      </c>
      <c r="T36" s="4">
        <v>1.0</v>
      </c>
      <c r="U36" s="4">
        <v>3.0</v>
      </c>
      <c r="V36" s="38">
        <f>IFERROR(ATLETAS[3PM]/ATLETAS[3PA],"")</f>
        <v>0.3333333333</v>
      </c>
      <c r="W36" s="4">
        <v>0.0</v>
      </c>
      <c r="X36" s="4">
        <v>0.0</v>
      </c>
      <c r="Y36" s="38" t="str">
        <f>IFERROR(ATLETAS[FTM]/ATLETAS[FTA],"")</f>
        <v/>
      </c>
      <c r="Z36" s="4">
        <v>0.0</v>
      </c>
      <c r="AA36" s="4">
        <v>0.0</v>
      </c>
      <c r="AB36" s="40">
        <f>ATLETAS[REB O]+ATLETAS[REB D]</f>
        <v>0</v>
      </c>
      <c r="AC36" s="4">
        <v>2.0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11.0</v>
      </c>
      <c r="AJ36" s="41">
        <f>ATLETAS[PONTOS]+ATLETAS[TOTAL REB]+ATLETAS[AST]+ATLETAS[TOCOS]+ATLETAS[ROUB]-(ATLETAS[FGA]-ATLETAS[FGM])-(ATLETAS[FTA]-ATLETAS[FTM])-ATLETAS[ERROS]</f>
        <v>1</v>
      </c>
    </row>
    <row r="37">
      <c r="A37" s="3">
        <v>36.0</v>
      </c>
      <c r="B37" s="4">
        <v>3.0</v>
      </c>
      <c r="C37" s="4" t="s">
        <v>262</v>
      </c>
      <c r="D37" s="36">
        <v>45791.0</v>
      </c>
      <c r="E37" s="4" t="s">
        <v>266</v>
      </c>
      <c r="F37" s="4">
        <v>2025.0</v>
      </c>
      <c r="G37" s="4" t="s">
        <v>155</v>
      </c>
      <c r="H37" s="4" t="s">
        <v>119</v>
      </c>
      <c r="I37" s="4" t="s">
        <v>166</v>
      </c>
      <c r="J37" s="4" t="s">
        <v>265</v>
      </c>
      <c r="K37" s="4">
        <f>VLOOKUP(I37,'LISTA DE ATLETAS'!D:E,2,FALSE)</f>
        <v>5</v>
      </c>
      <c r="L37" s="4">
        <v>15.0</v>
      </c>
      <c r="M37" s="40">
        <f>(ATLETAS[2PM]*2)+(ATLETAS[3PM]*3)+(ATLETAS[FTM])</f>
        <v>10</v>
      </c>
      <c r="N37" s="40">
        <f>ATLETAS[2PM]+ATLETAS[3PM]</f>
        <v>4</v>
      </c>
      <c r="O37" s="40">
        <f>ATLETAS[2PA]+ATLETAS[3PA]</f>
        <v>13</v>
      </c>
      <c r="P37" s="38">
        <f>IFERROR(ATLETAS[FGM]/ATLETAS[FGA],"")</f>
        <v>0.3076923077</v>
      </c>
      <c r="Q37" s="4">
        <v>2.0</v>
      </c>
      <c r="R37" s="4">
        <v>2.0</v>
      </c>
      <c r="S37" s="38">
        <f>IFERROR(ATLETAS[2PM]/ATLETAS[2PA],"")</f>
        <v>1</v>
      </c>
      <c r="T37" s="4">
        <v>2.0</v>
      </c>
      <c r="U37" s="4">
        <v>11.0</v>
      </c>
      <c r="V37" s="38">
        <f>IFERROR(ATLETAS[3PM]/ATLETAS[3PA],"")</f>
        <v>0.1818181818</v>
      </c>
      <c r="W37" s="4">
        <v>0.0</v>
      </c>
      <c r="X37" s="4">
        <v>0.0</v>
      </c>
      <c r="Y37" s="38" t="str">
        <f>IFERROR(ATLETAS[FTM]/ATLETAS[FTA],"")</f>
        <v/>
      </c>
      <c r="Z37" s="4">
        <v>0.0</v>
      </c>
      <c r="AA37" s="4">
        <v>1.0</v>
      </c>
      <c r="AB37" s="40">
        <f>ATLETAS[REB O]+ATLETAS[REB D]</f>
        <v>1</v>
      </c>
      <c r="AC37" s="4">
        <v>3.0</v>
      </c>
      <c r="AD37" s="4">
        <v>1.0</v>
      </c>
      <c r="AE37" s="4">
        <v>1.0</v>
      </c>
      <c r="AF37" s="4">
        <v>0.0</v>
      </c>
      <c r="AG37" s="4">
        <v>0.0</v>
      </c>
      <c r="AH37" s="4">
        <v>0.0</v>
      </c>
      <c r="AI37" s="4">
        <v>16.0</v>
      </c>
      <c r="AJ37" s="41">
        <f>ATLETAS[PONTOS]+ATLETAS[TOTAL REB]+ATLETAS[AST]+ATLETAS[TOCOS]+ATLETAS[ROUB]-(ATLETAS[FGA]-ATLETAS[FGM])-(ATLETAS[FTA]-ATLETAS[FTM])-ATLETAS[ERROS]</f>
        <v>5</v>
      </c>
    </row>
    <row r="38">
      <c r="A38" s="3">
        <v>37.0</v>
      </c>
      <c r="B38" s="4">
        <v>3.0</v>
      </c>
      <c r="C38" s="4" t="s">
        <v>262</v>
      </c>
      <c r="D38" s="36">
        <v>45791.0</v>
      </c>
      <c r="E38" s="4" t="s">
        <v>266</v>
      </c>
      <c r="F38" s="4">
        <v>2025.0</v>
      </c>
      <c r="G38" s="4" t="s">
        <v>155</v>
      </c>
      <c r="H38" s="4" t="s">
        <v>119</v>
      </c>
      <c r="I38" s="4" t="s">
        <v>168</v>
      </c>
      <c r="J38" s="4" t="s">
        <v>264</v>
      </c>
      <c r="K38" s="4">
        <f>VLOOKUP(I38,'LISTA DE ATLETAS'!D:E,2,FALSE)</f>
        <v>4</v>
      </c>
      <c r="L38" s="4">
        <v>23.0</v>
      </c>
      <c r="M38" s="40">
        <f>(ATLETAS[2PM]*2)+(ATLETAS[3PM]*3)+(ATLETAS[FTM])</f>
        <v>2</v>
      </c>
      <c r="N38" s="40">
        <f>ATLETAS[2PM]+ATLETAS[3PM]</f>
        <v>1</v>
      </c>
      <c r="O38" s="40">
        <f>ATLETAS[2PA]+ATLETAS[3PA]</f>
        <v>1</v>
      </c>
      <c r="P38" s="38">
        <f>IFERROR(ATLETAS[FGM]/ATLETAS[FGA],"")</f>
        <v>1</v>
      </c>
      <c r="Q38" s="4">
        <v>1.0</v>
      </c>
      <c r="R38" s="4">
        <v>1.0</v>
      </c>
      <c r="S38" s="38">
        <f>IFERROR(ATLETAS[2PM]/ATLETAS[2PA],"")</f>
        <v>1</v>
      </c>
      <c r="T38" s="4">
        <v>0.0</v>
      </c>
      <c r="U38" s="4">
        <v>0.0</v>
      </c>
      <c r="V38" s="38" t="str">
        <f>IFERROR(ATLETAS[3PM]/ATLETAS[3PA],"")</f>
        <v/>
      </c>
      <c r="W38" s="4">
        <v>0.0</v>
      </c>
      <c r="X38" s="4">
        <v>0.0</v>
      </c>
      <c r="Y38" s="38" t="str">
        <f>IFERROR(ATLETAS[FTM]/ATLETAS[FTA],"")</f>
        <v/>
      </c>
      <c r="Z38" s="4">
        <v>4.0</v>
      </c>
      <c r="AA38" s="4">
        <v>1.0</v>
      </c>
      <c r="AB38" s="40">
        <f>ATLETAS[REB O]+ATLETAS[REB D]</f>
        <v>5</v>
      </c>
      <c r="AC38" s="4">
        <v>1.0</v>
      </c>
      <c r="AD38" s="4">
        <v>3.0</v>
      </c>
      <c r="AE38" s="4">
        <v>1.0</v>
      </c>
      <c r="AF38" s="4">
        <v>0.0</v>
      </c>
      <c r="AG38" s="4">
        <v>1.0</v>
      </c>
      <c r="AH38" s="4">
        <v>0.0</v>
      </c>
      <c r="AI38" s="4">
        <v>25.0</v>
      </c>
      <c r="AJ38" s="41">
        <f>ATLETAS[PONTOS]+ATLETAS[TOTAL REB]+ATLETAS[AST]+ATLETAS[TOCOS]+ATLETAS[ROUB]-(ATLETAS[FGA]-ATLETAS[FGM])-(ATLETAS[FTA]-ATLETAS[FTM])-ATLETAS[ERROS]</f>
        <v>6</v>
      </c>
    </row>
    <row r="39">
      <c r="A39" s="3">
        <v>38.0</v>
      </c>
      <c r="B39" s="4">
        <v>3.0</v>
      </c>
      <c r="C39" s="4" t="s">
        <v>262</v>
      </c>
      <c r="D39" s="36">
        <v>45791.0</v>
      </c>
      <c r="E39" s="4" t="s">
        <v>266</v>
      </c>
      <c r="F39" s="4">
        <v>2025.0</v>
      </c>
      <c r="G39" s="4" t="s">
        <v>155</v>
      </c>
      <c r="H39" s="4" t="s">
        <v>119</v>
      </c>
      <c r="I39" s="4" t="s">
        <v>170</v>
      </c>
      <c r="J39" s="4" t="s">
        <v>264</v>
      </c>
      <c r="K39" s="4">
        <f>VLOOKUP(I39,'LISTA DE ATLETAS'!D:E,2,FALSE)</f>
        <v>8</v>
      </c>
      <c r="L39" s="4">
        <v>32.0</v>
      </c>
      <c r="M39" s="40">
        <f>(ATLETAS[2PM]*2)+(ATLETAS[3PM]*3)+(ATLETAS[FTM])</f>
        <v>6</v>
      </c>
      <c r="N39" s="40">
        <f>ATLETAS[2PM]+ATLETAS[3PM]</f>
        <v>3</v>
      </c>
      <c r="O39" s="40">
        <f>ATLETAS[2PA]+ATLETAS[3PA]</f>
        <v>9</v>
      </c>
      <c r="P39" s="38">
        <f>IFERROR(ATLETAS[FGM]/ATLETAS[FGA],"")</f>
        <v>0.3333333333</v>
      </c>
      <c r="Q39" s="4">
        <v>3.0</v>
      </c>
      <c r="R39" s="4">
        <v>6.0</v>
      </c>
      <c r="S39" s="38">
        <f>IFERROR(ATLETAS[2PM]/ATLETAS[2PA],"")</f>
        <v>0.5</v>
      </c>
      <c r="T39" s="4">
        <v>0.0</v>
      </c>
      <c r="U39" s="4">
        <v>3.0</v>
      </c>
      <c r="V39" s="38">
        <f>IFERROR(ATLETAS[3PM]/ATLETAS[3PA],"")</f>
        <v>0</v>
      </c>
      <c r="W39" s="4">
        <v>0.0</v>
      </c>
      <c r="X39" s="4">
        <v>1.0</v>
      </c>
      <c r="Y39" s="38">
        <f>IFERROR(ATLETAS[FTM]/ATLETAS[FTA],"")</f>
        <v>0</v>
      </c>
      <c r="Z39" s="4">
        <v>2.0</v>
      </c>
      <c r="AA39" s="4">
        <v>4.0</v>
      </c>
      <c r="AB39" s="40">
        <f>ATLETAS[REB O]+ATLETAS[REB D]</f>
        <v>6</v>
      </c>
      <c r="AC39" s="4">
        <v>2.0</v>
      </c>
      <c r="AD39" s="4">
        <v>0.0</v>
      </c>
      <c r="AE39" s="4">
        <v>0.0</v>
      </c>
      <c r="AF39" s="4">
        <v>0.0</v>
      </c>
      <c r="AG39" s="4">
        <v>1.0</v>
      </c>
      <c r="AH39" s="4">
        <v>1.0</v>
      </c>
      <c r="AI39" s="4">
        <v>26.0</v>
      </c>
      <c r="AJ39" s="41">
        <f>ATLETAS[PONTOS]+ATLETAS[TOTAL REB]+ATLETAS[AST]+ATLETAS[TOCOS]+ATLETAS[ROUB]-(ATLETAS[FGA]-ATLETAS[FGM])-(ATLETAS[FTA]-ATLETAS[FTM])-ATLETAS[ERROS]</f>
        <v>7</v>
      </c>
    </row>
    <row r="40">
      <c r="A40" s="3">
        <v>39.0</v>
      </c>
      <c r="B40" s="4">
        <v>3.0</v>
      </c>
      <c r="C40" s="4" t="s">
        <v>262</v>
      </c>
      <c r="D40" s="36">
        <v>45791.0</v>
      </c>
      <c r="E40" s="4" t="s">
        <v>266</v>
      </c>
      <c r="F40" s="4">
        <v>2025.0</v>
      </c>
      <c r="G40" s="4" t="s">
        <v>155</v>
      </c>
      <c r="H40" s="4" t="s">
        <v>119</v>
      </c>
      <c r="I40" s="4" t="s">
        <v>158</v>
      </c>
      <c r="J40" s="4" t="s">
        <v>265</v>
      </c>
      <c r="K40" s="4">
        <f>VLOOKUP(I40,'LISTA DE ATLETAS'!D:E,2,FALSE)</f>
        <v>4</v>
      </c>
      <c r="L40" s="4">
        <v>34.0</v>
      </c>
      <c r="M40" s="40">
        <f>(ATLETAS[2PM]*2)+(ATLETAS[3PM]*3)+(ATLETAS[FTM])</f>
        <v>17</v>
      </c>
      <c r="N40" s="40">
        <f>ATLETAS[2PM]+ATLETAS[3PM]</f>
        <v>8</v>
      </c>
      <c r="O40" s="40">
        <f>ATLETAS[2PA]+ATLETAS[3PA]</f>
        <v>18</v>
      </c>
      <c r="P40" s="38">
        <f>IFERROR(ATLETAS[FGM]/ATLETAS[FGA],"")</f>
        <v>0.4444444444</v>
      </c>
      <c r="Q40" s="4">
        <v>8.0</v>
      </c>
      <c r="R40" s="4">
        <v>18.0</v>
      </c>
      <c r="S40" s="38">
        <f>IFERROR(ATLETAS[2PM]/ATLETAS[2PA],"")</f>
        <v>0.4444444444</v>
      </c>
      <c r="T40" s="4">
        <v>0.0</v>
      </c>
      <c r="U40" s="4">
        <v>0.0</v>
      </c>
      <c r="V40" s="38" t="str">
        <f>IFERROR(ATLETAS[3PM]/ATLETAS[3PA],"")</f>
        <v/>
      </c>
      <c r="W40" s="4">
        <v>1.0</v>
      </c>
      <c r="X40" s="4">
        <v>1.0</v>
      </c>
      <c r="Y40" s="38">
        <f>IFERROR(ATLETAS[FTM]/ATLETAS[FTA],"")</f>
        <v>1</v>
      </c>
      <c r="Z40" s="4">
        <v>7.0</v>
      </c>
      <c r="AA40" s="4">
        <v>17.0</v>
      </c>
      <c r="AB40" s="40">
        <f>ATLETAS[REB O]+ATLETAS[REB D]</f>
        <v>24</v>
      </c>
      <c r="AC40" s="4">
        <v>3.0</v>
      </c>
      <c r="AD40" s="4">
        <v>2.0</v>
      </c>
      <c r="AE40" s="4">
        <v>2.0</v>
      </c>
      <c r="AF40" s="4">
        <v>3.0</v>
      </c>
      <c r="AG40" s="4">
        <v>5.0</v>
      </c>
      <c r="AH40" s="4">
        <v>1.0</v>
      </c>
      <c r="AI40" s="4">
        <v>38.0</v>
      </c>
      <c r="AJ40" s="41">
        <f>ATLETAS[PONTOS]+ATLETAS[TOTAL REB]+ATLETAS[AST]+ATLETAS[TOCOS]+ATLETAS[ROUB]-(ATLETAS[FGA]-ATLETAS[FGM])-(ATLETAS[FTA]-ATLETAS[FTM])-ATLETAS[ERROS]</f>
        <v>37</v>
      </c>
    </row>
    <row r="41">
      <c r="A41" s="3">
        <v>40.0</v>
      </c>
      <c r="B41" s="4">
        <v>3.0</v>
      </c>
      <c r="C41" s="4" t="s">
        <v>262</v>
      </c>
      <c r="D41" s="36">
        <v>45791.0</v>
      </c>
      <c r="E41" s="4" t="s">
        <v>266</v>
      </c>
      <c r="F41" s="4">
        <v>2025.0</v>
      </c>
      <c r="G41" s="4" t="s">
        <v>155</v>
      </c>
      <c r="H41" s="4" t="s">
        <v>119</v>
      </c>
      <c r="I41" s="4" t="s">
        <v>156</v>
      </c>
      <c r="J41" s="4" t="s">
        <v>265</v>
      </c>
      <c r="K41" s="4">
        <f>VLOOKUP(I41,'LISTA DE ATLETAS'!D:E,2,FALSE)</f>
        <v>2</v>
      </c>
      <c r="L41" s="4">
        <v>77.0</v>
      </c>
      <c r="M41" s="40">
        <f>(ATLETAS[2PM]*2)+(ATLETAS[3PM]*3)+(ATLETAS[FTM])</f>
        <v>4</v>
      </c>
      <c r="N41" s="40">
        <f>ATLETAS[2PM]+ATLETAS[3PM]</f>
        <v>1</v>
      </c>
      <c r="O41" s="40">
        <f>ATLETAS[2PA]+ATLETAS[3PA]</f>
        <v>5</v>
      </c>
      <c r="P41" s="38">
        <f>IFERROR(ATLETAS[FGM]/ATLETAS[FGA],"")</f>
        <v>0.2</v>
      </c>
      <c r="Q41" s="4">
        <v>1.0</v>
      </c>
      <c r="R41" s="4">
        <v>5.0</v>
      </c>
      <c r="S41" s="38">
        <f>IFERROR(ATLETAS[2PM]/ATLETAS[2PA],"")</f>
        <v>0.2</v>
      </c>
      <c r="T41" s="4">
        <v>0.0</v>
      </c>
      <c r="U41" s="4">
        <v>0.0</v>
      </c>
      <c r="V41" s="38" t="str">
        <f>IFERROR(ATLETAS[3PM]/ATLETAS[3PA],"")</f>
        <v/>
      </c>
      <c r="W41" s="4">
        <v>2.0</v>
      </c>
      <c r="X41" s="4">
        <v>2.0</v>
      </c>
      <c r="Y41" s="38">
        <f>IFERROR(ATLETAS[FTM]/ATLETAS[FTA],"")</f>
        <v>1</v>
      </c>
      <c r="Z41" s="4">
        <v>0.0</v>
      </c>
      <c r="AA41" s="4">
        <v>9.0</v>
      </c>
      <c r="AB41" s="40">
        <f>ATLETAS[REB O]+ATLETAS[REB D]</f>
        <v>9</v>
      </c>
      <c r="AC41" s="4">
        <v>1.0</v>
      </c>
      <c r="AD41" s="4">
        <v>2.0</v>
      </c>
      <c r="AE41" s="4">
        <v>1.0</v>
      </c>
      <c r="AF41" s="4">
        <v>0.0</v>
      </c>
      <c r="AG41" s="4">
        <v>1.0</v>
      </c>
      <c r="AH41" s="4">
        <v>1.0</v>
      </c>
      <c r="AI41" s="4">
        <v>14.0</v>
      </c>
      <c r="AJ41" s="41">
        <f>ATLETAS[PONTOS]+ATLETAS[TOTAL REB]+ATLETAS[AST]+ATLETAS[TOCOS]+ATLETAS[ROUB]-(ATLETAS[FGA]-ATLETAS[FGM])-(ATLETAS[FTA]-ATLETAS[FTM])-ATLETAS[ERROS]</f>
        <v>9</v>
      </c>
    </row>
    <row r="42">
      <c r="A42" s="3">
        <v>41.0</v>
      </c>
      <c r="B42" s="4">
        <v>3.0</v>
      </c>
      <c r="C42" s="4" t="s">
        <v>262</v>
      </c>
      <c r="D42" s="36">
        <v>45791.0</v>
      </c>
      <c r="E42" s="4" t="s">
        <v>266</v>
      </c>
      <c r="F42" s="4">
        <v>2025.0</v>
      </c>
      <c r="G42" s="4" t="s">
        <v>155</v>
      </c>
      <c r="H42" s="4" t="s">
        <v>119</v>
      </c>
      <c r="I42" s="4" t="s">
        <v>164</v>
      </c>
      <c r="J42" s="4" t="s">
        <v>264</v>
      </c>
      <c r="K42" s="4">
        <f>VLOOKUP(I42,'LISTA DE ATLETAS'!D:E,2,FALSE)</f>
        <v>3</v>
      </c>
      <c r="L42" s="4">
        <v>90.0</v>
      </c>
      <c r="M42" s="40">
        <f>(ATLETAS[2PM]*2)+(ATLETAS[3PM]*3)+(ATLETAS[FTM])</f>
        <v>6</v>
      </c>
      <c r="N42" s="40">
        <f>ATLETAS[2PM]+ATLETAS[3PM]</f>
        <v>2</v>
      </c>
      <c r="O42" s="40">
        <f>ATLETAS[2PA]+ATLETAS[3PA]</f>
        <v>11</v>
      </c>
      <c r="P42" s="38">
        <f>IFERROR(ATLETAS[FGM]/ATLETAS[FGA],"")</f>
        <v>0.1818181818</v>
      </c>
      <c r="Q42" s="4">
        <v>2.0</v>
      </c>
      <c r="R42" s="4">
        <v>8.0</v>
      </c>
      <c r="S42" s="38">
        <f>IFERROR(ATLETAS[2PM]/ATLETAS[2PA],"")</f>
        <v>0.25</v>
      </c>
      <c r="T42" s="4">
        <v>0.0</v>
      </c>
      <c r="U42" s="4">
        <v>3.0</v>
      </c>
      <c r="V42" s="38">
        <f>IFERROR(ATLETAS[3PM]/ATLETAS[3PA],"")</f>
        <v>0</v>
      </c>
      <c r="W42" s="4">
        <v>2.0</v>
      </c>
      <c r="X42" s="4">
        <v>2.0</v>
      </c>
      <c r="Y42" s="38">
        <f>IFERROR(ATLETAS[FTM]/ATLETAS[FTA],"")</f>
        <v>1</v>
      </c>
      <c r="Z42" s="4">
        <v>2.0</v>
      </c>
      <c r="AA42" s="4">
        <v>7.0</v>
      </c>
      <c r="AB42" s="40">
        <f>ATLETAS[REB O]+ATLETAS[REB D]</f>
        <v>9</v>
      </c>
      <c r="AC42" s="4">
        <v>6.0</v>
      </c>
      <c r="AD42" s="4">
        <v>1.0</v>
      </c>
      <c r="AE42" s="4">
        <v>1.0</v>
      </c>
      <c r="AF42" s="4">
        <v>0.0</v>
      </c>
      <c r="AG42" s="4">
        <v>0.0</v>
      </c>
      <c r="AH42" s="4">
        <v>2.0</v>
      </c>
      <c r="AI42" s="4">
        <v>33.0</v>
      </c>
      <c r="AJ42" s="41">
        <f>ATLETAS[PONTOS]+ATLETAS[TOTAL REB]+ATLETAS[AST]+ATLETAS[TOCOS]+ATLETAS[ROUB]-(ATLETAS[FGA]-ATLETAS[FGM])-(ATLETAS[FTA]-ATLETAS[FTM])-ATLETAS[ERROS]</f>
        <v>12</v>
      </c>
    </row>
    <row r="43">
      <c r="A43" s="3">
        <v>42.0</v>
      </c>
      <c r="B43" s="4">
        <v>3.0</v>
      </c>
      <c r="C43" s="4" t="s">
        <v>262</v>
      </c>
      <c r="D43" s="36">
        <v>45791.0</v>
      </c>
      <c r="E43" s="4" t="s">
        <v>266</v>
      </c>
      <c r="F43" s="4">
        <v>2025.0</v>
      </c>
      <c r="G43" s="4" t="s">
        <v>155</v>
      </c>
      <c r="H43" s="4" t="s">
        <v>119</v>
      </c>
      <c r="I43" s="4" t="s">
        <v>160</v>
      </c>
      <c r="J43" s="4" t="s">
        <v>265</v>
      </c>
      <c r="K43" s="4">
        <f>VLOOKUP(I43,'LISTA DE ATLETAS'!D:E,2,FALSE)</f>
        <v>5</v>
      </c>
      <c r="L43" s="4">
        <v>96.0</v>
      </c>
      <c r="M43" s="40">
        <f>(ATLETAS[2PM]*2)+(ATLETAS[3PM]*3)+(ATLETAS[FTM])</f>
        <v>0</v>
      </c>
      <c r="N43" s="40">
        <f>ATLETAS[2PM]+ATLETAS[3PM]</f>
        <v>0</v>
      </c>
      <c r="O43" s="40">
        <f>ATLETAS[2PA]+ATLETAS[3PA]</f>
        <v>0</v>
      </c>
      <c r="P43" s="38" t="str">
        <f>IFERROR(ATLETAS[FGM]/ATLETAS[FGA],"")</f>
        <v/>
      </c>
      <c r="Q43" s="4">
        <v>0.0</v>
      </c>
      <c r="R43" s="4">
        <v>0.0</v>
      </c>
      <c r="S43" s="38" t="str">
        <f>IFERROR(ATLETAS[2PM]/ATLETAS[2PA],"")</f>
        <v/>
      </c>
      <c r="T43" s="4">
        <v>0.0</v>
      </c>
      <c r="U43" s="4">
        <v>0.0</v>
      </c>
      <c r="V43" s="38" t="str">
        <f>IFERROR(ATLETAS[3PM]/ATLETAS[3PA],"")</f>
        <v/>
      </c>
      <c r="W43" s="4">
        <v>0.0</v>
      </c>
      <c r="X43" s="4">
        <v>0.0</v>
      </c>
      <c r="Y43" s="38" t="str">
        <f>IFERROR(ATLETAS[FTM]/ATLETAS[FTA],"")</f>
        <v/>
      </c>
      <c r="Z43" s="4">
        <v>0.0</v>
      </c>
      <c r="AA43" s="4">
        <v>2.0</v>
      </c>
      <c r="AB43" s="40">
        <f>ATLETAS[REB O]+ATLETAS[REB D]</f>
        <v>2</v>
      </c>
      <c r="AC43" s="4">
        <v>0.0</v>
      </c>
      <c r="AD43" s="4">
        <v>3.0</v>
      </c>
      <c r="AE43" s="4">
        <v>1.0</v>
      </c>
      <c r="AF43" s="4">
        <v>0.0</v>
      </c>
      <c r="AG43" s="4">
        <v>0.0</v>
      </c>
      <c r="AH43" s="4">
        <v>0.0</v>
      </c>
      <c r="AI43" s="4">
        <v>6.0</v>
      </c>
      <c r="AJ43" s="41">
        <f>ATLETAS[PONTOS]+ATLETAS[TOTAL REB]+ATLETAS[AST]+ATLETAS[TOCOS]+ATLETAS[ROUB]-(ATLETAS[FGA]-ATLETAS[FGM])-(ATLETAS[FTA]-ATLETAS[FTM])-ATLETAS[ERROS]</f>
        <v>0</v>
      </c>
    </row>
    <row r="44">
      <c r="A44" s="3">
        <v>43.0</v>
      </c>
      <c r="B44" s="4">
        <v>3.0</v>
      </c>
      <c r="C44" s="4" t="s">
        <v>262</v>
      </c>
      <c r="D44" s="36">
        <v>45791.0</v>
      </c>
      <c r="E44" s="4" t="s">
        <v>266</v>
      </c>
      <c r="F44" s="4">
        <v>2025.0</v>
      </c>
      <c r="G44" s="4" t="s">
        <v>155</v>
      </c>
      <c r="H44" s="4" t="s">
        <v>119</v>
      </c>
      <c r="I44" s="4" t="s">
        <v>176</v>
      </c>
      <c r="J44" s="4" t="s">
        <v>264</v>
      </c>
      <c r="K44" s="4">
        <f>VLOOKUP(I44,'LISTA DE ATLETAS'!D:E,2,FALSE)</f>
        <v>1</v>
      </c>
      <c r="L44" s="4">
        <v>99.0</v>
      </c>
      <c r="M44" s="40">
        <f>(ATLETAS[2PM]*2)+(ATLETAS[3PM]*3)+(ATLETAS[FTM])</f>
        <v>0</v>
      </c>
      <c r="N44" s="40">
        <f>ATLETAS[2PM]+ATLETAS[3PM]</f>
        <v>0</v>
      </c>
      <c r="O44" s="40">
        <f>ATLETAS[2PA]+ATLETAS[3PA]</f>
        <v>2</v>
      </c>
      <c r="P44" s="38">
        <f>IFERROR(ATLETAS[FGM]/ATLETAS[FGA],"")</f>
        <v>0</v>
      </c>
      <c r="Q44" s="4">
        <v>0.0</v>
      </c>
      <c r="R44" s="4">
        <v>0.0</v>
      </c>
      <c r="S44" s="38" t="str">
        <f>IFERROR(ATLETAS[2PM]/ATLETAS[2PA],"")</f>
        <v/>
      </c>
      <c r="T44" s="4">
        <v>0.0</v>
      </c>
      <c r="U44" s="4">
        <v>2.0</v>
      </c>
      <c r="V44" s="38">
        <f>IFERROR(ATLETAS[3PM]/ATLETAS[3PA],"")</f>
        <v>0</v>
      </c>
      <c r="W44" s="4">
        <v>0.0</v>
      </c>
      <c r="X44" s="4">
        <v>0.0</v>
      </c>
      <c r="Y44" s="38" t="str">
        <f>IFERROR(ATLETAS[FTM]/ATLETAS[FTA],"")</f>
        <v/>
      </c>
      <c r="Z44" s="4">
        <v>0.0</v>
      </c>
      <c r="AA44" s="4">
        <v>0.0</v>
      </c>
      <c r="AB44" s="40">
        <f>ATLETAS[REB O]+ATLETAS[REB D]</f>
        <v>0</v>
      </c>
      <c r="AC44" s="4"/>
      <c r="AD44" s="4">
        <v>1.0</v>
      </c>
      <c r="AE44" s="4">
        <v>0.0</v>
      </c>
      <c r="AF44" s="4">
        <v>0.0</v>
      </c>
      <c r="AG44" s="4">
        <v>0.0</v>
      </c>
      <c r="AH44" s="4">
        <v>0.0</v>
      </c>
      <c r="AI44" s="4">
        <v>12.0</v>
      </c>
      <c r="AJ44" s="41">
        <f>ATLETAS[PONTOS]+ATLETAS[TOTAL REB]+ATLETAS[AST]+ATLETAS[TOCOS]+ATLETAS[ROUB]-(ATLETAS[FGA]-ATLETAS[FGM])-(ATLETAS[FTA]-ATLETAS[FTM])-ATLETAS[ERROS]</f>
        <v>-3</v>
      </c>
    </row>
    <row r="45">
      <c r="A45" s="3">
        <v>44.0</v>
      </c>
      <c r="B45" s="4">
        <v>3.0</v>
      </c>
      <c r="C45" s="4" t="s">
        <v>262</v>
      </c>
      <c r="D45" s="36">
        <v>45791.0</v>
      </c>
      <c r="E45" s="4" t="s">
        <v>266</v>
      </c>
      <c r="F45" s="4">
        <v>2025.0</v>
      </c>
      <c r="G45" s="4" t="s">
        <v>119</v>
      </c>
      <c r="H45" s="4" t="s">
        <v>155</v>
      </c>
      <c r="I45" s="4" t="s">
        <v>126</v>
      </c>
      <c r="J45" s="4" t="s">
        <v>264</v>
      </c>
      <c r="K45" s="4">
        <f>VLOOKUP(I45,'LISTA DE ATLETAS'!D:E,2,FALSE)</f>
        <v>1</v>
      </c>
      <c r="L45" s="4">
        <v>5.0</v>
      </c>
      <c r="M45" s="40">
        <f>(ATLETAS[2PM]*2)+(ATLETAS[3PM]*3)+(ATLETAS[FTM])</f>
        <v>0</v>
      </c>
      <c r="N45" s="40">
        <f>ATLETAS[2PM]+ATLETAS[3PM]</f>
        <v>0</v>
      </c>
      <c r="O45" s="40">
        <f>ATLETAS[2PA]+ATLETAS[3PA]</f>
        <v>5</v>
      </c>
      <c r="P45" s="38">
        <f>IFERROR(ATLETAS[FGM]/ATLETAS[FGA],"")</f>
        <v>0</v>
      </c>
      <c r="Q45" s="4">
        <v>0.0</v>
      </c>
      <c r="R45" s="4">
        <v>5.0</v>
      </c>
      <c r="S45" s="38">
        <f>IFERROR(ATLETAS[2PM]/ATLETAS[2PA],"")</f>
        <v>0</v>
      </c>
      <c r="T45" s="4">
        <v>0.0</v>
      </c>
      <c r="U45" s="4">
        <v>0.0</v>
      </c>
      <c r="V45" s="38" t="str">
        <f>IFERROR(ATLETAS[3PM]/ATLETAS[3PA],"")</f>
        <v/>
      </c>
      <c r="W45" s="4">
        <v>0.0</v>
      </c>
      <c r="X45" s="4">
        <v>0.0</v>
      </c>
      <c r="Y45" s="38" t="str">
        <f>IFERROR(ATLETAS[FTM]/ATLETAS[FTA],"")</f>
        <v/>
      </c>
      <c r="Z45" s="4">
        <v>0.0</v>
      </c>
      <c r="AA45" s="4">
        <v>1.0</v>
      </c>
      <c r="AB45" s="40">
        <f>ATLETAS[REB O]+ATLETAS[REB D]</f>
        <v>1</v>
      </c>
      <c r="AC45" s="4">
        <v>0.0</v>
      </c>
      <c r="AD45" s="4">
        <v>2.0</v>
      </c>
      <c r="AE45" s="4">
        <v>1.0</v>
      </c>
      <c r="AF45" s="4">
        <v>0.0</v>
      </c>
      <c r="AG45" s="4">
        <v>1.0</v>
      </c>
      <c r="AH45" s="4">
        <v>0.0</v>
      </c>
      <c r="AI45" s="4">
        <v>-19.0</v>
      </c>
      <c r="AJ45" s="41">
        <f>ATLETAS[PONTOS]+ATLETAS[TOTAL REB]+ATLETAS[AST]+ATLETAS[TOCOS]+ATLETAS[ROUB]-(ATLETAS[FGA]-ATLETAS[FGM])-(ATLETAS[FTA]-ATLETAS[FTM])-ATLETAS[ERROS]</f>
        <v>-5</v>
      </c>
    </row>
    <row r="46">
      <c r="A46" s="3">
        <v>45.0</v>
      </c>
      <c r="B46" s="4">
        <v>3.0</v>
      </c>
      <c r="C46" s="4" t="s">
        <v>262</v>
      </c>
      <c r="D46" s="36">
        <v>45791.0</v>
      </c>
      <c r="E46" s="4" t="s">
        <v>266</v>
      </c>
      <c r="F46" s="4">
        <v>2025.0</v>
      </c>
      <c r="G46" s="4" t="s">
        <v>119</v>
      </c>
      <c r="H46" s="4" t="s">
        <v>155</v>
      </c>
      <c r="I46" s="4" t="s">
        <v>120</v>
      </c>
      <c r="J46" s="4" t="s">
        <v>265</v>
      </c>
      <c r="K46" s="4">
        <f>VLOOKUP(I46,'LISTA DE ATLETAS'!D:E,2,FALSE)</f>
        <v>5</v>
      </c>
      <c r="L46" s="4">
        <v>10.0</v>
      </c>
      <c r="M46" s="40">
        <f>(ATLETAS[2PM]*2)+(ATLETAS[3PM]*3)+(ATLETAS[FTM])</f>
        <v>7</v>
      </c>
      <c r="N46" s="40">
        <f>ATLETAS[2PM]+ATLETAS[3PM]</f>
        <v>2</v>
      </c>
      <c r="O46" s="40">
        <f>ATLETAS[2PA]+ATLETAS[3PA]</f>
        <v>15</v>
      </c>
      <c r="P46" s="38">
        <f>IFERROR(ATLETAS[FGM]/ATLETAS[FGA],"")</f>
        <v>0.1333333333</v>
      </c>
      <c r="Q46" s="4">
        <v>2.0</v>
      </c>
      <c r="R46" s="4">
        <v>15.0</v>
      </c>
      <c r="S46" s="38">
        <f>IFERROR(ATLETAS[2PM]/ATLETAS[2PA],"")</f>
        <v>0.1333333333</v>
      </c>
      <c r="T46" s="4">
        <v>0.0</v>
      </c>
      <c r="U46" s="4">
        <v>0.0</v>
      </c>
      <c r="V46" s="38" t="str">
        <f>IFERROR(ATLETAS[3PM]/ATLETAS[3PA],"")</f>
        <v/>
      </c>
      <c r="W46" s="4">
        <v>3.0</v>
      </c>
      <c r="X46" s="4">
        <v>12.0</v>
      </c>
      <c r="Y46" s="38">
        <f>IFERROR(ATLETAS[FTM]/ATLETAS[FTA],"")</f>
        <v>0.25</v>
      </c>
      <c r="Z46" s="4">
        <v>5.0</v>
      </c>
      <c r="AA46" s="4">
        <v>9.0</v>
      </c>
      <c r="AB46" s="40">
        <f>ATLETAS[REB O]+ATLETAS[REB D]</f>
        <v>14</v>
      </c>
      <c r="AC46" s="4">
        <v>0.0</v>
      </c>
      <c r="AD46" s="4">
        <v>3.0</v>
      </c>
      <c r="AE46" s="4">
        <v>0.0</v>
      </c>
      <c r="AF46" s="4">
        <v>0.0</v>
      </c>
      <c r="AG46" s="4">
        <v>2.0</v>
      </c>
      <c r="AH46" s="4">
        <v>6.0</v>
      </c>
      <c r="AI46" s="4">
        <v>-40.0</v>
      </c>
      <c r="AJ46" s="41">
        <f>ATLETAS[PONTOS]+ATLETAS[TOTAL REB]+ATLETAS[AST]+ATLETAS[TOCOS]+ATLETAS[ROUB]-(ATLETAS[FGA]-ATLETAS[FGM])-(ATLETAS[FTA]-ATLETAS[FTM])-ATLETAS[ERROS]</f>
        <v>-4</v>
      </c>
    </row>
    <row r="47">
      <c r="A47" s="3">
        <v>46.0</v>
      </c>
      <c r="B47" s="4">
        <v>3.0</v>
      </c>
      <c r="C47" s="4" t="s">
        <v>262</v>
      </c>
      <c r="D47" s="36">
        <v>45791.0</v>
      </c>
      <c r="E47" s="4" t="s">
        <v>266</v>
      </c>
      <c r="F47" s="4">
        <v>2025.0</v>
      </c>
      <c r="G47" s="4" t="s">
        <v>119</v>
      </c>
      <c r="H47" s="4" t="s">
        <v>155</v>
      </c>
      <c r="I47" s="4" t="s">
        <v>134</v>
      </c>
      <c r="J47" s="4" t="s">
        <v>264</v>
      </c>
      <c r="K47" s="4">
        <f>VLOOKUP(I47,'LISTA DE ATLETAS'!D:E,2,FALSE)</f>
        <v>3</v>
      </c>
      <c r="L47" s="4">
        <v>19.0</v>
      </c>
      <c r="M47" s="40">
        <f>(ATLETAS[2PM]*2)+(ATLETAS[3PM]*3)+(ATLETAS[FTM])</f>
        <v>2</v>
      </c>
      <c r="N47" s="40">
        <f>ATLETAS[2PM]+ATLETAS[3PM]</f>
        <v>1</v>
      </c>
      <c r="O47" s="40">
        <f>ATLETAS[2PA]+ATLETAS[3PA]</f>
        <v>6</v>
      </c>
      <c r="P47" s="38">
        <f>IFERROR(ATLETAS[FGM]/ATLETAS[FGA],"")</f>
        <v>0.1666666667</v>
      </c>
      <c r="Q47" s="4">
        <v>1.0</v>
      </c>
      <c r="R47" s="4">
        <v>4.0</v>
      </c>
      <c r="S47" s="38">
        <f>IFERROR(ATLETAS[2PM]/ATLETAS[2PA],"")</f>
        <v>0.25</v>
      </c>
      <c r="T47" s="4">
        <v>0.0</v>
      </c>
      <c r="U47" s="4">
        <v>2.0</v>
      </c>
      <c r="V47" s="38">
        <f>IFERROR(ATLETAS[3PM]/ATLETAS[3PA],"")</f>
        <v>0</v>
      </c>
      <c r="W47" s="4">
        <v>0.0</v>
      </c>
      <c r="X47" s="4">
        <v>0.0</v>
      </c>
      <c r="Y47" s="38" t="str">
        <f>IFERROR(ATLETAS[FTM]/ATLETAS[FTA],"")</f>
        <v/>
      </c>
      <c r="Z47" s="4">
        <v>1.0</v>
      </c>
      <c r="AA47" s="4">
        <v>4.0</v>
      </c>
      <c r="AB47" s="40">
        <f>ATLETAS[REB O]+ATLETAS[REB D]</f>
        <v>5</v>
      </c>
      <c r="AC47" s="4">
        <v>1.0</v>
      </c>
      <c r="AD47" s="4">
        <v>3.0</v>
      </c>
      <c r="AE47" s="4">
        <v>1.0</v>
      </c>
      <c r="AF47" s="4">
        <v>0.0</v>
      </c>
      <c r="AG47" s="4">
        <v>1.0</v>
      </c>
      <c r="AH47" s="4">
        <v>0.0</v>
      </c>
      <c r="AI47" s="4">
        <v>-17.0</v>
      </c>
      <c r="AJ47" s="41">
        <f>ATLETAS[PONTOS]+ATLETAS[TOTAL REB]+ATLETAS[AST]+ATLETAS[TOCOS]+ATLETAS[ROUB]-(ATLETAS[FGA]-ATLETAS[FGM])-(ATLETAS[FTA]-ATLETAS[FTM])-ATLETAS[ERROS]</f>
        <v>1</v>
      </c>
    </row>
    <row r="48">
      <c r="A48" s="3">
        <v>47.0</v>
      </c>
      <c r="B48" s="4">
        <v>3.0</v>
      </c>
      <c r="C48" s="4" t="s">
        <v>262</v>
      </c>
      <c r="D48" s="36">
        <v>45791.0</v>
      </c>
      <c r="E48" s="4" t="s">
        <v>266</v>
      </c>
      <c r="F48" s="4">
        <v>2025.0</v>
      </c>
      <c r="G48" s="4" t="s">
        <v>119</v>
      </c>
      <c r="H48" s="4" t="s">
        <v>155</v>
      </c>
      <c r="I48" s="4" t="s">
        <v>130</v>
      </c>
      <c r="J48" s="4" t="s">
        <v>265</v>
      </c>
      <c r="K48" s="4">
        <f>VLOOKUP(I48,'LISTA DE ATLETAS'!D:E,2,FALSE)</f>
        <v>2</v>
      </c>
      <c r="L48" s="4">
        <v>22.0</v>
      </c>
      <c r="M48" s="40">
        <f>(ATLETAS[2PM]*2)+(ATLETAS[3PM]*3)+(ATLETAS[FTM])</f>
        <v>1</v>
      </c>
      <c r="N48" s="40">
        <f>ATLETAS[2PM]+ATLETAS[3PM]</f>
        <v>0</v>
      </c>
      <c r="O48" s="40">
        <f>ATLETAS[2PA]+ATLETAS[3PA]</f>
        <v>4</v>
      </c>
      <c r="P48" s="38">
        <f>IFERROR(ATLETAS[FGM]/ATLETAS[FGA],"")</f>
        <v>0</v>
      </c>
      <c r="Q48" s="4">
        <v>0.0</v>
      </c>
      <c r="R48" s="4">
        <v>3.0</v>
      </c>
      <c r="S48" s="38">
        <f>IFERROR(ATLETAS[2PM]/ATLETAS[2PA],"")</f>
        <v>0</v>
      </c>
      <c r="T48" s="4">
        <v>0.0</v>
      </c>
      <c r="U48" s="4">
        <v>1.0</v>
      </c>
      <c r="V48" s="38">
        <f>IFERROR(ATLETAS[3PM]/ATLETAS[3PA],"")</f>
        <v>0</v>
      </c>
      <c r="W48" s="4">
        <v>1.0</v>
      </c>
      <c r="X48" s="4">
        <v>2.0</v>
      </c>
      <c r="Y48" s="38">
        <f>IFERROR(ATLETAS[FTM]/ATLETAS[FTA],"")</f>
        <v>0.5</v>
      </c>
      <c r="Z48" s="4">
        <v>0.0</v>
      </c>
      <c r="AA48" s="4">
        <v>2.0</v>
      </c>
      <c r="AB48" s="40">
        <f>ATLETAS[REB O]+ATLETAS[REB D]</f>
        <v>2</v>
      </c>
      <c r="AC48" s="4">
        <v>3.0</v>
      </c>
      <c r="AD48" s="4">
        <v>2.0</v>
      </c>
      <c r="AE48" s="4">
        <v>1.0</v>
      </c>
      <c r="AF48" s="4">
        <v>0.0</v>
      </c>
      <c r="AG48" s="4">
        <v>1.0</v>
      </c>
      <c r="AH48" s="4">
        <v>1.0</v>
      </c>
      <c r="AI48" s="4">
        <v>-28.0</v>
      </c>
      <c r="AJ48" s="41">
        <f>ATLETAS[PONTOS]+ATLETAS[TOTAL REB]+ATLETAS[AST]+ATLETAS[TOCOS]+ATLETAS[ROUB]-(ATLETAS[FGA]-ATLETAS[FGM])-(ATLETAS[FTA]-ATLETAS[FTM])-ATLETAS[ERROS]</f>
        <v>0</v>
      </c>
    </row>
    <row r="49">
      <c r="A49" s="3">
        <v>48.0</v>
      </c>
      <c r="B49" s="4">
        <v>3.0</v>
      </c>
      <c r="C49" s="4" t="s">
        <v>262</v>
      </c>
      <c r="D49" s="36">
        <v>45791.0</v>
      </c>
      <c r="E49" s="4" t="s">
        <v>266</v>
      </c>
      <c r="F49" s="4">
        <v>2025.0</v>
      </c>
      <c r="G49" s="4" t="s">
        <v>119</v>
      </c>
      <c r="H49" s="4" t="s">
        <v>155</v>
      </c>
      <c r="I49" s="4" t="s">
        <v>132</v>
      </c>
      <c r="J49" s="4" t="s">
        <v>265</v>
      </c>
      <c r="K49" s="4">
        <f>VLOOKUP(I49,'LISTA DE ATLETAS'!D:E,2,FALSE)</f>
        <v>3</v>
      </c>
      <c r="L49" s="4">
        <v>32.0</v>
      </c>
      <c r="M49" s="40">
        <f>(ATLETAS[2PM]*2)+(ATLETAS[3PM]*3)+(ATLETAS[FTM])</f>
        <v>0</v>
      </c>
      <c r="N49" s="40">
        <f>ATLETAS[2PM]+ATLETAS[3PM]</f>
        <v>0</v>
      </c>
      <c r="O49" s="40">
        <f>ATLETAS[2PA]+ATLETAS[3PA]</f>
        <v>5</v>
      </c>
      <c r="P49" s="38">
        <f>IFERROR(ATLETAS[FGM]/ATLETAS[FGA],"")</f>
        <v>0</v>
      </c>
      <c r="Q49" s="4">
        <v>0.0</v>
      </c>
      <c r="R49" s="4">
        <v>5.0</v>
      </c>
      <c r="S49" s="38">
        <f>IFERROR(ATLETAS[2PM]/ATLETAS[2PA],"")</f>
        <v>0</v>
      </c>
      <c r="T49" s="4">
        <v>0.0</v>
      </c>
      <c r="U49" s="4">
        <v>0.0</v>
      </c>
      <c r="V49" s="38" t="str">
        <f>IFERROR(ATLETAS[3PM]/ATLETAS[3PA],"")</f>
        <v/>
      </c>
      <c r="W49" s="4">
        <v>0.0</v>
      </c>
      <c r="X49" s="4">
        <v>0.0</v>
      </c>
      <c r="Y49" s="38" t="str">
        <f>IFERROR(ATLETAS[FTM]/ATLETAS[FTA],"")</f>
        <v/>
      </c>
      <c r="Z49" s="4">
        <v>0.0</v>
      </c>
      <c r="AA49" s="4">
        <v>3.0</v>
      </c>
      <c r="AB49" s="40">
        <f>ATLETAS[REB O]+ATLETAS[REB D]</f>
        <v>3</v>
      </c>
      <c r="AC49" s="4">
        <v>1.0</v>
      </c>
      <c r="AD49" s="4">
        <v>2.0</v>
      </c>
      <c r="AE49" s="4">
        <v>1.0</v>
      </c>
      <c r="AF49" s="4">
        <v>0.0</v>
      </c>
      <c r="AG49" s="4">
        <v>0.0</v>
      </c>
      <c r="AH49" s="4">
        <v>0.0</v>
      </c>
      <c r="AI49" s="4">
        <v>-29.0</v>
      </c>
      <c r="AJ49" s="41">
        <f>ATLETAS[PONTOS]+ATLETAS[TOTAL REB]+ATLETAS[AST]+ATLETAS[TOCOS]+ATLETAS[ROUB]-(ATLETAS[FGA]-ATLETAS[FGM])-(ATLETAS[FTA]-ATLETAS[FTM])-ATLETAS[ERROS]</f>
        <v>-2</v>
      </c>
    </row>
    <row r="50">
      <c r="A50" s="3">
        <v>49.0</v>
      </c>
      <c r="B50" s="4">
        <v>3.0</v>
      </c>
      <c r="C50" s="4" t="s">
        <v>262</v>
      </c>
      <c r="D50" s="36">
        <v>45791.0</v>
      </c>
      <c r="E50" s="4" t="s">
        <v>266</v>
      </c>
      <c r="F50" s="4">
        <v>2025.0</v>
      </c>
      <c r="G50" s="4" t="s">
        <v>119</v>
      </c>
      <c r="H50" s="4" t="s">
        <v>155</v>
      </c>
      <c r="I50" s="4" t="s">
        <v>128</v>
      </c>
      <c r="J50" s="4" t="s">
        <v>265</v>
      </c>
      <c r="K50" s="4">
        <f>VLOOKUP(I50,'LISTA DE ATLETAS'!D:E,2,FALSE)</f>
        <v>6</v>
      </c>
      <c r="L50" s="4">
        <v>37.0</v>
      </c>
      <c r="M50" s="40">
        <f>(ATLETAS[2PM]*2)+(ATLETAS[3PM]*3)+(ATLETAS[FTM])</f>
        <v>5</v>
      </c>
      <c r="N50" s="40">
        <f>ATLETAS[2PM]+ATLETAS[3PM]</f>
        <v>2</v>
      </c>
      <c r="O50" s="40">
        <f>ATLETAS[2PA]+ATLETAS[3PA]</f>
        <v>13</v>
      </c>
      <c r="P50" s="38">
        <f>IFERROR(ATLETAS[FGM]/ATLETAS[FGA],"")</f>
        <v>0.1538461538</v>
      </c>
      <c r="Q50" s="4">
        <v>2.0</v>
      </c>
      <c r="R50" s="4">
        <v>11.0</v>
      </c>
      <c r="S50" s="38">
        <f>IFERROR(ATLETAS[2PM]/ATLETAS[2PA],"")</f>
        <v>0.1818181818</v>
      </c>
      <c r="T50" s="4">
        <v>0.0</v>
      </c>
      <c r="U50" s="4">
        <v>2.0</v>
      </c>
      <c r="V50" s="38">
        <f>IFERROR(ATLETAS[3PM]/ATLETAS[3PA],"")</f>
        <v>0</v>
      </c>
      <c r="W50" s="4">
        <v>1.0</v>
      </c>
      <c r="X50" s="4">
        <v>2.0</v>
      </c>
      <c r="Y50" s="38">
        <f>IFERROR(ATLETAS[FTM]/ATLETAS[FTA],"")</f>
        <v>0.5</v>
      </c>
      <c r="Z50" s="4">
        <v>1.0</v>
      </c>
      <c r="AA50" s="4">
        <v>8.0</v>
      </c>
      <c r="AB50" s="40">
        <f>ATLETAS[REB O]+ATLETAS[REB D]</f>
        <v>9</v>
      </c>
      <c r="AC50" s="4">
        <v>3.0</v>
      </c>
      <c r="AD50" s="4">
        <v>5.0</v>
      </c>
      <c r="AE50" s="4">
        <v>1.0</v>
      </c>
      <c r="AF50" s="4">
        <v>0.0</v>
      </c>
      <c r="AG50" s="4">
        <v>1.0</v>
      </c>
      <c r="AH50" s="4">
        <v>1.0</v>
      </c>
      <c r="AI50" s="4">
        <v>-39.0</v>
      </c>
      <c r="AJ50" s="41">
        <f>ATLETAS[PONTOS]+ATLETAS[TOTAL REB]+ATLETAS[AST]+ATLETAS[TOCOS]+ATLETAS[ROUB]-(ATLETAS[FGA]-ATLETAS[FGM])-(ATLETAS[FTA]-ATLETAS[FTM])-ATLETAS[ERROS]</f>
        <v>1</v>
      </c>
    </row>
    <row r="51">
      <c r="A51" s="3">
        <v>50.0</v>
      </c>
      <c r="B51" s="4">
        <v>3.0</v>
      </c>
      <c r="C51" s="4" t="s">
        <v>262</v>
      </c>
      <c r="D51" s="36">
        <v>45791.0</v>
      </c>
      <c r="E51" s="4" t="s">
        <v>266</v>
      </c>
      <c r="F51" s="4">
        <v>2025.0</v>
      </c>
      <c r="G51" s="4" t="s">
        <v>119</v>
      </c>
      <c r="H51" s="4" t="s">
        <v>155</v>
      </c>
      <c r="I51" s="4" t="s">
        <v>122</v>
      </c>
      <c r="J51" s="4" t="s">
        <v>264</v>
      </c>
      <c r="K51" s="4">
        <f>VLOOKUP(I51,'LISTA DE ATLETAS'!D:E,2,FALSE)</f>
        <v>5</v>
      </c>
      <c r="L51" s="4">
        <v>70.0</v>
      </c>
      <c r="M51" s="40">
        <f>(ATLETAS[2PM]*2)+(ATLETAS[3PM]*3)+(ATLETAS[FTM])</f>
        <v>2</v>
      </c>
      <c r="N51" s="40">
        <f>ATLETAS[2PM]+ATLETAS[3PM]</f>
        <v>1</v>
      </c>
      <c r="O51" s="40">
        <f>ATLETAS[2PA]+ATLETAS[3PA]</f>
        <v>4</v>
      </c>
      <c r="P51" s="38">
        <f>IFERROR(ATLETAS[FGM]/ATLETAS[FGA],"")</f>
        <v>0.25</v>
      </c>
      <c r="Q51" s="4">
        <v>1.0</v>
      </c>
      <c r="R51" s="4">
        <v>4.0</v>
      </c>
      <c r="S51" s="38">
        <f>IFERROR(ATLETAS[2PM]/ATLETAS[2PA],"")</f>
        <v>0.25</v>
      </c>
      <c r="T51" s="4">
        <v>0.0</v>
      </c>
      <c r="U51" s="4">
        <v>0.0</v>
      </c>
      <c r="V51" s="38" t="str">
        <f>IFERROR(ATLETAS[3PM]/ATLETAS[3PA],"")</f>
        <v/>
      </c>
      <c r="W51" s="4">
        <v>0.0</v>
      </c>
      <c r="X51" s="4">
        <v>0.0</v>
      </c>
      <c r="Y51" s="38" t="str">
        <f>IFERROR(ATLETAS[FTM]/ATLETAS[FTA],"")</f>
        <v/>
      </c>
      <c r="Z51" s="4">
        <v>2.0</v>
      </c>
      <c r="AA51" s="4">
        <v>3.0</v>
      </c>
      <c r="AB51" s="40">
        <f>ATLETAS[REB O]+ATLETAS[REB D]</f>
        <v>5</v>
      </c>
      <c r="AC51" s="4">
        <v>0.0</v>
      </c>
      <c r="AD51" s="4">
        <v>2.0</v>
      </c>
      <c r="AE51" s="4">
        <v>0.0</v>
      </c>
      <c r="AF51" s="4">
        <v>0.0</v>
      </c>
      <c r="AG51" s="4">
        <v>0.0</v>
      </c>
      <c r="AH51" s="4">
        <v>0.0</v>
      </c>
      <c r="AI51" s="4">
        <v>-26.0</v>
      </c>
      <c r="AJ51" s="41">
        <f>ATLETAS[PONTOS]+ATLETAS[TOTAL REB]+ATLETAS[AST]+ATLETAS[TOCOS]+ATLETAS[ROUB]-(ATLETAS[FGA]-ATLETAS[FGM])-(ATLETAS[FTA]-ATLETAS[FTM])-ATLETAS[ERROS]</f>
        <v>2</v>
      </c>
    </row>
    <row r="52">
      <c r="A52" s="3">
        <v>51.0</v>
      </c>
      <c r="B52" s="4">
        <v>3.0</v>
      </c>
      <c r="C52" s="4" t="s">
        <v>262</v>
      </c>
      <c r="D52" s="36">
        <v>45791.0</v>
      </c>
      <c r="E52" s="4" t="s">
        <v>266</v>
      </c>
      <c r="F52" s="4">
        <v>2025.0</v>
      </c>
      <c r="G52" s="4" t="s">
        <v>119</v>
      </c>
      <c r="H52" s="4" t="s">
        <v>155</v>
      </c>
      <c r="I52" s="4" t="s">
        <v>124</v>
      </c>
      <c r="J52" s="4" t="s">
        <v>265</v>
      </c>
      <c r="K52" s="4">
        <f>VLOOKUP(I52,'LISTA DE ATLETAS'!D:E,2,FALSE)</f>
        <v>3</v>
      </c>
      <c r="L52" s="4">
        <v>77.0</v>
      </c>
      <c r="M52" s="40">
        <f>(ATLETAS[2PM]*2)+(ATLETAS[3PM]*3)+(ATLETAS[FTM])</f>
        <v>4</v>
      </c>
      <c r="N52" s="40">
        <f>ATLETAS[2PM]+ATLETAS[3PM]</f>
        <v>2</v>
      </c>
      <c r="O52" s="40">
        <f>ATLETAS[2PA]+ATLETAS[3PA]</f>
        <v>8</v>
      </c>
      <c r="P52" s="38">
        <f>IFERROR(ATLETAS[FGM]/ATLETAS[FGA],"")</f>
        <v>0.25</v>
      </c>
      <c r="Q52" s="4">
        <v>2.0</v>
      </c>
      <c r="R52" s="4">
        <v>8.0</v>
      </c>
      <c r="S52" s="38">
        <f>IFERROR(ATLETAS[2PM]/ATLETAS[2PA],"")</f>
        <v>0.25</v>
      </c>
      <c r="T52" s="4">
        <v>0.0</v>
      </c>
      <c r="U52" s="4">
        <v>0.0</v>
      </c>
      <c r="V52" s="38" t="str">
        <f>IFERROR(ATLETAS[3PM]/ATLETAS[3PA],"")</f>
        <v/>
      </c>
      <c r="W52" s="4">
        <v>0.0</v>
      </c>
      <c r="X52" s="4">
        <v>0.0</v>
      </c>
      <c r="Y52" s="38" t="str">
        <f>IFERROR(ATLETAS[FTM]/ATLETAS[FTA],"")</f>
        <v/>
      </c>
      <c r="Z52" s="4">
        <v>1.0</v>
      </c>
      <c r="AA52" s="4">
        <v>4.0</v>
      </c>
      <c r="AB52" s="40">
        <f>ATLETAS[REB O]+ATLETAS[REB D]</f>
        <v>5</v>
      </c>
      <c r="AC52" s="4">
        <v>1.0</v>
      </c>
      <c r="AD52" s="4">
        <v>3.0</v>
      </c>
      <c r="AE52" s="4">
        <v>1.0</v>
      </c>
      <c r="AF52" s="4">
        <v>0.0</v>
      </c>
      <c r="AG52" s="4">
        <v>0.0</v>
      </c>
      <c r="AH52" s="4">
        <v>0.0</v>
      </c>
      <c r="AI52" s="4">
        <v>-22.0</v>
      </c>
      <c r="AJ52" s="41">
        <f>ATLETAS[PONTOS]+ATLETAS[TOTAL REB]+ATLETAS[AST]+ATLETAS[TOCOS]+ATLETAS[ROUB]-(ATLETAS[FGA]-ATLETAS[FGM])-(ATLETAS[FTA]-ATLETAS[FTM])-ATLETAS[ERROS]</f>
        <v>2</v>
      </c>
    </row>
    <row r="53">
      <c r="A53" s="3">
        <v>52.0</v>
      </c>
      <c r="B53" s="4">
        <v>4.0</v>
      </c>
      <c r="C53" s="4" t="s">
        <v>262</v>
      </c>
      <c r="D53" s="36">
        <v>45798.0</v>
      </c>
      <c r="E53" s="4" t="s">
        <v>266</v>
      </c>
      <c r="F53" s="4">
        <v>2025.0</v>
      </c>
      <c r="G53" s="4" t="s">
        <v>181</v>
      </c>
      <c r="H53" s="4" t="s">
        <v>209</v>
      </c>
      <c r="I53" s="4" t="s">
        <v>182</v>
      </c>
      <c r="J53" s="4" t="s">
        <v>265</v>
      </c>
      <c r="K53" s="4">
        <f>VLOOKUP(I53,'LISTA DE ATLETAS'!D:E,2,FALSE)</f>
        <v>4</v>
      </c>
      <c r="L53" s="4">
        <v>0.0</v>
      </c>
      <c r="M53" s="40">
        <f>(ATLETAS[2PM]*2)+(ATLETAS[3PM]*3)+(ATLETAS[FTM])</f>
        <v>7</v>
      </c>
      <c r="N53" s="40">
        <f>ATLETAS[2PM]+ATLETAS[3PM]</f>
        <v>3</v>
      </c>
      <c r="O53" s="40">
        <f>ATLETAS[2PA]+ATLETAS[3PA]</f>
        <v>5</v>
      </c>
      <c r="P53" s="38">
        <f>IFERROR(ATLETAS[FGM]/ATLETAS[FGA],"")</f>
        <v>0.6</v>
      </c>
      <c r="Q53" s="4">
        <v>3.0</v>
      </c>
      <c r="R53" s="4">
        <v>4.0</v>
      </c>
      <c r="S53" s="38">
        <f>IFERROR(ATLETAS[2PM]/ATLETAS[2PA],"")</f>
        <v>0.75</v>
      </c>
      <c r="T53" s="4">
        <v>0.0</v>
      </c>
      <c r="U53" s="4">
        <v>1.0</v>
      </c>
      <c r="V53" s="38">
        <f>IFERROR(ATLETAS[3PM]/ATLETAS[3PA],"")</f>
        <v>0</v>
      </c>
      <c r="W53" s="4">
        <v>1.0</v>
      </c>
      <c r="X53" s="4">
        <v>1.0</v>
      </c>
      <c r="Y53" s="38">
        <f>IFERROR(ATLETAS[FTM]/ATLETAS[FTA],"")</f>
        <v>1</v>
      </c>
      <c r="Z53" s="4">
        <v>0.0</v>
      </c>
      <c r="AA53" s="4">
        <v>3.0</v>
      </c>
      <c r="AB53" s="40">
        <f>ATLETAS[REB O]+ATLETAS[REB D]</f>
        <v>3</v>
      </c>
      <c r="AC53" s="4">
        <v>7.0</v>
      </c>
      <c r="AD53" s="4">
        <v>3.0</v>
      </c>
      <c r="AE53" s="4">
        <v>2.0</v>
      </c>
      <c r="AF53" s="4">
        <v>0.0</v>
      </c>
      <c r="AG53" s="4">
        <v>2.0</v>
      </c>
      <c r="AH53" s="4">
        <v>1.0</v>
      </c>
      <c r="AI53" s="4">
        <v>45.0</v>
      </c>
      <c r="AJ53" s="41">
        <f>ATLETAS[PONTOS]+ATLETAS[TOTAL REB]+ATLETAS[AST]+ATLETAS[TOCOS]+ATLETAS[ROUB]-(ATLETAS[FGA]-ATLETAS[FGM])-(ATLETAS[FTA]-ATLETAS[FTM])-ATLETAS[ERROS]</f>
        <v>14</v>
      </c>
    </row>
    <row r="54">
      <c r="A54" s="3">
        <v>53.0</v>
      </c>
      <c r="B54" s="4">
        <v>4.0</v>
      </c>
      <c r="C54" s="4" t="s">
        <v>262</v>
      </c>
      <c r="D54" s="36">
        <v>45798.0</v>
      </c>
      <c r="E54" s="4" t="s">
        <v>266</v>
      </c>
      <c r="F54" s="4">
        <v>2025.0</v>
      </c>
      <c r="G54" s="4" t="s">
        <v>181</v>
      </c>
      <c r="H54" s="4" t="s">
        <v>209</v>
      </c>
      <c r="I54" s="4" t="s">
        <v>267</v>
      </c>
      <c r="J54" s="4" t="s">
        <v>265</v>
      </c>
      <c r="K54" s="4" t="str">
        <f>VLOOKUP(I54,'LISTA DE ATLETAS'!D:E,2,FALSE)</f>
        <v>#N/A</v>
      </c>
      <c r="L54" s="4">
        <v>3.0</v>
      </c>
      <c r="M54" s="40">
        <f>(ATLETAS[2PM]*2)+(ATLETAS[3PM]*3)+(ATLETAS[FTM])</f>
        <v>13</v>
      </c>
      <c r="N54" s="40">
        <f>ATLETAS[2PM]+ATLETAS[3PM]</f>
        <v>6</v>
      </c>
      <c r="O54" s="40">
        <f>ATLETAS[2PA]+ATLETAS[3PA]</f>
        <v>9</v>
      </c>
      <c r="P54" s="38">
        <f>IFERROR(ATLETAS[FGM]/ATLETAS[FGA],"")</f>
        <v>0.6666666667</v>
      </c>
      <c r="Q54" s="4">
        <v>6.0</v>
      </c>
      <c r="R54" s="4">
        <v>9.0</v>
      </c>
      <c r="S54" s="38">
        <f>IFERROR(ATLETAS[2PM]/ATLETAS[2PA],"")</f>
        <v>0.6666666667</v>
      </c>
      <c r="T54" s="4">
        <v>0.0</v>
      </c>
      <c r="U54" s="4">
        <v>0.0</v>
      </c>
      <c r="V54" s="38" t="str">
        <f>IFERROR(ATLETAS[3PM]/ATLETAS[3PA],"")</f>
        <v/>
      </c>
      <c r="W54" s="4">
        <v>1.0</v>
      </c>
      <c r="X54" s="4">
        <v>2.0</v>
      </c>
      <c r="Y54" s="38">
        <f>IFERROR(ATLETAS[FTM]/ATLETAS[FTA],"")</f>
        <v>0.5</v>
      </c>
      <c r="Z54" s="4">
        <v>0.0</v>
      </c>
      <c r="AA54" s="4">
        <v>8.0</v>
      </c>
      <c r="AB54" s="40">
        <f>ATLETAS[REB O]+ATLETAS[REB D]</f>
        <v>8</v>
      </c>
      <c r="AC54" s="4">
        <v>2.0</v>
      </c>
      <c r="AD54" s="4">
        <v>0.0</v>
      </c>
      <c r="AE54" s="4">
        <v>0.0</v>
      </c>
      <c r="AF54" s="4">
        <v>0.0</v>
      </c>
      <c r="AG54" s="4">
        <v>0.0</v>
      </c>
      <c r="AH54" s="4">
        <v>1.0</v>
      </c>
      <c r="AI54" s="4">
        <v>52.0</v>
      </c>
      <c r="AJ54" s="41">
        <f>ATLETAS[PONTOS]+ATLETAS[TOTAL REB]+ATLETAS[AST]+ATLETAS[TOCOS]+ATLETAS[ROUB]-(ATLETAS[FGA]-ATLETAS[FGM])-(ATLETAS[FTA]-ATLETAS[FTM])-ATLETAS[ERROS]</f>
        <v>19</v>
      </c>
    </row>
    <row r="55">
      <c r="A55" s="3">
        <v>54.0</v>
      </c>
      <c r="B55" s="4">
        <v>4.0</v>
      </c>
      <c r="C55" s="4" t="s">
        <v>262</v>
      </c>
      <c r="D55" s="36">
        <v>45798.0</v>
      </c>
      <c r="E55" s="4" t="s">
        <v>266</v>
      </c>
      <c r="F55" s="4">
        <v>2025.0</v>
      </c>
      <c r="G55" s="4" t="s">
        <v>181</v>
      </c>
      <c r="H55" s="4" t="s">
        <v>209</v>
      </c>
      <c r="I55" s="4" t="s">
        <v>201</v>
      </c>
      <c r="J55" s="4" t="s">
        <v>264</v>
      </c>
      <c r="K55" s="4">
        <f>VLOOKUP(I55,'LISTA DE ATLETAS'!D:E,2,FALSE)</f>
        <v>1</v>
      </c>
      <c r="L55" s="4">
        <v>4.0</v>
      </c>
      <c r="M55" s="40">
        <f>(ATLETAS[2PM]*2)+(ATLETAS[3PM]*3)+(ATLETAS[FTM])</f>
        <v>4</v>
      </c>
      <c r="N55" s="40">
        <f>ATLETAS[2PM]+ATLETAS[3PM]</f>
        <v>1</v>
      </c>
      <c r="O55" s="40">
        <f>ATLETAS[2PA]+ATLETAS[3PA]</f>
        <v>10</v>
      </c>
      <c r="P55" s="38">
        <f>IFERROR(ATLETAS[FGM]/ATLETAS[FGA],"")</f>
        <v>0.1</v>
      </c>
      <c r="Q55" s="4">
        <v>1.0</v>
      </c>
      <c r="R55" s="4">
        <v>7.0</v>
      </c>
      <c r="S55" s="38">
        <f>IFERROR(ATLETAS[2PM]/ATLETAS[2PA],"")</f>
        <v>0.1428571429</v>
      </c>
      <c r="T55" s="4">
        <v>0.0</v>
      </c>
      <c r="U55" s="4">
        <v>3.0</v>
      </c>
      <c r="V55" s="38">
        <f>IFERROR(ATLETAS[3PM]/ATLETAS[3PA],"")</f>
        <v>0</v>
      </c>
      <c r="W55" s="4">
        <v>2.0</v>
      </c>
      <c r="X55" s="4">
        <v>4.0</v>
      </c>
      <c r="Y55" s="38">
        <f>IFERROR(ATLETAS[FTM]/ATLETAS[FTA],"")</f>
        <v>0.5</v>
      </c>
      <c r="Z55" s="4">
        <v>1.0</v>
      </c>
      <c r="AA55" s="4">
        <v>3.0</v>
      </c>
      <c r="AB55" s="40">
        <f>ATLETAS[REB O]+ATLETAS[REB D]</f>
        <v>4</v>
      </c>
      <c r="AC55" s="4">
        <v>7.0</v>
      </c>
      <c r="AD55" s="4">
        <v>3.0</v>
      </c>
      <c r="AE55" s="4">
        <v>3.0</v>
      </c>
      <c r="AF55" s="4">
        <v>0.0</v>
      </c>
      <c r="AG55" s="4">
        <v>0.0</v>
      </c>
      <c r="AH55" s="4">
        <v>2.0</v>
      </c>
      <c r="AI55" s="4">
        <v>23.0</v>
      </c>
      <c r="AJ55" s="41">
        <f>ATLETAS[PONTOS]+ATLETAS[TOTAL REB]+ATLETAS[AST]+ATLETAS[TOCOS]+ATLETAS[ROUB]-(ATLETAS[FGA]-ATLETAS[FGM])-(ATLETAS[FTA]-ATLETAS[FTM])-ATLETAS[ERROS]</f>
        <v>4</v>
      </c>
    </row>
    <row r="56">
      <c r="A56" s="3">
        <v>55.0</v>
      </c>
      <c r="B56" s="4">
        <v>4.0</v>
      </c>
      <c r="C56" s="4" t="s">
        <v>262</v>
      </c>
      <c r="D56" s="36">
        <v>45798.0</v>
      </c>
      <c r="E56" s="4" t="s">
        <v>266</v>
      </c>
      <c r="F56" s="4">
        <v>2025.0</v>
      </c>
      <c r="G56" s="4" t="s">
        <v>181</v>
      </c>
      <c r="H56" s="4" t="s">
        <v>209</v>
      </c>
      <c r="I56" s="4" t="s">
        <v>190</v>
      </c>
      <c r="J56" s="4" t="s">
        <v>264</v>
      </c>
      <c r="K56" s="4">
        <f>VLOOKUP(I56,'LISTA DE ATLETAS'!D:E,2,FALSE)</f>
        <v>4</v>
      </c>
      <c r="L56" s="4">
        <v>5.0</v>
      </c>
      <c r="M56" s="40">
        <f>(ATLETAS[2PM]*2)+(ATLETAS[3PM]*3)+(ATLETAS[FTM])</f>
        <v>2</v>
      </c>
      <c r="N56" s="40">
        <f>ATLETAS[2PM]+ATLETAS[3PM]</f>
        <v>1</v>
      </c>
      <c r="O56" s="40">
        <f>ATLETAS[2PA]+ATLETAS[3PA]</f>
        <v>3</v>
      </c>
      <c r="P56" s="38">
        <f>IFERROR(ATLETAS[FGM]/ATLETAS[FGA],"")</f>
        <v>0.3333333333</v>
      </c>
      <c r="Q56" s="4">
        <v>1.0</v>
      </c>
      <c r="R56" s="4">
        <v>3.0</v>
      </c>
      <c r="S56" s="38">
        <f>IFERROR(ATLETAS[2PM]/ATLETAS[2PA],"")</f>
        <v>0.3333333333</v>
      </c>
      <c r="T56" s="4">
        <v>0.0</v>
      </c>
      <c r="U56" s="4">
        <v>0.0</v>
      </c>
      <c r="V56" s="38" t="str">
        <f>IFERROR(ATLETAS[3PM]/ATLETAS[3PA],"")</f>
        <v/>
      </c>
      <c r="W56" s="4">
        <v>0.0</v>
      </c>
      <c r="X56" s="4">
        <v>0.0</v>
      </c>
      <c r="Y56" s="38" t="str">
        <f>IFERROR(ATLETAS[FTM]/ATLETAS[FTA],"")</f>
        <v/>
      </c>
      <c r="Z56" s="4">
        <v>2.0</v>
      </c>
      <c r="AA56" s="4">
        <v>1.0</v>
      </c>
      <c r="AB56" s="40">
        <f>ATLETAS[REB O]+ATLETAS[REB D]</f>
        <v>3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1.0</v>
      </c>
      <c r="AI56" s="4">
        <v>-5.0</v>
      </c>
      <c r="AJ56" s="41">
        <f>ATLETAS[PONTOS]+ATLETAS[TOTAL REB]+ATLETAS[AST]+ATLETAS[TOCOS]+ATLETAS[ROUB]-(ATLETAS[FGA]-ATLETAS[FGM])-(ATLETAS[FTA]-ATLETAS[FTM])-ATLETAS[ERROS]</f>
        <v>3</v>
      </c>
    </row>
    <row r="57">
      <c r="A57" s="3">
        <v>56.0</v>
      </c>
      <c r="B57" s="4">
        <v>4.0</v>
      </c>
      <c r="C57" s="4" t="s">
        <v>262</v>
      </c>
      <c r="D57" s="36">
        <v>45798.0</v>
      </c>
      <c r="E57" s="4" t="s">
        <v>266</v>
      </c>
      <c r="F57" s="4">
        <v>2025.0</v>
      </c>
      <c r="G57" s="4" t="s">
        <v>181</v>
      </c>
      <c r="H57" s="4" t="s">
        <v>209</v>
      </c>
      <c r="I57" s="4" t="s">
        <v>184</v>
      </c>
      <c r="J57" s="4" t="s">
        <v>265</v>
      </c>
      <c r="K57" s="4">
        <f>VLOOKUP(I57,'LISTA DE ATLETAS'!D:E,2,FALSE)</f>
        <v>6</v>
      </c>
      <c r="L57" s="4">
        <v>6.0</v>
      </c>
      <c r="M57" s="40">
        <f>(ATLETAS[2PM]*2)+(ATLETAS[3PM]*3)+(ATLETAS[FTM])</f>
        <v>14</v>
      </c>
      <c r="N57" s="40">
        <f>ATLETAS[2PM]+ATLETAS[3PM]</f>
        <v>7</v>
      </c>
      <c r="O57" s="40">
        <f>ATLETAS[2PA]+ATLETAS[3PA]</f>
        <v>8</v>
      </c>
      <c r="P57" s="38">
        <f>IFERROR(ATLETAS[FGM]/ATLETAS[FGA],"")</f>
        <v>0.875</v>
      </c>
      <c r="Q57" s="4">
        <v>7.0</v>
      </c>
      <c r="R57" s="4">
        <v>8.0</v>
      </c>
      <c r="S57" s="38">
        <f>IFERROR(ATLETAS[2PM]/ATLETAS[2PA],"")</f>
        <v>0.875</v>
      </c>
      <c r="T57" s="4">
        <v>0.0</v>
      </c>
      <c r="U57" s="4">
        <v>0.0</v>
      </c>
      <c r="V57" s="38" t="str">
        <f>IFERROR(ATLETAS[3PM]/ATLETAS[3PA],"")</f>
        <v/>
      </c>
      <c r="W57" s="4">
        <v>0.0</v>
      </c>
      <c r="X57" s="4">
        <v>0.0</v>
      </c>
      <c r="Y57" s="38" t="str">
        <f>IFERROR(ATLETAS[FTM]/ATLETAS[FTA],"")</f>
        <v/>
      </c>
      <c r="Z57" s="4">
        <v>0.0</v>
      </c>
      <c r="AA57" s="4">
        <v>8.0</v>
      </c>
      <c r="AB57" s="40">
        <f>ATLETAS[REB O]+ATLETAS[REB D]</f>
        <v>8</v>
      </c>
      <c r="AC57" s="4">
        <v>8.0</v>
      </c>
      <c r="AD57" s="4">
        <v>0.0</v>
      </c>
      <c r="AE57" s="4">
        <v>5.0</v>
      </c>
      <c r="AF57" s="4">
        <v>0.0</v>
      </c>
      <c r="AG57" s="4">
        <v>1.0</v>
      </c>
      <c r="AH57" s="4">
        <v>1.0</v>
      </c>
      <c r="AI57" s="4">
        <v>55.0</v>
      </c>
      <c r="AJ57" s="41">
        <f>ATLETAS[PONTOS]+ATLETAS[TOTAL REB]+ATLETAS[AST]+ATLETAS[TOCOS]+ATLETAS[ROUB]-(ATLETAS[FGA]-ATLETAS[FGM])-(ATLETAS[FTA]-ATLETAS[FTM])-ATLETAS[ERROS]</f>
        <v>34</v>
      </c>
    </row>
    <row r="58">
      <c r="A58" s="3">
        <v>57.0</v>
      </c>
      <c r="B58" s="4">
        <v>4.0</v>
      </c>
      <c r="C58" s="4" t="s">
        <v>262</v>
      </c>
      <c r="D58" s="36">
        <v>45798.0</v>
      </c>
      <c r="E58" s="4" t="s">
        <v>266</v>
      </c>
      <c r="F58" s="4">
        <v>2025.0</v>
      </c>
      <c r="G58" s="4" t="s">
        <v>181</v>
      </c>
      <c r="H58" s="4" t="s">
        <v>209</v>
      </c>
      <c r="I58" s="4" t="s">
        <v>197</v>
      </c>
      <c r="J58" s="4" t="s">
        <v>264</v>
      </c>
      <c r="K58" s="4">
        <f>VLOOKUP(I58,'LISTA DE ATLETAS'!D:E,2,FALSE)</f>
        <v>2</v>
      </c>
      <c r="L58" s="4">
        <v>8.0</v>
      </c>
      <c r="M58" s="40">
        <f>(ATLETAS[2PM]*2)+(ATLETAS[3PM]*3)+(ATLETAS[FTM])</f>
        <v>0</v>
      </c>
      <c r="N58" s="40">
        <f>ATLETAS[2PM]+ATLETAS[3PM]</f>
        <v>0</v>
      </c>
      <c r="O58" s="40">
        <f>ATLETAS[2PA]+ATLETAS[3PA]</f>
        <v>1</v>
      </c>
      <c r="P58" s="38">
        <f>IFERROR(ATLETAS[FGM]/ATLETAS[FGA],"")</f>
        <v>0</v>
      </c>
      <c r="Q58" s="4">
        <v>0.0</v>
      </c>
      <c r="R58" s="4">
        <v>0.0</v>
      </c>
      <c r="S58" s="38" t="str">
        <f>IFERROR(ATLETAS[2PM]/ATLETAS[2PA],"")</f>
        <v/>
      </c>
      <c r="T58" s="4">
        <v>0.0</v>
      </c>
      <c r="U58" s="4">
        <v>1.0</v>
      </c>
      <c r="V58" s="38">
        <f>IFERROR(ATLETAS[3PM]/ATLETAS[3PA],"")</f>
        <v>0</v>
      </c>
      <c r="W58" s="4">
        <v>0.0</v>
      </c>
      <c r="X58" s="4">
        <v>0.0</v>
      </c>
      <c r="Y58" s="38" t="str">
        <f>IFERROR(ATLETAS[FTM]/ATLETAS[FTA],"")</f>
        <v/>
      </c>
      <c r="Z58" s="4">
        <v>0.0</v>
      </c>
      <c r="AA58" s="4">
        <v>2.0</v>
      </c>
      <c r="AB58" s="40">
        <f>ATLETAS[REB O]+ATLETAS[REB D]</f>
        <v>2</v>
      </c>
      <c r="AC58" s="4">
        <v>1.0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-4.0</v>
      </c>
      <c r="AJ58" s="41">
        <f>ATLETAS[PONTOS]+ATLETAS[TOTAL REB]+ATLETAS[AST]+ATLETAS[TOCOS]+ATLETAS[ROUB]-(ATLETAS[FGA]-ATLETAS[FGM])-(ATLETAS[FTA]-ATLETAS[FTM])-ATLETAS[ERROS]</f>
        <v>2</v>
      </c>
    </row>
    <row r="59">
      <c r="A59" s="3">
        <v>58.0</v>
      </c>
      <c r="B59" s="4">
        <v>4.0</v>
      </c>
      <c r="C59" s="4" t="s">
        <v>262</v>
      </c>
      <c r="D59" s="36">
        <v>45798.0</v>
      </c>
      <c r="E59" s="4" t="s">
        <v>266</v>
      </c>
      <c r="F59" s="4">
        <v>2025.0</v>
      </c>
      <c r="G59" s="4" t="s">
        <v>181</v>
      </c>
      <c r="H59" s="4" t="s">
        <v>209</v>
      </c>
      <c r="I59" s="4" t="s">
        <v>186</v>
      </c>
      <c r="J59" s="4" t="s">
        <v>265</v>
      </c>
      <c r="K59" s="4">
        <f>VLOOKUP(I59,'LISTA DE ATLETAS'!D:E,2,FALSE)</f>
        <v>3</v>
      </c>
      <c r="L59" s="4">
        <v>11.0</v>
      </c>
      <c r="M59" s="40">
        <f>(ATLETAS[2PM]*2)+(ATLETAS[3PM]*3)+(ATLETAS[FTM])</f>
        <v>7</v>
      </c>
      <c r="N59" s="40">
        <f>ATLETAS[2PM]+ATLETAS[3PM]</f>
        <v>3</v>
      </c>
      <c r="O59" s="40">
        <f>ATLETAS[2PA]+ATLETAS[3PA]</f>
        <v>3</v>
      </c>
      <c r="P59" s="38">
        <f>IFERROR(ATLETAS[FGM]/ATLETAS[FGA],"")</f>
        <v>1</v>
      </c>
      <c r="Q59" s="4">
        <v>3.0</v>
      </c>
      <c r="R59" s="4">
        <v>3.0</v>
      </c>
      <c r="S59" s="38">
        <f>IFERROR(ATLETAS[2PM]/ATLETAS[2PA],"")</f>
        <v>1</v>
      </c>
      <c r="T59" s="4">
        <v>0.0</v>
      </c>
      <c r="U59" s="4">
        <v>0.0</v>
      </c>
      <c r="V59" s="38" t="str">
        <f>IFERROR(ATLETAS[3PM]/ATLETAS[3PA],"")</f>
        <v/>
      </c>
      <c r="W59" s="4">
        <v>1.0</v>
      </c>
      <c r="X59" s="4">
        <v>3.0</v>
      </c>
      <c r="Y59" s="38">
        <f>IFERROR(ATLETAS[FTM]/ATLETAS[FTA],"")</f>
        <v>0.3333333333</v>
      </c>
      <c r="Z59" s="4">
        <v>0.0</v>
      </c>
      <c r="AA59" s="4">
        <v>1.0</v>
      </c>
      <c r="AB59" s="40">
        <f>ATLETAS[REB O]+ATLETAS[REB D]</f>
        <v>1</v>
      </c>
      <c r="AC59" s="4">
        <v>0.0</v>
      </c>
      <c r="AD59" s="4">
        <v>2.0</v>
      </c>
      <c r="AE59" s="4">
        <v>2.0</v>
      </c>
      <c r="AF59" s="4">
        <v>0.0</v>
      </c>
      <c r="AG59" s="4">
        <v>1.0</v>
      </c>
      <c r="AH59" s="4">
        <v>2.0</v>
      </c>
      <c r="AI59" s="4">
        <v>33.0</v>
      </c>
      <c r="AJ59" s="41">
        <f>ATLETAS[PONTOS]+ATLETAS[TOTAL REB]+ATLETAS[AST]+ATLETAS[TOCOS]+ATLETAS[ROUB]-(ATLETAS[FGA]-ATLETAS[FGM])-(ATLETAS[FTA]-ATLETAS[FTM])-ATLETAS[ERROS]</f>
        <v>6</v>
      </c>
    </row>
    <row r="60">
      <c r="A60" s="3">
        <v>59.0</v>
      </c>
      <c r="B60" s="4">
        <v>4.0</v>
      </c>
      <c r="C60" s="4" t="s">
        <v>262</v>
      </c>
      <c r="D60" s="36">
        <v>45798.0</v>
      </c>
      <c r="E60" s="4" t="s">
        <v>266</v>
      </c>
      <c r="F60" s="4">
        <v>2025.0</v>
      </c>
      <c r="G60" s="4" t="s">
        <v>181</v>
      </c>
      <c r="H60" s="4" t="s">
        <v>209</v>
      </c>
      <c r="I60" s="4" t="s">
        <v>194</v>
      </c>
      <c r="J60" s="4" t="s">
        <v>265</v>
      </c>
      <c r="K60" s="4">
        <f>VLOOKUP(I60,'LISTA DE ATLETAS'!D:E,2,FALSE)</f>
        <v>4</v>
      </c>
      <c r="L60" s="4">
        <v>13.0</v>
      </c>
      <c r="M60" s="40">
        <f>(ATLETAS[2PM]*2)+(ATLETAS[3PM]*3)+(ATLETAS[FTM])</f>
        <v>29</v>
      </c>
      <c r="N60" s="40">
        <f>ATLETAS[2PM]+ATLETAS[3PM]</f>
        <v>14</v>
      </c>
      <c r="O60" s="40">
        <f>ATLETAS[2PA]+ATLETAS[3PA]</f>
        <v>22</v>
      </c>
      <c r="P60" s="38">
        <f>IFERROR(ATLETAS[FGM]/ATLETAS[FGA],"")</f>
        <v>0.6363636364</v>
      </c>
      <c r="Q60" s="4">
        <v>14.0</v>
      </c>
      <c r="R60" s="4">
        <v>21.0</v>
      </c>
      <c r="S60" s="38">
        <f>IFERROR(ATLETAS[2PM]/ATLETAS[2PA],"")</f>
        <v>0.6666666667</v>
      </c>
      <c r="T60" s="4">
        <v>0.0</v>
      </c>
      <c r="U60" s="4">
        <v>1.0</v>
      </c>
      <c r="V60" s="38">
        <f>IFERROR(ATLETAS[3PM]/ATLETAS[3PA],"")</f>
        <v>0</v>
      </c>
      <c r="W60" s="4">
        <v>1.0</v>
      </c>
      <c r="X60" s="4">
        <v>1.0</v>
      </c>
      <c r="Y60" s="38">
        <f>IFERROR(ATLETAS[FTM]/ATLETAS[FTA],"")</f>
        <v>1</v>
      </c>
      <c r="Z60" s="4">
        <v>0.0</v>
      </c>
      <c r="AA60" s="4">
        <v>2.0</v>
      </c>
      <c r="AB60" s="40">
        <f>ATLETAS[REB O]+ATLETAS[REB D]</f>
        <v>2</v>
      </c>
      <c r="AC60" s="4">
        <v>9.0</v>
      </c>
      <c r="AD60" s="4">
        <v>1.0</v>
      </c>
      <c r="AE60" s="4">
        <v>1.0</v>
      </c>
      <c r="AF60" s="4">
        <v>1.0</v>
      </c>
      <c r="AG60" s="4">
        <v>0.0</v>
      </c>
      <c r="AH60" s="4">
        <v>1.0</v>
      </c>
      <c r="AI60" s="4">
        <v>55.0</v>
      </c>
      <c r="AJ60" s="41">
        <f>ATLETAS[PONTOS]+ATLETAS[TOTAL REB]+ATLETAS[AST]+ATLETAS[TOCOS]+ATLETAS[ROUB]-(ATLETAS[FGA]-ATLETAS[FGM])-(ATLETAS[FTA]-ATLETAS[FTM])-ATLETAS[ERROS]</f>
        <v>33</v>
      </c>
    </row>
    <row r="61">
      <c r="A61" s="3">
        <v>60.0</v>
      </c>
      <c r="B61" s="4">
        <v>4.0</v>
      </c>
      <c r="C61" s="4" t="s">
        <v>262</v>
      </c>
      <c r="D61" s="36">
        <v>45798.0</v>
      </c>
      <c r="E61" s="4" t="s">
        <v>266</v>
      </c>
      <c r="F61" s="4">
        <v>2025.0</v>
      </c>
      <c r="G61" s="4" t="s">
        <v>181</v>
      </c>
      <c r="H61" s="4" t="s">
        <v>209</v>
      </c>
      <c r="I61" s="4" t="s">
        <v>195</v>
      </c>
      <c r="J61" s="4" t="s">
        <v>264</v>
      </c>
      <c r="K61" s="4">
        <f>VLOOKUP(I61,'LISTA DE ATLETAS'!D:E,2,FALSE)</f>
        <v>1</v>
      </c>
      <c r="L61" s="4">
        <v>15.0</v>
      </c>
      <c r="M61" s="40">
        <f>(ATLETAS[2PM]*2)+(ATLETAS[3PM]*3)+(ATLETAS[FTM])</f>
        <v>0</v>
      </c>
      <c r="N61" s="40">
        <f>ATLETAS[2PM]+ATLETAS[3PM]</f>
        <v>0</v>
      </c>
      <c r="O61" s="40">
        <f>ATLETAS[2PA]+ATLETAS[3PA]</f>
        <v>0</v>
      </c>
      <c r="P61" s="38" t="str">
        <f>IFERROR(ATLETAS[FGM]/ATLETAS[FGA],"")</f>
        <v/>
      </c>
      <c r="Q61" s="4">
        <v>0.0</v>
      </c>
      <c r="R61" s="4">
        <v>0.0</v>
      </c>
      <c r="S61" s="38" t="str">
        <f>IFERROR(ATLETAS[2PM]/ATLETAS[2PA],"")</f>
        <v/>
      </c>
      <c r="T61" s="4">
        <v>0.0</v>
      </c>
      <c r="U61" s="4">
        <v>0.0</v>
      </c>
      <c r="V61" s="38" t="str">
        <f>IFERROR(ATLETAS[3PM]/ATLETAS[3PA],"")</f>
        <v/>
      </c>
      <c r="W61" s="4">
        <v>0.0</v>
      </c>
      <c r="X61" s="4">
        <v>0.0</v>
      </c>
      <c r="Y61" s="38" t="str">
        <f>IFERROR(ATLETAS[FTM]/ATLETAS[FTA],"")</f>
        <v/>
      </c>
      <c r="Z61" s="4">
        <v>0.0</v>
      </c>
      <c r="AA61" s="4">
        <v>2.0</v>
      </c>
      <c r="AB61" s="40">
        <f>ATLETAS[REB O]+ATLETAS[REB D]</f>
        <v>2</v>
      </c>
      <c r="AC61" s="4">
        <v>0.0</v>
      </c>
      <c r="AD61" s="4">
        <v>1.0</v>
      </c>
      <c r="AE61" s="4">
        <v>0.0</v>
      </c>
      <c r="AF61" s="4">
        <v>0.0</v>
      </c>
      <c r="AG61" s="4">
        <v>1.0</v>
      </c>
      <c r="AH61" s="4">
        <v>0.0</v>
      </c>
      <c r="AI61" s="4">
        <v>-4.0</v>
      </c>
      <c r="AJ61" s="41">
        <f>ATLETAS[PONTOS]+ATLETAS[TOTAL REB]+ATLETAS[AST]+ATLETAS[TOCOS]+ATLETAS[ROUB]-(ATLETAS[FGA]-ATLETAS[FGM])-(ATLETAS[FTA]-ATLETAS[FTM])-ATLETAS[ERROS]</f>
        <v>1</v>
      </c>
    </row>
    <row r="62">
      <c r="A62" s="3">
        <v>61.0</v>
      </c>
      <c r="B62" s="4">
        <v>4.0</v>
      </c>
      <c r="C62" s="4" t="s">
        <v>262</v>
      </c>
      <c r="D62" s="36">
        <v>45798.0</v>
      </c>
      <c r="E62" s="4" t="s">
        <v>266</v>
      </c>
      <c r="F62" s="4">
        <v>2025.0</v>
      </c>
      <c r="G62" s="4" t="s">
        <v>181</v>
      </c>
      <c r="H62" s="4" t="s">
        <v>209</v>
      </c>
      <c r="I62" s="4" t="s">
        <v>192</v>
      </c>
      <c r="J62" s="4" t="s">
        <v>264</v>
      </c>
      <c r="K62" s="4">
        <f>VLOOKUP(I62,'LISTA DE ATLETAS'!D:E,2,FALSE)</f>
        <v>6</v>
      </c>
      <c r="L62" s="4">
        <v>22.0</v>
      </c>
      <c r="M62" s="40">
        <f>(ATLETAS[2PM]*2)+(ATLETAS[3PM]*3)+(ATLETAS[FTM])</f>
        <v>0</v>
      </c>
      <c r="N62" s="40">
        <f>ATLETAS[2PM]+ATLETAS[3PM]</f>
        <v>0</v>
      </c>
      <c r="O62" s="40">
        <f>ATLETAS[2PA]+ATLETAS[3PA]</f>
        <v>3</v>
      </c>
      <c r="P62" s="38">
        <f>IFERROR(ATLETAS[FGM]/ATLETAS[FGA],"")</f>
        <v>0</v>
      </c>
      <c r="Q62" s="4">
        <v>0.0</v>
      </c>
      <c r="R62" s="4">
        <v>1.0</v>
      </c>
      <c r="S62" s="38">
        <f>IFERROR(ATLETAS[2PM]/ATLETAS[2PA],"")</f>
        <v>0</v>
      </c>
      <c r="T62" s="4">
        <v>0.0</v>
      </c>
      <c r="U62" s="4">
        <v>2.0</v>
      </c>
      <c r="V62" s="38">
        <f>IFERROR(ATLETAS[3PM]/ATLETAS[3PA],"")</f>
        <v>0</v>
      </c>
      <c r="W62" s="4">
        <v>0.0</v>
      </c>
      <c r="X62" s="4">
        <v>0.0</v>
      </c>
      <c r="Y62" s="38" t="str">
        <f>IFERROR(ATLETAS[FTM]/ATLETAS[FTA],"")</f>
        <v/>
      </c>
      <c r="Z62" s="4">
        <v>0.0</v>
      </c>
      <c r="AA62" s="4">
        <v>1.0</v>
      </c>
      <c r="AB62" s="40">
        <f>ATLETAS[REB O]+ATLETAS[REB D]</f>
        <v>1</v>
      </c>
      <c r="AC62" s="4">
        <v>0.0</v>
      </c>
      <c r="AD62" s="4">
        <v>2.0</v>
      </c>
      <c r="AE62" s="4">
        <v>0.0</v>
      </c>
      <c r="AF62" s="4">
        <v>0.0</v>
      </c>
      <c r="AG62" s="4">
        <v>0.0</v>
      </c>
      <c r="AH62" s="4">
        <v>0.0</v>
      </c>
      <c r="AI62" s="4">
        <v>15.0</v>
      </c>
      <c r="AJ62" s="41">
        <f>ATLETAS[PONTOS]+ATLETAS[TOTAL REB]+ATLETAS[AST]+ATLETAS[TOCOS]+ATLETAS[ROUB]-(ATLETAS[FGA]-ATLETAS[FGM])-(ATLETAS[FTA]-ATLETAS[FTM])-ATLETAS[ERROS]</f>
        <v>-4</v>
      </c>
    </row>
    <row r="63">
      <c r="A63" s="3">
        <v>62.0</v>
      </c>
      <c r="B63" s="4">
        <v>4.0</v>
      </c>
      <c r="C63" s="4" t="s">
        <v>262</v>
      </c>
      <c r="D63" s="36">
        <v>45798.0</v>
      </c>
      <c r="E63" s="4" t="s">
        <v>266</v>
      </c>
      <c r="F63" s="4">
        <v>2025.0</v>
      </c>
      <c r="G63" s="4" t="s">
        <v>181</v>
      </c>
      <c r="H63" s="4" t="s">
        <v>209</v>
      </c>
      <c r="I63" s="4" t="s">
        <v>188</v>
      </c>
      <c r="J63" s="4" t="s">
        <v>264</v>
      </c>
      <c r="K63" s="4">
        <f>VLOOKUP(I63,'LISTA DE ATLETAS'!D:E,2,FALSE)</f>
        <v>4</v>
      </c>
      <c r="L63" s="4">
        <v>35.0</v>
      </c>
      <c r="M63" s="40">
        <f>(ATLETAS[2PM]*2)+(ATLETAS[3PM]*3)+(ATLETAS[FTM])</f>
        <v>2</v>
      </c>
      <c r="N63" s="40">
        <f>ATLETAS[2PM]+ATLETAS[3PM]</f>
        <v>1</v>
      </c>
      <c r="O63" s="40">
        <f>ATLETAS[2PA]+ATLETAS[3PA]</f>
        <v>3</v>
      </c>
      <c r="P63" s="38">
        <f>IFERROR(ATLETAS[FGM]/ATLETAS[FGA],"")</f>
        <v>0.3333333333</v>
      </c>
      <c r="Q63" s="4">
        <v>1.0</v>
      </c>
      <c r="R63" s="4">
        <v>3.0</v>
      </c>
      <c r="S63" s="38">
        <f>IFERROR(ATLETAS[2PM]/ATLETAS[2PA],"")</f>
        <v>0.3333333333</v>
      </c>
      <c r="T63" s="4">
        <v>0.0</v>
      </c>
      <c r="U63" s="4">
        <v>0.0</v>
      </c>
      <c r="V63" s="38" t="str">
        <f>IFERROR(ATLETAS[3PM]/ATLETAS[3PA],"")</f>
        <v/>
      </c>
      <c r="W63" s="4">
        <v>0.0</v>
      </c>
      <c r="X63" s="4">
        <v>0.0</v>
      </c>
      <c r="Y63" s="38" t="str">
        <f>IFERROR(ATLETAS[FTM]/ATLETAS[FTA],"")</f>
        <v/>
      </c>
      <c r="Z63" s="4">
        <v>1.0</v>
      </c>
      <c r="AA63" s="4">
        <v>1.0</v>
      </c>
      <c r="AB63" s="40">
        <f>ATLETAS[REB O]+ATLETAS[REB D]</f>
        <v>2</v>
      </c>
      <c r="AC63" s="4">
        <v>0.0</v>
      </c>
      <c r="AD63" s="4">
        <v>2.0</v>
      </c>
      <c r="AE63" s="4">
        <v>2.0</v>
      </c>
      <c r="AF63" s="4">
        <v>0.0</v>
      </c>
      <c r="AG63" s="4">
        <v>0.0</v>
      </c>
      <c r="AH63" s="4">
        <v>1.0</v>
      </c>
      <c r="AI63" s="4">
        <v>-8.0</v>
      </c>
      <c r="AJ63" s="41">
        <f>ATLETAS[PONTOS]+ATLETAS[TOTAL REB]+ATLETAS[AST]+ATLETAS[TOCOS]+ATLETAS[ROUB]-(ATLETAS[FGA]-ATLETAS[FGM])-(ATLETAS[FTA]-ATLETAS[FTM])-ATLETAS[ERROS]</f>
        <v>2</v>
      </c>
    </row>
    <row r="64">
      <c r="A64" s="3">
        <v>63.0</v>
      </c>
      <c r="B64" s="4">
        <v>4.0</v>
      </c>
      <c r="C64" s="4" t="s">
        <v>262</v>
      </c>
      <c r="D64" s="36">
        <v>45798.0</v>
      </c>
      <c r="E64" s="4" t="s">
        <v>266</v>
      </c>
      <c r="F64" s="4">
        <v>2025.0</v>
      </c>
      <c r="G64" s="4" t="s">
        <v>181</v>
      </c>
      <c r="H64" s="4" t="s">
        <v>209</v>
      </c>
      <c r="I64" s="4" t="s">
        <v>203</v>
      </c>
      <c r="J64" s="4" t="s">
        <v>264</v>
      </c>
      <c r="K64" s="4">
        <f>VLOOKUP(I64,'LISTA DE ATLETAS'!D:E,2,FALSE)</f>
        <v>1</v>
      </c>
      <c r="L64" s="4">
        <v>42.0</v>
      </c>
      <c r="M64" s="40">
        <f>(ATLETAS[2PM]*2)+(ATLETAS[3PM]*3)+(ATLETAS[FTM])</f>
        <v>0</v>
      </c>
      <c r="N64" s="40">
        <f>ATLETAS[2PM]+ATLETAS[3PM]</f>
        <v>0</v>
      </c>
      <c r="O64" s="40">
        <f>ATLETAS[2PA]+ATLETAS[3PA]</f>
        <v>1</v>
      </c>
      <c r="P64" s="38">
        <f>IFERROR(ATLETAS[FGM]/ATLETAS[FGA],"")</f>
        <v>0</v>
      </c>
      <c r="Q64" s="4">
        <v>0.0</v>
      </c>
      <c r="R64" s="4">
        <v>0.0</v>
      </c>
      <c r="S64" s="38" t="str">
        <f>IFERROR(ATLETAS[2PM]/ATLETAS[2PA],"")</f>
        <v/>
      </c>
      <c r="T64" s="4">
        <v>0.0</v>
      </c>
      <c r="U64" s="4">
        <v>1.0</v>
      </c>
      <c r="V64" s="38">
        <f>IFERROR(ATLETAS[3PM]/ATLETAS[3PA],"")</f>
        <v>0</v>
      </c>
      <c r="W64" s="4">
        <v>0.0</v>
      </c>
      <c r="X64" s="4">
        <v>0.0</v>
      </c>
      <c r="Y64" s="38" t="str">
        <f>IFERROR(ATLETAS[FTM]/ATLETAS[FTA],"")</f>
        <v/>
      </c>
      <c r="Z64" s="4">
        <v>0.0</v>
      </c>
      <c r="AA64" s="4">
        <v>0.0</v>
      </c>
      <c r="AB64" s="40">
        <f>ATLETAS[REB O]+ATLETAS[REB D]</f>
        <v>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-2.0</v>
      </c>
      <c r="AJ64" s="41">
        <f>ATLETAS[PONTOS]+ATLETAS[TOTAL REB]+ATLETAS[AST]+ATLETAS[TOCOS]+ATLETAS[ROUB]-(ATLETAS[FGA]-ATLETAS[FGM])-(ATLETAS[FTA]-ATLETAS[FTM])-ATLETAS[ERROS]</f>
        <v>-1</v>
      </c>
    </row>
    <row r="65">
      <c r="A65" s="3">
        <v>64.0</v>
      </c>
      <c r="B65" s="4">
        <v>4.0</v>
      </c>
      <c r="C65" s="4" t="s">
        <v>262</v>
      </c>
      <c r="D65" s="36">
        <v>45798.0</v>
      </c>
      <c r="E65" s="4" t="s">
        <v>266</v>
      </c>
      <c r="F65" s="4">
        <v>2025.0</v>
      </c>
      <c r="G65" s="4" t="s">
        <v>209</v>
      </c>
      <c r="H65" s="4" t="s">
        <v>181</v>
      </c>
      <c r="I65" s="4" t="s">
        <v>210</v>
      </c>
      <c r="J65" s="4" t="s">
        <v>265</v>
      </c>
      <c r="K65" s="4">
        <f>VLOOKUP(I65,'LISTA DE ATLETAS'!D:E,2,FALSE)</f>
        <v>2</v>
      </c>
      <c r="L65" s="4">
        <v>2.0</v>
      </c>
      <c r="M65" s="40">
        <f>(ATLETAS[2PM]*2)+(ATLETAS[3PM]*3)+(ATLETAS[FTM])</f>
        <v>0</v>
      </c>
      <c r="N65" s="40">
        <f>ATLETAS[2PM]+ATLETAS[3PM]</f>
        <v>0</v>
      </c>
      <c r="O65" s="40">
        <f>ATLETAS[2PA]+ATLETAS[3PA]</f>
        <v>5</v>
      </c>
      <c r="P65" s="38">
        <f>IFERROR(ATLETAS[FGM]/ATLETAS[FGA],"")</f>
        <v>0</v>
      </c>
      <c r="Q65" s="4">
        <v>0.0</v>
      </c>
      <c r="R65" s="4">
        <v>5.0</v>
      </c>
      <c r="S65" s="38">
        <f>IFERROR(ATLETAS[2PM]/ATLETAS[2PA],"")</f>
        <v>0</v>
      </c>
      <c r="T65" s="4">
        <v>0.0</v>
      </c>
      <c r="U65" s="4">
        <v>0.0</v>
      </c>
      <c r="V65" s="38" t="str">
        <f>IFERROR(ATLETAS[3PM]/ATLETAS[3PA],"")</f>
        <v/>
      </c>
      <c r="W65" s="4">
        <v>0.0</v>
      </c>
      <c r="X65" s="4">
        <v>0.0</v>
      </c>
      <c r="Y65" s="38" t="str">
        <f>IFERROR(ATLETAS[FTM]/ATLETAS[FTA],"")</f>
        <v/>
      </c>
      <c r="Z65" s="4">
        <v>1.0</v>
      </c>
      <c r="AA65" s="4">
        <v>1.0</v>
      </c>
      <c r="AB65" s="40">
        <f>ATLETAS[REB O]+ATLETAS[REB D]</f>
        <v>2</v>
      </c>
      <c r="AC65" s="4">
        <v>0.0</v>
      </c>
      <c r="AD65" s="4">
        <v>4.0</v>
      </c>
      <c r="AE65" s="4">
        <v>0.0</v>
      </c>
      <c r="AF65" s="4">
        <v>0.0</v>
      </c>
      <c r="AG65" s="4">
        <v>0.0</v>
      </c>
      <c r="AH65" s="4">
        <v>0.0</v>
      </c>
      <c r="AI65" s="4">
        <v>-26.0</v>
      </c>
      <c r="AJ65" s="41">
        <f>ATLETAS[PONTOS]+ATLETAS[TOTAL REB]+ATLETAS[AST]+ATLETAS[TOCOS]+ATLETAS[ROUB]-(ATLETAS[FGA]-ATLETAS[FGM])-(ATLETAS[FTA]-ATLETAS[FTM])-ATLETAS[ERROS]</f>
        <v>-7</v>
      </c>
    </row>
    <row r="66">
      <c r="A66" s="3">
        <v>65.0</v>
      </c>
      <c r="B66" s="4">
        <v>4.0</v>
      </c>
      <c r="C66" s="4" t="s">
        <v>262</v>
      </c>
      <c r="D66" s="36">
        <v>45798.0</v>
      </c>
      <c r="E66" s="4" t="s">
        <v>266</v>
      </c>
      <c r="F66" s="4">
        <v>2025.0</v>
      </c>
      <c r="G66" s="4" t="s">
        <v>209</v>
      </c>
      <c r="H66" s="4" t="s">
        <v>181</v>
      </c>
      <c r="I66" s="4" t="s">
        <v>211</v>
      </c>
      <c r="J66" s="4" t="s">
        <v>264</v>
      </c>
      <c r="K66" s="4">
        <f>VLOOKUP(I66,'LISTA DE ATLETAS'!D:E,2,FALSE)</f>
        <v>3</v>
      </c>
      <c r="L66" s="4">
        <v>4.0</v>
      </c>
      <c r="M66" s="40">
        <f>(ATLETAS[2PM]*2)+(ATLETAS[3PM]*3)+(ATLETAS[FTM])</f>
        <v>5</v>
      </c>
      <c r="N66" s="40">
        <f>ATLETAS[2PM]+ATLETAS[3PM]</f>
        <v>1</v>
      </c>
      <c r="O66" s="40">
        <f>ATLETAS[2PA]+ATLETAS[3PA]</f>
        <v>1</v>
      </c>
      <c r="P66" s="38">
        <f>IFERROR(ATLETAS[FGM]/ATLETAS[FGA],"")</f>
        <v>1</v>
      </c>
      <c r="Q66" s="4">
        <v>1.0</v>
      </c>
      <c r="R66" s="4">
        <v>1.0</v>
      </c>
      <c r="S66" s="38">
        <f>IFERROR(ATLETAS[2PM]/ATLETAS[2PA],"")</f>
        <v>1</v>
      </c>
      <c r="T66" s="4">
        <v>0.0</v>
      </c>
      <c r="U66" s="4">
        <v>0.0</v>
      </c>
      <c r="V66" s="38" t="str">
        <f>IFERROR(ATLETAS[3PM]/ATLETAS[3PA],"")</f>
        <v/>
      </c>
      <c r="W66" s="4">
        <v>3.0</v>
      </c>
      <c r="X66" s="4">
        <v>4.0</v>
      </c>
      <c r="Y66" s="38">
        <f>IFERROR(ATLETAS[FTM]/ATLETAS[FTA],"")</f>
        <v>0.75</v>
      </c>
      <c r="Z66" s="4">
        <v>0.0</v>
      </c>
      <c r="AA66" s="4">
        <v>0.0</v>
      </c>
      <c r="AB66" s="40">
        <f>ATLETAS[REB O]+ATLETAS[REB D]</f>
        <v>0</v>
      </c>
      <c r="AC66" s="4">
        <v>0.0</v>
      </c>
      <c r="AD66" s="4">
        <v>0.0</v>
      </c>
      <c r="AE66" s="4">
        <v>0.0</v>
      </c>
      <c r="AF66" s="4">
        <v>0.0</v>
      </c>
      <c r="AG66" s="4">
        <v>1.0</v>
      </c>
      <c r="AH66" s="4">
        <v>2.0</v>
      </c>
      <c r="AI66" s="4">
        <v>1.0</v>
      </c>
      <c r="AJ66" s="41">
        <f>ATLETAS[PONTOS]+ATLETAS[TOTAL REB]+ATLETAS[AST]+ATLETAS[TOCOS]+ATLETAS[ROUB]-(ATLETAS[FGA]-ATLETAS[FGM])-(ATLETAS[FTA]-ATLETAS[FTM])-ATLETAS[ERROS]</f>
        <v>4</v>
      </c>
    </row>
    <row r="67">
      <c r="A67" s="3">
        <v>66.0</v>
      </c>
      <c r="B67" s="4">
        <v>4.0</v>
      </c>
      <c r="C67" s="4" t="s">
        <v>262</v>
      </c>
      <c r="D67" s="36">
        <v>45798.0</v>
      </c>
      <c r="E67" s="4" t="s">
        <v>266</v>
      </c>
      <c r="F67" s="4">
        <v>2025.0</v>
      </c>
      <c r="G67" s="4" t="s">
        <v>209</v>
      </c>
      <c r="H67" s="4" t="s">
        <v>181</v>
      </c>
      <c r="I67" s="4" t="s">
        <v>212</v>
      </c>
      <c r="J67" s="4" t="s">
        <v>264</v>
      </c>
      <c r="K67" s="4">
        <f>VLOOKUP(I67,'LISTA DE ATLETAS'!D:E,2,FALSE)</f>
        <v>3</v>
      </c>
      <c r="L67" s="4">
        <v>6.0</v>
      </c>
      <c r="M67" s="40">
        <f>(ATLETAS[2PM]*2)+(ATLETAS[3PM]*3)+(ATLETAS[FTM])</f>
        <v>0</v>
      </c>
      <c r="N67" s="40">
        <f>ATLETAS[2PM]+ATLETAS[3PM]</f>
        <v>0</v>
      </c>
      <c r="O67" s="40">
        <f>ATLETAS[2PA]+ATLETAS[3PA]</f>
        <v>4</v>
      </c>
      <c r="P67" s="38">
        <f>IFERROR(ATLETAS[FGM]/ATLETAS[FGA],"")</f>
        <v>0</v>
      </c>
      <c r="Q67" s="4">
        <v>0.0</v>
      </c>
      <c r="R67" s="4">
        <v>4.0</v>
      </c>
      <c r="S67" s="38">
        <f>IFERROR(ATLETAS[2PM]/ATLETAS[2PA],"")</f>
        <v>0</v>
      </c>
      <c r="T67" s="4">
        <v>0.0</v>
      </c>
      <c r="U67" s="4">
        <v>0.0</v>
      </c>
      <c r="V67" s="38" t="str">
        <f>IFERROR(ATLETAS[3PM]/ATLETAS[3PA],"")</f>
        <v/>
      </c>
      <c r="W67" s="4">
        <v>0.0</v>
      </c>
      <c r="X67" s="4">
        <v>0.0</v>
      </c>
      <c r="Y67" s="38" t="str">
        <f>IFERROR(ATLETAS[FTM]/ATLETAS[FTA],"")</f>
        <v/>
      </c>
      <c r="Z67" s="4">
        <v>0.0</v>
      </c>
      <c r="AA67" s="4">
        <v>2.0</v>
      </c>
      <c r="AB67" s="40">
        <f>ATLETAS[REB O]+ATLETAS[REB D]</f>
        <v>2</v>
      </c>
      <c r="AC67" s="4">
        <v>1.0</v>
      </c>
      <c r="AD67" s="4">
        <v>2.0</v>
      </c>
      <c r="AE67" s="4">
        <v>0.0</v>
      </c>
      <c r="AF67" s="4">
        <v>0.0</v>
      </c>
      <c r="AG67" s="4">
        <v>2.0</v>
      </c>
      <c r="AH67" s="4">
        <v>0.0</v>
      </c>
      <c r="AI67" s="4">
        <v>-7.0</v>
      </c>
      <c r="AJ67" s="41">
        <f>ATLETAS[PONTOS]+ATLETAS[TOTAL REB]+ATLETAS[AST]+ATLETAS[TOCOS]+ATLETAS[ROUB]-(ATLETAS[FGA]-ATLETAS[FGM])-(ATLETAS[FTA]-ATLETAS[FTM])-ATLETAS[ERROS]</f>
        <v>-3</v>
      </c>
    </row>
    <row r="68">
      <c r="A68" s="3">
        <v>67.0</v>
      </c>
      <c r="B68" s="4">
        <v>4.0</v>
      </c>
      <c r="C68" s="4" t="s">
        <v>262</v>
      </c>
      <c r="D68" s="36">
        <v>45798.0</v>
      </c>
      <c r="E68" s="4" t="s">
        <v>266</v>
      </c>
      <c r="F68" s="4">
        <v>2025.0</v>
      </c>
      <c r="G68" s="4" t="s">
        <v>209</v>
      </c>
      <c r="H68" s="4" t="s">
        <v>181</v>
      </c>
      <c r="I68" s="4" t="s">
        <v>213</v>
      </c>
      <c r="J68" s="4" t="s">
        <v>264</v>
      </c>
      <c r="K68" s="4">
        <f>VLOOKUP(I68,'LISTA DE ATLETAS'!D:E,2,FALSE)</f>
        <v>4</v>
      </c>
      <c r="L68" s="4">
        <v>7.0</v>
      </c>
      <c r="M68" s="40">
        <f>(ATLETAS[2PM]*2)+(ATLETAS[3PM]*3)+(ATLETAS[FTM])</f>
        <v>6</v>
      </c>
      <c r="N68" s="40">
        <f>ATLETAS[2PM]+ATLETAS[3PM]</f>
        <v>3</v>
      </c>
      <c r="O68" s="40">
        <f>ATLETAS[2PA]+ATLETAS[3PA]</f>
        <v>6</v>
      </c>
      <c r="P68" s="38">
        <f>IFERROR(ATLETAS[FGM]/ATLETAS[FGA],"")</f>
        <v>0.5</v>
      </c>
      <c r="Q68" s="4">
        <v>3.0</v>
      </c>
      <c r="R68" s="4">
        <v>5.0</v>
      </c>
      <c r="S68" s="38">
        <f>IFERROR(ATLETAS[2PM]/ATLETAS[2PA],"")</f>
        <v>0.6</v>
      </c>
      <c r="T68" s="4">
        <v>0.0</v>
      </c>
      <c r="U68" s="4">
        <v>1.0</v>
      </c>
      <c r="V68" s="38">
        <f>IFERROR(ATLETAS[3PM]/ATLETAS[3PA],"")</f>
        <v>0</v>
      </c>
      <c r="W68" s="4">
        <v>0.0</v>
      </c>
      <c r="X68" s="4">
        <v>0.0</v>
      </c>
      <c r="Y68" s="38" t="str">
        <f>IFERROR(ATLETAS[FTM]/ATLETAS[FTA],"")</f>
        <v/>
      </c>
      <c r="Z68" s="4">
        <v>1.0</v>
      </c>
      <c r="AA68" s="4">
        <v>3.0</v>
      </c>
      <c r="AB68" s="40">
        <f>ATLETAS[REB O]+ATLETAS[REB D]</f>
        <v>4</v>
      </c>
      <c r="AC68" s="4">
        <v>1.0</v>
      </c>
      <c r="AD68" s="4">
        <v>2.0</v>
      </c>
      <c r="AE68" s="4">
        <v>1.0</v>
      </c>
      <c r="AF68" s="4">
        <v>0.0</v>
      </c>
      <c r="AG68" s="4">
        <v>0.0</v>
      </c>
      <c r="AH68" s="4">
        <v>0.0</v>
      </c>
      <c r="AI68" s="4">
        <v>5.0</v>
      </c>
      <c r="AJ68" s="41">
        <f>ATLETAS[PONTOS]+ATLETAS[TOTAL REB]+ATLETAS[AST]+ATLETAS[TOCOS]+ATLETAS[ROUB]-(ATLETAS[FGA]-ATLETAS[FGM])-(ATLETAS[FTA]-ATLETAS[FTM])-ATLETAS[ERROS]</f>
        <v>7</v>
      </c>
    </row>
    <row r="69">
      <c r="A69" s="3">
        <v>68.0</v>
      </c>
      <c r="B69" s="4">
        <v>4.0</v>
      </c>
      <c r="C69" s="4" t="s">
        <v>262</v>
      </c>
      <c r="D69" s="36">
        <v>45798.0</v>
      </c>
      <c r="E69" s="4" t="s">
        <v>266</v>
      </c>
      <c r="F69" s="4">
        <v>2025.0</v>
      </c>
      <c r="G69" s="4" t="s">
        <v>209</v>
      </c>
      <c r="H69" s="4" t="s">
        <v>181</v>
      </c>
      <c r="I69" s="4" t="s">
        <v>214</v>
      </c>
      <c r="J69" s="4" t="s">
        <v>265</v>
      </c>
      <c r="K69" s="4">
        <f>VLOOKUP(I69,'LISTA DE ATLETAS'!D:E,2,FALSE)</f>
        <v>2</v>
      </c>
      <c r="L69" s="4">
        <v>11.0</v>
      </c>
      <c r="M69" s="40">
        <f>(ATLETAS[2PM]*2)+(ATLETAS[3PM]*3)+(ATLETAS[FTM])</f>
        <v>1</v>
      </c>
      <c r="N69" s="40">
        <f>ATLETAS[2PM]+ATLETAS[3PM]</f>
        <v>0</v>
      </c>
      <c r="O69" s="40">
        <f>ATLETAS[2PA]+ATLETAS[3PA]</f>
        <v>4</v>
      </c>
      <c r="P69" s="38">
        <f>IFERROR(ATLETAS[FGM]/ATLETAS[FGA],"")</f>
        <v>0</v>
      </c>
      <c r="Q69" s="4">
        <v>0.0</v>
      </c>
      <c r="R69" s="4">
        <v>3.0</v>
      </c>
      <c r="S69" s="38">
        <f>IFERROR(ATLETAS[2PM]/ATLETAS[2PA],"")</f>
        <v>0</v>
      </c>
      <c r="T69" s="4">
        <v>0.0</v>
      </c>
      <c r="U69" s="4">
        <v>1.0</v>
      </c>
      <c r="V69" s="38">
        <f>IFERROR(ATLETAS[3PM]/ATLETAS[3PA],"")</f>
        <v>0</v>
      </c>
      <c r="W69" s="4">
        <v>1.0</v>
      </c>
      <c r="X69" s="4">
        <v>2.0</v>
      </c>
      <c r="Y69" s="38">
        <f>IFERROR(ATLETAS[FTM]/ATLETAS[FTA],"")</f>
        <v>0.5</v>
      </c>
      <c r="Z69" s="4">
        <v>0.0</v>
      </c>
      <c r="AA69" s="4">
        <v>6.0</v>
      </c>
      <c r="AB69" s="40">
        <f>ATLETAS[REB O]+ATLETAS[REB D]</f>
        <v>6</v>
      </c>
      <c r="AC69" s="4">
        <v>0.0</v>
      </c>
      <c r="AD69" s="4">
        <v>3.0</v>
      </c>
      <c r="AE69" s="4">
        <v>0.0</v>
      </c>
      <c r="AF69" s="4">
        <v>0.0</v>
      </c>
      <c r="AG69" s="4">
        <v>0.0</v>
      </c>
      <c r="AH69" s="4">
        <v>1.0</v>
      </c>
      <c r="AI69" s="4">
        <v>-17.0</v>
      </c>
      <c r="AJ69" s="41">
        <f>ATLETAS[PONTOS]+ATLETAS[TOTAL REB]+ATLETAS[AST]+ATLETAS[TOCOS]+ATLETAS[ROUB]-(ATLETAS[FGA]-ATLETAS[FGM])-(ATLETAS[FTA]-ATLETAS[FTM])-ATLETAS[ERROS]</f>
        <v>-1</v>
      </c>
    </row>
    <row r="70">
      <c r="A70" s="3">
        <v>69.0</v>
      </c>
      <c r="B70" s="4">
        <v>4.0</v>
      </c>
      <c r="C70" s="4" t="s">
        <v>262</v>
      </c>
      <c r="D70" s="36">
        <v>45798.0</v>
      </c>
      <c r="E70" s="4" t="s">
        <v>266</v>
      </c>
      <c r="F70" s="4">
        <v>2025.0</v>
      </c>
      <c r="G70" s="4" t="s">
        <v>209</v>
      </c>
      <c r="H70" s="4" t="s">
        <v>181</v>
      </c>
      <c r="I70" s="4" t="s">
        <v>215</v>
      </c>
      <c r="J70" s="4" t="s">
        <v>264</v>
      </c>
      <c r="K70" s="4">
        <f>VLOOKUP(I70,'LISTA DE ATLETAS'!D:E,2,FALSE)</f>
        <v>4</v>
      </c>
      <c r="L70" s="4">
        <v>20.0</v>
      </c>
      <c r="M70" s="40">
        <f>(ATLETAS[2PM]*2)+(ATLETAS[3PM]*3)+(ATLETAS[FTM])</f>
        <v>4</v>
      </c>
      <c r="N70" s="40">
        <f>ATLETAS[2PM]+ATLETAS[3PM]</f>
        <v>2</v>
      </c>
      <c r="O70" s="40">
        <f>ATLETAS[2PA]+ATLETAS[3PA]</f>
        <v>4</v>
      </c>
      <c r="P70" s="38">
        <f>IFERROR(ATLETAS[FGM]/ATLETAS[FGA],"")</f>
        <v>0.5</v>
      </c>
      <c r="Q70" s="4">
        <v>2.0</v>
      </c>
      <c r="R70" s="4">
        <v>2.0</v>
      </c>
      <c r="S70" s="38">
        <f>IFERROR(ATLETAS[2PM]/ATLETAS[2PA],"")</f>
        <v>1</v>
      </c>
      <c r="T70" s="4">
        <v>0.0</v>
      </c>
      <c r="U70" s="4">
        <v>2.0</v>
      </c>
      <c r="V70" s="38">
        <f>IFERROR(ATLETAS[3PM]/ATLETAS[3PA],"")</f>
        <v>0</v>
      </c>
      <c r="W70" s="4">
        <v>0.0</v>
      </c>
      <c r="X70" s="4">
        <v>0.0</v>
      </c>
      <c r="Y70" s="38" t="str">
        <f>IFERROR(ATLETAS[FTM]/ATLETAS[FTA],"")</f>
        <v/>
      </c>
      <c r="Z70" s="4">
        <v>1.0</v>
      </c>
      <c r="AA70" s="4">
        <v>0.0</v>
      </c>
      <c r="AB70" s="40">
        <f>ATLETAS[REB O]+ATLETAS[REB D]</f>
        <v>1</v>
      </c>
      <c r="AC70" s="4">
        <v>2.0</v>
      </c>
      <c r="AD70" s="4">
        <v>1.0</v>
      </c>
      <c r="AE70" s="4">
        <v>0.0</v>
      </c>
      <c r="AF70" s="4">
        <v>0.0</v>
      </c>
      <c r="AG70" s="4">
        <v>0.0</v>
      </c>
      <c r="AH70" s="4">
        <v>0.0</v>
      </c>
      <c r="AI70" s="4">
        <v>-10.0</v>
      </c>
      <c r="AJ70" s="41">
        <f>ATLETAS[PONTOS]+ATLETAS[TOTAL REB]+ATLETAS[AST]+ATLETAS[TOCOS]+ATLETAS[ROUB]-(ATLETAS[FGA]-ATLETAS[FGM])-(ATLETAS[FTA]-ATLETAS[FTM])-ATLETAS[ERROS]</f>
        <v>4</v>
      </c>
    </row>
    <row r="71">
      <c r="A71" s="3">
        <v>70.0</v>
      </c>
      <c r="B71" s="4">
        <v>4.0</v>
      </c>
      <c r="C71" s="4" t="s">
        <v>262</v>
      </c>
      <c r="D71" s="36">
        <v>45798.0</v>
      </c>
      <c r="E71" s="4" t="s">
        <v>266</v>
      </c>
      <c r="F71" s="4">
        <v>2025.0</v>
      </c>
      <c r="G71" s="4" t="s">
        <v>209</v>
      </c>
      <c r="H71" s="4" t="s">
        <v>181</v>
      </c>
      <c r="I71" s="4" t="s">
        <v>216</v>
      </c>
      <c r="J71" s="4" t="s">
        <v>264</v>
      </c>
      <c r="K71" s="4">
        <f>VLOOKUP(I71,'LISTA DE ATLETAS'!D:E,2,FALSE)</f>
        <v>3</v>
      </c>
      <c r="L71" s="4">
        <v>23.0</v>
      </c>
      <c r="M71" s="40">
        <f>(ATLETAS[2PM]*2)+(ATLETAS[3PM]*3)+(ATLETAS[FTM])</f>
        <v>1</v>
      </c>
      <c r="N71" s="40">
        <f>ATLETAS[2PM]+ATLETAS[3PM]</f>
        <v>0</v>
      </c>
      <c r="O71" s="40">
        <f>ATLETAS[2PA]+ATLETAS[3PA]</f>
        <v>5</v>
      </c>
      <c r="P71" s="38">
        <f>IFERROR(ATLETAS[FGM]/ATLETAS[FGA],"")</f>
        <v>0</v>
      </c>
      <c r="Q71" s="4">
        <v>0.0</v>
      </c>
      <c r="R71" s="4">
        <v>2.0</v>
      </c>
      <c r="S71" s="38">
        <f>IFERROR(ATLETAS[2PM]/ATLETAS[2PA],"")</f>
        <v>0</v>
      </c>
      <c r="T71" s="4">
        <v>0.0</v>
      </c>
      <c r="U71" s="4">
        <v>3.0</v>
      </c>
      <c r="V71" s="38">
        <f>IFERROR(ATLETAS[3PM]/ATLETAS[3PA],"")</f>
        <v>0</v>
      </c>
      <c r="W71" s="4">
        <v>1.0</v>
      </c>
      <c r="X71" s="4">
        <v>2.0</v>
      </c>
      <c r="Y71" s="38">
        <f>IFERROR(ATLETAS[FTM]/ATLETAS[FTA],"")</f>
        <v>0.5</v>
      </c>
      <c r="Z71" s="4">
        <v>0.0</v>
      </c>
      <c r="AA71" s="4">
        <v>4.0</v>
      </c>
      <c r="AB71" s="40">
        <f>ATLETAS[REB O]+ATLETAS[REB D]</f>
        <v>4</v>
      </c>
      <c r="AC71" s="4">
        <v>2.0</v>
      </c>
      <c r="AD71" s="4">
        <v>2.0</v>
      </c>
      <c r="AE71" s="4">
        <v>2.0</v>
      </c>
      <c r="AF71" s="4">
        <v>0.0</v>
      </c>
      <c r="AG71" s="4">
        <v>0.0</v>
      </c>
      <c r="AH71" s="4">
        <v>1.0</v>
      </c>
      <c r="AI71" s="4">
        <v>-44.0</v>
      </c>
      <c r="AJ71" s="41">
        <f>ATLETAS[PONTOS]+ATLETAS[TOTAL REB]+ATLETAS[AST]+ATLETAS[TOCOS]+ATLETAS[ROUB]-(ATLETAS[FGA]-ATLETAS[FGM])-(ATLETAS[FTA]-ATLETAS[FTM])-ATLETAS[ERROS]</f>
        <v>1</v>
      </c>
    </row>
    <row r="72">
      <c r="A72" s="3">
        <v>71.0</v>
      </c>
      <c r="B72" s="4">
        <v>4.0</v>
      </c>
      <c r="C72" s="4" t="s">
        <v>262</v>
      </c>
      <c r="D72" s="36">
        <v>45798.0</v>
      </c>
      <c r="E72" s="4" t="s">
        <v>266</v>
      </c>
      <c r="F72" s="4">
        <v>2025.0</v>
      </c>
      <c r="G72" s="4" t="s">
        <v>209</v>
      </c>
      <c r="H72" s="4" t="s">
        <v>181</v>
      </c>
      <c r="I72" s="4" t="s">
        <v>217</v>
      </c>
      <c r="J72" s="4" t="s">
        <v>264</v>
      </c>
      <c r="K72" s="4">
        <f>VLOOKUP(I72,'LISTA DE ATLETAS'!D:E,2,FALSE)</f>
        <v>3</v>
      </c>
      <c r="L72" s="4">
        <v>27.0</v>
      </c>
      <c r="M72" s="40">
        <f>(ATLETAS[2PM]*2)+(ATLETAS[3PM]*3)+(ATLETAS[FTM])</f>
        <v>2</v>
      </c>
      <c r="N72" s="40">
        <f>ATLETAS[2PM]+ATLETAS[3PM]</f>
        <v>1</v>
      </c>
      <c r="O72" s="40">
        <f>ATLETAS[2PA]+ATLETAS[3PA]</f>
        <v>3</v>
      </c>
      <c r="P72" s="38">
        <f>IFERROR(ATLETAS[FGM]/ATLETAS[FGA],"")</f>
        <v>0.3333333333</v>
      </c>
      <c r="Q72" s="4">
        <v>1.0</v>
      </c>
      <c r="R72" s="4">
        <v>3.0</v>
      </c>
      <c r="S72" s="38">
        <f>IFERROR(ATLETAS[2PM]/ATLETAS[2PA],"")</f>
        <v>0.3333333333</v>
      </c>
      <c r="T72" s="4">
        <v>0.0</v>
      </c>
      <c r="U72" s="4">
        <v>0.0</v>
      </c>
      <c r="V72" s="38" t="str">
        <f>IFERROR(ATLETAS[3PM]/ATLETAS[3PA],"")</f>
        <v/>
      </c>
      <c r="W72" s="4">
        <v>0.0</v>
      </c>
      <c r="X72" s="4">
        <v>0.0</v>
      </c>
      <c r="Y72" s="38" t="str">
        <f>IFERROR(ATLETAS[FTM]/ATLETAS[FTA],"")</f>
        <v/>
      </c>
      <c r="Z72" s="4">
        <v>0.0</v>
      </c>
      <c r="AA72" s="4">
        <v>4.0</v>
      </c>
      <c r="AB72" s="40">
        <f>ATLETAS[REB O]+ATLETAS[REB D]</f>
        <v>4</v>
      </c>
      <c r="AC72" s="4">
        <v>1.0</v>
      </c>
      <c r="AD72" s="4">
        <v>1.0</v>
      </c>
      <c r="AE72" s="4">
        <v>0.0</v>
      </c>
      <c r="AF72" s="4">
        <v>0.0</v>
      </c>
      <c r="AG72" s="4">
        <v>2.0</v>
      </c>
      <c r="AH72" s="4">
        <v>0.0</v>
      </c>
      <c r="AI72" s="4">
        <v>-11.0</v>
      </c>
      <c r="AJ72" s="41">
        <f>ATLETAS[PONTOS]+ATLETAS[TOTAL REB]+ATLETAS[AST]+ATLETAS[TOCOS]+ATLETAS[ROUB]-(ATLETAS[FGA]-ATLETAS[FGM])-(ATLETAS[FTA]-ATLETAS[FTM])-ATLETAS[ERROS]</f>
        <v>4</v>
      </c>
    </row>
    <row r="73">
      <c r="A73" s="3">
        <v>72.0</v>
      </c>
      <c r="B73" s="4">
        <v>4.0</v>
      </c>
      <c r="C73" s="4" t="s">
        <v>262</v>
      </c>
      <c r="D73" s="36">
        <v>45798.0</v>
      </c>
      <c r="E73" s="4" t="s">
        <v>266</v>
      </c>
      <c r="F73" s="4">
        <v>2025.0</v>
      </c>
      <c r="G73" s="4" t="s">
        <v>209</v>
      </c>
      <c r="H73" s="4" t="s">
        <v>181</v>
      </c>
      <c r="I73" s="4" t="s">
        <v>218</v>
      </c>
      <c r="J73" s="4" t="s">
        <v>265</v>
      </c>
      <c r="K73" s="4">
        <f>VLOOKUP(I73,'LISTA DE ATLETAS'!D:E,2,FALSE)</f>
        <v>2</v>
      </c>
      <c r="L73" s="4">
        <v>28.0</v>
      </c>
      <c r="M73" s="40">
        <f>(ATLETAS[2PM]*2)+(ATLETAS[3PM]*3)+(ATLETAS[FTM])</f>
        <v>2</v>
      </c>
      <c r="N73" s="40">
        <f>ATLETAS[2PM]+ATLETAS[3PM]</f>
        <v>1</v>
      </c>
      <c r="O73" s="40">
        <f>ATLETAS[2PA]+ATLETAS[3PA]</f>
        <v>4</v>
      </c>
      <c r="P73" s="38">
        <f>IFERROR(ATLETAS[FGM]/ATLETAS[FGA],"")</f>
        <v>0.25</v>
      </c>
      <c r="Q73" s="4">
        <v>1.0</v>
      </c>
      <c r="R73" s="4">
        <v>4.0</v>
      </c>
      <c r="S73" s="38">
        <f>IFERROR(ATLETAS[2PM]/ATLETAS[2PA],"")</f>
        <v>0.25</v>
      </c>
      <c r="T73" s="4">
        <v>0.0</v>
      </c>
      <c r="U73" s="4">
        <v>0.0</v>
      </c>
      <c r="V73" s="38" t="str">
        <f>IFERROR(ATLETAS[3PM]/ATLETAS[3PA],"")</f>
        <v/>
      </c>
      <c r="W73" s="4">
        <v>0.0</v>
      </c>
      <c r="X73" s="4">
        <v>0.0</v>
      </c>
      <c r="Y73" s="38" t="str">
        <f>IFERROR(ATLETAS[FTM]/ATLETAS[FTA],"")</f>
        <v/>
      </c>
      <c r="Z73" s="4">
        <v>0.0</v>
      </c>
      <c r="AA73" s="4">
        <v>0.0</v>
      </c>
      <c r="AB73" s="40">
        <f>ATLETAS[REB O]+ATLETAS[REB D]</f>
        <v>0</v>
      </c>
      <c r="AC73" s="4">
        <v>1.0</v>
      </c>
      <c r="AD73" s="4">
        <v>2.0</v>
      </c>
      <c r="AE73" s="4">
        <v>0.0</v>
      </c>
      <c r="AF73" s="4">
        <v>0.0</v>
      </c>
      <c r="AG73" s="4">
        <v>0.0</v>
      </c>
      <c r="AH73" s="4">
        <v>0.0</v>
      </c>
      <c r="AI73" s="4">
        <v>-31.0</v>
      </c>
      <c r="AJ73" s="41">
        <f>ATLETAS[PONTOS]+ATLETAS[TOTAL REB]+ATLETAS[AST]+ATLETAS[TOCOS]+ATLETAS[ROUB]-(ATLETAS[FGA]-ATLETAS[FGM])-(ATLETAS[FTA]-ATLETAS[FTM])-ATLETAS[ERROS]</f>
        <v>-2</v>
      </c>
    </row>
    <row r="74">
      <c r="A74" s="3">
        <v>73.0</v>
      </c>
      <c r="B74" s="4">
        <v>4.0</v>
      </c>
      <c r="C74" s="4" t="s">
        <v>262</v>
      </c>
      <c r="D74" s="36">
        <v>45798.0</v>
      </c>
      <c r="E74" s="4" t="s">
        <v>266</v>
      </c>
      <c r="F74" s="4">
        <v>2025.0</v>
      </c>
      <c r="G74" s="4" t="s">
        <v>209</v>
      </c>
      <c r="H74" s="4" t="s">
        <v>181</v>
      </c>
      <c r="I74" s="4" t="s">
        <v>219</v>
      </c>
      <c r="J74" s="4" t="s">
        <v>265</v>
      </c>
      <c r="K74" s="4">
        <f>VLOOKUP(I74,'LISTA DE ATLETAS'!D:E,2,FALSE)</f>
        <v>2</v>
      </c>
      <c r="L74" s="4">
        <v>41.0</v>
      </c>
      <c r="M74" s="40">
        <f>(ATLETAS[2PM]*2)+(ATLETAS[3PM]*3)+(ATLETAS[FTM])</f>
        <v>0</v>
      </c>
      <c r="N74" s="40">
        <f>ATLETAS[2PM]+ATLETAS[3PM]</f>
        <v>0</v>
      </c>
      <c r="O74" s="40">
        <f>ATLETAS[2PA]+ATLETAS[3PA]</f>
        <v>0</v>
      </c>
      <c r="P74" s="38" t="str">
        <f>IFERROR(ATLETAS[FGM]/ATLETAS[FGA],"")</f>
        <v/>
      </c>
      <c r="Q74" s="4">
        <v>0.0</v>
      </c>
      <c r="R74" s="4">
        <v>0.0</v>
      </c>
      <c r="S74" s="38" t="str">
        <f>IFERROR(ATLETAS[2PM]/ATLETAS[2PA],"")</f>
        <v/>
      </c>
      <c r="T74" s="4">
        <v>0.0</v>
      </c>
      <c r="U74" s="4">
        <v>0.0</v>
      </c>
      <c r="V74" s="38" t="str">
        <f>IFERROR(ATLETAS[3PM]/ATLETAS[3PA],"")</f>
        <v/>
      </c>
      <c r="W74" s="4">
        <v>0.0</v>
      </c>
      <c r="X74" s="4">
        <v>0.0</v>
      </c>
      <c r="Y74" s="38" t="str">
        <f>IFERROR(ATLETAS[FTM]/ATLETAS[FTA],"")</f>
        <v/>
      </c>
      <c r="Z74" s="4">
        <v>1.0</v>
      </c>
      <c r="AA74" s="4">
        <v>1.0</v>
      </c>
      <c r="AB74" s="40">
        <f>ATLETAS[REB O]+ATLETAS[REB D]</f>
        <v>2</v>
      </c>
      <c r="AC74" s="4">
        <v>0.0</v>
      </c>
      <c r="AD74" s="4">
        <v>2.0</v>
      </c>
      <c r="AE74" s="4">
        <v>0.0</v>
      </c>
      <c r="AF74" s="4">
        <v>0.0</v>
      </c>
      <c r="AG74" s="4">
        <v>0.0</v>
      </c>
      <c r="AH74" s="4">
        <v>0.0</v>
      </c>
      <c r="AI74" s="4">
        <v>-24.0</v>
      </c>
      <c r="AJ74" s="41">
        <f>ATLETAS[PONTOS]+ATLETAS[TOTAL REB]+ATLETAS[AST]+ATLETAS[TOCOS]+ATLETAS[ROUB]-(ATLETAS[FGA]-ATLETAS[FGM])-(ATLETAS[FTA]-ATLETAS[FTM])-ATLETAS[ERROS]</f>
        <v>0</v>
      </c>
    </row>
    <row r="75">
      <c r="A75" s="3">
        <v>74.0</v>
      </c>
      <c r="B75" s="4">
        <v>4.0</v>
      </c>
      <c r="C75" s="4" t="s">
        <v>262</v>
      </c>
      <c r="D75" s="36">
        <v>45798.0</v>
      </c>
      <c r="E75" s="4" t="s">
        <v>266</v>
      </c>
      <c r="F75" s="4">
        <v>2025.0</v>
      </c>
      <c r="G75" s="4" t="s">
        <v>209</v>
      </c>
      <c r="H75" s="4" t="s">
        <v>181</v>
      </c>
      <c r="I75" s="4" t="s">
        <v>220</v>
      </c>
      <c r="J75" s="4" t="s">
        <v>264</v>
      </c>
      <c r="K75" s="4">
        <f>VLOOKUP(I75,'LISTA DE ATLETAS'!D:E,2,FALSE)</f>
        <v>2</v>
      </c>
      <c r="L75" s="4">
        <v>72.0</v>
      </c>
      <c r="M75" s="40">
        <f>(ATLETAS[2PM]*2)+(ATLETAS[3PM]*3)+(ATLETAS[FTM])</f>
        <v>0</v>
      </c>
      <c r="N75" s="40">
        <f>ATLETAS[2PM]+ATLETAS[3PM]</f>
        <v>0</v>
      </c>
      <c r="O75" s="40">
        <f>ATLETAS[2PA]+ATLETAS[3PA]</f>
        <v>0</v>
      </c>
      <c r="P75" s="38" t="str">
        <f>IFERROR(ATLETAS[FGM]/ATLETAS[FGA],"")</f>
        <v/>
      </c>
      <c r="Q75" s="4">
        <v>0.0</v>
      </c>
      <c r="R75" s="4">
        <v>0.0</v>
      </c>
      <c r="S75" s="38" t="str">
        <f>IFERROR(ATLETAS[2PM]/ATLETAS[2PA],"")</f>
        <v/>
      </c>
      <c r="T75" s="4">
        <v>0.0</v>
      </c>
      <c r="U75" s="4">
        <v>0.0</v>
      </c>
      <c r="V75" s="38" t="str">
        <f>IFERROR(ATLETAS[3PM]/ATLETAS[3PA],"")</f>
        <v/>
      </c>
      <c r="W75" s="4">
        <v>0.0</v>
      </c>
      <c r="X75" s="4">
        <v>0.0</v>
      </c>
      <c r="Y75" s="38" t="str">
        <f>IFERROR(ATLETAS[FTM]/ATLETAS[FTA],"")</f>
        <v/>
      </c>
      <c r="Z75" s="4">
        <v>0.0</v>
      </c>
      <c r="AA75" s="4">
        <v>1.0</v>
      </c>
      <c r="AB75" s="40">
        <f>ATLETAS[REB O]+ATLETAS[REB D]</f>
        <v>1</v>
      </c>
      <c r="AC75" s="4">
        <v>0.0</v>
      </c>
      <c r="AD75" s="4">
        <v>0.0</v>
      </c>
      <c r="AE75" s="4">
        <v>0.0</v>
      </c>
      <c r="AF75" s="4">
        <v>0.0</v>
      </c>
      <c r="AG75" s="4">
        <v>1.0</v>
      </c>
      <c r="AH75" s="4">
        <v>0.0</v>
      </c>
      <c r="AI75" s="4">
        <v>-27.0</v>
      </c>
      <c r="AJ75" s="41">
        <f>ATLETAS[PONTOS]+ATLETAS[TOTAL REB]+ATLETAS[AST]+ATLETAS[TOCOS]+ATLETAS[ROUB]-(ATLETAS[FGA]-ATLETAS[FGM])-(ATLETAS[FTA]-ATLETAS[FTM])-ATLETAS[ERROS]</f>
        <v>1</v>
      </c>
    </row>
    <row r="76">
      <c r="A76" s="3">
        <v>75.0</v>
      </c>
      <c r="B76" s="4">
        <v>4.0</v>
      </c>
      <c r="C76" s="4" t="s">
        <v>262</v>
      </c>
      <c r="D76" s="36">
        <v>45798.0</v>
      </c>
      <c r="E76" s="4" t="s">
        <v>266</v>
      </c>
      <c r="F76" s="4">
        <v>2025.0</v>
      </c>
      <c r="G76" s="4" t="s">
        <v>209</v>
      </c>
      <c r="H76" s="4" t="s">
        <v>181</v>
      </c>
      <c r="I76" s="4" t="s">
        <v>221</v>
      </c>
      <c r="J76" s="4" t="s">
        <v>265</v>
      </c>
      <c r="K76" s="4">
        <f>VLOOKUP(I76,'LISTA DE ATLETAS'!D:E,2,FALSE)</f>
        <v>1</v>
      </c>
      <c r="L76" s="4">
        <v>73.0</v>
      </c>
      <c r="M76" s="40">
        <f>(ATLETAS[2PM]*2)+(ATLETAS[3PM]*3)+(ATLETAS[FTM])</f>
        <v>4</v>
      </c>
      <c r="N76" s="40">
        <f>ATLETAS[2PM]+ATLETAS[3PM]</f>
        <v>2</v>
      </c>
      <c r="O76" s="40">
        <f>ATLETAS[2PA]+ATLETAS[3PA]</f>
        <v>9</v>
      </c>
      <c r="P76" s="38">
        <f>IFERROR(ATLETAS[FGM]/ATLETAS[FGA],"")</f>
        <v>0.2222222222</v>
      </c>
      <c r="Q76" s="4">
        <v>2.0</v>
      </c>
      <c r="R76" s="4">
        <v>8.0</v>
      </c>
      <c r="S76" s="38">
        <f>IFERROR(ATLETAS[2PM]/ATLETAS[2PA],"")</f>
        <v>0.25</v>
      </c>
      <c r="T76" s="4">
        <v>0.0</v>
      </c>
      <c r="U76" s="4">
        <v>1.0</v>
      </c>
      <c r="V76" s="38">
        <f>IFERROR(ATLETAS[3PM]/ATLETAS[3PA],"")</f>
        <v>0</v>
      </c>
      <c r="W76" s="4">
        <v>0.0</v>
      </c>
      <c r="X76" s="4">
        <v>0.0</v>
      </c>
      <c r="Y76" s="38" t="str">
        <f>IFERROR(ATLETAS[FTM]/ATLETAS[FTA],"")</f>
        <v/>
      </c>
      <c r="Z76" s="4">
        <v>1.0</v>
      </c>
      <c r="AA76" s="4">
        <v>1.0</v>
      </c>
      <c r="AB76" s="40">
        <f>ATLETAS[REB O]+ATLETAS[REB D]</f>
        <v>2</v>
      </c>
      <c r="AC76" s="4">
        <v>0.0</v>
      </c>
      <c r="AD76" s="4">
        <v>7.0</v>
      </c>
      <c r="AE76" s="4">
        <v>0.0</v>
      </c>
      <c r="AF76" s="4">
        <v>0.0</v>
      </c>
      <c r="AG76" s="4">
        <v>0.0</v>
      </c>
      <c r="AH76" s="4">
        <v>0.0</v>
      </c>
      <c r="AI76" s="4">
        <v>-17.0</v>
      </c>
      <c r="AJ76" s="41">
        <f>ATLETAS[PONTOS]+ATLETAS[TOTAL REB]+ATLETAS[AST]+ATLETAS[TOCOS]+ATLETAS[ROUB]-(ATLETAS[FGA]-ATLETAS[FGM])-(ATLETAS[FTA]-ATLETAS[FTM])-ATLETAS[ERROS]</f>
        <v>-8</v>
      </c>
    </row>
    <row r="77">
      <c r="A77" s="3">
        <v>76.0</v>
      </c>
      <c r="B77" s="4">
        <v>4.0</v>
      </c>
      <c r="C77" s="4" t="s">
        <v>262</v>
      </c>
      <c r="D77" s="36">
        <v>45798.0</v>
      </c>
      <c r="E77" s="4" t="s">
        <v>266</v>
      </c>
      <c r="F77" s="4">
        <v>2025.0</v>
      </c>
      <c r="G77" s="4" t="s">
        <v>209</v>
      </c>
      <c r="H77" s="4" t="s">
        <v>181</v>
      </c>
      <c r="I77" s="4" t="s">
        <v>222</v>
      </c>
      <c r="J77" s="4" t="s">
        <v>264</v>
      </c>
      <c r="K77" s="4">
        <f>VLOOKUP(I77,'LISTA DE ATLETAS'!D:E,2,FALSE)</f>
        <v>1</v>
      </c>
      <c r="L77" s="4">
        <v>74.0</v>
      </c>
      <c r="M77" s="40">
        <f>(ATLETAS[2PM]*2)+(ATLETAS[3PM]*3)+(ATLETAS[FTM])</f>
        <v>2</v>
      </c>
      <c r="N77" s="40">
        <f>ATLETAS[2PM]+ATLETAS[3PM]</f>
        <v>1</v>
      </c>
      <c r="O77" s="40">
        <f>ATLETAS[2PA]+ATLETAS[3PA]</f>
        <v>4</v>
      </c>
      <c r="P77" s="38">
        <f>IFERROR(ATLETAS[FGM]/ATLETAS[FGA],"")</f>
        <v>0.25</v>
      </c>
      <c r="Q77" s="4">
        <v>1.0</v>
      </c>
      <c r="R77" s="4">
        <v>4.0</v>
      </c>
      <c r="S77" s="38">
        <f>IFERROR(ATLETAS[2PM]/ATLETAS[2PA],"")</f>
        <v>0.25</v>
      </c>
      <c r="T77" s="4">
        <v>0.0</v>
      </c>
      <c r="U77" s="4">
        <v>0.0</v>
      </c>
      <c r="V77" s="38" t="str">
        <f>IFERROR(ATLETAS[3PM]/ATLETAS[3PA],"")</f>
        <v/>
      </c>
      <c r="W77" s="4">
        <v>0.0</v>
      </c>
      <c r="X77" s="4">
        <v>0.0</v>
      </c>
      <c r="Y77" s="38" t="str">
        <f>IFERROR(ATLETAS[FTM]/ATLETAS[FTA],"")</f>
        <v/>
      </c>
      <c r="Z77" s="4">
        <v>0.0</v>
      </c>
      <c r="AA77" s="4">
        <v>3.0</v>
      </c>
      <c r="AB77" s="40">
        <f>ATLETAS[REB O]+ATLETAS[REB D]</f>
        <v>3</v>
      </c>
      <c r="AC77" s="4">
        <v>2.0</v>
      </c>
      <c r="AD77" s="4">
        <v>4.0</v>
      </c>
      <c r="AE77" s="4">
        <v>1.0</v>
      </c>
      <c r="AF77" s="4">
        <v>0.0</v>
      </c>
      <c r="AG77" s="4">
        <v>1.0</v>
      </c>
      <c r="AH77" s="4">
        <v>0.0</v>
      </c>
      <c r="AI77" s="4">
        <v>-23.0</v>
      </c>
      <c r="AJ77" s="41">
        <f>ATLETAS[PONTOS]+ATLETAS[TOTAL REB]+ATLETAS[AST]+ATLETAS[TOCOS]+ATLETAS[ROUB]-(ATLETAS[FGA]-ATLETAS[FGM])-(ATLETAS[FTA]-ATLETAS[FTM])-ATLETAS[ERROS]</f>
        <v>1</v>
      </c>
    </row>
    <row r="78">
      <c r="A78" s="3">
        <v>77.0</v>
      </c>
      <c r="B78" s="4">
        <v>4.0</v>
      </c>
      <c r="C78" s="4" t="s">
        <v>262</v>
      </c>
      <c r="D78" s="36">
        <v>45798.0</v>
      </c>
      <c r="E78" s="4" t="s">
        <v>266</v>
      </c>
      <c r="F78" s="4">
        <v>2025.0</v>
      </c>
      <c r="G78" s="4" t="s">
        <v>209</v>
      </c>
      <c r="H78" s="4" t="s">
        <v>181</v>
      </c>
      <c r="I78" s="4" t="s">
        <v>223</v>
      </c>
      <c r="J78" s="4" t="s">
        <v>264</v>
      </c>
      <c r="K78" s="4">
        <f>VLOOKUP(I78,'LISTA DE ATLETAS'!D:E,2,FALSE)</f>
        <v>4</v>
      </c>
      <c r="L78" s="4">
        <v>77.0</v>
      </c>
      <c r="M78" s="40">
        <f>(ATLETAS[2PM]*2)+(ATLETAS[3PM]*3)+(ATLETAS[FTM])</f>
        <v>0</v>
      </c>
      <c r="N78" s="40">
        <f>ATLETAS[2PM]+ATLETAS[3PM]</f>
        <v>0</v>
      </c>
      <c r="O78" s="40">
        <f>ATLETAS[2PA]+ATLETAS[3PA]</f>
        <v>6</v>
      </c>
      <c r="P78" s="38">
        <f>IFERROR(ATLETAS[FGM]/ATLETAS[FGA],"")</f>
        <v>0</v>
      </c>
      <c r="Q78" s="4">
        <v>0.0</v>
      </c>
      <c r="R78" s="4">
        <v>4.0</v>
      </c>
      <c r="S78" s="38">
        <f>IFERROR(ATLETAS[2PM]/ATLETAS[2PA],"")</f>
        <v>0</v>
      </c>
      <c r="T78" s="4">
        <v>0.0</v>
      </c>
      <c r="U78" s="4">
        <v>2.0</v>
      </c>
      <c r="V78" s="38">
        <f>IFERROR(ATLETAS[3PM]/ATLETAS[3PA],"")</f>
        <v>0</v>
      </c>
      <c r="W78" s="4">
        <v>0.0</v>
      </c>
      <c r="X78" s="4">
        <v>2.0</v>
      </c>
      <c r="Y78" s="38">
        <f>IFERROR(ATLETAS[FTM]/ATLETAS[FTA],"")</f>
        <v>0</v>
      </c>
      <c r="Z78" s="4">
        <v>0.0</v>
      </c>
      <c r="AA78" s="4">
        <v>0.0</v>
      </c>
      <c r="AB78" s="40">
        <f>ATLETAS[REB O]+ATLETAS[REB D]</f>
        <v>0</v>
      </c>
      <c r="AC78" s="4">
        <v>1.0</v>
      </c>
      <c r="AD78" s="4">
        <v>2.0</v>
      </c>
      <c r="AE78" s="4">
        <v>0.0</v>
      </c>
      <c r="AF78" s="4">
        <v>0.0</v>
      </c>
      <c r="AG78" s="4">
        <v>2.0</v>
      </c>
      <c r="AH78" s="4">
        <v>1.0</v>
      </c>
      <c r="AI78" s="4">
        <v>-23.0</v>
      </c>
      <c r="AJ78" s="41">
        <f>ATLETAS[PONTOS]+ATLETAS[TOTAL REB]+ATLETAS[AST]+ATLETAS[TOCOS]+ATLETAS[ROUB]-(ATLETAS[FGA]-ATLETAS[FGM])-(ATLETAS[FTA]-ATLETAS[FTM])-ATLETAS[ERROS]</f>
        <v>-9</v>
      </c>
    </row>
    <row r="79">
      <c r="A79" s="3">
        <v>78.0</v>
      </c>
      <c r="B79" s="4">
        <v>4.0</v>
      </c>
      <c r="C79" s="4" t="s">
        <v>262</v>
      </c>
      <c r="D79" s="36">
        <v>45798.0</v>
      </c>
      <c r="E79" s="4" t="s">
        <v>266</v>
      </c>
      <c r="F79" s="4">
        <v>2025.0</v>
      </c>
      <c r="G79" s="4" t="s">
        <v>209</v>
      </c>
      <c r="H79" s="4" t="s">
        <v>181</v>
      </c>
      <c r="I79" s="4" t="s">
        <v>224</v>
      </c>
      <c r="J79" s="4" t="s">
        <v>264</v>
      </c>
      <c r="K79" s="4">
        <f>VLOOKUP(I79,'LISTA DE ATLETAS'!D:E,2,FALSE)</f>
        <v>6</v>
      </c>
      <c r="L79" s="4">
        <v>99.0</v>
      </c>
      <c r="M79" s="40">
        <f>(ATLETAS[2PM]*2)+(ATLETAS[3PM]*3)+(ATLETAS[FTM])</f>
        <v>0</v>
      </c>
      <c r="N79" s="40">
        <f>ATLETAS[2PM]+ATLETAS[3PM]</f>
        <v>0</v>
      </c>
      <c r="O79" s="40">
        <f>ATLETAS[2PA]+ATLETAS[3PA]</f>
        <v>0</v>
      </c>
      <c r="P79" s="38" t="str">
        <f>IFERROR(ATLETAS[FGM]/ATLETAS[FGA],"")</f>
        <v/>
      </c>
      <c r="Q79" s="4">
        <v>0.0</v>
      </c>
      <c r="R79" s="4">
        <v>0.0</v>
      </c>
      <c r="S79" s="38" t="str">
        <f>IFERROR(ATLETAS[2PM]/ATLETAS[2PA],"")</f>
        <v/>
      </c>
      <c r="T79" s="4">
        <v>0.0</v>
      </c>
      <c r="U79" s="4">
        <v>0.0</v>
      </c>
      <c r="V79" s="38" t="str">
        <f>IFERROR(ATLETAS[3PM]/ATLETAS[3PA],"")</f>
        <v/>
      </c>
      <c r="W79" s="4">
        <v>0.0</v>
      </c>
      <c r="X79" s="4">
        <v>0.0</v>
      </c>
      <c r="Y79" s="38" t="str">
        <f>IFERROR(ATLETAS[FTM]/ATLETAS[FTA],"")</f>
        <v/>
      </c>
      <c r="Z79" s="4">
        <v>1.0</v>
      </c>
      <c r="AA79" s="4">
        <v>0.0</v>
      </c>
      <c r="AB79" s="40">
        <f>ATLETAS[REB O]+ATLETAS[REB D]</f>
        <v>1</v>
      </c>
      <c r="AC79" s="4">
        <v>1.0</v>
      </c>
      <c r="AD79" s="4">
        <v>0.0</v>
      </c>
      <c r="AE79" s="4">
        <v>0.0</v>
      </c>
      <c r="AF79" s="4">
        <v>0.0</v>
      </c>
      <c r="AG79" s="4">
        <v>1.0</v>
      </c>
      <c r="AH79" s="4">
        <v>0.0</v>
      </c>
      <c r="AI79" s="4">
        <v>-1.0</v>
      </c>
      <c r="AJ79" s="41">
        <f>ATLETAS[PONTOS]+ATLETAS[TOTAL REB]+ATLETAS[AST]+ATLETAS[TOCOS]+ATLETAS[ROUB]-(ATLETAS[FGA]-ATLETAS[FGM])-(ATLETAS[FTA]-ATLETAS[FTM])-ATLETAS[ERROS]</f>
        <v>2</v>
      </c>
    </row>
    <row r="80">
      <c r="A80" s="3">
        <v>79.0</v>
      </c>
      <c r="B80" s="4">
        <v>5.0</v>
      </c>
      <c r="C80" s="4" t="s">
        <v>262</v>
      </c>
      <c r="D80" s="36">
        <v>45800.0</v>
      </c>
      <c r="E80" s="4" t="s">
        <v>266</v>
      </c>
      <c r="F80" s="4">
        <v>2025.0</v>
      </c>
      <c r="G80" s="4" t="s">
        <v>7</v>
      </c>
      <c r="H80" s="4" t="s">
        <v>67</v>
      </c>
      <c r="I80" s="4" t="s">
        <v>26</v>
      </c>
      <c r="J80" s="4" t="s">
        <v>264</v>
      </c>
      <c r="K80" s="4">
        <f>VLOOKUP(I80,'LISTA DE ATLETAS'!D:E,2,FALSE)</f>
        <v>8</v>
      </c>
      <c r="L80" s="4">
        <v>7.0</v>
      </c>
      <c r="M80" s="40">
        <f>(ATLETAS[2PM]*2)+(ATLETAS[3PM]*3)+(ATLETAS[FTM])</f>
        <v>0</v>
      </c>
      <c r="N80" s="40">
        <f>ATLETAS[2PM]+ATLETAS[3PM]</f>
        <v>0</v>
      </c>
      <c r="O80" s="40">
        <f>ATLETAS[2PA]+ATLETAS[3PA]</f>
        <v>1</v>
      </c>
      <c r="P80" s="38">
        <f>IFERROR(ATLETAS[FGM]/ATLETAS[FGA],"")</f>
        <v>0</v>
      </c>
      <c r="Q80" s="4">
        <v>0.0</v>
      </c>
      <c r="R80" s="4">
        <v>1.0</v>
      </c>
      <c r="S80" s="38">
        <f>IFERROR(ATLETAS[2PM]/ATLETAS[2PA],"")</f>
        <v>0</v>
      </c>
      <c r="T80" s="4">
        <v>0.0</v>
      </c>
      <c r="U80" s="4">
        <v>0.0</v>
      </c>
      <c r="V80" s="38" t="str">
        <f>IFERROR(ATLETAS[3PM]/ATLETAS[3PA],"")</f>
        <v/>
      </c>
      <c r="W80" s="4">
        <v>0.0</v>
      </c>
      <c r="X80" s="4">
        <v>0.0</v>
      </c>
      <c r="Y80" s="38" t="str">
        <f>IFERROR(ATLETAS[FTM]/ATLETAS[FTA],"")</f>
        <v/>
      </c>
      <c r="Z80" s="4">
        <v>1.0</v>
      </c>
      <c r="AA80" s="4">
        <v>0.0</v>
      </c>
      <c r="AB80" s="40">
        <f>ATLETAS[REB O]+ATLETAS[REB D]</f>
        <v>1</v>
      </c>
      <c r="AC80" s="4">
        <v>0.0</v>
      </c>
      <c r="AD80" s="4">
        <v>2.0</v>
      </c>
      <c r="AE80" s="4">
        <v>1.0</v>
      </c>
      <c r="AF80" s="4">
        <v>0.0</v>
      </c>
      <c r="AG80" s="4">
        <v>0.0</v>
      </c>
      <c r="AH80" s="4">
        <v>0.0</v>
      </c>
      <c r="AI80" s="4">
        <v>-11.0</v>
      </c>
      <c r="AJ80" s="41">
        <f>ATLETAS[PONTOS]+ATLETAS[TOTAL REB]+ATLETAS[AST]+ATLETAS[TOCOS]+ATLETAS[ROUB]-(ATLETAS[FGA]-ATLETAS[FGM])-(ATLETAS[FTA]-ATLETAS[FTM])-ATLETAS[ERROS]</f>
        <v>-1</v>
      </c>
    </row>
    <row r="81">
      <c r="A81" s="3">
        <v>80.0</v>
      </c>
      <c r="B81" s="4">
        <v>5.0</v>
      </c>
      <c r="C81" s="4" t="s">
        <v>262</v>
      </c>
      <c r="D81" s="36">
        <v>45800.0</v>
      </c>
      <c r="E81" s="4" t="s">
        <v>266</v>
      </c>
      <c r="F81" s="4">
        <v>2025.0</v>
      </c>
      <c r="G81" s="4" t="s">
        <v>7</v>
      </c>
      <c r="H81" s="4" t="s">
        <v>67</v>
      </c>
      <c r="I81" s="4" t="s">
        <v>12</v>
      </c>
      <c r="J81" s="4" t="s">
        <v>265</v>
      </c>
      <c r="K81" s="4">
        <f>VLOOKUP(I81,'LISTA DE ATLETAS'!D:E,2,FALSE)</f>
        <v>2</v>
      </c>
      <c r="L81" s="4">
        <v>10.0</v>
      </c>
      <c r="M81" s="40">
        <f>(ATLETAS[2PM]*2)+(ATLETAS[3PM]*3)+(ATLETAS[FTM])</f>
        <v>10</v>
      </c>
      <c r="N81" s="40">
        <f>ATLETAS[2PM]+ATLETAS[3PM]</f>
        <v>4</v>
      </c>
      <c r="O81" s="40">
        <f>ATLETAS[2PA]+ATLETAS[3PA]</f>
        <v>21</v>
      </c>
      <c r="P81" s="38">
        <f>IFERROR(ATLETAS[FGM]/ATLETAS[FGA],"")</f>
        <v>0.1904761905</v>
      </c>
      <c r="Q81" s="4">
        <v>4.0</v>
      </c>
      <c r="R81" s="4">
        <v>13.0</v>
      </c>
      <c r="S81" s="38">
        <f>IFERROR(ATLETAS[2PM]/ATLETAS[2PA],"")</f>
        <v>0.3076923077</v>
      </c>
      <c r="T81" s="4">
        <v>0.0</v>
      </c>
      <c r="U81" s="4">
        <v>8.0</v>
      </c>
      <c r="V81" s="38">
        <f>IFERROR(ATLETAS[3PM]/ATLETAS[3PA],"")</f>
        <v>0</v>
      </c>
      <c r="W81" s="4">
        <v>2.0</v>
      </c>
      <c r="X81" s="4">
        <v>4.0</v>
      </c>
      <c r="Y81" s="38">
        <f>IFERROR(ATLETAS[FTM]/ATLETAS[FTA],"")</f>
        <v>0.5</v>
      </c>
      <c r="Z81" s="4">
        <v>0.0</v>
      </c>
      <c r="AA81" s="4">
        <v>4.0</v>
      </c>
      <c r="AB81" s="40">
        <f>ATLETAS[REB O]+ATLETAS[REB D]</f>
        <v>4</v>
      </c>
      <c r="AC81" s="4">
        <v>4.0</v>
      </c>
      <c r="AD81" s="4">
        <v>3.0</v>
      </c>
      <c r="AE81" s="4">
        <v>0.0</v>
      </c>
      <c r="AF81" s="4">
        <v>0.0</v>
      </c>
      <c r="AG81" s="4">
        <v>0.0</v>
      </c>
      <c r="AH81" s="4">
        <v>3.0</v>
      </c>
      <c r="AI81" s="4">
        <v>-18.0</v>
      </c>
      <c r="AJ81" s="41">
        <f>ATLETAS[PONTOS]+ATLETAS[TOTAL REB]+ATLETAS[AST]+ATLETAS[TOCOS]+ATLETAS[ROUB]-(ATLETAS[FGA]-ATLETAS[FGM])-(ATLETAS[FTA]-ATLETAS[FTM])-ATLETAS[ERROS]</f>
        <v>-4</v>
      </c>
    </row>
    <row r="82">
      <c r="A82" s="3">
        <v>81.0</v>
      </c>
      <c r="B82" s="4">
        <v>5.0</v>
      </c>
      <c r="C82" s="4" t="s">
        <v>262</v>
      </c>
      <c r="D82" s="36">
        <v>45800.0</v>
      </c>
      <c r="E82" s="4" t="s">
        <v>266</v>
      </c>
      <c r="F82" s="4">
        <v>2025.0</v>
      </c>
      <c r="G82" s="4" t="s">
        <v>7</v>
      </c>
      <c r="H82" s="4" t="s">
        <v>67</v>
      </c>
      <c r="I82" s="4" t="s">
        <v>18</v>
      </c>
      <c r="J82" s="4" t="s">
        <v>265</v>
      </c>
      <c r="K82" s="4">
        <f>VLOOKUP(I82,'LISTA DE ATLETAS'!D:E,2,FALSE)</f>
        <v>8</v>
      </c>
      <c r="L82" s="4">
        <v>11.0</v>
      </c>
      <c r="M82" s="40">
        <f>(ATLETAS[2PM]*2)+(ATLETAS[3PM]*3)+(ATLETAS[FTM])</f>
        <v>17</v>
      </c>
      <c r="N82" s="40">
        <f>ATLETAS[2PM]+ATLETAS[3PM]</f>
        <v>7</v>
      </c>
      <c r="O82" s="40">
        <f>ATLETAS[2PA]+ATLETAS[3PA]</f>
        <v>17</v>
      </c>
      <c r="P82" s="38">
        <f>IFERROR(ATLETAS[FGM]/ATLETAS[FGA],"")</f>
        <v>0.4117647059</v>
      </c>
      <c r="Q82" s="4">
        <v>4.0</v>
      </c>
      <c r="R82" s="4">
        <v>10.0</v>
      </c>
      <c r="S82" s="38">
        <f>IFERROR(ATLETAS[2PM]/ATLETAS[2PA],"")</f>
        <v>0.4</v>
      </c>
      <c r="T82" s="4">
        <v>3.0</v>
      </c>
      <c r="U82" s="4">
        <v>7.0</v>
      </c>
      <c r="V82" s="38">
        <f>IFERROR(ATLETAS[3PM]/ATLETAS[3PA],"")</f>
        <v>0.4285714286</v>
      </c>
      <c r="W82" s="4">
        <v>0.0</v>
      </c>
      <c r="X82" s="4">
        <v>0.0</v>
      </c>
      <c r="Y82" s="38" t="str">
        <f>IFERROR(ATLETAS[FTM]/ATLETAS[FTA],"")</f>
        <v/>
      </c>
      <c r="Z82" s="4">
        <v>1.0</v>
      </c>
      <c r="AA82" s="4">
        <v>3.0</v>
      </c>
      <c r="AB82" s="40">
        <f>ATLETAS[REB O]+ATLETAS[REB D]</f>
        <v>4</v>
      </c>
      <c r="AC82" s="4">
        <v>1.0</v>
      </c>
      <c r="AD82" s="4">
        <v>7.0</v>
      </c>
      <c r="AE82" s="4">
        <v>0.0</v>
      </c>
      <c r="AF82" s="4">
        <v>0.0</v>
      </c>
      <c r="AG82" s="4">
        <v>1.0</v>
      </c>
      <c r="AH82" s="4">
        <v>1.0</v>
      </c>
      <c r="AI82" s="4">
        <v>-14.0</v>
      </c>
      <c r="AJ82" s="41">
        <f>ATLETAS[PONTOS]+ATLETAS[TOTAL REB]+ATLETAS[AST]+ATLETAS[TOCOS]+ATLETAS[ROUB]-(ATLETAS[FGA]-ATLETAS[FGM])-(ATLETAS[FTA]-ATLETAS[FTM])-ATLETAS[ERROS]</f>
        <v>5</v>
      </c>
    </row>
    <row r="83">
      <c r="A83" s="3">
        <v>82.0</v>
      </c>
      <c r="B83" s="4">
        <v>5.0</v>
      </c>
      <c r="C83" s="4" t="s">
        <v>262</v>
      </c>
      <c r="D83" s="36">
        <v>45800.0</v>
      </c>
      <c r="E83" s="4" t="s">
        <v>266</v>
      </c>
      <c r="F83" s="4">
        <v>2025.0</v>
      </c>
      <c r="G83" s="4" t="s">
        <v>7</v>
      </c>
      <c r="H83" s="4" t="s">
        <v>67</v>
      </c>
      <c r="I83" s="4" t="s">
        <v>16</v>
      </c>
      <c r="J83" s="4" t="s">
        <v>264</v>
      </c>
      <c r="K83" s="4">
        <f>VLOOKUP(I83,'LISTA DE ATLETAS'!D:E,2,FALSE)</f>
        <v>8</v>
      </c>
      <c r="L83" s="4">
        <v>12.0</v>
      </c>
      <c r="M83" s="40">
        <f>(ATLETAS[2PM]*2)+(ATLETAS[3PM]*3)+(ATLETAS[FTM])</f>
        <v>5</v>
      </c>
      <c r="N83" s="40">
        <f>ATLETAS[2PM]+ATLETAS[3PM]</f>
        <v>2</v>
      </c>
      <c r="O83" s="40">
        <f>ATLETAS[2PA]+ATLETAS[3PA]</f>
        <v>9</v>
      </c>
      <c r="P83" s="38">
        <f>IFERROR(ATLETAS[FGM]/ATLETAS[FGA],"")</f>
        <v>0.2222222222</v>
      </c>
      <c r="Q83" s="4">
        <v>1.0</v>
      </c>
      <c r="R83" s="4">
        <v>4.0</v>
      </c>
      <c r="S83" s="38">
        <f>IFERROR(ATLETAS[2PM]/ATLETAS[2PA],"")</f>
        <v>0.25</v>
      </c>
      <c r="T83" s="4">
        <v>1.0</v>
      </c>
      <c r="U83" s="4">
        <v>5.0</v>
      </c>
      <c r="V83" s="38">
        <f>IFERROR(ATLETAS[3PM]/ATLETAS[3PA],"")</f>
        <v>0.2</v>
      </c>
      <c r="W83" s="4">
        <v>0.0</v>
      </c>
      <c r="X83" s="4">
        <v>0.0</v>
      </c>
      <c r="Y83" s="38" t="str">
        <f>IFERROR(ATLETAS[FTM]/ATLETAS[FTA],"")</f>
        <v/>
      </c>
      <c r="Z83" s="4">
        <v>0.0</v>
      </c>
      <c r="AA83" s="4">
        <v>2.0</v>
      </c>
      <c r="AB83" s="40">
        <f>ATLETAS[REB O]+ATLETAS[REB D]</f>
        <v>2</v>
      </c>
      <c r="AC83" s="4">
        <v>0.0</v>
      </c>
      <c r="AD83" s="4">
        <v>2.0</v>
      </c>
      <c r="AE83" s="4">
        <v>2.0</v>
      </c>
      <c r="AF83" s="4">
        <v>0.0</v>
      </c>
      <c r="AG83" s="4">
        <v>1.0</v>
      </c>
      <c r="AH83" s="4">
        <v>0.0</v>
      </c>
      <c r="AI83" s="4">
        <v>-20.0</v>
      </c>
      <c r="AJ83" s="41">
        <f>ATLETAS[PONTOS]+ATLETAS[TOTAL REB]+ATLETAS[AST]+ATLETAS[TOCOS]+ATLETAS[ROUB]-(ATLETAS[FGA]-ATLETAS[FGM])-(ATLETAS[FTA]-ATLETAS[FTM])-ATLETAS[ERROS]</f>
        <v>0</v>
      </c>
    </row>
    <row r="84">
      <c r="A84" s="3">
        <v>83.0</v>
      </c>
      <c r="B84" s="4">
        <v>5.0</v>
      </c>
      <c r="C84" s="4" t="s">
        <v>262</v>
      </c>
      <c r="D84" s="36">
        <v>45800.0</v>
      </c>
      <c r="E84" s="4" t="s">
        <v>266</v>
      </c>
      <c r="F84" s="4">
        <v>2025.0</v>
      </c>
      <c r="G84" s="4" t="s">
        <v>7</v>
      </c>
      <c r="H84" s="4" t="s">
        <v>67</v>
      </c>
      <c r="I84" s="4" t="s">
        <v>28</v>
      </c>
      <c r="J84" s="4" t="s">
        <v>265</v>
      </c>
      <c r="K84" s="4">
        <f>VLOOKUP(I84,'LISTA DE ATLETAS'!D:E,2,FALSE)</f>
        <v>8</v>
      </c>
      <c r="L84" s="4">
        <v>19.0</v>
      </c>
      <c r="M84" s="40">
        <f>(ATLETAS[2PM]*2)+(ATLETAS[3PM]*3)+(ATLETAS[FTM])</f>
        <v>14</v>
      </c>
      <c r="N84" s="40">
        <f>ATLETAS[2PM]+ATLETAS[3PM]</f>
        <v>7</v>
      </c>
      <c r="O84" s="40">
        <f>ATLETAS[2PA]+ATLETAS[3PA]</f>
        <v>14</v>
      </c>
      <c r="P84" s="38">
        <f>IFERROR(ATLETAS[FGM]/ATLETAS[FGA],"")</f>
        <v>0.5</v>
      </c>
      <c r="Q84" s="4">
        <v>7.0</v>
      </c>
      <c r="R84" s="4">
        <v>12.0</v>
      </c>
      <c r="S84" s="38">
        <f>IFERROR(ATLETAS[2PM]/ATLETAS[2PA],"")</f>
        <v>0.5833333333</v>
      </c>
      <c r="T84" s="4">
        <v>0.0</v>
      </c>
      <c r="U84" s="4">
        <v>2.0</v>
      </c>
      <c r="V84" s="38">
        <f>IFERROR(ATLETAS[3PM]/ATLETAS[3PA],"")</f>
        <v>0</v>
      </c>
      <c r="W84" s="4">
        <v>0.0</v>
      </c>
      <c r="X84" s="4">
        <v>4.0</v>
      </c>
      <c r="Y84" s="38">
        <f>IFERROR(ATLETAS[FTM]/ATLETAS[FTA],"")</f>
        <v>0</v>
      </c>
      <c r="Z84" s="4">
        <v>5.0</v>
      </c>
      <c r="AA84" s="4">
        <v>10.0</v>
      </c>
      <c r="AB84" s="40">
        <f>ATLETAS[REB O]+ATLETAS[REB D]</f>
        <v>15</v>
      </c>
      <c r="AC84" s="4">
        <v>2.0</v>
      </c>
      <c r="AD84" s="4">
        <v>3.0</v>
      </c>
      <c r="AE84" s="4">
        <v>2.0</v>
      </c>
      <c r="AF84" s="4">
        <v>2.0</v>
      </c>
      <c r="AG84" s="4">
        <v>3.0</v>
      </c>
      <c r="AH84" s="4">
        <v>3.0</v>
      </c>
      <c r="AI84" s="4">
        <v>-12.0</v>
      </c>
      <c r="AJ84" s="41">
        <f>ATLETAS[PONTOS]+ATLETAS[TOTAL REB]+ATLETAS[AST]+ATLETAS[TOCOS]+ATLETAS[ROUB]-(ATLETAS[FGA]-ATLETAS[FGM])-(ATLETAS[FTA]-ATLETAS[FTM])-ATLETAS[ERROS]</f>
        <v>21</v>
      </c>
    </row>
    <row r="85">
      <c r="A85" s="3">
        <v>84.0</v>
      </c>
      <c r="B85" s="4">
        <v>5.0</v>
      </c>
      <c r="C85" s="4" t="s">
        <v>262</v>
      </c>
      <c r="D85" s="36">
        <v>45800.0</v>
      </c>
      <c r="E85" s="4" t="s">
        <v>266</v>
      </c>
      <c r="F85" s="4">
        <v>2025.0</v>
      </c>
      <c r="G85" s="4" t="s">
        <v>7</v>
      </c>
      <c r="H85" s="4" t="s">
        <v>67</v>
      </c>
      <c r="I85" s="4" t="s">
        <v>20</v>
      </c>
      <c r="J85" s="4" t="s">
        <v>265</v>
      </c>
      <c r="K85" s="4">
        <f>VLOOKUP(I85,'LISTA DE ATLETAS'!D:E,2,FALSE)</f>
        <v>3</v>
      </c>
      <c r="L85" s="4">
        <v>23.0</v>
      </c>
      <c r="M85" s="40">
        <f>(ATLETAS[2PM]*2)+(ATLETAS[3PM]*3)+(ATLETAS[FTM])</f>
        <v>0</v>
      </c>
      <c r="N85" s="40">
        <f>ATLETAS[2PM]+ATLETAS[3PM]</f>
        <v>0</v>
      </c>
      <c r="O85" s="40">
        <f>ATLETAS[2PA]+ATLETAS[3PA]</f>
        <v>4</v>
      </c>
      <c r="P85" s="38">
        <f>IFERROR(ATLETAS[FGM]/ATLETAS[FGA],"")</f>
        <v>0</v>
      </c>
      <c r="Q85" s="4">
        <v>0.0</v>
      </c>
      <c r="R85" s="4">
        <v>4.0</v>
      </c>
      <c r="S85" s="38">
        <f>IFERROR(ATLETAS[2PM]/ATLETAS[2PA],"")</f>
        <v>0</v>
      </c>
      <c r="T85" s="4">
        <v>0.0</v>
      </c>
      <c r="U85" s="4">
        <v>0.0</v>
      </c>
      <c r="V85" s="38" t="str">
        <f>IFERROR(ATLETAS[3PM]/ATLETAS[3PA],"")</f>
        <v/>
      </c>
      <c r="W85" s="4">
        <v>0.0</v>
      </c>
      <c r="X85" s="4">
        <v>0.0</v>
      </c>
      <c r="Y85" s="38" t="str">
        <f>IFERROR(ATLETAS[FTM]/ATLETAS[FTA],"")</f>
        <v/>
      </c>
      <c r="Z85" s="4">
        <v>0.0</v>
      </c>
      <c r="AA85" s="4">
        <v>7.0</v>
      </c>
      <c r="AB85" s="40">
        <f>ATLETAS[REB O]+ATLETAS[REB D]</f>
        <v>7</v>
      </c>
      <c r="AC85" s="4">
        <v>3.0</v>
      </c>
      <c r="AD85" s="4">
        <v>0.0</v>
      </c>
      <c r="AE85" s="4">
        <v>1.0</v>
      </c>
      <c r="AF85" s="4">
        <v>0.0</v>
      </c>
      <c r="AG85" s="4">
        <v>3.0</v>
      </c>
      <c r="AH85" s="4">
        <v>0.0</v>
      </c>
      <c r="AI85" s="4">
        <v>-18.0</v>
      </c>
      <c r="AJ85" s="41">
        <f>ATLETAS[PONTOS]+ATLETAS[TOTAL REB]+ATLETAS[AST]+ATLETAS[TOCOS]+ATLETAS[ROUB]-(ATLETAS[FGA]-ATLETAS[FGM])-(ATLETAS[FTA]-ATLETAS[FTM])-ATLETAS[ERROS]</f>
        <v>7</v>
      </c>
    </row>
    <row r="86">
      <c r="A86" s="3">
        <v>85.0</v>
      </c>
      <c r="B86" s="4">
        <v>5.0</v>
      </c>
      <c r="C86" s="4" t="s">
        <v>262</v>
      </c>
      <c r="D86" s="36">
        <v>45800.0</v>
      </c>
      <c r="E86" s="4" t="s">
        <v>266</v>
      </c>
      <c r="F86" s="4">
        <v>2025.0</v>
      </c>
      <c r="G86" s="4" t="s">
        <v>7</v>
      </c>
      <c r="H86" s="4" t="s">
        <v>67</v>
      </c>
      <c r="I86" s="4" t="s">
        <v>22</v>
      </c>
      <c r="J86" s="4" t="s">
        <v>265</v>
      </c>
      <c r="K86" s="4">
        <f>VLOOKUP(I86,'LISTA DE ATLETAS'!D:E,2,FALSE)</f>
        <v>3</v>
      </c>
      <c r="L86" s="4">
        <v>44.0</v>
      </c>
      <c r="M86" s="40">
        <f>(ATLETAS[2PM]*2)+(ATLETAS[3PM]*3)+(ATLETAS[FTM])</f>
        <v>0</v>
      </c>
      <c r="N86" s="40">
        <f>ATLETAS[2PM]+ATLETAS[3PM]</f>
        <v>0</v>
      </c>
      <c r="O86" s="40">
        <f>ATLETAS[2PA]+ATLETAS[3PA]</f>
        <v>2</v>
      </c>
      <c r="P86" s="38">
        <f>IFERROR(ATLETAS[FGM]/ATLETAS[FGA],"")</f>
        <v>0</v>
      </c>
      <c r="Q86" s="4">
        <v>0.0</v>
      </c>
      <c r="R86" s="4">
        <v>0.0</v>
      </c>
      <c r="S86" s="38" t="str">
        <f>IFERROR(ATLETAS[2PM]/ATLETAS[2PA],"")</f>
        <v/>
      </c>
      <c r="T86" s="4">
        <v>0.0</v>
      </c>
      <c r="U86" s="4">
        <v>2.0</v>
      </c>
      <c r="V86" s="38">
        <f>IFERROR(ATLETAS[3PM]/ATLETAS[3PA],"")</f>
        <v>0</v>
      </c>
      <c r="W86" s="4">
        <v>0.0</v>
      </c>
      <c r="X86" s="4">
        <v>1.0</v>
      </c>
      <c r="Y86" s="38">
        <f>IFERROR(ATLETAS[FTM]/ATLETAS[FTA],"")</f>
        <v>0</v>
      </c>
      <c r="Z86" s="4">
        <v>0.0</v>
      </c>
      <c r="AA86" s="4">
        <v>1.0</v>
      </c>
      <c r="AB86" s="40">
        <f>ATLETAS[REB O]+ATLETAS[REB D]</f>
        <v>1</v>
      </c>
      <c r="AC86" s="4">
        <v>1.0</v>
      </c>
      <c r="AD86" s="4">
        <v>1.0</v>
      </c>
      <c r="AE86" s="4">
        <v>0.0</v>
      </c>
      <c r="AF86" s="4">
        <v>0.0</v>
      </c>
      <c r="AG86" s="4">
        <v>0.0</v>
      </c>
      <c r="AH86" s="4">
        <v>0.0</v>
      </c>
      <c r="AI86" s="4">
        <v>-12.0</v>
      </c>
      <c r="AJ86" s="41">
        <f>ATLETAS[PONTOS]+ATLETAS[TOTAL REB]+ATLETAS[AST]+ATLETAS[TOCOS]+ATLETAS[ROUB]-(ATLETAS[FGA]-ATLETAS[FGM])-(ATLETAS[FTA]-ATLETAS[FTM])-ATLETAS[ERROS]</f>
        <v>-2</v>
      </c>
    </row>
    <row r="87">
      <c r="A87" s="3">
        <v>86.0</v>
      </c>
      <c r="B87" s="4">
        <v>5.0</v>
      </c>
      <c r="C87" s="4" t="s">
        <v>262</v>
      </c>
      <c r="D87" s="36">
        <v>45800.0</v>
      </c>
      <c r="E87" s="4" t="s">
        <v>266</v>
      </c>
      <c r="F87" s="4">
        <v>2025.0</v>
      </c>
      <c r="G87" s="4" t="s">
        <v>7</v>
      </c>
      <c r="H87" s="4" t="s">
        <v>67</v>
      </c>
      <c r="I87" s="4" t="s">
        <v>24</v>
      </c>
      <c r="J87" s="4" t="s">
        <v>264</v>
      </c>
      <c r="K87" s="4">
        <f>VLOOKUP(I87,'LISTA DE ATLETAS'!D:E,2,FALSE)</f>
        <v>5</v>
      </c>
      <c r="L87" s="4">
        <v>87.0</v>
      </c>
      <c r="M87" s="40">
        <f>(ATLETAS[2PM]*2)+(ATLETAS[3PM]*3)+(ATLETAS[FTM])</f>
        <v>0</v>
      </c>
      <c r="N87" s="40">
        <f>ATLETAS[2PM]+ATLETAS[3PM]</f>
        <v>0</v>
      </c>
      <c r="O87" s="40">
        <f>ATLETAS[2PA]+ATLETAS[3PA]</f>
        <v>3</v>
      </c>
      <c r="P87" s="38">
        <f>IFERROR(ATLETAS[FGM]/ATLETAS[FGA],"")</f>
        <v>0</v>
      </c>
      <c r="Q87" s="4">
        <v>0.0</v>
      </c>
      <c r="R87" s="4">
        <v>2.0</v>
      </c>
      <c r="S87" s="38">
        <f>IFERROR(ATLETAS[2PM]/ATLETAS[2PA],"")</f>
        <v>0</v>
      </c>
      <c r="T87" s="4">
        <v>0.0</v>
      </c>
      <c r="U87" s="4">
        <v>1.0</v>
      </c>
      <c r="V87" s="38">
        <f>IFERROR(ATLETAS[3PM]/ATLETAS[3PA],"")</f>
        <v>0</v>
      </c>
      <c r="W87" s="4">
        <v>0.0</v>
      </c>
      <c r="X87" s="4">
        <v>0.0</v>
      </c>
      <c r="Y87" s="38" t="str">
        <f>IFERROR(ATLETAS[FTM]/ATLETAS[FTA],"")</f>
        <v/>
      </c>
      <c r="Z87" s="4">
        <v>0.0</v>
      </c>
      <c r="AA87" s="4">
        <v>1.0</v>
      </c>
      <c r="AB87" s="40">
        <f>ATLETAS[REB O]+ATLETAS[REB D]</f>
        <v>1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-10.0</v>
      </c>
      <c r="AJ87" s="41">
        <f>ATLETAS[PONTOS]+ATLETAS[TOTAL REB]+ATLETAS[AST]+ATLETAS[TOCOS]+ATLETAS[ROUB]-(ATLETAS[FGA]-ATLETAS[FGM])-(ATLETAS[FTA]-ATLETAS[FTM])-ATLETAS[ERROS]</f>
        <v>-2</v>
      </c>
    </row>
    <row r="88">
      <c r="A88" s="3">
        <v>87.0</v>
      </c>
      <c r="B88" s="4">
        <v>5.0</v>
      </c>
      <c r="C88" s="4" t="s">
        <v>262</v>
      </c>
      <c r="D88" s="36">
        <v>45800.0</v>
      </c>
      <c r="E88" s="4" t="s">
        <v>266</v>
      </c>
      <c r="F88" s="4">
        <v>2025.0</v>
      </c>
      <c r="G88" s="4" t="s">
        <v>67</v>
      </c>
      <c r="H88" s="4" t="s">
        <v>7</v>
      </c>
      <c r="I88" s="4" t="s">
        <v>68</v>
      </c>
      <c r="J88" s="4" t="s">
        <v>264</v>
      </c>
      <c r="K88" s="4">
        <f>VLOOKUP(I88,'LISTA DE ATLETAS'!D:E,2,FALSE)</f>
        <v>4</v>
      </c>
      <c r="L88" s="4">
        <v>4.0</v>
      </c>
      <c r="M88" s="40">
        <f>(ATLETAS[2PM]*2)+(ATLETAS[3PM]*3)+(ATLETAS[FTM])</f>
        <v>17</v>
      </c>
      <c r="N88" s="40">
        <f>ATLETAS[2PM]+ATLETAS[3PM]</f>
        <v>7</v>
      </c>
      <c r="O88" s="40">
        <f>ATLETAS[2PA]+ATLETAS[3PA]</f>
        <v>17</v>
      </c>
      <c r="P88" s="38">
        <f>IFERROR(ATLETAS[FGM]/ATLETAS[FGA],"")</f>
        <v>0.4117647059</v>
      </c>
      <c r="Q88" s="4">
        <v>4.0</v>
      </c>
      <c r="R88" s="4">
        <v>6.0</v>
      </c>
      <c r="S88" s="38">
        <f>IFERROR(ATLETAS[2PM]/ATLETAS[2PA],"")</f>
        <v>0.6666666667</v>
      </c>
      <c r="T88" s="4">
        <v>3.0</v>
      </c>
      <c r="U88" s="4">
        <v>11.0</v>
      </c>
      <c r="V88" s="38">
        <f>IFERROR(ATLETAS[3PM]/ATLETAS[3PA],"")</f>
        <v>0.2727272727</v>
      </c>
      <c r="W88" s="4">
        <v>0.0</v>
      </c>
      <c r="X88" s="4">
        <v>1.0</v>
      </c>
      <c r="Y88" s="38">
        <f>IFERROR(ATLETAS[FTM]/ATLETAS[FTA],"")</f>
        <v>0</v>
      </c>
      <c r="Z88" s="4">
        <v>1.0</v>
      </c>
      <c r="AA88" s="4">
        <v>0.0</v>
      </c>
      <c r="AB88" s="40">
        <f>ATLETAS[REB O]+ATLETAS[REB D]</f>
        <v>1</v>
      </c>
      <c r="AC88" s="4">
        <v>4.0</v>
      </c>
      <c r="AD88" s="4">
        <v>4.0</v>
      </c>
      <c r="AE88" s="4">
        <v>0.0</v>
      </c>
      <c r="AF88" s="4">
        <v>1.0</v>
      </c>
      <c r="AG88" s="4">
        <v>0.0</v>
      </c>
      <c r="AH88" s="4">
        <v>0.0</v>
      </c>
      <c r="AI88" s="4">
        <v>24.0</v>
      </c>
      <c r="AJ88" s="41">
        <f>ATLETAS[PONTOS]+ATLETAS[TOTAL REB]+ATLETAS[AST]+ATLETAS[TOCOS]+ATLETAS[ROUB]-(ATLETAS[FGA]-ATLETAS[FGM])-(ATLETAS[FTA]-ATLETAS[FTM])-ATLETAS[ERROS]</f>
        <v>8</v>
      </c>
    </row>
    <row r="89">
      <c r="A89" s="3">
        <v>88.0</v>
      </c>
      <c r="B89" s="4">
        <v>5.0</v>
      </c>
      <c r="C89" s="4" t="s">
        <v>262</v>
      </c>
      <c r="D89" s="36">
        <v>45800.0</v>
      </c>
      <c r="E89" s="4" t="s">
        <v>266</v>
      </c>
      <c r="F89" s="4">
        <v>2025.0</v>
      </c>
      <c r="G89" s="4" t="s">
        <v>67</v>
      </c>
      <c r="H89" s="4" t="s">
        <v>7</v>
      </c>
      <c r="I89" s="4" t="s">
        <v>70</v>
      </c>
      <c r="J89" s="4" t="s">
        <v>264</v>
      </c>
      <c r="K89" s="4">
        <f>VLOOKUP(I89,'LISTA DE ATLETAS'!D:E,2,FALSE)</f>
        <v>5</v>
      </c>
      <c r="L89" s="4">
        <v>5.0</v>
      </c>
      <c r="M89" s="40">
        <f>(ATLETAS[2PM]*2)+(ATLETAS[3PM]*3)+(ATLETAS[FTM])</f>
        <v>2</v>
      </c>
      <c r="N89" s="40">
        <f>ATLETAS[2PM]+ATLETAS[3PM]</f>
        <v>1</v>
      </c>
      <c r="O89" s="40">
        <f>ATLETAS[2PA]+ATLETAS[3PA]</f>
        <v>4</v>
      </c>
      <c r="P89" s="38">
        <f>IFERROR(ATLETAS[FGM]/ATLETAS[FGA],"")</f>
        <v>0.25</v>
      </c>
      <c r="Q89" s="4">
        <v>1.0</v>
      </c>
      <c r="R89" s="4">
        <v>2.0</v>
      </c>
      <c r="S89" s="38">
        <f>IFERROR(ATLETAS[2PM]/ATLETAS[2PA],"")</f>
        <v>0.5</v>
      </c>
      <c r="T89" s="4">
        <v>0.0</v>
      </c>
      <c r="U89" s="4">
        <v>2.0</v>
      </c>
      <c r="V89" s="38">
        <f>IFERROR(ATLETAS[3PM]/ATLETAS[3PA],"")</f>
        <v>0</v>
      </c>
      <c r="W89" s="4">
        <v>0.0</v>
      </c>
      <c r="X89" s="4">
        <v>0.0</v>
      </c>
      <c r="Y89" s="38" t="str">
        <f>IFERROR(ATLETAS[FTM]/ATLETAS[FTA],"")</f>
        <v/>
      </c>
      <c r="Z89" s="4">
        <v>0.0</v>
      </c>
      <c r="AA89" s="4">
        <v>2.0</v>
      </c>
      <c r="AB89" s="40">
        <f>ATLETAS[REB O]+ATLETAS[REB D]</f>
        <v>2</v>
      </c>
      <c r="AC89" s="4">
        <v>1.0</v>
      </c>
      <c r="AD89" s="4">
        <v>1.0</v>
      </c>
      <c r="AE89" s="4">
        <v>0.0</v>
      </c>
      <c r="AF89" s="4">
        <v>0.0</v>
      </c>
      <c r="AG89" s="4">
        <v>1.0</v>
      </c>
      <c r="AH89" s="4">
        <v>0.0</v>
      </c>
      <c r="AI89" s="4">
        <v>-2.0</v>
      </c>
      <c r="AJ89" s="41">
        <f>ATLETAS[PONTOS]+ATLETAS[TOTAL REB]+ATLETAS[AST]+ATLETAS[TOCOS]+ATLETAS[ROUB]-(ATLETAS[FGA]-ATLETAS[FGM])-(ATLETAS[FTA]-ATLETAS[FTM])-ATLETAS[ERROS]</f>
        <v>1</v>
      </c>
    </row>
    <row r="90">
      <c r="A90" s="3">
        <v>89.0</v>
      </c>
      <c r="B90" s="4">
        <v>5.0</v>
      </c>
      <c r="C90" s="4" t="s">
        <v>262</v>
      </c>
      <c r="D90" s="36">
        <v>45800.0</v>
      </c>
      <c r="E90" s="4" t="s">
        <v>266</v>
      </c>
      <c r="F90" s="4">
        <v>2025.0</v>
      </c>
      <c r="G90" s="4" t="s">
        <v>67</v>
      </c>
      <c r="H90" s="4" t="s">
        <v>7</v>
      </c>
      <c r="I90" s="4" t="s">
        <v>74</v>
      </c>
      <c r="J90" s="4" t="s">
        <v>265</v>
      </c>
      <c r="K90" s="4">
        <f>VLOOKUP(I90,'LISTA DE ATLETAS'!D:E,2,FALSE)</f>
        <v>8</v>
      </c>
      <c r="L90" s="4">
        <v>11.0</v>
      </c>
      <c r="M90" s="40">
        <f>(ATLETAS[2PM]*2)+(ATLETAS[3PM]*3)+(ATLETAS[FTM])</f>
        <v>7</v>
      </c>
      <c r="N90" s="40">
        <f>ATLETAS[2PM]+ATLETAS[3PM]</f>
        <v>3</v>
      </c>
      <c r="O90" s="40">
        <f>ATLETAS[2PA]+ATLETAS[3PA]</f>
        <v>13</v>
      </c>
      <c r="P90" s="38">
        <f>IFERROR(ATLETAS[FGM]/ATLETAS[FGA],"")</f>
        <v>0.2307692308</v>
      </c>
      <c r="Q90" s="4">
        <v>2.0</v>
      </c>
      <c r="R90" s="4">
        <v>6.0</v>
      </c>
      <c r="S90" s="38">
        <f>IFERROR(ATLETAS[2PM]/ATLETAS[2PA],"")</f>
        <v>0.3333333333</v>
      </c>
      <c r="T90" s="4">
        <v>1.0</v>
      </c>
      <c r="U90" s="4">
        <v>7.0</v>
      </c>
      <c r="V90" s="38">
        <f>IFERROR(ATLETAS[3PM]/ATLETAS[3PA],"")</f>
        <v>0.1428571429</v>
      </c>
      <c r="W90" s="4">
        <v>0.0</v>
      </c>
      <c r="X90" s="4">
        <v>1.0</v>
      </c>
      <c r="Y90" s="38">
        <f>IFERROR(ATLETAS[FTM]/ATLETAS[FTA],"")</f>
        <v>0</v>
      </c>
      <c r="Z90" s="4">
        <v>0.0</v>
      </c>
      <c r="AA90" s="4">
        <v>3.0</v>
      </c>
      <c r="AB90" s="40">
        <f>ATLETAS[REB O]+ATLETAS[REB D]</f>
        <v>3</v>
      </c>
      <c r="AC90" s="4">
        <v>1.0</v>
      </c>
      <c r="AD90" s="4">
        <v>2.0</v>
      </c>
      <c r="AE90" s="4">
        <v>0.0</v>
      </c>
      <c r="AF90" s="4">
        <v>0.0</v>
      </c>
      <c r="AG90" s="4">
        <v>1.0</v>
      </c>
      <c r="AH90" s="4">
        <v>1.0</v>
      </c>
      <c r="AI90" s="4">
        <v>5.0</v>
      </c>
      <c r="AJ90" s="5">
        <v>-2.0</v>
      </c>
    </row>
    <row r="91">
      <c r="A91" s="3">
        <v>90.0</v>
      </c>
      <c r="B91" s="4">
        <v>5.0</v>
      </c>
      <c r="C91" s="4" t="s">
        <v>262</v>
      </c>
      <c r="D91" s="36">
        <v>45800.0</v>
      </c>
      <c r="E91" s="4" t="s">
        <v>266</v>
      </c>
      <c r="F91" s="4">
        <v>2025.0</v>
      </c>
      <c r="G91" s="4" t="s">
        <v>67</v>
      </c>
      <c r="H91" s="4" t="s">
        <v>7</v>
      </c>
      <c r="I91" s="4" t="s">
        <v>84</v>
      </c>
      <c r="J91" s="4" t="s">
        <v>265</v>
      </c>
      <c r="K91" s="4">
        <f>VLOOKUP(I91,'LISTA DE ATLETAS'!D:E,2,FALSE)</f>
        <v>1</v>
      </c>
      <c r="L91" s="4">
        <v>12.0</v>
      </c>
      <c r="M91" s="40">
        <f>(ATLETAS[2PM]*2)+(ATLETAS[3PM]*3)+(ATLETAS[FTM])</f>
        <v>9</v>
      </c>
      <c r="N91" s="40">
        <f>ATLETAS[2PM]+ATLETAS[3PM]</f>
        <v>4</v>
      </c>
      <c r="O91" s="40">
        <f>ATLETAS[2PA]+ATLETAS[3PA]</f>
        <v>7</v>
      </c>
      <c r="P91" s="38">
        <f>IFERROR(ATLETAS[FGM]/ATLETAS[FGA],"")</f>
        <v>0.5714285714</v>
      </c>
      <c r="Q91" s="4">
        <v>3.0</v>
      </c>
      <c r="R91" s="4">
        <v>6.0</v>
      </c>
      <c r="S91" s="38">
        <f>IFERROR(ATLETAS[2PM]/ATLETAS[2PA],"")</f>
        <v>0.5</v>
      </c>
      <c r="T91" s="4">
        <v>1.0</v>
      </c>
      <c r="U91" s="4">
        <v>1.0</v>
      </c>
      <c r="V91" s="38">
        <f>IFERROR(ATLETAS[3PM]/ATLETAS[3PA],"")</f>
        <v>1</v>
      </c>
      <c r="W91" s="4">
        <v>0.0</v>
      </c>
      <c r="X91" s="4">
        <v>6.0</v>
      </c>
      <c r="Y91" s="38">
        <f>IFERROR(ATLETAS[FTM]/ATLETAS[FTA],"")</f>
        <v>0</v>
      </c>
      <c r="Z91" s="4">
        <v>5.0</v>
      </c>
      <c r="AA91" s="4">
        <v>6.0</v>
      </c>
      <c r="AB91" s="40">
        <f>ATLETAS[REB O]+ATLETAS[REB D]</f>
        <v>11</v>
      </c>
      <c r="AC91" s="4">
        <v>2.0</v>
      </c>
      <c r="AD91" s="4">
        <v>3.0</v>
      </c>
      <c r="AE91" s="4">
        <v>1.0</v>
      </c>
      <c r="AF91" s="4">
        <v>0.0</v>
      </c>
      <c r="AG91" s="4">
        <v>1.0</v>
      </c>
      <c r="AH91" s="4">
        <v>3.0</v>
      </c>
      <c r="AI91" s="4">
        <v>10.0</v>
      </c>
      <c r="AJ91" s="41">
        <f>ATLETAS[PONTOS]+ATLETAS[TOTAL REB]+ATLETAS[AST]+ATLETAS[TOCOS]+ATLETAS[ROUB]-(ATLETAS[FGA]-ATLETAS[FGM])-(ATLETAS[FTA]-ATLETAS[FTM])-ATLETAS[ERROS]</f>
        <v>11</v>
      </c>
    </row>
    <row r="92">
      <c r="A92" s="3">
        <v>91.0</v>
      </c>
      <c r="B92" s="4">
        <v>5.0</v>
      </c>
      <c r="C92" s="4" t="s">
        <v>262</v>
      </c>
      <c r="D92" s="36">
        <v>45800.0</v>
      </c>
      <c r="E92" s="4" t="s">
        <v>266</v>
      </c>
      <c r="F92" s="4">
        <v>2025.0</v>
      </c>
      <c r="G92" s="4" t="s">
        <v>67</v>
      </c>
      <c r="H92" s="4" t="s">
        <v>7</v>
      </c>
      <c r="I92" s="4" t="s">
        <v>90</v>
      </c>
      <c r="J92" s="4" t="s">
        <v>264</v>
      </c>
      <c r="K92" s="4">
        <f>VLOOKUP(I92,'LISTA DE ATLETAS'!D:E,2,FALSE)</f>
        <v>8</v>
      </c>
      <c r="L92" s="4">
        <v>15.0</v>
      </c>
      <c r="M92" s="40">
        <f>(ATLETAS[2PM]*2)+(ATLETAS[3PM]*3)+(ATLETAS[FTM])</f>
        <v>2</v>
      </c>
      <c r="N92" s="40">
        <f>ATLETAS[2PM]+ATLETAS[3PM]</f>
        <v>1</v>
      </c>
      <c r="O92" s="40">
        <f>ATLETAS[2PA]+ATLETAS[3PA]</f>
        <v>5</v>
      </c>
      <c r="P92" s="38">
        <f>IFERROR(ATLETAS[FGM]/ATLETAS[FGA],"")</f>
        <v>0.2</v>
      </c>
      <c r="Q92" s="4">
        <v>1.0</v>
      </c>
      <c r="R92" s="4">
        <v>5.0</v>
      </c>
      <c r="S92" s="38">
        <f>IFERROR(ATLETAS[2PM]/ATLETAS[2PA],"")</f>
        <v>0.2</v>
      </c>
      <c r="T92" s="4">
        <v>0.0</v>
      </c>
      <c r="U92" s="4">
        <v>0.0</v>
      </c>
      <c r="V92" s="38" t="str">
        <f>IFERROR(ATLETAS[3PM]/ATLETAS[3PA],"")</f>
        <v/>
      </c>
      <c r="W92" s="4">
        <v>0.0</v>
      </c>
      <c r="X92" s="4">
        <v>0.0</v>
      </c>
      <c r="Y92" s="38" t="str">
        <f>IFERROR(ATLETAS[FTM]/ATLETAS[FTA],"")</f>
        <v/>
      </c>
      <c r="Z92" s="4">
        <v>3.0</v>
      </c>
      <c r="AA92" s="4">
        <v>3.0</v>
      </c>
      <c r="AB92" s="40">
        <f>ATLETAS[REB O]+ATLETAS[REB D]</f>
        <v>6</v>
      </c>
      <c r="AC92" s="4">
        <v>1.0</v>
      </c>
      <c r="AD92" s="4">
        <v>1.0</v>
      </c>
      <c r="AE92" s="4">
        <v>1.0</v>
      </c>
      <c r="AF92" s="4">
        <v>0.0</v>
      </c>
      <c r="AG92" s="4">
        <v>2.0</v>
      </c>
      <c r="AH92" s="4">
        <v>0.0</v>
      </c>
      <c r="AI92" s="4">
        <v>1.0</v>
      </c>
      <c r="AJ92" s="41">
        <f>ATLETAS[PONTOS]+ATLETAS[TOTAL REB]+ATLETAS[AST]+ATLETAS[TOCOS]+ATLETAS[ROUB]-(ATLETAS[FGA]-ATLETAS[FGM])-(ATLETAS[FTA]-ATLETAS[FTM])-ATLETAS[ERROS]</f>
        <v>5</v>
      </c>
    </row>
    <row r="93">
      <c r="A93" s="3">
        <v>92.0</v>
      </c>
      <c r="B93" s="4">
        <v>5.0</v>
      </c>
      <c r="C93" s="4" t="s">
        <v>262</v>
      </c>
      <c r="D93" s="36">
        <v>45800.0</v>
      </c>
      <c r="E93" s="4" t="s">
        <v>266</v>
      </c>
      <c r="F93" s="4">
        <v>2025.0</v>
      </c>
      <c r="G93" s="4" t="s">
        <v>67</v>
      </c>
      <c r="H93" s="4" t="s">
        <v>7</v>
      </c>
      <c r="I93" s="4" t="s">
        <v>82</v>
      </c>
      <c r="J93" s="4" t="s">
        <v>265</v>
      </c>
      <c r="K93" s="4">
        <f>VLOOKUP(I93,'LISTA DE ATLETAS'!D:E,2,FALSE)</f>
        <v>4</v>
      </c>
      <c r="L93" s="4">
        <v>16.0</v>
      </c>
      <c r="M93" s="40">
        <f>(ATLETAS[2PM]*2)+(ATLETAS[3PM]*3)+(ATLETAS[FTM])</f>
        <v>14</v>
      </c>
      <c r="N93" s="40">
        <f>ATLETAS[2PM]+ATLETAS[3PM]</f>
        <v>5</v>
      </c>
      <c r="O93" s="40">
        <f>ATLETAS[2PA]+ATLETAS[3PA]</f>
        <v>10</v>
      </c>
      <c r="P93" s="38">
        <f>IFERROR(ATLETAS[FGM]/ATLETAS[FGA],"")</f>
        <v>0.5</v>
      </c>
      <c r="Q93" s="4">
        <v>3.0</v>
      </c>
      <c r="R93" s="4">
        <v>4.0</v>
      </c>
      <c r="S93" s="38">
        <f>IFERROR(ATLETAS[2PM]/ATLETAS[2PA],"")</f>
        <v>0.75</v>
      </c>
      <c r="T93" s="4">
        <v>2.0</v>
      </c>
      <c r="U93" s="4">
        <v>6.0</v>
      </c>
      <c r="V93" s="38">
        <f>IFERROR(ATLETAS[3PM]/ATLETAS[3PA],"")</f>
        <v>0.3333333333</v>
      </c>
      <c r="W93" s="4">
        <v>2.0</v>
      </c>
      <c r="X93" s="4">
        <v>2.0</v>
      </c>
      <c r="Y93" s="38">
        <f>IFERROR(ATLETAS[FTM]/ATLETAS[FTA],"")</f>
        <v>1</v>
      </c>
      <c r="Z93" s="4">
        <v>5.0</v>
      </c>
      <c r="AA93" s="4">
        <v>12.0</v>
      </c>
      <c r="AB93" s="40">
        <f>ATLETAS[REB O]+ATLETAS[REB D]</f>
        <v>17</v>
      </c>
      <c r="AC93" s="4">
        <v>8.0</v>
      </c>
      <c r="AD93" s="4">
        <v>4.0</v>
      </c>
      <c r="AE93" s="4">
        <v>4.0</v>
      </c>
      <c r="AF93" s="4">
        <v>0.0</v>
      </c>
      <c r="AG93" s="4">
        <v>0.0</v>
      </c>
      <c r="AH93" s="4">
        <v>1.0</v>
      </c>
      <c r="AI93" s="4">
        <v>27.0</v>
      </c>
      <c r="AJ93" s="41">
        <f>ATLETAS[PONTOS]+ATLETAS[TOTAL REB]+ATLETAS[AST]+ATLETAS[TOCOS]+ATLETAS[ROUB]-(ATLETAS[FGA]-ATLETAS[FGM])-(ATLETAS[FTA]-ATLETAS[FTM])-ATLETAS[ERROS]</f>
        <v>34</v>
      </c>
    </row>
    <row r="94">
      <c r="A94" s="3">
        <v>93.0</v>
      </c>
      <c r="B94" s="4">
        <v>5.0</v>
      </c>
      <c r="C94" s="4" t="s">
        <v>262</v>
      </c>
      <c r="D94" s="36">
        <v>45800.0</v>
      </c>
      <c r="E94" s="4" t="s">
        <v>266</v>
      </c>
      <c r="F94" s="4">
        <v>2025.0</v>
      </c>
      <c r="G94" s="4" t="s">
        <v>67</v>
      </c>
      <c r="H94" s="4" t="s">
        <v>7</v>
      </c>
      <c r="I94" s="4" t="s">
        <v>88</v>
      </c>
      <c r="J94" s="4" t="s">
        <v>265</v>
      </c>
      <c r="K94" s="4">
        <f>VLOOKUP(I94,'LISTA DE ATLETAS'!D:E,2,FALSE)</f>
        <v>8</v>
      </c>
      <c r="L94" s="4">
        <v>22.0</v>
      </c>
      <c r="M94" s="40">
        <f>(ATLETAS[2PM]*2)+(ATLETAS[3PM]*3)+(ATLETAS[FTM])</f>
        <v>14</v>
      </c>
      <c r="N94" s="40">
        <f>ATLETAS[2PM]+ATLETAS[3PM]</f>
        <v>5</v>
      </c>
      <c r="O94" s="40">
        <f>ATLETAS[2PA]+ATLETAS[3PA]</f>
        <v>10</v>
      </c>
      <c r="P94" s="38">
        <f>IFERROR(ATLETAS[FGM]/ATLETAS[FGA],"")</f>
        <v>0.5</v>
      </c>
      <c r="Q94" s="4">
        <v>3.0</v>
      </c>
      <c r="R94" s="4">
        <v>7.0</v>
      </c>
      <c r="S94" s="38">
        <f>IFERROR(ATLETAS[2PM]/ATLETAS[2PA],"")</f>
        <v>0.4285714286</v>
      </c>
      <c r="T94" s="4">
        <v>2.0</v>
      </c>
      <c r="U94" s="4">
        <v>3.0</v>
      </c>
      <c r="V94" s="38">
        <f>IFERROR(ATLETAS[3PM]/ATLETAS[3PA],"")</f>
        <v>0.6666666667</v>
      </c>
      <c r="W94" s="4">
        <v>2.0</v>
      </c>
      <c r="X94" s="4">
        <v>4.0</v>
      </c>
      <c r="Y94" s="38">
        <f>IFERROR(ATLETAS[FTM]/ATLETAS[FTA],"")</f>
        <v>0.5</v>
      </c>
      <c r="Z94" s="4">
        <v>0.0</v>
      </c>
      <c r="AA94" s="4">
        <v>3.0</v>
      </c>
      <c r="AB94" s="40">
        <f>ATLETAS[REB O]+ATLETAS[REB D]</f>
        <v>3</v>
      </c>
      <c r="AC94" s="4">
        <v>3.0</v>
      </c>
      <c r="AD94" s="4">
        <v>4.0</v>
      </c>
      <c r="AE94" s="4">
        <v>2.0</v>
      </c>
      <c r="AF94" s="4">
        <v>1.0</v>
      </c>
      <c r="AG94" s="4">
        <v>3.0</v>
      </c>
      <c r="AH94" s="4">
        <v>2.0</v>
      </c>
      <c r="AI94" s="4">
        <v>28.0</v>
      </c>
      <c r="AJ94" s="41">
        <f>ATLETAS[PONTOS]+ATLETAS[TOTAL REB]+ATLETAS[AST]+ATLETAS[TOCOS]+ATLETAS[ROUB]-(ATLETAS[FGA]-ATLETAS[FGM])-(ATLETAS[FTA]-ATLETAS[FTM])-ATLETAS[ERROS]</f>
        <v>12</v>
      </c>
    </row>
    <row r="95">
      <c r="A95" s="3">
        <v>94.0</v>
      </c>
      <c r="B95" s="4">
        <v>5.0</v>
      </c>
      <c r="C95" s="4" t="s">
        <v>262</v>
      </c>
      <c r="D95" s="36">
        <v>45800.0</v>
      </c>
      <c r="E95" s="4" t="s">
        <v>266</v>
      </c>
      <c r="F95" s="4">
        <v>2025.0</v>
      </c>
      <c r="G95" s="4" t="s">
        <v>67</v>
      </c>
      <c r="H95" s="4" t="s">
        <v>7</v>
      </c>
      <c r="I95" s="4" t="s">
        <v>78</v>
      </c>
      <c r="J95" s="4" t="s">
        <v>264</v>
      </c>
      <c r="K95" s="4">
        <f>VLOOKUP(I95,'LISTA DE ATLETAS'!D:E,2,FALSE)</f>
        <v>1</v>
      </c>
      <c r="L95" s="4">
        <v>28.0</v>
      </c>
      <c r="M95" s="40">
        <f>(ATLETAS[2PM]*2)+(ATLETAS[3PM]*3)+(ATLETAS[FTM])</f>
        <v>0</v>
      </c>
      <c r="N95" s="40">
        <f>ATLETAS[2PM]+ATLETAS[3PM]</f>
        <v>0</v>
      </c>
      <c r="O95" s="40">
        <f>ATLETAS[2PA]+ATLETAS[3PA]</f>
        <v>1</v>
      </c>
      <c r="P95" s="38">
        <f>IFERROR(ATLETAS[FGM]/ATLETAS[FGA],"")</f>
        <v>0</v>
      </c>
      <c r="Q95" s="4">
        <v>0.0</v>
      </c>
      <c r="R95" s="4">
        <v>0.0</v>
      </c>
      <c r="S95" s="38" t="str">
        <f>IFERROR(ATLETAS[2PM]/ATLETAS[2PA],"")</f>
        <v/>
      </c>
      <c r="T95" s="4">
        <v>0.0</v>
      </c>
      <c r="U95" s="4">
        <v>1.0</v>
      </c>
      <c r="V95" s="38">
        <f>IFERROR(ATLETAS[3PM]/ATLETAS[3PA],"")</f>
        <v>0</v>
      </c>
      <c r="W95" s="4">
        <v>0.0</v>
      </c>
      <c r="X95" s="4">
        <v>0.0</v>
      </c>
      <c r="Y95" s="38" t="str">
        <f>IFERROR(ATLETAS[FTM]/ATLETAS[FTA],"")</f>
        <v/>
      </c>
      <c r="Z95" s="4">
        <v>2.0</v>
      </c>
      <c r="AA95" s="4">
        <v>1.0</v>
      </c>
      <c r="AB95" s="40">
        <f>ATLETAS[REB O]+ATLETAS[REB D]</f>
        <v>3</v>
      </c>
      <c r="AC95" s="4">
        <v>0.0</v>
      </c>
      <c r="AD95" s="4">
        <v>1.0</v>
      </c>
      <c r="AE95" s="4">
        <v>0.0</v>
      </c>
      <c r="AF95" s="4">
        <v>0.0</v>
      </c>
      <c r="AG95" s="4">
        <v>0.0</v>
      </c>
      <c r="AH95" s="4">
        <v>0.0</v>
      </c>
      <c r="AI95" s="4">
        <v>-1.0</v>
      </c>
      <c r="AJ95" s="41">
        <f>ATLETAS[PONTOS]+ATLETAS[TOTAL REB]+ATLETAS[AST]+ATLETAS[TOCOS]+ATLETAS[ROUB]-(ATLETAS[FGA]-ATLETAS[FGM])-(ATLETAS[FTA]-ATLETAS[FTM])-ATLETAS[ERROS]</f>
        <v>1</v>
      </c>
    </row>
    <row r="96">
      <c r="A96" s="3">
        <v>95.0</v>
      </c>
      <c r="B96" s="4">
        <v>5.0</v>
      </c>
      <c r="C96" s="4" t="s">
        <v>262</v>
      </c>
      <c r="D96" s="36">
        <v>45800.0</v>
      </c>
      <c r="E96" s="4" t="s">
        <v>266</v>
      </c>
      <c r="F96" s="4">
        <v>2025.0</v>
      </c>
      <c r="G96" s="4" t="s">
        <v>67</v>
      </c>
      <c r="H96" s="4" t="s">
        <v>7</v>
      </c>
      <c r="I96" s="4" t="s">
        <v>86</v>
      </c>
      <c r="J96" s="4" t="s">
        <v>265</v>
      </c>
      <c r="K96" s="4">
        <f>VLOOKUP(I96,'LISTA DE ATLETAS'!D:E,2,FALSE)</f>
        <v>4</v>
      </c>
      <c r="L96" s="4">
        <v>30.0</v>
      </c>
      <c r="M96" s="40">
        <f>(ATLETAS[2PM]*2)+(ATLETAS[3PM]*3)+(ATLETAS[FTM])</f>
        <v>4</v>
      </c>
      <c r="N96" s="40">
        <f>ATLETAS[2PM]+ATLETAS[3PM]</f>
        <v>2</v>
      </c>
      <c r="O96" s="40">
        <f>ATLETAS[2PA]+ATLETAS[3PA]</f>
        <v>10</v>
      </c>
      <c r="P96" s="38">
        <f>IFERROR(ATLETAS[FGM]/ATLETAS[FGA],"")</f>
        <v>0.2</v>
      </c>
      <c r="Q96" s="4">
        <v>2.0</v>
      </c>
      <c r="R96" s="4">
        <v>7.0</v>
      </c>
      <c r="S96" s="38">
        <f>IFERROR(ATLETAS[2PM]/ATLETAS[2PA],"")</f>
        <v>0.2857142857</v>
      </c>
      <c r="T96" s="4">
        <v>0.0</v>
      </c>
      <c r="U96" s="4">
        <v>3.0</v>
      </c>
      <c r="V96" s="38">
        <f>IFERROR(ATLETAS[3PM]/ATLETAS[3PA],"")</f>
        <v>0</v>
      </c>
      <c r="W96" s="4">
        <v>0.0</v>
      </c>
      <c r="X96" s="4">
        <v>0.0</v>
      </c>
      <c r="Y96" s="38" t="str">
        <f>IFERROR(ATLETAS[FTM]/ATLETAS[FTA],"")</f>
        <v/>
      </c>
      <c r="Z96" s="4">
        <v>5.0</v>
      </c>
      <c r="AA96" s="4">
        <v>6.0</v>
      </c>
      <c r="AB96" s="40">
        <f>ATLETAS[REB O]+ATLETAS[REB D]</f>
        <v>11</v>
      </c>
      <c r="AC96" s="4">
        <v>3.0</v>
      </c>
      <c r="AD96" s="4">
        <v>2.0</v>
      </c>
      <c r="AE96" s="4">
        <v>2.0</v>
      </c>
      <c r="AF96" s="4">
        <v>0.0</v>
      </c>
      <c r="AG96" s="4">
        <v>1.0</v>
      </c>
      <c r="AH96" s="4">
        <v>0.0</v>
      </c>
      <c r="AI96" s="4">
        <v>23.0</v>
      </c>
      <c r="AJ96" s="41">
        <f>ATLETAS[PONTOS]+ATLETAS[TOTAL REB]+ATLETAS[AST]+ATLETAS[TOCOS]+ATLETAS[ROUB]-(ATLETAS[FGA]-ATLETAS[FGM])-(ATLETAS[FTA]-ATLETAS[FTM])-ATLETAS[ERROS]</f>
        <v>10</v>
      </c>
    </row>
    <row r="97">
      <c r="A97" s="3">
        <v>96.0</v>
      </c>
      <c r="B97" s="4">
        <v>6.0</v>
      </c>
      <c r="C97" s="4" t="s">
        <v>262</v>
      </c>
      <c r="D97" s="36">
        <v>45801.0</v>
      </c>
      <c r="E97" s="4" t="s">
        <v>266</v>
      </c>
      <c r="F97" s="4">
        <v>2025.0</v>
      </c>
      <c r="G97" s="4" t="s">
        <v>181</v>
      </c>
      <c r="H97" s="4" t="s">
        <v>155</v>
      </c>
      <c r="I97" s="4" t="s">
        <v>182</v>
      </c>
      <c r="J97" s="4" t="s">
        <v>265</v>
      </c>
      <c r="K97" s="4">
        <f>VLOOKUP(I97,'LISTA DE ATLETAS'!D:E,2,FALSE)</f>
        <v>4</v>
      </c>
      <c r="L97" s="4">
        <v>0.0</v>
      </c>
      <c r="M97" s="40">
        <f>(ATLETAS[2PM]*2)+(ATLETAS[3PM]*3)+(ATLETAS[FTM])</f>
        <v>4</v>
      </c>
      <c r="N97" s="40">
        <f>ATLETAS[2PM]+ATLETAS[3PM]</f>
        <v>2</v>
      </c>
      <c r="O97" s="40">
        <f>ATLETAS[2PA]+ATLETAS[3PA]</f>
        <v>8</v>
      </c>
      <c r="P97" s="38">
        <f>IFERROR(ATLETAS[FGM]/ATLETAS[FGA],"")</f>
        <v>0.25</v>
      </c>
      <c r="Q97" s="4">
        <v>2.0</v>
      </c>
      <c r="R97" s="4">
        <v>5.0</v>
      </c>
      <c r="S97" s="38">
        <f>IFERROR(ATLETAS[2PM]/ATLETAS[2PA],"")</f>
        <v>0.4</v>
      </c>
      <c r="T97" s="4">
        <v>0.0</v>
      </c>
      <c r="U97" s="4">
        <v>3.0</v>
      </c>
      <c r="V97" s="38">
        <f>IFERROR(ATLETAS[3PM]/ATLETAS[3PA],"")</f>
        <v>0</v>
      </c>
      <c r="W97" s="4">
        <v>0.0</v>
      </c>
      <c r="X97" s="4">
        <v>0.0</v>
      </c>
      <c r="Y97" s="38" t="str">
        <f>IFERROR(ATLETAS[FTM]/ATLETAS[FTA],"")</f>
        <v/>
      </c>
      <c r="Z97" s="4">
        <v>2.0</v>
      </c>
      <c r="AA97" s="4">
        <v>15.0</v>
      </c>
      <c r="AB97" s="40">
        <f>ATLETAS[REB O]+ATLETAS[REB D]</f>
        <v>17</v>
      </c>
      <c r="AC97" s="4">
        <v>6.0</v>
      </c>
      <c r="AD97" s="4">
        <v>6.0</v>
      </c>
      <c r="AE97" s="4">
        <v>2.0</v>
      </c>
      <c r="AF97" s="4">
        <v>1.0</v>
      </c>
      <c r="AG97" s="4">
        <v>0.0</v>
      </c>
      <c r="AH97" s="4">
        <v>2.0</v>
      </c>
      <c r="AI97" s="4">
        <v>2.0</v>
      </c>
      <c r="AJ97" s="41">
        <f>ATLETAS[PONTOS]+ATLETAS[TOTAL REB]+ATLETAS[AST]+ATLETAS[TOCOS]+ATLETAS[ROUB]-(ATLETAS[FGA]-ATLETAS[FGM])-(ATLETAS[FTA]-ATLETAS[FTM])-ATLETAS[ERROS]</f>
        <v>18</v>
      </c>
    </row>
    <row r="98">
      <c r="A98" s="3">
        <v>97.0</v>
      </c>
      <c r="B98" s="4">
        <v>6.0</v>
      </c>
      <c r="C98" s="4" t="s">
        <v>262</v>
      </c>
      <c r="D98" s="36">
        <v>45801.0</v>
      </c>
      <c r="E98" s="4" t="s">
        <v>266</v>
      </c>
      <c r="F98" s="4">
        <v>2025.0</v>
      </c>
      <c r="G98" s="4" t="s">
        <v>181</v>
      </c>
      <c r="H98" s="4" t="s">
        <v>155</v>
      </c>
      <c r="I98" s="4" t="s">
        <v>267</v>
      </c>
      <c r="J98" s="4" t="s">
        <v>265</v>
      </c>
      <c r="K98" s="4" t="str">
        <f>VLOOKUP(I98,'LISTA DE ATLETAS'!D:E,2,FALSE)</f>
        <v>#N/A</v>
      </c>
      <c r="L98" s="4">
        <v>3.0</v>
      </c>
      <c r="M98" s="40">
        <f>(ATLETAS[2PM]*2)+(ATLETAS[3PM]*3)+(ATLETAS[FTM])</f>
        <v>2</v>
      </c>
      <c r="N98" s="40">
        <f>ATLETAS[2PM]+ATLETAS[3PM]</f>
        <v>1</v>
      </c>
      <c r="O98" s="40">
        <f>ATLETAS[2PA]+ATLETAS[3PA]</f>
        <v>9</v>
      </c>
      <c r="P98" s="38">
        <f>IFERROR(ATLETAS[FGM]/ATLETAS[FGA],"")</f>
        <v>0.1111111111</v>
      </c>
      <c r="Q98" s="4">
        <v>1.0</v>
      </c>
      <c r="R98" s="4">
        <v>6.0</v>
      </c>
      <c r="S98" s="38">
        <f>IFERROR(ATLETAS[2PM]/ATLETAS[2PA],"")</f>
        <v>0.1666666667</v>
      </c>
      <c r="T98" s="4">
        <v>0.0</v>
      </c>
      <c r="U98" s="4">
        <v>3.0</v>
      </c>
      <c r="V98" s="38">
        <f>IFERROR(ATLETAS[3PM]/ATLETAS[3PA],"")</f>
        <v>0</v>
      </c>
      <c r="W98" s="4">
        <v>0.0</v>
      </c>
      <c r="X98" s="4">
        <v>0.0</v>
      </c>
      <c r="Y98" s="38" t="str">
        <f>IFERROR(ATLETAS[FTM]/ATLETAS[FTA],"")</f>
        <v/>
      </c>
      <c r="Z98" s="4">
        <v>3.0</v>
      </c>
      <c r="AA98" s="4">
        <v>3.0</v>
      </c>
      <c r="AB98" s="40">
        <f>ATLETAS[REB O]+ATLETAS[REB D]</f>
        <v>6</v>
      </c>
      <c r="AC98" s="4">
        <v>2.0</v>
      </c>
      <c r="AD98" s="4">
        <v>1.0</v>
      </c>
      <c r="AE98" s="4">
        <v>0.0</v>
      </c>
      <c r="AF98" s="4">
        <v>1.0</v>
      </c>
      <c r="AG98" s="4">
        <v>1.0</v>
      </c>
      <c r="AH98" s="4">
        <v>0.0</v>
      </c>
      <c r="AI98" s="4">
        <v>2.0</v>
      </c>
      <c r="AJ98" s="41">
        <f>ATLETAS[PONTOS]+ATLETAS[TOTAL REB]+ATLETAS[AST]+ATLETAS[TOCOS]+ATLETAS[ROUB]-(ATLETAS[FGA]-ATLETAS[FGM])-(ATLETAS[FTA]-ATLETAS[FTM])-ATLETAS[ERROS]</f>
        <v>2</v>
      </c>
    </row>
    <row r="99">
      <c r="A99" s="3">
        <v>98.0</v>
      </c>
      <c r="B99" s="4">
        <v>6.0</v>
      </c>
      <c r="C99" s="4" t="s">
        <v>262</v>
      </c>
      <c r="D99" s="36">
        <v>45801.0</v>
      </c>
      <c r="E99" s="4" t="s">
        <v>266</v>
      </c>
      <c r="F99" s="4">
        <v>2025.0</v>
      </c>
      <c r="G99" s="4" t="s">
        <v>181</v>
      </c>
      <c r="H99" s="4" t="s">
        <v>155</v>
      </c>
      <c r="I99" s="4" t="s">
        <v>268</v>
      </c>
      <c r="J99" s="4" t="s">
        <v>264</v>
      </c>
      <c r="K99" s="4" t="str">
        <f>VLOOKUP(I99,'LISTA DE ATLETAS'!D:E,2,FALSE)</f>
        <v>#N/A</v>
      </c>
      <c r="L99" s="4">
        <v>5.0</v>
      </c>
      <c r="M99" s="40">
        <f>(ATLETAS[2PM]*2)+(ATLETAS[3PM]*3)+(ATLETAS[FTM])</f>
        <v>0</v>
      </c>
      <c r="N99" s="40">
        <f>ATLETAS[2PM]+ATLETAS[3PM]</f>
        <v>0</v>
      </c>
      <c r="O99" s="40">
        <f>ATLETAS[2PA]+ATLETAS[3PA]</f>
        <v>0</v>
      </c>
      <c r="P99" s="38" t="str">
        <f>IFERROR(ATLETAS[FGM]/ATLETAS[FGA],"")</f>
        <v/>
      </c>
      <c r="Q99" s="4"/>
      <c r="R99" s="4"/>
      <c r="S99" s="38" t="str">
        <f>IFERROR(ATLETAS[2PM]/ATLETAS[2PA],"")</f>
        <v/>
      </c>
      <c r="T99" s="4"/>
      <c r="U99" s="4"/>
      <c r="V99" s="38" t="str">
        <f>IFERROR(ATLETAS[3PM]/ATLETAS[3PA],"")</f>
        <v/>
      </c>
      <c r="W99" s="4"/>
      <c r="X99" s="4"/>
      <c r="Y99" s="38" t="str">
        <f>IFERROR(ATLETAS[FTM]/ATLETAS[FTA],"")</f>
        <v/>
      </c>
      <c r="Z99" s="4"/>
      <c r="AA99" s="4"/>
      <c r="AB99" s="40">
        <f>ATLETAS[REB O]+ATLETAS[REB D]</f>
        <v>0</v>
      </c>
      <c r="AC99" s="4"/>
      <c r="AD99" s="4"/>
      <c r="AE99" s="4"/>
      <c r="AF99" s="4"/>
      <c r="AG99" s="4"/>
      <c r="AH99" s="4"/>
      <c r="AI99" s="4"/>
      <c r="AJ99" s="41">
        <f>ATLETAS[PONTOS]+ATLETAS[TOTAL REB]+ATLETAS[AST]+ATLETAS[TOCOS]+ATLETAS[ROUB]-(ATLETAS[FGA]-ATLETAS[FGM])-(ATLETAS[FTA]-ATLETAS[FTM])-ATLETAS[ERROS]</f>
        <v>0</v>
      </c>
    </row>
    <row r="100">
      <c r="A100" s="3">
        <v>99.0</v>
      </c>
      <c r="B100" s="4">
        <v>6.0</v>
      </c>
      <c r="C100" s="4" t="s">
        <v>262</v>
      </c>
      <c r="D100" s="36">
        <v>45801.0</v>
      </c>
      <c r="E100" s="4" t="s">
        <v>266</v>
      </c>
      <c r="F100" s="4">
        <v>2025.0</v>
      </c>
      <c r="G100" s="4" t="s">
        <v>181</v>
      </c>
      <c r="H100" s="4" t="s">
        <v>155</v>
      </c>
      <c r="I100" s="4" t="s">
        <v>201</v>
      </c>
      <c r="J100" s="4" t="s">
        <v>265</v>
      </c>
      <c r="K100" s="4">
        <f>VLOOKUP(I100,'LISTA DE ATLETAS'!D:E,2,FALSE)</f>
        <v>1</v>
      </c>
      <c r="L100" s="4">
        <v>9.0</v>
      </c>
      <c r="M100" s="40">
        <f>(ATLETAS[2PM]*2)+(ATLETAS[3PM]*3)+(ATLETAS[FTM])</f>
        <v>21</v>
      </c>
      <c r="N100" s="40">
        <f>ATLETAS[2PM]+ATLETAS[3PM]</f>
        <v>8</v>
      </c>
      <c r="O100" s="40">
        <f>ATLETAS[2PA]+ATLETAS[3PA]</f>
        <v>17</v>
      </c>
      <c r="P100" s="38">
        <f>IFERROR(ATLETAS[FGM]/ATLETAS[FGA],"")</f>
        <v>0.4705882353</v>
      </c>
      <c r="Q100" s="4">
        <v>3.0</v>
      </c>
      <c r="R100" s="4">
        <v>8.0</v>
      </c>
      <c r="S100" s="38">
        <f>IFERROR(ATLETAS[2PM]/ATLETAS[2PA],"")</f>
        <v>0.375</v>
      </c>
      <c r="T100" s="4">
        <v>5.0</v>
      </c>
      <c r="U100" s="4">
        <v>9.0</v>
      </c>
      <c r="V100" s="38">
        <f>IFERROR(ATLETAS[3PM]/ATLETAS[3PA],"")</f>
        <v>0.5555555556</v>
      </c>
      <c r="W100" s="4">
        <v>0.0</v>
      </c>
      <c r="X100" s="4">
        <v>2.0</v>
      </c>
      <c r="Y100" s="38">
        <f>IFERROR(ATLETAS[FTM]/ATLETAS[FTA],"")</f>
        <v>0</v>
      </c>
      <c r="Z100" s="4">
        <v>0.0</v>
      </c>
      <c r="AA100" s="4">
        <v>6.0</v>
      </c>
      <c r="AB100" s="40">
        <f>ATLETAS[REB O]+ATLETAS[REB D]</f>
        <v>6</v>
      </c>
      <c r="AC100" s="4">
        <v>5.0</v>
      </c>
      <c r="AD100" s="4">
        <v>4.0</v>
      </c>
      <c r="AE100" s="4">
        <v>6.0</v>
      </c>
      <c r="AF100" s="4">
        <v>0.0</v>
      </c>
      <c r="AG100" s="4">
        <v>2.0</v>
      </c>
      <c r="AH100" s="4">
        <v>1.0</v>
      </c>
      <c r="AI100" s="4">
        <v>2.0</v>
      </c>
      <c r="AJ100" s="41">
        <f>ATLETAS[PONTOS]+ATLETAS[TOTAL REB]+ATLETAS[AST]+ATLETAS[TOCOS]+ATLETAS[ROUB]-(ATLETAS[FGA]-ATLETAS[FGM])-(ATLETAS[FTA]-ATLETAS[FTM])-ATLETAS[ERROS]</f>
        <v>23</v>
      </c>
    </row>
    <row r="101">
      <c r="A101" s="3">
        <v>100.0</v>
      </c>
      <c r="B101" s="4">
        <v>6.0</v>
      </c>
      <c r="C101" s="4" t="s">
        <v>262</v>
      </c>
      <c r="D101" s="36">
        <v>45801.0</v>
      </c>
      <c r="E101" s="4" t="s">
        <v>266</v>
      </c>
      <c r="F101" s="4">
        <v>2025.0</v>
      </c>
      <c r="G101" s="4" t="s">
        <v>181</v>
      </c>
      <c r="H101" s="4" t="s">
        <v>155</v>
      </c>
      <c r="I101" s="4" t="s">
        <v>194</v>
      </c>
      <c r="J101" s="4" t="s">
        <v>265</v>
      </c>
      <c r="K101" s="4">
        <f>VLOOKUP(I101,'LISTA DE ATLETAS'!D:E,2,FALSE)</f>
        <v>4</v>
      </c>
      <c r="L101" s="4">
        <v>13.0</v>
      </c>
      <c r="M101" s="40">
        <f>(ATLETAS[2PM]*2)+(ATLETAS[3PM]*3)+(ATLETAS[FTM])</f>
        <v>26</v>
      </c>
      <c r="N101" s="40">
        <f>ATLETAS[2PM]+ATLETAS[3PM]</f>
        <v>10</v>
      </c>
      <c r="O101" s="40">
        <f>ATLETAS[2PA]+ATLETAS[3PA]</f>
        <v>26</v>
      </c>
      <c r="P101" s="38">
        <f>IFERROR(ATLETAS[FGM]/ATLETAS[FGA],"")</f>
        <v>0.3846153846</v>
      </c>
      <c r="Q101" s="4">
        <v>8.0</v>
      </c>
      <c r="R101" s="4">
        <v>16.0</v>
      </c>
      <c r="S101" s="38">
        <f>IFERROR(ATLETAS[2PM]/ATLETAS[2PA],"")</f>
        <v>0.5</v>
      </c>
      <c r="T101" s="4">
        <v>2.0</v>
      </c>
      <c r="U101" s="4">
        <v>10.0</v>
      </c>
      <c r="V101" s="38">
        <f>IFERROR(ATLETAS[3PM]/ATLETAS[3PA],"")</f>
        <v>0.2</v>
      </c>
      <c r="W101" s="4">
        <v>4.0</v>
      </c>
      <c r="X101" s="4">
        <v>10.0</v>
      </c>
      <c r="Y101" s="38">
        <f>IFERROR(ATLETAS[FTM]/ATLETAS[FTA],"")</f>
        <v>0.4</v>
      </c>
      <c r="Z101" s="4">
        <v>1.0</v>
      </c>
      <c r="AA101" s="4">
        <v>1.0</v>
      </c>
      <c r="AB101" s="40">
        <f>ATLETAS[REB O]+ATLETAS[REB D]</f>
        <v>2</v>
      </c>
      <c r="AC101" s="4">
        <v>6.0</v>
      </c>
      <c r="AD101" s="4">
        <v>6.0</v>
      </c>
      <c r="AE101" s="4">
        <v>13.0</v>
      </c>
      <c r="AF101" s="4">
        <v>0.0</v>
      </c>
      <c r="AG101" s="4">
        <v>1.0</v>
      </c>
      <c r="AH101" s="4">
        <v>9.0</v>
      </c>
      <c r="AI101" s="4">
        <v>2.0</v>
      </c>
      <c r="AJ101" s="41">
        <f>ATLETAS[PONTOS]+ATLETAS[TOTAL REB]+ATLETAS[AST]+ATLETAS[TOCOS]+ATLETAS[ROUB]-(ATLETAS[FGA]-ATLETAS[FGM])-(ATLETAS[FTA]-ATLETAS[FTM])-ATLETAS[ERROS]</f>
        <v>19</v>
      </c>
    </row>
    <row r="102">
      <c r="A102" s="3">
        <v>101.0</v>
      </c>
      <c r="B102" s="4">
        <v>6.0</v>
      </c>
      <c r="C102" s="4" t="s">
        <v>262</v>
      </c>
      <c r="D102" s="36">
        <v>45801.0</v>
      </c>
      <c r="E102" s="4" t="s">
        <v>266</v>
      </c>
      <c r="F102" s="4">
        <v>2025.0</v>
      </c>
      <c r="G102" s="4" t="s">
        <v>181</v>
      </c>
      <c r="H102" s="4" t="s">
        <v>155</v>
      </c>
      <c r="I102" s="4" t="s">
        <v>192</v>
      </c>
      <c r="J102" s="4" t="s">
        <v>265</v>
      </c>
      <c r="K102" s="4">
        <f>VLOOKUP(I102,'LISTA DE ATLETAS'!D:E,2,FALSE)</f>
        <v>6</v>
      </c>
      <c r="L102" s="4">
        <v>22.0</v>
      </c>
      <c r="M102" s="40">
        <f>(ATLETAS[2PM]*2)+(ATLETAS[3PM]*3)+(ATLETAS[FTM])</f>
        <v>2</v>
      </c>
      <c r="N102" s="40">
        <f>ATLETAS[2PM]+ATLETAS[3PM]</f>
        <v>1</v>
      </c>
      <c r="O102" s="40">
        <f>ATLETAS[2PA]+ATLETAS[3PA]</f>
        <v>6</v>
      </c>
      <c r="P102" s="38">
        <f>IFERROR(ATLETAS[FGM]/ATLETAS[FGA],"")</f>
        <v>0.1666666667</v>
      </c>
      <c r="Q102" s="4">
        <v>1.0</v>
      </c>
      <c r="R102" s="4">
        <v>1.0</v>
      </c>
      <c r="S102" s="38">
        <f>IFERROR(ATLETAS[2PM]/ATLETAS[2PA],"")</f>
        <v>1</v>
      </c>
      <c r="T102" s="4">
        <v>0.0</v>
      </c>
      <c r="U102" s="4">
        <v>5.0</v>
      </c>
      <c r="V102" s="38">
        <f>IFERROR(ATLETAS[3PM]/ATLETAS[3PA],"")</f>
        <v>0</v>
      </c>
      <c r="W102" s="4">
        <v>0.0</v>
      </c>
      <c r="X102" s="4">
        <v>0.0</v>
      </c>
      <c r="Y102" s="38" t="str">
        <f>IFERROR(ATLETAS[FTM]/ATLETAS[FTA],"")</f>
        <v/>
      </c>
      <c r="Z102" s="4">
        <v>1.0</v>
      </c>
      <c r="AA102" s="4">
        <v>1.0</v>
      </c>
      <c r="AB102" s="40">
        <f>ATLETAS[REB O]+ATLETAS[REB D]</f>
        <v>2</v>
      </c>
      <c r="AC102" s="4">
        <v>2.0</v>
      </c>
      <c r="AD102" s="4">
        <v>2.0</v>
      </c>
      <c r="AE102" s="4">
        <v>1.0</v>
      </c>
      <c r="AF102" s="4">
        <v>0.0</v>
      </c>
      <c r="AG102" s="4">
        <v>0.0</v>
      </c>
      <c r="AH102" s="4">
        <v>0.0</v>
      </c>
      <c r="AI102" s="4">
        <v>7.0</v>
      </c>
      <c r="AJ102" s="41">
        <f>ATLETAS[PONTOS]+ATLETAS[TOTAL REB]+ATLETAS[AST]+ATLETAS[TOCOS]+ATLETAS[ROUB]-(ATLETAS[FGA]-ATLETAS[FGM])-(ATLETAS[FTA]-ATLETAS[FTM])-ATLETAS[ERROS]</f>
        <v>0</v>
      </c>
    </row>
    <row r="103">
      <c r="A103" s="3">
        <v>102.0</v>
      </c>
      <c r="B103" s="4">
        <v>6.0</v>
      </c>
      <c r="C103" s="4" t="s">
        <v>262</v>
      </c>
      <c r="D103" s="36">
        <v>45801.0</v>
      </c>
      <c r="E103" s="4" t="s">
        <v>266</v>
      </c>
      <c r="F103" s="4">
        <v>2025.0</v>
      </c>
      <c r="G103" s="4" t="s">
        <v>181</v>
      </c>
      <c r="H103" s="4" t="s">
        <v>155</v>
      </c>
      <c r="I103" s="4" t="s">
        <v>188</v>
      </c>
      <c r="J103" s="4" t="s">
        <v>264</v>
      </c>
      <c r="K103" s="4">
        <f>VLOOKUP(I103,'LISTA DE ATLETAS'!D:E,2,FALSE)</f>
        <v>4</v>
      </c>
      <c r="L103" s="4">
        <v>35.0</v>
      </c>
      <c r="M103" s="40">
        <f>(ATLETAS[2PM]*2)+(ATLETAS[3PM]*3)+(ATLETAS[FTM])</f>
        <v>0</v>
      </c>
      <c r="N103" s="40">
        <f>ATLETAS[2PM]+ATLETAS[3PM]</f>
        <v>0</v>
      </c>
      <c r="O103" s="40">
        <f>ATLETAS[2PA]+ATLETAS[3PA]</f>
        <v>0</v>
      </c>
      <c r="P103" s="38" t="str">
        <f>IFERROR(ATLETAS[FGM]/ATLETAS[FGA],"")</f>
        <v/>
      </c>
      <c r="Q103" s="4">
        <v>0.0</v>
      </c>
      <c r="R103" s="4">
        <v>0.0</v>
      </c>
      <c r="S103" s="38" t="str">
        <f>IFERROR(ATLETAS[2PM]/ATLETAS[2PA],"")</f>
        <v/>
      </c>
      <c r="T103" s="4">
        <v>0.0</v>
      </c>
      <c r="U103" s="4">
        <v>0.0</v>
      </c>
      <c r="V103" s="38" t="str">
        <f>IFERROR(ATLETAS[3PM]/ATLETAS[3PA],"")</f>
        <v/>
      </c>
      <c r="W103" s="4">
        <v>0.0</v>
      </c>
      <c r="X103" s="4">
        <v>0.0</v>
      </c>
      <c r="Y103" s="38" t="str">
        <f>IFERROR(ATLETAS[FTM]/ATLETAS[FTA],"")</f>
        <v/>
      </c>
      <c r="Z103" s="4">
        <v>0.0</v>
      </c>
      <c r="AA103" s="4">
        <v>0.0</v>
      </c>
      <c r="AB103" s="40">
        <f>ATLETAS[REB O]+ATLETAS[REB D]</f>
        <v>0</v>
      </c>
      <c r="AC103" s="4">
        <v>0.0</v>
      </c>
      <c r="AD103" s="4">
        <v>1.0</v>
      </c>
      <c r="AE103" s="4">
        <v>0.0</v>
      </c>
      <c r="AF103" s="4">
        <v>0.0</v>
      </c>
      <c r="AG103" s="4">
        <v>0.0</v>
      </c>
      <c r="AH103" s="4">
        <v>0.0</v>
      </c>
      <c r="AI103" s="4">
        <v>-5.0</v>
      </c>
      <c r="AJ103" s="41">
        <f>ATLETAS[PONTOS]+ATLETAS[TOTAL REB]+ATLETAS[AST]+ATLETAS[TOCOS]+ATLETAS[ROUB]-(ATLETAS[FGA]-ATLETAS[FGM])-(ATLETAS[FTA]-ATLETAS[FTM])-ATLETAS[ERROS]</f>
        <v>-1</v>
      </c>
    </row>
    <row r="104">
      <c r="A104" s="3">
        <v>103.0</v>
      </c>
      <c r="B104" s="4">
        <v>6.0</v>
      </c>
      <c r="C104" s="4" t="s">
        <v>262</v>
      </c>
      <c r="D104" s="36">
        <v>45801.0</v>
      </c>
      <c r="E104" s="4" t="s">
        <v>266</v>
      </c>
      <c r="F104" s="4">
        <v>2025.0</v>
      </c>
      <c r="G104" s="4" t="s">
        <v>155</v>
      </c>
      <c r="H104" s="4" t="s">
        <v>181</v>
      </c>
      <c r="I104" s="4" t="s">
        <v>162</v>
      </c>
      <c r="J104" s="4" t="s">
        <v>264</v>
      </c>
      <c r="K104" s="4">
        <f>VLOOKUP(I104,'LISTA DE ATLETAS'!D:E,2,FALSE)</f>
        <v>3</v>
      </c>
      <c r="L104" s="4">
        <v>0.0</v>
      </c>
      <c r="M104" s="40">
        <f>(ATLETAS[2PM]*2)+(ATLETAS[3PM]*3)+(ATLETAS[FTM])</f>
        <v>0</v>
      </c>
      <c r="N104" s="40">
        <f>ATLETAS[2PM]+ATLETAS[3PM]</f>
        <v>0</v>
      </c>
      <c r="O104" s="40">
        <f>ATLETAS[2PA]+ATLETAS[3PA]</f>
        <v>1</v>
      </c>
      <c r="P104" s="38">
        <f>IFERROR(ATLETAS[FGM]/ATLETAS[FGA],"")</f>
        <v>0</v>
      </c>
      <c r="Q104" s="4">
        <v>0.0</v>
      </c>
      <c r="R104" s="4">
        <v>1.0</v>
      </c>
      <c r="S104" s="38">
        <f>IFERROR(ATLETAS[2PM]/ATLETAS[2PA],"")</f>
        <v>0</v>
      </c>
      <c r="T104" s="4">
        <v>0.0</v>
      </c>
      <c r="U104" s="4">
        <v>0.0</v>
      </c>
      <c r="V104" s="38" t="str">
        <f>IFERROR(ATLETAS[3PM]/ATLETAS[3PA],"")</f>
        <v/>
      </c>
      <c r="W104" s="4">
        <v>0.0</v>
      </c>
      <c r="X104" s="4">
        <v>0.0</v>
      </c>
      <c r="Y104" s="38" t="str">
        <f>IFERROR(ATLETAS[FTM]/ATLETAS[FTA],"")</f>
        <v/>
      </c>
      <c r="Z104" s="4">
        <v>0.0</v>
      </c>
      <c r="AA104" s="4">
        <v>0.0</v>
      </c>
      <c r="AB104" s="40">
        <f>ATLETAS[REB O]+ATLETAS[REB D]</f>
        <v>0</v>
      </c>
      <c r="AC104" s="4">
        <v>1.0</v>
      </c>
      <c r="AD104" s="4">
        <v>2.0</v>
      </c>
      <c r="AE104" s="4">
        <v>0.0</v>
      </c>
      <c r="AF104" s="4">
        <v>0.0</v>
      </c>
      <c r="AG104" s="4">
        <v>0.0</v>
      </c>
      <c r="AH104" s="4">
        <v>0.0</v>
      </c>
      <c r="AI104" s="4">
        <v>-2.0</v>
      </c>
      <c r="AJ104" s="41">
        <f>ATLETAS[PONTOS]+ATLETAS[TOTAL REB]+ATLETAS[AST]+ATLETAS[TOCOS]+ATLETAS[ROUB]-(ATLETAS[FGA]-ATLETAS[FGM])-(ATLETAS[FTA]-ATLETAS[FTM])-ATLETAS[ERROS]</f>
        <v>-2</v>
      </c>
    </row>
    <row r="105">
      <c r="A105" s="3">
        <v>104.0</v>
      </c>
      <c r="B105" s="4">
        <v>6.0</v>
      </c>
      <c r="C105" s="4" t="s">
        <v>262</v>
      </c>
      <c r="D105" s="36">
        <v>45801.0</v>
      </c>
      <c r="E105" s="4" t="s">
        <v>266</v>
      </c>
      <c r="F105" s="4">
        <v>2025.0</v>
      </c>
      <c r="G105" s="4" t="s">
        <v>155</v>
      </c>
      <c r="H105" s="4" t="s">
        <v>181</v>
      </c>
      <c r="I105" s="4" t="s">
        <v>269</v>
      </c>
      <c r="J105" s="4" t="s">
        <v>264</v>
      </c>
      <c r="K105" s="4" t="str">
        <f>VLOOKUP(I105,'LISTA DE ATLETAS'!D:E,2,FALSE)</f>
        <v>#N/A</v>
      </c>
      <c r="L105" s="4">
        <v>1.0</v>
      </c>
      <c r="M105" s="40">
        <f>(ATLETAS[2PM]*2)+(ATLETAS[3PM]*3)+(ATLETAS[FTM])</f>
        <v>2</v>
      </c>
      <c r="N105" s="40">
        <f>ATLETAS[2PM]+ATLETAS[3PM]</f>
        <v>1</v>
      </c>
      <c r="O105" s="40">
        <f>ATLETAS[2PA]+ATLETAS[3PA]</f>
        <v>2</v>
      </c>
      <c r="P105" s="38">
        <f>IFERROR(ATLETAS[FGM]/ATLETAS[FGA],"")</f>
        <v>0.5</v>
      </c>
      <c r="Q105" s="4">
        <v>1.0</v>
      </c>
      <c r="R105" s="4">
        <v>2.0</v>
      </c>
      <c r="S105" s="38">
        <f>IFERROR(ATLETAS[2PM]/ATLETAS[2PA],"")</f>
        <v>0.5</v>
      </c>
      <c r="T105" s="4">
        <v>0.0</v>
      </c>
      <c r="U105" s="4">
        <v>0.0</v>
      </c>
      <c r="V105" s="38" t="str">
        <f>IFERROR(ATLETAS[3PM]/ATLETAS[3PA],"")</f>
        <v/>
      </c>
      <c r="W105" s="4">
        <v>0.0</v>
      </c>
      <c r="X105" s="4">
        <v>0.0</v>
      </c>
      <c r="Y105" s="38" t="str">
        <f>IFERROR(ATLETAS[FTM]/ATLETAS[FTA],"")</f>
        <v/>
      </c>
      <c r="Z105" s="4">
        <v>2.0</v>
      </c>
      <c r="AA105" s="4">
        <v>4.0</v>
      </c>
      <c r="AB105" s="40">
        <f>ATLETAS[REB O]+ATLETAS[REB D]</f>
        <v>6</v>
      </c>
      <c r="AC105" s="4">
        <v>0.0</v>
      </c>
      <c r="AD105" s="4">
        <v>1.0</v>
      </c>
      <c r="AE105" s="4">
        <v>0.0</v>
      </c>
      <c r="AF105" s="4">
        <v>0.0</v>
      </c>
      <c r="AG105" s="4">
        <v>0.0</v>
      </c>
      <c r="AH105" s="4">
        <v>0.0</v>
      </c>
      <c r="AI105" s="4">
        <v>-1.0</v>
      </c>
      <c r="AJ105" s="41">
        <f>ATLETAS[PONTOS]+ATLETAS[TOTAL REB]+ATLETAS[AST]+ATLETAS[TOCOS]+ATLETAS[ROUB]-(ATLETAS[FGA]-ATLETAS[FGM])-(ATLETAS[FTA]-ATLETAS[FTM])-ATLETAS[ERROS]</f>
        <v>6</v>
      </c>
    </row>
    <row r="106">
      <c r="A106" s="3">
        <v>105.0</v>
      </c>
      <c r="B106" s="4">
        <v>6.0</v>
      </c>
      <c r="C106" s="4" t="s">
        <v>262</v>
      </c>
      <c r="D106" s="36">
        <v>45801.0</v>
      </c>
      <c r="E106" s="4" t="s">
        <v>266</v>
      </c>
      <c r="F106" s="4">
        <v>2025.0</v>
      </c>
      <c r="G106" s="4" t="s">
        <v>155</v>
      </c>
      <c r="H106" s="4" t="s">
        <v>181</v>
      </c>
      <c r="I106" s="4" t="s">
        <v>168</v>
      </c>
      <c r="J106" s="4" t="s">
        <v>264</v>
      </c>
      <c r="K106" s="4">
        <f>VLOOKUP(I106,'LISTA DE ATLETAS'!D:E,2,FALSE)</f>
        <v>4</v>
      </c>
      <c r="L106" s="4">
        <v>8.0</v>
      </c>
      <c r="M106" s="40">
        <f>(ATLETAS[2PM]*2)+(ATLETAS[3PM]*3)+(ATLETAS[FTM])</f>
        <v>4</v>
      </c>
      <c r="N106" s="40">
        <f>ATLETAS[2PM]+ATLETAS[3PM]</f>
        <v>2</v>
      </c>
      <c r="O106" s="40">
        <f>ATLETAS[2PA]+ATLETAS[3PA]</f>
        <v>6</v>
      </c>
      <c r="P106" s="38">
        <f>IFERROR(ATLETAS[FGM]/ATLETAS[FGA],"")</f>
        <v>0.3333333333</v>
      </c>
      <c r="Q106" s="4">
        <v>2.0</v>
      </c>
      <c r="R106" s="4">
        <v>5.0</v>
      </c>
      <c r="S106" s="38">
        <f>IFERROR(ATLETAS[2PM]/ATLETAS[2PA],"")</f>
        <v>0.4</v>
      </c>
      <c r="T106" s="4">
        <v>0.0</v>
      </c>
      <c r="U106" s="4">
        <v>1.0</v>
      </c>
      <c r="V106" s="38">
        <f>IFERROR(ATLETAS[3PM]/ATLETAS[3PA],"")</f>
        <v>0</v>
      </c>
      <c r="W106" s="4">
        <v>0.0</v>
      </c>
      <c r="X106" s="4">
        <v>0.0</v>
      </c>
      <c r="Y106" s="38" t="str">
        <f>IFERROR(ATLETAS[FTM]/ATLETAS[FTA],"")</f>
        <v/>
      </c>
      <c r="Z106" s="4">
        <v>1.0</v>
      </c>
      <c r="AA106" s="4">
        <v>5.0</v>
      </c>
      <c r="AB106" s="40">
        <f>ATLETAS[REB O]+ATLETAS[REB D]</f>
        <v>6</v>
      </c>
      <c r="AC106" s="4">
        <v>2.0</v>
      </c>
      <c r="AD106" s="4">
        <v>1.0</v>
      </c>
      <c r="AE106" s="4">
        <v>0.0</v>
      </c>
      <c r="AF106" s="4">
        <v>0.0</v>
      </c>
      <c r="AG106" s="4">
        <v>1.0</v>
      </c>
      <c r="AH106" s="4">
        <v>1.0</v>
      </c>
      <c r="AI106" s="4">
        <v>7.0</v>
      </c>
      <c r="AJ106" s="41">
        <f>ATLETAS[PONTOS]+ATLETAS[TOTAL REB]+ATLETAS[AST]+ATLETAS[TOCOS]+ATLETAS[ROUB]-(ATLETAS[FGA]-ATLETAS[FGM])-(ATLETAS[FTA]-ATLETAS[FTM])-ATLETAS[ERROS]</f>
        <v>7</v>
      </c>
    </row>
    <row r="107">
      <c r="A107" s="3">
        <v>106.0</v>
      </c>
      <c r="B107" s="4">
        <v>6.0</v>
      </c>
      <c r="C107" s="4" t="s">
        <v>262</v>
      </c>
      <c r="D107" s="36">
        <v>45801.0</v>
      </c>
      <c r="E107" s="4" t="s">
        <v>266</v>
      </c>
      <c r="F107" s="4">
        <v>2025.0</v>
      </c>
      <c r="G107" s="4" t="s">
        <v>155</v>
      </c>
      <c r="H107" s="4" t="s">
        <v>181</v>
      </c>
      <c r="I107" s="4" t="s">
        <v>166</v>
      </c>
      <c r="J107" s="4" t="s">
        <v>265</v>
      </c>
      <c r="K107" s="4">
        <f>VLOOKUP(I107,'LISTA DE ATLETAS'!D:E,2,FALSE)</f>
        <v>5</v>
      </c>
      <c r="L107" s="4">
        <v>15.0</v>
      </c>
      <c r="M107" s="40">
        <f>(ATLETAS[2PM]*2)+(ATLETAS[3PM]*3)+(ATLETAS[FTM])</f>
        <v>5</v>
      </c>
      <c r="N107" s="40">
        <f>ATLETAS[2PM]+ATLETAS[3PM]</f>
        <v>2</v>
      </c>
      <c r="O107" s="40">
        <f>ATLETAS[2PA]+ATLETAS[3PA]</f>
        <v>8</v>
      </c>
      <c r="P107" s="38">
        <f>IFERROR(ATLETAS[FGM]/ATLETAS[FGA],"")</f>
        <v>0.25</v>
      </c>
      <c r="Q107" s="4">
        <v>1.0</v>
      </c>
      <c r="R107" s="4">
        <v>2.0</v>
      </c>
      <c r="S107" s="38">
        <f>IFERROR(ATLETAS[2PM]/ATLETAS[2PA],"")</f>
        <v>0.5</v>
      </c>
      <c r="T107" s="4">
        <v>1.0</v>
      </c>
      <c r="U107" s="4">
        <v>6.0</v>
      </c>
      <c r="V107" s="38">
        <f>IFERROR(ATLETAS[3PM]/ATLETAS[3PA],"")</f>
        <v>0.1666666667</v>
      </c>
      <c r="W107" s="4">
        <v>0.0</v>
      </c>
      <c r="X107" s="4">
        <v>0.0</v>
      </c>
      <c r="Y107" s="38" t="str">
        <f>IFERROR(ATLETAS[FTM]/ATLETAS[FTA],"")</f>
        <v/>
      </c>
      <c r="Z107" s="4">
        <v>0.0</v>
      </c>
      <c r="AA107" s="4">
        <v>2.0</v>
      </c>
      <c r="AB107" s="40">
        <f>ATLETAS[REB O]+ATLETAS[REB D]</f>
        <v>2</v>
      </c>
      <c r="AC107" s="4">
        <v>3.0</v>
      </c>
      <c r="AD107" s="4">
        <v>6.0</v>
      </c>
      <c r="AE107" s="4">
        <v>3.0</v>
      </c>
      <c r="AF107" s="4">
        <v>0.0</v>
      </c>
      <c r="AG107" s="4">
        <v>3.0</v>
      </c>
      <c r="AH107" s="4">
        <v>0.0</v>
      </c>
      <c r="AI107" s="4">
        <v>-1.0</v>
      </c>
      <c r="AJ107" s="41">
        <f>ATLETAS[PONTOS]+ATLETAS[TOTAL REB]+ATLETAS[AST]+ATLETAS[TOCOS]+ATLETAS[ROUB]-(ATLETAS[FGA]-ATLETAS[FGM])-(ATLETAS[FTA]-ATLETAS[FTM])-ATLETAS[ERROS]</f>
        <v>1</v>
      </c>
    </row>
    <row r="108">
      <c r="A108" s="3">
        <v>107.0</v>
      </c>
      <c r="B108" s="4">
        <v>6.0</v>
      </c>
      <c r="C108" s="4" t="s">
        <v>262</v>
      </c>
      <c r="D108" s="36">
        <v>45801.0</v>
      </c>
      <c r="E108" s="4" t="s">
        <v>266</v>
      </c>
      <c r="F108" s="4">
        <v>2025.0</v>
      </c>
      <c r="G108" s="4" t="s">
        <v>155</v>
      </c>
      <c r="H108" s="4" t="s">
        <v>181</v>
      </c>
      <c r="I108" s="4" t="s">
        <v>172</v>
      </c>
      <c r="J108" s="4" t="s">
        <v>265</v>
      </c>
      <c r="K108" s="4">
        <f>VLOOKUP(I108,'LISTA DE ATLETAS'!D:E,2,FALSE)</f>
        <v>1</v>
      </c>
      <c r="L108" s="4">
        <v>23.0</v>
      </c>
      <c r="M108" s="40">
        <f>(ATLETAS[2PM]*2)+(ATLETAS[3PM]*3)+(ATLETAS[FTM])</f>
        <v>2</v>
      </c>
      <c r="N108" s="40">
        <f>ATLETAS[2PM]+ATLETAS[3PM]</f>
        <v>1</v>
      </c>
      <c r="O108" s="40">
        <f>ATLETAS[2PA]+ATLETAS[3PA]</f>
        <v>8</v>
      </c>
      <c r="P108" s="38">
        <f>IFERROR(ATLETAS[FGM]/ATLETAS[FGA],"")</f>
        <v>0.125</v>
      </c>
      <c r="Q108" s="4">
        <v>1.0</v>
      </c>
      <c r="R108" s="4">
        <v>4.0</v>
      </c>
      <c r="S108" s="38">
        <f>IFERROR(ATLETAS[2PM]/ATLETAS[2PA],"")</f>
        <v>0.25</v>
      </c>
      <c r="T108" s="4">
        <v>0.0</v>
      </c>
      <c r="U108" s="4">
        <v>4.0</v>
      </c>
      <c r="V108" s="38">
        <f>IFERROR(ATLETAS[3PM]/ATLETAS[3PA],"")</f>
        <v>0</v>
      </c>
      <c r="W108" s="4">
        <v>0.0</v>
      </c>
      <c r="X108" s="4">
        <v>0.0</v>
      </c>
      <c r="Y108" s="38" t="str">
        <f>IFERROR(ATLETAS[FTM]/ATLETAS[FTA],"")</f>
        <v/>
      </c>
      <c r="Z108" s="4">
        <v>1.0</v>
      </c>
      <c r="AA108" s="4">
        <v>3.0</v>
      </c>
      <c r="AB108" s="40">
        <f>ATLETAS[REB O]+ATLETAS[REB D]</f>
        <v>4</v>
      </c>
      <c r="AC108" s="4">
        <v>4.0</v>
      </c>
      <c r="AD108" s="4">
        <v>4.0</v>
      </c>
      <c r="AE108" s="4">
        <v>1.0</v>
      </c>
      <c r="AF108" s="4">
        <v>0.0</v>
      </c>
      <c r="AG108" s="4">
        <v>0.0</v>
      </c>
      <c r="AH108" s="4">
        <v>0.0</v>
      </c>
      <c r="AI108" s="4">
        <v>-6.0</v>
      </c>
      <c r="AJ108" s="41">
        <f>ATLETAS[PONTOS]+ATLETAS[TOTAL REB]+ATLETAS[AST]+ATLETAS[TOCOS]+ATLETAS[ROUB]-(ATLETAS[FGA]-ATLETAS[FGM])-(ATLETAS[FTA]-ATLETAS[FTM])-ATLETAS[ERROS]</f>
        <v>0</v>
      </c>
    </row>
    <row r="109">
      <c r="A109" s="3">
        <v>108.0</v>
      </c>
      <c r="B109" s="4">
        <v>6.0</v>
      </c>
      <c r="C109" s="4" t="s">
        <v>262</v>
      </c>
      <c r="D109" s="36">
        <v>45801.0</v>
      </c>
      <c r="E109" s="4" t="s">
        <v>266</v>
      </c>
      <c r="F109" s="4">
        <v>2025.0</v>
      </c>
      <c r="G109" s="4" t="s">
        <v>155</v>
      </c>
      <c r="H109" s="4" t="s">
        <v>181</v>
      </c>
      <c r="I109" s="4" t="s">
        <v>170</v>
      </c>
      <c r="J109" s="4" t="s">
        <v>264</v>
      </c>
      <c r="K109" s="4">
        <f>VLOOKUP(I109,'LISTA DE ATLETAS'!D:E,2,FALSE)</f>
        <v>8</v>
      </c>
      <c r="L109" s="4">
        <v>32.0</v>
      </c>
      <c r="M109" s="40">
        <f>(ATLETAS[2PM]*2)+(ATLETAS[3PM]*3)+(ATLETAS[FTM])</f>
        <v>15</v>
      </c>
      <c r="N109" s="40">
        <f>ATLETAS[2PM]+ATLETAS[3PM]</f>
        <v>6</v>
      </c>
      <c r="O109" s="40">
        <f>ATLETAS[2PA]+ATLETAS[3PA]</f>
        <v>9</v>
      </c>
      <c r="P109" s="38">
        <f>IFERROR(ATLETAS[FGM]/ATLETAS[FGA],"")</f>
        <v>0.6666666667</v>
      </c>
      <c r="Q109" s="4">
        <v>3.0</v>
      </c>
      <c r="R109" s="4">
        <v>3.0</v>
      </c>
      <c r="S109" s="38">
        <f>IFERROR(ATLETAS[2PM]/ATLETAS[2PA],"")</f>
        <v>1</v>
      </c>
      <c r="T109" s="4">
        <v>3.0</v>
      </c>
      <c r="U109" s="4">
        <v>6.0</v>
      </c>
      <c r="V109" s="38">
        <f>IFERROR(ATLETAS[3PM]/ATLETAS[3PA],"")</f>
        <v>0.5</v>
      </c>
      <c r="W109" s="4">
        <v>0.0</v>
      </c>
      <c r="X109" s="4">
        <v>1.0</v>
      </c>
      <c r="Y109" s="38">
        <f>IFERROR(ATLETAS[FTM]/ATLETAS[FTA],"")</f>
        <v>0</v>
      </c>
      <c r="Z109" s="4">
        <v>3.0</v>
      </c>
      <c r="AA109" s="4">
        <v>4.0</v>
      </c>
      <c r="AB109" s="40">
        <f>ATLETAS[REB O]+ATLETAS[REB D]</f>
        <v>7</v>
      </c>
      <c r="AC109" s="4">
        <v>3.0</v>
      </c>
      <c r="AD109" s="4">
        <v>3.0</v>
      </c>
      <c r="AE109" s="4">
        <v>1.0</v>
      </c>
      <c r="AF109" s="4">
        <v>0.0</v>
      </c>
      <c r="AG109" s="4">
        <v>2.0</v>
      </c>
      <c r="AH109" s="4">
        <v>2.0</v>
      </c>
      <c r="AI109" s="4">
        <v>9.0</v>
      </c>
      <c r="AJ109" s="41">
        <f>ATLETAS[PONTOS]+ATLETAS[TOTAL REB]+ATLETAS[AST]+ATLETAS[TOCOS]+ATLETAS[ROUB]-(ATLETAS[FGA]-ATLETAS[FGM])-(ATLETAS[FTA]-ATLETAS[FTM])-ATLETAS[ERROS]</f>
        <v>19</v>
      </c>
    </row>
    <row r="110">
      <c r="A110" s="3">
        <v>109.0</v>
      </c>
      <c r="B110" s="4">
        <v>6.0</v>
      </c>
      <c r="C110" s="4" t="s">
        <v>262</v>
      </c>
      <c r="D110" s="36">
        <v>45801.0</v>
      </c>
      <c r="E110" s="4" t="s">
        <v>266</v>
      </c>
      <c r="F110" s="4">
        <v>2025.0</v>
      </c>
      <c r="G110" s="4" t="s">
        <v>155</v>
      </c>
      <c r="H110" s="4" t="s">
        <v>181</v>
      </c>
      <c r="I110" s="4" t="s">
        <v>158</v>
      </c>
      <c r="J110" s="4" t="s">
        <v>265</v>
      </c>
      <c r="K110" s="4">
        <f>VLOOKUP(I110,'LISTA DE ATLETAS'!D:E,2,FALSE)</f>
        <v>4</v>
      </c>
      <c r="L110" s="4">
        <v>34.0</v>
      </c>
      <c r="M110" s="40">
        <f>(ATLETAS[2PM]*2)+(ATLETAS[3PM]*3)+(ATLETAS[FTM])</f>
        <v>17</v>
      </c>
      <c r="N110" s="40">
        <f>ATLETAS[2PM]+ATLETAS[3PM]</f>
        <v>8</v>
      </c>
      <c r="O110" s="40">
        <f>ATLETAS[2PA]+ATLETAS[3PA]</f>
        <v>15</v>
      </c>
      <c r="P110" s="38">
        <f>IFERROR(ATLETAS[FGM]/ATLETAS[FGA],"")</f>
        <v>0.5333333333</v>
      </c>
      <c r="Q110" s="4">
        <v>8.0</v>
      </c>
      <c r="R110" s="4">
        <v>15.0</v>
      </c>
      <c r="S110" s="38">
        <f>IFERROR(ATLETAS[2PM]/ATLETAS[2PA],"")</f>
        <v>0.5333333333</v>
      </c>
      <c r="T110" s="4">
        <v>0.0</v>
      </c>
      <c r="U110" s="4">
        <v>0.0</v>
      </c>
      <c r="V110" s="38" t="str">
        <f>IFERROR(ATLETAS[3PM]/ATLETAS[3PA],"")</f>
        <v/>
      </c>
      <c r="W110" s="4">
        <v>1.0</v>
      </c>
      <c r="X110" s="4">
        <v>2.0</v>
      </c>
      <c r="Y110" s="38">
        <f>IFERROR(ATLETAS[FTM]/ATLETAS[FTA],"")</f>
        <v>0.5</v>
      </c>
      <c r="Z110" s="4">
        <v>5.0</v>
      </c>
      <c r="AA110" s="4">
        <v>13.0</v>
      </c>
      <c r="AB110" s="40">
        <f>ATLETAS[REB O]+ATLETAS[REB D]</f>
        <v>18</v>
      </c>
      <c r="AC110" s="4">
        <v>0.0</v>
      </c>
      <c r="AD110" s="4">
        <v>4.0</v>
      </c>
      <c r="AE110" s="4">
        <v>2.0</v>
      </c>
      <c r="AF110" s="4">
        <v>4.0</v>
      </c>
      <c r="AG110" s="4">
        <v>1.0</v>
      </c>
      <c r="AH110" s="4">
        <v>1.0</v>
      </c>
      <c r="AI110" s="4">
        <v>-3.0</v>
      </c>
      <c r="AJ110" s="41">
        <f>ATLETAS[PONTOS]+ATLETAS[TOTAL REB]+ATLETAS[AST]+ATLETAS[TOCOS]+ATLETAS[ROUB]-(ATLETAS[FGA]-ATLETAS[FGM])-(ATLETAS[FTA]-ATLETAS[FTM])-ATLETAS[ERROS]</f>
        <v>29</v>
      </c>
    </row>
    <row r="111">
      <c r="A111" s="3">
        <v>110.0</v>
      </c>
      <c r="B111" s="4">
        <v>6.0</v>
      </c>
      <c r="C111" s="4" t="s">
        <v>262</v>
      </c>
      <c r="D111" s="36">
        <v>45801.0</v>
      </c>
      <c r="E111" s="4" t="s">
        <v>266</v>
      </c>
      <c r="F111" s="4">
        <v>2025.0</v>
      </c>
      <c r="G111" s="4" t="s">
        <v>155</v>
      </c>
      <c r="H111" s="4" t="s">
        <v>181</v>
      </c>
      <c r="I111" s="4" t="s">
        <v>156</v>
      </c>
      <c r="J111" s="4" t="s">
        <v>265</v>
      </c>
      <c r="K111" s="4">
        <f>VLOOKUP(I111,'LISTA DE ATLETAS'!D:E,2,FALSE)</f>
        <v>2</v>
      </c>
      <c r="L111" s="4">
        <v>77.0</v>
      </c>
      <c r="M111" s="40">
        <f>(ATLETAS[2PM]*2)+(ATLETAS[3PM]*3)+(ATLETAS[FTM])</f>
        <v>8</v>
      </c>
      <c r="N111" s="40">
        <f>ATLETAS[2PM]+ATLETAS[3PM]</f>
        <v>4</v>
      </c>
      <c r="O111" s="40">
        <f>ATLETAS[2PA]+ATLETAS[3PA]</f>
        <v>9</v>
      </c>
      <c r="P111" s="38">
        <f>IFERROR(ATLETAS[FGM]/ATLETAS[FGA],"")</f>
        <v>0.4444444444</v>
      </c>
      <c r="Q111" s="4">
        <v>4.0</v>
      </c>
      <c r="R111" s="4">
        <v>9.0</v>
      </c>
      <c r="S111" s="38">
        <f>IFERROR(ATLETAS[2PM]/ATLETAS[2PA],"")</f>
        <v>0.4444444444</v>
      </c>
      <c r="T111" s="4">
        <v>0.0</v>
      </c>
      <c r="U111" s="4">
        <v>0.0</v>
      </c>
      <c r="V111" s="38" t="str">
        <f>IFERROR(ATLETAS[3PM]/ATLETAS[3PA],"")</f>
        <v/>
      </c>
      <c r="W111" s="4">
        <v>0.0</v>
      </c>
      <c r="X111" s="4">
        <v>0.0</v>
      </c>
      <c r="Y111" s="38" t="str">
        <f>IFERROR(ATLETAS[FTM]/ATLETAS[FTA],"")</f>
        <v/>
      </c>
      <c r="Z111" s="4">
        <v>2.0</v>
      </c>
      <c r="AA111" s="4">
        <v>7.0</v>
      </c>
      <c r="AB111" s="40">
        <f>ATLETAS[REB O]+ATLETAS[REB D]</f>
        <v>9</v>
      </c>
      <c r="AC111" s="4">
        <v>1.0</v>
      </c>
      <c r="AD111" s="4">
        <v>4.0</v>
      </c>
      <c r="AE111" s="4">
        <v>6.0</v>
      </c>
      <c r="AF111" s="4">
        <v>0.0</v>
      </c>
      <c r="AG111" s="4">
        <v>4.0</v>
      </c>
      <c r="AH111" s="4">
        <v>0.0</v>
      </c>
      <c r="AI111" s="4">
        <v>-7.0</v>
      </c>
      <c r="AJ111" s="41">
        <f>ATLETAS[PONTOS]+ATLETAS[TOTAL REB]+ATLETAS[AST]+ATLETAS[TOCOS]+ATLETAS[ROUB]-(ATLETAS[FGA]-ATLETAS[FGM])-(ATLETAS[FTA]-ATLETAS[FTM])-ATLETAS[ERROS]</f>
        <v>15</v>
      </c>
    </row>
    <row r="112">
      <c r="A112" s="3">
        <v>111.0</v>
      </c>
      <c r="B112" s="4">
        <v>6.0</v>
      </c>
      <c r="C112" s="4" t="s">
        <v>262</v>
      </c>
      <c r="D112" s="36">
        <v>45801.0</v>
      </c>
      <c r="E112" s="4" t="s">
        <v>266</v>
      </c>
      <c r="F112" s="4">
        <v>2025.0</v>
      </c>
      <c r="G112" s="4" t="s">
        <v>155</v>
      </c>
      <c r="H112" s="4" t="s">
        <v>181</v>
      </c>
      <c r="I112" s="4" t="s">
        <v>164</v>
      </c>
      <c r="J112" s="4" t="s">
        <v>265</v>
      </c>
      <c r="K112" s="4">
        <f>VLOOKUP(I112,'LISTA DE ATLETAS'!D:E,2,FALSE)</f>
        <v>3</v>
      </c>
      <c r="L112" s="4">
        <v>90.0</v>
      </c>
      <c r="M112" s="40">
        <f>(ATLETAS[2PM]*2)+(ATLETAS[3PM]*3)+(ATLETAS[FTM])</f>
        <v>0</v>
      </c>
      <c r="N112" s="40">
        <f>ATLETAS[2PM]+ATLETAS[3PM]</f>
        <v>0</v>
      </c>
      <c r="O112" s="40">
        <f>ATLETAS[2PA]+ATLETAS[3PA]</f>
        <v>8</v>
      </c>
      <c r="P112" s="38">
        <f>IFERROR(ATLETAS[FGM]/ATLETAS[FGA],"")</f>
        <v>0</v>
      </c>
      <c r="Q112" s="4">
        <v>0.0</v>
      </c>
      <c r="R112" s="4">
        <v>5.0</v>
      </c>
      <c r="S112" s="38">
        <f>IFERROR(ATLETAS[2PM]/ATLETAS[2PA],"")</f>
        <v>0</v>
      </c>
      <c r="T112" s="4">
        <v>0.0</v>
      </c>
      <c r="U112" s="4">
        <v>3.0</v>
      </c>
      <c r="V112" s="38">
        <f>IFERROR(ATLETAS[3PM]/ATLETAS[3PA],"")</f>
        <v>0</v>
      </c>
      <c r="W112" s="4">
        <v>0.0</v>
      </c>
      <c r="X112" s="4">
        <v>0.0</v>
      </c>
      <c r="Y112" s="38" t="str">
        <f>IFERROR(ATLETAS[FTM]/ATLETAS[FTA],"")</f>
        <v/>
      </c>
      <c r="Z112" s="4">
        <v>0.0</v>
      </c>
      <c r="AA112" s="4">
        <v>2.0</v>
      </c>
      <c r="AB112" s="40">
        <f>ATLETAS[REB O]+ATLETAS[REB D]</f>
        <v>2</v>
      </c>
      <c r="AC112" s="4">
        <v>2.0</v>
      </c>
      <c r="AD112" s="4">
        <v>5.0</v>
      </c>
      <c r="AE112" s="4">
        <v>0.0</v>
      </c>
      <c r="AF112" s="4">
        <v>0.0</v>
      </c>
      <c r="AG112" s="4">
        <v>1.0</v>
      </c>
      <c r="AH112" s="4">
        <v>0.0</v>
      </c>
      <c r="AI112" s="4">
        <v>-4.0</v>
      </c>
      <c r="AJ112" s="41">
        <f>ATLETAS[PONTOS]+ATLETAS[TOTAL REB]+ATLETAS[AST]+ATLETAS[TOCOS]+ATLETAS[ROUB]-(ATLETAS[FGA]-ATLETAS[FGM])-(ATLETAS[FTA]-ATLETAS[FTM])-ATLETAS[ERROS]</f>
        <v>-9</v>
      </c>
    </row>
    <row r="113">
      <c r="A113" s="3">
        <v>112.0</v>
      </c>
      <c r="B113" s="4">
        <v>7.0</v>
      </c>
      <c r="C113" s="4" t="s">
        <v>262</v>
      </c>
      <c r="D113" s="36">
        <v>45808.0</v>
      </c>
      <c r="E113" s="4" t="s">
        <v>266</v>
      </c>
      <c r="F113" s="4">
        <v>2025.0</v>
      </c>
      <c r="G113" s="4" t="s">
        <v>209</v>
      </c>
      <c r="H113" s="4" t="s">
        <v>96</v>
      </c>
      <c r="I113" s="4" t="s">
        <v>210</v>
      </c>
      <c r="J113" s="4" t="s">
        <v>264</v>
      </c>
      <c r="K113" s="4">
        <f>VLOOKUP(I113,'LISTA DE ATLETAS'!D:E,2,FALSE)</f>
        <v>2</v>
      </c>
      <c r="L113" s="4">
        <v>2.0</v>
      </c>
      <c r="M113" s="40">
        <f>(ATLETAS[2PM]*2)+(ATLETAS[3PM]*3)+(ATLETAS[FTM])</f>
        <v>0</v>
      </c>
      <c r="N113" s="40">
        <f>ATLETAS[2PM]+ATLETAS[3PM]</f>
        <v>0</v>
      </c>
      <c r="O113" s="40">
        <f>ATLETAS[2PA]+ATLETAS[3PA]</f>
        <v>2</v>
      </c>
      <c r="P113" s="38">
        <f>IFERROR(ATLETAS[FGM]/ATLETAS[FGA],"")</f>
        <v>0</v>
      </c>
      <c r="Q113" s="4">
        <v>0.0</v>
      </c>
      <c r="R113" s="4">
        <v>1.0</v>
      </c>
      <c r="S113" s="38">
        <f>IFERROR(ATLETAS[2PM]/ATLETAS[2PA],"")</f>
        <v>0</v>
      </c>
      <c r="T113" s="4">
        <v>0.0</v>
      </c>
      <c r="U113" s="4">
        <v>1.0</v>
      </c>
      <c r="V113" s="38">
        <f>IFERROR(ATLETAS[3PM]/ATLETAS[3PA],"")</f>
        <v>0</v>
      </c>
      <c r="W113" s="4">
        <v>0.0</v>
      </c>
      <c r="X113" s="4">
        <v>0.0</v>
      </c>
      <c r="Y113" s="38" t="str">
        <f>IFERROR(ATLETAS[FTM]/ATLETAS[FTA],"")</f>
        <v/>
      </c>
      <c r="Z113" s="4">
        <v>1.0</v>
      </c>
      <c r="AA113" s="4">
        <v>0.0</v>
      </c>
      <c r="AB113" s="40">
        <f>ATLETAS[REB O]+ATLETAS[REB D]</f>
        <v>1</v>
      </c>
      <c r="AC113" s="4">
        <v>2.0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8.0</v>
      </c>
      <c r="AJ113" s="41">
        <f>ATLETAS[PONTOS]+ATLETAS[TOTAL REB]+ATLETAS[AST]+ATLETAS[TOCOS]+ATLETAS[ROUB]-(ATLETAS[FGA]-ATLETAS[FGM])-(ATLETAS[FTA]-ATLETAS[FTM])-ATLETAS[ERROS]</f>
        <v>1</v>
      </c>
    </row>
    <row r="114">
      <c r="A114" s="3">
        <v>113.0</v>
      </c>
      <c r="B114" s="4">
        <v>7.0</v>
      </c>
      <c r="C114" s="4" t="s">
        <v>262</v>
      </c>
      <c r="D114" s="36">
        <v>45808.0</v>
      </c>
      <c r="E114" s="4" t="s">
        <v>266</v>
      </c>
      <c r="F114" s="4">
        <v>2025.0</v>
      </c>
      <c r="G114" s="4" t="s">
        <v>209</v>
      </c>
      <c r="H114" s="4" t="s">
        <v>96</v>
      </c>
      <c r="I114" s="4" t="s">
        <v>211</v>
      </c>
      <c r="J114" s="4" t="s">
        <v>264</v>
      </c>
      <c r="K114" s="4">
        <f>VLOOKUP(I114,'LISTA DE ATLETAS'!D:E,2,FALSE)</f>
        <v>3</v>
      </c>
      <c r="L114" s="4">
        <v>4.0</v>
      </c>
      <c r="M114" s="40">
        <f>(ATLETAS[2PM]*2)+(ATLETAS[3PM]*3)+(ATLETAS[FTM])</f>
        <v>16</v>
      </c>
      <c r="N114" s="40">
        <f>ATLETAS[2PM]+ATLETAS[3PM]</f>
        <v>7</v>
      </c>
      <c r="O114" s="40">
        <f>ATLETAS[2PA]+ATLETAS[3PA]</f>
        <v>12</v>
      </c>
      <c r="P114" s="38">
        <f>IFERROR(ATLETAS[FGM]/ATLETAS[FGA],"")</f>
        <v>0.5833333333</v>
      </c>
      <c r="Q114" s="4">
        <v>5.0</v>
      </c>
      <c r="R114" s="4">
        <v>6.0</v>
      </c>
      <c r="S114" s="38">
        <f>IFERROR(ATLETAS[2PM]/ATLETAS[2PA],"")</f>
        <v>0.8333333333</v>
      </c>
      <c r="T114" s="4">
        <v>2.0</v>
      </c>
      <c r="U114" s="4">
        <v>6.0</v>
      </c>
      <c r="V114" s="38">
        <f>IFERROR(ATLETAS[3PM]/ATLETAS[3PA],"")</f>
        <v>0.3333333333</v>
      </c>
      <c r="W114" s="4">
        <v>0.0</v>
      </c>
      <c r="X114" s="4">
        <v>1.0</v>
      </c>
      <c r="Y114" s="38">
        <f>IFERROR(ATLETAS[FTM]/ATLETAS[FTA],"")</f>
        <v>0</v>
      </c>
      <c r="Z114" s="4">
        <v>1.0</v>
      </c>
      <c r="AA114" s="4">
        <v>2.0</v>
      </c>
      <c r="AB114" s="40">
        <f>ATLETAS[REB O]+ATLETAS[REB D]</f>
        <v>3</v>
      </c>
      <c r="AC114" s="4">
        <v>4.0</v>
      </c>
      <c r="AD114" s="4">
        <v>3.0</v>
      </c>
      <c r="AE114" s="4">
        <v>4.0</v>
      </c>
      <c r="AF114" s="4">
        <v>0.0</v>
      </c>
      <c r="AG114" s="4">
        <v>2.0</v>
      </c>
      <c r="AH114" s="4">
        <v>2.0</v>
      </c>
      <c r="AI114" s="4">
        <v>9.0</v>
      </c>
      <c r="AJ114" s="41">
        <f>ATLETAS[PONTOS]+ATLETAS[TOTAL REB]+ATLETAS[AST]+ATLETAS[TOCOS]+ATLETAS[ROUB]-(ATLETAS[FGA]-ATLETAS[FGM])-(ATLETAS[FTA]-ATLETAS[FTM])-ATLETAS[ERROS]</f>
        <v>18</v>
      </c>
    </row>
    <row r="115">
      <c r="A115" s="3">
        <v>114.0</v>
      </c>
      <c r="B115" s="4">
        <v>7.0</v>
      </c>
      <c r="C115" s="4" t="s">
        <v>262</v>
      </c>
      <c r="D115" s="36">
        <v>45808.0</v>
      </c>
      <c r="E115" s="4" t="s">
        <v>266</v>
      </c>
      <c r="F115" s="4">
        <v>2025.0</v>
      </c>
      <c r="G115" s="4" t="s">
        <v>209</v>
      </c>
      <c r="H115" s="4" t="s">
        <v>96</v>
      </c>
      <c r="I115" s="4" t="s">
        <v>213</v>
      </c>
      <c r="J115" s="4" t="s">
        <v>265</v>
      </c>
      <c r="K115" s="4">
        <f>VLOOKUP(I115,'LISTA DE ATLETAS'!D:E,2,FALSE)</f>
        <v>4</v>
      </c>
      <c r="L115" s="4">
        <v>7.0</v>
      </c>
      <c r="M115" s="40">
        <f>(ATLETAS[2PM]*2)+(ATLETAS[3PM]*3)+(ATLETAS[FTM])</f>
        <v>12</v>
      </c>
      <c r="N115" s="40">
        <f>ATLETAS[2PM]+ATLETAS[3PM]</f>
        <v>5</v>
      </c>
      <c r="O115" s="40">
        <f>ATLETAS[2PA]+ATLETAS[3PA]</f>
        <v>12</v>
      </c>
      <c r="P115" s="38">
        <f>IFERROR(ATLETAS[FGM]/ATLETAS[FGA],"")</f>
        <v>0.4166666667</v>
      </c>
      <c r="Q115" s="4">
        <v>5.0</v>
      </c>
      <c r="R115" s="4">
        <v>12.0</v>
      </c>
      <c r="S115" s="38">
        <f>IFERROR(ATLETAS[2PM]/ATLETAS[2PA],"")</f>
        <v>0.4166666667</v>
      </c>
      <c r="T115" s="4">
        <v>0.0</v>
      </c>
      <c r="U115" s="4">
        <v>0.0</v>
      </c>
      <c r="V115" s="38" t="str">
        <f>IFERROR(ATLETAS[3PM]/ATLETAS[3PA],"")</f>
        <v/>
      </c>
      <c r="W115" s="4">
        <v>2.0</v>
      </c>
      <c r="X115" s="4">
        <v>2.0</v>
      </c>
      <c r="Y115" s="38">
        <f>IFERROR(ATLETAS[FTM]/ATLETAS[FTA],"")</f>
        <v>1</v>
      </c>
      <c r="Z115" s="4">
        <v>5.0</v>
      </c>
      <c r="AA115" s="4">
        <v>6.0</v>
      </c>
      <c r="AB115" s="40">
        <f>ATLETAS[REB O]+ATLETAS[REB D]</f>
        <v>11</v>
      </c>
      <c r="AC115" s="4">
        <v>1.0</v>
      </c>
      <c r="AD115" s="4">
        <v>3.0</v>
      </c>
      <c r="AE115" s="4">
        <v>6.0</v>
      </c>
      <c r="AF115" s="4">
        <v>0.0</v>
      </c>
      <c r="AG115" s="4">
        <v>4.0</v>
      </c>
      <c r="AH115" s="4">
        <v>2.0</v>
      </c>
      <c r="AI115" s="4">
        <v>19.0</v>
      </c>
      <c r="AJ115" s="41">
        <f>ATLETAS[PONTOS]+ATLETAS[TOTAL REB]+ATLETAS[AST]+ATLETAS[TOCOS]+ATLETAS[ROUB]-(ATLETAS[FGA]-ATLETAS[FGM])-(ATLETAS[FTA]-ATLETAS[FTM])-ATLETAS[ERROS]</f>
        <v>20</v>
      </c>
    </row>
    <row r="116">
      <c r="A116" s="3">
        <v>115.0</v>
      </c>
      <c r="B116" s="4">
        <v>7.0</v>
      </c>
      <c r="C116" s="4" t="s">
        <v>262</v>
      </c>
      <c r="D116" s="36">
        <v>45808.0</v>
      </c>
      <c r="E116" s="4" t="s">
        <v>266</v>
      </c>
      <c r="F116" s="4">
        <v>2025.0</v>
      </c>
      <c r="G116" s="4" t="s">
        <v>209</v>
      </c>
      <c r="H116" s="4" t="s">
        <v>96</v>
      </c>
      <c r="I116" s="4" t="s">
        <v>214</v>
      </c>
      <c r="J116" s="4" t="s">
        <v>264</v>
      </c>
      <c r="K116" s="4">
        <f>VLOOKUP(I116,'LISTA DE ATLETAS'!D:E,2,FALSE)</f>
        <v>2</v>
      </c>
      <c r="L116" s="4">
        <v>11.0</v>
      </c>
      <c r="M116" s="40">
        <f>(ATLETAS[2PM]*2)+(ATLETAS[3PM]*3)+(ATLETAS[FTM])</f>
        <v>1</v>
      </c>
      <c r="N116" s="40">
        <f>ATLETAS[2PM]+ATLETAS[3PM]</f>
        <v>0</v>
      </c>
      <c r="O116" s="40">
        <f>ATLETAS[2PA]+ATLETAS[3PA]</f>
        <v>1</v>
      </c>
      <c r="P116" s="38">
        <f>IFERROR(ATLETAS[FGM]/ATLETAS[FGA],"")</f>
        <v>0</v>
      </c>
      <c r="Q116" s="4">
        <v>0.0</v>
      </c>
      <c r="R116" s="4">
        <v>1.0</v>
      </c>
      <c r="S116" s="38">
        <f>IFERROR(ATLETAS[2PM]/ATLETAS[2PA],"")</f>
        <v>0</v>
      </c>
      <c r="T116" s="4">
        <v>0.0</v>
      </c>
      <c r="U116" s="4">
        <v>0.0</v>
      </c>
      <c r="V116" s="38" t="str">
        <f>IFERROR(ATLETAS[3PM]/ATLETAS[3PA],"")</f>
        <v/>
      </c>
      <c r="W116" s="4">
        <v>1.0</v>
      </c>
      <c r="X116" s="4">
        <v>2.0</v>
      </c>
      <c r="Y116" s="38">
        <f>IFERROR(ATLETAS[FTM]/ATLETAS[FTA],"")</f>
        <v>0.5</v>
      </c>
      <c r="Z116" s="4">
        <v>0.0</v>
      </c>
      <c r="AA116" s="4">
        <v>4.0</v>
      </c>
      <c r="AB116" s="40">
        <f>ATLETAS[REB O]+ATLETAS[REB D]</f>
        <v>4</v>
      </c>
      <c r="AC116" s="4">
        <v>1.0</v>
      </c>
      <c r="AD116" s="4">
        <v>1.0</v>
      </c>
      <c r="AE116" s="4">
        <v>0.0</v>
      </c>
      <c r="AF116" s="4">
        <v>0.0</v>
      </c>
      <c r="AG116" s="4">
        <v>0.0</v>
      </c>
      <c r="AH116" s="4">
        <v>1.0</v>
      </c>
      <c r="AI116" s="4">
        <v>-11.0</v>
      </c>
      <c r="AJ116" s="41">
        <f>ATLETAS[PONTOS]+ATLETAS[TOTAL REB]+ATLETAS[AST]+ATLETAS[TOCOS]+ATLETAS[ROUB]-(ATLETAS[FGA]-ATLETAS[FGM])-(ATLETAS[FTA]-ATLETAS[FTM])-ATLETAS[ERROS]</f>
        <v>3</v>
      </c>
    </row>
    <row r="117">
      <c r="A117" s="3">
        <v>116.0</v>
      </c>
      <c r="B117" s="4">
        <v>7.0</v>
      </c>
      <c r="C117" s="4" t="s">
        <v>262</v>
      </c>
      <c r="D117" s="36">
        <v>45808.0</v>
      </c>
      <c r="E117" s="4" t="s">
        <v>266</v>
      </c>
      <c r="F117" s="4">
        <v>2025.0</v>
      </c>
      <c r="G117" s="4" t="s">
        <v>209</v>
      </c>
      <c r="H117" s="4" t="s">
        <v>96</v>
      </c>
      <c r="I117" s="4" t="s">
        <v>225</v>
      </c>
      <c r="J117" s="4" t="s">
        <v>265</v>
      </c>
      <c r="K117" s="4">
        <f>VLOOKUP(I117,'LISTA DE ATLETAS'!D:E,2,FALSE)</f>
        <v>5</v>
      </c>
      <c r="L117" s="4">
        <v>15.0</v>
      </c>
      <c r="M117" s="40">
        <f>(ATLETAS[2PM]*2)+(ATLETAS[3PM]*3)+(ATLETAS[FTM])</f>
        <v>22</v>
      </c>
      <c r="N117" s="40">
        <f>ATLETAS[2PM]+ATLETAS[3PM]</f>
        <v>10</v>
      </c>
      <c r="O117" s="40">
        <f>ATLETAS[2PA]+ATLETAS[3PA]</f>
        <v>23</v>
      </c>
      <c r="P117" s="38">
        <f>IFERROR(ATLETAS[FGM]/ATLETAS[FGA],"")</f>
        <v>0.4347826087</v>
      </c>
      <c r="Q117" s="4">
        <v>9.0</v>
      </c>
      <c r="R117" s="4">
        <v>17.0</v>
      </c>
      <c r="S117" s="38">
        <f>IFERROR(ATLETAS[2PM]/ATLETAS[2PA],"")</f>
        <v>0.5294117647</v>
      </c>
      <c r="T117" s="4">
        <v>1.0</v>
      </c>
      <c r="U117" s="4">
        <v>6.0</v>
      </c>
      <c r="V117" s="38">
        <f>IFERROR(ATLETAS[3PM]/ATLETAS[3PA],"")</f>
        <v>0.1666666667</v>
      </c>
      <c r="W117" s="4">
        <v>1.0</v>
      </c>
      <c r="X117" s="4">
        <v>3.0</v>
      </c>
      <c r="Y117" s="38">
        <f>IFERROR(ATLETAS[FTM]/ATLETAS[FTA],"")</f>
        <v>0.3333333333</v>
      </c>
      <c r="Z117" s="4">
        <v>6.0</v>
      </c>
      <c r="AA117" s="4">
        <v>11.0</v>
      </c>
      <c r="AB117" s="40">
        <f>ATLETAS[REB O]+ATLETAS[REB D]</f>
        <v>17</v>
      </c>
      <c r="AC117" s="4">
        <v>10.0</v>
      </c>
      <c r="AD117" s="4">
        <v>3.0</v>
      </c>
      <c r="AE117" s="4">
        <v>4.0</v>
      </c>
      <c r="AF117" s="4">
        <v>0.0</v>
      </c>
      <c r="AG117" s="4">
        <v>2.0</v>
      </c>
      <c r="AH117" s="4">
        <v>2.0</v>
      </c>
      <c r="AI117" s="4">
        <v>16.0</v>
      </c>
      <c r="AJ117" s="41">
        <f>ATLETAS[PONTOS]+ATLETAS[TOTAL REB]+ATLETAS[AST]+ATLETAS[TOCOS]+ATLETAS[ROUB]-(ATLETAS[FGA]-ATLETAS[FGM])-(ATLETAS[FTA]-ATLETAS[FTM])-ATLETAS[ERROS]</f>
        <v>35</v>
      </c>
    </row>
    <row r="118">
      <c r="A118" s="3">
        <v>117.0</v>
      </c>
      <c r="B118" s="4">
        <v>7.0</v>
      </c>
      <c r="C118" s="4" t="s">
        <v>262</v>
      </c>
      <c r="D118" s="36">
        <v>45808.0</v>
      </c>
      <c r="E118" s="4" t="s">
        <v>266</v>
      </c>
      <c r="F118" s="4">
        <v>2025.0</v>
      </c>
      <c r="G118" s="4" t="s">
        <v>209</v>
      </c>
      <c r="H118" s="4" t="s">
        <v>96</v>
      </c>
      <c r="I118" s="4" t="s">
        <v>216</v>
      </c>
      <c r="J118" s="4" t="s">
        <v>264</v>
      </c>
      <c r="K118" s="4">
        <f>VLOOKUP(I118,'LISTA DE ATLETAS'!D:E,2,FALSE)</f>
        <v>3</v>
      </c>
      <c r="L118" s="4">
        <v>23.0</v>
      </c>
      <c r="M118" s="40">
        <f>(ATLETAS[2PM]*2)+(ATLETAS[3PM]*3)+(ATLETAS[FTM])</f>
        <v>0</v>
      </c>
      <c r="N118" s="40">
        <f>ATLETAS[2PM]+ATLETAS[3PM]</f>
        <v>0</v>
      </c>
      <c r="O118" s="40">
        <f>ATLETAS[2PA]+ATLETAS[3PA]</f>
        <v>1</v>
      </c>
      <c r="P118" s="38">
        <f>IFERROR(ATLETAS[FGM]/ATLETAS[FGA],"")</f>
        <v>0</v>
      </c>
      <c r="Q118" s="4">
        <v>0.0</v>
      </c>
      <c r="R118" s="4">
        <v>1.0</v>
      </c>
      <c r="S118" s="38">
        <f>IFERROR(ATLETAS[2PM]/ATLETAS[2PA],"")</f>
        <v>0</v>
      </c>
      <c r="T118" s="4">
        <v>0.0</v>
      </c>
      <c r="U118" s="4">
        <v>0.0</v>
      </c>
      <c r="V118" s="38" t="str">
        <f>IFERROR(ATLETAS[3PM]/ATLETAS[3PA],"")</f>
        <v/>
      </c>
      <c r="W118" s="4">
        <v>0.0</v>
      </c>
      <c r="X118" s="4">
        <v>0.0</v>
      </c>
      <c r="Y118" s="38" t="str">
        <f>IFERROR(ATLETAS[FTM]/ATLETAS[FTA],"")</f>
        <v/>
      </c>
      <c r="Z118" s="4">
        <v>0.0</v>
      </c>
      <c r="AA118" s="4">
        <v>2.0</v>
      </c>
      <c r="AB118" s="40">
        <f>ATLETAS[REB O]+ATLETAS[REB D]</f>
        <v>2</v>
      </c>
      <c r="AC118" s="4">
        <v>0.0</v>
      </c>
      <c r="AD118" s="4">
        <v>4.0</v>
      </c>
      <c r="AE118" s="4">
        <v>0.0</v>
      </c>
      <c r="AF118" s="4">
        <v>0.0</v>
      </c>
      <c r="AG118" s="4">
        <v>0.0</v>
      </c>
      <c r="AH118" s="4">
        <v>0.0</v>
      </c>
      <c r="AI118" s="4">
        <v>-2.0</v>
      </c>
      <c r="AJ118" s="41">
        <f>ATLETAS[PONTOS]+ATLETAS[TOTAL REB]+ATLETAS[AST]+ATLETAS[TOCOS]+ATLETAS[ROUB]-(ATLETAS[FGA]-ATLETAS[FGM])-(ATLETAS[FTA]-ATLETAS[FTM])-ATLETAS[ERROS]</f>
        <v>-3</v>
      </c>
    </row>
    <row r="119">
      <c r="A119" s="3">
        <v>118.0</v>
      </c>
      <c r="B119" s="4">
        <v>7.0</v>
      </c>
      <c r="C119" s="4" t="s">
        <v>262</v>
      </c>
      <c r="D119" s="36">
        <v>45808.0</v>
      </c>
      <c r="E119" s="4" t="s">
        <v>266</v>
      </c>
      <c r="F119" s="4">
        <v>2025.0</v>
      </c>
      <c r="G119" s="4" t="s">
        <v>209</v>
      </c>
      <c r="H119" s="4" t="s">
        <v>96</v>
      </c>
      <c r="I119" s="4" t="s">
        <v>219</v>
      </c>
      <c r="J119" s="4" t="s">
        <v>264</v>
      </c>
      <c r="K119" s="4">
        <f>VLOOKUP(I119,'LISTA DE ATLETAS'!D:E,2,FALSE)</f>
        <v>2</v>
      </c>
      <c r="L119" s="4">
        <v>41.0</v>
      </c>
      <c r="M119" s="40">
        <f>(ATLETAS[2PM]*2)+(ATLETAS[3PM]*3)+(ATLETAS[FTM])</f>
        <v>0</v>
      </c>
      <c r="N119" s="40">
        <f>ATLETAS[2PM]+ATLETAS[3PM]</f>
        <v>0</v>
      </c>
      <c r="O119" s="40">
        <f>ATLETAS[2PA]+ATLETAS[3PA]</f>
        <v>1</v>
      </c>
      <c r="P119" s="38">
        <f>IFERROR(ATLETAS[FGM]/ATLETAS[FGA],"")</f>
        <v>0</v>
      </c>
      <c r="Q119" s="4">
        <v>0.0</v>
      </c>
      <c r="R119" s="4">
        <v>1.0</v>
      </c>
      <c r="S119" s="38">
        <f>IFERROR(ATLETAS[2PM]/ATLETAS[2PA],"")</f>
        <v>0</v>
      </c>
      <c r="T119" s="4">
        <v>0.0</v>
      </c>
      <c r="U119" s="4">
        <v>0.0</v>
      </c>
      <c r="V119" s="38" t="str">
        <f>IFERROR(ATLETAS[3PM]/ATLETAS[3PA],"")</f>
        <v/>
      </c>
      <c r="W119" s="4">
        <v>0.0</v>
      </c>
      <c r="X119" s="4">
        <v>0.0</v>
      </c>
      <c r="Y119" s="38" t="str">
        <f>IFERROR(ATLETAS[FTM]/ATLETAS[FTA],"")</f>
        <v/>
      </c>
      <c r="Z119" s="4">
        <v>0.0</v>
      </c>
      <c r="AA119" s="4">
        <v>2.0</v>
      </c>
      <c r="AB119" s="40">
        <f>ATLETAS[REB O]+ATLETAS[REB D]</f>
        <v>2</v>
      </c>
      <c r="AC119" s="4">
        <v>0.0</v>
      </c>
      <c r="AD119" s="4">
        <v>4.0</v>
      </c>
      <c r="AE119" s="4">
        <v>0.0</v>
      </c>
      <c r="AF119" s="4">
        <v>0.0</v>
      </c>
      <c r="AG119" s="4">
        <v>0.0</v>
      </c>
      <c r="AH119" s="4">
        <v>0.0</v>
      </c>
      <c r="AI119" s="4">
        <v>-2.0</v>
      </c>
      <c r="AJ119" s="41">
        <f>ATLETAS[PONTOS]+ATLETAS[TOTAL REB]+ATLETAS[AST]+ATLETAS[TOCOS]+ATLETAS[ROUB]-(ATLETAS[FGA]-ATLETAS[FGM])-(ATLETAS[FTA]-ATLETAS[FTM])-ATLETAS[ERROS]</f>
        <v>-3</v>
      </c>
    </row>
    <row r="120">
      <c r="A120" s="3">
        <v>119.0</v>
      </c>
      <c r="B120" s="4">
        <v>7.0</v>
      </c>
      <c r="C120" s="4" t="s">
        <v>262</v>
      </c>
      <c r="D120" s="36">
        <v>45808.0</v>
      </c>
      <c r="E120" s="4" t="s">
        <v>266</v>
      </c>
      <c r="F120" s="4">
        <v>2025.0</v>
      </c>
      <c r="G120" s="4" t="s">
        <v>209</v>
      </c>
      <c r="H120" s="4" t="s">
        <v>96</v>
      </c>
      <c r="I120" s="4" t="s">
        <v>226</v>
      </c>
      <c r="J120" s="4" t="s">
        <v>264</v>
      </c>
      <c r="K120" s="4">
        <f>VLOOKUP(I120,'LISTA DE ATLETAS'!D:E,2,FALSE)</f>
        <v>3</v>
      </c>
      <c r="L120" s="4">
        <v>71.0</v>
      </c>
      <c r="M120" s="40">
        <f>(ATLETAS[2PM]*2)+(ATLETAS[3PM]*3)+(ATLETAS[FTM])</f>
        <v>0</v>
      </c>
      <c r="N120" s="40">
        <f>ATLETAS[2PM]+ATLETAS[3PM]</f>
        <v>0</v>
      </c>
      <c r="O120" s="40">
        <f>ATLETAS[2PA]+ATLETAS[3PA]</f>
        <v>0</v>
      </c>
      <c r="P120" s="38" t="str">
        <f>IFERROR(ATLETAS[FGM]/ATLETAS[FGA],"")</f>
        <v/>
      </c>
      <c r="Q120" s="4">
        <v>0.0</v>
      </c>
      <c r="R120" s="4">
        <v>0.0</v>
      </c>
      <c r="S120" s="38" t="str">
        <f>IFERROR(ATLETAS[2PM]/ATLETAS[2PA],"")</f>
        <v/>
      </c>
      <c r="T120" s="4">
        <v>0.0</v>
      </c>
      <c r="U120" s="4">
        <v>0.0</v>
      </c>
      <c r="V120" s="38" t="str">
        <f>IFERROR(ATLETAS[3PM]/ATLETAS[3PA],"")</f>
        <v/>
      </c>
      <c r="W120" s="4">
        <v>0.0</v>
      </c>
      <c r="X120" s="4">
        <v>0.0</v>
      </c>
      <c r="Y120" s="38" t="str">
        <f>IFERROR(ATLETAS[FTM]/ATLETAS[FTA],"")</f>
        <v/>
      </c>
      <c r="Z120" s="4">
        <v>0.0</v>
      </c>
      <c r="AA120" s="4">
        <v>0.0</v>
      </c>
      <c r="AB120" s="40">
        <f>ATLETAS[REB O]+ATLETAS[REB D]</f>
        <v>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-4.0</v>
      </c>
      <c r="AJ120" s="41">
        <f>ATLETAS[PONTOS]+ATLETAS[TOTAL REB]+ATLETAS[AST]+ATLETAS[TOCOS]+ATLETAS[ROUB]-(ATLETAS[FGA]-ATLETAS[FGM])-(ATLETAS[FTA]-ATLETAS[FTM])-ATLETAS[ERROS]</f>
        <v>0</v>
      </c>
    </row>
    <row r="121">
      <c r="A121" s="3">
        <v>120.0</v>
      </c>
      <c r="B121" s="4">
        <v>7.0</v>
      </c>
      <c r="C121" s="4" t="s">
        <v>262</v>
      </c>
      <c r="D121" s="36">
        <v>45808.0</v>
      </c>
      <c r="E121" s="4" t="s">
        <v>266</v>
      </c>
      <c r="F121" s="4">
        <v>2025.0</v>
      </c>
      <c r="G121" s="4" t="s">
        <v>209</v>
      </c>
      <c r="H121" s="4" t="s">
        <v>96</v>
      </c>
      <c r="I121" s="4" t="s">
        <v>220</v>
      </c>
      <c r="J121" s="4" t="s">
        <v>264</v>
      </c>
      <c r="K121" s="4">
        <f>VLOOKUP(I121,'LISTA DE ATLETAS'!D:E,2,FALSE)</f>
        <v>2</v>
      </c>
      <c r="L121" s="4">
        <v>72.0</v>
      </c>
      <c r="M121" s="40">
        <f>(ATLETAS[2PM]*2)+(ATLETAS[3PM]*3)+(ATLETAS[FTM])</f>
        <v>0</v>
      </c>
      <c r="N121" s="40">
        <f>ATLETAS[2PM]+ATLETAS[3PM]</f>
        <v>0</v>
      </c>
      <c r="O121" s="40">
        <f>ATLETAS[2PA]+ATLETAS[3PA]</f>
        <v>0</v>
      </c>
      <c r="P121" s="38" t="str">
        <f>IFERROR(ATLETAS[FGM]/ATLETAS[FGA],"")</f>
        <v/>
      </c>
      <c r="Q121" s="4">
        <v>0.0</v>
      </c>
      <c r="R121" s="4">
        <v>0.0</v>
      </c>
      <c r="S121" s="38" t="str">
        <f>IFERROR(ATLETAS[2PM]/ATLETAS[2PA],"")</f>
        <v/>
      </c>
      <c r="T121" s="4">
        <v>0.0</v>
      </c>
      <c r="U121" s="4">
        <v>0.0</v>
      </c>
      <c r="V121" s="38" t="str">
        <f>IFERROR(ATLETAS[3PM]/ATLETAS[3PA],"")</f>
        <v/>
      </c>
      <c r="W121" s="4">
        <v>0.0</v>
      </c>
      <c r="X121" s="4">
        <v>0.0</v>
      </c>
      <c r="Y121" s="38" t="str">
        <f>IFERROR(ATLETAS[FTM]/ATLETAS[FTA],"")</f>
        <v/>
      </c>
      <c r="Z121" s="4">
        <v>0.0</v>
      </c>
      <c r="AA121" s="4">
        <v>2.0</v>
      </c>
      <c r="AB121" s="40">
        <f>ATLETAS[REB O]+ATLETAS[REB D]</f>
        <v>2</v>
      </c>
      <c r="AC121" s="4">
        <v>1.0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4.0</v>
      </c>
      <c r="AJ121" s="41">
        <f>ATLETAS[PONTOS]+ATLETAS[TOTAL REB]+ATLETAS[AST]+ATLETAS[TOCOS]+ATLETAS[ROUB]-(ATLETAS[FGA]-ATLETAS[FGM])-(ATLETAS[FTA]-ATLETAS[FTM])-ATLETAS[ERROS]</f>
        <v>3</v>
      </c>
    </row>
    <row r="122">
      <c r="A122" s="3">
        <v>121.0</v>
      </c>
      <c r="B122" s="4">
        <v>7.0</v>
      </c>
      <c r="C122" s="4" t="s">
        <v>262</v>
      </c>
      <c r="D122" s="36">
        <v>45808.0</v>
      </c>
      <c r="E122" s="4" t="s">
        <v>266</v>
      </c>
      <c r="F122" s="4">
        <v>2025.0</v>
      </c>
      <c r="G122" s="4" t="s">
        <v>209</v>
      </c>
      <c r="H122" s="4" t="s">
        <v>96</v>
      </c>
      <c r="I122" s="4" t="s">
        <v>221</v>
      </c>
      <c r="J122" s="4" t="s">
        <v>264</v>
      </c>
      <c r="K122" s="4">
        <f>VLOOKUP(I122,'LISTA DE ATLETAS'!D:E,2,FALSE)</f>
        <v>1</v>
      </c>
      <c r="L122" s="4">
        <v>73.0</v>
      </c>
      <c r="M122" s="40">
        <f>(ATLETAS[2PM]*2)+(ATLETAS[3PM]*3)+(ATLETAS[FTM])</f>
        <v>5</v>
      </c>
      <c r="N122" s="40">
        <f>ATLETAS[2PM]+ATLETAS[3PM]</f>
        <v>1</v>
      </c>
      <c r="O122" s="40">
        <f>ATLETAS[2PA]+ATLETAS[3PA]</f>
        <v>8</v>
      </c>
      <c r="P122" s="38">
        <f>IFERROR(ATLETAS[FGM]/ATLETAS[FGA],"")</f>
        <v>0.125</v>
      </c>
      <c r="Q122" s="4">
        <v>1.0</v>
      </c>
      <c r="R122" s="4">
        <v>7.0</v>
      </c>
      <c r="S122" s="38">
        <f>IFERROR(ATLETAS[2PM]/ATLETAS[2PA],"")</f>
        <v>0.1428571429</v>
      </c>
      <c r="T122" s="4">
        <v>0.0</v>
      </c>
      <c r="U122" s="4">
        <v>1.0</v>
      </c>
      <c r="V122" s="38">
        <f>IFERROR(ATLETAS[3PM]/ATLETAS[3PA],"")</f>
        <v>0</v>
      </c>
      <c r="W122" s="4">
        <v>3.0</v>
      </c>
      <c r="X122" s="4">
        <v>4.0</v>
      </c>
      <c r="Y122" s="38">
        <f>IFERROR(ATLETAS[FTM]/ATLETAS[FTA],"")</f>
        <v>0.75</v>
      </c>
      <c r="Z122" s="4">
        <v>1.0</v>
      </c>
      <c r="AA122" s="4">
        <v>0.0</v>
      </c>
      <c r="AB122" s="40">
        <f>ATLETAS[REB O]+ATLETAS[REB D]</f>
        <v>1</v>
      </c>
      <c r="AC122" s="4">
        <v>2.0</v>
      </c>
      <c r="AD122" s="4">
        <v>4.0</v>
      </c>
      <c r="AE122" s="4">
        <v>0.0</v>
      </c>
      <c r="AF122" s="4">
        <v>0.0</v>
      </c>
      <c r="AG122" s="4">
        <v>1.0</v>
      </c>
      <c r="AH122" s="4">
        <v>2.0</v>
      </c>
      <c r="AI122" s="4">
        <v>-1.0</v>
      </c>
      <c r="AJ122" s="41">
        <f>ATLETAS[PONTOS]+ATLETAS[TOTAL REB]+ATLETAS[AST]+ATLETAS[TOCOS]+ATLETAS[ROUB]-(ATLETAS[FGA]-ATLETAS[FGM])-(ATLETAS[FTA]-ATLETAS[FTM])-ATLETAS[ERROS]</f>
        <v>-4</v>
      </c>
    </row>
    <row r="123">
      <c r="A123" s="3">
        <v>122.0</v>
      </c>
      <c r="B123" s="4">
        <v>7.0</v>
      </c>
      <c r="C123" s="4" t="s">
        <v>262</v>
      </c>
      <c r="D123" s="36">
        <v>45808.0</v>
      </c>
      <c r="E123" s="4" t="s">
        <v>266</v>
      </c>
      <c r="F123" s="4">
        <v>2025.0</v>
      </c>
      <c r="G123" s="4" t="s">
        <v>209</v>
      </c>
      <c r="H123" s="4" t="s">
        <v>96</v>
      </c>
      <c r="I123" s="4" t="s">
        <v>222</v>
      </c>
      <c r="J123" s="4" t="s">
        <v>265</v>
      </c>
      <c r="K123" s="4">
        <f>VLOOKUP(I123,'LISTA DE ATLETAS'!D:E,2,FALSE)</f>
        <v>1</v>
      </c>
      <c r="L123" s="4">
        <v>74.0</v>
      </c>
      <c r="M123" s="40">
        <f>(ATLETAS[2PM]*2)+(ATLETAS[3PM]*3)+(ATLETAS[FTM])</f>
        <v>0</v>
      </c>
      <c r="N123" s="40">
        <f>ATLETAS[2PM]+ATLETAS[3PM]</f>
        <v>0</v>
      </c>
      <c r="O123" s="40">
        <f>ATLETAS[2PA]+ATLETAS[3PA]</f>
        <v>1</v>
      </c>
      <c r="P123" s="38">
        <f>IFERROR(ATLETAS[FGM]/ATLETAS[FGA],"")</f>
        <v>0</v>
      </c>
      <c r="Q123" s="4">
        <v>0.0</v>
      </c>
      <c r="R123" s="4">
        <v>1.0</v>
      </c>
      <c r="S123" s="38">
        <f>IFERROR(ATLETAS[2PM]/ATLETAS[2PA],"")</f>
        <v>0</v>
      </c>
      <c r="T123" s="4">
        <v>0.0</v>
      </c>
      <c r="U123" s="4">
        <v>0.0</v>
      </c>
      <c r="V123" s="38" t="str">
        <f>IFERROR(ATLETAS[3PM]/ATLETAS[3PA],"")</f>
        <v/>
      </c>
      <c r="W123" s="4">
        <v>0.0</v>
      </c>
      <c r="X123" s="4">
        <v>0.0</v>
      </c>
      <c r="Y123" s="38" t="str">
        <f>IFERROR(ATLETAS[FTM]/ATLETAS[FTA],"")</f>
        <v/>
      </c>
      <c r="Z123" s="4">
        <v>0.0</v>
      </c>
      <c r="AA123" s="4">
        <v>1.0</v>
      </c>
      <c r="AB123" s="40">
        <f>ATLETAS[REB O]+ATLETAS[REB D]</f>
        <v>1</v>
      </c>
      <c r="AC123" s="4">
        <v>4.0</v>
      </c>
      <c r="AD123" s="4">
        <v>6.0</v>
      </c>
      <c r="AE123" s="4">
        <v>1.0</v>
      </c>
      <c r="AF123" s="4">
        <v>0.0</v>
      </c>
      <c r="AG123" s="4">
        <v>0.0</v>
      </c>
      <c r="AH123" s="4">
        <v>0.0</v>
      </c>
      <c r="AI123" s="4">
        <v>6.0</v>
      </c>
      <c r="AJ123" s="41">
        <f>ATLETAS[PONTOS]+ATLETAS[TOTAL REB]+ATLETAS[AST]+ATLETAS[TOCOS]+ATLETAS[ROUB]-(ATLETAS[FGA]-ATLETAS[FGM])-(ATLETAS[FTA]-ATLETAS[FTM])-ATLETAS[ERROS]</f>
        <v>-1</v>
      </c>
    </row>
    <row r="124">
      <c r="A124" s="3">
        <v>123.0</v>
      </c>
      <c r="B124" s="4">
        <v>7.0</v>
      </c>
      <c r="C124" s="4" t="s">
        <v>262</v>
      </c>
      <c r="D124" s="36">
        <v>45808.0</v>
      </c>
      <c r="E124" s="4" t="s">
        <v>266</v>
      </c>
      <c r="F124" s="4">
        <v>2025.0</v>
      </c>
      <c r="G124" s="4" t="s">
        <v>209</v>
      </c>
      <c r="H124" s="4" t="s">
        <v>96</v>
      </c>
      <c r="I124" s="4" t="s">
        <v>223</v>
      </c>
      <c r="J124" s="4" t="s">
        <v>265</v>
      </c>
      <c r="K124" s="4">
        <f>VLOOKUP(I124,'LISTA DE ATLETAS'!D:E,2,FALSE)</f>
        <v>4</v>
      </c>
      <c r="L124" s="4">
        <v>77.0</v>
      </c>
      <c r="M124" s="40">
        <f>(ATLETAS[2PM]*2)+(ATLETAS[3PM]*3)+(ATLETAS[FTM])</f>
        <v>9</v>
      </c>
      <c r="N124" s="40">
        <f>ATLETAS[2PM]+ATLETAS[3PM]</f>
        <v>2</v>
      </c>
      <c r="O124" s="40">
        <f>ATLETAS[2PA]+ATLETAS[3PA]</f>
        <v>12</v>
      </c>
      <c r="P124" s="38">
        <f>IFERROR(ATLETAS[FGM]/ATLETAS[FGA],"")</f>
        <v>0.1666666667</v>
      </c>
      <c r="Q124" s="4">
        <v>0.0</v>
      </c>
      <c r="R124" s="4">
        <v>3.0</v>
      </c>
      <c r="S124" s="38">
        <f>IFERROR(ATLETAS[2PM]/ATLETAS[2PA],"")</f>
        <v>0</v>
      </c>
      <c r="T124" s="4">
        <v>2.0</v>
      </c>
      <c r="U124" s="4">
        <v>9.0</v>
      </c>
      <c r="V124" s="38">
        <f>IFERROR(ATLETAS[3PM]/ATLETAS[3PA],"")</f>
        <v>0.2222222222</v>
      </c>
      <c r="W124" s="4">
        <v>3.0</v>
      </c>
      <c r="X124" s="4">
        <v>4.0</v>
      </c>
      <c r="Y124" s="38">
        <f>IFERROR(ATLETAS[FTM]/ATLETAS[FTA],"")</f>
        <v>0.75</v>
      </c>
      <c r="Z124" s="4">
        <v>2.0</v>
      </c>
      <c r="AA124" s="4">
        <v>2.0</v>
      </c>
      <c r="AB124" s="40">
        <f>ATLETAS[REB O]+ATLETAS[REB D]</f>
        <v>4</v>
      </c>
      <c r="AC124" s="4">
        <v>1.0</v>
      </c>
      <c r="AD124" s="4">
        <v>1.0</v>
      </c>
      <c r="AE124" s="4">
        <v>2.0</v>
      </c>
      <c r="AF124" s="4">
        <v>0.0</v>
      </c>
      <c r="AG124" s="4">
        <v>3.0</v>
      </c>
      <c r="AH124" s="4">
        <v>2.0</v>
      </c>
      <c r="AI124" s="4">
        <v>18.0</v>
      </c>
      <c r="AJ124" s="41">
        <f>ATLETAS[PONTOS]+ATLETAS[TOTAL REB]+ATLETAS[AST]+ATLETAS[TOCOS]+ATLETAS[ROUB]-(ATLETAS[FGA]-ATLETAS[FGM])-(ATLETAS[FTA]-ATLETAS[FTM])-ATLETAS[ERROS]</f>
        <v>4</v>
      </c>
    </row>
    <row r="125">
      <c r="A125" s="3">
        <v>124.0</v>
      </c>
      <c r="B125" s="4">
        <v>7.0</v>
      </c>
      <c r="C125" s="4" t="s">
        <v>262</v>
      </c>
      <c r="D125" s="36">
        <v>45808.0</v>
      </c>
      <c r="E125" s="4" t="s">
        <v>266</v>
      </c>
      <c r="F125" s="4">
        <v>2025.0</v>
      </c>
      <c r="G125" s="4" t="s">
        <v>209</v>
      </c>
      <c r="H125" s="4" t="s">
        <v>96</v>
      </c>
      <c r="I125" s="4" t="s">
        <v>224</v>
      </c>
      <c r="J125" s="4" t="s">
        <v>265</v>
      </c>
      <c r="K125" s="4">
        <f>VLOOKUP(I125,'LISTA DE ATLETAS'!D:E,2,FALSE)</f>
        <v>6</v>
      </c>
      <c r="L125" s="4">
        <v>99.0</v>
      </c>
      <c r="M125" s="40">
        <f>(ATLETAS[2PM]*2)+(ATLETAS[3PM]*3)+(ATLETAS[FTM])</f>
        <v>0</v>
      </c>
      <c r="N125" s="40">
        <f>ATLETAS[2PM]+ATLETAS[3PM]</f>
        <v>0</v>
      </c>
      <c r="O125" s="40">
        <f>ATLETAS[2PA]+ATLETAS[3PA]</f>
        <v>0</v>
      </c>
      <c r="P125" s="38" t="str">
        <f>IFERROR(ATLETAS[FGM]/ATLETAS[FGA],"")</f>
        <v/>
      </c>
      <c r="Q125" s="4">
        <v>0.0</v>
      </c>
      <c r="R125" s="4">
        <v>0.0</v>
      </c>
      <c r="S125" s="38" t="str">
        <f>IFERROR(ATLETAS[2PM]/ATLETAS[2PA],"")</f>
        <v/>
      </c>
      <c r="T125" s="4">
        <v>0.0</v>
      </c>
      <c r="U125" s="4">
        <v>0.0</v>
      </c>
      <c r="V125" s="38" t="str">
        <f>IFERROR(ATLETAS[3PM]/ATLETAS[3PA],"")</f>
        <v/>
      </c>
      <c r="W125" s="4">
        <v>0.0</v>
      </c>
      <c r="X125" s="4">
        <v>0.0</v>
      </c>
      <c r="Y125" s="38" t="str">
        <f>IFERROR(ATLETAS[FTM]/ATLETAS[FTA],"")</f>
        <v/>
      </c>
      <c r="Z125" s="4">
        <v>0.0</v>
      </c>
      <c r="AA125" s="4">
        <v>3.0</v>
      </c>
      <c r="AB125" s="40">
        <f>ATLETAS[REB O]+ATLETAS[REB D]</f>
        <v>3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-4.0</v>
      </c>
      <c r="AJ125" s="41">
        <f>ATLETAS[PONTOS]+ATLETAS[TOTAL REB]+ATLETAS[AST]+ATLETAS[TOCOS]+ATLETAS[ROUB]-(ATLETAS[FGA]-ATLETAS[FGM])-(ATLETAS[FTA]-ATLETAS[FTM])-ATLETAS[ERROS]</f>
        <v>3</v>
      </c>
    </row>
    <row r="126">
      <c r="A126" s="3">
        <v>125.0</v>
      </c>
      <c r="B126" s="4">
        <v>7.0</v>
      </c>
      <c r="C126" s="4" t="s">
        <v>262</v>
      </c>
      <c r="D126" s="36">
        <v>45808.0</v>
      </c>
      <c r="E126" s="4" t="s">
        <v>266</v>
      </c>
      <c r="F126" s="4">
        <v>2025.0</v>
      </c>
      <c r="G126" s="4" t="s">
        <v>96</v>
      </c>
      <c r="H126" s="4" t="s">
        <v>209</v>
      </c>
      <c r="I126" s="4" t="s">
        <v>97</v>
      </c>
      <c r="J126" s="4" t="s">
        <v>265</v>
      </c>
      <c r="K126" s="4">
        <f>VLOOKUP(I126,'LISTA DE ATLETAS'!D:E,2,FALSE)</f>
        <v>6</v>
      </c>
      <c r="L126" s="4">
        <v>2.0</v>
      </c>
      <c r="M126" s="40">
        <f>(ATLETAS[2PM]*2)+(ATLETAS[3PM]*3)+(ATLETAS[FTM])</f>
        <v>5</v>
      </c>
      <c r="N126" s="40">
        <f>ATLETAS[2PM]+ATLETAS[3PM]</f>
        <v>2</v>
      </c>
      <c r="O126" s="40">
        <f>ATLETAS[2PA]+ATLETAS[3PA]</f>
        <v>14</v>
      </c>
      <c r="P126" s="38">
        <f>IFERROR(ATLETAS[FGM]/ATLETAS[FGA],"")</f>
        <v>0.1428571429</v>
      </c>
      <c r="Q126" s="4">
        <v>2.0</v>
      </c>
      <c r="R126" s="4">
        <v>9.0</v>
      </c>
      <c r="S126" s="38">
        <f>IFERROR(ATLETAS[2PM]/ATLETAS[2PA],"")</f>
        <v>0.2222222222</v>
      </c>
      <c r="T126" s="4">
        <v>0.0</v>
      </c>
      <c r="U126" s="4">
        <v>5.0</v>
      </c>
      <c r="V126" s="38">
        <f>IFERROR(ATLETAS[3PM]/ATLETAS[3PA],"")</f>
        <v>0</v>
      </c>
      <c r="W126" s="4">
        <v>1.0</v>
      </c>
      <c r="X126" s="4">
        <v>2.0</v>
      </c>
      <c r="Y126" s="38">
        <f>IFERROR(ATLETAS[FTM]/ATLETAS[FTA],"")</f>
        <v>0.5</v>
      </c>
      <c r="Z126" s="4">
        <v>2.0</v>
      </c>
      <c r="AA126" s="4">
        <v>2.0</v>
      </c>
      <c r="AB126" s="40">
        <f>ATLETAS[REB O]+ATLETAS[REB D]</f>
        <v>4</v>
      </c>
      <c r="AC126" s="4">
        <v>2.0</v>
      </c>
      <c r="AD126" s="4">
        <v>8.0</v>
      </c>
      <c r="AE126" s="4">
        <v>2.0</v>
      </c>
      <c r="AF126" s="4">
        <v>0.0</v>
      </c>
      <c r="AG126" s="4">
        <v>1.0</v>
      </c>
      <c r="AH126" s="4">
        <v>1.0</v>
      </c>
      <c r="AI126" s="4">
        <v>-3.0</v>
      </c>
      <c r="AJ126" s="41">
        <f>ATLETAS[PONTOS]+ATLETAS[TOTAL REB]+ATLETAS[AST]+ATLETAS[TOCOS]+ATLETAS[ROUB]-(ATLETAS[FGA]-ATLETAS[FGM])-(ATLETAS[FTA]-ATLETAS[FTM])-ATLETAS[ERROS]</f>
        <v>-8</v>
      </c>
    </row>
    <row r="127">
      <c r="A127" s="3">
        <v>126.0</v>
      </c>
      <c r="B127" s="4">
        <v>7.0</v>
      </c>
      <c r="C127" s="4" t="s">
        <v>262</v>
      </c>
      <c r="D127" s="36">
        <v>45808.0</v>
      </c>
      <c r="E127" s="4" t="s">
        <v>266</v>
      </c>
      <c r="F127" s="4">
        <v>2025.0</v>
      </c>
      <c r="G127" s="4" t="s">
        <v>96</v>
      </c>
      <c r="H127" s="4" t="s">
        <v>209</v>
      </c>
      <c r="I127" s="4" t="s">
        <v>108</v>
      </c>
      <c r="J127" s="4" t="s">
        <v>264</v>
      </c>
      <c r="K127" s="4">
        <f>VLOOKUP(I127,'LISTA DE ATLETAS'!D:E,2,FALSE)</f>
        <v>4</v>
      </c>
      <c r="L127" s="4">
        <v>7.0</v>
      </c>
      <c r="M127" s="40">
        <f>(ATLETAS[2PM]*2)+(ATLETAS[3PM]*3)+(ATLETAS[FTM])</f>
        <v>0</v>
      </c>
      <c r="N127" s="40">
        <f>ATLETAS[2PM]+ATLETAS[3PM]</f>
        <v>0</v>
      </c>
      <c r="O127" s="40">
        <f>ATLETAS[2PA]+ATLETAS[3PA]</f>
        <v>0</v>
      </c>
      <c r="P127" s="38" t="str">
        <f>IFERROR(ATLETAS[FGM]/ATLETAS[FGA],"")</f>
        <v/>
      </c>
      <c r="Q127" s="4">
        <v>0.0</v>
      </c>
      <c r="R127" s="4">
        <v>0.0</v>
      </c>
      <c r="S127" s="38" t="str">
        <f>IFERROR(ATLETAS[2PM]/ATLETAS[2PA],"")</f>
        <v/>
      </c>
      <c r="T127" s="4">
        <v>0.0</v>
      </c>
      <c r="U127" s="4">
        <v>0.0</v>
      </c>
      <c r="V127" s="38" t="str">
        <f>IFERROR(ATLETAS[3PM]/ATLETAS[3PA],"")</f>
        <v/>
      </c>
      <c r="W127" s="4">
        <v>0.0</v>
      </c>
      <c r="X127" s="4">
        <v>0.0</v>
      </c>
      <c r="Y127" s="38" t="str">
        <f>IFERROR(ATLETAS[FTM]/ATLETAS[FTA],"")</f>
        <v/>
      </c>
      <c r="Z127" s="4">
        <v>0.0</v>
      </c>
      <c r="AA127" s="4">
        <v>1.0</v>
      </c>
      <c r="AB127" s="40">
        <f>ATLETAS[REB O]+ATLETAS[REB D]</f>
        <v>1</v>
      </c>
      <c r="AC127" s="4">
        <v>1.0</v>
      </c>
      <c r="AD127" s="4">
        <v>1.0</v>
      </c>
      <c r="AE127" s="4">
        <v>1.0</v>
      </c>
      <c r="AF127" s="4">
        <v>0.0</v>
      </c>
      <c r="AG127" s="4">
        <v>1.0</v>
      </c>
      <c r="AH127" s="4">
        <v>0.0</v>
      </c>
      <c r="AI127" s="4">
        <v>6.0</v>
      </c>
      <c r="AJ127" s="41">
        <f>ATLETAS[PONTOS]+ATLETAS[TOTAL REB]+ATLETAS[AST]+ATLETAS[TOCOS]+ATLETAS[ROUB]-(ATLETAS[FGA]-ATLETAS[FGM])-(ATLETAS[FTA]-ATLETAS[FTM])-ATLETAS[ERROS]</f>
        <v>2</v>
      </c>
    </row>
    <row r="128">
      <c r="A128" s="3">
        <v>127.0</v>
      </c>
      <c r="B128" s="4">
        <v>7.0</v>
      </c>
      <c r="C128" s="4" t="s">
        <v>262</v>
      </c>
      <c r="D128" s="36">
        <v>45808.0</v>
      </c>
      <c r="E128" s="4" t="s">
        <v>266</v>
      </c>
      <c r="F128" s="4">
        <v>2025.0</v>
      </c>
      <c r="G128" s="4" t="s">
        <v>96</v>
      </c>
      <c r="H128" s="4" t="s">
        <v>209</v>
      </c>
      <c r="I128" s="4" t="s">
        <v>106</v>
      </c>
      <c r="J128" s="4" t="s">
        <v>265</v>
      </c>
      <c r="K128" s="4">
        <f>VLOOKUP(I128,'LISTA DE ATLETAS'!D:E,2,FALSE)</f>
        <v>1</v>
      </c>
      <c r="L128" s="4">
        <v>11.0</v>
      </c>
      <c r="M128" s="40">
        <f>(ATLETAS[2PM]*2)+(ATLETAS[3PM]*3)+(ATLETAS[FTM])</f>
        <v>4</v>
      </c>
      <c r="N128" s="40">
        <f>ATLETAS[2PM]+ATLETAS[3PM]</f>
        <v>2</v>
      </c>
      <c r="O128" s="40">
        <f>ATLETAS[2PA]+ATLETAS[3PA]</f>
        <v>5</v>
      </c>
      <c r="P128" s="38">
        <f>IFERROR(ATLETAS[FGM]/ATLETAS[FGA],"")</f>
        <v>0.4</v>
      </c>
      <c r="Q128" s="4">
        <v>2.0</v>
      </c>
      <c r="R128" s="4">
        <v>4.0</v>
      </c>
      <c r="S128" s="38">
        <f>IFERROR(ATLETAS[2PM]/ATLETAS[2PA],"")</f>
        <v>0.5</v>
      </c>
      <c r="T128" s="4">
        <v>0.0</v>
      </c>
      <c r="U128" s="4">
        <v>1.0</v>
      </c>
      <c r="V128" s="38">
        <f>IFERROR(ATLETAS[3PM]/ATLETAS[3PA],"")</f>
        <v>0</v>
      </c>
      <c r="W128" s="4">
        <v>0.0</v>
      </c>
      <c r="X128" s="4">
        <v>0.0</v>
      </c>
      <c r="Y128" s="38" t="str">
        <f>IFERROR(ATLETAS[FTM]/ATLETAS[FTA],"")</f>
        <v/>
      </c>
      <c r="Z128" s="4">
        <v>1.0</v>
      </c>
      <c r="AA128" s="4">
        <v>4.0</v>
      </c>
      <c r="AB128" s="40">
        <f>ATLETAS[REB O]+ATLETAS[REB D]</f>
        <v>5</v>
      </c>
      <c r="AC128" s="4">
        <v>0.0</v>
      </c>
      <c r="AD128" s="4">
        <v>3.0</v>
      </c>
      <c r="AE128" s="4">
        <v>0.0</v>
      </c>
      <c r="AF128" s="4">
        <v>0.0</v>
      </c>
      <c r="AG128" s="4">
        <v>0.0</v>
      </c>
      <c r="AH128" s="4">
        <v>0.0</v>
      </c>
      <c r="AI128" s="4">
        <v>-5.0</v>
      </c>
      <c r="AJ128" s="41">
        <f>ATLETAS[PONTOS]+ATLETAS[TOTAL REB]+ATLETAS[AST]+ATLETAS[TOCOS]+ATLETAS[ROUB]-(ATLETAS[FGA]-ATLETAS[FGM])-(ATLETAS[FTA]-ATLETAS[FTM])-ATLETAS[ERROS]</f>
        <v>3</v>
      </c>
    </row>
    <row r="129">
      <c r="A129" s="3">
        <v>128.0</v>
      </c>
      <c r="B129" s="4">
        <v>7.0</v>
      </c>
      <c r="C129" s="4" t="s">
        <v>262</v>
      </c>
      <c r="D129" s="36">
        <v>45808.0</v>
      </c>
      <c r="E129" s="4" t="s">
        <v>266</v>
      </c>
      <c r="F129" s="4">
        <v>2025.0</v>
      </c>
      <c r="G129" s="4" t="s">
        <v>96</v>
      </c>
      <c r="H129" s="4" t="s">
        <v>209</v>
      </c>
      <c r="I129" s="4" t="s">
        <v>112</v>
      </c>
      <c r="J129" s="4" t="s">
        <v>264</v>
      </c>
      <c r="K129" s="4">
        <f>VLOOKUP(I129,'LISTA DE ATLETAS'!D:E,2,FALSE)</f>
        <v>1</v>
      </c>
      <c r="L129" s="4">
        <v>12.0</v>
      </c>
      <c r="M129" s="40">
        <f>(ATLETAS[2PM]*2)+(ATLETAS[3PM]*3)+(ATLETAS[FTM])</f>
        <v>0</v>
      </c>
      <c r="N129" s="40">
        <f>ATLETAS[2PM]+ATLETAS[3PM]</f>
        <v>0</v>
      </c>
      <c r="O129" s="40">
        <f>ATLETAS[2PA]+ATLETAS[3PA]</f>
        <v>1</v>
      </c>
      <c r="P129" s="38">
        <f>IFERROR(ATLETAS[FGM]/ATLETAS[FGA],"")</f>
        <v>0</v>
      </c>
      <c r="Q129" s="4">
        <v>0.0</v>
      </c>
      <c r="R129" s="4">
        <v>0.0</v>
      </c>
      <c r="S129" s="38" t="str">
        <f>IFERROR(ATLETAS[2PM]/ATLETAS[2PA],"")</f>
        <v/>
      </c>
      <c r="T129" s="4">
        <v>0.0</v>
      </c>
      <c r="U129" s="4">
        <v>1.0</v>
      </c>
      <c r="V129" s="38">
        <f>IFERROR(ATLETAS[3PM]/ATLETAS[3PA],"")</f>
        <v>0</v>
      </c>
      <c r="W129" s="4">
        <v>0.0</v>
      </c>
      <c r="X129" s="4">
        <v>0.0</v>
      </c>
      <c r="Y129" s="38" t="str">
        <f>IFERROR(ATLETAS[FTM]/ATLETAS[FTA],"")</f>
        <v/>
      </c>
      <c r="Z129" s="4">
        <v>0.0</v>
      </c>
      <c r="AA129" s="4">
        <v>0.0</v>
      </c>
      <c r="AB129" s="40">
        <f>ATLETAS[REB O]+ATLETAS[REB D]</f>
        <v>0</v>
      </c>
      <c r="AC129" s="4">
        <v>0.0</v>
      </c>
      <c r="AD129" s="4">
        <v>5.0</v>
      </c>
      <c r="AE129" s="4">
        <v>0.0</v>
      </c>
      <c r="AF129" s="4">
        <v>0.0</v>
      </c>
      <c r="AG129" s="4">
        <v>0.0</v>
      </c>
      <c r="AH129" s="4">
        <v>0.0</v>
      </c>
      <c r="AI129" s="4">
        <v>-8.0</v>
      </c>
      <c r="AJ129" s="41">
        <f>ATLETAS[PONTOS]+ATLETAS[TOTAL REB]+ATLETAS[AST]+ATLETAS[TOCOS]+ATLETAS[ROUB]-(ATLETAS[FGA]-ATLETAS[FGM])-(ATLETAS[FTA]-ATLETAS[FTM])-ATLETAS[ERROS]</f>
        <v>-6</v>
      </c>
    </row>
    <row r="130">
      <c r="A130" s="3">
        <v>129.0</v>
      </c>
      <c r="B130" s="4">
        <v>7.0</v>
      </c>
      <c r="C130" s="4" t="s">
        <v>262</v>
      </c>
      <c r="D130" s="36">
        <v>45808.0</v>
      </c>
      <c r="E130" s="4" t="s">
        <v>266</v>
      </c>
      <c r="F130" s="4">
        <v>2025.0</v>
      </c>
      <c r="G130" s="4" t="s">
        <v>96</v>
      </c>
      <c r="H130" s="4" t="s">
        <v>209</v>
      </c>
      <c r="I130" s="4" t="s">
        <v>104</v>
      </c>
      <c r="J130" s="4" t="s">
        <v>265</v>
      </c>
      <c r="K130" s="4">
        <f>VLOOKUP(I130,'LISTA DE ATLETAS'!D:E,2,FALSE)</f>
        <v>5</v>
      </c>
      <c r="L130" s="4">
        <v>13.0</v>
      </c>
      <c r="M130" s="40">
        <f>(ATLETAS[2PM]*2)+(ATLETAS[3PM]*3)+(ATLETAS[FTM])</f>
        <v>19</v>
      </c>
      <c r="N130" s="40">
        <f>ATLETAS[2PM]+ATLETAS[3PM]</f>
        <v>8</v>
      </c>
      <c r="O130" s="40">
        <f>ATLETAS[2PA]+ATLETAS[3PA]</f>
        <v>21</v>
      </c>
      <c r="P130" s="38">
        <f>IFERROR(ATLETAS[FGM]/ATLETAS[FGA],"")</f>
        <v>0.380952381</v>
      </c>
      <c r="Q130" s="4">
        <v>7.0</v>
      </c>
      <c r="R130" s="4">
        <v>12.0</v>
      </c>
      <c r="S130" s="38">
        <f>IFERROR(ATLETAS[2PM]/ATLETAS[2PA],"")</f>
        <v>0.5833333333</v>
      </c>
      <c r="T130" s="4">
        <v>1.0</v>
      </c>
      <c r="U130" s="4">
        <v>9.0</v>
      </c>
      <c r="V130" s="38">
        <f>IFERROR(ATLETAS[3PM]/ATLETAS[3PA],"")</f>
        <v>0.1111111111</v>
      </c>
      <c r="W130" s="4">
        <v>2.0</v>
      </c>
      <c r="X130" s="4">
        <v>2.0</v>
      </c>
      <c r="Y130" s="38">
        <f>IFERROR(ATLETAS[FTM]/ATLETAS[FTA],"")</f>
        <v>1</v>
      </c>
      <c r="Z130" s="4">
        <v>1.0</v>
      </c>
      <c r="AA130" s="4">
        <v>1.0</v>
      </c>
      <c r="AB130" s="40">
        <f>ATLETAS[REB O]+ATLETAS[REB D]</f>
        <v>2</v>
      </c>
      <c r="AC130" s="4">
        <v>4.0</v>
      </c>
      <c r="AD130" s="4">
        <v>0.0</v>
      </c>
      <c r="AE130" s="4">
        <v>4.0</v>
      </c>
      <c r="AF130" s="4">
        <v>1.0</v>
      </c>
      <c r="AG130" s="4">
        <v>0.0</v>
      </c>
      <c r="AH130" s="4">
        <v>3.0</v>
      </c>
      <c r="AI130" s="4">
        <v>-6.0</v>
      </c>
      <c r="AJ130" s="41">
        <f>ATLETAS[PONTOS]+ATLETAS[TOTAL REB]+ATLETAS[AST]+ATLETAS[TOCOS]+ATLETAS[ROUB]-(ATLETAS[FGA]-ATLETAS[FGM])-(ATLETAS[FTA]-ATLETAS[FTM])-ATLETAS[ERROS]</f>
        <v>17</v>
      </c>
    </row>
    <row r="131">
      <c r="A131" s="3">
        <v>130.0</v>
      </c>
      <c r="B131" s="4">
        <v>7.0</v>
      </c>
      <c r="C131" s="4" t="s">
        <v>262</v>
      </c>
      <c r="D131" s="36">
        <v>45808.0</v>
      </c>
      <c r="E131" s="4" t="s">
        <v>266</v>
      </c>
      <c r="F131" s="4">
        <v>2025.0</v>
      </c>
      <c r="G131" s="4" t="s">
        <v>96</v>
      </c>
      <c r="H131" s="4" t="s">
        <v>209</v>
      </c>
      <c r="I131" s="4" t="s">
        <v>100</v>
      </c>
      <c r="J131" s="4" t="s">
        <v>265</v>
      </c>
      <c r="K131" s="4">
        <f>VLOOKUP(I131,'LISTA DE ATLETAS'!D:E,2,FALSE)</f>
        <v>4</v>
      </c>
      <c r="L131" s="4">
        <v>118.0</v>
      </c>
      <c r="M131" s="40">
        <f>(ATLETAS[2PM]*2)+(ATLETAS[3PM]*3)+(ATLETAS[FTM])</f>
        <v>7</v>
      </c>
      <c r="N131" s="40">
        <f>ATLETAS[2PM]+ATLETAS[3PM]</f>
        <v>2</v>
      </c>
      <c r="O131" s="40">
        <f>ATLETAS[2PA]+ATLETAS[3PA]</f>
        <v>7</v>
      </c>
      <c r="P131" s="38">
        <f>IFERROR(ATLETAS[FGM]/ATLETAS[FGA],"")</f>
        <v>0.2857142857</v>
      </c>
      <c r="Q131" s="4">
        <v>1.0</v>
      </c>
      <c r="R131" s="4">
        <v>5.0</v>
      </c>
      <c r="S131" s="38">
        <f>IFERROR(ATLETAS[2PM]/ATLETAS[2PA],"")</f>
        <v>0.2</v>
      </c>
      <c r="T131" s="4">
        <v>1.0</v>
      </c>
      <c r="U131" s="4">
        <v>2.0</v>
      </c>
      <c r="V131" s="38">
        <f>IFERROR(ATLETAS[3PM]/ATLETAS[3PA],"")</f>
        <v>0.5</v>
      </c>
      <c r="W131" s="4">
        <v>2.0</v>
      </c>
      <c r="X131" s="4">
        <v>4.0</v>
      </c>
      <c r="Y131" s="38">
        <f>IFERROR(ATLETAS[FTM]/ATLETAS[FTA],"")</f>
        <v>0.5</v>
      </c>
      <c r="Z131" s="4">
        <v>1.0</v>
      </c>
      <c r="AA131" s="4">
        <v>9.0</v>
      </c>
      <c r="AB131" s="40">
        <f>ATLETAS[REB O]+ATLETAS[REB D]</f>
        <v>10</v>
      </c>
      <c r="AC131" s="4">
        <v>2.0</v>
      </c>
      <c r="AD131" s="4">
        <v>4.0</v>
      </c>
      <c r="AE131" s="4">
        <v>2.0</v>
      </c>
      <c r="AF131" s="4">
        <v>2.0</v>
      </c>
      <c r="AG131" s="4">
        <v>2.0</v>
      </c>
      <c r="AH131" s="4">
        <v>2.0</v>
      </c>
      <c r="AI131" s="4">
        <v>-3.0</v>
      </c>
      <c r="AJ131" s="41">
        <f>ATLETAS[PONTOS]+ATLETAS[TOTAL REB]+ATLETAS[AST]+ATLETAS[TOCOS]+ATLETAS[ROUB]-(ATLETAS[FGA]-ATLETAS[FGM])-(ATLETAS[FTA]-ATLETAS[FTM])-ATLETAS[ERROS]</f>
        <v>12</v>
      </c>
    </row>
    <row r="132">
      <c r="A132" s="3">
        <v>131.0</v>
      </c>
      <c r="B132" s="4">
        <v>7.0</v>
      </c>
      <c r="C132" s="4" t="s">
        <v>262</v>
      </c>
      <c r="D132" s="36">
        <v>45808.0</v>
      </c>
      <c r="E132" s="4" t="s">
        <v>266</v>
      </c>
      <c r="F132" s="4">
        <v>2025.0</v>
      </c>
      <c r="G132" s="4" t="s">
        <v>96</v>
      </c>
      <c r="H132" s="4" t="s">
        <v>209</v>
      </c>
      <c r="I132" s="4" t="s">
        <v>113</v>
      </c>
      <c r="J132" s="4" t="s">
        <v>264</v>
      </c>
      <c r="K132" s="4">
        <f>VLOOKUP(I132,'LISTA DE ATLETAS'!D:E,2,FALSE)</f>
        <v>8</v>
      </c>
      <c r="L132" s="4">
        <v>32.0</v>
      </c>
      <c r="M132" s="40">
        <f>(ATLETAS[2PM]*2)+(ATLETAS[3PM]*3)+(ATLETAS[FTM])</f>
        <v>0</v>
      </c>
      <c r="N132" s="40">
        <f>ATLETAS[2PM]+ATLETAS[3PM]</f>
        <v>0</v>
      </c>
      <c r="O132" s="40">
        <f>ATLETAS[2PA]+ATLETAS[3PA]</f>
        <v>6</v>
      </c>
      <c r="P132" s="38">
        <f>IFERROR(ATLETAS[FGM]/ATLETAS[FGA],"")</f>
        <v>0</v>
      </c>
      <c r="Q132" s="4">
        <v>0.0</v>
      </c>
      <c r="R132" s="4">
        <v>5.0</v>
      </c>
      <c r="S132" s="38">
        <f>IFERROR(ATLETAS[2PM]/ATLETAS[2PA],"")</f>
        <v>0</v>
      </c>
      <c r="T132" s="4">
        <v>0.0</v>
      </c>
      <c r="U132" s="4">
        <v>1.0</v>
      </c>
      <c r="V132" s="38">
        <f>IFERROR(ATLETAS[3PM]/ATLETAS[3PA],"")</f>
        <v>0</v>
      </c>
      <c r="W132" s="4">
        <v>0.0</v>
      </c>
      <c r="X132" s="4">
        <v>0.0</v>
      </c>
      <c r="Y132" s="38" t="str">
        <f>IFERROR(ATLETAS[FTM]/ATLETAS[FTA],"")</f>
        <v/>
      </c>
      <c r="Z132" s="4">
        <v>2.0</v>
      </c>
      <c r="AA132" s="4">
        <v>5.0</v>
      </c>
      <c r="AB132" s="40">
        <f>ATLETAS[REB O]+ATLETAS[REB D]</f>
        <v>7</v>
      </c>
      <c r="AC132" s="4">
        <v>2.0</v>
      </c>
      <c r="AD132" s="4">
        <v>1.0</v>
      </c>
      <c r="AE132" s="4">
        <v>1.0</v>
      </c>
      <c r="AF132" s="4">
        <v>0.0</v>
      </c>
      <c r="AG132" s="4">
        <v>3.0</v>
      </c>
      <c r="AH132" s="4">
        <v>0.0</v>
      </c>
      <c r="AI132" s="4">
        <v>-9.0</v>
      </c>
      <c r="AJ132" s="41">
        <f>ATLETAS[PONTOS]+ATLETAS[TOTAL REB]+ATLETAS[AST]+ATLETAS[TOCOS]+ATLETAS[ROUB]-(ATLETAS[FGA]-ATLETAS[FGM])-(ATLETAS[FTA]-ATLETAS[FTM])-ATLETAS[ERROS]</f>
        <v>3</v>
      </c>
    </row>
    <row r="133">
      <c r="A133" s="3">
        <v>132.0</v>
      </c>
      <c r="B133" s="4">
        <v>7.0</v>
      </c>
      <c r="C133" s="4" t="s">
        <v>262</v>
      </c>
      <c r="D133" s="36">
        <v>45808.0</v>
      </c>
      <c r="E133" s="4" t="s">
        <v>266</v>
      </c>
      <c r="F133" s="4">
        <v>2025.0</v>
      </c>
      <c r="G133" s="4" t="s">
        <v>96</v>
      </c>
      <c r="H133" s="4" t="s">
        <v>209</v>
      </c>
      <c r="I133" s="4" t="s">
        <v>102</v>
      </c>
      <c r="J133" s="4" t="s">
        <v>264</v>
      </c>
      <c r="K133" s="4">
        <f>VLOOKUP(I133,'LISTA DE ATLETAS'!D:E,2,FALSE)</f>
        <v>1</v>
      </c>
      <c r="L133" s="4">
        <v>80.0</v>
      </c>
      <c r="M133" s="40">
        <f>(ATLETAS[2PM]*2)+(ATLETAS[3PM]*3)+(ATLETAS[FTM])</f>
        <v>0</v>
      </c>
      <c r="N133" s="40">
        <f>ATLETAS[2PM]+ATLETAS[3PM]</f>
        <v>0</v>
      </c>
      <c r="O133" s="40">
        <f>ATLETAS[2PA]+ATLETAS[3PA]</f>
        <v>0</v>
      </c>
      <c r="P133" s="38" t="str">
        <f>IFERROR(ATLETAS[FGM]/ATLETAS[FGA],"")</f>
        <v/>
      </c>
      <c r="Q133" s="4">
        <v>0.0</v>
      </c>
      <c r="R133" s="4">
        <v>0.0</v>
      </c>
      <c r="S133" s="38" t="str">
        <f>IFERROR(ATLETAS[2PM]/ATLETAS[2PA],"")</f>
        <v/>
      </c>
      <c r="T133" s="4">
        <v>0.0</v>
      </c>
      <c r="U133" s="4">
        <v>0.0</v>
      </c>
      <c r="V133" s="38" t="str">
        <f>IFERROR(ATLETAS[3PM]/ATLETAS[3PA],"")</f>
        <v/>
      </c>
      <c r="W133" s="4">
        <v>0.0</v>
      </c>
      <c r="X133" s="4">
        <v>0.0</v>
      </c>
      <c r="Y133" s="38" t="str">
        <f>IFERROR(ATLETAS[FTM]/ATLETAS[FTA],"")</f>
        <v/>
      </c>
      <c r="Z133" s="4">
        <v>0.0</v>
      </c>
      <c r="AA133" s="4">
        <v>0.0</v>
      </c>
      <c r="AB133" s="40">
        <f>ATLETAS[REB O]+ATLETAS[REB D]</f>
        <v>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-7.0</v>
      </c>
      <c r="AJ133" s="41">
        <f>ATLETAS[PONTOS]+ATLETAS[TOTAL REB]+ATLETAS[AST]+ATLETAS[TOCOS]+ATLETAS[ROUB]-(ATLETAS[FGA]-ATLETAS[FGM])-(ATLETAS[FTA]-ATLETAS[FTM])-ATLETAS[ERROS]</f>
        <v>0</v>
      </c>
    </row>
    <row r="134">
      <c r="A134" s="3">
        <v>133.0</v>
      </c>
      <c r="B134" s="4">
        <v>7.0</v>
      </c>
      <c r="C134" s="4" t="s">
        <v>262</v>
      </c>
      <c r="D134" s="36">
        <v>45808.0</v>
      </c>
      <c r="E134" s="4" t="s">
        <v>266</v>
      </c>
      <c r="F134" s="4">
        <v>2025.0</v>
      </c>
      <c r="G134" s="4" t="s">
        <v>96</v>
      </c>
      <c r="H134" s="4" t="s">
        <v>209</v>
      </c>
      <c r="I134" s="4" t="s">
        <v>115</v>
      </c>
      <c r="J134" s="4" t="s">
        <v>265</v>
      </c>
      <c r="K134" s="4">
        <f>VLOOKUP(I134,'LISTA DE ATLETAS'!D:E,2,FALSE)</f>
        <v>8</v>
      </c>
      <c r="L134" s="4">
        <v>81.0</v>
      </c>
      <c r="M134" s="40">
        <f>(ATLETAS[2PM]*2)+(ATLETAS[3PM]*3)+(ATLETAS[FTM])</f>
        <v>20</v>
      </c>
      <c r="N134" s="40">
        <f>ATLETAS[2PM]+ATLETAS[3PM]</f>
        <v>7</v>
      </c>
      <c r="O134" s="40">
        <f>ATLETAS[2PA]+ATLETAS[3PA]</f>
        <v>13</v>
      </c>
      <c r="P134" s="38">
        <f>IFERROR(ATLETAS[FGM]/ATLETAS[FGA],"")</f>
        <v>0.5384615385</v>
      </c>
      <c r="Q134" s="4">
        <v>5.0</v>
      </c>
      <c r="R134" s="4">
        <v>7.0</v>
      </c>
      <c r="S134" s="38">
        <f>IFERROR(ATLETAS[2PM]/ATLETAS[2PA],"")</f>
        <v>0.7142857143</v>
      </c>
      <c r="T134" s="4">
        <v>2.0</v>
      </c>
      <c r="U134" s="4">
        <v>6.0</v>
      </c>
      <c r="V134" s="38">
        <f>IFERROR(ATLETAS[3PM]/ATLETAS[3PA],"")</f>
        <v>0.3333333333</v>
      </c>
      <c r="W134" s="4">
        <v>4.0</v>
      </c>
      <c r="X134" s="4">
        <v>10.0</v>
      </c>
      <c r="Y134" s="38">
        <f>IFERROR(ATLETAS[FTM]/ATLETAS[FTA],"")</f>
        <v>0.4</v>
      </c>
      <c r="Z134" s="4">
        <v>3.0</v>
      </c>
      <c r="AA134" s="4">
        <v>5.0</v>
      </c>
      <c r="AB134" s="40">
        <f>ATLETAS[REB O]+ATLETAS[REB D]</f>
        <v>8</v>
      </c>
      <c r="AC134" s="4">
        <v>7.0</v>
      </c>
      <c r="AD134" s="4">
        <v>2.0</v>
      </c>
      <c r="AE134" s="4">
        <v>5.0</v>
      </c>
      <c r="AF134" s="4">
        <v>1.0</v>
      </c>
      <c r="AG134" s="4">
        <v>4.0</v>
      </c>
      <c r="AH134" s="4">
        <v>7.0</v>
      </c>
      <c r="AI134" s="4">
        <v>-10.0</v>
      </c>
      <c r="AJ134" s="41">
        <f>ATLETAS[PONTOS]+ATLETAS[TOTAL REB]+ATLETAS[AST]+ATLETAS[TOCOS]+ATLETAS[ROUB]-(ATLETAS[FGA]-ATLETAS[FGM])-(ATLETAS[FTA]-ATLETAS[FTM])-ATLETAS[ERROS]</f>
        <v>27</v>
      </c>
    </row>
    <row r="135">
      <c r="A135" s="3">
        <v>134.0</v>
      </c>
      <c r="B135" s="4">
        <v>8.0</v>
      </c>
      <c r="C135" s="4" t="s">
        <v>262</v>
      </c>
      <c r="D135" s="36">
        <v>45808.0</v>
      </c>
      <c r="E135" s="4" t="s">
        <v>266</v>
      </c>
      <c r="F135" s="4">
        <v>2025.0</v>
      </c>
      <c r="G135" s="4" t="s">
        <v>67</v>
      </c>
      <c r="H135" s="4" t="s">
        <v>155</v>
      </c>
      <c r="I135" s="4" t="s">
        <v>92</v>
      </c>
      <c r="J135" s="4" t="s">
        <v>265</v>
      </c>
      <c r="K135" s="4">
        <f>VLOOKUP(I135,'LISTA DE ATLETAS'!D:E,2,FALSE)</f>
        <v>1</v>
      </c>
      <c r="L135" s="4">
        <v>0.0</v>
      </c>
      <c r="M135" s="40">
        <f>(ATLETAS[2PM]*2)+(ATLETAS[3PM]*3)+(ATLETAS[FTM])</f>
        <v>22</v>
      </c>
      <c r="N135" s="40">
        <f>ATLETAS[2PM]+ATLETAS[3PM]</f>
        <v>10</v>
      </c>
      <c r="O135" s="40">
        <f>ATLETAS[2PA]+ATLETAS[3PA]</f>
        <v>20</v>
      </c>
      <c r="P135" s="38">
        <f>IFERROR(ATLETAS[FGM]/ATLETAS[FGA],"")</f>
        <v>0.5</v>
      </c>
      <c r="Q135" s="4">
        <v>10.0</v>
      </c>
      <c r="R135" s="4">
        <v>15.0</v>
      </c>
      <c r="S135" s="38">
        <f>IFERROR(ATLETAS[2PM]/ATLETAS[2PA],"")</f>
        <v>0.6666666667</v>
      </c>
      <c r="T135" s="4">
        <v>0.0</v>
      </c>
      <c r="U135" s="4">
        <v>5.0</v>
      </c>
      <c r="V135" s="38">
        <f>IFERROR(ATLETAS[3PM]/ATLETAS[3PA],"")</f>
        <v>0</v>
      </c>
      <c r="W135" s="4">
        <v>2.0</v>
      </c>
      <c r="X135" s="4">
        <v>2.0</v>
      </c>
      <c r="Y135" s="38">
        <f>IFERROR(ATLETAS[FTM]/ATLETAS[FTA],"")</f>
        <v>1</v>
      </c>
      <c r="Z135" s="4">
        <v>1.0</v>
      </c>
      <c r="AA135" s="4">
        <v>1.0</v>
      </c>
      <c r="AB135" s="40">
        <f>ATLETAS[REB O]+ATLETAS[REB D]</f>
        <v>2</v>
      </c>
      <c r="AC135" s="4">
        <v>1.0</v>
      </c>
      <c r="AD135" s="4">
        <v>1.0</v>
      </c>
      <c r="AE135" s="4">
        <v>1.0</v>
      </c>
      <c r="AF135" s="4">
        <v>0.0</v>
      </c>
      <c r="AG135" s="4">
        <v>2.0</v>
      </c>
      <c r="AH135" s="4">
        <v>2.0</v>
      </c>
      <c r="AI135" s="4">
        <v>10.0</v>
      </c>
      <c r="AJ135" s="41">
        <f>ATLETAS[PONTOS]+ATLETAS[TOTAL REB]+ATLETAS[AST]+ATLETAS[TOCOS]+ATLETAS[ROUB]-(ATLETAS[FGA]-ATLETAS[FGM])-(ATLETAS[FTA]-ATLETAS[FTM])-ATLETAS[ERROS]</f>
        <v>15</v>
      </c>
    </row>
    <row r="136">
      <c r="A136" s="3">
        <v>135.0</v>
      </c>
      <c r="B136" s="4">
        <v>8.0</v>
      </c>
      <c r="C136" s="4" t="s">
        <v>262</v>
      </c>
      <c r="D136" s="36">
        <v>45808.0</v>
      </c>
      <c r="E136" s="4" t="s">
        <v>266</v>
      </c>
      <c r="F136" s="4">
        <v>2025.0</v>
      </c>
      <c r="G136" s="4" t="s">
        <v>67</v>
      </c>
      <c r="H136" s="4" t="s">
        <v>155</v>
      </c>
      <c r="I136" s="4" t="s">
        <v>70</v>
      </c>
      <c r="J136" s="4" t="s">
        <v>265</v>
      </c>
      <c r="K136" s="4">
        <f>VLOOKUP(I136,'LISTA DE ATLETAS'!D:E,2,FALSE)</f>
        <v>5</v>
      </c>
      <c r="L136" s="4">
        <v>5.0</v>
      </c>
      <c r="M136" s="40">
        <f>(ATLETAS[2PM]*2)+(ATLETAS[3PM]*3)+(ATLETAS[FTM])</f>
        <v>0</v>
      </c>
      <c r="N136" s="40">
        <f>ATLETAS[2PM]+ATLETAS[3PM]</f>
        <v>0</v>
      </c>
      <c r="O136" s="40">
        <f>ATLETAS[2PA]+ATLETAS[3PA]</f>
        <v>8</v>
      </c>
      <c r="P136" s="38">
        <f>IFERROR(ATLETAS[FGM]/ATLETAS[FGA],"")</f>
        <v>0</v>
      </c>
      <c r="Q136" s="4">
        <v>0.0</v>
      </c>
      <c r="R136" s="4">
        <v>5.0</v>
      </c>
      <c r="S136" s="38">
        <f>IFERROR(ATLETAS[2PM]/ATLETAS[2PA],"")</f>
        <v>0</v>
      </c>
      <c r="T136" s="4">
        <v>0.0</v>
      </c>
      <c r="U136" s="4">
        <v>3.0</v>
      </c>
      <c r="V136" s="38">
        <f>IFERROR(ATLETAS[3PM]/ATLETAS[3PA],"")</f>
        <v>0</v>
      </c>
      <c r="W136" s="4">
        <v>0.0</v>
      </c>
      <c r="X136" s="4">
        <v>0.0</v>
      </c>
      <c r="Y136" s="38" t="str">
        <f>IFERROR(ATLETAS[FTM]/ATLETAS[FTA],"")</f>
        <v/>
      </c>
      <c r="Z136" s="4">
        <v>1.0</v>
      </c>
      <c r="AA136" s="4">
        <v>0.0</v>
      </c>
      <c r="AB136" s="40">
        <f>ATLETAS[REB O]+ATLETAS[REB D]</f>
        <v>1</v>
      </c>
      <c r="AC136" s="4">
        <v>1.0</v>
      </c>
      <c r="AD136" s="4">
        <v>2.0</v>
      </c>
      <c r="AE136" s="4">
        <v>0.0</v>
      </c>
      <c r="AF136" s="4">
        <v>0.0</v>
      </c>
      <c r="AG136" s="4">
        <v>1.0</v>
      </c>
      <c r="AH136" s="4">
        <v>0.0</v>
      </c>
      <c r="AI136" s="4">
        <v>5.0</v>
      </c>
      <c r="AJ136" s="41">
        <f>ATLETAS[PONTOS]+ATLETAS[TOTAL REB]+ATLETAS[AST]+ATLETAS[TOCOS]+ATLETAS[ROUB]-(ATLETAS[FGA]-ATLETAS[FGM])-(ATLETAS[FTA]-ATLETAS[FTM])-ATLETAS[ERROS]</f>
        <v>-8</v>
      </c>
    </row>
    <row r="137">
      <c r="A137" s="3">
        <v>136.0</v>
      </c>
      <c r="B137" s="4">
        <v>8.0</v>
      </c>
      <c r="C137" s="4" t="s">
        <v>262</v>
      </c>
      <c r="D137" s="36">
        <v>45808.0</v>
      </c>
      <c r="E137" s="4" t="s">
        <v>266</v>
      </c>
      <c r="F137" s="4">
        <v>2025.0</v>
      </c>
      <c r="G137" s="4" t="s">
        <v>67</v>
      </c>
      <c r="H137" s="4" t="s">
        <v>155</v>
      </c>
      <c r="I137" s="4" t="s">
        <v>74</v>
      </c>
      <c r="J137" s="4" t="s">
        <v>264</v>
      </c>
      <c r="K137" s="4">
        <f>VLOOKUP(I137,'LISTA DE ATLETAS'!D:E,2,FALSE)</f>
        <v>8</v>
      </c>
      <c r="L137" s="4">
        <v>11.0</v>
      </c>
      <c r="M137" s="40">
        <f>(ATLETAS[2PM]*2)+(ATLETAS[3PM]*3)+(ATLETAS[FTM])</f>
        <v>22</v>
      </c>
      <c r="N137" s="40">
        <f>ATLETAS[2PM]+ATLETAS[3PM]</f>
        <v>8</v>
      </c>
      <c r="O137" s="40">
        <f>ATLETAS[2PA]+ATLETAS[3PA]</f>
        <v>20</v>
      </c>
      <c r="P137" s="38">
        <f>IFERROR(ATLETAS[FGM]/ATLETAS[FGA],"")</f>
        <v>0.4</v>
      </c>
      <c r="Q137" s="4">
        <v>2.0</v>
      </c>
      <c r="R137" s="4">
        <v>8.0</v>
      </c>
      <c r="S137" s="38">
        <f>IFERROR(ATLETAS[2PM]/ATLETAS[2PA],"")</f>
        <v>0.25</v>
      </c>
      <c r="T137" s="4">
        <v>6.0</v>
      </c>
      <c r="U137" s="4">
        <v>12.0</v>
      </c>
      <c r="V137" s="38">
        <f>IFERROR(ATLETAS[3PM]/ATLETAS[3PA],"")</f>
        <v>0.5</v>
      </c>
      <c r="W137" s="4">
        <v>0.0</v>
      </c>
      <c r="X137" s="4">
        <v>0.0</v>
      </c>
      <c r="Y137" s="38" t="str">
        <f>IFERROR(ATLETAS[FTM]/ATLETAS[FTA],"")</f>
        <v/>
      </c>
      <c r="Z137" s="4">
        <v>2.0</v>
      </c>
      <c r="AA137" s="4">
        <v>8.0</v>
      </c>
      <c r="AB137" s="40">
        <f>ATLETAS[REB O]+ATLETAS[REB D]</f>
        <v>10</v>
      </c>
      <c r="AC137" s="4">
        <v>6.0</v>
      </c>
      <c r="AD137" s="4">
        <v>3.0</v>
      </c>
      <c r="AE137" s="4">
        <v>2.0</v>
      </c>
      <c r="AF137" s="4">
        <v>0.0</v>
      </c>
      <c r="AG137" s="4">
        <v>1.0</v>
      </c>
      <c r="AH137" s="4">
        <v>0.0</v>
      </c>
      <c r="AI137" s="4">
        <v>25.0</v>
      </c>
      <c r="AJ137" s="41">
        <f>ATLETAS[PONTOS]+ATLETAS[TOTAL REB]+ATLETAS[AST]+ATLETAS[TOCOS]+ATLETAS[ROUB]-(ATLETAS[FGA]-ATLETAS[FGM])-(ATLETAS[FTA]-ATLETAS[FTM])-ATLETAS[ERROS]</f>
        <v>25</v>
      </c>
    </row>
    <row r="138">
      <c r="A138" s="3">
        <v>137.0</v>
      </c>
      <c r="B138" s="4">
        <v>8.0</v>
      </c>
      <c r="C138" s="4" t="s">
        <v>262</v>
      </c>
      <c r="D138" s="36">
        <v>45808.0</v>
      </c>
      <c r="E138" s="4" t="s">
        <v>266</v>
      </c>
      <c r="F138" s="4">
        <v>2025.0</v>
      </c>
      <c r="G138" s="4" t="s">
        <v>67</v>
      </c>
      <c r="H138" s="4" t="s">
        <v>155</v>
      </c>
      <c r="I138" s="4" t="s">
        <v>82</v>
      </c>
      <c r="J138" s="4" t="s">
        <v>264</v>
      </c>
      <c r="K138" s="4">
        <f>VLOOKUP(I138,'LISTA DE ATLETAS'!D:E,2,FALSE)</f>
        <v>4</v>
      </c>
      <c r="L138" s="4">
        <v>16.0</v>
      </c>
      <c r="M138" s="40">
        <f>(ATLETAS[2PM]*2)+(ATLETAS[3PM]*3)+(ATLETAS[FTM])</f>
        <v>13</v>
      </c>
      <c r="N138" s="40">
        <f>ATLETAS[2PM]+ATLETAS[3PM]</f>
        <v>5</v>
      </c>
      <c r="O138" s="40">
        <f>ATLETAS[2PA]+ATLETAS[3PA]</f>
        <v>14</v>
      </c>
      <c r="P138" s="38">
        <f>IFERROR(ATLETAS[FGM]/ATLETAS[FGA],"")</f>
        <v>0.3571428571</v>
      </c>
      <c r="Q138" s="4">
        <v>4.0</v>
      </c>
      <c r="R138" s="4">
        <v>8.0</v>
      </c>
      <c r="S138" s="38">
        <f>IFERROR(ATLETAS[2PM]/ATLETAS[2PA],"")</f>
        <v>0.5</v>
      </c>
      <c r="T138" s="4">
        <v>1.0</v>
      </c>
      <c r="U138" s="4">
        <v>6.0</v>
      </c>
      <c r="V138" s="38">
        <f>IFERROR(ATLETAS[3PM]/ATLETAS[3PA],"")</f>
        <v>0.1666666667</v>
      </c>
      <c r="W138" s="4">
        <v>2.0</v>
      </c>
      <c r="X138" s="4">
        <v>4.0</v>
      </c>
      <c r="Y138" s="38">
        <f>IFERROR(ATLETAS[FTM]/ATLETAS[FTA],"")</f>
        <v>0.5</v>
      </c>
      <c r="Z138" s="4">
        <v>3.0</v>
      </c>
      <c r="AA138" s="4">
        <v>14.0</v>
      </c>
      <c r="AB138" s="40">
        <f>ATLETAS[REB O]+ATLETAS[REB D]</f>
        <v>17</v>
      </c>
      <c r="AC138" s="4">
        <v>5.0</v>
      </c>
      <c r="AD138" s="4">
        <v>2.0</v>
      </c>
      <c r="AE138" s="4">
        <v>1.0</v>
      </c>
      <c r="AF138" s="4">
        <v>1.0</v>
      </c>
      <c r="AG138" s="4">
        <v>1.0</v>
      </c>
      <c r="AH138" s="4">
        <v>2.0</v>
      </c>
      <c r="AI138" s="4">
        <v>22.0</v>
      </c>
      <c r="AJ138" s="41">
        <f>ATLETAS[PONTOS]+ATLETAS[TOTAL REB]+ATLETAS[AST]+ATLETAS[TOCOS]+ATLETAS[ROUB]-(ATLETAS[FGA]-ATLETAS[FGM])-(ATLETAS[FTA]-ATLETAS[FTM])-ATLETAS[ERROS]</f>
        <v>24</v>
      </c>
    </row>
    <row r="139">
      <c r="A139" s="3">
        <v>138.0</v>
      </c>
      <c r="B139" s="4">
        <v>8.0</v>
      </c>
      <c r="C139" s="4" t="s">
        <v>262</v>
      </c>
      <c r="D139" s="36">
        <v>45808.0</v>
      </c>
      <c r="E139" s="4" t="s">
        <v>266</v>
      </c>
      <c r="F139" s="4">
        <v>2025.0</v>
      </c>
      <c r="G139" s="4" t="s">
        <v>67</v>
      </c>
      <c r="H139" s="4" t="s">
        <v>155</v>
      </c>
      <c r="I139" s="4" t="s">
        <v>72</v>
      </c>
      <c r="J139" s="4" t="s">
        <v>264</v>
      </c>
      <c r="K139" s="4">
        <f>VLOOKUP(I139,'LISTA DE ATLETAS'!D:E,2,FALSE)</f>
        <v>1</v>
      </c>
      <c r="L139" s="4">
        <v>28.0</v>
      </c>
      <c r="M139" s="40">
        <f>(ATLETAS[2PM]*2)+(ATLETAS[3PM]*3)+(ATLETAS[FTM])</f>
        <v>6</v>
      </c>
      <c r="N139" s="40">
        <f>ATLETAS[2PM]+ATLETAS[3PM]</f>
        <v>2</v>
      </c>
      <c r="O139" s="40">
        <f>ATLETAS[2PA]+ATLETAS[3PA]</f>
        <v>5</v>
      </c>
      <c r="P139" s="38">
        <f>IFERROR(ATLETAS[FGM]/ATLETAS[FGA],"")</f>
        <v>0.4</v>
      </c>
      <c r="Q139" s="4">
        <v>0.0</v>
      </c>
      <c r="R139" s="4">
        <v>1.0</v>
      </c>
      <c r="S139" s="38">
        <f>IFERROR(ATLETAS[2PM]/ATLETAS[2PA],"")</f>
        <v>0</v>
      </c>
      <c r="T139" s="4">
        <v>2.0</v>
      </c>
      <c r="U139" s="4">
        <v>4.0</v>
      </c>
      <c r="V139" s="38">
        <f>IFERROR(ATLETAS[3PM]/ATLETAS[3PA],"")</f>
        <v>0.5</v>
      </c>
      <c r="W139" s="4">
        <v>0.0</v>
      </c>
      <c r="X139" s="4">
        <v>0.0</v>
      </c>
      <c r="Y139" s="38" t="str">
        <f>IFERROR(ATLETAS[FTM]/ATLETAS[FTA],"")</f>
        <v/>
      </c>
      <c r="Z139" s="4">
        <v>0.0</v>
      </c>
      <c r="AA139" s="4">
        <v>0.0</v>
      </c>
      <c r="AB139" s="40">
        <f>ATLETAS[REB O]+ATLETAS[REB D]</f>
        <v>0</v>
      </c>
      <c r="AC139" s="4">
        <v>1.0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1">
        <f>ATLETAS[PONTOS]+ATLETAS[TOTAL REB]+ATLETAS[AST]+ATLETAS[TOCOS]+ATLETAS[ROUB]-(ATLETAS[FGA]-ATLETAS[FGM])-(ATLETAS[FTA]-ATLETAS[FTM])-ATLETAS[ERROS]</f>
        <v>4</v>
      </c>
    </row>
    <row r="140">
      <c r="A140" s="3">
        <v>139.0</v>
      </c>
      <c r="B140" s="4">
        <v>8.0</v>
      </c>
      <c r="C140" s="4" t="s">
        <v>262</v>
      </c>
      <c r="D140" s="36">
        <v>45808.0</v>
      </c>
      <c r="E140" s="4" t="s">
        <v>266</v>
      </c>
      <c r="F140" s="4">
        <v>2025.0</v>
      </c>
      <c r="G140" s="4" t="s">
        <v>67</v>
      </c>
      <c r="H140" s="4" t="s">
        <v>155</v>
      </c>
      <c r="I140" s="4" t="s">
        <v>86</v>
      </c>
      <c r="J140" s="4" t="s">
        <v>265</v>
      </c>
      <c r="K140" s="4">
        <f>VLOOKUP(I140,'LISTA DE ATLETAS'!D:E,2,FALSE)</f>
        <v>4</v>
      </c>
      <c r="L140" s="4">
        <v>30.0</v>
      </c>
      <c r="M140" s="40">
        <f>(ATLETAS[2PM]*2)+(ATLETAS[3PM]*3)+(ATLETAS[FTM])</f>
        <v>20</v>
      </c>
      <c r="N140" s="40">
        <f>ATLETAS[2PM]+ATLETAS[3PM]</f>
        <v>8</v>
      </c>
      <c r="O140" s="40">
        <f>ATLETAS[2PA]+ATLETAS[3PA]</f>
        <v>19</v>
      </c>
      <c r="P140" s="38">
        <f>IFERROR(ATLETAS[FGM]/ATLETAS[FGA],"")</f>
        <v>0.4210526316</v>
      </c>
      <c r="Q140" s="4">
        <v>6.0</v>
      </c>
      <c r="R140" s="4">
        <v>14.0</v>
      </c>
      <c r="S140" s="38">
        <f>IFERROR(ATLETAS[2PM]/ATLETAS[2PA],"")</f>
        <v>0.4285714286</v>
      </c>
      <c r="T140" s="4">
        <v>2.0</v>
      </c>
      <c r="U140" s="4">
        <v>5.0</v>
      </c>
      <c r="V140" s="38">
        <f>IFERROR(ATLETAS[3PM]/ATLETAS[3PA],"")</f>
        <v>0.4</v>
      </c>
      <c r="W140" s="4">
        <v>2.0</v>
      </c>
      <c r="X140" s="4">
        <v>4.0</v>
      </c>
      <c r="Y140" s="38">
        <f>IFERROR(ATLETAS[FTM]/ATLETAS[FTA],"")</f>
        <v>0.5</v>
      </c>
      <c r="Z140" s="4">
        <v>8.0</v>
      </c>
      <c r="AA140" s="4">
        <v>19.0</v>
      </c>
      <c r="AB140" s="40">
        <f>ATLETAS[REB O]+ATLETAS[REB D]</f>
        <v>27</v>
      </c>
      <c r="AC140" s="4">
        <v>5.0</v>
      </c>
      <c r="AD140" s="4">
        <v>5.0</v>
      </c>
      <c r="AE140" s="4">
        <v>0.0</v>
      </c>
      <c r="AF140" s="4">
        <v>0.0</v>
      </c>
      <c r="AG140" s="4">
        <v>0.0</v>
      </c>
      <c r="AH140" s="4">
        <v>3.0</v>
      </c>
      <c r="AI140" s="4">
        <v>26.0</v>
      </c>
      <c r="AJ140" s="41">
        <f>ATLETAS[PONTOS]+ATLETAS[TOTAL REB]+ATLETAS[AST]+ATLETAS[TOCOS]+ATLETAS[ROUB]-(ATLETAS[FGA]-ATLETAS[FGM])-(ATLETAS[FTA]-ATLETAS[FTM])-ATLETAS[ERROS]</f>
        <v>34</v>
      </c>
    </row>
    <row r="141">
      <c r="A141" s="3">
        <v>140.0</v>
      </c>
      <c r="B141" s="4">
        <v>8.0</v>
      </c>
      <c r="C141" s="4" t="s">
        <v>262</v>
      </c>
      <c r="D141" s="36">
        <v>45808.0</v>
      </c>
      <c r="E141" s="4" t="s">
        <v>266</v>
      </c>
      <c r="F141" s="4">
        <v>2025.0</v>
      </c>
      <c r="G141" s="4" t="s">
        <v>67</v>
      </c>
      <c r="H141" s="4" t="s">
        <v>155</v>
      </c>
      <c r="I141" s="4" t="s">
        <v>94</v>
      </c>
      <c r="J141" s="4" t="s">
        <v>265</v>
      </c>
      <c r="K141" s="4">
        <f>VLOOKUP(I141,'LISTA DE ATLETAS'!D:E,2,FALSE)</f>
        <v>1</v>
      </c>
      <c r="L141" s="4">
        <v>77.0</v>
      </c>
      <c r="M141" s="40">
        <f>(ATLETAS[2PM]*2)+(ATLETAS[3PM]*3)+(ATLETAS[FTM])</f>
        <v>2</v>
      </c>
      <c r="N141" s="40">
        <f>ATLETAS[2PM]+ATLETAS[3PM]</f>
        <v>1</v>
      </c>
      <c r="O141" s="40">
        <f>ATLETAS[2PA]+ATLETAS[3PA]</f>
        <v>3</v>
      </c>
      <c r="P141" s="38">
        <f>IFERROR(ATLETAS[FGM]/ATLETAS[FGA],"")</f>
        <v>0.3333333333</v>
      </c>
      <c r="Q141" s="4">
        <v>1.0</v>
      </c>
      <c r="R141" s="4">
        <v>1.0</v>
      </c>
      <c r="S141" s="38">
        <f>IFERROR(ATLETAS[2PM]/ATLETAS[2PA],"")</f>
        <v>1</v>
      </c>
      <c r="T141" s="4">
        <v>0.0</v>
      </c>
      <c r="U141" s="4">
        <v>2.0</v>
      </c>
      <c r="V141" s="38">
        <f>IFERROR(ATLETAS[3PM]/ATLETAS[3PA],"")</f>
        <v>0</v>
      </c>
      <c r="W141" s="4">
        <v>0.0</v>
      </c>
      <c r="X141" s="4">
        <v>0.0</v>
      </c>
      <c r="Y141" s="38" t="str">
        <f>IFERROR(ATLETAS[FTM]/ATLETAS[FTA],"")</f>
        <v/>
      </c>
      <c r="Z141" s="4">
        <v>3.0</v>
      </c>
      <c r="AA141" s="4">
        <v>6.0</v>
      </c>
      <c r="AB141" s="40">
        <f>ATLETAS[REB O]+ATLETAS[REB D]</f>
        <v>9</v>
      </c>
      <c r="AC141" s="4">
        <v>2.0</v>
      </c>
      <c r="AD141" s="4">
        <v>0.0</v>
      </c>
      <c r="AE141" s="4">
        <v>4.0</v>
      </c>
      <c r="AF141" s="4">
        <v>3.0</v>
      </c>
      <c r="AG141" s="4">
        <v>0.0</v>
      </c>
      <c r="AH141" s="4">
        <v>0.0</v>
      </c>
      <c r="AI141" s="4">
        <v>19.0</v>
      </c>
      <c r="AJ141" s="41">
        <f>ATLETAS[PONTOS]+ATLETAS[TOTAL REB]+ATLETAS[AST]+ATLETAS[TOCOS]+ATLETAS[ROUB]-(ATLETAS[FGA]-ATLETAS[FGM])-(ATLETAS[FTA]-ATLETAS[FTM])-ATLETAS[ERROS]</f>
        <v>18</v>
      </c>
    </row>
    <row r="142">
      <c r="A142" s="3">
        <v>141.0</v>
      </c>
      <c r="B142" s="4">
        <v>8.0</v>
      </c>
      <c r="C142" s="4" t="s">
        <v>262</v>
      </c>
      <c r="D142" s="36">
        <v>45808.0</v>
      </c>
      <c r="E142" s="4" t="s">
        <v>266</v>
      </c>
      <c r="F142" s="4">
        <v>2025.0</v>
      </c>
      <c r="G142" s="4" t="s">
        <v>67</v>
      </c>
      <c r="H142" s="4" t="s">
        <v>155</v>
      </c>
      <c r="I142" s="4" t="s">
        <v>80</v>
      </c>
      <c r="J142" s="4" t="s">
        <v>265</v>
      </c>
      <c r="K142" s="4">
        <f>VLOOKUP(I142,'LISTA DE ATLETAS'!D:E,2,FALSE)</f>
        <v>3</v>
      </c>
      <c r="L142" s="4">
        <v>86.0</v>
      </c>
      <c r="M142" s="40">
        <f>(ATLETAS[2PM]*2)+(ATLETAS[3PM]*3)+(ATLETAS[FTM])</f>
        <v>3</v>
      </c>
      <c r="N142" s="40">
        <f>ATLETAS[2PM]+ATLETAS[3PM]</f>
        <v>1</v>
      </c>
      <c r="O142" s="40">
        <f>ATLETAS[2PA]+ATLETAS[3PA]</f>
        <v>10</v>
      </c>
      <c r="P142" s="38">
        <f>IFERROR(ATLETAS[FGM]/ATLETAS[FGA],"")</f>
        <v>0.1</v>
      </c>
      <c r="Q142" s="4">
        <v>0.0</v>
      </c>
      <c r="R142" s="4">
        <v>5.0</v>
      </c>
      <c r="S142" s="38">
        <f>IFERROR(ATLETAS[2PM]/ATLETAS[2PA],"")</f>
        <v>0</v>
      </c>
      <c r="T142" s="4">
        <v>1.0</v>
      </c>
      <c r="U142" s="4">
        <v>5.0</v>
      </c>
      <c r="V142" s="38">
        <f>IFERROR(ATLETAS[3PM]/ATLETAS[3PA],"")</f>
        <v>0.2</v>
      </c>
      <c r="W142" s="4">
        <v>0.0</v>
      </c>
      <c r="X142" s="4">
        <v>0.0</v>
      </c>
      <c r="Y142" s="38" t="str">
        <f>IFERROR(ATLETAS[FTM]/ATLETAS[FTA],"")</f>
        <v/>
      </c>
      <c r="Z142" s="4">
        <v>1.0</v>
      </c>
      <c r="AA142" s="4">
        <v>2.0</v>
      </c>
      <c r="AB142" s="40">
        <f>ATLETAS[REB O]+ATLETAS[REB D]</f>
        <v>3</v>
      </c>
      <c r="AC142" s="4">
        <v>4.0</v>
      </c>
      <c r="AD142" s="4">
        <v>3.0</v>
      </c>
      <c r="AE142" s="4">
        <v>2.0</v>
      </c>
      <c r="AF142" s="4">
        <v>1.0</v>
      </c>
      <c r="AG142" s="4">
        <v>0.0</v>
      </c>
      <c r="AH142" s="4">
        <v>0.0</v>
      </c>
      <c r="AI142" s="4">
        <v>25.0</v>
      </c>
      <c r="AJ142" s="41">
        <f>ATLETAS[PONTOS]+ATLETAS[TOTAL REB]+ATLETAS[AST]+ATLETAS[TOCOS]+ATLETAS[ROUB]-(ATLETAS[FGA]-ATLETAS[FGM])-(ATLETAS[FTA]-ATLETAS[FTM])-ATLETAS[ERROS]</f>
        <v>1</v>
      </c>
    </row>
    <row r="143">
      <c r="A143" s="3">
        <v>142.0</v>
      </c>
      <c r="B143" s="4">
        <v>8.0</v>
      </c>
      <c r="C143" s="4" t="s">
        <v>262</v>
      </c>
      <c r="D143" s="36">
        <v>45808.0</v>
      </c>
      <c r="E143" s="4" t="s">
        <v>266</v>
      </c>
      <c r="F143" s="4">
        <v>2025.0</v>
      </c>
      <c r="G143" s="4" t="s">
        <v>67</v>
      </c>
      <c r="H143" s="4" t="s">
        <v>155</v>
      </c>
      <c r="I143" s="4" t="s">
        <v>78</v>
      </c>
      <c r="J143" s="4" t="s">
        <v>264</v>
      </c>
      <c r="K143" s="4">
        <f>VLOOKUP(I143,'LISTA DE ATLETAS'!D:E,2,FALSE)</f>
        <v>1</v>
      </c>
      <c r="L143" s="4">
        <v>99.0</v>
      </c>
      <c r="M143" s="40">
        <f>(ATLETAS[2PM]*2)+(ATLETAS[3PM]*3)+(ATLETAS[FTM])</f>
        <v>0</v>
      </c>
      <c r="N143" s="40">
        <f>ATLETAS[2PM]+ATLETAS[3PM]</f>
        <v>0</v>
      </c>
      <c r="O143" s="40">
        <f>ATLETAS[2PA]+ATLETAS[3PA]</f>
        <v>0</v>
      </c>
      <c r="P143" s="38" t="str">
        <f>IFERROR(ATLETAS[FGM]/ATLETAS[FGA],"")</f>
        <v/>
      </c>
      <c r="Q143" s="4">
        <v>0.0</v>
      </c>
      <c r="R143" s="4">
        <v>0.0</v>
      </c>
      <c r="S143" s="38" t="str">
        <f>IFERROR(ATLETAS[2PM]/ATLETAS[2PA],"")</f>
        <v/>
      </c>
      <c r="T143" s="4">
        <v>0.0</v>
      </c>
      <c r="U143" s="4">
        <v>0.0</v>
      </c>
      <c r="V143" s="38" t="str">
        <f>IFERROR(ATLETAS[3PM]/ATLETAS[3PA],"")</f>
        <v/>
      </c>
      <c r="W143" s="4">
        <v>0.0</v>
      </c>
      <c r="X143" s="4">
        <v>0.0</v>
      </c>
      <c r="Y143" s="38" t="str">
        <f>IFERROR(ATLETAS[FTM]/ATLETAS[FTA],"")</f>
        <v/>
      </c>
      <c r="Z143" s="4">
        <v>0.0</v>
      </c>
      <c r="AA143" s="4">
        <v>1.0</v>
      </c>
      <c r="AB143" s="40">
        <f>ATLETAS[REB O]+ATLETAS[REB D]</f>
        <v>1</v>
      </c>
      <c r="AC143" s="4">
        <v>1.0</v>
      </c>
      <c r="AD143" s="4">
        <v>2.0</v>
      </c>
      <c r="AE143" s="4">
        <v>1.0</v>
      </c>
      <c r="AF143" s="4">
        <v>0.0</v>
      </c>
      <c r="AG143" s="4">
        <v>1.0</v>
      </c>
      <c r="AH143" s="4">
        <v>0.0</v>
      </c>
      <c r="AI143" s="4">
        <v>-2.0</v>
      </c>
      <c r="AJ143" s="41">
        <f>ATLETAS[PONTOS]+ATLETAS[TOTAL REB]+ATLETAS[AST]+ATLETAS[TOCOS]+ATLETAS[ROUB]-(ATLETAS[FGA]-ATLETAS[FGM])-(ATLETAS[FTA]-ATLETAS[FTM])-ATLETAS[ERROS]</f>
        <v>1</v>
      </c>
    </row>
    <row r="144">
      <c r="A144" s="3">
        <v>143.0</v>
      </c>
      <c r="B144" s="4">
        <v>8.0</v>
      </c>
      <c r="C144" s="4" t="s">
        <v>262</v>
      </c>
      <c r="D144" s="36">
        <v>45808.0</v>
      </c>
      <c r="E144" s="4" t="s">
        <v>266</v>
      </c>
      <c r="F144" s="4">
        <v>2025.0</v>
      </c>
      <c r="G144" s="4" t="s">
        <v>155</v>
      </c>
      <c r="H144" s="4" t="s">
        <v>67</v>
      </c>
      <c r="I144" s="4" t="s">
        <v>162</v>
      </c>
      <c r="J144" s="4" t="s">
        <v>264</v>
      </c>
      <c r="K144" s="4">
        <f>VLOOKUP(I144,'LISTA DE ATLETAS'!D:E,2,FALSE)</f>
        <v>3</v>
      </c>
      <c r="L144" s="4">
        <v>0.0</v>
      </c>
      <c r="M144" s="40">
        <f>(ATLETAS[2PM]*2)+(ATLETAS[3PM]*3)+(ATLETAS[FTM])</f>
        <v>0</v>
      </c>
      <c r="N144" s="40">
        <f>ATLETAS[2PM]+ATLETAS[3PM]</f>
        <v>0</v>
      </c>
      <c r="O144" s="40">
        <f>ATLETAS[2PA]+ATLETAS[3PA]</f>
        <v>4</v>
      </c>
      <c r="P144" s="38">
        <f>IFERROR(ATLETAS[FGM]/ATLETAS[FGA],"")</f>
        <v>0</v>
      </c>
      <c r="Q144" s="4">
        <v>0.0</v>
      </c>
      <c r="R144" s="4">
        <v>4.0</v>
      </c>
      <c r="S144" s="38">
        <f>IFERROR(ATLETAS[2PM]/ATLETAS[2PA],"")</f>
        <v>0</v>
      </c>
      <c r="T144" s="4">
        <v>0.0</v>
      </c>
      <c r="U144" s="4">
        <v>0.0</v>
      </c>
      <c r="V144" s="38" t="str">
        <f>IFERROR(ATLETAS[3PM]/ATLETAS[3PA],"")</f>
        <v/>
      </c>
      <c r="W144" s="4">
        <v>0.0</v>
      </c>
      <c r="X144" s="4">
        <v>0.0</v>
      </c>
      <c r="Y144" s="38" t="str">
        <f>IFERROR(ATLETAS[FTM]/ATLETAS[FTA],"")</f>
        <v/>
      </c>
      <c r="Z144" s="4">
        <v>2.0</v>
      </c>
      <c r="AA144" s="4">
        <v>1.0</v>
      </c>
      <c r="AB144" s="40">
        <f>ATLETAS[REB O]+ATLETAS[REB D]</f>
        <v>3</v>
      </c>
      <c r="AC144" s="4">
        <v>1.0</v>
      </c>
      <c r="AD144" s="4">
        <v>1.0</v>
      </c>
      <c r="AE144" s="4">
        <v>0.0</v>
      </c>
      <c r="AF144" s="4">
        <v>0.0</v>
      </c>
      <c r="AG144" s="4">
        <v>0.0</v>
      </c>
      <c r="AH144" s="4">
        <v>0.0</v>
      </c>
      <c r="AI144" s="4">
        <v>-22.0</v>
      </c>
      <c r="AJ144" s="41">
        <f>ATLETAS[PONTOS]+ATLETAS[TOTAL REB]+ATLETAS[AST]+ATLETAS[TOCOS]+ATLETAS[ROUB]-(ATLETAS[FGA]-ATLETAS[FGM])-(ATLETAS[FTA]-ATLETAS[FTM])-ATLETAS[ERROS]</f>
        <v>-1</v>
      </c>
    </row>
    <row r="145">
      <c r="A145" s="3">
        <v>144.0</v>
      </c>
      <c r="B145" s="4">
        <v>8.0</v>
      </c>
      <c r="C145" s="4" t="s">
        <v>262</v>
      </c>
      <c r="D145" s="36">
        <v>45808.0</v>
      </c>
      <c r="E145" s="4" t="s">
        <v>266</v>
      </c>
      <c r="F145" s="4">
        <v>2025.0</v>
      </c>
      <c r="G145" s="4" t="s">
        <v>155</v>
      </c>
      <c r="H145" s="4" t="s">
        <v>67</v>
      </c>
      <c r="I145" s="4" t="s">
        <v>166</v>
      </c>
      <c r="J145" s="4" t="s">
        <v>265</v>
      </c>
      <c r="K145" s="4">
        <f>VLOOKUP(I145,'LISTA DE ATLETAS'!D:E,2,FALSE)</f>
        <v>5</v>
      </c>
      <c r="L145" s="4">
        <v>15.0</v>
      </c>
      <c r="M145" s="40">
        <f>(ATLETAS[2PM]*2)+(ATLETAS[3PM]*3)+(ATLETAS[FTM])</f>
        <v>8</v>
      </c>
      <c r="N145" s="40">
        <f>ATLETAS[2PM]+ATLETAS[3PM]</f>
        <v>3</v>
      </c>
      <c r="O145" s="40">
        <f>ATLETAS[2PA]+ATLETAS[3PA]</f>
        <v>14</v>
      </c>
      <c r="P145" s="38">
        <f>IFERROR(ATLETAS[FGM]/ATLETAS[FGA],"")</f>
        <v>0.2142857143</v>
      </c>
      <c r="Q145" s="4">
        <v>1.0</v>
      </c>
      <c r="R145" s="4">
        <v>4.0</v>
      </c>
      <c r="S145" s="38">
        <f>IFERROR(ATLETAS[2PM]/ATLETAS[2PA],"")</f>
        <v>0.25</v>
      </c>
      <c r="T145" s="4">
        <v>2.0</v>
      </c>
      <c r="U145" s="4">
        <v>10.0</v>
      </c>
      <c r="V145" s="38">
        <f>IFERROR(ATLETAS[3PM]/ATLETAS[3PA],"")</f>
        <v>0.2</v>
      </c>
      <c r="W145" s="4">
        <v>0.0</v>
      </c>
      <c r="X145" s="4">
        <v>0.0</v>
      </c>
      <c r="Y145" s="38" t="str">
        <f>IFERROR(ATLETAS[FTM]/ATLETAS[FTA],"")</f>
        <v/>
      </c>
      <c r="Z145" s="4">
        <v>1.0</v>
      </c>
      <c r="AA145" s="4">
        <v>2.0</v>
      </c>
      <c r="AB145" s="40">
        <f>ATLETAS[REB O]+ATLETAS[REB D]</f>
        <v>3</v>
      </c>
      <c r="AC145" s="4">
        <v>6.0</v>
      </c>
      <c r="AD145" s="4">
        <v>2.0</v>
      </c>
      <c r="AE145" s="4">
        <v>3.0</v>
      </c>
      <c r="AF145" s="4">
        <v>0.0</v>
      </c>
      <c r="AG145" s="4">
        <v>1.0</v>
      </c>
      <c r="AH145" s="4">
        <v>0.0</v>
      </c>
      <c r="AI145" s="4">
        <v>-16.0</v>
      </c>
      <c r="AJ145" s="41">
        <f>ATLETAS[PONTOS]+ATLETAS[TOTAL REB]+ATLETAS[AST]+ATLETAS[TOCOS]+ATLETAS[ROUB]-(ATLETAS[FGA]-ATLETAS[FGM])-(ATLETAS[FTA]-ATLETAS[FTM])-ATLETAS[ERROS]</f>
        <v>7</v>
      </c>
    </row>
    <row r="146">
      <c r="A146" s="3">
        <v>145.0</v>
      </c>
      <c r="B146" s="4">
        <v>8.0</v>
      </c>
      <c r="C146" s="4" t="s">
        <v>262</v>
      </c>
      <c r="D146" s="36">
        <v>45808.0</v>
      </c>
      <c r="E146" s="4" t="s">
        <v>266</v>
      </c>
      <c r="F146" s="4">
        <v>2025.0</v>
      </c>
      <c r="G146" s="4" t="s">
        <v>155</v>
      </c>
      <c r="H146" s="4" t="s">
        <v>67</v>
      </c>
      <c r="I146" s="4" t="s">
        <v>172</v>
      </c>
      <c r="J146" s="4" t="s">
        <v>265</v>
      </c>
      <c r="K146" s="4">
        <f>VLOOKUP(I146,'LISTA DE ATLETAS'!D:E,2,FALSE)</f>
        <v>1</v>
      </c>
      <c r="L146" s="4">
        <v>23.0</v>
      </c>
      <c r="M146" s="40">
        <f>(ATLETAS[2PM]*2)+(ATLETAS[3PM]*3)+(ATLETAS[FTM])</f>
        <v>5</v>
      </c>
      <c r="N146" s="40">
        <f>ATLETAS[2PM]+ATLETAS[3PM]</f>
        <v>2</v>
      </c>
      <c r="O146" s="40">
        <f>ATLETAS[2PA]+ATLETAS[3PA]</f>
        <v>7</v>
      </c>
      <c r="P146" s="38">
        <f>IFERROR(ATLETAS[FGM]/ATLETAS[FGA],"")</f>
        <v>0.2857142857</v>
      </c>
      <c r="Q146" s="4">
        <v>1.0</v>
      </c>
      <c r="R146" s="4">
        <v>4.0</v>
      </c>
      <c r="S146" s="38">
        <f>IFERROR(ATLETAS[2PM]/ATLETAS[2PA],"")</f>
        <v>0.25</v>
      </c>
      <c r="T146" s="4">
        <v>1.0</v>
      </c>
      <c r="U146" s="4">
        <v>3.0</v>
      </c>
      <c r="V146" s="38">
        <f>IFERROR(ATLETAS[3PM]/ATLETAS[3PA],"")</f>
        <v>0.3333333333</v>
      </c>
      <c r="W146" s="4">
        <v>0.0</v>
      </c>
      <c r="X146" s="4">
        <v>0.0</v>
      </c>
      <c r="Y146" s="38" t="str">
        <f>IFERROR(ATLETAS[FTM]/ATLETAS[FTA],"")</f>
        <v/>
      </c>
      <c r="Z146" s="4">
        <v>0.0</v>
      </c>
      <c r="AA146" s="4">
        <v>1.0</v>
      </c>
      <c r="AB146" s="40">
        <f>ATLETAS[REB O]+ATLETAS[REB D]</f>
        <v>1</v>
      </c>
      <c r="AC146" s="4">
        <v>1.0</v>
      </c>
      <c r="AD146" s="4">
        <v>4.0</v>
      </c>
      <c r="AE146" s="4">
        <v>1.0</v>
      </c>
      <c r="AF146" s="4">
        <v>0.0</v>
      </c>
      <c r="AG146" s="4">
        <v>0.0</v>
      </c>
      <c r="AH146" s="4">
        <v>0.0</v>
      </c>
      <c r="AI146" s="4">
        <v>-15.0</v>
      </c>
      <c r="AJ146" s="41">
        <f>ATLETAS[PONTOS]+ATLETAS[TOTAL REB]+ATLETAS[AST]+ATLETAS[TOCOS]+ATLETAS[ROUB]-(ATLETAS[FGA]-ATLETAS[FGM])-(ATLETAS[FTA]-ATLETAS[FTM])-ATLETAS[ERROS]</f>
        <v>-1</v>
      </c>
    </row>
    <row r="147">
      <c r="A147" s="3">
        <v>146.0</v>
      </c>
      <c r="B147" s="4">
        <v>8.0</v>
      </c>
      <c r="C147" s="4" t="s">
        <v>262</v>
      </c>
      <c r="D147" s="36">
        <v>45808.0</v>
      </c>
      <c r="E147" s="4" t="s">
        <v>266</v>
      </c>
      <c r="F147" s="4">
        <v>2025.0</v>
      </c>
      <c r="G147" s="4" t="s">
        <v>155</v>
      </c>
      <c r="H147" s="4" t="s">
        <v>67</v>
      </c>
      <c r="I147" s="4" t="s">
        <v>170</v>
      </c>
      <c r="J147" s="4" t="s">
        <v>265</v>
      </c>
      <c r="K147" s="4">
        <f>VLOOKUP(I147,'LISTA DE ATLETAS'!D:E,2,FALSE)</f>
        <v>8</v>
      </c>
      <c r="L147" s="4">
        <v>32.0</v>
      </c>
      <c r="M147" s="40">
        <f>(ATLETAS[2PM]*2)+(ATLETAS[3PM]*3)+(ATLETAS[FTM])</f>
        <v>12</v>
      </c>
      <c r="N147" s="40">
        <f>ATLETAS[2PM]+ATLETAS[3PM]</f>
        <v>5</v>
      </c>
      <c r="O147" s="40">
        <f>ATLETAS[2PA]+ATLETAS[3PA]</f>
        <v>19</v>
      </c>
      <c r="P147" s="38">
        <f>IFERROR(ATLETAS[FGM]/ATLETAS[FGA],"")</f>
        <v>0.2631578947</v>
      </c>
      <c r="Q147" s="4">
        <v>3.0</v>
      </c>
      <c r="R147" s="4">
        <v>7.0</v>
      </c>
      <c r="S147" s="38">
        <f>IFERROR(ATLETAS[2PM]/ATLETAS[2PA],"")</f>
        <v>0.4285714286</v>
      </c>
      <c r="T147" s="4">
        <v>2.0</v>
      </c>
      <c r="U147" s="4">
        <v>12.0</v>
      </c>
      <c r="V147" s="38">
        <f>IFERROR(ATLETAS[3PM]/ATLETAS[3PA],"")</f>
        <v>0.1666666667</v>
      </c>
      <c r="W147" s="4">
        <v>0.0</v>
      </c>
      <c r="X147" s="4">
        <v>0.0</v>
      </c>
      <c r="Y147" s="38" t="str">
        <f>IFERROR(ATLETAS[FTM]/ATLETAS[FTA],"")</f>
        <v/>
      </c>
      <c r="Z147" s="4">
        <v>1.0</v>
      </c>
      <c r="AA147" s="4">
        <v>2.0</v>
      </c>
      <c r="AB147" s="40">
        <f>ATLETAS[REB O]+ATLETAS[REB D]</f>
        <v>3</v>
      </c>
      <c r="AC147" s="4">
        <v>1.0</v>
      </c>
      <c r="AD147" s="4">
        <v>1.0</v>
      </c>
      <c r="AE147" s="4">
        <v>1.0</v>
      </c>
      <c r="AF147" s="4">
        <v>0.0</v>
      </c>
      <c r="AG147" s="4">
        <v>2.0</v>
      </c>
      <c r="AH147" s="4">
        <v>0.0</v>
      </c>
      <c r="AI147" s="4">
        <v>-25.0</v>
      </c>
      <c r="AJ147" s="41">
        <f>ATLETAS[PONTOS]+ATLETAS[TOTAL REB]+ATLETAS[AST]+ATLETAS[TOCOS]+ATLETAS[ROUB]-(ATLETAS[FGA]-ATLETAS[FGM])-(ATLETAS[FTA]-ATLETAS[FTM])-ATLETAS[ERROS]</f>
        <v>2</v>
      </c>
    </row>
    <row r="148">
      <c r="A148" s="3">
        <v>147.0</v>
      </c>
      <c r="B148" s="4">
        <v>8.0</v>
      </c>
      <c r="C148" s="4" t="s">
        <v>262</v>
      </c>
      <c r="D148" s="36">
        <v>45808.0</v>
      </c>
      <c r="E148" s="4" t="s">
        <v>266</v>
      </c>
      <c r="F148" s="4">
        <v>2025.0</v>
      </c>
      <c r="G148" s="4" t="s">
        <v>155</v>
      </c>
      <c r="H148" s="4" t="s">
        <v>67</v>
      </c>
      <c r="I148" s="4" t="s">
        <v>158</v>
      </c>
      <c r="J148" s="4" t="s">
        <v>265</v>
      </c>
      <c r="K148" s="4">
        <f>VLOOKUP(I148,'LISTA DE ATLETAS'!D:E,2,FALSE)</f>
        <v>4</v>
      </c>
      <c r="L148" s="4">
        <v>34.0</v>
      </c>
      <c r="M148" s="40">
        <f>(ATLETAS[2PM]*2)+(ATLETAS[3PM]*3)+(ATLETAS[FTM])</f>
        <v>16</v>
      </c>
      <c r="N148" s="40">
        <f>ATLETAS[2PM]+ATLETAS[3PM]</f>
        <v>8</v>
      </c>
      <c r="O148" s="40">
        <f>ATLETAS[2PA]+ATLETAS[3PA]</f>
        <v>21</v>
      </c>
      <c r="P148" s="38">
        <f>IFERROR(ATLETAS[FGM]/ATLETAS[FGA],"")</f>
        <v>0.380952381</v>
      </c>
      <c r="Q148" s="4">
        <v>8.0</v>
      </c>
      <c r="R148" s="4">
        <v>21.0</v>
      </c>
      <c r="S148" s="38">
        <f>IFERROR(ATLETAS[2PM]/ATLETAS[2PA],"")</f>
        <v>0.380952381</v>
      </c>
      <c r="T148" s="4">
        <v>0.0</v>
      </c>
      <c r="U148" s="4">
        <v>0.0</v>
      </c>
      <c r="V148" s="38" t="str">
        <f>IFERROR(ATLETAS[3PM]/ATLETAS[3PA],"")</f>
        <v/>
      </c>
      <c r="W148" s="4">
        <v>0.0</v>
      </c>
      <c r="X148" s="4">
        <v>1.0</v>
      </c>
      <c r="Y148" s="38">
        <f>IFERROR(ATLETAS[FTM]/ATLETAS[FTA],"")</f>
        <v>0</v>
      </c>
      <c r="Z148" s="4">
        <v>4.0</v>
      </c>
      <c r="AA148" s="4">
        <v>16.0</v>
      </c>
      <c r="AB148" s="40">
        <f>ATLETAS[REB O]+ATLETAS[REB D]</f>
        <v>20</v>
      </c>
      <c r="AC148" s="4">
        <v>3.0</v>
      </c>
      <c r="AD148" s="4">
        <v>4.0</v>
      </c>
      <c r="AE148" s="4">
        <v>4.0</v>
      </c>
      <c r="AF148" s="4">
        <v>1.0</v>
      </c>
      <c r="AG148" s="4">
        <v>1.0</v>
      </c>
      <c r="AH148" s="4">
        <v>1.0</v>
      </c>
      <c r="AI148" s="4">
        <v>-17.0</v>
      </c>
      <c r="AJ148" s="41">
        <f>ATLETAS[PONTOS]+ATLETAS[TOTAL REB]+ATLETAS[AST]+ATLETAS[TOCOS]+ATLETAS[ROUB]-(ATLETAS[FGA]-ATLETAS[FGM])-(ATLETAS[FTA]-ATLETAS[FTM])-ATLETAS[ERROS]</f>
        <v>26</v>
      </c>
    </row>
    <row r="149">
      <c r="A149" s="3">
        <v>148.0</v>
      </c>
      <c r="B149" s="4">
        <v>8.0</v>
      </c>
      <c r="C149" s="4" t="s">
        <v>262</v>
      </c>
      <c r="D149" s="36">
        <v>45808.0</v>
      </c>
      <c r="E149" s="4" t="s">
        <v>266</v>
      </c>
      <c r="F149" s="4">
        <v>2025.0</v>
      </c>
      <c r="G149" s="4" t="s">
        <v>155</v>
      </c>
      <c r="H149" s="4" t="s">
        <v>67</v>
      </c>
      <c r="I149" s="4" t="s">
        <v>156</v>
      </c>
      <c r="J149" s="4" t="s">
        <v>265</v>
      </c>
      <c r="K149" s="4">
        <f>VLOOKUP(I149,'LISTA DE ATLETAS'!D:E,2,FALSE)</f>
        <v>2</v>
      </c>
      <c r="L149" s="4">
        <v>77.0</v>
      </c>
      <c r="M149" s="40">
        <f>(ATLETAS[2PM]*2)+(ATLETAS[3PM]*3)+(ATLETAS[FTM])</f>
        <v>10</v>
      </c>
      <c r="N149" s="40">
        <f>ATLETAS[2PM]+ATLETAS[3PM]</f>
        <v>5</v>
      </c>
      <c r="O149" s="40">
        <f>ATLETAS[2PA]+ATLETAS[3PA]</f>
        <v>16</v>
      </c>
      <c r="P149" s="38">
        <f>IFERROR(ATLETAS[FGM]/ATLETAS[FGA],"")</f>
        <v>0.3125</v>
      </c>
      <c r="Q149" s="4">
        <v>5.0</v>
      </c>
      <c r="R149" s="4">
        <v>15.0</v>
      </c>
      <c r="S149" s="38">
        <f>IFERROR(ATLETAS[2PM]/ATLETAS[2PA],"")</f>
        <v>0.3333333333</v>
      </c>
      <c r="T149" s="4">
        <v>0.0</v>
      </c>
      <c r="U149" s="4">
        <v>1.0</v>
      </c>
      <c r="V149" s="38">
        <f>IFERROR(ATLETAS[3PM]/ATLETAS[3PA],"")</f>
        <v>0</v>
      </c>
      <c r="W149" s="4">
        <v>0.0</v>
      </c>
      <c r="X149" s="4">
        <v>1.0</v>
      </c>
      <c r="Y149" s="38">
        <f>IFERROR(ATLETAS[FTM]/ATLETAS[FTA],"")</f>
        <v>0</v>
      </c>
      <c r="Z149" s="4">
        <v>1.0</v>
      </c>
      <c r="AA149" s="4">
        <v>9.0</v>
      </c>
      <c r="AB149" s="40">
        <f>ATLETAS[REB O]+ATLETAS[REB D]</f>
        <v>10</v>
      </c>
      <c r="AC149" s="4">
        <v>5.0</v>
      </c>
      <c r="AD149" s="4">
        <v>2.0</v>
      </c>
      <c r="AE149" s="4">
        <v>1.0</v>
      </c>
      <c r="AF149" s="4">
        <v>0.0</v>
      </c>
      <c r="AG149" s="4">
        <v>2.0</v>
      </c>
      <c r="AH149" s="4">
        <v>1.0</v>
      </c>
      <c r="AI149" s="4">
        <v>-18.0</v>
      </c>
      <c r="AJ149" s="41">
        <f>ATLETAS[PONTOS]+ATLETAS[TOTAL REB]+ATLETAS[AST]+ATLETAS[TOCOS]+ATLETAS[ROUB]-(ATLETAS[FGA]-ATLETAS[FGM])-(ATLETAS[FTA]-ATLETAS[FTM])-ATLETAS[ERROS]</f>
        <v>12</v>
      </c>
    </row>
    <row r="150">
      <c r="A150" s="3">
        <v>149.0</v>
      </c>
      <c r="B150" s="4">
        <v>8.0</v>
      </c>
      <c r="C150" s="4" t="s">
        <v>262</v>
      </c>
      <c r="D150" s="36">
        <v>45808.0</v>
      </c>
      <c r="E150" s="4" t="s">
        <v>266</v>
      </c>
      <c r="F150" s="4">
        <v>2025.0</v>
      </c>
      <c r="G150" s="4" t="s">
        <v>155</v>
      </c>
      <c r="H150" s="4" t="s">
        <v>67</v>
      </c>
      <c r="I150" s="4" t="s">
        <v>164</v>
      </c>
      <c r="J150" s="4" t="s">
        <v>264</v>
      </c>
      <c r="K150" s="4">
        <f>VLOOKUP(I150,'LISTA DE ATLETAS'!D:E,2,FALSE)</f>
        <v>3</v>
      </c>
      <c r="L150" s="4">
        <v>90.0</v>
      </c>
      <c r="M150" s="40">
        <f>(ATLETAS[2PM]*2)+(ATLETAS[3PM]*3)+(ATLETAS[FTM])</f>
        <v>11</v>
      </c>
      <c r="N150" s="40">
        <f>ATLETAS[2PM]+ATLETAS[3PM]</f>
        <v>4</v>
      </c>
      <c r="O150" s="40">
        <f>ATLETAS[2PA]+ATLETAS[3PA]</f>
        <v>15</v>
      </c>
      <c r="P150" s="38">
        <f>IFERROR(ATLETAS[FGM]/ATLETAS[FGA],"")</f>
        <v>0.2666666667</v>
      </c>
      <c r="Q150" s="4">
        <v>4.0</v>
      </c>
      <c r="R150" s="4">
        <v>11.0</v>
      </c>
      <c r="S150" s="38">
        <f>IFERROR(ATLETAS[2PM]/ATLETAS[2PA],"")</f>
        <v>0.3636363636</v>
      </c>
      <c r="T150" s="4">
        <v>0.0</v>
      </c>
      <c r="U150" s="4">
        <v>4.0</v>
      </c>
      <c r="V150" s="38">
        <f>IFERROR(ATLETAS[3PM]/ATLETAS[3PA],"")</f>
        <v>0</v>
      </c>
      <c r="W150" s="4">
        <v>3.0</v>
      </c>
      <c r="X150" s="4">
        <v>6.0</v>
      </c>
      <c r="Y150" s="38">
        <f>IFERROR(ATLETAS[FTM]/ATLETAS[FTA],"")</f>
        <v>0.5</v>
      </c>
      <c r="Z150" s="4">
        <v>3.0</v>
      </c>
      <c r="AA150" s="4">
        <v>7.0</v>
      </c>
      <c r="AB150" s="40">
        <f>ATLETAS[REB O]+ATLETAS[REB D]</f>
        <v>10</v>
      </c>
      <c r="AC150" s="4">
        <v>2.0</v>
      </c>
      <c r="AD150" s="4">
        <v>1.0</v>
      </c>
      <c r="AE150" s="4">
        <v>0.0</v>
      </c>
      <c r="AF150" s="4">
        <v>0.0</v>
      </c>
      <c r="AG150" s="4">
        <v>0.0</v>
      </c>
      <c r="AH150" s="4">
        <v>4.0</v>
      </c>
      <c r="AI150" s="4">
        <v>-14.0</v>
      </c>
      <c r="AJ150" s="41">
        <f>ATLETAS[PONTOS]+ATLETAS[TOTAL REB]+ATLETAS[AST]+ATLETAS[TOCOS]+ATLETAS[ROUB]-(ATLETAS[FGA]-ATLETAS[FGM])-(ATLETAS[FTA]-ATLETAS[FTM])-ATLETAS[ERROS]</f>
        <v>8</v>
      </c>
    </row>
    <row r="151">
      <c r="A151" s="3">
        <v>150.0</v>
      </c>
      <c r="B151" s="4">
        <v>8.0</v>
      </c>
      <c r="C151" s="4" t="s">
        <v>262</v>
      </c>
      <c r="D151" s="36">
        <v>45808.0</v>
      </c>
      <c r="E151" s="4" t="s">
        <v>266</v>
      </c>
      <c r="F151" s="4">
        <v>2025.0</v>
      </c>
      <c r="G151" s="4" t="s">
        <v>155</v>
      </c>
      <c r="H151" s="4" t="s">
        <v>67</v>
      </c>
      <c r="I151" s="4" t="s">
        <v>177</v>
      </c>
      <c r="J151" s="4" t="s">
        <v>264</v>
      </c>
      <c r="K151" s="4">
        <f>VLOOKUP(I151,'LISTA DE ATLETAS'!D:E,2,FALSE)</f>
        <v>1</v>
      </c>
      <c r="L151" s="4">
        <v>99.0</v>
      </c>
      <c r="M151" s="40">
        <f>(ATLETAS[2PM]*2)+(ATLETAS[3PM]*3)+(ATLETAS[FTM])</f>
        <v>0</v>
      </c>
      <c r="N151" s="40">
        <f>ATLETAS[2PM]+ATLETAS[3PM]</f>
        <v>0</v>
      </c>
      <c r="O151" s="40">
        <f>ATLETAS[2PA]+ATLETAS[3PA]</f>
        <v>0</v>
      </c>
      <c r="P151" s="38" t="str">
        <f>IFERROR(ATLETAS[FGM]/ATLETAS[FGA],"")</f>
        <v/>
      </c>
      <c r="Q151" s="4">
        <v>0.0</v>
      </c>
      <c r="R151" s="4">
        <v>0.0</v>
      </c>
      <c r="S151" s="38" t="str">
        <f>IFERROR(ATLETAS[2PM]/ATLETAS[2PA],"")</f>
        <v/>
      </c>
      <c r="T151" s="4">
        <v>0.0</v>
      </c>
      <c r="U151" s="4">
        <v>0.0</v>
      </c>
      <c r="V151" s="38" t="str">
        <f>IFERROR(ATLETAS[3PM]/ATLETAS[3PA],"")</f>
        <v/>
      </c>
      <c r="W151" s="4">
        <v>0.0</v>
      </c>
      <c r="X151" s="4">
        <v>0.0</v>
      </c>
      <c r="Y151" s="38" t="str">
        <f>IFERROR(ATLETAS[FTM]/ATLETAS[FTA],"")</f>
        <v/>
      </c>
      <c r="Z151" s="4">
        <v>0.0</v>
      </c>
      <c r="AA151" s="4">
        <v>1.0</v>
      </c>
      <c r="AB151" s="40">
        <f>ATLETAS[REB O]+ATLETAS[REB D]</f>
        <v>1</v>
      </c>
      <c r="AC151" s="4">
        <v>0.0</v>
      </c>
      <c r="AD151" s="4">
        <v>1.0</v>
      </c>
      <c r="AE151" s="4">
        <v>1.0</v>
      </c>
      <c r="AF151" s="4">
        <v>0.0</v>
      </c>
      <c r="AG151" s="4">
        <v>1.0</v>
      </c>
      <c r="AH151" s="4">
        <v>0.0</v>
      </c>
      <c r="AI151" s="4">
        <v>-3.0</v>
      </c>
      <c r="AJ151" s="41">
        <f>ATLETAS[PONTOS]+ATLETAS[TOTAL REB]+ATLETAS[AST]+ATLETAS[TOCOS]+ATLETAS[ROUB]-(ATLETAS[FGA]-ATLETAS[FGM])-(ATLETAS[FTA]-ATLETAS[FTM])-ATLETAS[ERROS]</f>
        <v>1</v>
      </c>
    </row>
    <row r="152">
      <c r="A152" s="3">
        <v>151.0</v>
      </c>
      <c r="B152" s="4">
        <v>9.0</v>
      </c>
      <c r="C152" s="4" t="s">
        <v>262</v>
      </c>
      <c r="D152" s="36">
        <v>45809.0</v>
      </c>
      <c r="E152" s="4" t="s">
        <v>270</v>
      </c>
      <c r="F152" s="4">
        <v>2025.0</v>
      </c>
      <c r="G152" s="4" t="s">
        <v>181</v>
      </c>
      <c r="H152" s="4" t="s">
        <v>7</v>
      </c>
      <c r="I152" s="4" t="s">
        <v>182</v>
      </c>
      <c r="J152" s="4" t="s">
        <v>265</v>
      </c>
      <c r="K152" s="4">
        <f>VLOOKUP(I152,'LISTA DE ATLETAS'!D:E,2,FALSE)</f>
        <v>4</v>
      </c>
      <c r="L152" s="4">
        <v>0.0</v>
      </c>
      <c r="M152" s="40">
        <f>(ATLETAS[2PM]*2)+(ATLETAS[3PM]*3)+(ATLETAS[FTM])</f>
        <v>16</v>
      </c>
      <c r="N152" s="40">
        <f>ATLETAS[2PM]+ATLETAS[3PM]</f>
        <v>8</v>
      </c>
      <c r="O152" s="40">
        <f>ATLETAS[2PA]+ATLETAS[3PA]</f>
        <v>22</v>
      </c>
      <c r="P152" s="38">
        <f>IFERROR(ATLETAS[FGM]/ATLETAS[FGA],"")</f>
        <v>0.3636363636</v>
      </c>
      <c r="Q152" s="4">
        <v>8.0</v>
      </c>
      <c r="R152" s="4">
        <v>14.0</v>
      </c>
      <c r="S152" s="38">
        <f>IFERROR(ATLETAS[2PM]/ATLETAS[2PA],"")</f>
        <v>0.5714285714</v>
      </c>
      <c r="T152" s="4">
        <v>0.0</v>
      </c>
      <c r="U152" s="4">
        <v>8.0</v>
      </c>
      <c r="V152" s="38">
        <f>IFERROR(ATLETAS[3PM]/ATLETAS[3PA],"")</f>
        <v>0</v>
      </c>
      <c r="W152" s="4">
        <v>0.0</v>
      </c>
      <c r="X152" s="4">
        <v>0.0</v>
      </c>
      <c r="Y152" s="38" t="str">
        <f>IFERROR(ATLETAS[FTM]/ATLETAS[FTA],"")</f>
        <v/>
      </c>
      <c r="Z152" s="4">
        <v>2.0</v>
      </c>
      <c r="AA152" s="4">
        <v>11.0</v>
      </c>
      <c r="AB152" s="40">
        <f>ATLETAS[REB O]+ATLETAS[REB D]</f>
        <v>13</v>
      </c>
      <c r="AC152" s="4">
        <v>7.0</v>
      </c>
      <c r="AD152" s="4">
        <v>8.0</v>
      </c>
      <c r="AE152" s="4">
        <v>1.0</v>
      </c>
      <c r="AF152" s="4">
        <v>0.0</v>
      </c>
      <c r="AG152" s="4">
        <v>0.0</v>
      </c>
      <c r="AH152" s="4">
        <v>0.0</v>
      </c>
      <c r="AI152" s="4">
        <v>-35.0</v>
      </c>
      <c r="AJ152" s="41">
        <f>ATLETAS[PONTOS]+ATLETAS[TOTAL REB]+ATLETAS[AST]+ATLETAS[TOCOS]+ATLETAS[ROUB]-(ATLETAS[FGA]-ATLETAS[FGM])-(ATLETAS[FTA]-ATLETAS[FTM])-ATLETAS[ERROS]</f>
        <v>15</v>
      </c>
    </row>
    <row r="153">
      <c r="A153" s="3">
        <v>152.0</v>
      </c>
      <c r="B153" s="4">
        <v>9.0</v>
      </c>
      <c r="C153" s="4" t="s">
        <v>262</v>
      </c>
      <c r="D153" s="36">
        <v>45809.0</v>
      </c>
      <c r="E153" s="4" t="s">
        <v>270</v>
      </c>
      <c r="F153" s="4">
        <v>2025.0</v>
      </c>
      <c r="G153" s="4" t="s">
        <v>181</v>
      </c>
      <c r="H153" s="4" t="s">
        <v>7</v>
      </c>
      <c r="I153" s="4" t="s">
        <v>186</v>
      </c>
      <c r="J153" s="4" t="s">
        <v>265</v>
      </c>
      <c r="K153" s="4">
        <f>VLOOKUP(I153,'LISTA DE ATLETAS'!D:E,2,FALSE)</f>
        <v>3</v>
      </c>
      <c r="L153" s="4">
        <v>11.0</v>
      </c>
      <c r="M153" s="40">
        <f>(ATLETAS[2PM]*2)+(ATLETAS[3PM]*3)+(ATLETAS[FTM])</f>
        <v>11</v>
      </c>
      <c r="N153" s="40">
        <f>ATLETAS[2PM]+ATLETAS[3PM]</f>
        <v>5</v>
      </c>
      <c r="O153" s="40">
        <f>ATLETAS[2PA]+ATLETAS[3PA]</f>
        <v>15</v>
      </c>
      <c r="P153" s="38">
        <f>IFERROR(ATLETAS[FGM]/ATLETAS[FGA],"")</f>
        <v>0.3333333333</v>
      </c>
      <c r="Q153" s="4">
        <v>4.0</v>
      </c>
      <c r="R153" s="4">
        <v>13.0</v>
      </c>
      <c r="S153" s="38">
        <f>IFERROR(ATLETAS[2PM]/ATLETAS[2PA],"")</f>
        <v>0.3076923077</v>
      </c>
      <c r="T153" s="4">
        <v>1.0</v>
      </c>
      <c r="U153" s="4">
        <v>2.0</v>
      </c>
      <c r="V153" s="38">
        <f>IFERROR(ATLETAS[3PM]/ATLETAS[3PA],"")</f>
        <v>0.5</v>
      </c>
      <c r="W153" s="4">
        <v>0.0</v>
      </c>
      <c r="X153" s="4">
        <v>0.0</v>
      </c>
      <c r="Y153" s="38" t="str">
        <f>IFERROR(ATLETAS[FTM]/ATLETAS[FTA],"")</f>
        <v/>
      </c>
      <c r="Z153" s="4">
        <v>6.0</v>
      </c>
      <c r="AA153" s="4">
        <v>12.0</v>
      </c>
      <c r="AB153" s="40">
        <f>ATLETAS[REB O]+ATLETAS[REB D]</f>
        <v>18</v>
      </c>
      <c r="AC153" s="4">
        <v>2.0</v>
      </c>
      <c r="AD153" s="4">
        <v>4.0</v>
      </c>
      <c r="AE153" s="4">
        <v>5.0</v>
      </c>
      <c r="AF153" s="4">
        <v>1.0</v>
      </c>
      <c r="AG153" s="4">
        <v>2.0</v>
      </c>
      <c r="AH153" s="4">
        <v>2.0</v>
      </c>
      <c r="AI153" s="4">
        <v>-35.0</v>
      </c>
      <c r="AJ153" s="41">
        <f>ATLETAS[PONTOS]+ATLETAS[TOTAL REB]+ATLETAS[AST]+ATLETAS[TOCOS]+ATLETAS[ROUB]-(ATLETAS[FGA]-ATLETAS[FGM])-(ATLETAS[FTA]-ATLETAS[FTM])-ATLETAS[ERROS]</f>
        <v>23</v>
      </c>
    </row>
    <row r="154">
      <c r="A154" s="3">
        <v>153.0</v>
      </c>
      <c r="B154" s="4">
        <v>9.0</v>
      </c>
      <c r="C154" s="4" t="s">
        <v>262</v>
      </c>
      <c r="D154" s="36">
        <v>45809.0</v>
      </c>
      <c r="E154" s="4" t="s">
        <v>270</v>
      </c>
      <c r="F154" s="4">
        <v>2025.0</v>
      </c>
      <c r="G154" s="4" t="s">
        <v>181</v>
      </c>
      <c r="H154" s="4" t="s">
        <v>7</v>
      </c>
      <c r="I154" s="4" t="s">
        <v>205</v>
      </c>
      <c r="J154" s="4" t="s">
        <v>265</v>
      </c>
      <c r="K154" s="4">
        <f>VLOOKUP(I154,'LISTA DE ATLETAS'!D:E,2,FALSE)</f>
        <v>6</v>
      </c>
      <c r="L154" s="4">
        <v>15.0</v>
      </c>
      <c r="M154" s="40">
        <f>(ATLETAS[2PM]*2)+(ATLETAS[3PM]*3)+(ATLETAS[FTM])</f>
        <v>10</v>
      </c>
      <c r="N154" s="40">
        <f>ATLETAS[2PM]+ATLETAS[3PM]</f>
        <v>5</v>
      </c>
      <c r="O154" s="40">
        <f>ATLETAS[2PA]+ATLETAS[3PA]</f>
        <v>14</v>
      </c>
      <c r="P154" s="38">
        <f>IFERROR(ATLETAS[FGM]/ATLETAS[FGA],"")</f>
        <v>0.3571428571</v>
      </c>
      <c r="Q154" s="4">
        <v>5.0</v>
      </c>
      <c r="R154" s="4">
        <v>11.0</v>
      </c>
      <c r="S154" s="38">
        <f>IFERROR(ATLETAS[2PM]/ATLETAS[2PA],"")</f>
        <v>0.4545454545</v>
      </c>
      <c r="T154" s="4">
        <v>0.0</v>
      </c>
      <c r="U154" s="4">
        <v>3.0</v>
      </c>
      <c r="V154" s="38">
        <f>IFERROR(ATLETAS[3PM]/ATLETAS[3PA],"")</f>
        <v>0</v>
      </c>
      <c r="W154" s="4">
        <v>0.0</v>
      </c>
      <c r="X154" s="4">
        <v>0.0</v>
      </c>
      <c r="Y154" s="38" t="str">
        <f>IFERROR(ATLETAS[FTM]/ATLETAS[FTA],"")</f>
        <v/>
      </c>
      <c r="Z154" s="4">
        <v>1.0</v>
      </c>
      <c r="AA154" s="4">
        <v>8.0</v>
      </c>
      <c r="AB154" s="40">
        <f>ATLETAS[REB O]+ATLETAS[REB D]</f>
        <v>9</v>
      </c>
      <c r="AC154" s="4">
        <v>4.0</v>
      </c>
      <c r="AD154" s="4">
        <v>6.0</v>
      </c>
      <c r="AE154" s="4">
        <v>2.0</v>
      </c>
      <c r="AF154" s="4">
        <v>2.0</v>
      </c>
      <c r="AG154" s="4">
        <v>2.0</v>
      </c>
      <c r="AH154" s="4">
        <v>0.0</v>
      </c>
      <c r="AI154" s="4">
        <v>-35.0</v>
      </c>
      <c r="AJ154" s="41">
        <f>ATLETAS[PONTOS]+ATLETAS[TOTAL REB]+ATLETAS[AST]+ATLETAS[TOCOS]+ATLETAS[ROUB]-(ATLETAS[FGA]-ATLETAS[FGM])-(ATLETAS[FTA]-ATLETAS[FTM])-ATLETAS[ERROS]</f>
        <v>12</v>
      </c>
    </row>
    <row r="155">
      <c r="A155" s="3">
        <v>154.0</v>
      </c>
      <c r="B155" s="4">
        <v>9.0</v>
      </c>
      <c r="C155" s="4" t="s">
        <v>262</v>
      </c>
      <c r="D155" s="36">
        <v>45809.0</v>
      </c>
      <c r="E155" s="4" t="s">
        <v>270</v>
      </c>
      <c r="F155" s="4">
        <v>2025.0</v>
      </c>
      <c r="G155" s="4" t="s">
        <v>181</v>
      </c>
      <c r="H155" s="4" t="s">
        <v>7</v>
      </c>
      <c r="I155" s="4" t="s">
        <v>192</v>
      </c>
      <c r="J155" s="4" t="s">
        <v>265</v>
      </c>
      <c r="K155" s="4">
        <f>VLOOKUP(I155,'LISTA DE ATLETAS'!D:E,2,FALSE)</f>
        <v>6</v>
      </c>
      <c r="L155" s="4">
        <v>22.0</v>
      </c>
      <c r="M155" s="40">
        <f>(ATLETAS[2PM]*2)+(ATLETAS[3PM]*3)+(ATLETAS[FTM])</f>
        <v>13</v>
      </c>
      <c r="N155" s="40">
        <f>ATLETAS[2PM]+ATLETAS[3PM]</f>
        <v>5</v>
      </c>
      <c r="O155" s="40">
        <f>ATLETAS[2PA]+ATLETAS[3PA]</f>
        <v>17</v>
      </c>
      <c r="P155" s="38">
        <f>IFERROR(ATLETAS[FGM]/ATLETAS[FGA],"")</f>
        <v>0.2941176471</v>
      </c>
      <c r="Q155" s="4">
        <v>2.0</v>
      </c>
      <c r="R155" s="4">
        <v>4.0</v>
      </c>
      <c r="S155" s="38">
        <f>IFERROR(ATLETAS[2PM]/ATLETAS[2PA],"")</f>
        <v>0.5</v>
      </c>
      <c r="T155" s="4">
        <v>3.0</v>
      </c>
      <c r="U155" s="4">
        <v>13.0</v>
      </c>
      <c r="V155" s="38">
        <f>IFERROR(ATLETAS[3PM]/ATLETAS[3PA],"")</f>
        <v>0.2307692308</v>
      </c>
      <c r="W155" s="4">
        <v>0.0</v>
      </c>
      <c r="X155" s="4">
        <v>0.0</v>
      </c>
      <c r="Y155" s="38" t="str">
        <f>IFERROR(ATLETAS[FTM]/ATLETAS[FTA],"")</f>
        <v/>
      </c>
      <c r="Z155" s="4">
        <v>1.0</v>
      </c>
      <c r="AA155" s="4">
        <v>6.0</v>
      </c>
      <c r="AB155" s="40">
        <f>ATLETAS[REB O]+ATLETAS[REB D]</f>
        <v>7</v>
      </c>
      <c r="AC155" s="4">
        <v>1.0</v>
      </c>
      <c r="AD155" s="4">
        <v>5.0</v>
      </c>
      <c r="AE155" s="4">
        <v>0.0</v>
      </c>
      <c r="AF155" s="4">
        <v>0.0</v>
      </c>
      <c r="AG155" s="4">
        <v>0.0</v>
      </c>
      <c r="AH155" s="4">
        <v>0.0</v>
      </c>
      <c r="AI155" s="4">
        <v>-35.0</v>
      </c>
      <c r="AJ155" s="41">
        <f>ATLETAS[PONTOS]+ATLETAS[TOTAL REB]+ATLETAS[AST]+ATLETAS[TOCOS]+ATLETAS[ROUB]-(ATLETAS[FGA]-ATLETAS[FGM])-(ATLETAS[FTA]-ATLETAS[FTM])-ATLETAS[ERROS]</f>
        <v>4</v>
      </c>
    </row>
    <row r="156">
      <c r="A156" s="3">
        <v>155.0</v>
      </c>
      <c r="B156" s="4">
        <v>9.0</v>
      </c>
      <c r="C156" s="4" t="s">
        <v>262</v>
      </c>
      <c r="D156" s="36">
        <v>45809.0</v>
      </c>
      <c r="E156" s="4" t="s">
        <v>270</v>
      </c>
      <c r="F156" s="4">
        <v>2025.0</v>
      </c>
      <c r="G156" s="4" t="s">
        <v>181</v>
      </c>
      <c r="H156" s="4" t="s">
        <v>7</v>
      </c>
      <c r="I156" s="4" t="s">
        <v>188</v>
      </c>
      <c r="J156" s="4" t="s">
        <v>265</v>
      </c>
      <c r="K156" s="4">
        <f>VLOOKUP(I156,'LISTA DE ATLETAS'!D:E,2,FALSE)</f>
        <v>4</v>
      </c>
      <c r="L156" s="4">
        <v>35.0</v>
      </c>
      <c r="M156" s="40">
        <f>(ATLETAS[2PM]*2)+(ATLETAS[3PM]*3)+(ATLETAS[FTM])</f>
        <v>5</v>
      </c>
      <c r="N156" s="40">
        <f>ATLETAS[2PM]+ATLETAS[3PM]</f>
        <v>2</v>
      </c>
      <c r="O156" s="40">
        <f>ATLETAS[2PA]+ATLETAS[3PA]</f>
        <v>9</v>
      </c>
      <c r="P156" s="38">
        <f>IFERROR(ATLETAS[FGM]/ATLETAS[FGA],"")</f>
        <v>0.2222222222</v>
      </c>
      <c r="Q156" s="4">
        <v>1.0</v>
      </c>
      <c r="R156" s="4">
        <v>3.0</v>
      </c>
      <c r="S156" s="38">
        <f>IFERROR(ATLETAS[2PM]/ATLETAS[2PA],"")</f>
        <v>0.3333333333</v>
      </c>
      <c r="T156" s="4">
        <v>1.0</v>
      </c>
      <c r="U156" s="4">
        <v>6.0</v>
      </c>
      <c r="V156" s="38">
        <f>IFERROR(ATLETAS[3PM]/ATLETAS[3PA],"")</f>
        <v>0.1666666667</v>
      </c>
      <c r="W156" s="4">
        <v>0.0</v>
      </c>
      <c r="X156" s="4">
        <v>0.0</v>
      </c>
      <c r="Y156" s="38" t="str">
        <f>IFERROR(ATLETAS[FTM]/ATLETAS[FTA],"")</f>
        <v/>
      </c>
      <c r="Z156" s="4">
        <v>0.0</v>
      </c>
      <c r="AA156" s="4">
        <v>3.0</v>
      </c>
      <c r="AB156" s="40">
        <f>ATLETAS[REB O]+ATLETAS[REB D]</f>
        <v>3</v>
      </c>
      <c r="AC156" s="4">
        <v>4.0</v>
      </c>
      <c r="AD156" s="4">
        <v>7.0</v>
      </c>
      <c r="AE156" s="4">
        <v>1.0</v>
      </c>
      <c r="AF156" s="4">
        <v>0.0</v>
      </c>
      <c r="AG156" s="4">
        <v>0.0</v>
      </c>
      <c r="AH156" s="4">
        <v>0.0</v>
      </c>
      <c r="AI156" s="4">
        <v>-35.0</v>
      </c>
      <c r="AJ156" s="41">
        <f>ATLETAS[PONTOS]+ATLETAS[TOTAL REB]+ATLETAS[AST]+ATLETAS[TOCOS]+ATLETAS[ROUB]-(ATLETAS[FGA]-ATLETAS[FGM])-(ATLETAS[FTA]-ATLETAS[FTM])-ATLETAS[ERROS]</f>
        <v>-1</v>
      </c>
    </row>
    <row r="157">
      <c r="A157" s="3">
        <v>156.0</v>
      </c>
      <c r="B157" s="4">
        <v>9.0</v>
      </c>
      <c r="C157" s="4" t="s">
        <v>262</v>
      </c>
      <c r="D157" s="36">
        <v>45809.0</v>
      </c>
      <c r="E157" s="4" t="s">
        <v>270</v>
      </c>
      <c r="F157" s="4">
        <v>2025.0</v>
      </c>
      <c r="G157" s="4" t="s">
        <v>7</v>
      </c>
      <c r="H157" s="4" t="s">
        <v>181</v>
      </c>
      <c r="I157" s="4" t="s">
        <v>32</v>
      </c>
      <c r="J157" s="4" t="s">
        <v>265</v>
      </c>
      <c r="K157" s="4">
        <f>VLOOKUP(I157,'LISTA DE ATLETAS'!D:E,2,FALSE)</f>
        <v>5</v>
      </c>
      <c r="L157" s="4">
        <v>0.0</v>
      </c>
      <c r="M157" s="40">
        <f>(ATLETAS[2PM]*2)+(ATLETAS[3PM]*3)+(ATLETAS[FTM])</f>
        <v>2</v>
      </c>
      <c r="N157" s="40">
        <f>ATLETAS[2PM]+ATLETAS[3PM]</f>
        <v>1</v>
      </c>
      <c r="O157" s="40">
        <f>ATLETAS[2PA]+ATLETAS[3PA]</f>
        <v>6</v>
      </c>
      <c r="P157" s="38">
        <f>IFERROR(ATLETAS[FGM]/ATLETAS[FGA],"")</f>
        <v>0.1666666667</v>
      </c>
      <c r="Q157" s="4">
        <v>1.0</v>
      </c>
      <c r="R157" s="4">
        <v>6.0</v>
      </c>
      <c r="S157" s="38">
        <f>IFERROR(ATLETAS[2PM]/ATLETAS[2PA],"")</f>
        <v>0.1666666667</v>
      </c>
      <c r="T157" s="4">
        <v>0.0</v>
      </c>
      <c r="U157" s="4">
        <v>0.0</v>
      </c>
      <c r="V157" s="38" t="str">
        <f>IFERROR(ATLETAS[3PM]/ATLETAS[3PA],"")</f>
        <v/>
      </c>
      <c r="W157" s="4">
        <v>0.0</v>
      </c>
      <c r="X157" s="4">
        <v>0.0</v>
      </c>
      <c r="Y157" s="38" t="str">
        <f>IFERROR(ATLETAS[FTM]/ATLETAS[FTA],"")</f>
        <v/>
      </c>
      <c r="Z157" s="4">
        <v>3.0</v>
      </c>
      <c r="AA157" s="4">
        <v>5.0</v>
      </c>
      <c r="AB157" s="40">
        <f>ATLETAS[REB O]+ATLETAS[REB D]</f>
        <v>8</v>
      </c>
      <c r="AC157" s="4">
        <v>4.0</v>
      </c>
      <c r="AD157" s="4">
        <v>0.0</v>
      </c>
      <c r="AE157" s="4">
        <v>2.0</v>
      </c>
      <c r="AF157" s="4">
        <v>0.0</v>
      </c>
      <c r="AG157" s="4">
        <v>0.0</v>
      </c>
      <c r="AH157" s="4">
        <v>0.0</v>
      </c>
      <c r="AI157" s="4">
        <v>21.0</v>
      </c>
      <c r="AJ157" s="41">
        <f>ATLETAS[PONTOS]+ATLETAS[TOTAL REB]+ATLETAS[AST]+ATLETAS[TOCOS]+ATLETAS[ROUB]-(ATLETAS[FGA]-ATLETAS[FGM])-(ATLETAS[FTA]-ATLETAS[FTM])-ATLETAS[ERROS]</f>
        <v>11</v>
      </c>
    </row>
    <row r="158">
      <c r="A158" s="3">
        <v>157.0</v>
      </c>
      <c r="B158" s="4">
        <v>9.0</v>
      </c>
      <c r="C158" s="4" t="s">
        <v>262</v>
      </c>
      <c r="D158" s="36">
        <v>45809.0</v>
      </c>
      <c r="E158" s="4" t="s">
        <v>270</v>
      </c>
      <c r="F158" s="4">
        <v>2025.0</v>
      </c>
      <c r="G158" s="4" t="s">
        <v>7</v>
      </c>
      <c r="H158" s="4" t="s">
        <v>181</v>
      </c>
      <c r="I158" s="4" t="s">
        <v>18</v>
      </c>
      <c r="J158" s="4" t="s">
        <v>265</v>
      </c>
      <c r="K158" s="4">
        <f>VLOOKUP(I158,'LISTA DE ATLETAS'!D:E,2,FALSE)</f>
        <v>8</v>
      </c>
      <c r="L158" s="4">
        <v>7.0</v>
      </c>
      <c r="M158" s="40">
        <f>(ATLETAS[2PM]*2)+(ATLETAS[3PM]*3)+(ATLETAS[FTM])</f>
        <v>4</v>
      </c>
      <c r="N158" s="40">
        <f>ATLETAS[2PM]+ATLETAS[3PM]</f>
        <v>2</v>
      </c>
      <c r="O158" s="40">
        <f>ATLETAS[2PA]+ATLETAS[3PA]</f>
        <v>12</v>
      </c>
      <c r="P158" s="38">
        <f>IFERROR(ATLETAS[FGM]/ATLETAS[FGA],"")</f>
        <v>0.1666666667</v>
      </c>
      <c r="Q158" s="4">
        <v>2.0</v>
      </c>
      <c r="R158" s="4">
        <v>5.0</v>
      </c>
      <c r="S158" s="38">
        <f>IFERROR(ATLETAS[2PM]/ATLETAS[2PA],"")</f>
        <v>0.4</v>
      </c>
      <c r="T158" s="4">
        <v>0.0</v>
      </c>
      <c r="U158" s="4">
        <v>7.0</v>
      </c>
      <c r="V158" s="38">
        <f>IFERROR(ATLETAS[3PM]/ATLETAS[3PA],"")</f>
        <v>0</v>
      </c>
      <c r="W158" s="4">
        <v>0.0</v>
      </c>
      <c r="X158" s="4">
        <v>0.0</v>
      </c>
      <c r="Y158" s="38" t="str">
        <f>IFERROR(ATLETAS[FTM]/ATLETAS[FTA],"")</f>
        <v/>
      </c>
      <c r="Z158" s="4">
        <v>1.0</v>
      </c>
      <c r="AA158" s="4">
        <v>4.0</v>
      </c>
      <c r="AB158" s="40">
        <f>ATLETAS[REB O]+ATLETAS[REB D]</f>
        <v>5</v>
      </c>
      <c r="AC158" s="4">
        <v>4.0</v>
      </c>
      <c r="AD158" s="4">
        <v>2.0</v>
      </c>
      <c r="AE158" s="4">
        <v>2.0</v>
      </c>
      <c r="AF158" s="4">
        <v>0.0</v>
      </c>
      <c r="AG158" s="4">
        <v>0.0</v>
      </c>
      <c r="AH158" s="4">
        <v>0.0</v>
      </c>
      <c r="AI158" s="4">
        <v>14.0</v>
      </c>
      <c r="AJ158" s="41">
        <f>ATLETAS[PONTOS]+ATLETAS[TOTAL REB]+ATLETAS[AST]+ATLETAS[TOCOS]+ATLETAS[ROUB]-(ATLETAS[FGA]-ATLETAS[FGM])-(ATLETAS[FTA]-ATLETAS[FTM])-ATLETAS[ERROS]</f>
        <v>3</v>
      </c>
    </row>
    <row r="159">
      <c r="A159" s="3">
        <v>158.0</v>
      </c>
      <c r="B159" s="4">
        <v>9.0</v>
      </c>
      <c r="C159" s="4" t="s">
        <v>262</v>
      </c>
      <c r="D159" s="36">
        <v>45809.0</v>
      </c>
      <c r="E159" s="4" t="s">
        <v>270</v>
      </c>
      <c r="F159" s="4">
        <v>2025.0</v>
      </c>
      <c r="G159" s="4" t="s">
        <v>7</v>
      </c>
      <c r="H159" s="4" t="s">
        <v>181</v>
      </c>
      <c r="I159" s="4" t="s">
        <v>10</v>
      </c>
      <c r="J159" s="4" t="s">
        <v>264</v>
      </c>
      <c r="K159" s="4">
        <f>VLOOKUP(I159,'LISTA DE ATLETAS'!D:E,2,FALSE)</f>
        <v>2</v>
      </c>
      <c r="L159" s="4">
        <v>6.0</v>
      </c>
      <c r="M159" s="40">
        <f>(ATLETAS[2PM]*2)+(ATLETAS[3PM]*3)+(ATLETAS[FTM])</f>
        <v>0</v>
      </c>
      <c r="N159" s="40">
        <f>ATLETAS[2PM]+ATLETAS[3PM]</f>
        <v>0</v>
      </c>
      <c r="O159" s="40">
        <f>ATLETAS[2PA]+ATLETAS[3PA]</f>
        <v>2</v>
      </c>
      <c r="P159" s="38">
        <f>IFERROR(ATLETAS[FGM]/ATLETAS[FGA],"")</f>
        <v>0</v>
      </c>
      <c r="Q159" s="4">
        <v>0.0</v>
      </c>
      <c r="R159" s="4">
        <v>2.0</v>
      </c>
      <c r="S159" s="38">
        <f>IFERROR(ATLETAS[2PM]/ATLETAS[2PA],"")</f>
        <v>0</v>
      </c>
      <c r="T159" s="4">
        <v>0.0</v>
      </c>
      <c r="U159" s="4">
        <v>0.0</v>
      </c>
      <c r="V159" s="38" t="str">
        <f>IFERROR(ATLETAS[3PM]/ATLETAS[3PA],"")</f>
        <v/>
      </c>
      <c r="W159" s="4">
        <v>0.0</v>
      </c>
      <c r="X159" s="4">
        <v>0.0</v>
      </c>
      <c r="Y159" s="38" t="str">
        <f>IFERROR(ATLETAS[FTM]/ATLETAS[FTA],"")</f>
        <v/>
      </c>
      <c r="Z159" s="4">
        <v>2.0</v>
      </c>
      <c r="AA159" s="4">
        <v>3.0</v>
      </c>
      <c r="AB159" s="40">
        <f>ATLETAS[REB O]+ATLETAS[REB D]</f>
        <v>5</v>
      </c>
      <c r="AC159" s="4">
        <v>1.0</v>
      </c>
      <c r="AD159" s="4">
        <v>2.0</v>
      </c>
      <c r="AE159" s="4">
        <v>2.0</v>
      </c>
      <c r="AF159" s="4">
        <v>0.0</v>
      </c>
      <c r="AG159" s="4">
        <v>0.0</v>
      </c>
      <c r="AH159" s="4">
        <v>0.0</v>
      </c>
      <c r="AI159" s="4">
        <v>3.0</v>
      </c>
      <c r="AJ159" s="41">
        <f>ATLETAS[PONTOS]+ATLETAS[TOTAL REB]+ATLETAS[AST]+ATLETAS[TOCOS]+ATLETAS[ROUB]-(ATLETAS[FGA]-ATLETAS[FGM])-(ATLETAS[FTA]-ATLETAS[FTM])-ATLETAS[ERROS]</f>
        <v>4</v>
      </c>
    </row>
    <row r="160">
      <c r="A160" s="3">
        <v>159.0</v>
      </c>
      <c r="B160" s="4">
        <v>9.0</v>
      </c>
      <c r="C160" s="4" t="s">
        <v>262</v>
      </c>
      <c r="D160" s="36">
        <v>45809.0</v>
      </c>
      <c r="E160" s="4" t="s">
        <v>270</v>
      </c>
      <c r="F160" s="4">
        <v>2025.0</v>
      </c>
      <c r="G160" s="4" t="s">
        <v>7</v>
      </c>
      <c r="H160" s="4" t="s">
        <v>181</v>
      </c>
      <c r="I160" s="4" t="s">
        <v>26</v>
      </c>
      <c r="J160" s="4" t="s">
        <v>264</v>
      </c>
      <c r="K160" s="4">
        <f>VLOOKUP(I160,'LISTA DE ATLETAS'!D:E,2,FALSE)</f>
        <v>8</v>
      </c>
      <c r="L160" s="4">
        <v>7.0</v>
      </c>
      <c r="M160" s="40">
        <f>(ATLETAS[2PM]*2)+(ATLETAS[3PM]*3)+(ATLETAS[FTM])</f>
        <v>0</v>
      </c>
      <c r="N160" s="40">
        <f>ATLETAS[2PM]+ATLETAS[3PM]</f>
        <v>0</v>
      </c>
      <c r="O160" s="40">
        <f>ATLETAS[2PA]+ATLETAS[3PA]</f>
        <v>2</v>
      </c>
      <c r="P160" s="38">
        <f>IFERROR(ATLETAS[FGM]/ATLETAS[FGA],"")</f>
        <v>0</v>
      </c>
      <c r="Q160" s="4">
        <v>0.0</v>
      </c>
      <c r="R160" s="4">
        <v>2.0</v>
      </c>
      <c r="S160" s="38">
        <f>IFERROR(ATLETAS[2PM]/ATLETAS[2PA],"")</f>
        <v>0</v>
      </c>
      <c r="T160" s="4">
        <v>0.0</v>
      </c>
      <c r="U160" s="4">
        <v>0.0</v>
      </c>
      <c r="V160" s="38" t="str">
        <f>IFERROR(ATLETAS[3PM]/ATLETAS[3PA],"")</f>
        <v/>
      </c>
      <c r="W160" s="4">
        <v>0.0</v>
      </c>
      <c r="X160" s="4">
        <v>0.0</v>
      </c>
      <c r="Y160" s="38" t="str">
        <f>IFERROR(ATLETAS[FTM]/ATLETAS[FTA],"")</f>
        <v/>
      </c>
      <c r="Z160" s="4">
        <v>3.0</v>
      </c>
      <c r="AA160" s="4">
        <v>0.0</v>
      </c>
      <c r="AB160" s="40">
        <f>ATLETAS[REB O]+ATLETAS[REB D]</f>
        <v>3</v>
      </c>
      <c r="AC160" s="4">
        <v>3.0</v>
      </c>
      <c r="AD160" s="4">
        <v>0.0</v>
      </c>
      <c r="AE160" s="4">
        <v>3.0</v>
      </c>
      <c r="AF160" s="4">
        <v>0.0</v>
      </c>
      <c r="AG160" s="4">
        <v>0.0</v>
      </c>
      <c r="AH160" s="4">
        <v>0.0</v>
      </c>
      <c r="AI160" s="4">
        <v>14.0</v>
      </c>
      <c r="AJ160" s="41">
        <f>ATLETAS[PONTOS]+ATLETAS[TOTAL REB]+ATLETAS[AST]+ATLETAS[TOCOS]+ATLETAS[ROUB]-(ATLETAS[FGA]-ATLETAS[FGM])-(ATLETAS[FTA]-ATLETAS[FTM])-ATLETAS[ERROS]</f>
        <v>7</v>
      </c>
    </row>
    <row r="161">
      <c r="A161" s="3">
        <v>160.0</v>
      </c>
      <c r="B161" s="4">
        <v>9.0</v>
      </c>
      <c r="C161" s="4" t="s">
        <v>262</v>
      </c>
      <c r="D161" s="36">
        <v>45809.0</v>
      </c>
      <c r="E161" s="4" t="s">
        <v>270</v>
      </c>
      <c r="F161" s="4">
        <v>2025.0</v>
      </c>
      <c r="G161" s="4" t="s">
        <v>7</v>
      </c>
      <c r="H161" s="4" t="s">
        <v>181</v>
      </c>
      <c r="I161" s="4" t="s">
        <v>12</v>
      </c>
      <c r="J161" s="4" t="s">
        <v>265</v>
      </c>
      <c r="K161" s="4">
        <f>VLOOKUP(I161,'LISTA DE ATLETAS'!D:E,2,FALSE)</f>
        <v>2</v>
      </c>
      <c r="L161" s="4">
        <v>10.0</v>
      </c>
      <c r="M161" s="40">
        <f>(ATLETAS[2PM]*2)+(ATLETAS[3PM]*3)+(ATLETAS[FTM])</f>
        <v>38</v>
      </c>
      <c r="N161" s="40">
        <f>ATLETAS[2PM]+ATLETAS[3PM]</f>
        <v>16</v>
      </c>
      <c r="O161" s="40">
        <f>ATLETAS[2PA]+ATLETAS[3PA]</f>
        <v>27</v>
      </c>
      <c r="P161" s="38">
        <f>IFERROR(ATLETAS[FGM]/ATLETAS[FGA],"")</f>
        <v>0.5925925926</v>
      </c>
      <c r="Q161" s="4">
        <v>10.0</v>
      </c>
      <c r="R161" s="4">
        <v>17.0</v>
      </c>
      <c r="S161" s="38">
        <f>IFERROR(ATLETAS[2PM]/ATLETAS[2PA],"")</f>
        <v>0.5882352941</v>
      </c>
      <c r="T161" s="4">
        <v>6.0</v>
      </c>
      <c r="U161" s="4">
        <v>10.0</v>
      </c>
      <c r="V161" s="38">
        <f>IFERROR(ATLETAS[3PM]/ATLETAS[3PA],"")</f>
        <v>0.6</v>
      </c>
      <c r="W161" s="4">
        <v>0.0</v>
      </c>
      <c r="X161" s="4">
        <v>0.0</v>
      </c>
      <c r="Y161" s="38" t="str">
        <f>IFERROR(ATLETAS[FTM]/ATLETAS[FTA],"")</f>
        <v/>
      </c>
      <c r="Z161" s="4">
        <v>2.0</v>
      </c>
      <c r="AA161" s="4">
        <v>3.0</v>
      </c>
      <c r="AB161" s="40">
        <f>ATLETAS[REB O]+ATLETAS[REB D]</f>
        <v>5</v>
      </c>
      <c r="AC161" s="4">
        <v>3.0</v>
      </c>
      <c r="AD161" s="4">
        <v>4.0</v>
      </c>
      <c r="AE161" s="4">
        <v>3.0</v>
      </c>
      <c r="AF161" s="4">
        <v>0.0</v>
      </c>
      <c r="AG161" s="4">
        <v>0.0</v>
      </c>
      <c r="AH161" s="4">
        <v>0.0</v>
      </c>
      <c r="AI161" s="4">
        <v>30.0</v>
      </c>
      <c r="AJ161" s="41">
        <f>ATLETAS[PONTOS]+ATLETAS[TOTAL REB]+ATLETAS[AST]+ATLETAS[TOCOS]+ATLETAS[ROUB]-(ATLETAS[FGA]-ATLETAS[FGM])-(ATLETAS[FTA]-ATLETAS[FTM])-ATLETAS[ERROS]</f>
        <v>34</v>
      </c>
    </row>
    <row r="162">
      <c r="A162" s="3">
        <v>161.0</v>
      </c>
      <c r="B162" s="4">
        <v>9.0</v>
      </c>
      <c r="C162" s="4" t="s">
        <v>262</v>
      </c>
      <c r="D162" s="36">
        <v>45809.0</v>
      </c>
      <c r="E162" s="4" t="s">
        <v>270</v>
      </c>
      <c r="F162" s="4">
        <v>2025.0</v>
      </c>
      <c r="G162" s="4" t="s">
        <v>7</v>
      </c>
      <c r="H162" s="4" t="s">
        <v>181</v>
      </c>
      <c r="I162" s="4" t="s">
        <v>16</v>
      </c>
      <c r="J162" s="4" t="s">
        <v>265</v>
      </c>
      <c r="K162" s="4">
        <f>VLOOKUP(I162,'LISTA DE ATLETAS'!D:E,2,FALSE)</f>
        <v>8</v>
      </c>
      <c r="L162" s="4">
        <v>12.0</v>
      </c>
      <c r="M162" s="40">
        <f>(ATLETAS[2PM]*2)+(ATLETAS[3PM]*3)+(ATLETAS[FTM])</f>
        <v>10</v>
      </c>
      <c r="N162" s="40">
        <f>ATLETAS[2PM]+ATLETAS[3PM]</f>
        <v>4</v>
      </c>
      <c r="O162" s="40">
        <f>ATLETAS[2PA]+ATLETAS[3PA]</f>
        <v>15</v>
      </c>
      <c r="P162" s="38">
        <f>IFERROR(ATLETAS[FGM]/ATLETAS[FGA],"")</f>
        <v>0.2666666667</v>
      </c>
      <c r="Q162" s="4">
        <v>4.0</v>
      </c>
      <c r="R162" s="4">
        <v>12.0</v>
      </c>
      <c r="S162" s="38">
        <f>IFERROR(ATLETAS[2PM]/ATLETAS[2PA],"")</f>
        <v>0.3333333333</v>
      </c>
      <c r="T162" s="4">
        <v>0.0</v>
      </c>
      <c r="U162" s="4">
        <v>3.0</v>
      </c>
      <c r="V162" s="38">
        <f>IFERROR(ATLETAS[3PM]/ATLETAS[3PA],"")</f>
        <v>0</v>
      </c>
      <c r="W162" s="4">
        <v>2.0</v>
      </c>
      <c r="X162" s="4">
        <v>2.0</v>
      </c>
      <c r="Y162" s="38">
        <f>IFERROR(ATLETAS[FTM]/ATLETAS[FTA],"")</f>
        <v>1</v>
      </c>
      <c r="Z162" s="4">
        <v>0.0</v>
      </c>
      <c r="AA162" s="4">
        <v>2.0</v>
      </c>
      <c r="AB162" s="40">
        <f>ATLETAS[REB O]+ATLETAS[REB D]</f>
        <v>2</v>
      </c>
      <c r="AC162" s="4">
        <v>2.0</v>
      </c>
      <c r="AD162" s="4">
        <v>0.0</v>
      </c>
      <c r="AE162" s="4">
        <v>2.0</v>
      </c>
      <c r="AF162" s="4">
        <v>0.0</v>
      </c>
      <c r="AG162" s="4">
        <v>1.0</v>
      </c>
      <c r="AH162" s="4">
        <v>1.0</v>
      </c>
      <c r="AI162" s="4">
        <v>21.0</v>
      </c>
      <c r="AJ162" s="41">
        <f>ATLETAS[PONTOS]+ATLETAS[TOTAL REB]+ATLETAS[AST]+ATLETAS[TOCOS]+ATLETAS[ROUB]-(ATLETAS[FGA]-ATLETAS[FGM])-(ATLETAS[FTA]-ATLETAS[FTM])-ATLETAS[ERROS]</f>
        <v>5</v>
      </c>
    </row>
    <row r="163">
      <c r="A163" s="3">
        <v>162.0</v>
      </c>
      <c r="B163" s="4">
        <v>9.0</v>
      </c>
      <c r="C163" s="4" t="s">
        <v>262</v>
      </c>
      <c r="D163" s="36">
        <v>45809.0</v>
      </c>
      <c r="E163" s="4" t="s">
        <v>270</v>
      </c>
      <c r="F163" s="4">
        <v>2025.0</v>
      </c>
      <c r="G163" s="4" t="s">
        <v>7</v>
      </c>
      <c r="H163" s="4" t="s">
        <v>181</v>
      </c>
      <c r="I163" s="4" t="s">
        <v>14</v>
      </c>
      <c r="J163" s="4" t="s">
        <v>264</v>
      </c>
      <c r="K163" s="4">
        <f>VLOOKUP(I163,'LISTA DE ATLETAS'!D:E,2,FALSE)</f>
        <v>4</v>
      </c>
      <c r="L163" s="4">
        <v>11.0</v>
      </c>
      <c r="M163" s="40">
        <f>(ATLETAS[2PM]*2)+(ATLETAS[3PM]*3)+(ATLETAS[FTM])</f>
        <v>4</v>
      </c>
      <c r="N163" s="40">
        <f>ATLETAS[2PM]+ATLETAS[3PM]</f>
        <v>2</v>
      </c>
      <c r="O163" s="40">
        <f>ATLETAS[2PA]+ATLETAS[3PA]</f>
        <v>10</v>
      </c>
      <c r="P163" s="38">
        <f>IFERROR(ATLETAS[FGM]/ATLETAS[FGA],"")</f>
        <v>0.2</v>
      </c>
      <c r="Q163" s="4">
        <v>2.0</v>
      </c>
      <c r="R163" s="4">
        <v>9.0</v>
      </c>
      <c r="S163" s="38">
        <f>IFERROR(ATLETAS[2PM]/ATLETAS[2PA],"")</f>
        <v>0.2222222222</v>
      </c>
      <c r="T163" s="4">
        <v>0.0</v>
      </c>
      <c r="U163" s="4">
        <v>1.0</v>
      </c>
      <c r="V163" s="38">
        <f>IFERROR(ATLETAS[3PM]/ATLETAS[3PA],"")</f>
        <v>0</v>
      </c>
      <c r="W163" s="4">
        <v>0.0</v>
      </c>
      <c r="X163" s="4">
        <v>0.0</v>
      </c>
      <c r="Y163" s="38" t="str">
        <f>IFERROR(ATLETAS[FTM]/ATLETAS[FTA],"")</f>
        <v/>
      </c>
      <c r="Z163" s="4">
        <v>1.0</v>
      </c>
      <c r="AA163" s="4">
        <v>3.0</v>
      </c>
      <c r="AB163" s="40">
        <f>ATLETAS[REB O]+ATLETAS[REB D]</f>
        <v>4</v>
      </c>
      <c r="AC163" s="4">
        <v>2.0</v>
      </c>
      <c r="AD163" s="4">
        <v>1.0</v>
      </c>
      <c r="AE163" s="4">
        <v>0.0</v>
      </c>
      <c r="AF163" s="4">
        <v>0.0</v>
      </c>
      <c r="AG163" s="4">
        <v>0.0</v>
      </c>
      <c r="AH163" s="4">
        <v>0.0</v>
      </c>
      <c r="AI163" s="4">
        <v>10.0</v>
      </c>
      <c r="AJ163" s="41">
        <f>ATLETAS[PONTOS]+ATLETAS[TOTAL REB]+ATLETAS[AST]+ATLETAS[TOCOS]+ATLETAS[ROUB]-(ATLETAS[FGA]-ATLETAS[FGM])-(ATLETAS[FTA]-ATLETAS[FTM])-ATLETAS[ERROS]</f>
        <v>1</v>
      </c>
    </row>
    <row r="164">
      <c r="A164" s="3">
        <v>163.0</v>
      </c>
      <c r="B164" s="4">
        <v>9.0</v>
      </c>
      <c r="C164" s="4" t="s">
        <v>262</v>
      </c>
      <c r="D164" s="36">
        <v>45809.0</v>
      </c>
      <c r="E164" s="4" t="s">
        <v>270</v>
      </c>
      <c r="F164" s="4">
        <v>2025.0</v>
      </c>
      <c r="G164" s="4" t="s">
        <v>7</v>
      </c>
      <c r="H164" s="4" t="s">
        <v>181</v>
      </c>
      <c r="I164" s="4" t="s">
        <v>28</v>
      </c>
      <c r="J164" s="4" t="s">
        <v>264</v>
      </c>
      <c r="K164" s="4">
        <f>VLOOKUP(I164,'LISTA DE ATLETAS'!D:E,2,FALSE)</f>
        <v>8</v>
      </c>
      <c r="L164" s="4">
        <v>19.0</v>
      </c>
      <c r="M164" s="40">
        <f>(ATLETAS[2PM]*2)+(ATLETAS[3PM]*3)+(ATLETAS[FTM])</f>
        <v>19</v>
      </c>
      <c r="N164" s="40">
        <f>ATLETAS[2PM]+ATLETAS[3PM]</f>
        <v>9</v>
      </c>
      <c r="O164" s="40">
        <f>ATLETAS[2PA]+ATLETAS[3PA]</f>
        <v>15</v>
      </c>
      <c r="P164" s="38">
        <f>IFERROR(ATLETAS[FGM]/ATLETAS[FGA],"")</f>
        <v>0.6</v>
      </c>
      <c r="Q164" s="4">
        <v>9.0</v>
      </c>
      <c r="R164" s="4">
        <v>15.0</v>
      </c>
      <c r="S164" s="38">
        <f>IFERROR(ATLETAS[2PM]/ATLETAS[2PA],"")</f>
        <v>0.6</v>
      </c>
      <c r="T164" s="4">
        <v>0.0</v>
      </c>
      <c r="U164" s="4">
        <v>0.0</v>
      </c>
      <c r="V164" s="38" t="str">
        <f>IFERROR(ATLETAS[3PM]/ATLETAS[3PA],"")</f>
        <v/>
      </c>
      <c r="W164" s="4">
        <v>1.0</v>
      </c>
      <c r="X164" s="4">
        <v>2.0</v>
      </c>
      <c r="Y164" s="38">
        <f>IFERROR(ATLETAS[FTM]/ATLETAS[FTA],"")</f>
        <v>0.5</v>
      </c>
      <c r="Z164" s="4">
        <v>5.0</v>
      </c>
      <c r="AA164" s="4">
        <v>10.0</v>
      </c>
      <c r="AB164" s="40">
        <f>ATLETAS[REB O]+ATLETAS[REB D]</f>
        <v>15</v>
      </c>
      <c r="AC164" s="4">
        <v>0.0</v>
      </c>
      <c r="AD164" s="4">
        <v>3.0</v>
      </c>
      <c r="AE164" s="4">
        <v>3.0</v>
      </c>
      <c r="AF164" s="4">
        <v>1.0</v>
      </c>
      <c r="AG164" s="4">
        <v>1.0</v>
      </c>
      <c r="AH164" s="4">
        <v>1.0</v>
      </c>
      <c r="AI164" s="4">
        <v>9.0</v>
      </c>
      <c r="AJ164" s="41">
        <f>ATLETAS[PONTOS]+ATLETAS[TOTAL REB]+ATLETAS[AST]+ATLETAS[TOCOS]+ATLETAS[ROUB]-(ATLETAS[FGA]-ATLETAS[FGM])-(ATLETAS[FTA]-ATLETAS[FTM])-ATLETAS[ERROS]</f>
        <v>28</v>
      </c>
    </row>
    <row r="165">
      <c r="A165" s="3">
        <v>164.0</v>
      </c>
      <c r="B165" s="4">
        <v>9.0</v>
      </c>
      <c r="C165" s="4" t="s">
        <v>262</v>
      </c>
      <c r="D165" s="36">
        <v>45809.0</v>
      </c>
      <c r="E165" s="4" t="s">
        <v>270</v>
      </c>
      <c r="F165" s="4">
        <v>2025.0</v>
      </c>
      <c r="G165" s="4" t="s">
        <v>7</v>
      </c>
      <c r="H165" s="4" t="s">
        <v>181</v>
      </c>
      <c r="I165" s="4" t="s">
        <v>30</v>
      </c>
      <c r="J165" s="4" t="s">
        <v>264</v>
      </c>
      <c r="K165" s="4">
        <f>VLOOKUP(I165,'LISTA DE ATLETAS'!D:E,2,FALSE)</f>
        <v>2</v>
      </c>
      <c r="L165" s="4">
        <v>22.0</v>
      </c>
      <c r="M165" s="40">
        <f>(ATLETAS[2PM]*2)+(ATLETAS[3PM]*3)+(ATLETAS[FTM])</f>
        <v>4</v>
      </c>
      <c r="N165" s="40">
        <f>ATLETAS[2PM]+ATLETAS[3PM]</f>
        <v>2</v>
      </c>
      <c r="O165" s="40">
        <f>ATLETAS[2PA]+ATLETAS[3PA]</f>
        <v>5</v>
      </c>
      <c r="P165" s="38">
        <f>IFERROR(ATLETAS[FGM]/ATLETAS[FGA],"")</f>
        <v>0.4</v>
      </c>
      <c r="Q165" s="4">
        <v>2.0</v>
      </c>
      <c r="R165" s="4">
        <v>3.0</v>
      </c>
      <c r="S165" s="38">
        <f>IFERROR(ATLETAS[2PM]/ATLETAS[2PA],"")</f>
        <v>0.6666666667</v>
      </c>
      <c r="T165" s="4">
        <v>0.0</v>
      </c>
      <c r="U165" s="4">
        <v>2.0</v>
      </c>
      <c r="V165" s="38">
        <f>IFERROR(ATLETAS[3PM]/ATLETAS[3PA],"")</f>
        <v>0</v>
      </c>
      <c r="W165" s="4">
        <v>0.0</v>
      </c>
      <c r="X165" s="4">
        <v>0.0</v>
      </c>
      <c r="Y165" s="38" t="str">
        <f>IFERROR(ATLETAS[FTM]/ATLETAS[FTA],"")</f>
        <v/>
      </c>
      <c r="Z165" s="4">
        <v>3.0</v>
      </c>
      <c r="AA165" s="4">
        <v>3.0</v>
      </c>
      <c r="AB165" s="40">
        <f>ATLETAS[REB O]+ATLETAS[REB D]</f>
        <v>6</v>
      </c>
      <c r="AC165" s="4">
        <v>1.0</v>
      </c>
      <c r="AD165" s="4">
        <v>1.0</v>
      </c>
      <c r="AE165" s="4">
        <v>2.0</v>
      </c>
      <c r="AF165" s="4">
        <v>0.0</v>
      </c>
      <c r="AG165" s="4">
        <v>0.0</v>
      </c>
      <c r="AH165" s="4">
        <v>0.0</v>
      </c>
      <c r="AI165" s="4">
        <v>17.0</v>
      </c>
      <c r="AJ165" s="41">
        <f>ATLETAS[PONTOS]+ATLETAS[TOTAL REB]+ATLETAS[AST]+ATLETAS[TOCOS]+ATLETAS[ROUB]-(ATLETAS[FGA]-ATLETAS[FGM])-(ATLETAS[FTA]-ATLETAS[FTM])-ATLETAS[ERROS]</f>
        <v>9</v>
      </c>
    </row>
    <row r="166">
      <c r="A166" s="3">
        <v>165.0</v>
      </c>
      <c r="B166" s="4">
        <v>9.0</v>
      </c>
      <c r="C166" s="4" t="s">
        <v>262</v>
      </c>
      <c r="D166" s="36">
        <v>45809.0</v>
      </c>
      <c r="E166" s="4" t="s">
        <v>270</v>
      </c>
      <c r="F166" s="4">
        <v>2025.0</v>
      </c>
      <c r="G166" s="4" t="s">
        <v>7</v>
      </c>
      <c r="H166" s="4" t="s">
        <v>181</v>
      </c>
      <c r="I166" s="4" t="s">
        <v>20</v>
      </c>
      <c r="J166" s="4" t="s">
        <v>265</v>
      </c>
      <c r="K166" s="4">
        <f>VLOOKUP(I166,'LISTA DE ATLETAS'!D:E,2,FALSE)</f>
        <v>3</v>
      </c>
      <c r="L166" s="4">
        <v>23.0</v>
      </c>
      <c r="M166" s="40">
        <f>(ATLETAS[2PM]*2)+(ATLETAS[3PM]*3)+(ATLETAS[FTM])</f>
        <v>9</v>
      </c>
      <c r="N166" s="40">
        <f>ATLETAS[2PM]+ATLETAS[3PM]</f>
        <v>4</v>
      </c>
      <c r="O166" s="40">
        <f>ATLETAS[2PA]+ATLETAS[3PA]</f>
        <v>11</v>
      </c>
      <c r="P166" s="38">
        <f>IFERROR(ATLETAS[FGM]/ATLETAS[FGA],"")</f>
        <v>0.3636363636</v>
      </c>
      <c r="Q166" s="4">
        <v>4.0</v>
      </c>
      <c r="R166" s="4">
        <v>11.0</v>
      </c>
      <c r="S166" s="38">
        <f>IFERROR(ATLETAS[2PM]/ATLETAS[2PA],"")</f>
        <v>0.3636363636</v>
      </c>
      <c r="T166" s="4">
        <v>0.0</v>
      </c>
      <c r="U166" s="4">
        <v>0.0</v>
      </c>
      <c r="V166" s="38" t="str">
        <f>IFERROR(ATLETAS[3PM]/ATLETAS[3PA],"")</f>
        <v/>
      </c>
      <c r="W166" s="4">
        <v>1.0</v>
      </c>
      <c r="X166" s="4">
        <v>4.0</v>
      </c>
      <c r="Y166" s="38">
        <f>IFERROR(ATLETAS[FTM]/ATLETAS[FTA],"")</f>
        <v>0.25</v>
      </c>
      <c r="Z166" s="4">
        <v>3.0</v>
      </c>
      <c r="AA166" s="4">
        <v>4.0</v>
      </c>
      <c r="AB166" s="40">
        <f>ATLETAS[REB O]+ATLETAS[REB D]</f>
        <v>7</v>
      </c>
      <c r="AC166" s="4">
        <v>4.0</v>
      </c>
      <c r="AD166" s="4">
        <v>0.0</v>
      </c>
      <c r="AE166" s="4">
        <v>1.0</v>
      </c>
      <c r="AF166" s="4">
        <v>0.0</v>
      </c>
      <c r="AG166" s="4">
        <v>0.0</v>
      </c>
      <c r="AH166" s="4">
        <v>2.0</v>
      </c>
      <c r="AI166" s="4">
        <v>28.0</v>
      </c>
      <c r="AJ166" s="41">
        <f>ATLETAS[PONTOS]+ATLETAS[TOTAL REB]+ATLETAS[AST]+ATLETAS[TOCOS]+ATLETAS[ROUB]-(ATLETAS[FGA]-ATLETAS[FGM])-(ATLETAS[FTA]-ATLETAS[FTM])-ATLETAS[ERROS]</f>
        <v>11</v>
      </c>
    </row>
    <row r="167">
      <c r="A167" s="3">
        <v>166.0</v>
      </c>
      <c r="B167" s="4">
        <v>9.0</v>
      </c>
      <c r="C167" s="4" t="s">
        <v>262</v>
      </c>
      <c r="D167" s="36">
        <v>45809.0</v>
      </c>
      <c r="E167" s="4" t="s">
        <v>270</v>
      </c>
      <c r="F167" s="4">
        <v>2025.0</v>
      </c>
      <c r="G167" s="4" t="s">
        <v>7</v>
      </c>
      <c r="H167" s="4" t="s">
        <v>181</v>
      </c>
      <c r="I167" s="4" t="s">
        <v>24</v>
      </c>
      <c r="J167" s="4" t="s">
        <v>264</v>
      </c>
      <c r="K167" s="4">
        <f>VLOOKUP(I167,'LISTA DE ATLETAS'!D:E,2,FALSE)</f>
        <v>5</v>
      </c>
      <c r="L167" s="4">
        <v>87.0</v>
      </c>
      <c r="M167" s="40">
        <f>(ATLETAS[2PM]*2)+(ATLETAS[3PM]*3)+(ATLETAS[FTM])</f>
        <v>0</v>
      </c>
      <c r="N167" s="40">
        <f>ATLETAS[2PM]+ATLETAS[3PM]</f>
        <v>0</v>
      </c>
      <c r="O167" s="40">
        <f>ATLETAS[2PA]+ATLETAS[3PA]</f>
        <v>1</v>
      </c>
      <c r="P167" s="38">
        <f>IFERROR(ATLETAS[FGM]/ATLETAS[FGA],"")</f>
        <v>0</v>
      </c>
      <c r="Q167" s="4">
        <v>0.0</v>
      </c>
      <c r="R167" s="4">
        <v>0.0</v>
      </c>
      <c r="S167" s="38" t="str">
        <f>IFERROR(ATLETAS[2PM]/ATLETAS[2PA],"")</f>
        <v/>
      </c>
      <c r="T167" s="4">
        <v>0.0</v>
      </c>
      <c r="U167" s="4">
        <v>1.0</v>
      </c>
      <c r="V167" s="38">
        <f>IFERROR(ATLETAS[3PM]/ATLETAS[3PA],"")</f>
        <v>0</v>
      </c>
      <c r="W167" s="4">
        <v>0.0</v>
      </c>
      <c r="X167" s="4">
        <v>0.0</v>
      </c>
      <c r="Y167" s="38" t="str">
        <f>IFERROR(ATLETAS[FTM]/ATLETAS[FTA],"")</f>
        <v/>
      </c>
      <c r="Z167" s="4">
        <v>0.0</v>
      </c>
      <c r="AA167" s="4">
        <v>3.0</v>
      </c>
      <c r="AB167" s="40">
        <f>ATLETAS[REB O]+ATLETAS[REB D]</f>
        <v>3</v>
      </c>
      <c r="AC167" s="4">
        <v>1.0</v>
      </c>
      <c r="AD167" s="4">
        <v>1.0</v>
      </c>
      <c r="AE167" s="4">
        <v>2.0</v>
      </c>
      <c r="AF167" s="4">
        <v>0.0</v>
      </c>
      <c r="AG167" s="4">
        <v>0.0</v>
      </c>
      <c r="AH167" s="4">
        <v>0.0</v>
      </c>
      <c r="AI167" s="4">
        <v>7.0</v>
      </c>
      <c r="AJ167" s="41">
        <f>ATLETAS[PONTOS]+ATLETAS[TOTAL REB]+ATLETAS[AST]+ATLETAS[TOCOS]+ATLETAS[ROUB]-(ATLETAS[FGA]-ATLETAS[FGM])-(ATLETAS[FTA]-ATLETAS[FTM])-ATLETAS[ERROS]</f>
        <v>4</v>
      </c>
    </row>
    <row r="168">
      <c r="A168" s="3">
        <v>167.0</v>
      </c>
      <c r="B168" s="4">
        <v>10.0</v>
      </c>
      <c r="C168" s="4" t="s">
        <v>262</v>
      </c>
      <c r="D168" s="36">
        <v>45818.0</v>
      </c>
      <c r="E168" s="4" t="s">
        <v>270</v>
      </c>
      <c r="F168" s="4">
        <v>2025.0</v>
      </c>
      <c r="G168" s="4" t="s">
        <v>155</v>
      </c>
      <c r="H168" s="4" t="s">
        <v>209</v>
      </c>
      <c r="I168" s="4" t="s">
        <v>162</v>
      </c>
      <c r="J168" s="4" t="s">
        <v>264</v>
      </c>
      <c r="K168" s="4">
        <f>VLOOKUP(I168,'LISTA DE ATLETAS'!D:E,2,FALSE)</f>
        <v>3</v>
      </c>
      <c r="L168" s="4">
        <v>0.0</v>
      </c>
      <c r="M168" s="40">
        <f>(ATLETAS[2PM]*2)+(ATLETAS[3PM]*3)+(ATLETAS[FTM])</f>
        <v>0</v>
      </c>
      <c r="N168" s="40">
        <f>ATLETAS[2PM]+ATLETAS[3PM]</f>
        <v>0</v>
      </c>
      <c r="O168" s="40">
        <f>ATLETAS[2PA]+ATLETAS[3PA]</f>
        <v>2</v>
      </c>
      <c r="P168" s="38">
        <f>IFERROR(ATLETAS[FGM]/ATLETAS[FGA],"")</f>
        <v>0</v>
      </c>
      <c r="Q168" s="4">
        <v>0.0</v>
      </c>
      <c r="R168" s="4">
        <v>2.0</v>
      </c>
      <c r="S168" s="38">
        <f>IFERROR(ATLETAS[2PM]/ATLETAS[2PA],"")</f>
        <v>0</v>
      </c>
      <c r="T168" s="4">
        <v>0.0</v>
      </c>
      <c r="U168" s="4">
        <v>0.0</v>
      </c>
      <c r="V168" s="38" t="str">
        <f>IFERROR(ATLETAS[3PM]/ATLETAS[3PA],"")</f>
        <v/>
      </c>
      <c r="W168" s="4">
        <v>0.0</v>
      </c>
      <c r="X168" s="4">
        <v>2.0</v>
      </c>
      <c r="Y168" s="38">
        <f>IFERROR(ATLETAS[FTM]/ATLETAS[FTA],"")</f>
        <v>0</v>
      </c>
      <c r="Z168" s="4">
        <v>0.0</v>
      </c>
      <c r="AA168" s="4">
        <v>0.0</v>
      </c>
      <c r="AB168" s="40">
        <f>ATLETAS[REB O]+ATLETAS[REB D]</f>
        <v>0</v>
      </c>
      <c r="AC168" s="4">
        <v>1.0</v>
      </c>
      <c r="AD168" s="4">
        <v>1.0</v>
      </c>
      <c r="AE168" s="4">
        <v>0.0</v>
      </c>
      <c r="AF168" s="4">
        <v>0.0</v>
      </c>
      <c r="AG168" s="4">
        <v>0.0</v>
      </c>
      <c r="AH168" s="4">
        <v>1.0</v>
      </c>
      <c r="AI168" s="4">
        <v>0.0</v>
      </c>
      <c r="AJ168" s="41">
        <f>ATLETAS[PONTOS]+ATLETAS[TOTAL REB]+ATLETAS[AST]+ATLETAS[TOCOS]+ATLETAS[ROUB]-(ATLETAS[FGA]-ATLETAS[FGM])-(ATLETAS[FTA]-ATLETAS[FTM])-ATLETAS[ERROS]</f>
        <v>-4</v>
      </c>
    </row>
    <row r="169">
      <c r="A169" s="3">
        <v>168.0</v>
      </c>
      <c r="B169" s="4">
        <v>10.0</v>
      </c>
      <c r="C169" s="4" t="s">
        <v>262</v>
      </c>
      <c r="D169" s="36">
        <v>45818.0</v>
      </c>
      <c r="E169" s="4" t="s">
        <v>270</v>
      </c>
      <c r="F169" s="4">
        <v>2025.0</v>
      </c>
      <c r="G169" s="4" t="s">
        <v>155</v>
      </c>
      <c r="H169" s="4" t="s">
        <v>209</v>
      </c>
      <c r="I169" s="4" t="s">
        <v>177</v>
      </c>
      <c r="J169" s="4" t="s">
        <v>264</v>
      </c>
      <c r="K169" s="4">
        <f>VLOOKUP(I169,'LISTA DE ATLETAS'!D:E,2,FALSE)</f>
        <v>1</v>
      </c>
      <c r="L169" s="4">
        <v>1.0</v>
      </c>
      <c r="M169" s="40">
        <f>(ATLETAS[2PM]*2)+(ATLETAS[3PM]*3)+(ATLETAS[FTM])</f>
        <v>0</v>
      </c>
      <c r="N169" s="40">
        <f>ATLETAS[2PM]+ATLETAS[3PM]</f>
        <v>0</v>
      </c>
      <c r="O169" s="40">
        <f>ATLETAS[2PA]+ATLETAS[3PA]</f>
        <v>0</v>
      </c>
      <c r="P169" s="38" t="str">
        <f>IFERROR(ATLETAS[FGM]/ATLETAS[FGA],"")</f>
        <v/>
      </c>
      <c r="Q169" s="4">
        <v>0.0</v>
      </c>
      <c r="R169" s="4">
        <v>0.0</v>
      </c>
      <c r="S169" s="38" t="str">
        <f>IFERROR(ATLETAS[2PM]/ATLETAS[2PA],"")</f>
        <v/>
      </c>
      <c r="T169" s="4">
        <v>0.0</v>
      </c>
      <c r="U169" s="4">
        <v>0.0</v>
      </c>
      <c r="V169" s="38" t="str">
        <f>IFERROR(ATLETAS[3PM]/ATLETAS[3PA],"")</f>
        <v/>
      </c>
      <c r="W169" s="4">
        <v>0.0</v>
      </c>
      <c r="X169" s="4">
        <v>0.0</v>
      </c>
      <c r="Y169" s="38" t="str">
        <f>IFERROR(ATLETAS[FTM]/ATLETAS[FTA],"")</f>
        <v/>
      </c>
      <c r="Z169" s="4">
        <v>0.0</v>
      </c>
      <c r="AA169" s="4">
        <v>2.0</v>
      </c>
      <c r="AB169" s="40">
        <f>ATLETAS[REB O]+ATLETAS[REB D]</f>
        <v>2</v>
      </c>
      <c r="AC169" s="4">
        <v>0.0</v>
      </c>
      <c r="AD169" s="4">
        <v>1.0</v>
      </c>
      <c r="AE169" s="4">
        <v>1.0</v>
      </c>
      <c r="AF169" s="4">
        <v>0.0</v>
      </c>
      <c r="AG169" s="4">
        <v>0.0</v>
      </c>
      <c r="AH169" s="4">
        <v>0.0</v>
      </c>
      <c r="AI169" s="4">
        <v>5.0</v>
      </c>
      <c r="AJ169" s="41">
        <f>ATLETAS[PONTOS]+ATLETAS[TOTAL REB]+ATLETAS[AST]+ATLETAS[TOCOS]+ATLETAS[ROUB]-(ATLETAS[FGA]-ATLETAS[FGM])-(ATLETAS[FTA]-ATLETAS[FTM])-ATLETAS[ERROS]</f>
        <v>2</v>
      </c>
    </row>
    <row r="170">
      <c r="A170" s="3">
        <v>169.0</v>
      </c>
      <c r="B170" s="4">
        <v>10.0</v>
      </c>
      <c r="C170" s="4" t="s">
        <v>262</v>
      </c>
      <c r="D170" s="36">
        <v>45818.0</v>
      </c>
      <c r="E170" s="4" t="s">
        <v>270</v>
      </c>
      <c r="F170" s="4">
        <v>2025.0</v>
      </c>
      <c r="G170" s="4" t="s">
        <v>155</v>
      </c>
      <c r="H170" s="4" t="s">
        <v>209</v>
      </c>
      <c r="I170" s="4" t="s">
        <v>168</v>
      </c>
      <c r="J170" s="4" t="s">
        <v>264</v>
      </c>
      <c r="K170" s="4">
        <f>VLOOKUP(I170,'LISTA DE ATLETAS'!D:E,2,FALSE)</f>
        <v>4</v>
      </c>
      <c r="L170" s="4">
        <v>8.0</v>
      </c>
      <c r="M170" s="40">
        <f>(ATLETAS[2PM]*2)+(ATLETAS[3PM]*3)+(ATLETAS[FTM])</f>
        <v>0</v>
      </c>
      <c r="N170" s="40">
        <f>ATLETAS[2PM]+ATLETAS[3PM]</f>
        <v>0</v>
      </c>
      <c r="O170" s="40">
        <f>ATLETAS[2PA]+ATLETAS[3PA]</f>
        <v>0</v>
      </c>
      <c r="P170" s="38" t="str">
        <f>IFERROR(ATLETAS[FGM]/ATLETAS[FGA],"")</f>
        <v/>
      </c>
      <c r="Q170" s="4">
        <v>0.0</v>
      </c>
      <c r="R170" s="4">
        <v>0.0</v>
      </c>
      <c r="S170" s="38" t="str">
        <f>IFERROR(ATLETAS[2PM]/ATLETAS[2PA],"")</f>
        <v/>
      </c>
      <c r="T170" s="4">
        <v>0.0</v>
      </c>
      <c r="U170" s="4">
        <v>0.0</v>
      </c>
      <c r="V170" s="38" t="str">
        <f>IFERROR(ATLETAS[3PM]/ATLETAS[3PA],"")</f>
        <v/>
      </c>
      <c r="W170" s="4">
        <v>0.0</v>
      </c>
      <c r="X170" s="4">
        <v>0.0</v>
      </c>
      <c r="Y170" s="38" t="str">
        <f>IFERROR(ATLETAS[FTM]/ATLETAS[FTA],"")</f>
        <v/>
      </c>
      <c r="Z170" s="4">
        <v>0.0</v>
      </c>
      <c r="AA170" s="4">
        <v>3.0</v>
      </c>
      <c r="AB170" s="40">
        <f>ATLETAS[REB O]+ATLETAS[REB D]</f>
        <v>3</v>
      </c>
      <c r="AC170" s="4">
        <v>1.0</v>
      </c>
      <c r="AD170" s="4">
        <v>0.0</v>
      </c>
      <c r="AE170" s="4">
        <v>0.0</v>
      </c>
      <c r="AF170" s="4">
        <v>0.0</v>
      </c>
      <c r="AG170" s="4">
        <v>1.0</v>
      </c>
      <c r="AH170" s="4">
        <v>0.0</v>
      </c>
      <c r="AI170" s="4">
        <v>-6.0</v>
      </c>
      <c r="AJ170" s="41">
        <f>ATLETAS[PONTOS]+ATLETAS[TOTAL REB]+ATLETAS[AST]+ATLETAS[TOCOS]+ATLETAS[ROUB]-(ATLETAS[FGA]-ATLETAS[FGM])-(ATLETAS[FTA]-ATLETAS[FTM])-ATLETAS[ERROS]</f>
        <v>4</v>
      </c>
    </row>
    <row r="171">
      <c r="A171" s="3">
        <v>170.0</v>
      </c>
      <c r="B171" s="4">
        <v>10.0</v>
      </c>
      <c r="C171" s="4" t="s">
        <v>262</v>
      </c>
      <c r="D171" s="36">
        <v>45818.0</v>
      </c>
      <c r="E171" s="4" t="s">
        <v>270</v>
      </c>
      <c r="F171" s="4">
        <v>2025.0</v>
      </c>
      <c r="G171" s="4" t="s">
        <v>155</v>
      </c>
      <c r="H171" s="4" t="s">
        <v>209</v>
      </c>
      <c r="I171" s="4" t="s">
        <v>179</v>
      </c>
      <c r="J171" s="4" t="s">
        <v>264</v>
      </c>
      <c r="K171" s="4">
        <f>VLOOKUP(I171,'LISTA DE ATLETAS'!D:E,2,FALSE)</f>
        <v>4</v>
      </c>
      <c r="L171" s="4">
        <v>11.0</v>
      </c>
      <c r="M171" s="40">
        <f>(ATLETAS[2PM]*2)+(ATLETAS[3PM]*3)+(ATLETAS[FTM])</f>
        <v>0</v>
      </c>
      <c r="N171" s="40">
        <f>ATLETAS[2PM]+ATLETAS[3PM]</f>
        <v>0</v>
      </c>
      <c r="O171" s="40">
        <f>ATLETAS[2PA]+ATLETAS[3PA]</f>
        <v>3</v>
      </c>
      <c r="P171" s="38">
        <f>IFERROR(ATLETAS[FGM]/ATLETAS[FGA],"")</f>
        <v>0</v>
      </c>
      <c r="Q171" s="4">
        <v>0.0</v>
      </c>
      <c r="R171" s="4">
        <v>3.0</v>
      </c>
      <c r="S171" s="38">
        <f>IFERROR(ATLETAS[2PM]/ATLETAS[2PA],"")</f>
        <v>0</v>
      </c>
      <c r="T171" s="4">
        <v>0.0</v>
      </c>
      <c r="U171" s="4">
        <v>0.0</v>
      </c>
      <c r="V171" s="38" t="str">
        <f>IFERROR(ATLETAS[3PM]/ATLETAS[3PA],"")</f>
        <v/>
      </c>
      <c r="W171" s="4">
        <v>0.0</v>
      </c>
      <c r="X171" s="4">
        <v>2.0</v>
      </c>
      <c r="Y171" s="38">
        <f>IFERROR(ATLETAS[FTM]/ATLETAS[FTA],"")</f>
        <v>0</v>
      </c>
      <c r="Z171" s="4">
        <v>1.0</v>
      </c>
      <c r="AA171" s="4">
        <v>3.0</v>
      </c>
      <c r="AB171" s="40">
        <f>ATLETAS[REB O]+ATLETAS[REB D]</f>
        <v>4</v>
      </c>
      <c r="AC171" s="4">
        <v>1.0</v>
      </c>
      <c r="AD171" s="4">
        <v>1.0</v>
      </c>
      <c r="AE171" s="4">
        <v>0.0</v>
      </c>
      <c r="AF171" s="4">
        <v>0.0</v>
      </c>
      <c r="AG171" s="4">
        <v>1.0</v>
      </c>
      <c r="AH171" s="4">
        <v>1.0</v>
      </c>
      <c r="AI171" s="4">
        <v>2.0</v>
      </c>
      <c r="AJ171" s="41">
        <f>ATLETAS[PONTOS]+ATLETAS[TOTAL REB]+ATLETAS[AST]+ATLETAS[TOCOS]+ATLETAS[ROUB]-(ATLETAS[FGA]-ATLETAS[FGM])-(ATLETAS[FTA]-ATLETAS[FTM])-ATLETAS[ERROS]</f>
        <v>-1</v>
      </c>
    </row>
    <row r="172">
      <c r="A172" s="3">
        <v>171.0</v>
      </c>
      <c r="B172" s="4">
        <v>10.0</v>
      </c>
      <c r="C172" s="4" t="s">
        <v>262</v>
      </c>
      <c r="D172" s="36">
        <v>45818.0</v>
      </c>
      <c r="E172" s="4" t="s">
        <v>270</v>
      </c>
      <c r="F172" s="4">
        <v>2025.0</v>
      </c>
      <c r="G172" s="4" t="s">
        <v>155</v>
      </c>
      <c r="H172" s="4" t="s">
        <v>209</v>
      </c>
      <c r="I172" s="4" t="s">
        <v>166</v>
      </c>
      <c r="J172" s="4" t="s">
        <v>265</v>
      </c>
      <c r="K172" s="4">
        <f>VLOOKUP(I172,'LISTA DE ATLETAS'!D:E,2,FALSE)</f>
        <v>5</v>
      </c>
      <c r="L172" s="4">
        <v>15.0</v>
      </c>
      <c r="M172" s="40">
        <f>(ATLETAS[2PM]*2)+(ATLETAS[3PM]*3)+(ATLETAS[FTM])</f>
        <v>20</v>
      </c>
      <c r="N172" s="40">
        <f>ATLETAS[2PM]+ATLETAS[3PM]</f>
        <v>8</v>
      </c>
      <c r="O172" s="40">
        <f>ATLETAS[2PA]+ATLETAS[3PA]</f>
        <v>12</v>
      </c>
      <c r="P172" s="38">
        <f>IFERROR(ATLETAS[FGM]/ATLETAS[FGA],"")</f>
        <v>0.6666666667</v>
      </c>
      <c r="Q172" s="4">
        <v>5.0</v>
      </c>
      <c r="R172" s="4">
        <v>7.0</v>
      </c>
      <c r="S172" s="38">
        <f>IFERROR(ATLETAS[2PM]/ATLETAS[2PA],"")</f>
        <v>0.7142857143</v>
      </c>
      <c r="T172" s="4">
        <v>3.0</v>
      </c>
      <c r="U172" s="4">
        <v>5.0</v>
      </c>
      <c r="V172" s="38">
        <f>IFERROR(ATLETAS[3PM]/ATLETAS[3PA],"")</f>
        <v>0.6</v>
      </c>
      <c r="W172" s="4">
        <v>1.0</v>
      </c>
      <c r="X172" s="4">
        <v>4.0</v>
      </c>
      <c r="Y172" s="38">
        <f>IFERROR(ATLETAS[FTM]/ATLETAS[FTA],"")</f>
        <v>0.25</v>
      </c>
      <c r="Z172" s="4">
        <v>1.0</v>
      </c>
      <c r="AA172" s="4">
        <v>4.0</v>
      </c>
      <c r="AB172" s="40">
        <f>ATLETAS[REB O]+ATLETAS[REB D]</f>
        <v>5</v>
      </c>
      <c r="AC172" s="4">
        <v>4.0</v>
      </c>
      <c r="AD172" s="4">
        <v>3.0</v>
      </c>
      <c r="AE172" s="4">
        <v>1.0</v>
      </c>
      <c r="AF172" s="4">
        <v>0.0</v>
      </c>
      <c r="AG172" s="4">
        <v>1.0</v>
      </c>
      <c r="AH172" s="4">
        <v>2.0</v>
      </c>
      <c r="AI172" s="4">
        <v>11.0</v>
      </c>
      <c r="AJ172" s="41">
        <f>ATLETAS[PONTOS]+ATLETAS[TOTAL REB]+ATLETAS[AST]+ATLETAS[TOCOS]+ATLETAS[ROUB]-(ATLETAS[FGA]-ATLETAS[FGM])-(ATLETAS[FTA]-ATLETAS[FTM])-ATLETAS[ERROS]</f>
        <v>20</v>
      </c>
    </row>
    <row r="173">
      <c r="A173" s="3">
        <v>172.0</v>
      </c>
      <c r="B173" s="4">
        <v>10.0</v>
      </c>
      <c r="C173" s="4" t="s">
        <v>262</v>
      </c>
      <c r="D173" s="36">
        <v>45818.0</v>
      </c>
      <c r="E173" s="4" t="s">
        <v>270</v>
      </c>
      <c r="F173" s="4">
        <v>2025.0</v>
      </c>
      <c r="G173" s="4" t="s">
        <v>155</v>
      </c>
      <c r="H173" s="4" t="s">
        <v>209</v>
      </c>
      <c r="I173" s="4" t="s">
        <v>172</v>
      </c>
      <c r="J173" s="4" t="s">
        <v>265</v>
      </c>
      <c r="K173" s="4">
        <f>VLOOKUP(I173,'LISTA DE ATLETAS'!D:E,2,FALSE)</f>
        <v>1</v>
      </c>
      <c r="L173" s="4">
        <v>23.0</v>
      </c>
      <c r="M173" s="40">
        <f>(ATLETAS[2PM]*2)+(ATLETAS[3PM]*3)+(ATLETAS[FTM])</f>
        <v>7</v>
      </c>
      <c r="N173" s="40">
        <f>ATLETAS[2PM]+ATLETAS[3PM]</f>
        <v>3</v>
      </c>
      <c r="O173" s="40">
        <f>ATLETAS[2PA]+ATLETAS[3PA]</f>
        <v>6</v>
      </c>
      <c r="P173" s="38">
        <f>IFERROR(ATLETAS[FGM]/ATLETAS[FGA],"")</f>
        <v>0.5</v>
      </c>
      <c r="Q173" s="4">
        <v>3.0</v>
      </c>
      <c r="R173" s="4">
        <v>6.0</v>
      </c>
      <c r="S173" s="38">
        <f>IFERROR(ATLETAS[2PM]/ATLETAS[2PA],"")</f>
        <v>0.5</v>
      </c>
      <c r="T173" s="4">
        <v>0.0</v>
      </c>
      <c r="U173" s="4">
        <v>0.0</v>
      </c>
      <c r="V173" s="38" t="str">
        <f>IFERROR(ATLETAS[3PM]/ATLETAS[3PA],"")</f>
        <v/>
      </c>
      <c r="W173" s="4">
        <v>1.0</v>
      </c>
      <c r="X173" s="4">
        <v>1.0</v>
      </c>
      <c r="Y173" s="38">
        <f>IFERROR(ATLETAS[FTM]/ATLETAS[FTA],"")</f>
        <v>1</v>
      </c>
      <c r="Z173" s="4">
        <v>0.0</v>
      </c>
      <c r="AA173" s="4">
        <v>1.0</v>
      </c>
      <c r="AB173" s="40">
        <f>ATLETAS[REB O]+ATLETAS[REB D]</f>
        <v>1</v>
      </c>
      <c r="AC173" s="4">
        <v>1.0</v>
      </c>
      <c r="AD173" s="4">
        <v>1.0</v>
      </c>
      <c r="AE173" s="4">
        <v>0.0</v>
      </c>
      <c r="AF173" s="4">
        <v>0.0</v>
      </c>
      <c r="AG173" s="4">
        <v>0.0</v>
      </c>
      <c r="AH173" s="4">
        <v>2.0</v>
      </c>
      <c r="AI173" s="4">
        <v>6.0</v>
      </c>
      <c r="AJ173" s="41">
        <f>ATLETAS[PONTOS]+ATLETAS[TOTAL REB]+ATLETAS[AST]+ATLETAS[TOCOS]+ATLETAS[ROUB]-(ATLETAS[FGA]-ATLETAS[FGM])-(ATLETAS[FTA]-ATLETAS[FTM])-ATLETAS[ERROS]</f>
        <v>5</v>
      </c>
    </row>
    <row r="174">
      <c r="A174" s="3">
        <v>173.0</v>
      </c>
      <c r="B174" s="4">
        <v>10.0</v>
      </c>
      <c r="C174" s="4" t="s">
        <v>262</v>
      </c>
      <c r="D174" s="36">
        <v>45818.0</v>
      </c>
      <c r="E174" s="4" t="s">
        <v>270</v>
      </c>
      <c r="F174" s="4">
        <v>2025.0</v>
      </c>
      <c r="G174" s="4" t="s">
        <v>155</v>
      </c>
      <c r="H174" s="4" t="s">
        <v>209</v>
      </c>
      <c r="I174" s="4" t="s">
        <v>170</v>
      </c>
      <c r="J174" s="4" t="s">
        <v>265</v>
      </c>
      <c r="K174" s="4">
        <f>VLOOKUP(I174,'LISTA DE ATLETAS'!D:E,2,FALSE)</f>
        <v>8</v>
      </c>
      <c r="L174" s="4">
        <v>32.0</v>
      </c>
      <c r="M174" s="40">
        <f>(ATLETAS[2PM]*2)+(ATLETAS[3PM]*3)+(ATLETAS[FTM])</f>
        <v>12</v>
      </c>
      <c r="N174" s="40">
        <f>ATLETAS[2PM]+ATLETAS[3PM]</f>
        <v>5</v>
      </c>
      <c r="O174" s="40">
        <f>ATLETAS[2PA]+ATLETAS[3PA]</f>
        <v>11</v>
      </c>
      <c r="P174" s="38">
        <f>IFERROR(ATLETAS[FGM]/ATLETAS[FGA],"")</f>
        <v>0.4545454545</v>
      </c>
      <c r="Q174" s="4">
        <v>5.0</v>
      </c>
      <c r="R174" s="4">
        <v>8.0</v>
      </c>
      <c r="S174" s="38">
        <f>IFERROR(ATLETAS[2PM]/ATLETAS[2PA],"")</f>
        <v>0.625</v>
      </c>
      <c r="T174" s="4">
        <v>0.0</v>
      </c>
      <c r="U174" s="4">
        <v>3.0</v>
      </c>
      <c r="V174" s="38">
        <f>IFERROR(ATLETAS[3PM]/ATLETAS[3PA],"")</f>
        <v>0</v>
      </c>
      <c r="W174" s="4">
        <v>2.0</v>
      </c>
      <c r="X174" s="4">
        <v>5.0</v>
      </c>
      <c r="Y174" s="38">
        <f>IFERROR(ATLETAS[FTM]/ATLETAS[FTA],"")</f>
        <v>0.4</v>
      </c>
      <c r="Z174" s="4">
        <v>1.0</v>
      </c>
      <c r="AA174" s="4">
        <v>3.0</v>
      </c>
      <c r="AB174" s="40">
        <f>ATLETAS[REB O]+ATLETAS[REB D]</f>
        <v>4</v>
      </c>
      <c r="AC174" s="4">
        <v>5.0</v>
      </c>
      <c r="AD174" s="4">
        <v>0.0</v>
      </c>
      <c r="AE174" s="4">
        <v>1.0</v>
      </c>
      <c r="AF174" s="4">
        <v>0.0</v>
      </c>
      <c r="AG174" s="4">
        <v>2.0</v>
      </c>
      <c r="AH174" s="4">
        <v>4.0</v>
      </c>
      <c r="AI174" s="4">
        <v>15.0</v>
      </c>
      <c r="AJ174" s="41">
        <f>ATLETAS[PONTOS]+ATLETAS[TOTAL REB]+ATLETAS[AST]+ATLETAS[TOCOS]+ATLETAS[ROUB]-(ATLETAS[FGA]-ATLETAS[FGM])-(ATLETAS[FTA]-ATLETAS[FTM])-ATLETAS[ERROS]</f>
        <v>13</v>
      </c>
    </row>
    <row r="175">
      <c r="A175" s="3">
        <v>174.0</v>
      </c>
      <c r="B175" s="4">
        <v>10.0</v>
      </c>
      <c r="C175" s="4" t="s">
        <v>262</v>
      </c>
      <c r="D175" s="36">
        <v>45818.0</v>
      </c>
      <c r="E175" s="4" t="s">
        <v>270</v>
      </c>
      <c r="F175" s="4">
        <v>2025.0</v>
      </c>
      <c r="G175" s="4" t="s">
        <v>155</v>
      </c>
      <c r="H175" s="4" t="s">
        <v>209</v>
      </c>
      <c r="I175" s="4" t="s">
        <v>158</v>
      </c>
      <c r="J175" s="4" t="s">
        <v>265</v>
      </c>
      <c r="K175" s="4">
        <f>VLOOKUP(I175,'LISTA DE ATLETAS'!D:E,2,FALSE)</f>
        <v>4</v>
      </c>
      <c r="L175" s="4">
        <v>34.0</v>
      </c>
      <c r="M175" s="40">
        <f>(ATLETAS[2PM]*2)+(ATLETAS[3PM]*3)+(ATLETAS[FTM])</f>
        <v>11</v>
      </c>
      <c r="N175" s="40">
        <f>ATLETAS[2PM]+ATLETAS[3PM]</f>
        <v>5</v>
      </c>
      <c r="O175" s="40">
        <f>ATLETAS[2PA]+ATLETAS[3PA]</f>
        <v>13</v>
      </c>
      <c r="P175" s="38">
        <f>IFERROR(ATLETAS[FGM]/ATLETAS[FGA],"")</f>
        <v>0.3846153846</v>
      </c>
      <c r="Q175" s="4">
        <v>5.0</v>
      </c>
      <c r="R175" s="4">
        <v>12.0</v>
      </c>
      <c r="S175" s="38">
        <f>IFERROR(ATLETAS[2PM]/ATLETAS[2PA],"")</f>
        <v>0.4166666667</v>
      </c>
      <c r="T175" s="4">
        <v>0.0</v>
      </c>
      <c r="U175" s="4">
        <v>1.0</v>
      </c>
      <c r="V175" s="38">
        <f>IFERROR(ATLETAS[3PM]/ATLETAS[3PA],"")</f>
        <v>0</v>
      </c>
      <c r="W175" s="4">
        <v>1.0</v>
      </c>
      <c r="X175" s="4">
        <v>4.0</v>
      </c>
      <c r="Y175" s="38">
        <f>IFERROR(ATLETAS[FTM]/ATLETAS[FTA],"")</f>
        <v>0.25</v>
      </c>
      <c r="Z175" s="4">
        <v>4.0</v>
      </c>
      <c r="AA175" s="4">
        <v>16.0</v>
      </c>
      <c r="AB175" s="40">
        <f>ATLETAS[REB O]+ATLETAS[REB D]</f>
        <v>20</v>
      </c>
      <c r="AC175" s="4">
        <v>4.0</v>
      </c>
      <c r="AD175" s="4">
        <v>4.0</v>
      </c>
      <c r="AE175" s="4">
        <v>1.0</v>
      </c>
      <c r="AF175" s="4">
        <v>8.0</v>
      </c>
      <c r="AG175" s="4">
        <v>3.0</v>
      </c>
      <c r="AH175" s="4">
        <v>3.0</v>
      </c>
      <c r="AI175" s="4">
        <v>2.0</v>
      </c>
      <c r="AJ175" s="41">
        <f>ATLETAS[PONTOS]+ATLETAS[TOTAL REB]+ATLETAS[AST]+ATLETAS[TOCOS]+ATLETAS[ROUB]-(ATLETAS[FGA]-ATLETAS[FGM])-(ATLETAS[FTA]-ATLETAS[FTM])-ATLETAS[ERROS]</f>
        <v>29</v>
      </c>
    </row>
    <row r="176">
      <c r="A176" s="3">
        <v>175.0</v>
      </c>
      <c r="B176" s="4">
        <v>10.0</v>
      </c>
      <c r="C176" s="4" t="s">
        <v>262</v>
      </c>
      <c r="D176" s="36">
        <v>45818.0</v>
      </c>
      <c r="E176" s="4" t="s">
        <v>270</v>
      </c>
      <c r="F176" s="4">
        <v>2025.0</v>
      </c>
      <c r="G176" s="4" t="s">
        <v>155</v>
      </c>
      <c r="H176" s="4" t="s">
        <v>209</v>
      </c>
      <c r="I176" s="4" t="s">
        <v>156</v>
      </c>
      <c r="J176" s="4" t="s">
        <v>265</v>
      </c>
      <c r="K176" s="4">
        <f>VLOOKUP(I176,'LISTA DE ATLETAS'!D:E,2,FALSE)</f>
        <v>2</v>
      </c>
      <c r="L176" s="4">
        <v>77.0</v>
      </c>
      <c r="M176" s="40">
        <f>(ATLETAS[2PM]*2)+(ATLETAS[3PM]*3)+(ATLETAS[FTM])</f>
        <v>3</v>
      </c>
      <c r="N176" s="40">
        <f>ATLETAS[2PM]+ATLETAS[3PM]</f>
        <v>1</v>
      </c>
      <c r="O176" s="40">
        <f>ATLETAS[2PA]+ATLETAS[3PA]</f>
        <v>8</v>
      </c>
      <c r="P176" s="38">
        <f>IFERROR(ATLETAS[FGM]/ATLETAS[FGA],"")</f>
        <v>0.125</v>
      </c>
      <c r="Q176" s="4">
        <v>1.0</v>
      </c>
      <c r="R176" s="4">
        <v>8.0</v>
      </c>
      <c r="S176" s="38">
        <f>IFERROR(ATLETAS[2PM]/ATLETAS[2PA],"")</f>
        <v>0.125</v>
      </c>
      <c r="T176" s="4">
        <v>0.0</v>
      </c>
      <c r="U176" s="4">
        <v>0.0</v>
      </c>
      <c r="V176" s="38" t="str">
        <f>IFERROR(ATLETAS[3PM]/ATLETAS[3PA],"")</f>
        <v/>
      </c>
      <c r="W176" s="4">
        <v>1.0</v>
      </c>
      <c r="X176" s="4">
        <v>4.0</v>
      </c>
      <c r="Y176" s="38">
        <f>IFERROR(ATLETAS[FTM]/ATLETAS[FTA],"")</f>
        <v>0.25</v>
      </c>
      <c r="Z176" s="4">
        <v>0.0</v>
      </c>
      <c r="AA176" s="4">
        <v>6.0</v>
      </c>
      <c r="AB176" s="40">
        <f>ATLETAS[REB O]+ATLETAS[REB D]</f>
        <v>6</v>
      </c>
      <c r="AC176" s="4">
        <v>2.0</v>
      </c>
      <c r="AD176" s="4">
        <v>1.0</v>
      </c>
      <c r="AE176" s="4">
        <v>0.0</v>
      </c>
      <c r="AF176" s="4">
        <v>0.0</v>
      </c>
      <c r="AG176" s="4">
        <v>4.0</v>
      </c>
      <c r="AH176" s="4">
        <v>2.0</v>
      </c>
      <c r="AI176" s="4">
        <v>14.0</v>
      </c>
      <c r="AJ176" s="41">
        <f>ATLETAS[PONTOS]+ATLETAS[TOTAL REB]+ATLETAS[AST]+ATLETAS[TOCOS]+ATLETAS[ROUB]-(ATLETAS[FGA]-ATLETAS[FGM])-(ATLETAS[FTA]-ATLETAS[FTM])-ATLETAS[ERROS]</f>
        <v>0</v>
      </c>
    </row>
    <row r="177">
      <c r="A177" s="3">
        <v>176.0</v>
      </c>
      <c r="B177" s="4">
        <v>10.0</v>
      </c>
      <c r="C177" s="4" t="s">
        <v>262</v>
      </c>
      <c r="D177" s="36">
        <v>45818.0</v>
      </c>
      <c r="E177" s="4" t="s">
        <v>270</v>
      </c>
      <c r="F177" s="4">
        <v>2025.0</v>
      </c>
      <c r="G177" s="4" t="s">
        <v>155</v>
      </c>
      <c r="H177" s="4" t="s">
        <v>209</v>
      </c>
      <c r="I177" s="4" t="s">
        <v>164</v>
      </c>
      <c r="J177" s="4" t="s">
        <v>264</v>
      </c>
      <c r="K177" s="4">
        <f>VLOOKUP(I177,'LISTA DE ATLETAS'!D:E,2,FALSE)</f>
        <v>3</v>
      </c>
      <c r="L177" s="4">
        <v>90.0</v>
      </c>
      <c r="M177" s="40">
        <f>(ATLETAS[2PM]*2)+(ATLETAS[3PM]*3)+(ATLETAS[FTM])</f>
        <v>2</v>
      </c>
      <c r="N177" s="40">
        <f>ATLETAS[2PM]+ATLETAS[3PM]</f>
        <v>1</v>
      </c>
      <c r="O177" s="40">
        <f>ATLETAS[2PA]+ATLETAS[3PA]</f>
        <v>7</v>
      </c>
      <c r="P177" s="38">
        <f>IFERROR(ATLETAS[FGM]/ATLETAS[FGA],"")</f>
        <v>0.1428571429</v>
      </c>
      <c r="Q177" s="4">
        <v>1.0</v>
      </c>
      <c r="R177" s="4">
        <v>6.0</v>
      </c>
      <c r="S177" s="38">
        <f>IFERROR(ATLETAS[2PM]/ATLETAS[2PA],"")</f>
        <v>0.1666666667</v>
      </c>
      <c r="T177" s="4">
        <v>0.0</v>
      </c>
      <c r="U177" s="4">
        <v>1.0</v>
      </c>
      <c r="V177" s="38">
        <f>IFERROR(ATLETAS[3PM]/ATLETAS[3PA],"")</f>
        <v>0</v>
      </c>
      <c r="W177" s="4">
        <v>0.0</v>
      </c>
      <c r="X177" s="4">
        <v>0.0</v>
      </c>
      <c r="Y177" s="38" t="str">
        <f>IFERROR(ATLETAS[FTM]/ATLETAS[FTA],"")</f>
        <v/>
      </c>
      <c r="Z177" s="4">
        <v>0.0</v>
      </c>
      <c r="AA177" s="4">
        <v>2.0</v>
      </c>
      <c r="AB177" s="40">
        <f>ATLETAS[REB O]+ATLETAS[REB D]</f>
        <v>2</v>
      </c>
      <c r="AC177" s="4">
        <v>3.0</v>
      </c>
      <c r="AD177" s="4">
        <v>3.0</v>
      </c>
      <c r="AE177" s="4">
        <v>0.0</v>
      </c>
      <c r="AF177" s="4">
        <v>0.0</v>
      </c>
      <c r="AG177" s="4">
        <v>1.0</v>
      </c>
      <c r="AH177" s="4">
        <v>1.0</v>
      </c>
      <c r="AI177" s="4">
        <v>-5.0</v>
      </c>
      <c r="AJ177" s="41">
        <f>ATLETAS[PONTOS]+ATLETAS[TOTAL REB]+ATLETAS[AST]+ATLETAS[TOCOS]+ATLETAS[ROUB]-(ATLETAS[FGA]-ATLETAS[FGM])-(ATLETAS[FTA]-ATLETAS[FTM])-ATLETAS[ERROS]</f>
        <v>-2</v>
      </c>
    </row>
    <row r="178">
      <c r="A178" s="3">
        <v>177.0</v>
      </c>
      <c r="B178" s="4">
        <v>10.0</v>
      </c>
      <c r="C178" s="4" t="s">
        <v>262</v>
      </c>
      <c r="D178" s="36">
        <v>45818.0</v>
      </c>
      <c r="E178" s="4" t="s">
        <v>270</v>
      </c>
      <c r="F178" s="4">
        <v>2025.0</v>
      </c>
      <c r="G178" s="4" t="s">
        <v>155</v>
      </c>
      <c r="H178" s="4" t="s">
        <v>209</v>
      </c>
      <c r="I178" s="4" t="s">
        <v>176</v>
      </c>
      <c r="J178" s="4" t="s">
        <v>264</v>
      </c>
      <c r="K178" s="4">
        <f>VLOOKUP(I178,'LISTA DE ATLETAS'!D:E,2,FALSE)</f>
        <v>1</v>
      </c>
      <c r="L178" s="4">
        <v>99.0</v>
      </c>
      <c r="M178" s="40">
        <f>(ATLETAS[2PM]*2)+(ATLETAS[3PM]*3)+(ATLETAS[FTM])</f>
        <v>0</v>
      </c>
      <c r="N178" s="40">
        <f>ATLETAS[2PM]+ATLETAS[3PM]</f>
        <v>0</v>
      </c>
      <c r="O178" s="40">
        <f>ATLETAS[2PA]+ATLETAS[3PA]</f>
        <v>0</v>
      </c>
      <c r="P178" s="38" t="str">
        <f>IFERROR(ATLETAS[FGM]/ATLETAS[FGA],"")</f>
        <v/>
      </c>
      <c r="Q178" s="4">
        <v>0.0</v>
      </c>
      <c r="R178" s="4">
        <v>0.0</v>
      </c>
      <c r="S178" s="38" t="str">
        <f>IFERROR(ATLETAS[2PM]/ATLETAS[2PA],"")</f>
        <v/>
      </c>
      <c r="T178" s="4">
        <v>0.0</v>
      </c>
      <c r="U178" s="4">
        <v>0.0</v>
      </c>
      <c r="V178" s="38" t="str">
        <f>IFERROR(ATLETAS[3PM]/ATLETAS[3PA],"")</f>
        <v/>
      </c>
      <c r="W178" s="4">
        <v>0.0</v>
      </c>
      <c r="X178" s="4">
        <v>0.0</v>
      </c>
      <c r="Y178" s="38" t="str">
        <f>IFERROR(ATLETAS[FTM]/ATLETAS[FTA],"")</f>
        <v/>
      </c>
      <c r="Z178" s="4">
        <v>0.0</v>
      </c>
      <c r="AA178" s="4">
        <v>2.0</v>
      </c>
      <c r="AB178" s="40">
        <f>ATLETAS[REB O]+ATLETAS[REB D]</f>
        <v>2</v>
      </c>
      <c r="AC178" s="4">
        <v>0.0</v>
      </c>
      <c r="AD178" s="4">
        <v>2.0</v>
      </c>
      <c r="AE178" s="4">
        <v>1.0</v>
      </c>
      <c r="AF178" s="4">
        <v>0.0</v>
      </c>
      <c r="AG178" s="4">
        <v>0.0</v>
      </c>
      <c r="AH178" s="4">
        <v>0.0</v>
      </c>
      <c r="AI178" s="4">
        <v>11.0</v>
      </c>
      <c r="AJ178" s="41">
        <f>ATLETAS[PONTOS]+ATLETAS[TOTAL REB]+ATLETAS[AST]+ATLETAS[TOCOS]+ATLETAS[ROUB]-(ATLETAS[FGA]-ATLETAS[FGM])-(ATLETAS[FTA]-ATLETAS[FTM])-ATLETAS[ERROS]</f>
        <v>1</v>
      </c>
    </row>
    <row r="179">
      <c r="A179" s="3">
        <v>178.0</v>
      </c>
      <c r="B179" s="4">
        <v>10.0</v>
      </c>
      <c r="C179" s="4" t="s">
        <v>262</v>
      </c>
      <c r="D179" s="36">
        <v>45818.0</v>
      </c>
      <c r="E179" s="4" t="s">
        <v>270</v>
      </c>
      <c r="F179" s="4">
        <v>2025.0</v>
      </c>
      <c r="G179" s="4" t="s">
        <v>209</v>
      </c>
      <c r="H179" s="4" t="s">
        <v>155</v>
      </c>
      <c r="I179" s="4" t="s">
        <v>212</v>
      </c>
      <c r="J179" s="4" t="s">
        <v>264</v>
      </c>
      <c r="K179" s="4">
        <f>VLOOKUP(I179,'LISTA DE ATLETAS'!D:E,2,FALSE)</f>
        <v>3</v>
      </c>
      <c r="L179" s="4">
        <v>0.0</v>
      </c>
      <c r="M179" s="40">
        <f>(ATLETAS[2PM]*2)+(ATLETAS[3PM]*3)+(ATLETAS[FTM])</f>
        <v>0</v>
      </c>
      <c r="N179" s="40">
        <f>ATLETAS[2PM]+ATLETAS[3PM]</f>
        <v>0</v>
      </c>
      <c r="O179" s="40">
        <f>ATLETAS[2PA]+ATLETAS[3PA]</f>
        <v>1</v>
      </c>
      <c r="P179" s="38">
        <f>IFERROR(ATLETAS[FGM]/ATLETAS[FGA],"")</f>
        <v>0</v>
      </c>
      <c r="Q179" s="4">
        <v>0.0</v>
      </c>
      <c r="R179" s="4">
        <v>1.0</v>
      </c>
      <c r="S179" s="38">
        <f>IFERROR(ATLETAS[2PM]/ATLETAS[2PA],"")</f>
        <v>0</v>
      </c>
      <c r="T179" s="4">
        <v>0.0</v>
      </c>
      <c r="U179" s="4">
        <v>0.0</v>
      </c>
      <c r="V179" s="38" t="str">
        <f>IFERROR(ATLETAS[3PM]/ATLETAS[3PA],"")</f>
        <v/>
      </c>
      <c r="W179" s="4">
        <v>0.0</v>
      </c>
      <c r="X179" s="4">
        <v>0.0</v>
      </c>
      <c r="Y179" s="38" t="str">
        <f>IFERROR(ATLETAS[FTM]/ATLETAS[FTA],"")</f>
        <v/>
      </c>
      <c r="Z179" s="4">
        <v>1.0</v>
      </c>
      <c r="AA179" s="4">
        <v>0.0</v>
      </c>
      <c r="AB179" s="40">
        <f>ATLETAS[REB O]+ATLETAS[REB D]</f>
        <v>1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3.0</v>
      </c>
      <c r="AJ179" s="41">
        <f>ATLETAS[PONTOS]+ATLETAS[TOTAL REB]+ATLETAS[AST]+ATLETAS[TOCOS]+ATLETAS[ROUB]-(ATLETAS[FGA]-ATLETAS[FGM])-(ATLETAS[FTA]-ATLETAS[FTM])-ATLETAS[ERROS]</f>
        <v>0</v>
      </c>
    </row>
    <row r="180">
      <c r="A180" s="3">
        <v>179.0</v>
      </c>
      <c r="B180" s="4">
        <v>10.0</v>
      </c>
      <c r="C180" s="4" t="s">
        <v>262</v>
      </c>
      <c r="D180" s="36">
        <v>45818.0</v>
      </c>
      <c r="E180" s="4" t="s">
        <v>270</v>
      </c>
      <c r="F180" s="4">
        <v>2025.0</v>
      </c>
      <c r="G180" s="4" t="s">
        <v>209</v>
      </c>
      <c r="H180" s="4" t="s">
        <v>155</v>
      </c>
      <c r="I180" s="4" t="s">
        <v>210</v>
      </c>
      <c r="J180" s="4" t="s">
        <v>264</v>
      </c>
      <c r="K180" s="4">
        <f>VLOOKUP(I180,'LISTA DE ATLETAS'!D:E,2,FALSE)</f>
        <v>2</v>
      </c>
      <c r="L180" s="4">
        <v>2.0</v>
      </c>
      <c r="M180" s="40">
        <f>(ATLETAS[2PM]*2)+(ATLETAS[3PM]*3)+(ATLETAS[FTM])</f>
        <v>0</v>
      </c>
      <c r="N180" s="40">
        <f>ATLETAS[2PM]+ATLETAS[3PM]</f>
        <v>0</v>
      </c>
      <c r="O180" s="40">
        <f>ATLETAS[2PA]+ATLETAS[3PA]</f>
        <v>0</v>
      </c>
      <c r="P180" s="38" t="str">
        <f>IFERROR(ATLETAS[FGM]/ATLETAS[FGA],"")</f>
        <v/>
      </c>
      <c r="Q180" s="4">
        <v>0.0</v>
      </c>
      <c r="R180" s="4">
        <v>0.0</v>
      </c>
      <c r="S180" s="38" t="str">
        <f>IFERROR(ATLETAS[2PM]/ATLETAS[2PA],"")</f>
        <v/>
      </c>
      <c r="T180" s="4">
        <v>0.0</v>
      </c>
      <c r="U180" s="4">
        <v>0.0</v>
      </c>
      <c r="V180" s="38" t="str">
        <f>IFERROR(ATLETAS[3PM]/ATLETAS[3PA],"")</f>
        <v/>
      </c>
      <c r="W180" s="4">
        <v>0.0</v>
      </c>
      <c r="X180" s="4">
        <v>0.0</v>
      </c>
      <c r="Y180" s="38" t="str">
        <f>IFERROR(ATLETAS[FTM]/ATLETAS[FTA],"")</f>
        <v/>
      </c>
      <c r="Z180" s="4">
        <v>0.0</v>
      </c>
      <c r="AA180" s="4">
        <v>1.0</v>
      </c>
      <c r="AB180" s="40">
        <f>ATLETAS[REB O]+ATLETAS[REB D]</f>
        <v>1</v>
      </c>
      <c r="AC180" s="4">
        <v>1.0</v>
      </c>
      <c r="AD180" s="4">
        <v>0.0</v>
      </c>
      <c r="AE180" s="4">
        <v>0.0</v>
      </c>
      <c r="AF180" s="4">
        <v>0.0</v>
      </c>
      <c r="AG180" s="4">
        <v>1.0</v>
      </c>
      <c r="AH180" s="4">
        <v>0.0</v>
      </c>
      <c r="AI180" s="4">
        <v>2.0</v>
      </c>
      <c r="AJ180" s="41">
        <f>ATLETAS[PONTOS]+ATLETAS[TOTAL REB]+ATLETAS[AST]+ATLETAS[TOCOS]+ATLETAS[ROUB]-(ATLETAS[FGA]-ATLETAS[FGM])-(ATLETAS[FTA]-ATLETAS[FTM])-ATLETAS[ERROS]</f>
        <v>2</v>
      </c>
    </row>
    <row r="181">
      <c r="A181" s="3">
        <v>180.0</v>
      </c>
      <c r="B181" s="4">
        <v>10.0</v>
      </c>
      <c r="C181" s="4" t="s">
        <v>262</v>
      </c>
      <c r="D181" s="36">
        <v>45818.0</v>
      </c>
      <c r="E181" s="4" t="s">
        <v>270</v>
      </c>
      <c r="F181" s="4">
        <v>2025.0</v>
      </c>
      <c r="G181" s="4" t="s">
        <v>209</v>
      </c>
      <c r="H181" s="4" t="s">
        <v>155</v>
      </c>
      <c r="I181" s="4" t="s">
        <v>211</v>
      </c>
      <c r="J181" s="4" t="s">
        <v>265</v>
      </c>
      <c r="K181" s="4">
        <f>VLOOKUP(I181,'LISTA DE ATLETAS'!D:E,2,FALSE)</f>
        <v>3</v>
      </c>
      <c r="L181" s="4">
        <v>4.0</v>
      </c>
      <c r="M181" s="40">
        <f>(ATLETAS[2PM]*2)+(ATLETAS[3PM]*3)+(ATLETAS[FTM])</f>
        <v>19</v>
      </c>
      <c r="N181" s="40">
        <f>ATLETAS[2PM]+ATLETAS[3PM]</f>
        <v>8</v>
      </c>
      <c r="O181" s="40">
        <f>ATLETAS[2PA]+ATLETAS[3PA]</f>
        <v>17</v>
      </c>
      <c r="P181" s="38">
        <f>IFERROR(ATLETAS[FGM]/ATLETAS[FGA],"")</f>
        <v>0.4705882353</v>
      </c>
      <c r="Q181" s="4">
        <v>7.0</v>
      </c>
      <c r="R181" s="4">
        <v>16.0</v>
      </c>
      <c r="S181" s="38">
        <f>IFERROR(ATLETAS[2PM]/ATLETAS[2PA],"")</f>
        <v>0.4375</v>
      </c>
      <c r="T181" s="4">
        <v>1.0</v>
      </c>
      <c r="U181" s="4">
        <v>1.0</v>
      </c>
      <c r="V181" s="38">
        <f>IFERROR(ATLETAS[3PM]/ATLETAS[3PA],"")</f>
        <v>1</v>
      </c>
      <c r="W181" s="4">
        <v>2.0</v>
      </c>
      <c r="X181" s="4">
        <v>4.0</v>
      </c>
      <c r="Y181" s="38">
        <f>IFERROR(ATLETAS[FTM]/ATLETAS[FTA],"")</f>
        <v>0.5</v>
      </c>
      <c r="Z181" s="4">
        <v>2.0</v>
      </c>
      <c r="AA181" s="4">
        <v>3.0</v>
      </c>
      <c r="AB181" s="40">
        <f>ATLETAS[REB O]+ATLETAS[REB D]</f>
        <v>5</v>
      </c>
      <c r="AC181" s="4">
        <v>1.0</v>
      </c>
      <c r="AD181" s="4">
        <v>2.0</v>
      </c>
      <c r="AE181" s="4">
        <v>2.0</v>
      </c>
      <c r="AF181" s="4">
        <v>0.0</v>
      </c>
      <c r="AG181" s="4">
        <v>0.0</v>
      </c>
      <c r="AH181" s="4">
        <v>3.0</v>
      </c>
      <c r="AI181" s="4">
        <v>-11.0</v>
      </c>
      <c r="AJ181" s="41">
        <f>ATLETAS[PONTOS]+ATLETAS[TOTAL REB]+ATLETAS[AST]+ATLETAS[TOCOS]+ATLETAS[ROUB]-(ATLETAS[FGA]-ATLETAS[FGM])-(ATLETAS[FTA]-ATLETAS[FTM])-ATLETAS[ERROS]</f>
        <v>14</v>
      </c>
    </row>
    <row r="182">
      <c r="A182" s="3">
        <v>181.0</v>
      </c>
      <c r="B182" s="4">
        <v>10.0</v>
      </c>
      <c r="C182" s="4" t="s">
        <v>262</v>
      </c>
      <c r="D182" s="36">
        <v>45818.0</v>
      </c>
      <c r="E182" s="4" t="s">
        <v>270</v>
      </c>
      <c r="F182" s="4">
        <v>2025.0</v>
      </c>
      <c r="G182" s="4" t="s">
        <v>209</v>
      </c>
      <c r="H182" s="4" t="s">
        <v>155</v>
      </c>
      <c r="I182" s="4" t="s">
        <v>214</v>
      </c>
      <c r="J182" s="4" t="s">
        <v>264</v>
      </c>
      <c r="K182" s="4">
        <f>VLOOKUP(I182,'LISTA DE ATLETAS'!D:E,2,FALSE)</f>
        <v>2</v>
      </c>
      <c r="L182" s="4">
        <v>11.0</v>
      </c>
      <c r="M182" s="40">
        <f>(ATLETAS[2PM]*2)+(ATLETAS[3PM]*3)+(ATLETAS[FTM])</f>
        <v>2</v>
      </c>
      <c r="N182" s="40">
        <f>ATLETAS[2PM]+ATLETAS[3PM]</f>
        <v>1</v>
      </c>
      <c r="O182" s="40">
        <f>ATLETAS[2PA]+ATLETAS[3PA]</f>
        <v>1</v>
      </c>
      <c r="P182" s="38">
        <f>IFERROR(ATLETAS[FGM]/ATLETAS[FGA],"")</f>
        <v>1</v>
      </c>
      <c r="Q182" s="4">
        <v>1.0</v>
      </c>
      <c r="R182" s="4">
        <v>1.0</v>
      </c>
      <c r="S182" s="38">
        <f>IFERROR(ATLETAS[2PM]/ATLETAS[2PA],"")</f>
        <v>1</v>
      </c>
      <c r="T182" s="4">
        <v>0.0</v>
      </c>
      <c r="U182" s="4">
        <v>0.0</v>
      </c>
      <c r="V182" s="38" t="str">
        <f>IFERROR(ATLETAS[3PM]/ATLETAS[3PA],"")</f>
        <v/>
      </c>
      <c r="W182" s="4">
        <v>0.0</v>
      </c>
      <c r="X182" s="4">
        <v>0.0</v>
      </c>
      <c r="Y182" s="38" t="str">
        <f>IFERROR(ATLETAS[FTM]/ATLETAS[FTA],"")</f>
        <v/>
      </c>
      <c r="Z182" s="4">
        <v>1.0</v>
      </c>
      <c r="AA182" s="4">
        <v>0.0</v>
      </c>
      <c r="AB182" s="40">
        <f>ATLETAS[REB O]+ATLETAS[REB D]</f>
        <v>1</v>
      </c>
      <c r="AC182" s="4">
        <v>0.0</v>
      </c>
      <c r="AD182" s="4">
        <v>1.0</v>
      </c>
      <c r="AE182" s="4">
        <v>1.0</v>
      </c>
      <c r="AF182" s="4">
        <v>0.0</v>
      </c>
      <c r="AG182" s="4">
        <v>1.0</v>
      </c>
      <c r="AH182" s="4">
        <v>0.0</v>
      </c>
      <c r="AI182" s="4">
        <v>2.0</v>
      </c>
      <c r="AJ182" s="41">
        <f>ATLETAS[PONTOS]+ATLETAS[TOTAL REB]+ATLETAS[AST]+ATLETAS[TOCOS]+ATLETAS[ROUB]-(ATLETAS[FGA]-ATLETAS[FGM])-(ATLETAS[FTA]-ATLETAS[FTM])-ATLETAS[ERROS]</f>
        <v>3</v>
      </c>
    </row>
    <row r="183">
      <c r="A183" s="3">
        <v>182.0</v>
      </c>
      <c r="B183" s="4">
        <v>10.0</v>
      </c>
      <c r="C183" s="4" t="s">
        <v>262</v>
      </c>
      <c r="D183" s="36">
        <v>45818.0</v>
      </c>
      <c r="E183" s="4" t="s">
        <v>270</v>
      </c>
      <c r="F183" s="4">
        <v>2025.0</v>
      </c>
      <c r="G183" s="4" t="s">
        <v>209</v>
      </c>
      <c r="H183" s="4" t="s">
        <v>155</v>
      </c>
      <c r="I183" s="4" t="s">
        <v>225</v>
      </c>
      <c r="J183" s="4" t="s">
        <v>265</v>
      </c>
      <c r="K183" s="4">
        <f>VLOOKUP(I183,'LISTA DE ATLETAS'!D:E,2,FALSE)</f>
        <v>5</v>
      </c>
      <c r="L183" s="4">
        <v>15.0</v>
      </c>
      <c r="M183" s="40">
        <f>(ATLETAS[2PM]*2)+(ATLETAS[3PM]*3)+(ATLETAS[FTM])</f>
        <v>12</v>
      </c>
      <c r="N183" s="40">
        <f>ATLETAS[2PM]+ATLETAS[3PM]</f>
        <v>3</v>
      </c>
      <c r="O183" s="40">
        <f>ATLETAS[2PA]+ATLETAS[3PA]</f>
        <v>23</v>
      </c>
      <c r="P183" s="38">
        <f>IFERROR(ATLETAS[FGM]/ATLETAS[FGA],"")</f>
        <v>0.1304347826</v>
      </c>
      <c r="Q183" s="4">
        <v>3.0</v>
      </c>
      <c r="R183" s="4">
        <v>19.0</v>
      </c>
      <c r="S183" s="38">
        <f>IFERROR(ATLETAS[2PM]/ATLETAS[2PA],"")</f>
        <v>0.1578947368</v>
      </c>
      <c r="T183" s="4">
        <v>0.0</v>
      </c>
      <c r="U183" s="4">
        <v>4.0</v>
      </c>
      <c r="V183" s="38">
        <f>IFERROR(ATLETAS[3PM]/ATLETAS[3PA],"")</f>
        <v>0</v>
      </c>
      <c r="W183" s="4">
        <v>6.0</v>
      </c>
      <c r="X183" s="4">
        <v>10.0</v>
      </c>
      <c r="Y183" s="38">
        <f>IFERROR(ATLETAS[FTM]/ATLETAS[FTA],"")</f>
        <v>0.6</v>
      </c>
      <c r="Z183" s="4">
        <v>6.0</v>
      </c>
      <c r="AA183" s="4">
        <v>13.0</v>
      </c>
      <c r="AB183" s="40">
        <f>ATLETAS[REB O]+ATLETAS[REB D]</f>
        <v>19</v>
      </c>
      <c r="AC183" s="4">
        <v>6.0</v>
      </c>
      <c r="AD183" s="4">
        <v>0.0</v>
      </c>
      <c r="AE183" s="4">
        <v>4.0</v>
      </c>
      <c r="AF183" s="4">
        <v>0.0</v>
      </c>
      <c r="AG183" s="4">
        <v>3.0</v>
      </c>
      <c r="AH183" s="4">
        <v>6.0</v>
      </c>
      <c r="AI183" s="4">
        <v>-1.0</v>
      </c>
      <c r="AJ183" s="41">
        <f>ATLETAS[PONTOS]+ATLETAS[TOTAL REB]+ATLETAS[AST]+ATLETAS[TOCOS]+ATLETAS[ROUB]-(ATLETAS[FGA]-ATLETAS[FGM])-(ATLETAS[FTA]-ATLETAS[FTM])-ATLETAS[ERROS]</f>
        <v>17</v>
      </c>
    </row>
    <row r="184">
      <c r="A184" s="3">
        <v>183.0</v>
      </c>
      <c r="B184" s="4">
        <v>10.0</v>
      </c>
      <c r="C184" s="4" t="s">
        <v>262</v>
      </c>
      <c r="D184" s="36">
        <v>45818.0</v>
      </c>
      <c r="E184" s="4" t="s">
        <v>270</v>
      </c>
      <c r="F184" s="4">
        <v>2025.0</v>
      </c>
      <c r="G184" s="4" t="s">
        <v>209</v>
      </c>
      <c r="H184" s="4" t="s">
        <v>155</v>
      </c>
      <c r="I184" s="4" t="s">
        <v>215</v>
      </c>
      <c r="J184" s="4" t="s">
        <v>264</v>
      </c>
      <c r="K184" s="4">
        <f>VLOOKUP(I184,'LISTA DE ATLETAS'!D:E,2,FALSE)</f>
        <v>4</v>
      </c>
      <c r="L184" s="4">
        <v>20.0</v>
      </c>
      <c r="M184" s="40">
        <f>(ATLETAS[2PM]*2)+(ATLETAS[3PM]*3)+(ATLETAS[FTM])</f>
        <v>1</v>
      </c>
      <c r="N184" s="40">
        <f>ATLETAS[2PM]+ATLETAS[3PM]</f>
        <v>0</v>
      </c>
      <c r="O184" s="40">
        <f>ATLETAS[2PA]+ATLETAS[3PA]</f>
        <v>5</v>
      </c>
      <c r="P184" s="38">
        <f>IFERROR(ATLETAS[FGM]/ATLETAS[FGA],"")</f>
        <v>0</v>
      </c>
      <c r="Q184" s="4">
        <v>0.0</v>
      </c>
      <c r="R184" s="4">
        <v>1.0</v>
      </c>
      <c r="S184" s="38">
        <f>IFERROR(ATLETAS[2PM]/ATLETAS[2PA],"")</f>
        <v>0</v>
      </c>
      <c r="T184" s="4">
        <v>0.0</v>
      </c>
      <c r="U184" s="4">
        <v>4.0</v>
      </c>
      <c r="V184" s="38">
        <f>IFERROR(ATLETAS[3PM]/ATLETAS[3PA],"")</f>
        <v>0</v>
      </c>
      <c r="W184" s="4">
        <v>1.0</v>
      </c>
      <c r="X184" s="4">
        <v>2.0</v>
      </c>
      <c r="Y184" s="38">
        <f>IFERROR(ATLETAS[FTM]/ATLETAS[FTA],"")</f>
        <v>0.5</v>
      </c>
      <c r="Z184" s="4">
        <v>0.0</v>
      </c>
      <c r="AA184" s="4">
        <v>7.0</v>
      </c>
      <c r="AB184" s="40">
        <f>ATLETAS[REB O]+ATLETAS[REB D]</f>
        <v>7</v>
      </c>
      <c r="AC184" s="4">
        <v>0.0</v>
      </c>
      <c r="AD184" s="4">
        <v>1.0</v>
      </c>
      <c r="AE184" s="4">
        <v>0.0</v>
      </c>
      <c r="AF184" s="4">
        <v>0.0</v>
      </c>
      <c r="AG184" s="4">
        <v>2.0</v>
      </c>
      <c r="AH184" s="4">
        <v>1.0</v>
      </c>
      <c r="AI184" s="4">
        <v>6.0</v>
      </c>
      <c r="AJ184" s="41">
        <f>ATLETAS[PONTOS]+ATLETAS[TOTAL REB]+ATLETAS[AST]+ATLETAS[TOCOS]+ATLETAS[ROUB]-(ATLETAS[FGA]-ATLETAS[FGM])-(ATLETAS[FTA]-ATLETAS[FTM])-ATLETAS[ERROS]</f>
        <v>1</v>
      </c>
    </row>
    <row r="185">
      <c r="A185" s="3">
        <v>184.0</v>
      </c>
      <c r="B185" s="4">
        <v>10.0</v>
      </c>
      <c r="C185" s="4" t="s">
        <v>262</v>
      </c>
      <c r="D185" s="36">
        <v>45818.0</v>
      </c>
      <c r="E185" s="4" t="s">
        <v>270</v>
      </c>
      <c r="F185" s="4">
        <v>2025.0</v>
      </c>
      <c r="G185" s="4" t="s">
        <v>209</v>
      </c>
      <c r="H185" s="4" t="s">
        <v>155</v>
      </c>
      <c r="I185" s="4" t="s">
        <v>216</v>
      </c>
      <c r="J185" s="4" t="s">
        <v>264</v>
      </c>
      <c r="K185" s="4">
        <f>VLOOKUP(I185,'LISTA DE ATLETAS'!D:E,2,FALSE)</f>
        <v>3</v>
      </c>
      <c r="L185" s="4">
        <v>23.0</v>
      </c>
      <c r="M185" s="40">
        <f>(ATLETAS[2PM]*2)+(ATLETAS[3PM]*3)+(ATLETAS[FTM])</f>
        <v>0</v>
      </c>
      <c r="N185" s="40">
        <f>ATLETAS[2PM]+ATLETAS[3PM]</f>
        <v>0</v>
      </c>
      <c r="O185" s="40">
        <f>ATLETAS[2PA]+ATLETAS[3PA]</f>
        <v>0</v>
      </c>
      <c r="P185" s="38" t="str">
        <f>IFERROR(ATLETAS[FGM]/ATLETAS[FGA],"")</f>
        <v/>
      </c>
      <c r="Q185" s="4">
        <v>0.0</v>
      </c>
      <c r="R185" s="4">
        <v>0.0</v>
      </c>
      <c r="S185" s="38" t="str">
        <f>IFERROR(ATLETAS[2PM]/ATLETAS[2PA],"")</f>
        <v/>
      </c>
      <c r="T185" s="4">
        <v>0.0</v>
      </c>
      <c r="U185" s="4">
        <v>0.0</v>
      </c>
      <c r="V185" s="38" t="str">
        <f>IFERROR(ATLETAS[3PM]/ATLETAS[3PA],"")</f>
        <v/>
      </c>
      <c r="W185" s="4">
        <v>0.0</v>
      </c>
      <c r="X185" s="4">
        <v>0.0</v>
      </c>
      <c r="Y185" s="38" t="str">
        <f>IFERROR(ATLETAS[FTM]/ATLETAS[FTA],"")</f>
        <v/>
      </c>
      <c r="Z185" s="4">
        <v>0.0</v>
      </c>
      <c r="AA185" s="4">
        <v>3.0</v>
      </c>
      <c r="AB185" s="40">
        <f>ATLETAS[REB O]+ATLETAS[REB D]</f>
        <v>3</v>
      </c>
      <c r="AC185" s="4">
        <v>0.0</v>
      </c>
      <c r="AD185" s="4">
        <v>1.0</v>
      </c>
      <c r="AE185" s="4">
        <v>0.0</v>
      </c>
      <c r="AF185" s="4">
        <v>0.0</v>
      </c>
      <c r="AG185" s="4">
        <v>0.0</v>
      </c>
      <c r="AH185" s="4">
        <v>0.0</v>
      </c>
      <c r="AI185" s="4">
        <v>-3.0</v>
      </c>
      <c r="AJ185" s="41">
        <f>ATLETAS[PONTOS]+ATLETAS[TOTAL REB]+ATLETAS[AST]+ATLETAS[TOCOS]+ATLETAS[ROUB]-(ATLETAS[FGA]-ATLETAS[FGM])-(ATLETAS[FTA]-ATLETAS[FTM])-ATLETAS[ERROS]</f>
        <v>2</v>
      </c>
    </row>
    <row r="186">
      <c r="A186" s="3">
        <v>185.0</v>
      </c>
      <c r="B186" s="4">
        <v>10.0</v>
      </c>
      <c r="C186" s="4" t="s">
        <v>262</v>
      </c>
      <c r="D186" s="36">
        <v>45818.0</v>
      </c>
      <c r="E186" s="4" t="s">
        <v>270</v>
      </c>
      <c r="F186" s="4">
        <v>2025.0</v>
      </c>
      <c r="G186" s="4" t="s">
        <v>209</v>
      </c>
      <c r="H186" s="4" t="s">
        <v>155</v>
      </c>
      <c r="I186" s="4" t="s">
        <v>217</v>
      </c>
      <c r="J186" s="4" t="s">
        <v>265</v>
      </c>
      <c r="K186" s="4">
        <f>VLOOKUP(I186,'LISTA DE ATLETAS'!D:E,2,FALSE)</f>
        <v>3</v>
      </c>
      <c r="L186" s="4">
        <v>27.0</v>
      </c>
      <c r="M186" s="40">
        <f>(ATLETAS[2PM]*2)+(ATLETAS[3PM]*3)+(ATLETAS[FTM])</f>
        <v>2</v>
      </c>
      <c r="N186" s="40">
        <f>ATLETAS[2PM]+ATLETAS[3PM]</f>
        <v>1</v>
      </c>
      <c r="O186" s="40">
        <f>ATLETAS[2PA]+ATLETAS[3PA]</f>
        <v>5</v>
      </c>
      <c r="P186" s="38">
        <f>IFERROR(ATLETAS[FGM]/ATLETAS[FGA],"")</f>
        <v>0.2</v>
      </c>
      <c r="Q186" s="4">
        <v>1.0</v>
      </c>
      <c r="R186" s="4">
        <v>5.0</v>
      </c>
      <c r="S186" s="38">
        <f>IFERROR(ATLETAS[2PM]/ATLETAS[2PA],"")</f>
        <v>0.2</v>
      </c>
      <c r="T186" s="4">
        <v>0.0</v>
      </c>
      <c r="U186" s="4">
        <v>0.0</v>
      </c>
      <c r="V186" s="38" t="str">
        <f>IFERROR(ATLETAS[3PM]/ATLETAS[3PA],"")</f>
        <v/>
      </c>
      <c r="W186" s="4">
        <v>0.0</v>
      </c>
      <c r="X186" s="4">
        <v>0.0</v>
      </c>
      <c r="Y186" s="38" t="str">
        <f>IFERROR(ATLETAS[FTM]/ATLETAS[FTA],"")</f>
        <v/>
      </c>
      <c r="Z186" s="4">
        <v>0.0</v>
      </c>
      <c r="AA186" s="4">
        <v>2.0</v>
      </c>
      <c r="AB186" s="40">
        <f>ATLETAS[REB O]+ATLETAS[REB D]</f>
        <v>2</v>
      </c>
      <c r="AC186" s="4">
        <v>7.0</v>
      </c>
      <c r="AD186" s="4">
        <v>3.0</v>
      </c>
      <c r="AE186" s="4">
        <v>0.0</v>
      </c>
      <c r="AF186" s="4">
        <v>1.0</v>
      </c>
      <c r="AG186" s="4">
        <v>4.0</v>
      </c>
      <c r="AH186" s="4">
        <v>0.0</v>
      </c>
      <c r="AI186" s="4">
        <v>-17.0</v>
      </c>
      <c r="AJ186" s="41">
        <f>ATLETAS[PONTOS]+ATLETAS[TOTAL REB]+ATLETAS[AST]+ATLETAS[TOCOS]+ATLETAS[ROUB]-(ATLETAS[FGA]-ATLETAS[FGM])-(ATLETAS[FTA]-ATLETAS[FTM])-ATLETAS[ERROS]</f>
        <v>5</v>
      </c>
    </row>
    <row r="187">
      <c r="A187" s="3">
        <v>186.0</v>
      </c>
      <c r="B187" s="4">
        <v>10.0</v>
      </c>
      <c r="C187" s="4" t="s">
        <v>262</v>
      </c>
      <c r="D187" s="36">
        <v>45818.0</v>
      </c>
      <c r="E187" s="4" t="s">
        <v>270</v>
      </c>
      <c r="F187" s="4">
        <v>2025.0</v>
      </c>
      <c r="G187" s="4" t="s">
        <v>209</v>
      </c>
      <c r="H187" s="4" t="s">
        <v>155</v>
      </c>
      <c r="I187" s="4" t="s">
        <v>218</v>
      </c>
      <c r="J187" s="4" t="s">
        <v>264</v>
      </c>
      <c r="K187" s="4">
        <f>VLOOKUP(I187,'LISTA DE ATLETAS'!D:E,2,FALSE)</f>
        <v>2</v>
      </c>
      <c r="L187" s="4">
        <v>28.0</v>
      </c>
      <c r="M187" s="40">
        <f>(ATLETAS[2PM]*2)+(ATLETAS[3PM]*3)+(ATLETAS[FTM])</f>
        <v>0</v>
      </c>
      <c r="N187" s="40">
        <f>ATLETAS[2PM]+ATLETAS[3PM]</f>
        <v>0</v>
      </c>
      <c r="O187" s="40">
        <f>ATLETAS[2PA]+ATLETAS[3PA]</f>
        <v>1</v>
      </c>
      <c r="P187" s="38">
        <f>IFERROR(ATLETAS[FGM]/ATLETAS[FGA],"")</f>
        <v>0</v>
      </c>
      <c r="Q187" s="4">
        <v>0.0</v>
      </c>
      <c r="R187" s="4">
        <v>1.0</v>
      </c>
      <c r="S187" s="38">
        <f>IFERROR(ATLETAS[2PM]/ATLETAS[2PA],"")</f>
        <v>0</v>
      </c>
      <c r="T187" s="4">
        <v>0.0</v>
      </c>
      <c r="U187" s="4">
        <v>0.0</v>
      </c>
      <c r="V187" s="38" t="str">
        <f>IFERROR(ATLETAS[3PM]/ATLETAS[3PA],"")</f>
        <v/>
      </c>
      <c r="W187" s="4">
        <v>0.0</v>
      </c>
      <c r="X187" s="4">
        <v>0.0</v>
      </c>
      <c r="Y187" s="38" t="str">
        <f>IFERROR(ATLETAS[FTM]/ATLETAS[FTA],"")</f>
        <v/>
      </c>
      <c r="Z187" s="4">
        <v>0.0</v>
      </c>
      <c r="AA187" s="4">
        <v>1.0</v>
      </c>
      <c r="AB187" s="40">
        <f>ATLETAS[REB O]+ATLETAS[REB D]</f>
        <v>1</v>
      </c>
      <c r="AC187" s="4">
        <v>0.0</v>
      </c>
      <c r="AD187" s="4">
        <v>1.0</v>
      </c>
      <c r="AE187" s="4">
        <v>0.0</v>
      </c>
      <c r="AF187" s="4">
        <v>0.0</v>
      </c>
      <c r="AG187" s="4">
        <v>0.0</v>
      </c>
      <c r="AH187" s="4">
        <v>0.0</v>
      </c>
      <c r="AI187" s="4">
        <v>-6.0</v>
      </c>
      <c r="AJ187" s="41">
        <f>ATLETAS[PONTOS]+ATLETAS[TOTAL REB]+ATLETAS[AST]+ATLETAS[TOCOS]+ATLETAS[ROUB]-(ATLETAS[FGA]-ATLETAS[FGM])-(ATLETAS[FTA]-ATLETAS[FTM])-ATLETAS[ERROS]</f>
        <v>-1</v>
      </c>
    </row>
    <row r="188">
      <c r="A188" s="3">
        <v>187.0</v>
      </c>
      <c r="B188" s="4">
        <v>10.0</v>
      </c>
      <c r="C188" s="4" t="s">
        <v>262</v>
      </c>
      <c r="D188" s="36">
        <v>45818.0</v>
      </c>
      <c r="E188" s="4" t="s">
        <v>270</v>
      </c>
      <c r="F188" s="4">
        <v>2025.0</v>
      </c>
      <c r="G188" s="4" t="s">
        <v>209</v>
      </c>
      <c r="H188" s="4" t="s">
        <v>155</v>
      </c>
      <c r="I188" s="4" t="s">
        <v>219</v>
      </c>
      <c r="J188" s="4" t="s">
        <v>264</v>
      </c>
      <c r="K188" s="4">
        <f>VLOOKUP(I188,'LISTA DE ATLETAS'!D:E,2,FALSE)</f>
        <v>2</v>
      </c>
      <c r="L188" s="4">
        <v>41.0</v>
      </c>
      <c r="M188" s="40">
        <f>(ATLETAS[2PM]*2)+(ATLETAS[3PM]*3)+(ATLETAS[FTM])</f>
        <v>0</v>
      </c>
      <c r="N188" s="40">
        <f>ATLETAS[2PM]+ATLETAS[3PM]</f>
        <v>0</v>
      </c>
      <c r="O188" s="40">
        <f>ATLETAS[2PA]+ATLETAS[3PA]</f>
        <v>1</v>
      </c>
      <c r="P188" s="38">
        <f>IFERROR(ATLETAS[FGM]/ATLETAS[FGA],"")</f>
        <v>0</v>
      </c>
      <c r="Q188" s="4">
        <v>0.0</v>
      </c>
      <c r="R188" s="4">
        <v>1.0</v>
      </c>
      <c r="S188" s="38">
        <f>IFERROR(ATLETAS[2PM]/ATLETAS[2PA],"")</f>
        <v>0</v>
      </c>
      <c r="T188" s="4">
        <v>0.0</v>
      </c>
      <c r="U188" s="4">
        <v>0.0</v>
      </c>
      <c r="V188" s="38" t="str">
        <f>IFERROR(ATLETAS[3PM]/ATLETAS[3PA],"")</f>
        <v/>
      </c>
      <c r="W188" s="4">
        <v>0.0</v>
      </c>
      <c r="X188" s="4">
        <v>0.0</v>
      </c>
      <c r="Y188" s="38" t="str">
        <f>IFERROR(ATLETAS[FTM]/ATLETAS[FTA],"")</f>
        <v/>
      </c>
      <c r="Z188" s="4">
        <v>0.0</v>
      </c>
      <c r="AA188" s="4">
        <v>1.0</v>
      </c>
      <c r="AB188" s="40">
        <f>ATLETAS[REB O]+ATLETAS[REB D]</f>
        <v>1</v>
      </c>
      <c r="AC188" s="4">
        <v>0.0</v>
      </c>
      <c r="AD188" s="4">
        <v>4.0</v>
      </c>
      <c r="AE188" s="4">
        <v>0.0</v>
      </c>
      <c r="AF188" s="4">
        <v>0.0</v>
      </c>
      <c r="AG188" s="4">
        <v>0.0</v>
      </c>
      <c r="AH188" s="4">
        <v>0.0</v>
      </c>
      <c r="AI188" s="4">
        <v>-5.0</v>
      </c>
      <c r="AJ188" s="41">
        <f>ATLETAS[PONTOS]+ATLETAS[TOTAL REB]+ATLETAS[AST]+ATLETAS[TOCOS]+ATLETAS[ROUB]-(ATLETAS[FGA]-ATLETAS[FGM])-(ATLETAS[FTA]-ATLETAS[FTM])-ATLETAS[ERROS]</f>
        <v>-4</v>
      </c>
    </row>
    <row r="189">
      <c r="A189" s="3">
        <v>188.0</v>
      </c>
      <c r="B189" s="4">
        <v>10.0</v>
      </c>
      <c r="C189" s="4" t="s">
        <v>262</v>
      </c>
      <c r="D189" s="36">
        <v>45818.0</v>
      </c>
      <c r="E189" s="4" t="s">
        <v>270</v>
      </c>
      <c r="F189" s="4">
        <v>2025.0</v>
      </c>
      <c r="G189" s="4" t="s">
        <v>209</v>
      </c>
      <c r="H189" s="4" t="s">
        <v>155</v>
      </c>
      <c r="I189" s="4" t="s">
        <v>221</v>
      </c>
      <c r="J189" s="4" t="s">
        <v>264</v>
      </c>
      <c r="K189" s="4">
        <f>VLOOKUP(I189,'LISTA DE ATLETAS'!D:E,2,FALSE)</f>
        <v>1</v>
      </c>
      <c r="L189" s="4">
        <v>73.0</v>
      </c>
      <c r="M189" s="40">
        <f>(ATLETAS[2PM]*2)+(ATLETAS[3PM]*3)+(ATLETAS[FTM])</f>
        <v>6</v>
      </c>
      <c r="N189" s="40">
        <f>ATLETAS[2PM]+ATLETAS[3PM]</f>
        <v>2</v>
      </c>
      <c r="O189" s="40">
        <f>ATLETAS[2PA]+ATLETAS[3PA]</f>
        <v>5</v>
      </c>
      <c r="P189" s="38">
        <f>IFERROR(ATLETAS[FGM]/ATLETAS[FGA],"")</f>
        <v>0.4</v>
      </c>
      <c r="Q189" s="4">
        <v>2.0</v>
      </c>
      <c r="R189" s="4">
        <v>5.0</v>
      </c>
      <c r="S189" s="38">
        <f>IFERROR(ATLETAS[2PM]/ATLETAS[2PA],"")</f>
        <v>0.4</v>
      </c>
      <c r="T189" s="4">
        <v>0.0</v>
      </c>
      <c r="U189" s="4">
        <v>0.0</v>
      </c>
      <c r="V189" s="38" t="str">
        <f>IFERROR(ATLETAS[3PM]/ATLETAS[3PA],"")</f>
        <v/>
      </c>
      <c r="W189" s="4">
        <v>2.0</v>
      </c>
      <c r="X189" s="4">
        <v>2.0</v>
      </c>
      <c r="Y189" s="38">
        <f>IFERROR(ATLETAS[FTM]/ATLETAS[FTA],"")</f>
        <v>1</v>
      </c>
      <c r="Z189" s="4">
        <v>1.0</v>
      </c>
      <c r="AA189" s="4">
        <v>1.0</v>
      </c>
      <c r="AB189" s="40">
        <f>ATLETAS[REB O]+ATLETAS[REB D]</f>
        <v>2</v>
      </c>
      <c r="AC189" s="4">
        <v>0.0</v>
      </c>
      <c r="AD189" s="4">
        <v>0.0</v>
      </c>
      <c r="AE189" s="4">
        <v>0.0</v>
      </c>
      <c r="AF189" s="4">
        <v>0.0</v>
      </c>
      <c r="AG189" s="4">
        <v>2.0</v>
      </c>
      <c r="AH189" s="4">
        <v>1.0</v>
      </c>
      <c r="AI189" s="4">
        <v>6.0</v>
      </c>
      <c r="AJ189" s="41">
        <f>ATLETAS[PONTOS]+ATLETAS[TOTAL REB]+ATLETAS[AST]+ATLETAS[TOCOS]+ATLETAS[ROUB]-(ATLETAS[FGA]-ATLETAS[FGM])-(ATLETAS[FTA]-ATLETAS[FTM])-ATLETAS[ERROS]</f>
        <v>5</v>
      </c>
    </row>
    <row r="190">
      <c r="A190" s="3">
        <v>189.0</v>
      </c>
      <c r="B190" s="4">
        <v>10.0</v>
      </c>
      <c r="C190" s="4" t="s">
        <v>262</v>
      </c>
      <c r="D190" s="36">
        <v>45818.0</v>
      </c>
      <c r="E190" s="4" t="s">
        <v>270</v>
      </c>
      <c r="F190" s="4">
        <v>2025.0</v>
      </c>
      <c r="G190" s="4" t="s">
        <v>209</v>
      </c>
      <c r="H190" s="4" t="s">
        <v>155</v>
      </c>
      <c r="I190" s="4" t="s">
        <v>222</v>
      </c>
      <c r="J190" s="4" t="s">
        <v>265</v>
      </c>
      <c r="K190" s="4">
        <f>VLOOKUP(I190,'LISTA DE ATLETAS'!D:E,2,FALSE)</f>
        <v>1</v>
      </c>
      <c r="L190" s="4">
        <v>74.0</v>
      </c>
      <c r="M190" s="40">
        <f>(ATLETAS[2PM]*2)+(ATLETAS[3PM]*3)+(ATLETAS[FTM])</f>
        <v>0</v>
      </c>
      <c r="N190" s="40">
        <f>ATLETAS[2PM]+ATLETAS[3PM]</f>
        <v>0</v>
      </c>
      <c r="O190" s="40">
        <f>ATLETAS[2PA]+ATLETAS[3PA]</f>
        <v>3</v>
      </c>
      <c r="P190" s="38">
        <f>IFERROR(ATLETAS[FGM]/ATLETAS[FGA],"")</f>
        <v>0</v>
      </c>
      <c r="Q190" s="4">
        <v>0.0</v>
      </c>
      <c r="R190" s="4">
        <v>3.0</v>
      </c>
      <c r="S190" s="38">
        <f>IFERROR(ATLETAS[2PM]/ATLETAS[2PA],"")</f>
        <v>0</v>
      </c>
      <c r="T190" s="4">
        <v>0.0</v>
      </c>
      <c r="U190" s="4">
        <v>0.0</v>
      </c>
      <c r="V190" s="38" t="str">
        <f>IFERROR(ATLETAS[3PM]/ATLETAS[3PA],"")</f>
        <v/>
      </c>
      <c r="W190" s="4">
        <v>0.0</v>
      </c>
      <c r="X190" s="4">
        <v>0.0</v>
      </c>
      <c r="Y190" s="38" t="str">
        <f>IFERROR(ATLETAS[FTM]/ATLETAS[FTA],"")</f>
        <v/>
      </c>
      <c r="Z190" s="4">
        <v>1.0</v>
      </c>
      <c r="AA190" s="4">
        <v>1.0</v>
      </c>
      <c r="AB190" s="40">
        <f>ATLETAS[REB O]+ATLETAS[REB D]</f>
        <v>2</v>
      </c>
      <c r="AC190" s="4">
        <v>1.0</v>
      </c>
      <c r="AD190" s="4">
        <v>2.0</v>
      </c>
      <c r="AE190" s="4">
        <v>0.0</v>
      </c>
      <c r="AF190" s="4">
        <v>0.0</v>
      </c>
      <c r="AG190" s="4">
        <v>0.0</v>
      </c>
      <c r="AH190" s="4">
        <v>0.0</v>
      </c>
      <c r="AI190" s="4">
        <v>-15.0</v>
      </c>
      <c r="AJ190" s="41">
        <f>ATLETAS[PONTOS]+ATLETAS[TOTAL REB]+ATLETAS[AST]+ATLETAS[TOCOS]+ATLETAS[ROUB]-(ATLETAS[FGA]-ATLETAS[FGM])-(ATLETAS[FTA]-ATLETAS[FTM])-ATLETAS[ERROS]</f>
        <v>-2</v>
      </c>
    </row>
    <row r="191">
      <c r="A191" s="3">
        <v>190.0</v>
      </c>
      <c r="B191" s="4">
        <v>10.0</v>
      </c>
      <c r="C191" s="4" t="s">
        <v>262</v>
      </c>
      <c r="D191" s="36">
        <v>45818.0</v>
      </c>
      <c r="E191" s="4" t="s">
        <v>270</v>
      </c>
      <c r="F191" s="4">
        <v>2025.0</v>
      </c>
      <c r="G191" s="4" t="s">
        <v>209</v>
      </c>
      <c r="H191" s="4" t="s">
        <v>155</v>
      </c>
      <c r="I191" s="4" t="s">
        <v>223</v>
      </c>
      <c r="J191" s="4" t="s">
        <v>265</v>
      </c>
      <c r="K191" s="4">
        <f>VLOOKUP(I191,'LISTA DE ATLETAS'!D:E,2,FALSE)</f>
        <v>4</v>
      </c>
      <c r="L191" s="4">
        <v>77.0</v>
      </c>
      <c r="M191" s="40">
        <f>(ATLETAS[2PM]*2)+(ATLETAS[3PM]*3)+(ATLETAS[FTM])</f>
        <v>2</v>
      </c>
      <c r="N191" s="40">
        <f>ATLETAS[2PM]+ATLETAS[3PM]</f>
        <v>0</v>
      </c>
      <c r="O191" s="40">
        <f>ATLETAS[2PA]+ATLETAS[3PA]</f>
        <v>6</v>
      </c>
      <c r="P191" s="38">
        <f>IFERROR(ATLETAS[FGM]/ATLETAS[FGA],"")</f>
        <v>0</v>
      </c>
      <c r="Q191" s="4">
        <v>0.0</v>
      </c>
      <c r="R191" s="4">
        <v>1.0</v>
      </c>
      <c r="S191" s="38">
        <f>IFERROR(ATLETAS[2PM]/ATLETAS[2PA],"")</f>
        <v>0</v>
      </c>
      <c r="T191" s="4">
        <v>0.0</v>
      </c>
      <c r="U191" s="4">
        <v>5.0</v>
      </c>
      <c r="V191" s="38">
        <f>IFERROR(ATLETAS[3PM]/ATLETAS[3PA],"")</f>
        <v>0</v>
      </c>
      <c r="W191" s="4">
        <v>2.0</v>
      </c>
      <c r="X191" s="4">
        <v>4.0</v>
      </c>
      <c r="Y191" s="38">
        <f>IFERROR(ATLETAS[FTM]/ATLETAS[FTA],"")</f>
        <v>0.5</v>
      </c>
      <c r="Z191" s="4">
        <v>0.0</v>
      </c>
      <c r="AA191" s="4">
        <v>2.0</v>
      </c>
      <c r="AB191" s="40">
        <f>ATLETAS[REB O]+ATLETAS[REB D]</f>
        <v>2</v>
      </c>
      <c r="AC191" s="4">
        <v>1.0</v>
      </c>
      <c r="AD191" s="4">
        <v>1.0</v>
      </c>
      <c r="AE191" s="4">
        <v>0.0</v>
      </c>
      <c r="AF191" s="4">
        <v>0.0</v>
      </c>
      <c r="AG191" s="4">
        <v>3.0</v>
      </c>
      <c r="AH191" s="4">
        <v>2.0</v>
      </c>
      <c r="AI191" s="4">
        <v>-13.0</v>
      </c>
      <c r="AJ191" s="41">
        <f>ATLETAS[PONTOS]+ATLETAS[TOTAL REB]+ATLETAS[AST]+ATLETAS[TOCOS]+ATLETAS[ROUB]-(ATLETAS[FGA]-ATLETAS[FGM])-(ATLETAS[FTA]-ATLETAS[FTM])-ATLETAS[ERROS]</f>
        <v>-4</v>
      </c>
    </row>
    <row r="192">
      <c r="A192" s="3">
        <v>191.0</v>
      </c>
      <c r="B192" s="4">
        <v>10.0</v>
      </c>
      <c r="C192" s="4" t="s">
        <v>262</v>
      </c>
      <c r="D192" s="36">
        <v>45818.0</v>
      </c>
      <c r="E192" s="4" t="s">
        <v>270</v>
      </c>
      <c r="F192" s="4">
        <v>2025.0</v>
      </c>
      <c r="G192" s="4" t="s">
        <v>209</v>
      </c>
      <c r="H192" s="4" t="s">
        <v>155</v>
      </c>
      <c r="I192" s="4" t="s">
        <v>224</v>
      </c>
      <c r="J192" s="4" t="s">
        <v>264</v>
      </c>
      <c r="K192" s="4">
        <f>VLOOKUP(I192,'LISTA DE ATLETAS'!D:E,2,FALSE)</f>
        <v>6</v>
      </c>
      <c r="L192" s="4">
        <v>99.0</v>
      </c>
      <c r="M192" s="40">
        <f>(ATLETAS[2PM]*2)+(ATLETAS[3PM]*3)+(ATLETAS[FTM])</f>
        <v>0</v>
      </c>
      <c r="N192" s="40">
        <f>ATLETAS[2PM]+ATLETAS[3PM]</f>
        <v>0</v>
      </c>
      <c r="O192" s="40">
        <f>ATLETAS[2PA]+ATLETAS[3PA]</f>
        <v>0</v>
      </c>
      <c r="P192" s="38" t="str">
        <f>IFERROR(ATLETAS[FGM]/ATLETAS[FGA],"")</f>
        <v/>
      </c>
      <c r="Q192" s="4">
        <v>0.0</v>
      </c>
      <c r="R192" s="4">
        <v>0.0</v>
      </c>
      <c r="S192" s="38" t="str">
        <f>IFERROR(ATLETAS[2PM]/ATLETAS[2PA],"")</f>
        <v/>
      </c>
      <c r="T192" s="4">
        <v>0.0</v>
      </c>
      <c r="U192" s="4">
        <v>0.0</v>
      </c>
      <c r="V192" s="38" t="str">
        <f>IFERROR(ATLETAS[3PM]/ATLETAS[3PA],"")</f>
        <v/>
      </c>
      <c r="W192" s="4">
        <v>0.0</v>
      </c>
      <c r="X192" s="4">
        <v>0.0</v>
      </c>
      <c r="Y192" s="38" t="str">
        <f>IFERROR(ATLETAS[FTM]/ATLETAS[FTA],"")</f>
        <v/>
      </c>
      <c r="Z192" s="4">
        <v>0.0</v>
      </c>
      <c r="AA192" s="4">
        <v>0.0</v>
      </c>
      <c r="AB192" s="40">
        <f>ATLETAS[REB O]+ATLETAS[REB D]</f>
        <v>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-3.0</v>
      </c>
      <c r="AJ192" s="41">
        <f>ATLETAS[PONTOS]+ATLETAS[TOTAL REB]+ATLETAS[AST]+ATLETAS[TOCOS]+ATLETAS[ROUB]-(ATLETAS[FGA]-ATLETAS[FGM])-(ATLETAS[FTA]-ATLETAS[FTM])-ATLETAS[ERROS]</f>
        <v>0</v>
      </c>
    </row>
    <row r="193">
      <c r="A193" s="3">
        <v>192.0</v>
      </c>
      <c r="B193" s="4">
        <v>11.0</v>
      </c>
      <c r="C193" s="4" t="s">
        <v>262</v>
      </c>
      <c r="D193" s="36">
        <v>45822.0</v>
      </c>
      <c r="E193" s="4" t="s">
        <v>270</v>
      </c>
      <c r="F193" s="4">
        <v>2025.0</v>
      </c>
      <c r="G193" s="4" t="s">
        <v>67</v>
      </c>
      <c r="H193" s="4" t="s">
        <v>34</v>
      </c>
      <c r="I193" s="4" t="s">
        <v>86</v>
      </c>
      <c r="J193" s="4" t="s">
        <v>265</v>
      </c>
      <c r="K193" s="4">
        <f>VLOOKUP(I193,'LISTA DE ATLETAS'!D:E,2,FALSE)</f>
        <v>4</v>
      </c>
      <c r="L193" s="4">
        <v>5.0</v>
      </c>
      <c r="M193" s="40">
        <f>(ATLETAS[2PM]*2)+(ATLETAS[3PM]*3)+(ATLETAS[FTM])</f>
        <v>20</v>
      </c>
      <c r="N193" s="40">
        <f>ATLETAS[2PM]+ATLETAS[3PM]</f>
        <v>8</v>
      </c>
      <c r="O193" s="40">
        <f>ATLETAS[2PA]+ATLETAS[3PA]</f>
        <v>15</v>
      </c>
      <c r="P193" s="38">
        <f>IFERROR(ATLETAS[FGM]/ATLETAS[FGA],"")</f>
        <v>0.5333333333</v>
      </c>
      <c r="Q193" s="4">
        <v>4.0</v>
      </c>
      <c r="R193" s="4">
        <v>6.0</v>
      </c>
      <c r="S193" s="38">
        <f>IFERROR(ATLETAS[2PM]/ATLETAS[2PA],"")</f>
        <v>0.6666666667</v>
      </c>
      <c r="T193" s="4">
        <v>4.0</v>
      </c>
      <c r="U193" s="4">
        <v>9.0</v>
      </c>
      <c r="V193" s="38">
        <f>IFERROR(ATLETAS[3PM]/ATLETAS[3PA],"")</f>
        <v>0.4444444444</v>
      </c>
      <c r="W193" s="4">
        <v>0.0</v>
      </c>
      <c r="X193" s="4">
        <v>0.0</v>
      </c>
      <c r="Y193" s="38" t="str">
        <f>IFERROR(ATLETAS[FTM]/ATLETAS[FTA],"")</f>
        <v/>
      </c>
      <c r="Z193" s="4">
        <v>1.0</v>
      </c>
      <c r="AA193" s="4">
        <v>13.0</v>
      </c>
      <c r="AB193" s="40">
        <f>ATLETAS[REB O]+ATLETAS[REB D]</f>
        <v>14</v>
      </c>
      <c r="AC193" s="4">
        <v>8.0</v>
      </c>
      <c r="AD193" s="4">
        <v>3.0</v>
      </c>
      <c r="AE193" s="4">
        <v>2.0</v>
      </c>
      <c r="AF193" s="4">
        <v>1.0</v>
      </c>
      <c r="AG193" s="4">
        <v>3.0</v>
      </c>
      <c r="AH193" s="4">
        <v>0.0</v>
      </c>
      <c r="AI193" s="4">
        <v>56.0</v>
      </c>
      <c r="AJ193" s="41">
        <f>ATLETAS[PONTOS]+ATLETAS[TOTAL REB]+ATLETAS[AST]+ATLETAS[TOCOS]+ATLETAS[ROUB]-(ATLETAS[FGA]-ATLETAS[FGM])-(ATLETAS[FTA]-ATLETAS[FTM])-ATLETAS[ERROS]</f>
        <v>35</v>
      </c>
    </row>
    <row r="194">
      <c r="A194" s="3">
        <v>193.0</v>
      </c>
      <c r="B194" s="4">
        <v>11.0</v>
      </c>
      <c r="C194" s="4" t="s">
        <v>262</v>
      </c>
      <c r="D194" s="36">
        <v>45822.0</v>
      </c>
      <c r="E194" s="4" t="s">
        <v>270</v>
      </c>
      <c r="F194" s="4">
        <v>2025.0</v>
      </c>
      <c r="G194" s="4" t="s">
        <v>67</v>
      </c>
      <c r="H194" s="4" t="s">
        <v>34</v>
      </c>
      <c r="I194" s="4" t="s">
        <v>72</v>
      </c>
      <c r="J194" s="4" t="s">
        <v>265</v>
      </c>
      <c r="K194" s="4">
        <f>VLOOKUP(I194,'LISTA DE ATLETAS'!D:E,2,FALSE)</f>
        <v>1</v>
      </c>
      <c r="L194" s="4">
        <v>10.0</v>
      </c>
      <c r="M194" s="40">
        <f>(ATLETAS[2PM]*2)+(ATLETAS[3PM]*3)+(ATLETAS[FTM])</f>
        <v>30</v>
      </c>
      <c r="N194" s="40">
        <f>ATLETAS[2PM]+ATLETAS[3PM]</f>
        <v>12</v>
      </c>
      <c r="O194" s="40">
        <f>ATLETAS[2PA]+ATLETAS[3PA]</f>
        <v>24</v>
      </c>
      <c r="P194" s="38">
        <f>IFERROR(ATLETAS[FGM]/ATLETAS[FGA],"")</f>
        <v>0.5</v>
      </c>
      <c r="Q194" s="4">
        <v>6.0</v>
      </c>
      <c r="R194" s="4">
        <v>8.0</v>
      </c>
      <c r="S194" s="38">
        <f>IFERROR(ATLETAS[2PM]/ATLETAS[2PA],"")</f>
        <v>0.75</v>
      </c>
      <c r="T194" s="4">
        <v>6.0</v>
      </c>
      <c r="U194" s="4">
        <v>16.0</v>
      </c>
      <c r="V194" s="38">
        <f>IFERROR(ATLETAS[3PM]/ATLETAS[3PA],"")</f>
        <v>0.375</v>
      </c>
      <c r="W194" s="4">
        <v>0.0</v>
      </c>
      <c r="X194" s="4">
        <v>0.0</v>
      </c>
      <c r="Y194" s="38" t="str">
        <f>IFERROR(ATLETAS[FTM]/ATLETAS[FTA],"")</f>
        <v/>
      </c>
      <c r="Z194" s="4">
        <v>1.0</v>
      </c>
      <c r="AA194" s="4">
        <v>3.0</v>
      </c>
      <c r="AB194" s="40">
        <f>ATLETAS[REB O]+ATLETAS[REB D]</f>
        <v>4</v>
      </c>
      <c r="AC194" s="4">
        <v>8.0</v>
      </c>
      <c r="AD194" s="4">
        <v>4.0</v>
      </c>
      <c r="AE194" s="4">
        <v>5.0</v>
      </c>
      <c r="AF194" s="4">
        <v>0.0</v>
      </c>
      <c r="AG194" s="4">
        <v>0.0</v>
      </c>
      <c r="AH194" s="4">
        <v>0.0</v>
      </c>
      <c r="AI194" s="4">
        <v>62.0</v>
      </c>
      <c r="AJ194" s="41">
        <f>ATLETAS[PONTOS]+ATLETAS[TOTAL REB]+ATLETAS[AST]+ATLETAS[TOCOS]+ATLETAS[ROUB]-(ATLETAS[FGA]-ATLETAS[FGM])-(ATLETAS[FTA]-ATLETAS[FTM])-ATLETAS[ERROS]</f>
        <v>31</v>
      </c>
    </row>
    <row r="195">
      <c r="A195" s="3">
        <v>194.0</v>
      </c>
      <c r="B195" s="4">
        <v>11.0</v>
      </c>
      <c r="C195" s="4" t="s">
        <v>262</v>
      </c>
      <c r="D195" s="36">
        <v>45822.0</v>
      </c>
      <c r="E195" s="4" t="s">
        <v>270</v>
      </c>
      <c r="F195" s="4">
        <v>2025.0</v>
      </c>
      <c r="G195" s="4" t="s">
        <v>67</v>
      </c>
      <c r="H195" s="4" t="s">
        <v>34</v>
      </c>
      <c r="I195" s="4" t="s">
        <v>74</v>
      </c>
      <c r="J195" s="4" t="s">
        <v>265</v>
      </c>
      <c r="K195" s="4">
        <f>VLOOKUP(I195,'LISTA DE ATLETAS'!D:E,2,FALSE)</f>
        <v>8</v>
      </c>
      <c r="L195" s="4">
        <v>11.0</v>
      </c>
      <c r="M195" s="40">
        <f>(ATLETAS[2PM]*2)+(ATLETAS[3PM]*3)+(ATLETAS[FTM])</f>
        <v>18</v>
      </c>
      <c r="N195" s="40">
        <f>ATLETAS[2PM]+ATLETAS[3PM]</f>
        <v>5</v>
      </c>
      <c r="O195" s="40">
        <f>ATLETAS[2PA]+ATLETAS[3PA]</f>
        <v>12</v>
      </c>
      <c r="P195" s="38">
        <f>IFERROR(ATLETAS[FGM]/ATLETAS[FGA],"")</f>
        <v>0.4166666667</v>
      </c>
      <c r="Q195" s="4">
        <v>1.0</v>
      </c>
      <c r="R195" s="4">
        <v>2.0</v>
      </c>
      <c r="S195" s="38">
        <f>IFERROR(ATLETAS[2PM]/ATLETAS[2PA],"")</f>
        <v>0.5</v>
      </c>
      <c r="T195" s="4">
        <v>4.0</v>
      </c>
      <c r="U195" s="4">
        <v>10.0</v>
      </c>
      <c r="V195" s="38">
        <f>IFERROR(ATLETAS[3PM]/ATLETAS[3PA],"")</f>
        <v>0.4</v>
      </c>
      <c r="W195" s="4">
        <v>4.0</v>
      </c>
      <c r="X195" s="4">
        <v>4.0</v>
      </c>
      <c r="Y195" s="38">
        <f>IFERROR(ATLETAS[FTM]/ATLETAS[FTA],"")</f>
        <v>1</v>
      </c>
      <c r="Z195" s="4">
        <v>1.0</v>
      </c>
      <c r="AA195" s="4">
        <v>7.0</v>
      </c>
      <c r="AB195" s="40">
        <f>ATLETAS[REB O]+ATLETAS[REB D]</f>
        <v>8</v>
      </c>
      <c r="AC195" s="4">
        <v>6.0</v>
      </c>
      <c r="AD195" s="4">
        <v>2.0</v>
      </c>
      <c r="AE195" s="4">
        <v>1.0</v>
      </c>
      <c r="AF195" s="4">
        <v>1.0</v>
      </c>
      <c r="AG195" s="4">
        <v>2.0</v>
      </c>
      <c r="AH195" s="4">
        <v>2.0</v>
      </c>
      <c r="AI195" s="4">
        <v>64.0</v>
      </c>
      <c r="AJ195" s="41">
        <f>ATLETAS[PONTOS]+ATLETAS[TOTAL REB]+ATLETAS[AST]+ATLETAS[TOCOS]+ATLETAS[ROUB]-(ATLETAS[FGA]-ATLETAS[FGM])-(ATLETAS[FTA]-ATLETAS[FTM])-ATLETAS[ERROS]</f>
        <v>25</v>
      </c>
    </row>
    <row r="196">
      <c r="A196" s="3">
        <v>195.0</v>
      </c>
      <c r="B196" s="4">
        <v>11.0</v>
      </c>
      <c r="C196" s="4" t="s">
        <v>262</v>
      </c>
      <c r="D196" s="36">
        <v>45822.0</v>
      </c>
      <c r="E196" s="4" t="s">
        <v>270</v>
      </c>
      <c r="F196" s="4">
        <v>2025.0</v>
      </c>
      <c r="G196" s="4" t="s">
        <v>67</v>
      </c>
      <c r="H196" s="4" t="s">
        <v>34</v>
      </c>
      <c r="I196" s="4" t="s">
        <v>90</v>
      </c>
      <c r="J196" s="4" t="s">
        <v>265</v>
      </c>
      <c r="K196" s="4">
        <f>VLOOKUP(I196,'LISTA DE ATLETAS'!D:E,2,FALSE)</f>
        <v>8</v>
      </c>
      <c r="L196" s="4">
        <v>12.0</v>
      </c>
      <c r="M196" s="40">
        <f>(ATLETAS[2PM]*2)+(ATLETAS[3PM]*3)+(ATLETAS[FTM])</f>
        <v>4</v>
      </c>
      <c r="N196" s="40">
        <f>ATLETAS[2PM]+ATLETAS[3PM]</f>
        <v>2</v>
      </c>
      <c r="O196" s="40">
        <f>ATLETAS[2PA]+ATLETAS[3PA]</f>
        <v>5</v>
      </c>
      <c r="P196" s="38">
        <f>IFERROR(ATLETAS[FGM]/ATLETAS[FGA],"")</f>
        <v>0.4</v>
      </c>
      <c r="Q196" s="4">
        <v>2.0</v>
      </c>
      <c r="R196" s="4">
        <v>5.0</v>
      </c>
      <c r="S196" s="38">
        <f>IFERROR(ATLETAS[2PM]/ATLETAS[2PA],"")</f>
        <v>0.4</v>
      </c>
      <c r="T196" s="4">
        <v>0.0</v>
      </c>
      <c r="U196" s="4">
        <v>0.0</v>
      </c>
      <c r="V196" s="38" t="str">
        <f>IFERROR(ATLETAS[3PM]/ATLETAS[3PA],"")</f>
        <v/>
      </c>
      <c r="W196" s="4">
        <v>0.0</v>
      </c>
      <c r="X196" s="4">
        <v>0.0</v>
      </c>
      <c r="Y196" s="38" t="str">
        <f>IFERROR(ATLETAS[FTM]/ATLETAS[FTA],"")</f>
        <v/>
      </c>
      <c r="Z196" s="4">
        <v>1.0</v>
      </c>
      <c r="AA196" s="4">
        <v>11.0</v>
      </c>
      <c r="AB196" s="40">
        <f>ATLETAS[REB O]+ATLETAS[REB D]</f>
        <v>12</v>
      </c>
      <c r="AC196" s="4">
        <v>1.0</v>
      </c>
      <c r="AD196" s="4">
        <v>2.0</v>
      </c>
      <c r="AE196" s="4">
        <v>2.0</v>
      </c>
      <c r="AF196" s="4">
        <v>0.0</v>
      </c>
      <c r="AG196" s="4">
        <v>0.0</v>
      </c>
      <c r="AH196" s="4">
        <v>0.0</v>
      </c>
      <c r="AI196" s="4">
        <v>52.0</v>
      </c>
      <c r="AJ196" s="41">
        <f>ATLETAS[PONTOS]+ATLETAS[TOTAL REB]+ATLETAS[AST]+ATLETAS[TOCOS]+ATLETAS[ROUB]-(ATLETAS[FGA]-ATLETAS[FGM])-(ATLETAS[FTA]-ATLETAS[FTM])-ATLETAS[ERROS]</f>
        <v>14</v>
      </c>
    </row>
    <row r="197">
      <c r="A197" s="3">
        <v>196.0</v>
      </c>
      <c r="B197" s="4">
        <v>11.0</v>
      </c>
      <c r="C197" s="4" t="s">
        <v>262</v>
      </c>
      <c r="D197" s="36">
        <v>45822.0</v>
      </c>
      <c r="E197" s="4" t="s">
        <v>270</v>
      </c>
      <c r="F197" s="4">
        <v>2025.0</v>
      </c>
      <c r="G197" s="4" t="s">
        <v>67</v>
      </c>
      <c r="H197" s="4" t="s">
        <v>34</v>
      </c>
      <c r="I197" s="4" t="s">
        <v>84</v>
      </c>
      <c r="J197" s="4" t="s">
        <v>265</v>
      </c>
      <c r="K197" s="4">
        <f>VLOOKUP(I197,'LISTA DE ATLETAS'!D:E,2,FALSE)</f>
        <v>1</v>
      </c>
      <c r="L197" s="4">
        <v>13.0</v>
      </c>
      <c r="M197" s="40">
        <f>(ATLETAS[2PM]*2)+(ATLETAS[3PM]*3)+(ATLETAS[FTM])</f>
        <v>6</v>
      </c>
      <c r="N197" s="40">
        <f>ATLETAS[2PM]+ATLETAS[3PM]</f>
        <v>3</v>
      </c>
      <c r="O197" s="40">
        <f>ATLETAS[2PA]+ATLETAS[3PA]</f>
        <v>11</v>
      </c>
      <c r="P197" s="38">
        <f>IFERROR(ATLETAS[FGM]/ATLETAS[FGA],"")</f>
        <v>0.2727272727</v>
      </c>
      <c r="Q197" s="4">
        <v>3.0</v>
      </c>
      <c r="R197" s="4">
        <v>9.0</v>
      </c>
      <c r="S197" s="38">
        <f>IFERROR(ATLETAS[2PM]/ATLETAS[2PA],"")</f>
        <v>0.3333333333</v>
      </c>
      <c r="T197" s="4">
        <v>0.0</v>
      </c>
      <c r="U197" s="4">
        <v>2.0</v>
      </c>
      <c r="V197" s="38">
        <f>IFERROR(ATLETAS[3PM]/ATLETAS[3PA],"")</f>
        <v>0</v>
      </c>
      <c r="W197" s="4">
        <v>0.0</v>
      </c>
      <c r="X197" s="4">
        <v>0.0</v>
      </c>
      <c r="Y197" s="38" t="str">
        <f>IFERROR(ATLETAS[FTM]/ATLETAS[FTA],"")</f>
        <v/>
      </c>
      <c r="Z197" s="4">
        <v>4.0</v>
      </c>
      <c r="AA197" s="4">
        <v>0.0</v>
      </c>
      <c r="AB197" s="40">
        <f>ATLETAS[REB O]+ATLETAS[REB D]</f>
        <v>4</v>
      </c>
      <c r="AC197" s="4">
        <v>3.0</v>
      </c>
      <c r="AD197" s="4">
        <v>3.0</v>
      </c>
      <c r="AE197" s="4">
        <v>1.0</v>
      </c>
      <c r="AF197" s="4">
        <v>0.0</v>
      </c>
      <c r="AG197" s="4">
        <v>0.0</v>
      </c>
      <c r="AH197" s="4">
        <v>0.0</v>
      </c>
      <c r="AI197" s="4">
        <v>49.0</v>
      </c>
      <c r="AJ197" s="41">
        <f>ATLETAS[PONTOS]+ATLETAS[TOTAL REB]+ATLETAS[AST]+ATLETAS[TOCOS]+ATLETAS[ROUB]-(ATLETAS[FGA]-ATLETAS[FGM])-(ATLETAS[FTA]-ATLETAS[FTM])-ATLETAS[ERROS]</f>
        <v>3</v>
      </c>
    </row>
    <row r="198">
      <c r="A198" s="3">
        <v>197.0</v>
      </c>
      <c r="B198" s="4">
        <v>11.0</v>
      </c>
      <c r="C198" s="4" t="s">
        <v>262</v>
      </c>
      <c r="D198" s="36">
        <v>45822.0</v>
      </c>
      <c r="E198" s="4" t="s">
        <v>270</v>
      </c>
      <c r="F198" s="4">
        <v>2025.0</v>
      </c>
      <c r="G198" s="4" t="s">
        <v>67</v>
      </c>
      <c r="H198" s="4" t="s">
        <v>34</v>
      </c>
      <c r="I198" s="4" t="s">
        <v>94</v>
      </c>
      <c r="J198" s="4" t="s">
        <v>264</v>
      </c>
      <c r="K198" s="4">
        <f>VLOOKUP(I198,'LISTA DE ATLETAS'!D:E,2,FALSE)</f>
        <v>1</v>
      </c>
      <c r="L198" s="4">
        <v>77.0</v>
      </c>
      <c r="M198" s="40">
        <f>(ATLETAS[2PM]*2)+(ATLETAS[3PM]*3)+(ATLETAS[FTM])</f>
        <v>8</v>
      </c>
      <c r="N198" s="40">
        <f>ATLETAS[2PM]+ATLETAS[3PM]</f>
        <v>4</v>
      </c>
      <c r="O198" s="40">
        <f>ATLETAS[2PA]+ATLETAS[3PA]</f>
        <v>10</v>
      </c>
      <c r="P198" s="38">
        <f>IFERROR(ATLETAS[FGM]/ATLETAS[FGA],"")</f>
        <v>0.4</v>
      </c>
      <c r="Q198" s="4">
        <v>4.0</v>
      </c>
      <c r="R198" s="4">
        <v>9.0</v>
      </c>
      <c r="S198" s="38">
        <f>IFERROR(ATLETAS[2PM]/ATLETAS[2PA],"")</f>
        <v>0.4444444444</v>
      </c>
      <c r="T198" s="4">
        <v>0.0</v>
      </c>
      <c r="U198" s="4">
        <v>1.0</v>
      </c>
      <c r="V198" s="38">
        <f>IFERROR(ATLETAS[3PM]/ATLETAS[3PA],"")</f>
        <v>0</v>
      </c>
      <c r="W198" s="4">
        <v>0.0</v>
      </c>
      <c r="X198" s="4">
        <v>0.0</v>
      </c>
      <c r="Y198" s="38" t="str">
        <f>IFERROR(ATLETAS[FTM]/ATLETAS[FTA],"")</f>
        <v/>
      </c>
      <c r="Z198" s="4">
        <v>7.0</v>
      </c>
      <c r="AA198" s="4">
        <v>13.0</v>
      </c>
      <c r="AB198" s="40">
        <f>ATLETAS[REB O]+ATLETAS[REB D]</f>
        <v>20</v>
      </c>
      <c r="AC198" s="4">
        <v>1.0</v>
      </c>
      <c r="AD198" s="4">
        <v>1.0</v>
      </c>
      <c r="AE198" s="4">
        <v>0.0</v>
      </c>
      <c r="AF198" s="4">
        <v>3.0</v>
      </c>
      <c r="AG198" s="4">
        <v>2.0</v>
      </c>
      <c r="AH198" s="4">
        <v>0.0</v>
      </c>
      <c r="AI198" s="4">
        <v>54.0</v>
      </c>
      <c r="AJ198" s="41">
        <f>ATLETAS[PONTOS]+ATLETAS[TOTAL REB]+ATLETAS[AST]+ATLETAS[TOCOS]+ATLETAS[ROUB]-(ATLETAS[FGA]-ATLETAS[FGM])-(ATLETAS[FTA]-ATLETAS[FTM])-ATLETAS[ERROS]</f>
        <v>25</v>
      </c>
    </row>
    <row r="199">
      <c r="A199" s="3">
        <v>198.0</v>
      </c>
      <c r="B199" s="4">
        <v>11.0</v>
      </c>
      <c r="C199" s="4" t="s">
        <v>262</v>
      </c>
      <c r="D199" s="36">
        <v>45822.0</v>
      </c>
      <c r="E199" s="4" t="s">
        <v>270</v>
      </c>
      <c r="F199" s="4">
        <v>2025.0</v>
      </c>
      <c r="G199" s="4" t="s">
        <v>34</v>
      </c>
      <c r="H199" s="4" t="s">
        <v>67</v>
      </c>
      <c r="I199" s="4" t="s">
        <v>50</v>
      </c>
      <c r="J199" s="4" t="s">
        <v>265</v>
      </c>
      <c r="K199" s="4">
        <f>VLOOKUP(I199,'LISTA DE ATLETAS'!D:E,2,FALSE)</f>
        <v>5</v>
      </c>
      <c r="L199" s="4">
        <v>6.0</v>
      </c>
      <c r="M199" s="40">
        <f>(ATLETAS[2PM]*2)+(ATLETAS[3PM]*3)+(ATLETAS[FTM])</f>
        <v>4</v>
      </c>
      <c r="N199" s="40">
        <f>ATLETAS[2PM]+ATLETAS[3PM]</f>
        <v>1</v>
      </c>
      <c r="O199" s="40">
        <f>ATLETAS[2PA]+ATLETAS[3PA]</f>
        <v>8</v>
      </c>
      <c r="P199" s="38">
        <f>IFERROR(ATLETAS[FGM]/ATLETAS[FGA],"")</f>
        <v>0.125</v>
      </c>
      <c r="Q199" s="4">
        <v>1.0</v>
      </c>
      <c r="R199" s="4">
        <v>7.0</v>
      </c>
      <c r="S199" s="38">
        <f>IFERROR(ATLETAS[2PM]/ATLETAS[2PA],"")</f>
        <v>0.1428571429</v>
      </c>
      <c r="T199" s="4">
        <v>0.0</v>
      </c>
      <c r="U199" s="4">
        <v>1.0</v>
      </c>
      <c r="V199" s="38">
        <f>IFERROR(ATLETAS[3PM]/ATLETAS[3PA],"")</f>
        <v>0</v>
      </c>
      <c r="W199" s="4">
        <v>2.0</v>
      </c>
      <c r="X199" s="4">
        <v>2.0</v>
      </c>
      <c r="Y199" s="38">
        <f>IFERROR(ATLETAS[FTM]/ATLETAS[FTA],"")</f>
        <v>1</v>
      </c>
      <c r="Z199" s="4">
        <v>5.0</v>
      </c>
      <c r="AA199" s="4">
        <v>10.0</v>
      </c>
      <c r="AB199" s="40">
        <f>ATLETAS[REB O]+ATLETAS[REB D]</f>
        <v>15</v>
      </c>
      <c r="AC199" s="4">
        <v>2.0</v>
      </c>
      <c r="AD199" s="4">
        <v>5.0</v>
      </c>
      <c r="AE199" s="4">
        <v>5.0</v>
      </c>
      <c r="AF199" s="4">
        <v>0.0</v>
      </c>
      <c r="AG199" s="4">
        <v>0.0</v>
      </c>
      <c r="AH199" s="4">
        <v>1.0</v>
      </c>
      <c r="AI199" s="4">
        <v>-67.0</v>
      </c>
      <c r="AJ199" s="41">
        <f>ATLETAS[PONTOS]+ATLETAS[TOTAL REB]+ATLETAS[AST]+ATLETAS[TOCOS]+ATLETAS[ROUB]-(ATLETAS[FGA]-ATLETAS[FGM])-(ATLETAS[FTA]-ATLETAS[FTM])-ATLETAS[ERROS]</f>
        <v>14</v>
      </c>
    </row>
    <row r="200">
      <c r="A200" s="3">
        <v>199.0</v>
      </c>
      <c r="B200" s="4">
        <v>11.0</v>
      </c>
      <c r="C200" s="4" t="s">
        <v>262</v>
      </c>
      <c r="D200" s="36">
        <v>45822.0</v>
      </c>
      <c r="E200" s="4" t="s">
        <v>270</v>
      </c>
      <c r="F200" s="4">
        <v>2025.0</v>
      </c>
      <c r="G200" s="4" t="s">
        <v>34</v>
      </c>
      <c r="H200" s="4" t="s">
        <v>67</v>
      </c>
      <c r="I200" s="4" t="s">
        <v>52</v>
      </c>
      <c r="J200" s="4" t="s">
        <v>265</v>
      </c>
      <c r="K200" s="4">
        <f>VLOOKUP(I200,'LISTA DE ATLETAS'!D:E,2,FALSE)</f>
        <v>2</v>
      </c>
      <c r="L200" s="4">
        <v>7.0</v>
      </c>
      <c r="M200" s="40">
        <f>(ATLETAS[2PM]*2)+(ATLETAS[3PM]*3)+(ATLETAS[FTM])</f>
        <v>4</v>
      </c>
      <c r="N200" s="40">
        <f>ATLETAS[2PM]+ATLETAS[3PM]</f>
        <v>1</v>
      </c>
      <c r="O200" s="40">
        <f>ATLETAS[2PA]+ATLETAS[3PA]</f>
        <v>11</v>
      </c>
      <c r="P200" s="38">
        <f>IFERROR(ATLETAS[FGM]/ATLETAS[FGA],"")</f>
        <v>0.09090909091</v>
      </c>
      <c r="Q200" s="4">
        <v>1.0</v>
      </c>
      <c r="R200" s="4">
        <v>11.0</v>
      </c>
      <c r="S200" s="38">
        <f>IFERROR(ATLETAS[2PM]/ATLETAS[2PA],"")</f>
        <v>0.09090909091</v>
      </c>
      <c r="T200" s="4">
        <v>0.0</v>
      </c>
      <c r="U200" s="4">
        <v>0.0</v>
      </c>
      <c r="V200" s="38" t="str">
        <f>IFERROR(ATLETAS[3PM]/ATLETAS[3PA],"")</f>
        <v/>
      </c>
      <c r="W200" s="4">
        <v>2.0</v>
      </c>
      <c r="X200" s="4">
        <v>4.0</v>
      </c>
      <c r="Y200" s="38">
        <f>IFERROR(ATLETAS[FTM]/ATLETAS[FTA],"")</f>
        <v>0.5</v>
      </c>
      <c r="Z200" s="4">
        <v>4.0</v>
      </c>
      <c r="AA200" s="4">
        <v>2.0</v>
      </c>
      <c r="AB200" s="40">
        <f>ATLETAS[REB O]+ATLETAS[REB D]</f>
        <v>6</v>
      </c>
      <c r="AC200" s="4">
        <v>0.0</v>
      </c>
      <c r="AD200" s="4">
        <v>1.0</v>
      </c>
      <c r="AE200" s="4">
        <v>0.0</v>
      </c>
      <c r="AF200" s="4">
        <v>0.0</v>
      </c>
      <c r="AG200" s="4">
        <v>2.0</v>
      </c>
      <c r="AH200" s="4">
        <v>0.0</v>
      </c>
      <c r="AI200" s="4">
        <v>-41.0</v>
      </c>
      <c r="AJ200" s="41">
        <f>ATLETAS[PONTOS]+ATLETAS[TOTAL REB]+ATLETAS[AST]+ATLETAS[TOCOS]+ATLETAS[ROUB]-(ATLETAS[FGA]-ATLETAS[FGM])-(ATLETAS[FTA]-ATLETAS[FTM])-ATLETAS[ERROS]</f>
        <v>-3</v>
      </c>
    </row>
    <row r="201">
      <c r="A201" s="3">
        <v>200.0</v>
      </c>
      <c r="B201" s="4">
        <v>11.0</v>
      </c>
      <c r="C201" s="4" t="s">
        <v>262</v>
      </c>
      <c r="D201" s="36">
        <v>45822.0</v>
      </c>
      <c r="E201" s="4" t="s">
        <v>270</v>
      </c>
      <c r="F201" s="4">
        <v>2025.0</v>
      </c>
      <c r="G201" s="4" t="s">
        <v>34</v>
      </c>
      <c r="H201" s="4" t="s">
        <v>67</v>
      </c>
      <c r="I201" s="4" t="s">
        <v>54</v>
      </c>
      <c r="J201" s="4" t="s">
        <v>265</v>
      </c>
      <c r="K201" s="4">
        <f>VLOOKUP(I201,'LISTA DE ATLETAS'!D:E,2,FALSE)</f>
        <v>6</v>
      </c>
      <c r="L201" s="4">
        <v>8.0</v>
      </c>
      <c r="M201" s="40">
        <f>(ATLETAS[2PM]*2)+(ATLETAS[3PM]*3)+(ATLETAS[FTM])</f>
        <v>2</v>
      </c>
      <c r="N201" s="40">
        <f>ATLETAS[2PM]+ATLETAS[3PM]</f>
        <v>1</v>
      </c>
      <c r="O201" s="40">
        <f>ATLETAS[2PA]+ATLETAS[3PA]</f>
        <v>8</v>
      </c>
      <c r="P201" s="38">
        <f>IFERROR(ATLETAS[FGM]/ATLETAS[FGA],"")</f>
        <v>0.125</v>
      </c>
      <c r="Q201" s="4">
        <v>1.0</v>
      </c>
      <c r="R201" s="4">
        <v>8.0</v>
      </c>
      <c r="S201" s="38">
        <f>IFERROR(ATLETAS[2PM]/ATLETAS[2PA],"")</f>
        <v>0.125</v>
      </c>
      <c r="T201" s="4">
        <v>0.0</v>
      </c>
      <c r="U201" s="4">
        <v>0.0</v>
      </c>
      <c r="V201" s="38" t="str">
        <f>IFERROR(ATLETAS[3PM]/ATLETAS[3PA],"")</f>
        <v/>
      </c>
      <c r="W201" s="4">
        <v>0.0</v>
      </c>
      <c r="X201" s="4">
        <v>0.0</v>
      </c>
      <c r="Y201" s="38" t="str">
        <f>IFERROR(ATLETAS[FTM]/ATLETAS[FTA],"")</f>
        <v/>
      </c>
      <c r="Z201" s="4">
        <v>4.0</v>
      </c>
      <c r="AA201" s="4">
        <v>3.0</v>
      </c>
      <c r="AB201" s="40">
        <f>ATLETAS[REB O]+ATLETAS[REB D]</f>
        <v>7</v>
      </c>
      <c r="AC201" s="4">
        <v>0.0</v>
      </c>
      <c r="AD201" s="4">
        <v>3.0</v>
      </c>
      <c r="AE201" s="4">
        <v>2.0</v>
      </c>
      <c r="AF201" s="4">
        <v>1.0</v>
      </c>
      <c r="AG201" s="4">
        <v>1.0</v>
      </c>
      <c r="AH201" s="4">
        <v>0.0</v>
      </c>
      <c r="AI201" s="4">
        <v>-60.0</v>
      </c>
      <c r="AJ201" s="41">
        <f>ATLETAS[PONTOS]+ATLETAS[TOTAL REB]+ATLETAS[AST]+ATLETAS[TOCOS]+ATLETAS[ROUB]-(ATLETAS[FGA]-ATLETAS[FGM])-(ATLETAS[FTA]-ATLETAS[FTM])-ATLETAS[ERROS]</f>
        <v>2</v>
      </c>
    </row>
    <row r="202">
      <c r="A202" s="3">
        <v>201.0</v>
      </c>
      <c r="B202" s="4">
        <v>11.0</v>
      </c>
      <c r="C202" s="4" t="s">
        <v>262</v>
      </c>
      <c r="D202" s="36">
        <v>45822.0</v>
      </c>
      <c r="E202" s="4" t="s">
        <v>270</v>
      </c>
      <c r="F202" s="4">
        <v>2025.0</v>
      </c>
      <c r="G202" s="4" t="s">
        <v>34</v>
      </c>
      <c r="H202" s="4" t="s">
        <v>67</v>
      </c>
      <c r="I202" s="4" t="s">
        <v>42</v>
      </c>
      <c r="J202" s="4" t="s">
        <v>265</v>
      </c>
      <c r="K202" s="4">
        <f>VLOOKUP(I202,'LISTA DE ATLETAS'!D:E,2,FALSE)</f>
        <v>3</v>
      </c>
      <c r="L202" s="4">
        <v>9.0</v>
      </c>
      <c r="M202" s="40">
        <f>(ATLETAS[2PM]*2)+(ATLETAS[3PM]*3)+(ATLETAS[FTM])</f>
        <v>4</v>
      </c>
      <c r="N202" s="40">
        <f>ATLETAS[2PM]+ATLETAS[3PM]</f>
        <v>2</v>
      </c>
      <c r="O202" s="40">
        <f>ATLETAS[2PA]+ATLETAS[3PA]</f>
        <v>21</v>
      </c>
      <c r="P202" s="38">
        <f>IFERROR(ATLETAS[FGM]/ATLETAS[FGA],"")</f>
        <v>0.09523809524</v>
      </c>
      <c r="Q202" s="4">
        <v>2.0</v>
      </c>
      <c r="R202" s="4">
        <v>20.0</v>
      </c>
      <c r="S202" s="38">
        <f>IFERROR(ATLETAS[2PM]/ATLETAS[2PA],"")</f>
        <v>0.1</v>
      </c>
      <c r="T202" s="4">
        <v>0.0</v>
      </c>
      <c r="U202" s="4">
        <v>1.0</v>
      </c>
      <c r="V202" s="38">
        <f>IFERROR(ATLETAS[3PM]/ATLETAS[3PA],"")</f>
        <v>0</v>
      </c>
      <c r="W202" s="4">
        <v>0.0</v>
      </c>
      <c r="X202" s="4">
        <v>0.0</v>
      </c>
      <c r="Y202" s="38" t="str">
        <f>IFERROR(ATLETAS[FTM]/ATLETAS[FTA],"")</f>
        <v/>
      </c>
      <c r="Z202" s="4">
        <v>8.0</v>
      </c>
      <c r="AA202" s="4">
        <v>3.0</v>
      </c>
      <c r="AB202" s="40">
        <f>ATLETAS[REB O]+ATLETAS[REB D]</f>
        <v>11</v>
      </c>
      <c r="AC202" s="4">
        <v>0.0</v>
      </c>
      <c r="AD202" s="4">
        <v>2.0</v>
      </c>
      <c r="AE202" s="4">
        <v>0.0</v>
      </c>
      <c r="AF202" s="4">
        <v>0.0</v>
      </c>
      <c r="AG202" s="4">
        <v>0.0</v>
      </c>
      <c r="AH202" s="4">
        <v>0.0</v>
      </c>
      <c r="AI202" s="4">
        <v>-67.0</v>
      </c>
      <c r="AJ202" s="41">
        <f>ATLETAS[PONTOS]+ATLETAS[TOTAL REB]+ATLETAS[AST]+ATLETAS[TOCOS]+ATLETAS[ROUB]-(ATLETAS[FGA]-ATLETAS[FGM])-(ATLETAS[FTA]-ATLETAS[FTM])-ATLETAS[ERROS]</f>
        <v>-6</v>
      </c>
    </row>
    <row r="203">
      <c r="A203" s="3">
        <v>202.0</v>
      </c>
      <c r="B203" s="4">
        <v>11.0</v>
      </c>
      <c r="C203" s="4" t="s">
        <v>262</v>
      </c>
      <c r="D203" s="36">
        <v>45822.0</v>
      </c>
      <c r="E203" s="4" t="s">
        <v>270</v>
      </c>
      <c r="F203" s="4">
        <v>2025.0</v>
      </c>
      <c r="G203" s="4" t="s">
        <v>34</v>
      </c>
      <c r="H203" s="4" t="s">
        <v>67</v>
      </c>
      <c r="I203" s="4" t="s">
        <v>35</v>
      </c>
      <c r="J203" s="4" t="s">
        <v>265</v>
      </c>
      <c r="K203" s="4">
        <f>VLOOKUP(I203,'LISTA DE ATLETAS'!D:E,2,FALSE)</f>
        <v>8</v>
      </c>
      <c r="L203" s="4">
        <v>13.0</v>
      </c>
      <c r="M203" s="40">
        <f>(ATLETAS[2PM]*2)+(ATLETAS[3PM]*3)+(ATLETAS[FTM])</f>
        <v>3</v>
      </c>
      <c r="N203" s="40">
        <f>ATLETAS[2PM]+ATLETAS[3PM]</f>
        <v>1</v>
      </c>
      <c r="O203" s="40">
        <f>ATLETAS[2PA]+ATLETAS[3PA]</f>
        <v>29</v>
      </c>
      <c r="P203" s="38">
        <f>IFERROR(ATLETAS[FGM]/ATLETAS[FGA],"")</f>
        <v>0.03448275862</v>
      </c>
      <c r="Q203" s="4">
        <v>1.0</v>
      </c>
      <c r="R203" s="4">
        <v>19.0</v>
      </c>
      <c r="S203" s="38">
        <f>IFERROR(ATLETAS[2PM]/ATLETAS[2PA],"")</f>
        <v>0.05263157895</v>
      </c>
      <c r="T203" s="4">
        <v>0.0</v>
      </c>
      <c r="U203" s="4">
        <v>10.0</v>
      </c>
      <c r="V203" s="38">
        <f>IFERROR(ATLETAS[3PM]/ATLETAS[3PA],"")</f>
        <v>0</v>
      </c>
      <c r="W203" s="4">
        <v>1.0</v>
      </c>
      <c r="X203" s="4">
        <v>6.0</v>
      </c>
      <c r="Y203" s="38">
        <f>IFERROR(ATLETAS[FTM]/ATLETAS[FTA],"")</f>
        <v>0.1666666667</v>
      </c>
      <c r="Z203" s="4">
        <v>0.0</v>
      </c>
      <c r="AA203" s="4">
        <v>5.0</v>
      </c>
      <c r="AB203" s="4">
        <v>5.0</v>
      </c>
      <c r="AC203" s="4">
        <v>5.0</v>
      </c>
      <c r="AD203" s="4">
        <v>5.0</v>
      </c>
      <c r="AE203" s="4">
        <v>1.0</v>
      </c>
      <c r="AF203" s="4">
        <v>0.0</v>
      </c>
      <c r="AG203" s="4">
        <v>1.0</v>
      </c>
      <c r="AH203" s="4">
        <v>4.0</v>
      </c>
      <c r="AI203" s="4">
        <v>-67.0</v>
      </c>
      <c r="AJ203" s="41">
        <f>ATLETAS[PONTOS]+ATLETAS[TOTAL REB]+ATLETAS[AST]+ATLETAS[TOCOS]+ATLETAS[ROUB]-(ATLETAS[FGA]-ATLETAS[FGM])-(ATLETAS[FTA]-ATLETAS[FTM])-ATLETAS[ERROS]</f>
        <v>-24</v>
      </c>
    </row>
    <row r="204">
      <c r="A204" s="3">
        <v>203.0</v>
      </c>
      <c r="B204" s="4">
        <v>11.0</v>
      </c>
      <c r="C204" s="4" t="s">
        <v>262</v>
      </c>
      <c r="D204" s="36">
        <v>45822.0</v>
      </c>
      <c r="E204" s="4" t="s">
        <v>270</v>
      </c>
      <c r="F204" s="4">
        <v>2025.0</v>
      </c>
      <c r="G204" s="4" t="s">
        <v>34</v>
      </c>
      <c r="H204" s="4" t="s">
        <v>67</v>
      </c>
      <c r="I204" s="4" t="s">
        <v>56</v>
      </c>
      <c r="J204" s="4" t="s">
        <v>264</v>
      </c>
      <c r="K204" s="4">
        <f>VLOOKUP(I204,'LISTA DE ATLETAS'!D:E,2,FALSE)</f>
        <v>3</v>
      </c>
      <c r="L204" s="4">
        <v>14.0</v>
      </c>
      <c r="M204" s="40">
        <f>(ATLETAS[2PM]*2)+(ATLETAS[3PM]*3)+(ATLETAS[FTM])</f>
        <v>0</v>
      </c>
      <c r="N204" s="40">
        <f>ATLETAS[2PM]+ATLETAS[3PM]</f>
        <v>0</v>
      </c>
      <c r="O204" s="40">
        <f>ATLETAS[2PA]+ATLETAS[3PA]</f>
        <v>2</v>
      </c>
      <c r="P204" s="38">
        <f>IFERROR(ATLETAS[FGM]/ATLETAS[FGA],"")</f>
        <v>0</v>
      </c>
      <c r="Q204" s="4">
        <v>0.0</v>
      </c>
      <c r="R204" s="4">
        <v>1.0</v>
      </c>
      <c r="S204" s="38">
        <f>IFERROR(ATLETAS[2PM]/ATLETAS[2PA],"")</f>
        <v>0</v>
      </c>
      <c r="T204" s="4">
        <v>0.0</v>
      </c>
      <c r="U204" s="4">
        <v>1.0</v>
      </c>
      <c r="V204" s="38">
        <f>IFERROR(ATLETAS[3PM]/ATLETAS[3PA],"")</f>
        <v>0</v>
      </c>
      <c r="W204" s="4">
        <v>0.0</v>
      </c>
      <c r="X204" s="4">
        <v>0.0</v>
      </c>
      <c r="Y204" s="38" t="str">
        <f>IFERROR(ATLETAS[FTM]/ATLETAS[FTA],"")</f>
        <v/>
      </c>
      <c r="Z204" s="4">
        <v>0.0</v>
      </c>
      <c r="AA204" s="4">
        <v>0.0</v>
      </c>
      <c r="AB204" s="40">
        <f>ATLETAS[REB O]+ATLETAS[REB D]</f>
        <v>0</v>
      </c>
      <c r="AC204" s="4">
        <v>0.0</v>
      </c>
      <c r="AD204" s="4">
        <v>1.0</v>
      </c>
      <c r="AE204" s="4">
        <v>0.0</v>
      </c>
      <c r="AF204" s="4">
        <v>0.0</v>
      </c>
      <c r="AG204" s="4">
        <v>0.0</v>
      </c>
      <c r="AH204" s="4">
        <v>0.0</v>
      </c>
      <c r="AI204" s="4">
        <v>-26.0</v>
      </c>
      <c r="AJ204" s="41">
        <f>ATLETAS[PONTOS]+ATLETAS[TOTAL REB]+ATLETAS[AST]+ATLETAS[TOCOS]+ATLETAS[ROUB]-(ATLETAS[FGA]-ATLETAS[FGM])-(ATLETAS[FTA]-ATLETAS[FTM])-ATLETAS[ERROS]</f>
        <v>-3</v>
      </c>
    </row>
    <row r="205">
      <c r="A205" s="3">
        <v>204.0</v>
      </c>
      <c r="B205" s="4">
        <v>11.0</v>
      </c>
      <c r="C205" s="4" t="s">
        <v>262</v>
      </c>
      <c r="D205" s="36">
        <v>45822.0</v>
      </c>
      <c r="E205" s="4" t="s">
        <v>270</v>
      </c>
      <c r="F205" s="4">
        <v>2025.0</v>
      </c>
      <c r="G205" s="4" t="s">
        <v>34</v>
      </c>
      <c r="H205" s="4" t="s">
        <v>67</v>
      </c>
      <c r="I205" s="4" t="s">
        <v>58</v>
      </c>
      <c r="J205" s="4" t="s">
        <v>264</v>
      </c>
      <c r="K205" s="4">
        <f>VLOOKUP(I205,'LISTA DE ATLETAS'!D:E,2,FALSE)</f>
        <v>3</v>
      </c>
      <c r="L205" s="4">
        <v>20.0</v>
      </c>
      <c r="M205" s="40">
        <f>(ATLETAS[2PM]*2)+(ATLETAS[3PM]*3)+(ATLETAS[FTM])</f>
        <v>2</v>
      </c>
      <c r="N205" s="40">
        <f>ATLETAS[2PM]+ATLETAS[3PM]</f>
        <v>1</v>
      </c>
      <c r="O205" s="40">
        <f>ATLETAS[2PA]+ATLETAS[3PA]</f>
        <v>1</v>
      </c>
      <c r="P205" s="38">
        <f>IFERROR(ATLETAS[FGM]/ATLETAS[FGA],"")</f>
        <v>1</v>
      </c>
      <c r="Q205" s="4">
        <v>1.0</v>
      </c>
      <c r="R205" s="4">
        <v>1.0</v>
      </c>
      <c r="S205" s="38">
        <f>IFERROR(ATLETAS[2PM]/ATLETAS[2PA],"")</f>
        <v>1</v>
      </c>
      <c r="T205" s="4">
        <v>0.0</v>
      </c>
      <c r="U205" s="4">
        <v>0.0</v>
      </c>
      <c r="V205" s="38" t="str">
        <f>IFERROR(ATLETAS[3PM]/ATLETAS[3PA],"")</f>
        <v/>
      </c>
      <c r="W205" s="4">
        <v>0.0</v>
      </c>
      <c r="X205" s="4">
        <v>0.0</v>
      </c>
      <c r="Y205" s="38" t="str">
        <f>IFERROR(ATLETAS[FTM]/ATLETAS[FTA],"")</f>
        <v/>
      </c>
      <c r="Z205" s="4">
        <v>0.0</v>
      </c>
      <c r="AA205" s="4">
        <v>0.0</v>
      </c>
      <c r="AB205" s="40">
        <f>ATLETAS[REB O]+ATLETAS[REB D]</f>
        <v>0</v>
      </c>
      <c r="AC205" s="4">
        <v>0.0</v>
      </c>
      <c r="AD205" s="4">
        <v>0.0</v>
      </c>
      <c r="AE205" s="4">
        <v>0.0</v>
      </c>
      <c r="AF205" s="4">
        <v>0.0</v>
      </c>
      <c r="AG205" s="4">
        <v>0.0</v>
      </c>
      <c r="AH205" s="4">
        <v>0.0</v>
      </c>
      <c r="AI205" s="4">
        <v>-7.0</v>
      </c>
      <c r="AJ205" s="41">
        <f>ATLETAS[PONTOS]+ATLETAS[TOTAL REB]+ATLETAS[AST]+ATLETAS[TOCOS]+ATLETAS[ROUB]-(ATLETAS[FGA]-ATLETAS[FGM])-(ATLETAS[FTA]-ATLETAS[FTM])-ATLETAS[ERROS]</f>
        <v>2</v>
      </c>
    </row>
    <row r="206">
      <c r="A206" s="3">
        <v>205.0</v>
      </c>
      <c r="B206" s="4">
        <v>12.0</v>
      </c>
      <c r="C206" s="4" t="s">
        <v>262</v>
      </c>
      <c r="D206" s="36">
        <v>45822.0</v>
      </c>
      <c r="E206" s="4" t="s">
        <v>270</v>
      </c>
      <c r="F206" s="4">
        <v>2025.0</v>
      </c>
      <c r="G206" s="4" t="s">
        <v>7</v>
      </c>
      <c r="H206" s="4" t="s">
        <v>96</v>
      </c>
      <c r="I206" s="4" t="s">
        <v>26</v>
      </c>
      <c r="J206" s="4" t="s">
        <v>264</v>
      </c>
      <c r="K206" s="4">
        <f>VLOOKUP(I206,'LISTA DE ATLETAS'!D:E,2,FALSE)</f>
        <v>8</v>
      </c>
      <c r="L206" s="4">
        <v>4.0</v>
      </c>
      <c r="M206" s="40">
        <f>(ATLETAS[2PM]*2)+(ATLETAS[3PM]*3)+(ATLETAS[FTM])</f>
        <v>1</v>
      </c>
      <c r="N206" s="40">
        <f>ATLETAS[2PM]+ATLETAS[3PM]</f>
        <v>0</v>
      </c>
      <c r="O206" s="40">
        <f>ATLETAS[2PA]+ATLETAS[3PA]</f>
        <v>3</v>
      </c>
      <c r="P206" s="38">
        <f>IFERROR(ATLETAS[FGM]/ATLETAS[FGA],"")</f>
        <v>0</v>
      </c>
      <c r="Q206" s="4">
        <v>0.0</v>
      </c>
      <c r="R206" s="4">
        <v>1.0</v>
      </c>
      <c r="S206" s="38">
        <f>IFERROR(ATLETAS[2PM]/ATLETAS[2PA],"")</f>
        <v>0</v>
      </c>
      <c r="T206" s="4">
        <v>0.0</v>
      </c>
      <c r="U206" s="4">
        <v>2.0</v>
      </c>
      <c r="V206" s="38">
        <f>IFERROR(ATLETAS[3PM]/ATLETAS[3PA],"")</f>
        <v>0</v>
      </c>
      <c r="W206" s="4">
        <v>1.0</v>
      </c>
      <c r="X206" s="4">
        <v>2.0</v>
      </c>
      <c r="Y206" s="38">
        <f>IFERROR(ATLETAS[FTM]/ATLETAS[FTA],"")</f>
        <v>0.5</v>
      </c>
      <c r="Z206" s="4">
        <v>0.0</v>
      </c>
      <c r="AA206" s="4">
        <v>1.0</v>
      </c>
      <c r="AB206" s="40">
        <f>ATLETAS[REB O]+ATLETAS[REB D]</f>
        <v>1</v>
      </c>
      <c r="AC206" s="4">
        <v>1.0</v>
      </c>
      <c r="AD206" s="4">
        <v>1.0</v>
      </c>
      <c r="AE206" s="4">
        <v>0.0</v>
      </c>
      <c r="AF206" s="4">
        <v>0.0</v>
      </c>
      <c r="AG206" s="4">
        <v>0.0</v>
      </c>
      <c r="AH206" s="4">
        <v>1.0</v>
      </c>
      <c r="AI206" s="4">
        <v>-3.0</v>
      </c>
      <c r="AJ206" s="41">
        <f>ATLETAS[PONTOS]+ATLETAS[TOTAL REB]+ATLETAS[AST]+ATLETAS[TOCOS]+ATLETAS[ROUB]-(ATLETAS[FGA]-ATLETAS[FGM])-(ATLETAS[FTA]-ATLETAS[FTM])-ATLETAS[ERROS]</f>
        <v>-2</v>
      </c>
    </row>
    <row r="207">
      <c r="A207" s="3">
        <v>206.0</v>
      </c>
      <c r="B207" s="4">
        <v>12.0</v>
      </c>
      <c r="C207" s="4" t="s">
        <v>262</v>
      </c>
      <c r="D207" s="36">
        <v>45822.0</v>
      </c>
      <c r="E207" s="4" t="s">
        <v>270</v>
      </c>
      <c r="F207" s="4">
        <v>2025.0</v>
      </c>
      <c r="G207" s="4" t="s">
        <v>7</v>
      </c>
      <c r="H207" s="4" t="s">
        <v>96</v>
      </c>
      <c r="I207" s="4" t="s">
        <v>14</v>
      </c>
      <c r="J207" s="4" t="s">
        <v>265</v>
      </c>
      <c r="K207" s="4">
        <f>VLOOKUP(I207,'LISTA DE ATLETAS'!D:E,2,FALSE)</f>
        <v>4</v>
      </c>
      <c r="L207" s="4">
        <v>7.0</v>
      </c>
      <c r="M207" s="40">
        <f>(ATLETAS[2PM]*2)+(ATLETAS[3PM]*3)+(ATLETAS[FTM])</f>
        <v>0</v>
      </c>
      <c r="N207" s="40">
        <f>ATLETAS[2PM]+ATLETAS[3PM]</f>
        <v>0</v>
      </c>
      <c r="O207" s="40">
        <f>ATLETAS[2PA]+ATLETAS[3PA]</f>
        <v>7</v>
      </c>
      <c r="P207" s="38">
        <f>IFERROR(ATLETAS[FGM]/ATLETAS[FGA],"")</f>
        <v>0</v>
      </c>
      <c r="Q207" s="4">
        <v>0.0</v>
      </c>
      <c r="R207" s="4">
        <v>6.0</v>
      </c>
      <c r="S207" s="38">
        <f>IFERROR(ATLETAS[2PM]/ATLETAS[2PA],"")</f>
        <v>0</v>
      </c>
      <c r="T207" s="4">
        <v>0.0</v>
      </c>
      <c r="U207" s="4">
        <v>1.0</v>
      </c>
      <c r="V207" s="38">
        <f>IFERROR(ATLETAS[3PM]/ATLETAS[3PA],"")</f>
        <v>0</v>
      </c>
      <c r="W207" s="4">
        <v>0.0</v>
      </c>
      <c r="X207" s="4">
        <v>4.0</v>
      </c>
      <c r="Y207" s="38">
        <f>IFERROR(ATLETAS[FTM]/ATLETAS[FTA],"")</f>
        <v>0</v>
      </c>
      <c r="Z207" s="4">
        <v>0.0</v>
      </c>
      <c r="AA207" s="4">
        <v>1.0</v>
      </c>
      <c r="AB207" s="40">
        <f>ATLETAS[REB O]+ATLETAS[REB D]</f>
        <v>1</v>
      </c>
      <c r="AC207" s="4">
        <v>3.0</v>
      </c>
      <c r="AD207" s="4">
        <v>1.0</v>
      </c>
      <c r="AE207" s="4">
        <v>0.0</v>
      </c>
      <c r="AF207" s="4">
        <v>0.0</v>
      </c>
      <c r="AG207" s="4">
        <v>1.0</v>
      </c>
      <c r="AH207" s="4">
        <v>3.0</v>
      </c>
      <c r="AI207" s="4">
        <v>20.0</v>
      </c>
      <c r="AJ207" s="41">
        <f>ATLETAS[PONTOS]+ATLETAS[TOTAL REB]+ATLETAS[AST]+ATLETAS[TOCOS]+ATLETAS[ROUB]-(ATLETAS[FGA]-ATLETAS[FGM])-(ATLETAS[FTA]-ATLETAS[FTM])-ATLETAS[ERROS]</f>
        <v>-8</v>
      </c>
    </row>
    <row r="208">
      <c r="A208" s="3">
        <v>207.0</v>
      </c>
      <c r="B208" s="4">
        <v>12.0</v>
      </c>
      <c r="C208" s="4" t="s">
        <v>262</v>
      </c>
      <c r="D208" s="36">
        <v>45822.0</v>
      </c>
      <c r="E208" s="4" t="s">
        <v>270</v>
      </c>
      <c r="F208" s="4">
        <v>2025.0</v>
      </c>
      <c r="G208" s="4" t="s">
        <v>7</v>
      </c>
      <c r="H208" s="4" t="s">
        <v>96</v>
      </c>
      <c r="I208" s="4" t="s">
        <v>12</v>
      </c>
      <c r="J208" s="4" t="s">
        <v>265</v>
      </c>
      <c r="K208" s="4">
        <f>VLOOKUP(I208,'LISTA DE ATLETAS'!D:E,2,FALSE)</f>
        <v>2</v>
      </c>
      <c r="L208" s="4">
        <v>10.0</v>
      </c>
      <c r="M208" s="40">
        <f>(ATLETAS[2PM]*2)+(ATLETAS[3PM]*3)+(ATLETAS[FTM])</f>
        <v>19</v>
      </c>
      <c r="N208" s="40">
        <f>ATLETAS[2PM]+ATLETAS[3PM]</f>
        <v>7</v>
      </c>
      <c r="O208" s="40">
        <f>ATLETAS[2PA]+ATLETAS[3PA]</f>
        <v>21</v>
      </c>
      <c r="P208" s="38">
        <f>IFERROR(ATLETAS[FGM]/ATLETAS[FGA],"")</f>
        <v>0.3333333333</v>
      </c>
      <c r="Q208" s="4">
        <v>4.0</v>
      </c>
      <c r="R208" s="4">
        <v>8.0</v>
      </c>
      <c r="S208" s="38">
        <f>IFERROR(ATLETAS[2PM]/ATLETAS[2PA],"")</f>
        <v>0.5</v>
      </c>
      <c r="T208" s="4">
        <v>3.0</v>
      </c>
      <c r="U208" s="4">
        <v>13.0</v>
      </c>
      <c r="V208" s="38">
        <f>IFERROR(ATLETAS[3PM]/ATLETAS[3PA],"")</f>
        <v>0.2307692308</v>
      </c>
      <c r="W208" s="4">
        <v>2.0</v>
      </c>
      <c r="X208" s="4">
        <v>4.0</v>
      </c>
      <c r="Y208" s="38">
        <f>IFERROR(ATLETAS[FTM]/ATLETAS[FTA],"")</f>
        <v>0.5</v>
      </c>
      <c r="Z208" s="4">
        <v>4.0</v>
      </c>
      <c r="AA208" s="4">
        <v>11.0</v>
      </c>
      <c r="AB208" s="40">
        <f>ATLETAS[REB O]+ATLETAS[REB D]</f>
        <v>15</v>
      </c>
      <c r="AC208" s="4">
        <v>4.0</v>
      </c>
      <c r="AD208" s="4">
        <v>4.0</v>
      </c>
      <c r="AE208" s="4">
        <v>4.0</v>
      </c>
      <c r="AF208" s="4">
        <v>0.0</v>
      </c>
      <c r="AG208" s="4">
        <v>1.0</v>
      </c>
      <c r="AH208" s="4">
        <v>4.0</v>
      </c>
      <c r="AI208" s="4">
        <v>14.0</v>
      </c>
      <c r="AJ208" s="41">
        <f>ATLETAS[PONTOS]+ATLETAS[TOTAL REB]+ATLETAS[AST]+ATLETAS[TOCOS]+ATLETAS[ROUB]-(ATLETAS[FGA]-ATLETAS[FGM])-(ATLETAS[FTA]-ATLETAS[FTM])-ATLETAS[ERROS]</f>
        <v>22</v>
      </c>
    </row>
    <row r="209">
      <c r="A209" s="3">
        <v>208.0</v>
      </c>
      <c r="B209" s="4">
        <v>12.0</v>
      </c>
      <c r="C209" s="4" t="s">
        <v>262</v>
      </c>
      <c r="D209" s="36">
        <v>45822.0</v>
      </c>
      <c r="E209" s="4" t="s">
        <v>270</v>
      </c>
      <c r="F209" s="4">
        <v>2025.0</v>
      </c>
      <c r="G209" s="4" t="s">
        <v>7</v>
      </c>
      <c r="H209" s="4" t="s">
        <v>96</v>
      </c>
      <c r="I209" s="4" t="s">
        <v>28</v>
      </c>
      <c r="J209" s="4" t="s">
        <v>265</v>
      </c>
      <c r="K209" s="4">
        <f>VLOOKUP(I209,'LISTA DE ATLETAS'!D:E,2,FALSE)</f>
        <v>8</v>
      </c>
      <c r="L209" s="4">
        <v>19.0</v>
      </c>
      <c r="M209" s="40">
        <f>(ATLETAS[2PM]*2)+(ATLETAS[3PM]*3)+(ATLETAS[FTM])</f>
        <v>11</v>
      </c>
      <c r="N209" s="40">
        <f>ATLETAS[2PM]+ATLETAS[3PM]</f>
        <v>4</v>
      </c>
      <c r="O209" s="40">
        <f>ATLETAS[2PA]+ATLETAS[3PA]</f>
        <v>12</v>
      </c>
      <c r="P209" s="38">
        <f>IFERROR(ATLETAS[FGM]/ATLETAS[FGA],"")</f>
        <v>0.3333333333</v>
      </c>
      <c r="Q209" s="4">
        <v>4.0</v>
      </c>
      <c r="R209" s="4">
        <v>9.0</v>
      </c>
      <c r="S209" s="38">
        <f>IFERROR(ATLETAS[2PM]/ATLETAS[2PA],"")</f>
        <v>0.4444444444</v>
      </c>
      <c r="T209" s="4">
        <v>0.0</v>
      </c>
      <c r="U209" s="4">
        <v>3.0</v>
      </c>
      <c r="V209" s="38">
        <f>IFERROR(ATLETAS[3PM]/ATLETAS[3PA],"")</f>
        <v>0</v>
      </c>
      <c r="W209" s="4">
        <v>3.0</v>
      </c>
      <c r="X209" s="4">
        <v>4.0</v>
      </c>
      <c r="Y209" s="38">
        <f>IFERROR(ATLETAS[FTM]/ATLETAS[FTA],"")</f>
        <v>0.75</v>
      </c>
      <c r="Z209" s="4">
        <v>4.0</v>
      </c>
      <c r="AA209" s="4">
        <v>4.0</v>
      </c>
      <c r="AB209" s="40">
        <f>ATLETAS[REB O]+ATLETAS[REB D]</f>
        <v>8</v>
      </c>
      <c r="AC209" s="4">
        <v>1.0</v>
      </c>
      <c r="AD209" s="4">
        <v>6.0</v>
      </c>
      <c r="AE209" s="4">
        <v>3.0</v>
      </c>
      <c r="AF209" s="4">
        <v>0.0</v>
      </c>
      <c r="AG209" s="4">
        <v>3.0</v>
      </c>
      <c r="AH209" s="4">
        <v>2.0</v>
      </c>
      <c r="AI209" s="4">
        <v>10.0</v>
      </c>
      <c r="AJ209" s="41">
        <f>ATLETAS[PONTOS]+ATLETAS[TOTAL REB]+ATLETAS[AST]+ATLETAS[TOCOS]+ATLETAS[ROUB]-(ATLETAS[FGA]-ATLETAS[FGM])-(ATLETAS[FTA]-ATLETAS[FTM])-ATLETAS[ERROS]</f>
        <v>8</v>
      </c>
    </row>
    <row r="210">
      <c r="A210" s="3">
        <v>209.0</v>
      </c>
      <c r="B210" s="4">
        <v>12.0</v>
      </c>
      <c r="C210" s="4" t="s">
        <v>262</v>
      </c>
      <c r="D210" s="36">
        <v>45822.0</v>
      </c>
      <c r="E210" s="4" t="s">
        <v>270</v>
      </c>
      <c r="F210" s="4">
        <v>2025.0</v>
      </c>
      <c r="G210" s="4" t="s">
        <v>7</v>
      </c>
      <c r="H210" s="4" t="s">
        <v>96</v>
      </c>
      <c r="I210" s="4" t="s">
        <v>20</v>
      </c>
      <c r="J210" s="4" t="s">
        <v>265</v>
      </c>
      <c r="K210" s="4">
        <f>VLOOKUP(I210,'LISTA DE ATLETAS'!D:E,2,FALSE)</f>
        <v>3</v>
      </c>
      <c r="L210" s="4">
        <v>23.0</v>
      </c>
      <c r="M210" s="40">
        <f>(ATLETAS[2PM]*2)+(ATLETAS[3PM]*3)+(ATLETAS[FTM])</f>
        <v>6</v>
      </c>
      <c r="N210" s="40">
        <f>ATLETAS[2PM]+ATLETAS[3PM]</f>
        <v>3</v>
      </c>
      <c r="O210" s="40">
        <f>ATLETAS[2PA]+ATLETAS[3PA]</f>
        <v>9</v>
      </c>
      <c r="P210" s="38">
        <f>IFERROR(ATLETAS[FGM]/ATLETAS[FGA],"")</f>
        <v>0.3333333333</v>
      </c>
      <c r="Q210" s="4">
        <v>3.0</v>
      </c>
      <c r="R210" s="4">
        <v>9.0</v>
      </c>
      <c r="S210" s="38">
        <f>IFERROR(ATLETAS[2PM]/ATLETAS[2PA],"")</f>
        <v>0.3333333333</v>
      </c>
      <c r="T210" s="4">
        <v>0.0</v>
      </c>
      <c r="U210" s="4">
        <v>0.0</v>
      </c>
      <c r="V210" s="38" t="str">
        <f>IFERROR(ATLETAS[3PM]/ATLETAS[3PA],"")</f>
        <v/>
      </c>
      <c r="W210" s="4">
        <v>0.0</v>
      </c>
      <c r="X210" s="4">
        <v>1.0</v>
      </c>
      <c r="Y210" s="38">
        <f>IFERROR(ATLETAS[FTM]/ATLETAS[FTA],"")</f>
        <v>0</v>
      </c>
      <c r="Z210" s="4">
        <v>5.0</v>
      </c>
      <c r="AA210" s="4">
        <v>7.0</v>
      </c>
      <c r="AB210" s="40">
        <f>ATLETAS[REB O]+ATLETAS[REB D]</f>
        <v>12</v>
      </c>
      <c r="AC210" s="4">
        <v>2.0</v>
      </c>
      <c r="AD210" s="4">
        <v>1.0</v>
      </c>
      <c r="AE210" s="4">
        <v>1.0</v>
      </c>
      <c r="AF210" s="4">
        <v>2.0</v>
      </c>
      <c r="AG210" s="4">
        <v>1.0</v>
      </c>
      <c r="AH210" s="4">
        <v>1.0</v>
      </c>
      <c r="AI210" s="4">
        <v>12.0</v>
      </c>
      <c r="AJ210" s="41">
        <f>ATLETAS[PONTOS]+ATLETAS[TOTAL REB]+ATLETAS[AST]+ATLETAS[TOCOS]+ATLETAS[ROUB]-(ATLETAS[FGA]-ATLETAS[FGM])-(ATLETAS[FTA]-ATLETAS[FTM])-ATLETAS[ERROS]</f>
        <v>15</v>
      </c>
    </row>
    <row r="211">
      <c r="A211" s="3">
        <v>210.0</v>
      </c>
      <c r="B211" s="4">
        <v>12.0</v>
      </c>
      <c r="C211" s="4" t="s">
        <v>262</v>
      </c>
      <c r="D211" s="36">
        <v>45822.0</v>
      </c>
      <c r="E211" s="4" t="s">
        <v>270</v>
      </c>
      <c r="F211" s="4">
        <v>2025.0</v>
      </c>
      <c r="G211" s="4" t="s">
        <v>7</v>
      </c>
      <c r="H211" s="4" t="s">
        <v>96</v>
      </c>
      <c r="I211" s="4" t="s">
        <v>22</v>
      </c>
      <c r="J211" s="4" t="s">
        <v>265</v>
      </c>
      <c r="K211" s="4">
        <f>VLOOKUP(I211,'LISTA DE ATLETAS'!D:E,2,FALSE)</f>
        <v>3</v>
      </c>
      <c r="L211" s="4">
        <v>44.0</v>
      </c>
      <c r="M211" s="40">
        <f>(ATLETAS[2PM]*2)+(ATLETAS[3PM]*3)+(ATLETAS[FTM])</f>
        <v>8</v>
      </c>
      <c r="N211" s="40">
        <f>ATLETAS[2PM]+ATLETAS[3PM]</f>
        <v>3</v>
      </c>
      <c r="O211" s="40">
        <f>ATLETAS[2PA]+ATLETAS[3PA]</f>
        <v>7</v>
      </c>
      <c r="P211" s="38">
        <f>IFERROR(ATLETAS[FGM]/ATLETAS[FGA],"")</f>
        <v>0.4285714286</v>
      </c>
      <c r="Q211" s="4">
        <v>1.0</v>
      </c>
      <c r="R211" s="4">
        <v>3.0</v>
      </c>
      <c r="S211" s="38">
        <f>IFERROR(ATLETAS[2PM]/ATLETAS[2PA],"")</f>
        <v>0.3333333333</v>
      </c>
      <c r="T211" s="4">
        <v>2.0</v>
      </c>
      <c r="U211" s="4">
        <v>4.0</v>
      </c>
      <c r="V211" s="38">
        <f>IFERROR(ATLETAS[3PM]/ATLETAS[3PA],"")</f>
        <v>0.5</v>
      </c>
      <c r="W211" s="4">
        <v>0.0</v>
      </c>
      <c r="X211" s="4">
        <v>0.0</v>
      </c>
      <c r="Y211" s="38" t="str">
        <f>IFERROR(ATLETAS[FTM]/ATLETAS[FTA],"")</f>
        <v/>
      </c>
      <c r="Z211" s="4">
        <v>1.0</v>
      </c>
      <c r="AA211" s="4">
        <v>1.0</v>
      </c>
      <c r="AB211" s="40">
        <f>ATLETAS[REB O]+ATLETAS[REB D]</f>
        <v>2</v>
      </c>
      <c r="AC211" s="4">
        <v>4.0</v>
      </c>
      <c r="AD211" s="4">
        <v>1.0</v>
      </c>
      <c r="AE211" s="4">
        <v>1.0</v>
      </c>
      <c r="AF211" s="4">
        <v>0.0</v>
      </c>
      <c r="AG211" s="4">
        <v>0.0</v>
      </c>
      <c r="AH211" s="4">
        <v>1.0</v>
      </c>
      <c r="AI211" s="4">
        <v>9.0</v>
      </c>
      <c r="AJ211" s="41">
        <f>ATLETAS[PONTOS]+ATLETAS[TOTAL REB]+ATLETAS[AST]+ATLETAS[TOCOS]+ATLETAS[ROUB]-(ATLETAS[FGA]-ATLETAS[FGM])-(ATLETAS[FTA]-ATLETAS[FTM])-ATLETAS[ERROS]</f>
        <v>10</v>
      </c>
    </row>
    <row r="212">
      <c r="A212" s="3">
        <v>211.0</v>
      </c>
      <c r="B212" s="4">
        <v>12.0</v>
      </c>
      <c r="C212" s="4" t="s">
        <v>262</v>
      </c>
      <c r="D212" s="36">
        <v>45822.0</v>
      </c>
      <c r="E212" s="4" t="s">
        <v>270</v>
      </c>
      <c r="F212" s="4">
        <v>2025.0</v>
      </c>
      <c r="G212" s="4" t="s">
        <v>7</v>
      </c>
      <c r="H212" s="4" t="s">
        <v>96</v>
      </c>
      <c r="I212" s="4" t="s">
        <v>24</v>
      </c>
      <c r="J212" s="4" t="s">
        <v>264</v>
      </c>
      <c r="K212" s="4">
        <f>VLOOKUP(I212,'LISTA DE ATLETAS'!D:E,2,FALSE)</f>
        <v>5</v>
      </c>
      <c r="L212" s="4">
        <v>87.0</v>
      </c>
      <c r="M212" s="40">
        <f>(ATLETAS[2PM]*2)+(ATLETAS[3PM]*3)+(ATLETAS[FTM])</f>
        <v>6</v>
      </c>
      <c r="N212" s="40">
        <f>ATLETAS[2PM]+ATLETAS[3PM]</f>
        <v>2</v>
      </c>
      <c r="O212" s="40">
        <f>ATLETAS[2PA]+ATLETAS[3PA]</f>
        <v>3</v>
      </c>
      <c r="P212" s="38">
        <f>IFERROR(ATLETAS[FGM]/ATLETAS[FGA],"")</f>
        <v>0.6666666667</v>
      </c>
      <c r="Q212" s="4">
        <v>0.0</v>
      </c>
      <c r="R212" s="4">
        <v>0.0</v>
      </c>
      <c r="S212" s="38" t="str">
        <f>IFERROR(ATLETAS[2PM]/ATLETAS[2PA],"")</f>
        <v/>
      </c>
      <c r="T212" s="4">
        <v>2.0</v>
      </c>
      <c r="U212" s="4">
        <v>3.0</v>
      </c>
      <c r="V212" s="38">
        <f>IFERROR(ATLETAS[3PM]/ATLETAS[3PA],"")</f>
        <v>0.6666666667</v>
      </c>
      <c r="W212" s="4">
        <v>0.0</v>
      </c>
      <c r="X212" s="4">
        <v>0.0</v>
      </c>
      <c r="Y212" s="38" t="str">
        <f>IFERROR(ATLETAS[FTM]/ATLETAS[FTA],"")</f>
        <v/>
      </c>
      <c r="Z212" s="4">
        <v>3.0</v>
      </c>
      <c r="AA212" s="4">
        <v>5.0</v>
      </c>
      <c r="AB212" s="40">
        <f>ATLETAS[REB O]+ATLETAS[REB D]</f>
        <v>8</v>
      </c>
      <c r="AC212" s="4">
        <v>2.0</v>
      </c>
      <c r="AD212" s="4">
        <v>1.0</v>
      </c>
      <c r="AE212" s="4">
        <v>0.0</v>
      </c>
      <c r="AF212" s="4">
        <v>0.0</v>
      </c>
      <c r="AG212" s="4">
        <v>0.0</v>
      </c>
      <c r="AH212" s="4">
        <v>0.0</v>
      </c>
      <c r="AI212" s="4">
        <v>8.0</v>
      </c>
      <c r="AJ212" s="41">
        <f>ATLETAS[PONTOS]+ATLETAS[TOTAL REB]+ATLETAS[AST]+ATLETAS[TOCOS]+ATLETAS[ROUB]-(ATLETAS[FGA]-ATLETAS[FGM])-(ATLETAS[FTA]-ATLETAS[FTM])-ATLETAS[ERROS]</f>
        <v>14</v>
      </c>
    </row>
    <row r="213">
      <c r="A213" s="3">
        <v>212.0</v>
      </c>
      <c r="B213" s="4">
        <v>12.0</v>
      </c>
      <c r="C213" s="4" t="s">
        <v>262</v>
      </c>
      <c r="D213" s="36">
        <v>45822.0</v>
      </c>
      <c r="E213" s="4" t="s">
        <v>270</v>
      </c>
      <c r="F213" s="4">
        <v>2025.0</v>
      </c>
      <c r="G213" s="4" t="s">
        <v>96</v>
      </c>
      <c r="H213" s="4" t="s">
        <v>7</v>
      </c>
      <c r="I213" s="4" t="s">
        <v>97</v>
      </c>
      <c r="J213" s="4" t="s">
        <v>265</v>
      </c>
      <c r="K213" s="4">
        <f>VLOOKUP(I213,'LISTA DE ATLETAS'!D:E,2,FALSE)</f>
        <v>6</v>
      </c>
      <c r="L213" s="4">
        <v>2.0</v>
      </c>
      <c r="M213" s="40">
        <f>(ATLETAS[2PM]*2)+(ATLETAS[3PM]*3)+(ATLETAS[FTM])</f>
        <v>4</v>
      </c>
      <c r="N213" s="40">
        <f>ATLETAS[2PM]+ATLETAS[3PM]</f>
        <v>2</v>
      </c>
      <c r="O213" s="40">
        <f>ATLETAS[2PA]+ATLETAS[3PA]</f>
        <v>15</v>
      </c>
      <c r="P213" s="38">
        <f>IFERROR(ATLETAS[FGM]/ATLETAS[FGA],"")</f>
        <v>0.1333333333</v>
      </c>
      <c r="Q213" s="4">
        <v>2.0</v>
      </c>
      <c r="R213" s="4">
        <v>9.0</v>
      </c>
      <c r="S213" s="38">
        <f>IFERROR(ATLETAS[2PM]/ATLETAS[2PA],"")</f>
        <v>0.2222222222</v>
      </c>
      <c r="T213" s="4">
        <v>0.0</v>
      </c>
      <c r="U213" s="4">
        <v>6.0</v>
      </c>
      <c r="V213" s="38">
        <f>IFERROR(ATLETAS[3PM]/ATLETAS[3PA],"")</f>
        <v>0</v>
      </c>
      <c r="W213" s="4">
        <v>0.0</v>
      </c>
      <c r="X213" s="4">
        <v>0.0</v>
      </c>
      <c r="Y213" s="38" t="str">
        <f>IFERROR(ATLETAS[FTM]/ATLETAS[FTA],"")</f>
        <v/>
      </c>
      <c r="Z213" s="4">
        <v>0.0</v>
      </c>
      <c r="AA213" s="4">
        <v>3.0</v>
      </c>
      <c r="AB213" s="40">
        <f>ATLETAS[REB O]+ATLETAS[REB D]</f>
        <v>3</v>
      </c>
      <c r="AC213" s="4">
        <v>3.0</v>
      </c>
      <c r="AD213" s="4">
        <v>4.0</v>
      </c>
      <c r="AE213" s="4">
        <v>1.0</v>
      </c>
      <c r="AF213" s="4">
        <v>0.0</v>
      </c>
      <c r="AG213" s="4">
        <v>4.0</v>
      </c>
      <c r="AH213" s="4">
        <v>0.0</v>
      </c>
      <c r="AI213" s="4">
        <v>-12.0</v>
      </c>
      <c r="AJ213" s="41">
        <f>ATLETAS[PONTOS]+ATLETAS[TOTAL REB]+ATLETAS[AST]+ATLETAS[TOCOS]+ATLETAS[ROUB]-(ATLETAS[FGA]-ATLETAS[FGM])-(ATLETAS[FTA]-ATLETAS[FTM])-ATLETAS[ERROS]</f>
        <v>-6</v>
      </c>
    </row>
    <row r="214">
      <c r="A214" s="3">
        <v>213.0</v>
      </c>
      <c r="B214" s="4">
        <v>12.0</v>
      </c>
      <c r="C214" s="4" t="s">
        <v>262</v>
      </c>
      <c r="D214" s="36">
        <v>45822.0</v>
      </c>
      <c r="E214" s="4" t="s">
        <v>270</v>
      </c>
      <c r="F214" s="4">
        <v>2025.0</v>
      </c>
      <c r="G214" s="4" t="s">
        <v>96</v>
      </c>
      <c r="H214" s="4" t="s">
        <v>7</v>
      </c>
      <c r="I214" s="4" t="s">
        <v>100</v>
      </c>
      <c r="J214" s="4" t="s">
        <v>265</v>
      </c>
      <c r="K214" s="4">
        <f>VLOOKUP(I214,'LISTA DE ATLETAS'!D:E,2,FALSE)</f>
        <v>4</v>
      </c>
      <c r="L214" s="4">
        <v>4.0</v>
      </c>
      <c r="M214" s="40">
        <f>(ATLETAS[2PM]*2)+(ATLETAS[3PM]*3)+(ATLETAS[FTM])</f>
        <v>17</v>
      </c>
      <c r="N214" s="40">
        <f>ATLETAS[2PM]+ATLETAS[3PM]</f>
        <v>7</v>
      </c>
      <c r="O214" s="40">
        <f>ATLETAS[2PA]+ATLETAS[3PA]</f>
        <v>18</v>
      </c>
      <c r="P214" s="38">
        <f>IFERROR(ATLETAS[FGM]/ATLETAS[FGA],"")</f>
        <v>0.3888888889</v>
      </c>
      <c r="Q214" s="4">
        <v>6.0</v>
      </c>
      <c r="R214" s="4">
        <v>11.0</v>
      </c>
      <c r="S214" s="38">
        <f>IFERROR(ATLETAS[2PM]/ATLETAS[2PA],"")</f>
        <v>0.5454545455</v>
      </c>
      <c r="T214" s="4">
        <v>1.0</v>
      </c>
      <c r="U214" s="4">
        <v>7.0</v>
      </c>
      <c r="V214" s="38">
        <f>IFERROR(ATLETAS[3PM]/ATLETAS[3PA],"")</f>
        <v>0.1428571429</v>
      </c>
      <c r="W214" s="4">
        <v>2.0</v>
      </c>
      <c r="X214" s="4">
        <v>4.0</v>
      </c>
      <c r="Y214" s="38">
        <f>IFERROR(ATLETAS[FTM]/ATLETAS[FTA],"")</f>
        <v>0.5</v>
      </c>
      <c r="Z214" s="4">
        <v>2.0</v>
      </c>
      <c r="AA214" s="4">
        <v>9.0</v>
      </c>
      <c r="AB214" s="40">
        <f>ATLETAS[REB O]+ATLETAS[REB D]</f>
        <v>11</v>
      </c>
      <c r="AC214" s="4">
        <v>3.0</v>
      </c>
      <c r="AD214" s="4">
        <v>4.0</v>
      </c>
      <c r="AE214" s="4">
        <v>2.0</v>
      </c>
      <c r="AF214" s="4">
        <v>1.0</v>
      </c>
      <c r="AG214" s="4">
        <v>2.0</v>
      </c>
      <c r="AH214" s="4">
        <v>2.0</v>
      </c>
      <c r="AI214" s="4">
        <v>-14.0</v>
      </c>
      <c r="AJ214" s="41">
        <f>ATLETAS[PONTOS]+ATLETAS[TOTAL REB]+ATLETAS[AST]+ATLETAS[TOCOS]+ATLETAS[ROUB]-(ATLETAS[FGA]-ATLETAS[FGM])-(ATLETAS[FTA]-ATLETAS[FTM])-ATLETAS[ERROS]</f>
        <v>17</v>
      </c>
    </row>
    <row r="215">
      <c r="A215" s="3">
        <v>214.0</v>
      </c>
      <c r="B215" s="4">
        <v>12.0</v>
      </c>
      <c r="C215" s="4" t="s">
        <v>262</v>
      </c>
      <c r="D215" s="36">
        <v>45822.0</v>
      </c>
      <c r="E215" s="4" t="s">
        <v>270</v>
      </c>
      <c r="F215" s="4">
        <v>2025.0</v>
      </c>
      <c r="G215" s="4" t="s">
        <v>96</v>
      </c>
      <c r="H215" s="4" t="s">
        <v>7</v>
      </c>
      <c r="I215" s="4" t="s">
        <v>108</v>
      </c>
      <c r="J215" s="4" t="s">
        <v>265</v>
      </c>
      <c r="K215" s="4">
        <f>VLOOKUP(I215,'LISTA DE ATLETAS'!D:E,2,FALSE)</f>
        <v>4</v>
      </c>
      <c r="L215" s="4">
        <v>7.0</v>
      </c>
      <c r="M215" s="40">
        <f>(ATLETAS[2PM]*2)+(ATLETAS[3PM]*3)+(ATLETAS[FTM])</f>
        <v>3</v>
      </c>
      <c r="N215" s="40">
        <f>ATLETAS[2PM]+ATLETAS[3PM]</f>
        <v>1</v>
      </c>
      <c r="O215" s="40">
        <f>ATLETAS[2PA]+ATLETAS[3PA]</f>
        <v>5</v>
      </c>
      <c r="P215" s="38">
        <f>IFERROR(ATLETAS[FGM]/ATLETAS[FGA],"")</f>
        <v>0.2</v>
      </c>
      <c r="Q215" s="4">
        <v>0.0</v>
      </c>
      <c r="R215" s="4">
        <v>3.0</v>
      </c>
      <c r="S215" s="38">
        <f>IFERROR(ATLETAS[2PM]/ATLETAS[2PA],"")</f>
        <v>0</v>
      </c>
      <c r="T215" s="4">
        <v>1.0</v>
      </c>
      <c r="U215" s="4">
        <v>2.0</v>
      </c>
      <c r="V215" s="38">
        <f>IFERROR(ATLETAS[3PM]/ATLETAS[3PA],"")</f>
        <v>0.5</v>
      </c>
      <c r="W215" s="4">
        <v>0.0</v>
      </c>
      <c r="X215" s="4">
        <v>2.0</v>
      </c>
      <c r="Y215" s="38">
        <f>IFERROR(ATLETAS[FTM]/ATLETAS[FTA],"")</f>
        <v>0</v>
      </c>
      <c r="Z215" s="4">
        <v>0.0</v>
      </c>
      <c r="AA215" s="4">
        <v>5.0</v>
      </c>
      <c r="AB215" s="40">
        <f>ATLETAS[REB O]+ATLETAS[REB D]</f>
        <v>5</v>
      </c>
      <c r="AC215" s="4">
        <v>2.0</v>
      </c>
      <c r="AD215" s="4">
        <v>2.0</v>
      </c>
      <c r="AE215" s="4">
        <v>0.0</v>
      </c>
      <c r="AF215" s="4">
        <v>0.0</v>
      </c>
      <c r="AG215" s="4">
        <v>1.0</v>
      </c>
      <c r="AH215" s="4">
        <v>1.0</v>
      </c>
      <c r="AI215" s="4">
        <v>-13.0</v>
      </c>
      <c r="AJ215" s="41">
        <f>ATLETAS[PONTOS]+ATLETAS[TOTAL REB]+ATLETAS[AST]+ATLETAS[TOCOS]+ATLETAS[ROUB]-(ATLETAS[FGA]-ATLETAS[FGM])-(ATLETAS[FTA]-ATLETAS[FTM])-ATLETAS[ERROS]</f>
        <v>2</v>
      </c>
    </row>
    <row r="216">
      <c r="A216" s="3">
        <v>215.0</v>
      </c>
      <c r="B216" s="4">
        <v>12.0</v>
      </c>
      <c r="C216" s="4" t="s">
        <v>262</v>
      </c>
      <c r="D216" s="36">
        <v>45822.0</v>
      </c>
      <c r="E216" s="4" t="s">
        <v>270</v>
      </c>
      <c r="F216" s="4">
        <v>2025.0</v>
      </c>
      <c r="G216" s="4" t="s">
        <v>96</v>
      </c>
      <c r="H216" s="4" t="s">
        <v>7</v>
      </c>
      <c r="I216" s="4" t="s">
        <v>104</v>
      </c>
      <c r="J216" s="4" t="s">
        <v>265</v>
      </c>
      <c r="K216" s="4">
        <f>VLOOKUP(I216,'LISTA DE ATLETAS'!D:E,2,FALSE)</f>
        <v>5</v>
      </c>
      <c r="L216" s="4">
        <v>13.0</v>
      </c>
      <c r="M216" s="40">
        <f>(ATLETAS[2PM]*2)+(ATLETAS[3PM]*3)+(ATLETAS[FTM])</f>
        <v>9</v>
      </c>
      <c r="N216" s="40">
        <f>ATLETAS[2PM]+ATLETAS[3PM]</f>
        <v>4</v>
      </c>
      <c r="O216" s="40">
        <f>ATLETAS[2PA]+ATLETAS[3PA]</f>
        <v>17</v>
      </c>
      <c r="P216" s="38">
        <f>IFERROR(ATLETAS[FGM]/ATLETAS[FGA],"")</f>
        <v>0.2352941176</v>
      </c>
      <c r="Q216" s="4">
        <v>3.0</v>
      </c>
      <c r="R216" s="4">
        <v>10.0</v>
      </c>
      <c r="S216" s="38">
        <f>IFERROR(ATLETAS[2PM]/ATLETAS[2PA],"")</f>
        <v>0.3</v>
      </c>
      <c r="T216" s="4">
        <v>1.0</v>
      </c>
      <c r="U216" s="4">
        <v>7.0</v>
      </c>
      <c r="V216" s="38">
        <f>IFERROR(ATLETAS[3PM]/ATLETAS[3PA],"")</f>
        <v>0.1428571429</v>
      </c>
      <c r="W216" s="4">
        <v>0.0</v>
      </c>
      <c r="X216" s="4">
        <v>3.0</v>
      </c>
      <c r="Y216" s="38">
        <f>IFERROR(ATLETAS[FTM]/ATLETAS[FTA],"")</f>
        <v>0</v>
      </c>
      <c r="Z216" s="4">
        <v>9.0</v>
      </c>
      <c r="AA216" s="4">
        <v>8.0</v>
      </c>
      <c r="AB216" s="40">
        <f>ATLETAS[REB O]+ATLETAS[REB D]</f>
        <v>17</v>
      </c>
      <c r="AC216" s="4">
        <v>4.0</v>
      </c>
      <c r="AD216" s="4">
        <v>2.0</v>
      </c>
      <c r="AE216" s="4">
        <v>2.0</v>
      </c>
      <c r="AF216" s="4">
        <v>0.0</v>
      </c>
      <c r="AG216" s="4">
        <v>2.0</v>
      </c>
      <c r="AH216" s="4">
        <v>1.0</v>
      </c>
      <c r="AI216" s="4">
        <v>-15.0</v>
      </c>
      <c r="AJ216" s="41">
        <f>ATLETAS[PONTOS]+ATLETAS[TOTAL REB]+ATLETAS[AST]+ATLETAS[TOCOS]+ATLETAS[ROUB]-(ATLETAS[FGA]-ATLETAS[FGM])-(ATLETAS[FTA]-ATLETAS[FTM])-ATLETAS[ERROS]</f>
        <v>14</v>
      </c>
    </row>
    <row r="217">
      <c r="A217" s="3">
        <v>216.0</v>
      </c>
      <c r="B217" s="4">
        <v>12.0</v>
      </c>
      <c r="C217" s="4" t="s">
        <v>262</v>
      </c>
      <c r="D217" s="36">
        <v>45822.0</v>
      </c>
      <c r="E217" s="4" t="s">
        <v>270</v>
      </c>
      <c r="F217" s="4">
        <v>2025.0</v>
      </c>
      <c r="G217" s="4" t="s">
        <v>96</v>
      </c>
      <c r="H217" s="4" t="s">
        <v>7</v>
      </c>
      <c r="I217" s="4" t="s">
        <v>117</v>
      </c>
      <c r="J217" s="4" t="s">
        <v>265</v>
      </c>
      <c r="K217" s="4">
        <f>VLOOKUP(I217,'LISTA DE ATLETAS'!D:E,2,FALSE)</f>
        <v>4</v>
      </c>
      <c r="L217" s="4">
        <v>23.0</v>
      </c>
      <c r="M217" s="40">
        <f>(ATLETAS[2PM]*2)+(ATLETAS[3PM]*3)+(ATLETAS[FTM])</f>
        <v>4</v>
      </c>
      <c r="N217" s="40">
        <f>ATLETAS[2PM]+ATLETAS[3PM]</f>
        <v>2</v>
      </c>
      <c r="O217" s="40">
        <f>ATLETAS[2PA]+ATLETAS[3PA]</f>
        <v>5</v>
      </c>
      <c r="P217" s="38">
        <f>IFERROR(ATLETAS[FGM]/ATLETAS[FGA],"")</f>
        <v>0.4</v>
      </c>
      <c r="Q217" s="4">
        <v>2.0</v>
      </c>
      <c r="R217" s="4">
        <v>3.0</v>
      </c>
      <c r="S217" s="38">
        <f>IFERROR(ATLETAS[2PM]/ATLETAS[2PA],"")</f>
        <v>0.6666666667</v>
      </c>
      <c r="T217" s="4">
        <v>0.0</v>
      </c>
      <c r="U217" s="4">
        <v>2.0</v>
      </c>
      <c r="V217" s="38">
        <f>IFERROR(ATLETAS[3PM]/ATLETAS[3PA],"")</f>
        <v>0</v>
      </c>
      <c r="W217" s="4">
        <v>0.0</v>
      </c>
      <c r="X217" s="4">
        <v>0.0</v>
      </c>
      <c r="Y217" s="38" t="str">
        <f>IFERROR(ATLETAS[FTM]/ATLETAS[FTA],"")</f>
        <v/>
      </c>
      <c r="Z217" s="4">
        <v>3.0</v>
      </c>
      <c r="AA217" s="4">
        <v>3.0</v>
      </c>
      <c r="AB217" s="40">
        <f>ATLETAS[REB O]+ATLETAS[REB D]</f>
        <v>6</v>
      </c>
      <c r="AC217" s="4">
        <v>3.0</v>
      </c>
      <c r="AD217" s="4">
        <v>4.0</v>
      </c>
      <c r="AE217" s="4">
        <v>2.0</v>
      </c>
      <c r="AF217" s="4">
        <v>0.0</v>
      </c>
      <c r="AG217" s="4">
        <v>2.0</v>
      </c>
      <c r="AH217" s="4">
        <v>1.0</v>
      </c>
      <c r="AI217" s="4">
        <v>-18.0</v>
      </c>
      <c r="AJ217" s="41">
        <f>ATLETAS[PONTOS]+ATLETAS[TOTAL REB]+ATLETAS[AST]+ATLETAS[TOCOS]+ATLETAS[ROUB]-(ATLETAS[FGA]-ATLETAS[FGM])-(ATLETAS[FTA]-ATLETAS[FTM])-ATLETAS[ERROS]</f>
        <v>8</v>
      </c>
    </row>
    <row r="218">
      <c r="A218" s="3">
        <v>217.0</v>
      </c>
      <c r="B218" s="4">
        <v>12.0</v>
      </c>
      <c r="C218" s="4" t="s">
        <v>262</v>
      </c>
      <c r="D218" s="36">
        <v>45822.0</v>
      </c>
      <c r="E218" s="4" t="s">
        <v>270</v>
      </c>
      <c r="F218" s="4">
        <v>2025.0</v>
      </c>
      <c r="G218" s="4" t="s">
        <v>96</v>
      </c>
      <c r="H218" s="4" t="s">
        <v>7</v>
      </c>
      <c r="I218" s="4" t="s">
        <v>110</v>
      </c>
      <c r="J218" s="4" t="s">
        <v>264</v>
      </c>
      <c r="K218" s="4">
        <f>VLOOKUP(I218,'LISTA DE ATLETAS'!D:E,2,FALSE)</f>
        <v>1</v>
      </c>
      <c r="L218" s="4">
        <v>77.0</v>
      </c>
      <c r="M218" s="40">
        <f>(ATLETAS[2PM]*2)+(ATLETAS[3PM]*3)+(ATLETAS[FTM])</f>
        <v>0</v>
      </c>
      <c r="N218" s="40">
        <f>ATLETAS[2PM]+ATLETAS[3PM]</f>
        <v>0</v>
      </c>
      <c r="O218" s="40">
        <f>ATLETAS[2PA]+ATLETAS[3PA]</f>
        <v>3</v>
      </c>
      <c r="P218" s="38">
        <f>IFERROR(ATLETAS[FGM]/ATLETAS[FGA],"")</f>
        <v>0</v>
      </c>
      <c r="Q218" s="4">
        <v>0.0</v>
      </c>
      <c r="R218" s="4">
        <v>1.0</v>
      </c>
      <c r="S218" s="38">
        <f>IFERROR(ATLETAS[2PM]/ATLETAS[2PA],"")</f>
        <v>0</v>
      </c>
      <c r="T218" s="4">
        <v>0.0</v>
      </c>
      <c r="U218" s="4">
        <v>2.0</v>
      </c>
      <c r="V218" s="38">
        <f>IFERROR(ATLETAS[3PM]/ATLETAS[3PA],"")</f>
        <v>0</v>
      </c>
      <c r="W218" s="4">
        <v>0.0</v>
      </c>
      <c r="X218" s="4">
        <v>0.0</v>
      </c>
      <c r="Y218" s="38" t="str">
        <f>IFERROR(ATLETAS[FTM]/ATLETAS[FTA],"")</f>
        <v/>
      </c>
      <c r="Z218" s="4">
        <v>2.0</v>
      </c>
      <c r="AA218" s="4">
        <v>0.0</v>
      </c>
      <c r="AB218" s="40">
        <f>ATLETAS[REB O]+ATLETAS[REB D]</f>
        <v>2</v>
      </c>
      <c r="AC218" s="4">
        <v>1.0</v>
      </c>
      <c r="AD218" s="4">
        <v>2.0</v>
      </c>
      <c r="AE218" s="4">
        <v>0.0</v>
      </c>
      <c r="AF218" s="4">
        <v>0.0</v>
      </c>
      <c r="AG218" s="4">
        <v>1.0</v>
      </c>
      <c r="AH218" s="4">
        <v>0.0</v>
      </c>
      <c r="AI218" s="4">
        <v>2.0</v>
      </c>
      <c r="AJ218" s="41">
        <f>ATLETAS[PONTOS]+ATLETAS[TOTAL REB]+ATLETAS[AST]+ATLETAS[TOCOS]+ATLETAS[ROUB]-(ATLETAS[FGA]-ATLETAS[FGM])-(ATLETAS[FTA]-ATLETAS[FTM])-ATLETAS[ERROS]</f>
        <v>-2</v>
      </c>
    </row>
    <row r="219">
      <c r="A219" s="3">
        <v>218.0</v>
      </c>
      <c r="B219" s="4">
        <v>12.0</v>
      </c>
      <c r="C219" s="4" t="s">
        <v>262</v>
      </c>
      <c r="D219" s="36">
        <v>45822.0</v>
      </c>
      <c r="E219" s="4" t="s">
        <v>270</v>
      </c>
      <c r="F219" s="4">
        <v>2025.0</v>
      </c>
      <c r="G219" s="4" t="s">
        <v>96</v>
      </c>
      <c r="H219" s="4" t="s">
        <v>7</v>
      </c>
      <c r="I219" s="4" t="s">
        <v>102</v>
      </c>
      <c r="J219" s="4" t="s">
        <v>264</v>
      </c>
      <c r="K219" s="4">
        <f>VLOOKUP(I219,'LISTA DE ATLETAS'!D:E,2,FALSE)</f>
        <v>1</v>
      </c>
      <c r="L219" s="4">
        <v>90.0</v>
      </c>
      <c r="M219" s="40">
        <f>(ATLETAS[2PM]*2)+(ATLETAS[3PM]*3)+(ATLETAS[FTM])</f>
        <v>0</v>
      </c>
      <c r="N219" s="40">
        <f>ATLETAS[2PM]+ATLETAS[3PM]</f>
        <v>0</v>
      </c>
      <c r="O219" s="40">
        <f>ATLETAS[2PA]+ATLETAS[3PA]</f>
        <v>0</v>
      </c>
      <c r="P219" s="38" t="str">
        <f>IFERROR(ATLETAS[FGM]/ATLETAS[FGA],"")</f>
        <v/>
      </c>
      <c r="Q219" s="4">
        <v>0.0</v>
      </c>
      <c r="R219" s="4">
        <v>0.0</v>
      </c>
      <c r="S219" s="38" t="str">
        <f>IFERROR(ATLETAS[2PM]/ATLETAS[2PA],"")</f>
        <v/>
      </c>
      <c r="T219" s="4">
        <v>0.0</v>
      </c>
      <c r="U219" s="4">
        <v>0.0</v>
      </c>
      <c r="V219" s="38" t="str">
        <f>IFERROR(ATLETAS[3PM]/ATLETAS[3PA],"")</f>
        <v/>
      </c>
      <c r="W219" s="4">
        <v>0.0</v>
      </c>
      <c r="X219" s="4">
        <v>0.0</v>
      </c>
      <c r="Y219" s="38" t="str">
        <f>IFERROR(ATLETAS[FTM]/ATLETAS[FTA],"")</f>
        <v/>
      </c>
      <c r="Z219" s="4">
        <v>0.0</v>
      </c>
      <c r="AA219" s="4">
        <v>0.0</v>
      </c>
      <c r="AB219" s="40">
        <f>ATLETAS[REB O]+ATLETAS[REB D]</f>
        <v>0</v>
      </c>
      <c r="AC219" s="4">
        <v>0.0</v>
      </c>
      <c r="AD219" s="4">
        <v>0.0</v>
      </c>
      <c r="AE219" s="4">
        <v>0.0</v>
      </c>
      <c r="AF219" s="4">
        <v>0.0</v>
      </c>
      <c r="AG219" s="4">
        <v>0.0</v>
      </c>
      <c r="AH219" s="4">
        <v>0.0</v>
      </c>
      <c r="AI219" s="4">
        <v>0.0</v>
      </c>
      <c r="AJ219" s="41">
        <f>ATLETAS[PONTOS]+ATLETAS[TOTAL REB]+ATLETAS[AST]+ATLETAS[TOCOS]+ATLETAS[ROUB]-(ATLETAS[FGA]-ATLETAS[FGM])-(ATLETAS[FTA]-ATLETAS[FTM])-ATLETAS[ERROS]</f>
        <v>0</v>
      </c>
    </row>
    <row r="220">
      <c r="A220" s="3">
        <v>219.0</v>
      </c>
      <c r="B220" s="4">
        <v>13.0</v>
      </c>
      <c r="C220" s="4" t="s">
        <v>262</v>
      </c>
      <c r="D220" s="36">
        <v>45882.0</v>
      </c>
      <c r="E220" s="4" t="s">
        <v>271</v>
      </c>
      <c r="F220" s="4">
        <v>2025.0</v>
      </c>
      <c r="G220" s="4" t="s">
        <v>119</v>
      </c>
      <c r="H220" s="4" t="s">
        <v>209</v>
      </c>
      <c r="I220" s="4" t="s">
        <v>149</v>
      </c>
      <c r="J220" s="4" t="s">
        <v>265</v>
      </c>
      <c r="K220" s="4">
        <f>VLOOKUP(I220,'LISTA DE ATLETAS'!D:E,2,FALSE)</f>
        <v>3</v>
      </c>
      <c r="L220" s="4">
        <v>0.0</v>
      </c>
      <c r="M220" s="40">
        <f>(ATLETAS[2PM]*2)+(ATLETAS[3PM]*3)+(ATLETAS[FTM])</f>
        <v>0</v>
      </c>
      <c r="N220" s="40">
        <f>ATLETAS[2PM]+ATLETAS[3PM]</f>
        <v>0</v>
      </c>
      <c r="O220" s="40">
        <f>ATLETAS[2PA]+ATLETAS[3PA]</f>
        <v>10</v>
      </c>
      <c r="P220" s="38">
        <f>IFERROR(ATLETAS[FGM]/ATLETAS[FGA],"")</f>
        <v>0</v>
      </c>
      <c r="Q220" s="4">
        <v>0.0</v>
      </c>
      <c r="R220" s="4">
        <v>6.0</v>
      </c>
      <c r="S220" s="38">
        <f>IFERROR(ATLETAS[2PM]/ATLETAS[2PA],"")</f>
        <v>0</v>
      </c>
      <c r="T220" s="4">
        <v>0.0</v>
      </c>
      <c r="U220" s="4">
        <v>4.0</v>
      </c>
      <c r="V220" s="38">
        <f>IFERROR(ATLETAS[3PM]/ATLETAS[3PA],"")</f>
        <v>0</v>
      </c>
      <c r="W220" s="4">
        <v>0.0</v>
      </c>
      <c r="X220" s="4">
        <v>4.0</v>
      </c>
      <c r="Y220" s="38">
        <f>IFERROR(ATLETAS[FTM]/ATLETAS[FTA],"")</f>
        <v>0</v>
      </c>
      <c r="Z220" s="4">
        <v>1.0</v>
      </c>
      <c r="AA220" s="4">
        <v>4.0</v>
      </c>
      <c r="AB220" s="40">
        <f>ATLETAS[REB O]+ATLETAS[REB D]</f>
        <v>5</v>
      </c>
      <c r="AC220" s="4">
        <v>5.0</v>
      </c>
      <c r="AD220" s="4">
        <v>1.0</v>
      </c>
      <c r="AE220" s="4">
        <v>5.0</v>
      </c>
      <c r="AF220" s="4">
        <v>0.0</v>
      </c>
      <c r="AG220" s="4">
        <v>2.0</v>
      </c>
      <c r="AH220" s="4">
        <v>4.0</v>
      </c>
      <c r="AI220" s="4">
        <v>-12.0</v>
      </c>
      <c r="AJ220" s="41">
        <f>ATLETAS[PONTOS]+ATLETAS[TOTAL REB]+ATLETAS[AST]+ATLETAS[TOCOS]+ATLETAS[ROUB]-(ATLETAS[FGA]-ATLETAS[FGM])-(ATLETAS[FTA]-ATLETAS[FTM])-ATLETAS[ERROS]</f>
        <v>0</v>
      </c>
    </row>
    <row r="221">
      <c r="A221" s="3">
        <v>220.0</v>
      </c>
      <c r="B221" s="4">
        <v>13.0</v>
      </c>
      <c r="C221" s="4" t="s">
        <v>262</v>
      </c>
      <c r="D221" s="36">
        <v>45882.0</v>
      </c>
      <c r="E221" s="4" t="s">
        <v>271</v>
      </c>
      <c r="F221" s="4">
        <v>2025.0</v>
      </c>
      <c r="G221" s="4" t="s">
        <v>119</v>
      </c>
      <c r="H221" s="4" t="s">
        <v>209</v>
      </c>
      <c r="I221" s="4" t="s">
        <v>126</v>
      </c>
      <c r="J221" s="4" t="s">
        <v>264</v>
      </c>
      <c r="K221" s="4">
        <f>VLOOKUP(I221,'LISTA DE ATLETAS'!D:E,2,FALSE)</f>
        <v>1</v>
      </c>
      <c r="L221" s="4">
        <v>5.0</v>
      </c>
      <c r="M221" s="40">
        <f>(ATLETAS[2PM]*2)+(ATLETAS[3PM]*3)+(ATLETAS[FTM])</f>
        <v>0</v>
      </c>
      <c r="N221" s="40">
        <f>ATLETAS[2PM]+ATLETAS[3PM]</f>
        <v>0</v>
      </c>
      <c r="O221" s="40">
        <f>ATLETAS[2PA]+ATLETAS[3PA]</f>
        <v>1</v>
      </c>
      <c r="P221" s="38">
        <f>IFERROR(ATLETAS[FGM]/ATLETAS[FGA],"")</f>
        <v>0</v>
      </c>
      <c r="Q221" s="4">
        <v>0.0</v>
      </c>
      <c r="R221" s="4">
        <v>1.0</v>
      </c>
      <c r="S221" s="38">
        <f>IFERROR(ATLETAS[2PM]/ATLETAS[2PA],"")</f>
        <v>0</v>
      </c>
      <c r="T221" s="4">
        <v>0.0</v>
      </c>
      <c r="U221" s="4">
        <v>0.0</v>
      </c>
      <c r="V221" s="38" t="str">
        <f>IFERROR(ATLETAS[3PM]/ATLETAS[3PA],"")</f>
        <v/>
      </c>
      <c r="W221" s="4">
        <v>0.0</v>
      </c>
      <c r="X221" s="4">
        <v>0.0</v>
      </c>
      <c r="Y221" s="38" t="str">
        <f>IFERROR(ATLETAS[FTM]/ATLETAS[FTA],"")</f>
        <v/>
      </c>
      <c r="Z221" s="4">
        <v>0.0</v>
      </c>
      <c r="AA221" s="4">
        <v>0.0</v>
      </c>
      <c r="AB221" s="40">
        <f>ATLETAS[REB O]+ATLETAS[REB D]</f>
        <v>0</v>
      </c>
      <c r="AC221" s="4">
        <v>0.0</v>
      </c>
      <c r="AD221" s="4">
        <v>1.0</v>
      </c>
      <c r="AE221" s="4">
        <v>0.0</v>
      </c>
      <c r="AF221" s="4">
        <v>0.0</v>
      </c>
      <c r="AG221" s="4">
        <v>1.0</v>
      </c>
      <c r="AH221" s="4">
        <v>0.0</v>
      </c>
      <c r="AI221" s="4">
        <v>-3.0</v>
      </c>
      <c r="AJ221" s="41">
        <f>ATLETAS[PONTOS]+ATLETAS[TOTAL REB]+ATLETAS[AST]+ATLETAS[TOCOS]+ATLETAS[ROUB]-(ATLETAS[FGA]-ATLETAS[FGM])-(ATLETAS[FTA]-ATLETAS[FTM])-ATLETAS[ERROS]</f>
        <v>-2</v>
      </c>
    </row>
    <row r="222">
      <c r="A222" s="3">
        <v>221.0</v>
      </c>
      <c r="B222" s="4">
        <v>13.0</v>
      </c>
      <c r="C222" s="4" t="s">
        <v>262</v>
      </c>
      <c r="D222" s="36">
        <v>45882.0</v>
      </c>
      <c r="E222" s="4" t="s">
        <v>271</v>
      </c>
      <c r="F222" s="4">
        <v>2025.0</v>
      </c>
      <c r="G222" s="4" t="s">
        <v>119</v>
      </c>
      <c r="H222" s="4" t="s">
        <v>209</v>
      </c>
      <c r="I222" s="4" t="s">
        <v>136</v>
      </c>
      <c r="J222" s="4" t="s">
        <v>265</v>
      </c>
      <c r="K222" s="4">
        <f>VLOOKUP(I222,'LISTA DE ATLETAS'!D:E,2,FALSE)</f>
        <v>5</v>
      </c>
      <c r="L222" s="4">
        <v>6.0</v>
      </c>
      <c r="M222" s="40">
        <f>(ATLETAS[2PM]*2)+(ATLETAS[3PM]*3)+(ATLETAS[FTM])</f>
        <v>0</v>
      </c>
      <c r="N222" s="40">
        <f>ATLETAS[2PM]+ATLETAS[3PM]</f>
        <v>0</v>
      </c>
      <c r="O222" s="40">
        <f>ATLETAS[2PA]+ATLETAS[3PA]</f>
        <v>3</v>
      </c>
      <c r="P222" s="38">
        <f>IFERROR(ATLETAS[FGM]/ATLETAS[FGA],"")</f>
        <v>0</v>
      </c>
      <c r="Q222" s="4">
        <v>0.0</v>
      </c>
      <c r="R222" s="4">
        <v>3.0</v>
      </c>
      <c r="S222" s="38">
        <f>IFERROR(ATLETAS[2PM]/ATLETAS[2PA],"")</f>
        <v>0</v>
      </c>
      <c r="T222" s="4">
        <v>0.0</v>
      </c>
      <c r="U222" s="4">
        <v>0.0</v>
      </c>
      <c r="V222" s="38" t="str">
        <f>IFERROR(ATLETAS[3PM]/ATLETAS[3PA],"")</f>
        <v/>
      </c>
      <c r="W222" s="4">
        <v>0.0</v>
      </c>
      <c r="X222" s="4">
        <v>0.0</v>
      </c>
      <c r="Y222" s="38" t="str">
        <f>IFERROR(ATLETAS[FTM]/ATLETAS[FTA],"")</f>
        <v/>
      </c>
      <c r="Z222" s="4">
        <v>2.0</v>
      </c>
      <c r="AA222" s="4">
        <v>9.0</v>
      </c>
      <c r="AB222" s="40">
        <f>ATLETAS[REB O]+ATLETAS[REB D]</f>
        <v>11</v>
      </c>
      <c r="AC222" s="4">
        <v>2.0</v>
      </c>
      <c r="AD222" s="4">
        <v>6.0</v>
      </c>
      <c r="AE222" s="4">
        <v>0.0</v>
      </c>
      <c r="AF222" s="4">
        <v>0.0</v>
      </c>
      <c r="AG222" s="4">
        <v>3.0</v>
      </c>
      <c r="AH222" s="4">
        <v>1.0</v>
      </c>
      <c r="AI222" s="4">
        <v>-13.0</v>
      </c>
      <c r="AJ222" s="41">
        <f>ATLETAS[PONTOS]+ATLETAS[TOTAL REB]+ATLETAS[AST]+ATLETAS[TOCOS]+ATLETAS[ROUB]-(ATLETAS[FGA]-ATLETAS[FGM])-(ATLETAS[FTA]-ATLETAS[FTM])-ATLETAS[ERROS]</f>
        <v>4</v>
      </c>
    </row>
    <row r="223">
      <c r="A223" s="3">
        <v>222.0</v>
      </c>
      <c r="B223" s="4">
        <v>13.0</v>
      </c>
      <c r="C223" s="4" t="s">
        <v>262</v>
      </c>
      <c r="D223" s="36">
        <v>45882.0</v>
      </c>
      <c r="E223" s="4" t="s">
        <v>271</v>
      </c>
      <c r="F223" s="4">
        <v>2025.0</v>
      </c>
      <c r="G223" s="4" t="s">
        <v>119</v>
      </c>
      <c r="H223" s="4" t="s">
        <v>209</v>
      </c>
      <c r="I223" s="4" t="s">
        <v>143</v>
      </c>
      <c r="J223" s="4" t="s">
        <v>264</v>
      </c>
      <c r="K223" s="4">
        <f>VLOOKUP(I223,'LISTA DE ATLETAS'!D:E,2,FALSE)</f>
        <v>2</v>
      </c>
      <c r="L223" s="4">
        <v>8.0</v>
      </c>
      <c r="M223" s="40">
        <f>(ATLETAS[2PM]*2)+(ATLETAS[3PM]*3)+(ATLETAS[FTM])</f>
        <v>0</v>
      </c>
      <c r="N223" s="40">
        <f>ATLETAS[2PM]+ATLETAS[3PM]</f>
        <v>0</v>
      </c>
      <c r="O223" s="40">
        <f>ATLETAS[2PA]+ATLETAS[3PA]</f>
        <v>0</v>
      </c>
      <c r="P223" s="38" t="str">
        <f>IFERROR(ATLETAS[FGM]/ATLETAS[FGA],"")</f>
        <v/>
      </c>
      <c r="Q223" s="4">
        <v>0.0</v>
      </c>
      <c r="R223" s="4">
        <v>0.0</v>
      </c>
      <c r="S223" s="38" t="str">
        <f>IFERROR(ATLETAS[2PM]/ATLETAS[2PA],"")</f>
        <v/>
      </c>
      <c r="T223" s="4">
        <v>0.0</v>
      </c>
      <c r="U223" s="4">
        <v>0.0</v>
      </c>
      <c r="V223" s="38" t="str">
        <f>IFERROR(ATLETAS[3PM]/ATLETAS[3PA],"")</f>
        <v/>
      </c>
      <c r="W223" s="4">
        <v>0.0</v>
      </c>
      <c r="X223" s="4">
        <v>0.0</v>
      </c>
      <c r="Y223" s="38" t="str">
        <f>IFERROR(ATLETAS[FTM]/ATLETAS[FTA],"")</f>
        <v/>
      </c>
      <c r="Z223" s="4">
        <v>0.0</v>
      </c>
      <c r="AA223" s="4">
        <v>1.0</v>
      </c>
      <c r="AB223" s="40">
        <f>ATLETAS[REB O]+ATLETAS[REB D]</f>
        <v>1</v>
      </c>
      <c r="AC223" s="4">
        <v>0.0</v>
      </c>
      <c r="AD223" s="4">
        <v>0.0</v>
      </c>
      <c r="AE223" s="4">
        <v>0.0</v>
      </c>
      <c r="AF223" s="4">
        <v>1.0</v>
      </c>
      <c r="AG223" s="4">
        <v>0.0</v>
      </c>
      <c r="AH223" s="4">
        <v>0.0</v>
      </c>
      <c r="AI223" s="4">
        <v>0.0</v>
      </c>
      <c r="AJ223" s="41">
        <f>ATLETAS[PONTOS]+ATLETAS[TOTAL REB]+ATLETAS[AST]+ATLETAS[TOCOS]+ATLETAS[ROUB]-(ATLETAS[FGA]-ATLETAS[FGM])-(ATLETAS[FTA]-ATLETAS[FTM])-ATLETAS[ERROS]</f>
        <v>2</v>
      </c>
    </row>
    <row r="224">
      <c r="A224" s="3">
        <v>223.0</v>
      </c>
      <c r="B224" s="4">
        <v>13.0</v>
      </c>
      <c r="C224" s="4" t="s">
        <v>262</v>
      </c>
      <c r="D224" s="36">
        <v>45882.0</v>
      </c>
      <c r="E224" s="4" t="s">
        <v>271</v>
      </c>
      <c r="F224" s="4">
        <v>2025.0</v>
      </c>
      <c r="G224" s="4" t="s">
        <v>119</v>
      </c>
      <c r="H224" s="4" t="s">
        <v>209</v>
      </c>
      <c r="I224" s="4" t="s">
        <v>151</v>
      </c>
      <c r="J224" s="4" t="s">
        <v>264</v>
      </c>
      <c r="K224" s="4">
        <f>VLOOKUP(I224,'LISTA DE ATLETAS'!D:E,2,FALSE)</f>
        <v>1</v>
      </c>
      <c r="L224" s="4">
        <v>9.0</v>
      </c>
      <c r="M224" s="40">
        <f>(ATLETAS[2PM]*2)+(ATLETAS[3PM]*3)+(ATLETAS[FTM])</f>
        <v>0</v>
      </c>
      <c r="N224" s="40">
        <f>ATLETAS[2PM]+ATLETAS[3PM]</f>
        <v>0</v>
      </c>
      <c r="O224" s="40">
        <f>ATLETAS[2PA]+ATLETAS[3PA]</f>
        <v>0</v>
      </c>
      <c r="P224" s="38" t="str">
        <f>IFERROR(ATLETAS[FGM]/ATLETAS[FGA],"")</f>
        <v/>
      </c>
      <c r="Q224" s="4">
        <v>0.0</v>
      </c>
      <c r="R224" s="4">
        <v>0.0</v>
      </c>
      <c r="S224" s="38" t="str">
        <f>IFERROR(ATLETAS[2PM]/ATLETAS[2PA],"")</f>
        <v/>
      </c>
      <c r="T224" s="4">
        <v>0.0</v>
      </c>
      <c r="U224" s="4">
        <v>0.0</v>
      </c>
      <c r="V224" s="38" t="str">
        <f>IFERROR(ATLETAS[3PM]/ATLETAS[3PA],"")</f>
        <v/>
      </c>
      <c r="W224" s="4">
        <v>0.0</v>
      </c>
      <c r="X224" s="4">
        <v>0.0</v>
      </c>
      <c r="Y224" s="38" t="str">
        <f>IFERROR(ATLETAS[FTM]/ATLETAS[FTA],"")</f>
        <v/>
      </c>
      <c r="Z224" s="4">
        <v>0.0</v>
      </c>
      <c r="AA224" s="4">
        <v>1.0</v>
      </c>
      <c r="AB224" s="40">
        <f>ATLETAS[REB O]+ATLETAS[REB D]</f>
        <v>1</v>
      </c>
      <c r="AC224" s="4">
        <v>0.0</v>
      </c>
      <c r="AD224" s="4">
        <v>1.0</v>
      </c>
      <c r="AE224" s="4">
        <v>1.0</v>
      </c>
      <c r="AF224" s="4">
        <v>0.0</v>
      </c>
      <c r="AG224" s="4">
        <v>0.0</v>
      </c>
      <c r="AH224" s="4">
        <v>0.0</v>
      </c>
      <c r="AI224" s="4">
        <v>-3.0</v>
      </c>
      <c r="AJ224" s="41">
        <f>ATLETAS[PONTOS]+ATLETAS[TOTAL REB]+ATLETAS[AST]+ATLETAS[TOCOS]+ATLETAS[ROUB]-(ATLETAS[FGA]-ATLETAS[FGM])-(ATLETAS[FTA]-ATLETAS[FTM])-ATLETAS[ERROS]</f>
        <v>1</v>
      </c>
    </row>
    <row r="225">
      <c r="A225" s="3">
        <v>224.0</v>
      </c>
      <c r="B225" s="4">
        <v>13.0</v>
      </c>
      <c r="C225" s="4" t="s">
        <v>262</v>
      </c>
      <c r="D225" s="36">
        <v>45882.0</v>
      </c>
      <c r="E225" s="4" t="s">
        <v>271</v>
      </c>
      <c r="F225" s="4">
        <v>2025.0</v>
      </c>
      <c r="G225" s="4" t="s">
        <v>119</v>
      </c>
      <c r="H225" s="4" t="s">
        <v>209</v>
      </c>
      <c r="I225" s="4" t="s">
        <v>120</v>
      </c>
      <c r="J225" s="4" t="s">
        <v>265</v>
      </c>
      <c r="K225" s="4">
        <f>VLOOKUP(I225,'LISTA DE ATLETAS'!D:E,2,FALSE)</f>
        <v>5</v>
      </c>
      <c r="L225" s="4">
        <v>10.0</v>
      </c>
      <c r="M225" s="40">
        <f>(ATLETAS[2PM]*2)+(ATLETAS[3PM]*3)+(ATLETAS[FTM])</f>
        <v>5</v>
      </c>
      <c r="N225" s="40">
        <f>ATLETAS[2PM]+ATLETAS[3PM]</f>
        <v>2</v>
      </c>
      <c r="O225" s="40">
        <f>ATLETAS[2PA]+ATLETAS[3PA]</f>
        <v>6</v>
      </c>
      <c r="P225" s="38">
        <f>IFERROR(ATLETAS[FGM]/ATLETAS[FGA],"")</f>
        <v>0.3333333333</v>
      </c>
      <c r="Q225" s="4">
        <v>2.0</v>
      </c>
      <c r="R225" s="4">
        <v>6.0</v>
      </c>
      <c r="S225" s="38">
        <f>IFERROR(ATLETAS[2PM]/ATLETAS[2PA],"")</f>
        <v>0.3333333333</v>
      </c>
      <c r="T225" s="4">
        <v>0.0</v>
      </c>
      <c r="U225" s="4">
        <v>0.0</v>
      </c>
      <c r="V225" s="38" t="str">
        <f>IFERROR(ATLETAS[3PM]/ATLETAS[3PA],"")</f>
        <v/>
      </c>
      <c r="W225" s="4">
        <v>1.0</v>
      </c>
      <c r="X225" s="4">
        <v>4.0</v>
      </c>
      <c r="Y225" s="38">
        <f>IFERROR(ATLETAS[FTM]/ATLETAS[FTA],"")</f>
        <v>0.25</v>
      </c>
      <c r="Z225" s="4">
        <v>7.0</v>
      </c>
      <c r="AA225" s="4">
        <v>5.0</v>
      </c>
      <c r="AB225" s="40">
        <f>ATLETAS[REB O]+ATLETAS[REB D]</f>
        <v>12</v>
      </c>
      <c r="AC225" s="4">
        <v>0.0</v>
      </c>
      <c r="AD225" s="4">
        <v>3.0</v>
      </c>
      <c r="AE225" s="4">
        <v>2.0</v>
      </c>
      <c r="AF225" s="4">
        <v>0.0</v>
      </c>
      <c r="AG225" s="4">
        <v>2.0</v>
      </c>
      <c r="AH225" s="4">
        <v>2.0</v>
      </c>
      <c r="AI225" s="4">
        <v>-9.0</v>
      </c>
      <c r="AJ225" s="41">
        <f>ATLETAS[PONTOS]+ATLETAS[TOTAL REB]+ATLETAS[AST]+ATLETAS[TOCOS]+ATLETAS[ROUB]-(ATLETAS[FGA]-ATLETAS[FGM])-(ATLETAS[FTA]-ATLETAS[FTM])-ATLETAS[ERROS]</f>
        <v>9</v>
      </c>
    </row>
    <row r="226">
      <c r="A226" s="3">
        <v>225.0</v>
      </c>
      <c r="B226" s="4">
        <v>13.0</v>
      </c>
      <c r="C226" s="4" t="s">
        <v>262</v>
      </c>
      <c r="D226" s="36">
        <v>45882.0</v>
      </c>
      <c r="E226" s="4" t="s">
        <v>271</v>
      </c>
      <c r="F226" s="4">
        <v>2025.0</v>
      </c>
      <c r="G226" s="4" t="s">
        <v>119</v>
      </c>
      <c r="H226" s="4" t="s">
        <v>209</v>
      </c>
      <c r="I226" s="4" t="s">
        <v>139</v>
      </c>
      <c r="J226" s="4" t="s">
        <v>265</v>
      </c>
      <c r="K226" s="4">
        <f>VLOOKUP(I226,'LISTA DE ATLETAS'!D:E,2,FALSE)</f>
        <v>3</v>
      </c>
      <c r="L226" s="4">
        <v>18.0</v>
      </c>
      <c r="M226" s="40">
        <f>(ATLETAS[2PM]*2)+(ATLETAS[3PM]*3)+(ATLETAS[FTM])</f>
        <v>28</v>
      </c>
      <c r="N226" s="40">
        <f>ATLETAS[2PM]+ATLETAS[3PM]</f>
        <v>9</v>
      </c>
      <c r="O226" s="40">
        <f>ATLETAS[2PA]+ATLETAS[3PA]</f>
        <v>23</v>
      </c>
      <c r="P226" s="38">
        <f>IFERROR(ATLETAS[FGM]/ATLETAS[FGA],"")</f>
        <v>0.3913043478</v>
      </c>
      <c r="Q226" s="4">
        <v>5.0</v>
      </c>
      <c r="R226" s="4">
        <v>14.0</v>
      </c>
      <c r="S226" s="38">
        <f>IFERROR(ATLETAS[2PM]/ATLETAS[2PA],"")</f>
        <v>0.3571428571</v>
      </c>
      <c r="T226" s="4">
        <v>4.0</v>
      </c>
      <c r="U226" s="4">
        <v>9.0</v>
      </c>
      <c r="V226" s="38">
        <f>IFERROR(ATLETAS[3PM]/ATLETAS[3PA],"")</f>
        <v>0.4444444444</v>
      </c>
      <c r="W226" s="4">
        <v>6.0</v>
      </c>
      <c r="X226" s="4">
        <v>15.0</v>
      </c>
      <c r="Y226" s="38">
        <f>IFERROR(ATLETAS[FTM]/ATLETAS[FTA],"")</f>
        <v>0.4</v>
      </c>
      <c r="Z226" s="4">
        <v>3.0</v>
      </c>
      <c r="AA226" s="4">
        <v>2.0</v>
      </c>
      <c r="AB226" s="40">
        <f>ATLETAS[REB O]+ATLETAS[REB D]</f>
        <v>5</v>
      </c>
      <c r="AC226" s="4">
        <v>0.0</v>
      </c>
      <c r="AD226" s="4">
        <v>3.0</v>
      </c>
      <c r="AE226" s="4">
        <v>2.0</v>
      </c>
      <c r="AF226" s="4">
        <v>0.0</v>
      </c>
      <c r="AG226" s="4">
        <v>0.0</v>
      </c>
      <c r="AH226" s="4">
        <v>8.0</v>
      </c>
      <c r="AI226" s="4">
        <v>-18.0</v>
      </c>
      <c r="AJ226" s="41">
        <f>ATLETAS[PONTOS]+ATLETAS[TOTAL REB]+ATLETAS[AST]+ATLETAS[TOCOS]+ATLETAS[ROUB]-(ATLETAS[FGA]-ATLETAS[FGM])-(ATLETAS[FTA]-ATLETAS[FTM])-ATLETAS[ERROS]</f>
        <v>9</v>
      </c>
    </row>
    <row r="227">
      <c r="A227" s="3">
        <v>226.0</v>
      </c>
      <c r="B227" s="4">
        <v>13.0</v>
      </c>
      <c r="C227" s="4" t="s">
        <v>262</v>
      </c>
      <c r="D227" s="36">
        <v>45882.0</v>
      </c>
      <c r="E227" s="4" t="s">
        <v>271</v>
      </c>
      <c r="F227" s="4">
        <v>2025.0</v>
      </c>
      <c r="G227" s="4" t="s">
        <v>119</v>
      </c>
      <c r="H227" s="4" t="s">
        <v>209</v>
      </c>
      <c r="I227" s="4" t="s">
        <v>130</v>
      </c>
      <c r="J227" s="4" t="s">
        <v>264</v>
      </c>
      <c r="K227" s="4">
        <f>VLOOKUP(I227,'LISTA DE ATLETAS'!D:E,2,FALSE)</f>
        <v>2</v>
      </c>
      <c r="L227" s="4">
        <v>22.0</v>
      </c>
      <c r="M227" s="40">
        <f>(ATLETAS[2PM]*2)+(ATLETAS[3PM]*3)+(ATLETAS[FTM])</f>
        <v>0</v>
      </c>
      <c r="N227" s="40">
        <f>ATLETAS[2PM]+ATLETAS[3PM]</f>
        <v>0</v>
      </c>
      <c r="O227" s="40">
        <f>ATLETAS[2PA]+ATLETAS[3PA]</f>
        <v>3</v>
      </c>
      <c r="P227" s="38">
        <f>IFERROR(ATLETAS[FGM]/ATLETAS[FGA],"")</f>
        <v>0</v>
      </c>
      <c r="Q227" s="4">
        <v>0.0</v>
      </c>
      <c r="R227" s="4">
        <v>2.0</v>
      </c>
      <c r="S227" s="38">
        <f>IFERROR(ATLETAS[2PM]/ATLETAS[2PA],"")</f>
        <v>0</v>
      </c>
      <c r="T227" s="4">
        <v>0.0</v>
      </c>
      <c r="U227" s="4">
        <v>1.0</v>
      </c>
      <c r="V227" s="38">
        <f>IFERROR(ATLETAS[3PM]/ATLETAS[3PA],"")</f>
        <v>0</v>
      </c>
      <c r="W227" s="4">
        <v>0.0</v>
      </c>
      <c r="X227" s="4">
        <v>0.0</v>
      </c>
      <c r="Y227" s="38" t="str">
        <f>IFERROR(ATLETAS[FTM]/ATLETAS[FTA],"")</f>
        <v/>
      </c>
      <c r="Z227" s="4">
        <v>0.0</v>
      </c>
      <c r="AA227" s="4">
        <v>2.0</v>
      </c>
      <c r="AB227" s="40">
        <f>ATLETAS[REB O]+ATLETAS[REB D]</f>
        <v>2</v>
      </c>
      <c r="AC227" s="4">
        <v>1.0</v>
      </c>
      <c r="AD227" s="4">
        <v>1.0</v>
      </c>
      <c r="AE227" s="4">
        <v>0.0</v>
      </c>
      <c r="AF227" s="4">
        <v>0.0</v>
      </c>
      <c r="AG227" s="4">
        <v>0.0</v>
      </c>
      <c r="AH227" s="4">
        <v>0.0</v>
      </c>
      <c r="AI227" s="4">
        <v>-3.0</v>
      </c>
      <c r="AJ227" s="41">
        <f>ATLETAS[PONTOS]+ATLETAS[TOTAL REB]+ATLETAS[AST]+ATLETAS[TOCOS]+ATLETAS[ROUB]-(ATLETAS[FGA]-ATLETAS[FGM])-(ATLETAS[FTA]-ATLETAS[FTM])-ATLETAS[ERROS]</f>
        <v>-1</v>
      </c>
    </row>
    <row r="228">
      <c r="A228" s="3">
        <v>227.0</v>
      </c>
      <c r="B228" s="4">
        <v>13.0</v>
      </c>
      <c r="C228" s="4" t="s">
        <v>262</v>
      </c>
      <c r="D228" s="36">
        <v>45882.0</v>
      </c>
      <c r="E228" s="4" t="s">
        <v>271</v>
      </c>
      <c r="F228" s="4">
        <v>2025.0</v>
      </c>
      <c r="G228" s="4" t="s">
        <v>119</v>
      </c>
      <c r="H228" s="4" t="s">
        <v>209</v>
      </c>
      <c r="I228" s="4" t="s">
        <v>145</v>
      </c>
      <c r="J228" s="4" t="s">
        <v>265</v>
      </c>
      <c r="K228" s="4">
        <f>VLOOKUP(I228,'LISTA DE ATLETAS'!D:E,2,FALSE)</f>
        <v>4</v>
      </c>
      <c r="L228" s="4">
        <v>28.0</v>
      </c>
      <c r="M228" s="40">
        <f>(ATLETAS[2PM]*2)+(ATLETAS[3PM]*3)+(ATLETAS[FTM])</f>
        <v>4</v>
      </c>
      <c r="N228" s="40">
        <f>ATLETAS[2PM]+ATLETAS[3PM]</f>
        <v>2</v>
      </c>
      <c r="O228" s="40">
        <f>ATLETAS[2PA]+ATLETAS[3PA]</f>
        <v>15</v>
      </c>
      <c r="P228" s="38">
        <f>IFERROR(ATLETAS[FGM]/ATLETAS[FGA],"")</f>
        <v>0.1333333333</v>
      </c>
      <c r="Q228" s="4">
        <v>2.0</v>
      </c>
      <c r="R228" s="4">
        <v>10.0</v>
      </c>
      <c r="S228" s="38">
        <f>IFERROR(ATLETAS[2PM]/ATLETAS[2PA],"")</f>
        <v>0.2</v>
      </c>
      <c r="T228" s="4">
        <v>0.0</v>
      </c>
      <c r="U228" s="4">
        <v>5.0</v>
      </c>
      <c r="V228" s="38">
        <f>IFERROR(ATLETAS[3PM]/ATLETAS[3PA],"")</f>
        <v>0</v>
      </c>
      <c r="W228" s="4">
        <v>0.0</v>
      </c>
      <c r="X228" s="4">
        <v>0.0</v>
      </c>
      <c r="Y228" s="38" t="str">
        <f>IFERROR(ATLETAS[FTM]/ATLETAS[FTA],"")</f>
        <v/>
      </c>
      <c r="Z228" s="4">
        <v>1.0</v>
      </c>
      <c r="AA228" s="4">
        <v>8.0</v>
      </c>
      <c r="AB228" s="40">
        <f>ATLETAS[REB O]+ATLETAS[REB D]</f>
        <v>9</v>
      </c>
      <c r="AC228" s="4">
        <v>5.0</v>
      </c>
      <c r="AD228" s="4">
        <v>4.0</v>
      </c>
      <c r="AE228" s="4">
        <v>1.0</v>
      </c>
      <c r="AF228" s="4">
        <v>0.0</v>
      </c>
      <c r="AG228" s="4">
        <v>0.0</v>
      </c>
      <c r="AH228" s="4">
        <v>0.0</v>
      </c>
      <c r="AI228" s="4">
        <v>-8.0</v>
      </c>
      <c r="AJ228" s="41">
        <f>ATLETAS[PONTOS]+ATLETAS[TOTAL REB]+ATLETAS[AST]+ATLETAS[TOCOS]+ATLETAS[ROUB]-(ATLETAS[FGA]-ATLETAS[FGM])-(ATLETAS[FTA]-ATLETAS[FTM])-ATLETAS[ERROS]</f>
        <v>2</v>
      </c>
    </row>
    <row r="229">
      <c r="A229" s="3">
        <v>228.0</v>
      </c>
      <c r="B229" s="4">
        <v>13.0</v>
      </c>
      <c r="C229" s="4" t="s">
        <v>262</v>
      </c>
      <c r="D229" s="36">
        <v>45882.0</v>
      </c>
      <c r="E229" s="4" t="s">
        <v>271</v>
      </c>
      <c r="F229" s="4">
        <v>2025.0</v>
      </c>
      <c r="G229" s="4" t="s">
        <v>119</v>
      </c>
      <c r="H229" s="4" t="s">
        <v>209</v>
      </c>
      <c r="I229" s="4" t="s">
        <v>132</v>
      </c>
      <c r="J229" s="4" t="s">
        <v>264</v>
      </c>
      <c r="K229" s="4">
        <f>VLOOKUP(I229,'LISTA DE ATLETAS'!D:E,2,FALSE)</f>
        <v>3</v>
      </c>
      <c r="L229" s="4">
        <v>32.0</v>
      </c>
      <c r="M229" s="40">
        <f>(ATLETAS[2PM]*2)+(ATLETAS[3PM]*3)+(ATLETAS[FTM])</f>
        <v>0</v>
      </c>
      <c r="N229" s="40">
        <f>ATLETAS[2PM]+ATLETAS[3PM]</f>
        <v>0</v>
      </c>
      <c r="O229" s="40">
        <f>ATLETAS[2PA]+ATLETAS[3PA]</f>
        <v>3</v>
      </c>
      <c r="P229" s="38">
        <f>IFERROR(ATLETAS[FGM]/ATLETAS[FGA],"")</f>
        <v>0</v>
      </c>
      <c r="Q229" s="4">
        <v>0.0</v>
      </c>
      <c r="R229" s="4">
        <v>2.0</v>
      </c>
      <c r="S229" s="38">
        <f>IFERROR(ATLETAS[2PM]/ATLETAS[2PA],"")</f>
        <v>0</v>
      </c>
      <c r="T229" s="4">
        <v>0.0</v>
      </c>
      <c r="U229" s="4">
        <v>1.0</v>
      </c>
      <c r="V229" s="38">
        <f>IFERROR(ATLETAS[3PM]/ATLETAS[3PA],"")</f>
        <v>0</v>
      </c>
      <c r="W229" s="4">
        <v>0.0</v>
      </c>
      <c r="X229" s="4">
        <v>0.0</v>
      </c>
      <c r="Y229" s="38" t="str">
        <f>IFERROR(ATLETAS[FTM]/ATLETAS[FTA],"")</f>
        <v/>
      </c>
      <c r="Z229" s="4">
        <v>1.0</v>
      </c>
      <c r="AA229" s="4">
        <v>3.0</v>
      </c>
      <c r="AB229" s="40">
        <f>ATLETAS[REB O]+ATLETAS[REB D]</f>
        <v>4</v>
      </c>
      <c r="AC229" s="4">
        <v>0.0</v>
      </c>
      <c r="AD229" s="4">
        <v>0.0</v>
      </c>
      <c r="AE229" s="4">
        <v>1.0</v>
      </c>
      <c r="AF229" s="4">
        <v>0.0</v>
      </c>
      <c r="AG229" s="4">
        <v>0.0</v>
      </c>
      <c r="AH229" s="4">
        <v>0.0</v>
      </c>
      <c r="AI229" s="4">
        <v>-11.0</v>
      </c>
      <c r="AJ229" s="41">
        <f>ATLETAS[PONTOS]+ATLETAS[TOTAL REB]+ATLETAS[AST]+ATLETAS[TOCOS]+ATLETAS[ROUB]-(ATLETAS[FGA]-ATLETAS[FGM])-(ATLETAS[FTA]-ATLETAS[FTM])-ATLETAS[ERROS]</f>
        <v>2</v>
      </c>
    </row>
    <row r="230">
      <c r="A230" s="3">
        <v>229.0</v>
      </c>
      <c r="B230" s="4">
        <v>13.0</v>
      </c>
      <c r="C230" s="4" t="s">
        <v>262</v>
      </c>
      <c r="D230" s="36">
        <v>45882.0</v>
      </c>
      <c r="E230" s="4" t="s">
        <v>271</v>
      </c>
      <c r="F230" s="4">
        <v>2025.0</v>
      </c>
      <c r="G230" s="4" t="s">
        <v>119</v>
      </c>
      <c r="H230" s="4" t="s">
        <v>209</v>
      </c>
      <c r="I230" s="4" t="s">
        <v>147</v>
      </c>
      <c r="J230" s="4" t="s">
        <v>264</v>
      </c>
      <c r="K230" s="4">
        <f>VLOOKUP(I230,'LISTA DE ATLETAS'!D:E,2,FALSE)</f>
        <v>1</v>
      </c>
      <c r="L230" s="4">
        <v>60.0</v>
      </c>
      <c r="M230" s="40">
        <f>(ATLETAS[2PM]*2)+(ATLETAS[3PM]*3)+(ATLETAS[FTM])</f>
        <v>1</v>
      </c>
      <c r="N230" s="40">
        <f>ATLETAS[2PM]+ATLETAS[3PM]</f>
        <v>0</v>
      </c>
      <c r="O230" s="40">
        <f>ATLETAS[2PA]+ATLETAS[3PA]</f>
        <v>2</v>
      </c>
      <c r="P230" s="38">
        <f>IFERROR(ATLETAS[FGM]/ATLETAS[FGA],"")</f>
        <v>0</v>
      </c>
      <c r="Q230" s="4">
        <v>0.0</v>
      </c>
      <c r="R230" s="4">
        <v>1.0</v>
      </c>
      <c r="S230" s="38">
        <f>IFERROR(ATLETAS[2PM]/ATLETAS[2PA],"")</f>
        <v>0</v>
      </c>
      <c r="T230" s="4">
        <v>0.0</v>
      </c>
      <c r="U230" s="4">
        <v>1.0</v>
      </c>
      <c r="V230" s="38">
        <f>IFERROR(ATLETAS[3PM]/ATLETAS[3PA],"")</f>
        <v>0</v>
      </c>
      <c r="W230" s="4">
        <v>1.0</v>
      </c>
      <c r="X230" s="4">
        <v>2.0</v>
      </c>
      <c r="Y230" s="38">
        <f>IFERROR(ATLETAS[FTM]/ATLETAS[FTA],"")</f>
        <v>0.5</v>
      </c>
      <c r="Z230" s="4">
        <v>1.0</v>
      </c>
      <c r="AA230" s="4">
        <v>1.0</v>
      </c>
      <c r="AB230" s="40">
        <f>ATLETAS[REB O]+ATLETAS[REB D]</f>
        <v>2</v>
      </c>
      <c r="AC230" s="4">
        <v>0.0</v>
      </c>
      <c r="AD230" s="4">
        <v>1.0</v>
      </c>
      <c r="AE230" s="4">
        <v>0.0</v>
      </c>
      <c r="AF230" s="4">
        <v>0.0</v>
      </c>
      <c r="AG230" s="4">
        <v>0.0</v>
      </c>
      <c r="AH230" s="4">
        <v>0.0</v>
      </c>
      <c r="AI230" s="4">
        <v>-3.0</v>
      </c>
      <c r="AJ230" s="41">
        <f>ATLETAS[PONTOS]+ATLETAS[TOTAL REB]+ATLETAS[AST]+ATLETAS[TOCOS]+ATLETAS[ROUB]-(ATLETAS[FGA]-ATLETAS[FGM])-(ATLETAS[FTA]-ATLETAS[FTM])-ATLETAS[ERROS]</f>
        <v>-1</v>
      </c>
    </row>
    <row r="231">
      <c r="A231" s="3">
        <v>230.0</v>
      </c>
      <c r="B231" s="4">
        <v>13.0</v>
      </c>
      <c r="C231" s="4" t="s">
        <v>262</v>
      </c>
      <c r="D231" s="36">
        <v>45882.0</v>
      </c>
      <c r="E231" s="4" t="s">
        <v>271</v>
      </c>
      <c r="F231" s="4">
        <v>2025.0</v>
      </c>
      <c r="G231" s="4" t="s">
        <v>119</v>
      </c>
      <c r="H231" s="4" t="s">
        <v>209</v>
      </c>
      <c r="I231" s="4" t="s">
        <v>141</v>
      </c>
      <c r="J231" s="4" t="s">
        <v>264</v>
      </c>
      <c r="K231" s="4">
        <f>VLOOKUP(I231,'LISTA DE ATLETAS'!D:E,2,FALSE)</f>
        <v>2</v>
      </c>
      <c r="L231" s="4">
        <v>65.0</v>
      </c>
      <c r="M231" s="40">
        <f>(ATLETAS[2PM]*2)+(ATLETAS[3PM]*3)+(ATLETAS[FTM])</f>
        <v>0</v>
      </c>
      <c r="N231" s="40">
        <f>ATLETAS[2PM]+ATLETAS[3PM]</f>
        <v>0</v>
      </c>
      <c r="O231" s="40">
        <f>ATLETAS[2PA]+ATLETAS[3PA]</f>
        <v>1</v>
      </c>
      <c r="P231" s="38">
        <f>IFERROR(ATLETAS[FGM]/ATLETAS[FGA],"")</f>
        <v>0</v>
      </c>
      <c r="Q231" s="4">
        <v>0.0</v>
      </c>
      <c r="R231" s="4">
        <v>1.0</v>
      </c>
      <c r="S231" s="38">
        <f>IFERROR(ATLETAS[2PM]/ATLETAS[2PA],"")</f>
        <v>0</v>
      </c>
      <c r="T231" s="4">
        <v>0.0</v>
      </c>
      <c r="U231" s="4">
        <v>0.0</v>
      </c>
      <c r="V231" s="38" t="str">
        <f>IFERROR(ATLETAS[3PM]/ATLETAS[3PA],"")</f>
        <v/>
      </c>
      <c r="W231" s="4">
        <v>0.0</v>
      </c>
      <c r="X231" s="4">
        <v>2.0</v>
      </c>
      <c r="Y231" s="38">
        <f>IFERROR(ATLETAS[FTM]/ATLETAS[FTA],"")</f>
        <v>0</v>
      </c>
      <c r="Z231" s="4">
        <v>0.0</v>
      </c>
      <c r="AA231" s="4">
        <v>1.0</v>
      </c>
      <c r="AB231" s="40">
        <f>ATLETAS[REB O]+ATLETAS[REB D]</f>
        <v>1</v>
      </c>
      <c r="AC231" s="4">
        <v>1.0</v>
      </c>
      <c r="AD231" s="4">
        <v>1.0</v>
      </c>
      <c r="AE231" s="4">
        <v>0.0</v>
      </c>
      <c r="AF231" s="4">
        <v>0.0</v>
      </c>
      <c r="AG231" s="4">
        <v>0.0</v>
      </c>
      <c r="AH231" s="4">
        <v>1.0</v>
      </c>
      <c r="AI231" s="4">
        <v>-1.0</v>
      </c>
      <c r="AJ231" s="41">
        <f>ATLETAS[PONTOS]+ATLETAS[TOTAL REB]+ATLETAS[AST]+ATLETAS[TOCOS]+ATLETAS[ROUB]-(ATLETAS[FGA]-ATLETAS[FGM])-(ATLETAS[FTA]-ATLETAS[FTM])-ATLETAS[ERROS]</f>
        <v>-2</v>
      </c>
    </row>
    <row r="232">
      <c r="A232" s="3">
        <v>231.0</v>
      </c>
      <c r="B232" s="4">
        <v>13.0</v>
      </c>
      <c r="C232" s="4" t="s">
        <v>262</v>
      </c>
      <c r="D232" s="36">
        <v>45882.0</v>
      </c>
      <c r="E232" s="4" t="s">
        <v>271</v>
      </c>
      <c r="F232" s="4">
        <v>2025.0</v>
      </c>
      <c r="G232" s="4" t="s">
        <v>119</v>
      </c>
      <c r="H232" s="4" t="s">
        <v>209</v>
      </c>
      <c r="I232" s="4" t="s">
        <v>124</v>
      </c>
      <c r="J232" s="4" t="s">
        <v>264</v>
      </c>
      <c r="K232" s="4">
        <f>VLOOKUP(I232,'LISTA DE ATLETAS'!D:E,2,FALSE)</f>
        <v>3</v>
      </c>
      <c r="L232" s="4">
        <v>77.0</v>
      </c>
      <c r="M232" s="40">
        <f>(ATLETAS[2PM]*2)+(ATLETAS[3PM]*3)+(ATLETAS[FTM])</f>
        <v>0</v>
      </c>
      <c r="N232" s="40">
        <f>ATLETAS[2PM]+ATLETAS[3PM]</f>
        <v>0</v>
      </c>
      <c r="O232" s="40">
        <f>ATLETAS[2PA]+ATLETAS[3PA]</f>
        <v>0</v>
      </c>
      <c r="P232" s="38" t="str">
        <f>IFERROR(ATLETAS[FGM]/ATLETAS[FGA],"")</f>
        <v/>
      </c>
      <c r="Q232" s="4">
        <v>0.0</v>
      </c>
      <c r="R232" s="4">
        <v>0.0</v>
      </c>
      <c r="S232" s="38" t="str">
        <f>IFERROR(ATLETAS[2PM]/ATLETAS[2PA],"")</f>
        <v/>
      </c>
      <c r="T232" s="4">
        <v>0.0</v>
      </c>
      <c r="U232" s="4">
        <v>0.0</v>
      </c>
      <c r="V232" s="38" t="str">
        <f>IFERROR(ATLETAS[3PM]/ATLETAS[3PA],"")</f>
        <v/>
      </c>
      <c r="W232" s="4">
        <v>0.0</v>
      </c>
      <c r="X232" s="4">
        <v>0.0</v>
      </c>
      <c r="Y232" s="38" t="str">
        <f>IFERROR(ATLETAS[FTM]/ATLETAS[FTA],"")</f>
        <v/>
      </c>
      <c r="Z232" s="4">
        <v>0.0</v>
      </c>
      <c r="AA232" s="4">
        <v>1.0</v>
      </c>
      <c r="AB232" s="40">
        <f>ATLETAS[REB O]+ATLETAS[REB D]</f>
        <v>1</v>
      </c>
      <c r="AC232" s="4">
        <v>0.0</v>
      </c>
      <c r="AD232" s="4">
        <v>2.0</v>
      </c>
      <c r="AE232" s="4">
        <v>0.0</v>
      </c>
      <c r="AF232" s="4">
        <v>0.0</v>
      </c>
      <c r="AG232" s="4">
        <v>0.0</v>
      </c>
      <c r="AH232" s="4">
        <v>0.0</v>
      </c>
      <c r="AI232" s="4">
        <v>-6.0</v>
      </c>
      <c r="AJ232" s="41">
        <f>ATLETAS[PONTOS]+ATLETAS[TOTAL REB]+ATLETAS[AST]+ATLETAS[TOCOS]+ATLETAS[ROUB]-(ATLETAS[FGA]-ATLETAS[FGM])-(ATLETAS[FTA]-ATLETAS[FTM])-ATLETAS[ERROS]</f>
        <v>-1</v>
      </c>
    </row>
    <row r="233">
      <c r="A233" s="3">
        <v>232.0</v>
      </c>
      <c r="B233" s="4">
        <v>13.0</v>
      </c>
      <c r="C233" s="4" t="s">
        <v>262</v>
      </c>
      <c r="D233" s="36">
        <v>45882.0</v>
      </c>
      <c r="E233" s="4" t="s">
        <v>271</v>
      </c>
      <c r="F233" s="4">
        <v>2025.0</v>
      </c>
      <c r="G233" s="4" t="s">
        <v>209</v>
      </c>
      <c r="H233" s="4" t="s">
        <v>119</v>
      </c>
      <c r="I233" s="4" t="s">
        <v>227</v>
      </c>
      <c r="J233" s="4" t="s">
        <v>264</v>
      </c>
      <c r="K233" s="4">
        <f>VLOOKUP(I233,'LISTA DE ATLETAS'!D:E,2,FALSE)</f>
        <v>2</v>
      </c>
      <c r="L233" s="4">
        <v>0.0</v>
      </c>
      <c r="M233" s="40">
        <f>(ATLETAS[2PM]*2)+(ATLETAS[3PM]*3)+(ATLETAS[FTM])</f>
        <v>0</v>
      </c>
      <c r="N233" s="40">
        <f>ATLETAS[2PM]+ATLETAS[3PM]</f>
        <v>0</v>
      </c>
      <c r="O233" s="40">
        <f>ATLETAS[2PA]+ATLETAS[3PA]</f>
        <v>1</v>
      </c>
      <c r="P233" s="38">
        <f>IFERROR(ATLETAS[FGM]/ATLETAS[FGA],"")</f>
        <v>0</v>
      </c>
      <c r="Q233" s="4">
        <v>0.0</v>
      </c>
      <c r="R233" s="4">
        <v>1.0</v>
      </c>
      <c r="S233" s="38">
        <f>IFERROR(ATLETAS[2PM]/ATLETAS[2PA],"")</f>
        <v>0</v>
      </c>
      <c r="T233" s="4">
        <v>0.0</v>
      </c>
      <c r="U233" s="4">
        <v>0.0</v>
      </c>
      <c r="V233" s="38" t="str">
        <f>IFERROR(ATLETAS[3PM]/ATLETAS[3PA],"")</f>
        <v/>
      </c>
      <c r="W233" s="4">
        <v>0.0</v>
      </c>
      <c r="X233" s="4">
        <v>0.0</v>
      </c>
      <c r="Y233" s="38" t="str">
        <f>IFERROR(ATLETAS[FTM]/ATLETAS[FTA],"")</f>
        <v/>
      </c>
      <c r="Z233" s="4">
        <v>0.0</v>
      </c>
      <c r="AA233" s="4">
        <v>0.0</v>
      </c>
      <c r="AB233" s="40">
        <f>ATLETAS[REB O]+ATLETAS[REB D]</f>
        <v>0</v>
      </c>
      <c r="AC233" s="4">
        <v>0.0</v>
      </c>
      <c r="AD233" s="4">
        <v>1.0</v>
      </c>
      <c r="AE233" s="4">
        <v>0.0</v>
      </c>
      <c r="AF233" s="4">
        <v>0.0</v>
      </c>
      <c r="AG233" s="4">
        <v>1.0</v>
      </c>
      <c r="AH233" s="4">
        <v>0.0</v>
      </c>
      <c r="AI233" s="4">
        <v>7.0</v>
      </c>
      <c r="AJ233" s="41">
        <f>ATLETAS[PONTOS]+ATLETAS[TOTAL REB]+ATLETAS[AST]+ATLETAS[TOCOS]+ATLETAS[ROUB]-(ATLETAS[FGA]-ATLETAS[FGM])-(ATLETAS[FTA]-ATLETAS[FTM])-ATLETAS[ERROS]</f>
        <v>-2</v>
      </c>
    </row>
    <row r="234">
      <c r="A234" s="3">
        <v>233.0</v>
      </c>
      <c r="B234" s="4">
        <v>13.0</v>
      </c>
      <c r="C234" s="4" t="s">
        <v>262</v>
      </c>
      <c r="D234" s="36">
        <v>45882.0</v>
      </c>
      <c r="E234" s="4" t="s">
        <v>271</v>
      </c>
      <c r="F234" s="4">
        <v>2025.0</v>
      </c>
      <c r="G234" s="4" t="s">
        <v>209</v>
      </c>
      <c r="H234" s="4" t="s">
        <v>119</v>
      </c>
      <c r="I234" s="4" t="s">
        <v>210</v>
      </c>
      <c r="J234" s="4" t="s">
        <v>264</v>
      </c>
      <c r="K234" s="4">
        <f>VLOOKUP(I234,'LISTA DE ATLETAS'!D:E,2,FALSE)</f>
        <v>2</v>
      </c>
      <c r="L234" s="4">
        <v>2.0</v>
      </c>
      <c r="M234" s="40">
        <f>(ATLETAS[2PM]*2)+(ATLETAS[3PM]*3)+(ATLETAS[FTM])</f>
        <v>0</v>
      </c>
      <c r="N234" s="40">
        <f>ATLETAS[2PM]+ATLETAS[3PM]</f>
        <v>0</v>
      </c>
      <c r="O234" s="40">
        <f>ATLETAS[2PA]+ATLETAS[3PA]</f>
        <v>3</v>
      </c>
      <c r="P234" s="38">
        <f>IFERROR(ATLETAS[FGM]/ATLETAS[FGA],"")</f>
        <v>0</v>
      </c>
      <c r="Q234" s="4">
        <v>0.0</v>
      </c>
      <c r="R234" s="4">
        <v>2.0</v>
      </c>
      <c r="S234" s="38">
        <f>IFERROR(ATLETAS[2PM]/ATLETAS[2PA],"")</f>
        <v>0</v>
      </c>
      <c r="T234" s="4">
        <v>0.0</v>
      </c>
      <c r="U234" s="4">
        <v>1.0</v>
      </c>
      <c r="V234" s="38">
        <f>IFERROR(ATLETAS[3PM]/ATLETAS[3PA],"")</f>
        <v>0</v>
      </c>
      <c r="W234" s="4">
        <v>0.0</v>
      </c>
      <c r="X234" s="4">
        <v>0.0</v>
      </c>
      <c r="Y234" s="38" t="str">
        <f>IFERROR(ATLETAS[FTM]/ATLETAS[FTA],"")</f>
        <v/>
      </c>
      <c r="Z234" s="4">
        <v>0.0</v>
      </c>
      <c r="AA234" s="4">
        <v>0.0</v>
      </c>
      <c r="AB234" s="40">
        <f>ATLETAS[REB O]+ATLETAS[REB D]</f>
        <v>0</v>
      </c>
      <c r="AC234" s="4">
        <v>1.0</v>
      </c>
      <c r="AD234" s="4">
        <v>2.0</v>
      </c>
      <c r="AE234" s="4">
        <v>0.0</v>
      </c>
      <c r="AF234" s="4">
        <v>0.0</v>
      </c>
      <c r="AG234" s="4">
        <v>0.0</v>
      </c>
      <c r="AH234" s="4">
        <v>0.0</v>
      </c>
      <c r="AI234" s="4">
        <v>1.0</v>
      </c>
      <c r="AJ234" s="41">
        <f>ATLETAS[PONTOS]+ATLETAS[TOTAL REB]+ATLETAS[AST]+ATLETAS[TOCOS]+ATLETAS[ROUB]-(ATLETAS[FGA]-ATLETAS[FGM])-(ATLETAS[FTA]-ATLETAS[FTM])-ATLETAS[ERROS]</f>
        <v>-4</v>
      </c>
    </row>
    <row r="235">
      <c r="A235" s="3">
        <v>234.0</v>
      </c>
      <c r="B235" s="4">
        <v>13.0</v>
      </c>
      <c r="C235" s="4" t="s">
        <v>262</v>
      </c>
      <c r="D235" s="36">
        <v>45882.0</v>
      </c>
      <c r="E235" s="4" t="s">
        <v>271</v>
      </c>
      <c r="F235" s="4">
        <v>2025.0</v>
      </c>
      <c r="G235" s="4" t="s">
        <v>209</v>
      </c>
      <c r="H235" s="4" t="s">
        <v>119</v>
      </c>
      <c r="I235" s="4" t="s">
        <v>211</v>
      </c>
      <c r="J235" s="4" t="s">
        <v>265</v>
      </c>
      <c r="K235" s="4">
        <f>VLOOKUP(I235,'LISTA DE ATLETAS'!D:E,2,FALSE)</f>
        <v>3</v>
      </c>
      <c r="L235" s="4">
        <v>4.0</v>
      </c>
      <c r="M235" s="40">
        <f>(ATLETAS[2PM]*2)+(ATLETAS[3PM]*3)+(ATLETAS[FTM])</f>
        <v>19</v>
      </c>
      <c r="N235" s="40">
        <f>ATLETAS[2PM]+ATLETAS[3PM]</f>
        <v>7</v>
      </c>
      <c r="O235" s="40">
        <f>ATLETAS[2PA]+ATLETAS[3PA]</f>
        <v>13</v>
      </c>
      <c r="P235" s="38">
        <f>IFERROR(ATLETAS[FGM]/ATLETAS[FGA],"")</f>
        <v>0.5384615385</v>
      </c>
      <c r="Q235" s="4">
        <v>4.0</v>
      </c>
      <c r="R235" s="4">
        <v>7.0</v>
      </c>
      <c r="S235" s="38">
        <f>IFERROR(ATLETAS[2PM]/ATLETAS[2PA],"")</f>
        <v>0.5714285714</v>
      </c>
      <c r="T235" s="4">
        <v>3.0</v>
      </c>
      <c r="U235" s="4">
        <v>6.0</v>
      </c>
      <c r="V235" s="38">
        <f>IFERROR(ATLETAS[3PM]/ATLETAS[3PA],"")</f>
        <v>0.5</v>
      </c>
      <c r="W235" s="4">
        <v>2.0</v>
      </c>
      <c r="X235" s="4">
        <v>3.0</v>
      </c>
      <c r="Y235" s="38">
        <f>IFERROR(ATLETAS[FTM]/ATLETAS[FTA],"")</f>
        <v>0.6666666667</v>
      </c>
      <c r="Z235" s="4">
        <v>3.0</v>
      </c>
      <c r="AA235" s="4">
        <v>1.0</v>
      </c>
      <c r="AB235" s="40">
        <f>ATLETAS[REB O]+ATLETAS[REB D]</f>
        <v>4</v>
      </c>
      <c r="AC235" s="4">
        <v>1.0</v>
      </c>
      <c r="AD235" s="4">
        <v>3.0</v>
      </c>
      <c r="AE235" s="4">
        <v>1.0</v>
      </c>
      <c r="AF235" s="4">
        <v>0.0</v>
      </c>
      <c r="AG235" s="4">
        <v>3.0</v>
      </c>
      <c r="AH235" s="4">
        <v>2.0</v>
      </c>
      <c r="AI235" s="4">
        <v>24.0</v>
      </c>
      <c r="AJ235" s="41">
        <f>ATLETAS[PONTOS]+ATLETAS[TOTAL REB]+ATLETAS[AST]+ATLETAS[TOCOS]+ATLETAS[ROUB]-(ATLETAS[FGA]-ATLETAS[FGM])-(ATLETAS[FTA]-ATLETAS[FTM])-ATLETAS[ERROS]</f>
        <v>15</v>
      </c>
    </row>
    <row r="236">
      <c r="A236" s="3">
        <v>235.0</v>
      </c>
      <c r="B236" s="4">
        <v>13.0</v>
      </c>
      <c r="C236" s="4" t="s">
        <v>262</v>
      </c>
      <c r="D236" s="36">
        <v>45882.0</v>
      </c>
      <c r="E236" s="4" t="s">
        <v>271</v>
      </c>
      <c r="F236" s="4">
        <v>2025.0</v>
      </c>
      <c r="G236" s="4" t="s">
        <v>209</v>
      </c>
      <c r="H236" s="4" t="s">
        <v>119</v>
      </c>
      <c r="I236" s="4" t="s">
        <v>212</v>
      </c>
      <c r="J236" s="4" t="s">
        <v>264</v>
      </c>
      <c r="K236" s="4">
        <f>VLOOKUP(I236,'LISTA DE ATLETAS'!D:E,2,FALSE)</f>
        <v>3</v>
      </c>
      <c r="L236" s="4">
        <v>6.0</v>
      </c>
      <c r="M236" s="40">
        <f>(ATLETAS[2PM]*2)+(ATLETAS[3PM]*3)+(ATLETAS[FTM])</f>
        <v>2</v>
      </c>
      <c r="N236" s="40">
        <f>ATLETAS[2PM]+ATLETAS[3PM]</f>
        <v>1</v>
      </c>
      <c r="O236" s="40">
        <f>ATLETAS[2PA]+ATLETAS[3PA]</f>
        <v>1</v>
      </c>
      <c r="P236" s="38">
        <f>IFERROR(ATLETAS[FGM]/ATLETAS[FGA],"")</f>
        <v>1</v>
      </c>
      <c r="Q236" s="4">
        <v>1.0</v>
      </c>
      <c r="R236" s="4">
        <v>1.0</v>
      </c>
      <c r="S236" s="38">
        <f>IFERROR(ATLETAS[2PM]/ATLETAS[2PA],"")</f>
        <v>1</v>
      </c>
      <c r="T236" s="4">
        <v>0.0</v>
      </c>
      <c r="U236" s="4">
        <v>0.0</v>
      </c>
      <c r="V236" s="38" t="str">
        <f>IFERROR(ATLETAS[3PM]/ATLETAS[3PA],"")</f>
        <v/>
      </c>
      <c r="W236" s="4">
        <v>0.0</v>
      </c>
      <c r="X236" s="4">
        <v>0.0</v>
      </c>
      <c r="Y236" s="38" t="str">
        <f>IFERROR(ATLETAS[FTM]/ATLETAS[FTA],"")</f>
        <v/>
      </c>
      <c r="Z236" s="4">
        <v>1.0</v>
      </c>
      <c r="AA236" s="4">
        <v>0.0</v>
      </c>
      <c r="AB236" s="40">
        <f>ATLETAS[REB O]+ATLETAS[REB D]</f>
        <v>1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-1.0</v>
      </c>
      <c r="AJ236" s="41">
        <f>ATLETAS[PONTOS]+ATLETAS[TOTAL REB]+ATLETAS[AST]+ATLETAS[TOCOS]+ATLETAS[ROUB]-(ATLETAS[FGA]-ATLETAS[FGM])-(ATLETAS[FTA]-ATLETAS[FTM])-ATLETAS[ERROS]</f>
        <v>3</v>
      </c>
    </row>
    <row r="237">
      <c r="A237" s="3">
        <v>236.0</v>
      </c>
      <c r="B237" s="4">
        <v>13.0</v>
      </c>
      <c r="C237" s="4" t="s">
        <v>262</v>
      </c>
      <c r="D237" s="36">
        <v>45882.0</v>
      </c>
      <c r="E237" s="4" t="s">
        <v>271</v>
      </c>
      <c r="F237" s="4">
        <v>2025.0</v>
      </c>
      <c r="G237" s="4" t="s">
        <v>209</v>
      </c>
      <c r="H237" s="4" t="s">
        <v>119</v>
      </c>
      <c r="I237" s="4" t="s">
        <v>213</v>
      </c>
      <c r="J237" s="4" t="s">
        <v>265</v>
      </c>
      <c r="K237" s="4">
        <f>VLOOKUP(I237,'LISTA DE ATLETAS'!D:E,2,FALSE)</f>
        <v>4</v>
      </c>
      <c r="L237" s="4">
        <v>7.0</v>
      </c>
      <c r="M237" s="40">
        <f>(ATLETAS[2PM]*2)+(ATLETAS[3PM]*3)+(ATLETAS[FTM])</f>
        <v>3</v>
      </c>
      <c r="N237" s="40">
        <f>ATLETAS[2PM]+ATLETAS[3PM]</f>
        <v>1</v>
      </c>
      <c r="O237" s="40">
        <f>ATLETAS[2PA]+ATLETAS[3PA]</f>
        <v>7</v>
      </c>
      <c r="P237" s="38">
        <f>IFERROR(ATLETAS[FGM]/ATLETAS[FGA],"")</f>
        <v>0.1428571429</v>
      </c>
      <c r="Q237" s="4">
        <v>1.0</v>
      </c>
      <c r="R237" s="4">
        <v>5.0</v>
      </c>
      <c r="S237" s="38">
        <f>IFERROR(ATLETAS[2PM]/ATLETAS[2PA],"")</f>
        <v>0.2</v>
      </c>
      <c r="T237" s="4">
        <v>0.0</v>
      </c>
      <c r="U237" s="4">
        <v>2.0</v>
      </c>
      <c r="V237" s="38">
        <f>IFERROR(ATLETAS[3PM]/ATLETAS[3PA],"")</f>
        <v>0</v>
      </c>
      <c r="W237" s="4">
        <v>1.0</v>
      </c>
      <c r="X237" s="4">
        <v>2.0</v>
      </c>
      <c r="Y237" s="38">
        <f>IFERROR(ATLETAS[FTM]/ATLETAS[FTA],"")</f>
        <v>0.5</v>
      </c>
      <c r="Z237" s="4">
        <v>2.0</v>
      </c>
      <c r="AA237" s="4">
        <v>5.0</v>
      </c>
      <c r="AB237" s="40">
        <f>ATLETAS[REB O]+ATLETAS[REB D]</f>
        <v>7</v>
      </c>
      <c r="AC237" s="4">
        <v>0.0</v>
      </c>
      <c r="AD237" s="4">
        <v>4.0</v>
      </c>
      <c r="AE237" s="4">
        <v>4.0</v>
      </c>
      <c r="AF237" s="4">
        <v>0.0</v>
      </c>
      <c r="AG237" s="4">
        <v>1.0</v>
      </c>
      <c r="AH237" s="4">
        <v>1.0</v>
      </c>
      <c r="AI237" s="4">
        <v>17.0</v>
      </c>
      <c r="AJ237" s="41">
        <f>ATLETAS[PONTOS]+ATLETAS[TOTAL REB]+ATLETAS[AST]+ATLETAS[TOCOS]+ATLETAS[ROUB]-(ATLETAS[FGA]-ATLETAS[FGM])-(ATLETAS[FTA]-ATLETAS[FTM])-ATLETAS[ERROS]</f>
        <v>3</v>
      </c>
    </row>
    <row r="238">
      <c r="A238" s="3">
        <v>237.0</v>
      </c>
      <c r="B238" s="4">
        <v>13.0</v>
      </c>
      <c r="C238" s="4" t="s">
        <v>262</v>
      </c>
      <c r="D238" s="36">
        <v>45882.0</v>
      </c>
      <c r="E238" s="4" t="s">
        <v>271</v>
      </c>
      <c r="F238" s="4">
        <v>2025.0</v>
      </c>
      <c r="G238" s="4" t="s">
        <v>209</v>
      </c>
      <c r="H238" s="4" t="s">
        <v>119</v>
      </c>
      <c r="I238" s="4" t="s">
        <v>214</v>
      </c>
      <c r="J238" s="4" t="s">
        <v>265</v>
      </c>
      <c r="K238" s="4">
        <f>VLOOKUP(I238,'LISTA DE ATLETAS'!D:E,2,FALSE)</f>
        <v>2</v>
      </c>
      <c r="L238" s="4">
        <v>11.0</v>
      </c>
      <c r="M238" s="40">
        <f>(ATLETAS[2PM]*2)+(ATLETAS[3PM]*3)+(ATLETAS[FTM])</f>
        <v>5</v>
      </c>
      <c r="N238" s="40">
        <f>ATLETAS[2PM]+ATLETAS[3PM]</f>
        <v>2</v>
      </c>
      <c r="O238" s="40">
        <f>ATLETAS[2PA]+ATLETAS[3PA]</f>
        <v>9</v>
      </c>
      <c r="P238" s="38">
        <f>IFERROR(ATLETAS[FGM]/ATLETAS[FGA],"")</f>
        <v>0.2222222222</v>
      </c>
      <c r="Q238" s="4">
        <v>1.0</v>
      </c>
      <c r="R238" s="4">
        <v>7.0</v>
      </c>
      <c r="S238" s="38">
        <f>IFERROR(ATLETAS[2PM]/ATLETAS[2PA],"")</f>
        <v>0.1428571429</v>
      </c>
      <c r="T238" s="4">
        <v>1.0</v>
      </c>
      <c r="U238" s="4">
        <v>2.0</v>
      </c>
      <c r="V238" s="38">
        <f>IFERROR(ATLETAS[3PM]/ATLETAS[3PA],"")</f>
        <v>0.5</v>
      </c>
      <c r="W238" s="4">
        <v>0.0</v>
      </c>
      <c r="X238" s="4">
        <v>0.0</v>
      </c>
      <c r="Y238" s="38" t="str">
        <f>IFERROR(ATLETAS[FTM]/ATLETAS[FTA],"")</f>
        <v/>
      </c>
      <c r="Z238" s="4">
        <v>0.0</v>
      </c>
      <c r="AA238" s="4">
        <v>2.0</v>
      </c>
      <c r="AB238" s="40">
        <f>ATLETAS[REB O]+ATLETAS[REB D]</f>
        <v>2</v>
      </c>
      <c r="AC238" s="4">
        <v>3.0</v>
      </c>
      <c r="AD238" s="4">
        <v>2.0</v>
      </c>
      <c r="AE238" s="4">
        <v>1.0</v>
      </c>
      <c r="AF238" s="4">
        <v>0.0</v>
      </c>
      <c r="AG238" s="4">
        <v>4.0</v>
      </c>
      <c r="AH238" s="4">
        <v>0.0</v>
      </c>
      <c r="AI238" s="4">
        <v>4.0</v>
      </c>
      <c r="AJ238" s="41">
        <f>ATLETAS[PONTOS]+ATLETAS[TOTAL REB]+ATLETAS[AST]+ATLETAS[TOCOS]+ATLETAS[ROUB]-(ATLETAS[FGA]-ATLETAS[FGM])-(ATLETAS[FTA]-ATLETAS[FTM])-ATLETAS[ERROS]</f>
        <v>2</v>
      </c>
    </row>
    <row r="239">
      <c r="A239" s="3">
        <v>238.0</v>
      </c>
      <c r="B239" s="4">
        <v>13.0</v>
      </c>
      <c r="C239" s="4" t="s">
        <v>262</v>
      </c>
      <c r="D239" s="36">
        <v>45882.0</v>
      </c>
      <c r="E239" s="4" t="s">
        <v>271</v>
      </c>
      <c r="F239" s="4">
        <v>2025.0</v>
      </c>
      <c r="G239" s="4" t="s">
        <v>209</v>
      </c>
      <c r="H239" s="4" t="s">
        <v>119</v>
      </c>
      <c r="I239" s="4" t="s">
        <v>225</v>
      </c>
      <c r="J239" s="4" t="s">
        <v>265</v>
      </c>
      <c r="K239" s="4">
        <f>VLOOKUP(I239,'LISTA DE ATLETAS'!D:E,2,FALSE)</f>
        <v>5</v>
      </c>
      <c r="L239" s="4">
        <v>15.0</v>
      </c>
      <c r="M239" s="40">
        <f>(ATLETAS[2PM]*2)+(ATLETAS[3PM]*3)+(ATLETAS[FTM])</f>
        <v>22</v>
      </c>
      <c r="N239" s="40">
        <f>ATLETAS[2PM]+ATLETAS[3PM]</f>
        <v>9</v>
      </c>
      <c r="O239" s="40">
        <f>ATLETAS[2PA]+ATLETAS[3PA]</f>
        <v>22</v>
      </c>
      <c r="P239" s="38">
        <f>IFERROR(ATLETAS[FGM]/ATLETAS[FGA],"")</f>
        <v>0.4090909091</v>
      </c>
      <c r="Q239" s="4">
        <v>9.0</v>
      </c>
      <c r="R239" s="4">
        <v>19.0</v>
      </c>
      <c r="S239" s="38">
        <f>IFERROR(ATLETAS[2PM]/ATLETAS[2PA],"")</f>
        <v>0.4736842105</v>
      </c>
      <c r="T239" s="4">
        <v>0.0</v>
      </c>
      <c r="U239" s="4">
        <v>3.0</v>
      </c>
      <c r="V239" s="38">
        <f>IFERROR(ATLETAS[3PM]/ATLETAS[3PA],"")</f>
        <v>0</v>
      </c>
      <c r="W239" s="4">
        <v>4.0</v>
      </c>
      <c r="X239" s="4">
        <v>8.0</v>
      </c>
      <c r="Y239" s="38">
        <f>IFERROR(ATLETAS[FTM]/ATLETAS[FTA],"")</f>
        <v>0.5</v>
      </c>
      <c r="Z239" s="4">
        <v>2.0</v>
      </c>
      <c r="AA239" s="4">
        <v>17.0</v>
      </c>
      <c r="AB239" s="40">
        <f>ATLETAS[REB O]+ATLETAS[REB D]</f>
        <v>19</v>
      </c>
      <c r="AC239" s="4">
        <v>7.0</v>
      </c>
      <c r="AD239" s="4">
        <v>2.0</v>
      </c>
      <c r="AE239" s="4">
        <v>1.0</v>
      </c>
      <c r="AF239" s="4">
        <v>0.0</v>
      </c>
      <c r="AG239" s="4">
        <v>1.0</v>
      </c>
      <c r="AH239" s="4">
        <v>5.0</v>
      </c>
      <c r="AI239" s="4">
        <v>20.0</v>
      </c>
      <c r="AJ239" s="41">
        <f>ATLETAS[PONTOS]+ATLETAS[TOTAL REB]+ATLETAS[AST]+ATLETAS[TOCOS]+ATLETAS[ROUB]-(ATLETAS[FGA]-ATLETAS[FGM])-(ATLETAS[FTA]-ATLETAS[FTM])-ATLETAS[ERROS]</f>
        <v>30</v>
      </c>
    </row>
    <row r="240">
      <c r="A240" s="3">
        <v>239.0</v>
      </c>
      <c r="B240" s="4">
        <v>13.0</v>
      </c>
      <c r="C240" s="4" t="s">
        <v>262</v>
      </c>
      <c r="D240" s="36">
        <v>45882.0</v>
      </c>
      <c r="E240" s="4" t="s">
        <v>271</v>
      </c>
      <c r="F240" s="4">
        <v>2025.0</v>
      </c>
      <c r="G240" s="4" t="s">
        <v>209</v>
      </c>
      <c r="H240" s="4" t="s">
        <v>119</v>
      </c>
      <c r="I240" s="4" t="s">
        <v>217</v>
      </c>
      <c r="J240" s="4" t="s">
        <v>264</v>
      </c>
      <c r="K240" s="4">
        <f>VLOOKUP(I240,'LISTA DE ATLETAS'!D:E,2,FALSE)</f>
        <v>3</v>
      </c>
      <c r="L240" s="4">
        <v>20.0</v>
      </c>
      <c r="M240" s="40">
        <f>(ATLETAS[2PM]*2)+(ATLETAS[3PM]*3)+(ATLETAS[FTM])</f>
        <v>0</v>
      </c>
      <c r="N240" s="40">
        <f>ATLETAS[2PM]+ATLETAS[3PM]</f>
        <v>0</v>
      </c>
      <c r="O240" s="40">
        <f>ATLETAS[2PA]+ATLETAS[3PA]</f>
        <v>0</v>
      </c>
      <c r="P240" s="38" t="str">
        <f>IFERROR(ATLETAS[FGM]/ATLETAS[FGA],"")</f>
        <v/>
      </c>
      <c r="Q240" s="4">
        <v>0.0</v>
      </c>
      <c r="R240" s="4">
        <v>0.0</v>
      </c>
      <c r="S240" s="38" t="str">
        <f>IFERROR(ATLETAS[2PM]/ATLETAS[2PA],"")</f>
        <v/>
      </c>
      <c r="T240" s="4">
        <v>0.0</v>
      </c>
      <c r="U240" s="4">
        <v>0.0</v>
      </c>
      <c r="V240" s="38" t="str">
        <f>IFERROR(ATLETAS[3PM]/ATLETAS[3PA],"")</f>
        <v/>
      </c>
      <c r="W240" s="4">
        <v>0.0</v>
      </c>
      <c r="X240" s="4">
        <v>0.0</v>
      </c>
      <c r="Y240" s="38" t="str">
        <f>IFERROR(ATLETAS[FTM]/ATLETAS[FTA],"")</f>
        <v/>
      </c>
      <c r="Z240" s="4">
        <v>0.0</v>
      </c>
      <c r="AA240" s="4">
        <v>1.0</v>
      </c>
      <c r="AB240" s="40">
        <f>ATLETAS[REB O]+ATLETAS[REB D]</f>
        <v>1</v>
      </c>
      <c r="AC240" s="4">
        <v>1.0</v>
      </c>
      <c r="AD240" s="4">
        <v>0.0</v>
      </c>
      <c r="AE240" s="4">
        <v>1.0</v>
      </c>
      <c r="AF240" s="4">
        <v>0.0</v>
      </c>
      <c r="AG240" s="4">
        <v>0.0</v>
      </c>
      <c r="AH240" s="4">
        <v>0.0</v>
      </c>
      <c r="AI240" s="4">
        <v>1.0</v>
      </c>
      <c r="AJ240" s="41">
        <f>ATLETAS[PONTOS]+ATLETAS[TOTAL REB]+ATLETAS[AST]+ATLETAS[TOCOS]+ATLETAS[ROUB]-(ATLETAS[FGA]-ATLETAS[FGM])-(ATLETAS[FTA]-ATLETAS[FTM])-ATLETAS[ERROS]</f>
        <v>3</v>
      </c>
    </row>
    <row r="241">
      <c r="A241" s="3">
        <v>240.0</v>
      </c>
      <c r="B241" s="4">
        <v>13.0</v>
      </c>
      <c r="C241" s="4" t="s">
        <v>262</v>
      </c>
      <c r="D241" s="36">
        <v>45882.0</v>
      </c>
      <c r="E241" s="4" t="s">
        <v>271</v>
      </c>
      <c r="F241" s="4">
        <v>2025.0</v>
      </c>
      <c r="G241" s="4" t="s">
        <v>209</v>
      </c>
      <c r="H241" s="4" t="s">
        <v>119</v>
      </c>
      <c r="I241" s="4" t="s">
        <v>216</v>
      </c>
      <c r="J241" s="4" t="s">
        <v>264</v>
      </c>
      <c r="K241" s="4">
        <f>VLOOKUP(I241,'LISTA DE ATLETAS'!D:E,2,FALSE)</f>
        <v>3</v>
      </c>
      <c r="L241" s="4">
        <v>23.0</v>
      </c>
      <c r="M241" s="40">
        <f>(ATLETAS[2PM]*2)+(ATLETAS[3PM]*3)+(ATLETAS[FTM])</f>
        <v>0</v>
      </c>
      <c r="N241" s="40">
        <f>ATLETAS[2PM]+ATLETAS[3PM]</f>
        <v>0</v>
      </c>
      <c r="O241" s="40">
        <f>ATLETAS[2PA]+ATLETAS[3PA]</f>
        <v>6</v>
      </c>
      <c r="P241" s="38">
        <f>IFERROR(ATLETAS[FGM]/ATLETAS[FGA],"")</f>
        <v>0</v>
      </c>
      <c r="Q241" s="4">
        <v>0.0</v>
      </c>
      <c r="R241" s="4">
        <v>4.0</v>
      </c>
      <c r="S241" s="38">
        <f>IFERROR(ATLETAS[2PM]/ATLETAS[2PA],"")</f>
        <v>0</v>
      </c>
      <c r="T241" s="4">
        <v>0.0</v>
      </c>
      <c r="U241" s="4">
        <v>2.0</v>
      </c>
      <c r="V241" s="38">
        <f>IFERROR(ATLETAS[3PM]/ATLETAS[3PA],"")</f>
        <v>0</v>
      </c>
      <c r="W241" s="4">
        <v>0.0</v>
      </c>
      <c r="X241" s="4">
        <v>0.0</v>
      </c>
      <c r="Y241" s="38" t="str">
        <f>IFERROR(ATLETAS[FTM]/ATLETAS[FTA],"")</f>
        <v/>
      </c>
      <c r="Z241" s="4">
        <v>1.0</v>
      </c>
      <c r="AA241" s="4">
        <v>1.0</v>
      </c>
      <c r="AB241" s="40">
        <f>ATLETAS[REB O]+ATLETAS[REB D]</f>
        <v>2</v>
      </c>
      <c r="AC241" s="4">
        <v>2.0</v>
      </c>
      <c r="AD241" s="4">
        <v>3.0</v>
      </c>
      <c r="AE241" s="4">
        <v>0.0</v>
      </c>
      <c r="AF241" s="4">
        <v>0.0</v>
      </c>
      <c r="AG241" s="4">
        <v>1.0</v>
      </c>
      <c r="AH241" s="4">
        <v>0.0</v>
      </c>
      <c r="AI241" s="4">
        <v>7.0</v>
      </c>
      <c r="AJ241" s="41">
        <f>ATLETAS[PONTOS]+ATLETAS[TOTAL REB]+ATLETAS[AST]+ATLETAS[TOCOS]+ATLETAS[ROUB]-(ATLETAS[FGA]-ATLETAS[FGM])-(ATLETAS[FTA]-ATLETAS[FTM])-ATLETAS[ERROS]</f>
        <v>-5</v>
      </c>
    </row>
    <row r="242">
      <c r="A242" s="3">
        <v>241.0</v>
      </c>
      <c r="B242" s="4">
        <v>13.0</v>
      </c>
      <c r="C242" s="4" t="s">
        <v>262</v>
      </c>
      <c r="D242" s="36">
        <v>45882.0</v>
      </c>
      <c r="E242" s="4" t="s">
        <v>271</v>
      </c>
      <c r="F242" s="4">
        <v>2025.0</v>
      </c>
      <c r="G242" s="4" t="s">
        <v>209</v>
      </c>
      <c r="H242" s="4" t="s">
        <v>119</v>
      </c>
      <c r="I242" s="4" t="s">
        <v>215</v>
      </c>
      <c r="J242" s="4" t="s">
        <v>264</v>
      </c>
      <c r="K242" s="4">
        <f>VLOOKUP(I242,'LISTA DE ATLETAS'!D:E,2,FALSE)</f>
        <v>4</v>
      </c>
      <c r="L242" s="4">
        <v>27.0</v>
      </c>
      <c r="M242" s="40">
        <f>(ATLETAS[2PM]*2)+(ATLETAS[3PM]*3)+(ATLETAS[FTM])</f>
        <v>3</v>
      </c>
      <c r="N242" s="40">
        <f>ATLETAS[2PM]+ATLETAS[3PM]</f>
        <v>1</v>
      </c>
      <c r="O242" s="40">
        <f>ATLETAS[2PA]+ATLETAS[3PA]</f>
        <v>5</v>
      </c>
      <c r="P242" s="38">
        <f>IFERROR(ATLETAS[FGM]/ATLETAS[FGA],"")</f>
        <v>0.2</v>
      </c>
      <c r="Q242" s="4">
        <v>0.0</v>
      </c>
      <c r="R242" s="4">
        <v>0.0</v>
      </c>
      <c r="S242" s="38" t="str">
        <f>IFERROR(ATLETAS[2PM]/ATLETAS[2PA],"")</f>
        <v/>
      </c>
      <c r="T242" s="4">
        <v>1.0</v>
      </c>
      <c r="U242" s="4">
        <v>5.0</v>
      </c>
      <c r="V242" s="38">
        <f>IFERROR(ATLETAS[3PM]/ATLETAS[3PA],"")</f>
        <v>0.2</v>
      </c>
      <c r="W242" s="4">
        <v>0.0</v>
      </c>
      <c r="X242" s="4">
        <v>0.0</v>
      </c>
      <c r="Y242" s="38" t="str">
        <f>IFERROR(ATLETAS[FTM]/ATLETAS[FTA],"")</f>
        <v/>
      </c>
      <c r="Z242" s="4">
        <v>0.0</v>
      </c>
      <c r="AA242" s="4">
        <v>4.0</v>
      </c>
      <c r="AB242" s="40">
        <f>ATLETAS[REB O]+ATLETAS[REB D]</f>
        <v>4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13.0</v>
      </c>
      <c r="AJ242" s="41">
        <f>ATLETAS[PONTOS]+ATLETAS[TOTAL REB]+ATLETAS[AST]+ATLETAS[TOCOS]+ATLETAS[ROUB]-(ATLETAS[FGA]-ATLETAS[FGM])-(ATLETAS[FTA]-ATLETAS[FTM])-ATLETAS[ERROS]</f>
        <v>3</v>
      </c>
    </row>
    <row r="243">
      <c r="A243" s="3">
        <v>242.0</v>
      </c>
      <c r="B243" s="4">
        <v>13.0</v>
      </c>
      <c r="C243" s="4" t="s">
        <v>262</v>
      </c>
      <c r="D243" s="36">
        <v>45882.0</v>
      </c>
      <c r="E243" s="4" t="s">
        <v>271</v>
      </c>
      <c r="F243" s="4">
        <v>2025.0</v>
      </c>
      <c r="G243" s="4" t="s">
        <v>209</v>
      </c>
      <c r="H243" s="4" t="s">
        <v>119</v>
      </c>
      <c r="I243" s="4" t="s">
        <v>218</v>
      </c>
      <c r="J243" s="4" t="s">
        <v>264</v>
      </c>
      <c r="K243" s="4">
        <f>VLOOKUP(I243,'LISTA DE ATLETAS'!D:E,2,FALSE)</f>
        <v>2</v>
      </c>
      <c r="L243" s="4">
        <v>28.0</v>
      </c>
      <c r="M243" s="40">
        <f>(ATLETAS[2PM]*2)+(ATLETAS[3PM]*3)+(ATLETAS[FTM])</f>
        <v>0</v>
      </c>
      <c r="N243" s="40">
        <f>ATLETAS[2PM]+ATLETAS[3PM]</f>
        <v>0</v>
      </c>
      <c r="O243" s="40">
        <f>ATLETAS[2PA]+ATLETAS[3PA]</f>
        <v>1</v>
      </c>
      <c r="P243" s="38">
        <f>IFERROR(ATLETAS[FGM]/ATLETAS[FGA],"")</f>
        <v>0</v>
      </c>
      <c r="Q243" s="4">
        <v>0.0</v>
      </c>
      <c r="R243" s="4">
        <v>1.0</v>
      </c>
      <c r="S243" s="38">
        <f>IFERROR(ATLETAS[2PM]/ATLETAS[2PA],"")</f>
        <v>0</v>
      </c>
      <c r="T243" s="4">
        <v>0.0</v>
      </c>
      <c r="U243" s="4">
        <v>0.0</v>
      </c>
      <c r="V243" s="38" t="str">
        <f>IFERROR(ATLETAS[3PM]/ATLETAS[3PA],"")</f>
        <v/>
      </c>
      <c r="W243" s="4">
        <v>0.0</v>
      </c>
      <c r="X243" s="4">
        <v>0.0</v>
      </c>
      <c r="Y243" s="38" t="str">
        <f>IFERROR(ATLETAS[FTM]/ATLETAS[FTA],"")</f>
        <v/>
      </c>
      <c r="Z243" s="4">
        <v>0.0</v>
      </c>
      <c r="AA243" s="4">
        <v>2.0</v>
      </c>
      <c r="AB243" s="40">
        <f>ATLETAS[REB O]+ATLETAS[REB D]</f>
        <v>2</v>
      </c>
      <c r="AC243" s="4">
        <v>1.0</v>
      </c>
      <c r="AD243" s="4">
        <v>0.0</v>
      </c>
      <c r="AE243" s="4">
        <v>1.0</v>
      </c>
      <c r="AF243" s="4">
        <v>0.0</v>
      </c>
      <c r="AG243" s="4">
        <v>0.0</v>
      </c>
      <c r="AH243" s="4">
        <v>0.0</v>
      </c>
      <c r="AI243" s="4">
        <v>-1.0</v>
      </c>
      <c r="AJ243" s="41">
        <f>ATLETAS[PONTOS]+ATLETAS[TOTAL REB]+ATLETAS[AST]+ATLETAS[TOCOS]+ATLETAS[ROUB]-(ATLETAS[FGA]-ATLETAS[FGM])-(ATLETAS[FTA]-ATLETAS[FTM])-ATLETAS[ERROS]</f>
        <v>3</v>
      </c>
    </row>
    <row r="244">
      <c r="A244" s="3">
        <v>243.0</v>
      </c>
      <c r="B244" s="4">
        <v>13.0</v>
      </c>
      <c r="C244" s="4" t="s">
        <v>262</v>
      </c>
      <c r="D244" s="36">
        <v>45882.0</v>
      </c>
      <c r="E244" s="4" t="s">
        <v>271</v>
      </c>
      <c r="F244" s="4">
        <v>2025.0</v>
      </c>
      <c r="G244" s="4" t="s">
        <v>209</v>
      </c>
      <c r="H244" s="4" t="s">
        <v>119</v>
      </c>
      <c r="I244" s="4" t="s">
        <v>219</v>
      </c>
      <c r="J244" s="4" t="s">
        <v>264</v>
      </c>
      <c r="K244" s="4">
        <f>VLOOKUP(I244,'LISTA DE ATLETAS'!D:E,2,FALSE)</f>
        <v>2</v>
      </c>
      <c r="L244" s="4">
        <v>41.0</v>
      </c>
      <c r="M244" s="40">
        <f>(ATLETAS[2PM]*2)+(ATLETAS[3PM]*3)+(ATLETAS[FTM])</f>
        <v>0</v>
      </c>
      <c r="N244" s="40">
        <f>ATLETAS[2PM]+ATLETAS[3PM]</f>
        <v>0</v>
      </c>
      <c r="O244" s="40">
        <f>ATLETAS[2PA]+ATLETAS[3PA]</f>
        <v>2</v>
      </c>
      <c r="P244" s="38">
        <f>IFERROR(ATLETAS[FGM]/ATLETAS[FGA],"")</f>
        <v>0</v>
      </c>
      <c r="Q244" s="4">
        <v>0.0</v>
      </c>
      <c r="R244" s="4">
        <v>2.0</v>
      </c>
      <c r="S244" s="38">
        <f>IFERROR(ATLETAS[2PM]/ATLETAS[2PA],"")</f>
        <v>0</v>
      </c>
      <c r="T244" s="4">
        <v>0.0</v>
      </c>
      <c r="U244" s="4">
        <v>0.0</v>
      </c>
      <c r="V244" s="38" t="str">
        <f>IFERROR(ATLETAS[3PM]/ATLETAS[3PA],"")</f>
        <v/>
      </c>
      <c r="W244" s="4">
        <v>0.0</v>
      </c>
      <c r="X244" s="4">
        <v>0.0</v>
      </c>
      <c r="Y244" s="38" t="str">
        <f>IFERROR(ATLETAS[FTM]/ATLETAS[FTA],"")</f>
        <v/>
      </c>
      <c r="Z244" s="4">
        <v>0.0</v>
      </c>
      <c r="AA244" s="4">
        <v>0.0</v>
      </c>
      <c r="AB244" s="40">
        <f>ATLETAS[REB O]+ATLETAS[REB D]</f>
        <v>0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-1.0</v>
      </c>
      <c r="AJ244" s="41">
        <f>ATLETAS[PONTOS]+ATLETAS[TOTAL REB]+ATLETAS[AST]+ATLETAS[TOCOS]+ATLETAS[ROUB]-(ATLETAS[FGA]-ATLETAS[FGM])-(ATLETAS[FTA]-ATLETAS[FTM])-ATLETAS[ERROS]</f>
        <v>-2</v>
      </c>
    </row>
    <row r="245">
      <c r="A245" s="3">
        <v>244.0</v>
      </c>
      <c r="B245" s="4">
        <v>13.0</v>
      </c>
      <c r="C245" s="4" t="s">
        <v>262</v>
      </c>
      <c r="D245" s="36">
        <v>45882.0</v>
      </c>
      <c r="E245" s="4" t="s">
        <v>271</v>
      </c>
      <c r="F245" s="4">
        <v>2025.0</v>
      </c>
      <c r="G245" s="4" t="s">
        <v>209</v>
      </c>
      <c r="H245" s="4" t="s">
        <v>119</v>
      </c>
      <c r="I245" s="4" t="s">
        <v>220</v>
      </c>
      <c r="J245" s="4" t="s">
        <v>264</v>
      </c>
      <c r="K245" s="4">
        <f>VLOOKUP(I245,'LISTA DE ATLETAS'!D:E,2,FALSE)</f>
        <v>2</v>
      </c>
      <c r="L245" s="4">
        <v>72.0</v>
      </c>
      <c r="M245" s="40">
        <f>(ATLETAS[2PM]*2)+(ATLETAS[3PM]*3)+(ATLETAS[FTM])</f>
        <v>0</v>
      </c>
      <c r="N245" s="40">
        <f>ATLETAS[2PM]+ATLETAS[3PM]</f>
        <v>0</v>
      </c>
      <c r="O245" s="40">
        <f>ATLETAS[2PA]+ATLETAS[3PA]</f>
        <v>0</v>
      </c>
      <c r="P245" s="38" t="str">
        <f>IFERROR(ATLETAS[FGM]/ATLETAS[FGA],"")</f>
        <v/>
      </c>
      <c r="Q245" s="4">
        <v>0.0</v>
      </c>
      <c r="R245" s="4">
        <v>0.0</v>
      </c>
      <c r="S245" s="38" t="str">
        <f>IFERROR(ATLETAS[2PM]/ATLETAS[2PA],"")</f>
        <v/>
      </c>
      <c r="T245" s="4">
        <v>0.0</v>
      </c>
      <c r="U245" s="4">
        <v>0.0</v>
      </c>
      <c r="V245" s="38" t="str">
        <f>IFERROR(ATLETAS[3PM]/ATLETAS[3PA],"")</f>
        <v/>
      </c>
      <c r="W245" s="4">
        <v>0.0</v>
      </c>
      <c r="X245" s="4">
        <v>0.0</v>
      </c>
      <c r="Y245" s="38" t="str">
        <f>IFERROR(ATLETAS[FTM]/ATLETAS[FTA],"")</f>
        <v/>
      </c>
      <c r="Z245" s="4">
        <v>1.0</v>
      </c>
      <c r="AA245" s="4">
        <v>1.0</v>
      </c>
      <c r="AB245" s="40">
        <f>ATLETAS[REB O]+ATLETAS[REB D]</f>
        <v>2</v>
      </c>
      <c r="AC245" s="4">
        <v>0.0</v>
      </c>
      <c r="AD245" s="4">
        <v>0.0</v>
      </c>
      <c r="AE245" s="4">
        <v>0.0</v>
      </c>
      <c r="AF245" s="4">
        <v>0.0</v>
      </c>
      <c r="AG245" s="4">
        <v>1.0</v>
      </c>
      <c r="AH245" s="4">
        <v>0.0</v>
      </c>
      <c r="AI245" s="4">
        <v>-1.0</v>
      </c>
      <c r="AJ245" s="41">
        <f>ATLETAS[PONTOS]+ATLETAS[TOTAL REB]+ATLETAS[AST]+ATLETAS[TOCOS]+ATLETAS[ROUB]-(ATLETAS[FGA]-ATLETAS[FGM])-(ATLETAS[FTA]-ATLETAS[FTM])-ATLETAS[ERROS]</f>
        <v>2</v>
      </c>
    </row>
    <row r="246">
      <c r="A246" s="3">
        <v>245.0</v>
      </c>
      <c r="B246" s="4">
        <v>13.0</v>
      </c>
      <c r="C246" s="4" t="s">
        <v>262</v>
      </c>
      <c r="D246" s="36">
        <v>45882.0</v>
      </c>
      <c r="E246" s="4" t="s">
        <v>271</v>
      </c>
      <c r="F246" s="4">
        <v>2025.0</v>
      </c>
      <c r="G246" s="4" t="s">
        <v>209</v>
      </c>
      <c r="H246" s="4" t="s">
        <v>119</v>
      </c>
      <c r="I246" s="4" t="s">
        <v>222</v>
      </c>
      <c r="J246" s="4" t="s">
        <v>265</v>
      </c>
      <c r="K246" s="4">
        <f>VLOOKUP(I246,'LISTA DE ATLETAS'!D:E,2,FALSE)</f>
        <v>1</v>
      </c>
      <c r="L246" s="4">
        <v>74.0</v>
      </c>
      <c r="M246" s="40">
        <f>(ATLETAS[2PM]*2)+(ATLETAS[3PM]*3)+(ATLETAS[FTM])</f>
        <v>0</v>
      </c>
      <c r="N246" s="40">
        <f>ATLETAS[2PM]+ATLETAS[3PM]</f>
        <v>0</v>
      </c>
      <c r="O246" s="40">
        <f>ATLETAS[2PA]+ATLETAS[3PA]</f>
        <v>3</v>
      </c>
      <c r="P246" s="38">
        <f>IFERROR(ATLETAS[FGM]/ATLETAS[FGA],"")</f>
        <v>0</v>
      </c>
      <c r="Q246" s="4">
        <v>0.0</v>
      </c>
      <c r="R246" s="4">
        <v>1.0</v>
      </c>
      <c r="S246" s="38">
        <f>IFERROR(ATLETAS[2PM]/ATLETAS[2PA],"")</f>
        <v>0</v>
      </c>
      <c r="T246" s="4">
        <v>0.0</v>
      </c>
      <c r="U246" s="4">
        <v>2.0</v>
      </c>
      <c r="V246" s="38">
        <f>IFERROR(ATLETAS[3PM]/ATLETAS[3PA],"")</f>
        <v>0</v>
      </c>
      <c r="W246" s="4">
        <v>0.0</v>
      </c>
      <c r="X246" s="4">
        <v>0.0</v>
      </c>
      <c r="Y246" s="38" t="str">
        <f>IFERROR(ATLETAS[FTM]/ATLETAS[FTA],"")</f>
        <v/>
      </c>
      <c r="Z246" s="4">
        <v>0.0</v>
      </c>
      <c r="AA246" s="4">
        <v>1.0</v>
      </c>
      <c r="AB246" s="40">
        <f>ATLETAS[REB O]+ATLETAS[REB D]</f>
        <v>1</v>
      </c>
      <c r="AC246" s="4">
        <v>0.0</v>
      </c>
      <c r="AD246" s="4">
        <v>2.0</v>
      </c>
      <c r="AE246" s="4">
        <v>1.0</v>
      </c>
      <c r="AF246" s="4">
        <v>0.0</v>
      </c>
      <c r="AG246" s="4">
        <v>1.0</v>
      </c>
      <c r="AH246" s="4">
        <v>0.0</v>
      </c>
      <c r="AI246" s="4">
        <v>1.0</v>
      </c>
      <c r="AJ246" s="41">
        <f>ATLETAS[PONTOS]+ATLETAS[TOTAL REB]+ATLETAS[AST]+ATLETAS[TOCOS]+ATLETAS[ROUB]-(ATLETAS[FGA]-ATLETAS[FGM])-(ATLETAS[FTA]-ATLETAS[FTM])-ATLETAS[ERROS]</f>
        <v>-3</v>
      </c>
    </row>
    <row r="247">
      <c r="A247" s="3">
        <v>246.0</v>
      </c>
      <c r="B247" s="4">
        <v>13.0</v>
      </c>
      <c r="C247" s="4" t="s">
        <v>262</v>
      </c>
      <c r="D247" s="36">
        <v>45882.0</v>
      </c>
      <c r="E247" s="4" t="s">
        <v>271</v>
      </c>
      <c r="F247" s="4">
        <v>2025.0</v>
      </c>
      <c r="G247" s="4" t="s">
        <v>209</v>
      </c>
      <c r="H247" s="4" t="s">
        <v>119</v>
      </c>
      <c r="I247" s="4" t="s">
        <v>221</v>
      </c>
      <c r="J247" s="4" t="s">
        <v>264</v>
      </c>
      <c r="K247" s="4">
        <f>VLOOKUP(I247,'LISTA DE ATLETAS'!D:E,2,FALSE)</f>
        <v>1</v>
      </c>
      <c r="L247" s="4">
        <v>73.0</v>
      </c>
      <c r="M247" s="40">
        <f>(ATLETAS[2PM]*2)+(ATLETAS[3PM]*3)+(ATLETAS[FTM])</f>
        <v>2</v>
      </c>
      <c r="N247" s="40">
        <f>ATLETAS[2PM]+ATLETAS[3PM]</f>
        <v>1</v>
      </c>
      <c r="O247" s="40">
        <f>ATLETAS[2PA]+ATLETAS[3PA]</f>
        <v>3</v>
      </c>
      <c r="P247" s="38">
        <f>IFERROR(ATLETAS[FGM]/ATLETAS[FGA],"")</f>
        <v>0.3333333333</v>
      </c>
      <c r="Q247" s="4">
        <v>1.0</v>
      </c>
      <c r="R247" s="4">
        <v>3.0</v>
      </c>
      <c r="S247" s="38">
        <f>IFERROR(ATLETAS[2PM]/ATLETAS[2PA],"")</f>
        <v>0.3333333333</v>
      </c>
      <c r="T247" s="4">
        <v>0.0</v>
      </c>
      <c r="U247" s="4">
        <v>0.0</v>
      </c>
      <c r="V247" s="38" t="str">
        <f>IFERROR(ATLETAS[3PM]/ATLETAS[3PA],"")</f>
        <v/>
      </c>
      <c r="W247" s="4">
        <v>0.0</v>
      </c>
      <c r="X247" s="4">
        <v>0.0</v>
      </c>
      <c r="Y247" s="38" t="str">
        <f>IFERROR(ATLETAS[FTM]/ATLETAS[FTA],"")</f>
        <v/>
      </c>
      <c r="Z247" s="4">
        <v>1.0</v>
      </c>
      <c r="AA247" s="4">
        <v>0.0</v>
      </c>
      <c r="AB247" s="40">
        <f>ATLETAS[REB O]+ATLETAS[REB D]</f>
        <v>1</v>
      </c>
      <c r="AC247" s="4">
        <v>1.0</v>
      </c>
      <c r="AD247" s="4">
        <v>3.0</v>
      </c>
      <c r="AE247" s="4">
        <v>0.0</v>
      </c>
      <c r="AF247" s="4">
        <v>0.0</v>
      </c>
      <c r="AG247" s="4">
        <v>0.0</v>
      </c>
      <c r="AH247" s="4">
        <v>0.0</v>
      </c>
      <c r="AI247" s="4">
        <v>-2.0</v>
      </c>
      <c r="AJ247" s="41">
        <f>ATLETAS[PONTOS]+ATLETAS[TOTAL REB]+ATLETAS[AST]+ATLETAS[TOCOS]+ATLETAS[ROUB]-(ATLETAS[FGA]-ATLETAS[FGM])-(ATLETAS[FTA]-ATLETAS[FTM])-ATLETAS[ERROS]</f>
        <v>-1</v>
      </c>
    </row>
    <row r="248">
      <c r="A248" s="3">
        <v>247.0</v>
      </c>
      <c r="B248" s="4">
        <v>13.0</v>
      </c>
      <c r="C248" s="4" t="s">
        <v>262</v>
      </c>
      <c r="D248" s="36">
        <v>45882.0</v>
      </c>
      <c r="E248" s="4" t="s">
        <v>271</v>
      </c>
      <c r="F248" s="4">
        <v>2025.0</v>
      </c>
      <c r="G248" s="4" t="s">
        <v>209</v>
      </c>
      <c r="H248" s="4" t="s">
        <v>119</v>
      </c>
      <c r="I248" s="4" t="s">
        <v>224</v>
      </c>
      <c r="J248" s="4" t="s">
        <v>264</v>
      </c>
      <c r="K248" s="4">
        <f>VLOOKUP(I248,'LISTA DE ATLETAS'!D:E,2,FALSE)</f>
        <v>6</v>
      </c>
      <c r="L248" s="4">
        <v>99.0</v>
      </c>
      <c r="M248" s="40">
        <f>(ATLETAS[2PM]*2)+(ATLETAS[3PM]*3)+(ATLETAS[FTM])</f>
        <v>0</v>
      </c>
      <c r="N248" s="40">
        <f>ATLETAS[2PM]+ATLETAS[3PM]</f>
        <v>0</v>
      </c>
      <c r="O248" s="40">
        <f>ATLETAS[2PA]+ATLETAS[3PA]</f>
        <v>1</v>
      </c>
      <c r="P248" s="38">
        <f>IFERROR(ATLETAS[FGM]/ATLETAS[FGA],"")</f>
        <v>0</v>
      </c>
      <c r="Q248" s="4">
        <v>0.0</v>
      </c>
      <c r="R248" s="4">
        <v>1.0</v>
      </c>
      <c r="S248" s="38">
        <f>IFERROR(ATLETAS[2PM]/ATLETAS[2PA],"")</f>
        <v>0</v>
      </c>
      <c r="T248" s="4">
        <v>0.0</v>
      </c>
      <c r="U248" s="4">
        <v>0.0</v>
      </c>
      <c r="V248" s="38" t="str">
        <f>IFERROR(ATLETAS[3PM]/ATLETAS[3PA],"")</f>
        <v/>
      </c>
      <c r="W248" s="4">
        <v>0.0</v>
      </c>
      <c r="X248" s="4">
        <v>0.0</v>
      </c>
      <c r="Y248" s="38" t="str">
        <f>IFERROR(ATLETAS[FTM]/ATLETAS[FTA],"")</f>
        <v/>
      </c>
      <c r="Z248" s="4">
        <v>2.0</v>
      </c>
      <c r="AA248" s="4">
        <v>3.0</v>
      </c>
      <c r="AB248" s="40">
        <f>ATLETAS[REB O]+ATLETAS[REB D]</f>
        <v>5</v>
      </c>
      <c r="AC248" s="4">
        <v>0.0</v>
      </c>
      <c r="AD248" s="4">
        <v>2.0</v>
      </c>
      <c r="AE248" s="4">
        <v>1.0</v>
      </c>
      <c r="AF248" s="4">
        <v>0.0</v>
      </c>
      <c r="AG248" s="4">
        <v>3.0</v>
      </c>
      <c r="AH248" s="4">
        <v>0.0</v>
      </c>
      <c r="AI248" s="4">
        <v>3.0</v>
      </c>
      <c r="AJ248" s="41">
        <f>ATLETAS[PONTOS]+ATLETAS[TOTAL REB]+ATLETAS[AST]+ATLETAS[TOCOS]+ATLETAS[ROUB]-(ATLETAS[FGA]-ATLETAS[FGM])-(ATLETAS[FTA]-ATLETAS[FTM])-ATLETAS[ERROS]</f>
        <v>3</v>
      </c>
    </row>
    <row r="249">
      <c r="A249" s="3">
        <v>248.0</v>
      </c>
      <c r="B249" s="4">
        <v>14.0</v>
      </c>
      <c r="C249" s="4" t="s">
        <v>262</v>
      </c>
      <c r="D249" s="36">
        <v>45888.0</v>
      </c>
      <c r="E249" s="4" t="s">
        <v>271</v>
      </c>
      <c r="F249" s="4">
        <v>2025.0</v>
      </c>
      <c r="G249" s="4" t="s">
        <v>34</v>
      </c>
      <c r="H249" s="4" t="s">
        <v>209</v>
      </c>
      <c r="I249" s="4" t="s">
        <v>38</v>
      </c>
      <c r="J249" s="4" t="s">
        <v>265</v>
      </c>
      <c r="K249" s="4">
        <f>VLOOKUP(I249,'LISTA DE ATLETAS'!D:E,2,FALSE)</f>
        <v>2</v>
      </c>
      <c r="L249" s="4">
        <v>5.0</v>
      </c>
      <c r="M249" s="40">
        <f>(ATLETAS[2PM]*2)+(ATLETAS[3PM]*3)+(ATLETAS[FTM])</f>
        <v>4</v>
      </c>
      <c r="N249" s="40">
        <f>ATLETAS[2PM]+ATLETAS[3PM]</f>
        <v>2</v>
      </c>
      <c r="O249" s="40">
        <f>ATLETAS[2PA]+ATLETAS[3PA]</f>
        <v>10</v>
      </c>
      <c r="P249" s="38">
        <f>IFERROR(ATLETAS[FGM]/ATLETAS[FGA],"")</f>
        <v>0.2</v>
      </c>
      <c r="Q249" s="4">
        <v>2.0</v>
      </c>
      <c r="R249" s="4">
        <v>8.0</v>
      </c>
      <c r="S249" s="38">
        <f>IFERROR(ATLETAS[2PM]/ATLETAS[2PA],"")</f>
        <v>0.25</v>
      </c>
      <c r="T249" s="4">
        <v>0.0</v>
      </c>
      <c r="U249" s="4">
        <v>2.0</v>
      </c>
      <c r="V249" s="38">
        <f>IFERROR(ATLETAS[3PM]/ATLETAS[3PA],"")</f>
        <v>0</v>
      </c>
      <c r="W249" s="4">
        <v>0.0</v>
      </c>
      <c r="X249" s="4">
        <v>1.0</v>
      </c>
      <c r="Y249" s="38">
        <f>IFERROR(ATLETAS[FTM]/ATLETAS[FTA],"")</f>
        <v>0</v>
      </c>
      <c r="Z249" s="4">
        <v>0.0</v>
      </c>
      <c r="AA249" s="4">
        <v>2.0</v>
      </c>
      <c r="AB249" s="40">
        <f>ATLETAS[REB O]+ATLETAS[REB D]</f>
        <v>2</v>
      </c>
      <c r="AC249" s="4">
        <v>2.0</v>
      </c>
      <c r="AD249" s="4">
        <v>1.0</v>
      </c>
      <c r="AE249" s="4">
        <v>2.0</v>
      </c>
      <c r="AF249" s="4">
        <v>0.0</v>
      </c>
      <c r="AG249" s="4">
        <v>2.0</v>
      </c>
      <c r="AH249" s="4">
        <v>3.0</v>
      </c>
      <c r="AI249" s="4">
        <v>-13.0</v>
      </c>
      <c r="AJ249" s="41">
        <f>ATLETAS[PONTOS]+ATLETAS[TOTAL REB]+ATLETAS[AST]+ATLETAS[TOCOS]+ATLETAS[ROUB]-(ATLETAS[FGA]-ATLETAS[FGM])-(ATLETAS[FTA]-ATLETAS[FTM])-ATLETAS[ERROS]</f>
        <v>0</v>
      </c>
    </row>
    <row r="250">
      <c r="A250" s="3">
        <v>249.0</v>
      </c>
      <c r="B250" s="4">
        <v>14.0</v>
      </c>
      <c r="C250" s="4" t="s">
        <v>262</v>
      </c>
      <c r="D250" s="36">
        <v>45888.0</v>
      </c>
      <c r="E250" s="4" t="s">
        <v>271</v>
      </c>
      <c r="F250" s="4">
        <v>2025.0</v>
      </c>
      <c r="G250" s="4" t="s">
        <v>34</v>
      </c>
      <c r="H250" s="4" t="s">
        <v>209</v>
      </c>
      <c r="I250" s="4" t="s">
        <v>42</v>
      </c>
      <c r="J250" s="4" t="s">
        <v>265</v>
      </c>
      <c r="K250" s="4">
        <f>VLOOKUP(I250,'LISTA DE ATLETAS'!D:E,2,FALSE)</f>
        <v>3</v>
      </c>
      <c r="L250" s="4">
        <v>23.0</v>
      </c>
      <c r="M250" s="40">
        <f>(ATLETAS[2PM]*2)+(ATLETAS[3PM]*3)+(ATLETAS[FTM])</f>
        <v>0</v>
      </c>
      <c r="N250" s="40">
        <f>ATLETAS[2PM]+ATLETAS[3PM]</f>
        <v>0</v>
      </c>
      <c r="O250" s="40">
        <f>ATLETAS[2PA]+ATLETAS[3PA]</f>
        <v>2</v>
      </c>
      <c r="P250" s="38">
        <f>IFERROR(ATLETAS[FGM]/ATLETAS[FGA],"")</f>
        <v>0</v>
      </c>
      <c r="Q250" s="4">
        <v>0.0</v>
      </c>
      <c r="R250" s="4">
        <v>2.0</v>
      </c>
      <c r="S250" s="38">
        <f>IFERROR(ATLETAS[2PM]/ATLETAS[2PA],"")</f>
        <v>0</v>
      </c>
      <c r="T250" s="4">
        <v>0.0</v>
      </c>
      <c r="U250" s="4">
        <v>0.0</v>
      </c>
      <c r="V250" s="38" t="str">
        <f>IFERROR(ATLETAS[3PM]/ATLETAS[3PA],"")</f>
        <v/>
      </c>
      <c r="W250" s="4">
        <v>0.0</v>
      </c>
      <c r="X250" s="4">
        <v>0.0</v>
      </c>
      <c r="Y250" s="38" t="str">
        <f>IFERROR(ATLETAS[FTM]/ATLETAS[FTA],"")</f>
        <v/>
      </c>
      <c r="Z250" s="4">
        <v>1.0</v>
      </c>
      <c r="AA250" s="4">
        <v>2.0</v>
      </c>
      <c r="AB250" s="40">
        <f>ATLETAS[REB O]+ATLETAS[REB D]</f>
        <v>3</v>
      </c>
      <c r="AC250" s="4">
        <v>1.0</v>
      </c>
      <c r="AD250" s="4">
        <v>1.0</v>
      </c>
      <c r="AE250" s="4">
        <v>0.0</v>
      </c>
      <c r="AF250" s="4">
        <v>0.0</v>
      </c>
      <c r="AG250" s="4">
        <v>0.0</v>
      </c>
      <c r="AH250" s="4">
        <v>0.0</v>
      </c>
      <c r="AI250" s="4">
        <v>-6.0</v>
      </c>
      <c r="AJ250" s="41">
        <f>ATLETAS[PONTOS]+ATLETAS[TOTAL REB]+ATLETAS[AST]+ATLETAS[TOCOS]+ATLETAS[ROUB]-(ATLETAS[FGA]-ATLETAS[FGM])-(ATLETAS[FTA]-ATLETAS[FTM])-ATLETAS[ERROS]</f>
        <v>1</v>
      </c>
    </row>
    <row r="251">
      <c r="A251" s="3">
        <v>250.0</v>
      </c>
      <c r="B251" s="4">
        <v>14.0</v>
      </c>
      <c r="C251" s="4" t="s">
        <v>262</v>
      </c>
      <c r="D251" s="36">
        <v>45888.0</v>
      </c>
      <c r="E251" s="4" t="s">
        <v>271</v>
      </c>
      <c r="F251" s="4">
        <v>2025.0</v>
      </c>
      <c r="G251" s="4" t="s">
        <v>34</v>
      </c>
      <c r="H251" s="4" t="s">
        <v>209</v>
      </c>
      <c r="I251" s="4" t="s">
        <v>60</v>
      </c>
      <c r="J251" s="4" t="s">
        <v>264</v>
      </c>
      <c r="K251" s="4">
        <f>VLOOKUP(I251,'LISTA DE ATLETAS'!D:E,2,FALSE)</f>
        <v>2</v>
      </c>
      <c r="L251" s="4">
        <v>90.0</v>
      </c>
      <c r="M251" s="40">
        <f>(ATLETAS[2PM]*2)+(ATLETAS[3PM]*3)+(ATLETAS[FTM])</f>
        <v>2</v>
      </c>
      <c r="N251" s="40">
        <f>ATLETAS[2PM]+ATLETAS[3PM]</f>
        <v>1</v>
      </c>
      <c r="O251" s="40">
        <f>ATLETAS[2PA]+ATLETAS[3PA]</f>
        <v>4</v>
      </c>
      <c r="P251" s="38">
        <f>IFERROR(ATLETAS[FGM]/ATLETAS[FGA],"")</f>
        <v>0.25</v>
      </c>
      <c r="Q251" s="4">
        <v>1.0</v>
      </c>
      <c r="R251" s="4">
        <v>4.0</v>
      </c>
      <c r="S251" s="38">
        <f>IFERROR(ATLETAS[2PM]/ATLETAS[2PA],"")</f>
        <v>0.25</v>
      </c>
      <c r="T251" s="4">
        <v>0.0</v>
      </c>
      <c r="U251" s="4">
        <v>0.0</v>
      </c>
      <c r="V251" s="38" t="str">
        <f>IFERROR(ATLETAS[3PM]/ATLETAS[3PA],"")</f>
        <v/>
      </c>
      <c r="W251" s="4">
        <v>0.0</v>
      </c>
      <c r="X251" s="4">
        <v>2.0</v>
      </c>
      <c r="Y251" s="38">
        <f>IFERROR(ATLETAS[FTM]/ATLETAS[FTA],"")</f>
        <v>0</v>
      </c>
      <c r="Z251" s="4">
        <v>4.0</v>
      </c>
      <c r="AA251" s="4">
        <v>1.0</v>
      </c>
      <c r="AB251" s="40">
        <f>ATLETAS[REB O]+ATLETAS[REB D]</f>
        <v>5</v>
      </c>
      <c r="AC251" s="4">
        <v>7.0</v>
      </c>
      <c r="AD251" s="4">
        <v>3.0</v>
      </c>
      <c r="AE251" s="4">
        <v>2.0</v>
      </c>
      <c r="AF251" s="4">
        <v>0.0</v>
      </c>
      <c r="AG251" s="4">
        <v>0.0</v>
      </c>
      <c r="AH251" s="4">
        <v>2.0</v>
      </c>
      <c r="AI251" s="4">
        <v>5.0</v>
      </c>
      <c r="AJ251" s="41">
        <f>ATLETAS[PONTOS]+ATLETAS[TOTAL REB]+ATLETAS[AST]+ATLETAS[TOCOS]+ATLETAS[ROUB]-(ATLETAS[FGA]-ATLETAS[FGM])-(ATLETAS[FTA]-ATLETAS[FTM])-ATLETAS[ERROS]</f>
        <v>8</v>
      </c>
    </row>
    <row r="252">
      <c r="A252" s="3">
        <v>251.0</v>
      </c>
      <c r="B252" s="4">
        <v>14.0</v>
      </c>
      <c r="C252" s="4" t="s">
        <v>262</v>
      </c>
      <c r="D252" s="36">
        <v>45888.0</v>
      </c>
      <c r="E252" s="4" t="s">
        <v>271</v>
      </c>
      <c r="F252" s="4">
        <v>2025.0</v>
      </c>
      <c r="G252" s="4" t="s">
        <v>34</v>
      </c>
      <c r="H252" s="4" t="s">
        <v>209</v>
      </c>
      <c r="I252" s="4" t="s">
        <v>61</v>
      </c>
      <c r="J252" s="4" t="s">
        <v>265</v>
      </c>
      <c r="K252" s="4">
        <f>VLOOKUP(I252,'LISTA DE ATLETAS'!D:E,2,FALSE)</f>
        <v>1</v>
      </c>
      <c r="L252" s="4">
        <v>92.0</v>
      </c>
      <c r="M252" s="40">
        <f>(ATLETAS[2PM]*2)+(ATLETAS[3PM]*3)+(ATLETAS[FTM])</f>
        <v>14</v>
      </c>
      <c r="N252" s="40">
        <f>ATLETAS[2PM]+ATLETAS[3PM]</f>
        <v>6</v>
      </c>
      <c r="O252" s="40">
        <f>ATLETAS[2PA]+ATLETAS[3PA]</f>
        <v>15</v>
      </c>
      <c r="P252" s="38">
        <f>IFERROR(ATLETAS[FGM]/ATLETAS[FGA],"")</f>
        <v>0.4</v>
      </c>
      <c r="Q252" s="4">
        <v>5.0</v>
      </c>
      <c r="R252" s="4">
        <v>12.0</v>
      </c>
      <c r="S252" s="38">
        <f>IFERROR(ATLETAS[2PM]/ATLETAS[2PA],"")</f>
        <v>0.4166666667</v>
      </c>
      <c r="T252" s="4">
        <v>1.0</v>
      </c>
      <c r="U252" s="4">
        <v>3.0</v>
      </c>
      <c r="V252" s="38">
        <f>IFERROR(ATLETAS[3PM]/ATLETAS[3PA],"")</f>
        <v>0.3333333333</v>
      </c>
      <c r="W252" s="4">
        <v>1.0</v>
      </c>
      <c r="X252" s="4">
        <v>2.0</v>
      </c>
      <c r="Y252" s="38">
        <f>IFERROR(ATLETAS[FTM]/ATLETAS[FTA],"")</f>
        <v>0.5</v>
      </c>
      <c r="Z252" s="4">
        <v>5.0</v>
      </c>
      <c r="AA252" s="4">
        <v>17.0</v>
      </c>
      <c r="AB252" s="40">
        <f>ATLETAS[REB O]+ATLETAS[REB D]</f>
        <v>22</v>
      </c>
      <c r="AC252" s="4">
        <v>4.0</v>
      </c>
      <c r="AD252" s="4">
        <v>9.0</v>
      </c>
      <c r="AE252" s="4">
        <v>0.0</v>
      </c>
      <c r="AF252" s="4">
        <v>2.0</v>
      </c>
      <c r="AG252" s="4">
        <v>4.0</v>
      </c>
      <c r="AH252" s="4">
        <v>2.0</v>
      </c>
      <c r="AI252" s="4">
        <v>-8.0</v>
      </c>
      <c r="AJ252" s="41">
        <f>ATLETAS[PONTOS]+ATLETAS[TOTAL REB]+ATLETAS[AST]+ATLETAS[TOCOS]+ATLETAS[ROUB]-(ATLETAS[FGA]-ATLETAS[FGM])-(ATLETAS[FTA]-ATLETAS[FTM])-ATLETAS[ERROS]</f>
        <v>23</v>
      </c>
    </row>
    <row r="253">
      <c r="A253" s="3">
        <v>252.0</v>
      </c>
      <c r="B253" s="4">
        <v>14.0</v>
      </c>
      <c r="C253" s="4" t="s">
        <v>262</v>
      </c>
      <c r="D253" s="36">
        <v>45888.0</v>
      </c>
      <c r="E253" s="4" t="s">
        <v>271</v>
      </c>
      <c r="F253" s="4">
        <v>2025.0</v>
      </c>
      <c r="G253" s="4" t="s">
        <v>34</v>
      </c>
      <c r="H253" s="4" t="s">
        <v>209</v>
      </c>
      <c r="I253" s="4" t="s">
        <v>63</v>
      </c>
      <c r="J253" s="4" t="s">
        <v>265</v>
      </c>
      <c r="K253" s="4">
        <f>VLOOKUP(I253,'LISTA DE ATLETAS'!D:E,2,FALSE)</f>
        <v>4</v>
      </c>
      <c r="L253" s="4">
        <v>93.0</v>
      </c>
      <c r="M253" s="40">
        <f>(ATLETAS[2PM]*2)+(ATLETAS[3PM]*3)+(ATLETAS[FTM])</f>
        <v>10</v>
      </c>
      <c r="N253" s="40">
        <f>ATLETAS[2PM]+ATLETAS[3PM]</f>
        <v>3</v>
      </c>
      <c r="O253" s="40">
        <f>ATLETAS[2PA]+ATLETAS[3PA]</f>
        <v>12</v>
      </c>
      <c r="P253" s="38">
        <f>IFERROR(ATLETAS[FGM]/ATLETAS[FGA],"")</f>
        <v>0.25</v>
      </c>
      <c r="Q253" s="4">
        <v>0.0</v>
      </c>
      <c r="R253" s="4">
        <v>1.0</v>
      </c>
      <c r="S253" s="38">
        <f>IFERROR(ATLETAS[2PM]/ATLETAS[2PA],"")</f>
        <v>0</v>
      </c>
      <c r="T253" s="4">
        <v>3.0</v>
      </c>
      <c r="U253" s="4">
        <v>11.0</v>
      </c>
      <c r="V253" s="38">
        <f>IFERROR(ATLETAS[3PM]/ATLETAS[3PA],"")</f>
        <v>0.2727272727</v>
      </c>
      <c r="W253" s="4">
        <v>1.0</v>
      </c>
      <c r="X253" s="4">
        <v>4.0</v>
      </c>
      <c r="Y253" s="38">
        <f>IFERROR(ATLETAS[FTM]/ATLETAS[FTA],"")</f>
        <v>0.25</v>
      </c>
      <c r="Z253" s="4">
        <v>0.0</v>
      </c>
      <c r="AA253" s="4">
        <v>7.0</v>
      </c>
      <c r="AB253" s="40">
        <f>ATLETAS[REB O]+ATLETAS[REB D]</f>
        <v>7</v>
      </c>
      <c r="AC253" s="4">
        <v>3.0</v>
      </c>
      <c r="AD253" s="4">
        <v>3.0</v>
      </c>
      <c r="AE253" s="4">
        <v>1.0</v>
      </c>
      <c r="AF253" s="4">
        <v>3.0</v>
      </c>
      <c r="AG253" s="4">
        <v>3.0</v>
      </c>
      <c r="AH253" s="4">
        <v>3.0</v>
      </c>
      <c r="AI253" s="4">
        <v>-11.0</v>
      </c>
      <c r="AJ253" s="41">
        <f>ATLETAS[PONTOS]+ATLETAS[TOTAL REB]+ATLETAS[AST]+ATLETAS[TOCOS]+ATLETAS[ROUB]-(ATLETAS[FGA]-ATLETAS[FGM])-(ATLETAS[FTA]-ATLETAS[FTM])-ATLETAS[ERROS]</f>
        <v>9</v>
      </c>
    </row>
    <row r="254">
      <c r="A254" s="3">
        <v>253.0</v>
      </c>
      <c r="B254" s="4">
        <v>14.0</v>
      </c>
      <c r="C254" s="4" t="s">
        <v>262</v>
      </c>
      <c r="D254" s="36">
        <v>45888.0</v>
      </c>
      <c r="E254" s="4" t="s">
        <v>271</v>
      </c>
      <c r="F254" s="4">
        <v>2025.0</v>
      </c>
      <c r="G254" s="4" t="s">
        <v>34</v>
      </c>
      <c r="H254" s="4" t="s">
        <v>209</v>
      </c>
      <c r="I254" s="4" t="s">
        <v>36</v>
      </c>
      <c r="J254" s="4" t="s">
        <v>265</v>
      </c>
      <c r="K254" s="4">
        <f>VLOOKUP(I254,'LISTA DE ATLETAS'!D:E,2,FALSE)</f>
        <v>4</v>
      </c>
      <c r="L254" s="4">
        <v>96.0</v>
      </c>
      <c r="M254" s="40">
        <f>(ATLETAS[2PM]*2)+(ATLETAS[3PM]*3)+(ATLETAS[FTM])</f>
        <v>26</v>
      </c>
      <c r="N254" s="40">
        <f>ATLETAS[2PM]+ATLETAS[3PM]</f>
        <v>10</v>
      </c>
      <c r="O254" s="40">
        <f>ATLETAS[2PA]+ATLETAS[3PA]</f>
        <v>28</v>
      </c>
      <c r="P254" s="38">
        <f>IFERROR(ATLETAS[FGM]/ATLETAS[FGA],"")</f>
        <v>0.3571428571</v>
      </c>
      <c r="Q254" s="4">
        <v>8.0</v>
      </c>
      <c r="R254" s="4">
        <v>20.0</v>
      </c>
      <c r="S254" s="38">
        <f>IFERROR(ATLETAS[2PM]/ATLETAS[2PA],"")</f>
        <v>0.4</v>
      </c>
      <c r="T254" s="4">
        <v>2.0</v>
      </c>
      <c r="U254" s="4">
        <v>8.0</v>
      </c>
      <c r="V254" s="38">
        <f>IFERROR(ATLETAS[3PM]/ATLETAS[3PA],"")</f>
        <v>0.25</v>
      </c>
      <c r="W254" s="4">
        <v>4.0</v>
      </c>
      <c r="X254" s="4">
        <v>9.0</v>
      </c>
      <c r="Y254" s="38">
        <f>IFERROR(ATLETAS[FTM]/ATLETAS[FTA],"")</f>
        <v>0.4444444444</v>
      </c>
      <c r="Z254" s="4">
        <v>4.0</v>
      </c>
      <c r="AA254" s="4">
        <v>2.0</v>
      </c>
      <c r="AB254" s="40">
        <f>ATLETAS[REB O]+ATLETAS[REB D]</f>
        <v>6</v>
      </c>
      <c r="AC254" s="4">
        <v>10.0</v>
      </c>
      <c r="AD254" s="4">
        <v>9.0</v>
      </c>
      <c r="AE254" s="4">
        <v>2.0</v>
      </c>
      <c r="AF254" s="4">
        <v>0.0</v>
      </c>
      <c r="AG254" s="4">
        <v>3.0</v>
      </c>
      <c r="AH254" s="4">
        <v>6.0</v>
      </c>
      <c r="AI254" s="4">
        <v>-8.0</v>
      </c>
      <c r="AJ254" s="41">
        <f>ATLETAS[PONTOS]+ATLETAS[TOTAL REB]+ATLETAS[AST]+ATLETAS[TOCOS]+ATLETAS[ROUB]-(ATLETAS[FGA]-ATLETAS[FGM])-(ATLETAS[FTA]-ATLETAS[FTM])-ATLETAS[ERROS]</f>
        <v>12</v>
      </c>
    </row>
    <row r="255">
      <c r="A255" s="3">
        <v>254.0</v>
      </c>
      <c r="B255" s="4">
        <v>14.0</v>
      </c>
      <c r="C255" s="4" t="s">
        <v>262</v>
      </c>
      <c r="D255" s="36">
        <v>45888.0</v>
      </c>
      <c r="E255" s="4" t="s">
        <v>271</v>
      </c>
      <c r="F255" s="4">
        <v>2025.0</v>
      </c>
      <c r="G255" s="4" t="s">
        <v>34</v>
      </c>
      <c r="H255" s="4" t="s">
        <v>209</v>
      </c>
      <c r="I255" s="4" t="s">
        <v>65</v>
      </c>
      <c r="J255" s="4" t="s">
        <v>264</v>
      </c>
      <c r="K255" s="4">
        <f>VLOOKUP(I255,'LISTA DE ATLETAS'!D:E,2,FALSE)</f>
        <v>2</v>
      </c>
      <c r="L255" s="4">
        <v>97.0</v>
      </c>
      <c r="M255" s="40">
        <f>(ATLETAS[2PM]*2)+(ATLETAS[3PM]*3)+(ATLETAS[FTM])</f>
        <v>4</v>
      </c>
      <c r="N255" s="40">
        <f>ATLETAS[2PM]+ATLETAS[3PM]</f>
        <v>2</v>
      </c>
      <c r="O255" s="40">
        <f>ATLETAS[2PA]+ATLETAS[3PA]</f>
        <v>6</v>
      </c>
      <c r="P255" s="38">
        <f>IFERROR(ATLETAS[FGM]/ATLETAS[FGA],"")</f>
        <v>0.3333333333</v>
      </c>
      <c r="Q255" s="4">
        <v>2.0</v>
      </c>
      <c r="R255" s="4">
        <v>6.0</v>
      </c>
      <c r="S255" s="38">
        <f>IFERROR(ATLETAS[2PM]/ATLETAS[2PA],"")</f>
        <v>0.3333333333</v>
      </c>
      <c r="T255" s="4">
        <v>0.0</v>
      </c>
      <c r="U255" s="4">
        <v>0.0</v>
      </c>
      <c r="V255" s="38" t="str">
        <f>IFERROR(ATLETAS[3PM]/ATLETAS[3PA],"")</f>
        <v/>
      </c>
      <c r="W255" s="4">
        <v>0.0</v>
      </c>
      <c r="X255" s="4">
        <v>2.0</v>
      </c>
      <c r="Y255" s="38">
        <f>IFERROR(ATLETAS[FTM]/ATLETAS[FTA],"")</f>
        <v>0</v>
      </c>
      <c r="Z255" s="4">
        <v>0.0</v>
      </c>
      <c r="AA255" s="4">
        <v>2.0</v>
      </c>
      <c r="AB255" s="40">
        <f>ATLETAS[REB O]+ATLETAS[REB D]</f>
        <v>2</v>
      </c>
      <c r="AC255" s="4">
        <v>0.0</v>
      </c>
      <c r="AD255" s="4">
        <v>0.0</v>
      </c>
      <c r="AE255" s="4">
        <v>1.0</v>
      </c>
      <c r="AF255" s="4">
        <v>1.0</v>
      </c>
      <c r="AG255" s="4">
        <v>4.0</v>
      </c>
      <c r="AH255" s="4">
        <v>1.0</v>
      </c>
      <c r="AI255" s="4">
        <v>2.0</v>
      </c>
      <c r="AJ255" s="41">
        <f>ATLETAS[PONTOS]+ATLETAS[TOTAL REB]+ATLETAS[AST]+ATLETAS[TOCOS]+ATLETAS[ROUB]-(ATLETAS[FGA]-ATLETAS[FGM])-(ATLETAS[FTA]-ATLETAS[FTM])-ATLETAS[ERROS]</f>
        <v>2</v>
      </c>
    </row>
    <row r="256">
      <c r="A256" s="3">
        <v>255.0</v>
      </c>
      <c r="B256" s="4">
        <v>14.0</v>
      </c>
      <c r="C256" s="4" t="s">
        <v>262</v>
      </c>
      <c r="D256" s="36">
        <v>45888.0</v>
      </c>
      <c r="E256" s="4" t="s">
        <v>271</v>
      </c>
      <c r="F256" s="4">
        <v>2025.0</v>
      </c>
      <c r="G256" s="4" t="s">
        <v>34</v>
      </c>
      <c r="H256" s="4" t="s">
        <v>209</v>
      </c>
      <c r="I256" s="4" t="s">
        <v>66</v>
      </c>
      <c r="J256" s="4" t="s">
        <v>264</v>
      </c>
      <c r="K256" s="4">
        <f>VLOOKUP(I256,'LISTA DE ATLETAS'!D:E,2,FALSE)</f>
        <v>2</v>
      </c>
      <c r="L256" s="4">
        <v>99.0</v>
      </c>
      <c r="M256" s="40">
        <f>(ATLETAS[2PM]*2)+(ATLETAS[3PM]*3)+(ATLETAS[FTM])</f>
        <v>6</v>
      </c>
      <c r="N256" s="40">
        <f>ATLETAS[2PM]+ATLETAS[3PM]</f>
        <v>3</v>
      </c>
      <c r="O256" s="40">
        <f>ATLETAS[2PA]+ATLETAS[3PA]</f>
        <v>4</v>
      </c>
      <c r="P256" s="38">
        <f>IFERROR(ATLETAS[FGM]/ATLETAS[FGA],"")</f>
        <v>0.75</v>
      </c>
      <c r="Q256" s="4">
        <v>3.0</v>
      </c>
      <c r="R256" s="4">
        <v>4.0</v>
      </c>
      <c r="S256" s="38">
        <f>IFERROR(ATLETAS[2PM]/ATLETAS[2PA],"")</f>
        <v>0.75</v>
      </c>
      <c r="T256" s="4">
        <v>0.0</v>
      </c>
      <c r="U256" s="4">
        <v>0.0</v>
      </c>
      <c r="V256" s="38" t="str">
        <f>IFERROR(ATLETAS[3PM]/ATLETAS[3PA],"")</f>
        <v/>
      </c>
      <c r="W256" s="4">
        <v>0.0</v>
      </c>
      <c r="X256" s="4">
        <v>1.0</v>
      </c>
      <c r="Y256" s="38">
        <f>IFERROR(ATLETAS[FTM]/ATLETAS[FTA],"")</f>
        <v>0</v>
      </c>
      <c r="Z256" s="4">
        <v>4.0</v>
      </c>
      <c r="AA256" s="4">
        <v>2.0</v>
      </c>
      <c r="AB256" s="40">
        <f>ATLETAS[REB O]+ATLETAS[REB D]</f>
        <v>6</v>
      </c>
      <c r="AC256" s="4">
        <v>0.0</v>
      </c>
      <c r="AD256" s="4">
        <v>0.0</v>
      </c>
      <c r="AE256" s="4">
        <v>0.0</v>
      </c>
      <c r="AF256" s="4">
        <v>0.0</v>
      </c>
      <c r="AG256" s="4">
        <v>1.0</v>
      </c>
      <c r="AH256" s="4">
        <v>1.0</v>
      </c>
      <c r="AI256" s="4">
        <v>-1.0</v>
      </c>
      <c r="AJ256" s="41">
        <f>ATLETAS[PONTOS]+ATLETAS[TOTAL REB]+ATLETAS[AST]+ATLETAS[TOCOS]+ATLETAS[ROUB]-(ATLETAS[FGA]-ATLETAS[FGM])-(ATLETAS[FTA]-ATLETAS[FTM])-ATLETAS[ERROS]</f>
        <v>10</v>
      </c>
    </row>
    <row r="257">
      <c r="A257" s="3">
        <v>256.0</v>
      </c>
      <c r="B257" s="4">
        <v>14.0</v>
      </c>
      <c r="C257" s="4" t="s">
        <v>262</v>
      </c>
      <c r="D257" s="36">
        <v>45888.0</v>
      </c>
      <c r="E257" s="4" t="s">
        <v>271</v>
      </c>
      <c r="F257" s="4">
        <v>2025.0</v>
      </c>
      <c r="G257" s="4" t="s">
        <v>209</v>
      </c>
      <c r="H257" s="4" t="s">
        <v>34</v>
      </c>
      <c r="I257" s="4" t="s">
        <v>211</v>
      </c>
      <c r="J257" s="4" t="s">
        <v>265</v>
      </c>
      <c r="K257" s="4">
        <f>VLOOKUP(I257,'LISTA DE ATLETAS'!D:E,2,FALSE)</f>
        <v>3</v>
      </c>
      <c r="L257" s="4">
        <v>4.0</v>
      </c>
      <c r="M257" s="40">
        <f>(ATLETAS[2PM]*2)+(ATLETAS[3PM]*3)+(ATLETAS[FTM])</f>
        <v>12</v>
      </c>
      <c r="N257" s="40">
        <f>ATLETAS[2PM]+ATLETAS[3PM]</f>
        <v>6</v>
      </c>
      <c r="O257" s="40">
        <f>ATLETAS[2PA]+ATLETAS[3PA]</f>
        <v>15</v>
      </c>
      <c r="P257" s="38">
        <f>IFERROR(ATLETAS[FGM]/ATLETAS[FGA],"")</f>
        <v>0.4</v>
      </c>
      <c r="Q257" s="4">
        <v>6.0</v>
      </c>
      <c r="R257" s="4">
        <v>13.0</v>
      </c>
      <c r="S257" s="38">
        <f>IFERROR(ATLETAS[2PM]/ATLETAS[2PA],"")</f>
        <v>0.4615384615</v>
      </c>
      <c r="T257" s="4">
        <v>0.0</v>
      </c>
      <c r="U257" s="4">
        <v>2.0</v>
      </c>
      <c r="V257" s="38">
        <f>IFERROR(ATLETAS[3PM]/ATLETAS[3PA],"")</f>
        <v>0</v>
      </c>
      <c r="W257" s="4">
        <v>0.0</v>
      </c>
      <c r="X257" s="4">
        <v>0.0</v>
      </c>
      <c r="Y257" s="38" t="str">
        <f>IFERROR(ATLETAS[FTM]/ATLETAS[FTA],"")</f>
        <v/>
      </c>
      <c r="Z257" s="4">
        <v>3.0</v>
      </c>
      <c r="AA257" s="4">
        <v>2.0</v>
      </c>
      <c r="AB257" s="40">
        <f>ATLETAS[REB O]+ATLETAS[REB D]</f>
        <v>5</v>
      </c>
      <c r="AC257" s="4">
        <v>4.0</v>
      </c>
      <c r="AD257" s="4">
        <v>1.0</v>
      </c>
      <c r="AE257" s="4">
        <v>5.0</v>
      </c>
      <c r="AF257" s="4">
        <v>1.0</v>
      </c>
      <c r="AG257" s="4">
        <v>1.0</v>
      </c>
      <c r="AH257" s="4">
        <v>1.0</v>
      </c>
      <c r="AI257" s="4">
        <v>10.0</v>
      </c>
      <c r="AJ257" s="41">
        <f>ATLETAS[PONTOS]+ATLETAS[TOTAL REB]+ATLETAS[AST]+ATLETAS[TOCOS]+ATLETAS[ROUB]-(ATLETAS[FGA]-ATLETAS[FGM])-(ATLETAS[FTA]-ATLETAS[FTM])-ATLETAS[ERROS]</f>
        <v>17</v>
      </c>
    </row>
    <row r="258">
      <c r="A258" s="3">
        <v>257.0</v>
      </c>
      <c r="B258" s="4">
        <v>14.0</v>
      </c>
      <c r="C258" s="4" t="s">
        <v>262</v>
      </c>
      <c r="D258" s="36">
        <v>45888.0</v>
      </c>
      <c r="E258" s="4" t="s">
        <v>271</v>
      </c>
      <c r="F258" s="4">
        <v>2025.0</v>
      </c>
      <c r="G258" s="4" t="s">
        <v>209</v>
      </c>
      <c r="H258" s="4" t="s">
        <v>34</v>
      </c>
      <c r="I258" s="4" t="s">
        <v>213</v>
      </c>
      <c r="J258" s="4" t="s">
        <v>265</v>
      </c>
      <c r="K258" s="4">
        <f>VLOOKUP(I258,'LISTA DE ATLETAS'!D:E,2,FALSE)</f>
        <v>4</v>
      </c>
      <c r="L258" s="4">
        <v>7.0</v>
      </c>
      <c r="M258" s="40">
        <f>(ATLETAS[2PM]*2)+(ATLETAS[3PM]*3)+(ATLETAS[FTM])</f>
        <v>14</v>
      </c>
      <c r="N258" s="40">
        <f>ATLETAS[2PM]+ATLETAS[3PM]</f>
        <v>6</v>
      </c>
      <c r="O258" s="40">
        <f>ATLETAS[2PA]+ATLETAS[3PA]</f>
        <v>13</v>
      </c>
      <c r="P258" s="38">
        <f>IFERROR(ATLETAS[FGM]/ATLETAS[FGA],"")</f>
        <v>0.4615384615</v>
      </c>
      <c r="Q258" s="4">
        <v>6.0</v>
      </c>
      <c r="R258" s="4">
        <v>12.0</v>
      </c>
      <c r="S258" s="38">
        <f>IFERROR(ATLETAS[2PM]/ATLETAS[2PA],"")</f>
        <v>0.5</v>
      </c>
      <c r="T258" s="4">
        <v>0.0</v>
      </c>
      <c r="U258" s="4">
        <v>1.0</v>
      </c>
      <c r="V258" s="38">
        <f>IFERROR(ATLETAS[3PM]/ATLETAS[3PA],"")</f>
        <v>0</v>
      </c>
      <c r="W258" s="4">
        <v>2.0</v>
      </c>
      <c r="X258" s="4">
        <v>2.0</v>
      </c>
      <c r="Y258" s="38">
        <f>IFERROR(ATLETAS[FTM]/ATLETAS[FTA],"")</f>
        <v>1</v>
      </c>
      <c r="Z258" s="4">
        <v>0.0</v>
      </c>
      <c r="AA258" s="4">
        <v>6.0</v>
      </c>
      <c r="AB258" s="40">
        <f>ATLETAS[REB O]+ATLETAS[REB D]</f>
        <v>6</v>
      </c>
      <c r="AC258" s="4">
        <v>1.0</v>
      </c>
      <c r="AD258" s="4">
        <v>3.0</v>
      </c>
      <c r="AE258" s="4">
        <v>3.0</v>
      </c>
      <c r="AF258" s="4">
        <v>0.0</v>
      </c>
      <c r="AG258" s="4">
        <v>4.0</v>
      </c>
      <c r="AH258" s="4">
        <v>1.0</v>
      </c>
      <c r="AI258" s="4">
        <v>6.0</v>
      </c>
      <c r="AJ258" s="41">
        <f>ATLETAS[PONTOS]+ATLETAS[TOTAL REB]+ATLETAS[AST]+ATLETAS[TOCOS]+ATLETAS[ROUB]-(ATLETAS[FGA]-ATLETAS[FGM])-(ATLETAS[FTA]-ATLETAS[FTM])-ATLETAS[ERROS]</f>
        <v>14</v>
      </c>
    </row>
    <row r="259">
      <c r="A259" s="3">
        <v>258.0</v>
      </c>
      <c r="B259" s="4">
        <v>14.0</v>
      </c>
      <c r="C259" s="4" t="s">
        <v>262</v>
      </c>
      <c r="D259" s="36">
        <v>45888.0</v>
      </c>
      <c r="E259" s="4" t="s">
        <v>271</v>
      </c>
      <c r="F259" s="4">
        <v>2025.0</v>
      </c>
      <c r="G259" s="4" t="s">
        <v>209</v>
      </c>
      <c r="H259" s="4" t="s">
        <v>34</v>
      </c>
      <c r="I259" s="4" t="s">
        <v>225</v>
      </c>
      <c r="J259" s="4" t="s">
        <v>265</v>
      </c>
      <c r="K259" s="4">
        <f>VLOOKUP(I259,'LISTA DE ATLETAS'!D:E,2,FALSE)</f>
        <v>5</v>
      </c>
      <c r="L259" s="4">
        <v>15.0</v>
      </c>
      <c r="M259" s="40">
        <f>(ATLETAS[2PM]*2)+(ATLETAS[3PM]*3)+(ATLETAS[FTM])</f>
        <v>23</v>
      </c>
      <c r="N259" s="40">
        <f>ATLETAS[2PM]+ATLETAS[3PM]</f>
        <v>11</v>
      </c>
      <c r="O259" s="40">
        <f>ATLETAS[2PA]+ATLETAS[3PA]</f>
        <v>23</v>
      </c>
      <c r="P259" s="38">
        <f>IFERROR(ATLETAS[FGM]/ATLETAS[FGA],"")</f>
        <v>0.4782608696</v>
      </c>
      <c r="Q259" s="4">
        <v>10.0</v>
      </c>
      <c r="R259" s="4">
        <v>19.0</v>
      </c>
      <c r="S259" s="38">
        <f>IFERROR(ATLETAS[2PM]/ATLETAS[2PA],"")</f>
        <v>0.5263157895</v>
      </c>
      <c r="T259" s="4">
        <v>1.0</v>
      </c>
      <c r="U259" s="4">
        <v>4.0</v>
      </c>
      <c r="V259" s="38">
        <f>IFERROR(ATLETAS[3PM]/ATLETAS[3PA],"")</f>
        <v>0.25</v>
      </c>
      <c r="W259" s="4">
        <v>0.0</v>
      </c>
      <c r="X259" s="4">
        <v>1.0</v>
      </c>
      <c r="Y259" s="38">
        <f>IFERROR(ATLETAS[FTM]/ATLETAS[FTA],"")</f>
        <v>0</v>
      </c>
      <c r="Z259" s="4">
        <v>16.0</v>
      </c>
      <c r="AA259" s="4">
        <v>10.0</v>
      </c>
      <c r="AB259" s="40">
        <f>ATLETAS[REB O]+ATLETAS[REB D]</f>
        <v>26</v>
      </c>
      <c r="AC259" s="4">
        <v>13.0</v>
      </c>
      <c r="AD259" s="4">
        <v>3.0</v>
      </c>
      <c r="AE259" s="4">
        <v>2.0</v>
      </c>
      <c r="AF259" s="4">
        <v>0.0</v>
      </c>
      <c r="AG259" s="4">
        <v>2.0</v>
      </c>
      <c r="AH259" s="4">
        <v>4.0</v>
      </c>
      <c r="AI259" s="4">
        <v>15.0</v>
      </c>
      <c r="AJ259" s="41">
        <f>ATLETAS[PONTOS]+ATLETAS[TOTAL REB]+ATLETAS[AST]+ATLETAS[TOCOS]+ATLETAS[ROUB]-(ATLETAS[FGA]-ATLETAS[FGM])-(ATLETAS[FTA]-ATLETAS[FTM])-ATLETAS[ERROS]</f>
        <v>48</v>
      </c>
    </row>
    <row r="260">
      <c r="A260" s="3">
        <v>259.0</v>
      </c>
      <c r="B260" s="4">
        <v>14.0</v>
      </c>
      <c r="C260" s="4" t="s">
        <v>262</v>
      </c>
      <c r="D260" s="36">
        <v>45888.0</v>
      </c>
      <c r="E260" s="4" t="s">
        <v>271</v>
      </c>
      <c r="F260" s="4">
        <v>2025.0</v>
      </c>
      <c r="G260" s="4" t="s">
        <v>209</v>
      </c>
      <c r="H260" s="4" t="s">
        <v>34</v>
      </c>
      <c r="I260" s="4" t="s">
        <v>215</v>
      </c>
      <c r="J260" s="4" t="s">
        <v>265</v>
      </c>
      <c r="K260" s="4">
        <f>VLOOKUP(I260,'LISTA DE ATLETAS'!D:E,2,FALSE)</f>
        <v>4</v>
      </c>
      <c r="L260" s="4">
        <v>20.0</v>
      </c>
      <c r="M260" s="40">
        <f>(ATLETAS[2PM]*2)+(ATLETAS[3PM]*3)+(ATLETAS[FTM])</f>
        <v>2</v>
      </c>
      <c r="N260" s="40">
        <f>ATLETAS[2PM]+ATLETAS[3PM]</f>
        <v>1</v>
      </c>
      <c r="O260" s="40">
        <f>ATLETAS[2PA]+ATLETAS[3PA]</f>
        <v>11</v>
      </c>
      <c r="P260" s="38">
        <f>IFERROR(ATLETAS[FGM]/ATLETAS[FGA],"")</f>
        <v>0.09090909091</v>
      </c>
      <c r="Q260" s="4">
        <v>1.0</v>
      </c>
      <c r="R260" s="4">
        <v>3.0</v>
      </c>
      <c r="S260" s="38">
        <f>IFERROR(ATLETAS[2PM]/ATLETAS[2PA],"")</f>
        <v>0.3333333333</v>
      </c>
      <c r="T260" s="4">
        <v>0.0</v>
      </c>
      <c r="U260" s="4">
        <v>8.0</v>
      </c>
      <c r="V260" s="38">
        <f>IFERROR(ATLETAS[3PM]/ATLETAS[3PA],"")</f>
        <v>0</v>
      </c>
      <c r="W260" s="4">
        <v>0.0</v>
      </c>
      <c r="X260" s="4">
        <v>1.0</v>
      </c>
      <c r="Y260" s="38">
        <f>IFERROR(ATLETAS[FTM]/ATLETAS[FTA],"")</f>
        <v>0</v>
      </c>
      <c r="Z260" s="4">
        <v>0.0</v>
      </c>
      <c r="AA260" s="4">
        <v>4.0</v>
      </c>
      <c r="AB260" s="40">
        <f>ATLETAS[REB O]+ATLETAS[REB D]</f>
        <v>4</v>
      </c>
      <c r="AC260" s="4">
        <v>0.0</v>
      </c>
      <c r="AD260" s="4">
        <v>2.0</v>
      </c>
      <c r="AE260" s="4">
        <v>0.0</v>
      </c>
      <c r="AF260" s="4">
        <v>0.0</v>
      </c>
      <c r="AG260" s="4">
        <v>3.0</v>
      </c>
      <c r="AH260" s="4">
        <v>2.0</v>
      </c>
      <c r="AI260" s="4">
        <v>15.0</v>
      </c>
      <c r="AJ260" s="41">
        <f>ATLETAS[PONTOS]+ATLETAS[TOTAL REB]+ATLETAS[AST]+ATLETAS[TOCOS]+ATLETAS[ROUB]-(ATLETAS[FGA]-ATLETAS[FGM])-(ATLETAS[FTA]-ATLETAS[FTM])-ATLETAS[ERROS]</f>
        <v>-7</v>
      </c>
    </row>
    <row r="261">
      <c r="A261" s="3">
        <v>260.0</v>
      </c>
      <c r="B261" s="4">
        <v>14.0</v>
      </c>
      <c r="C261" s="4" t="s">
        <v>262</v>
      </c>
      <c r="D261" s="36">
        <v>45888.0</v>
      </c>
      <c r="E261" s="4" t="s">
        <v>271</v>
      </c>
      <c r="F261" s="4">
        <v>2025.0</v>
      </c>
      <c r="G261" s="4" t="s">
        <v>209</v>
      </c>
      <c r="H261" s="4" t="s">
        <v>34</v>
      </c>
      <c r="I261" s="4" t="s">
        <v>216</v>
      </c>
      <c r="J261" s="4" t="s">
        <v>264</v>
      </c>
      <c r="K261" s="4">
        <f>VLOOKUP(I261,'LISTA DE ATLETAS'!D:E,2,FALSE)</f>
        <v>3</v>
      </c>
      <c r="L261" s="4">
        <v>23.0</v>
      </c>
      <c r="M261" s="40">
        <f>(ATLETAS[2PM]*2)+(ATLETAS[3PM]*3)+(ATLETAS[FTM])</f>
        <v>3</v>
      </c>
      <c r="N261" s="40">
        <f>ATLETAS[2PM]+ATLETAS[3PM]</f>
        <v>1</v>
      </c>
      <c r="O261" s="40">
        <f>ATLETAS[2PA]+ATLETAS[3PA]</f>
        <v>5</v>
      </c>
      <c r="P261" s="38">
        <f>IFERROR(ATLETAS[FGM]/ATLETAS[FGA],"")</f>
        <v>0.2</v>
      </c>
      <c r="Q261" s="4">
        <v>0.0</v>
      </c>
      <c r="R261" s="4">
        <v>4.0</v>
      </c>
      <c r="S261" s="38">
        <f>IFERROR(ATLETAS[2PM]/ATLETAS[2PA],"")</f>
        <v>0</v>
      </c>
      <c r="T261" s="4">
        <v>1.0</v>
      </c>
      <c r="U261" s="4">
        <v>1.0</v>
      </c>
      <c r="V261" s="38">
        <f>IFERROR(ATLETAS[3PM]/ATLETAS[3PA],"")</f>
        <v>1</v>
      </c>
      <c r="W261" s="4">
        <v>0.0</v>
      </c>
      <c r="X261" s="4">
        <v>2.0</v>
      </c>
      <c r="Y261" s="38">
        <f>IFERROR(ATLETAS[FTM]/ATLETAS[FTA],"")</f>
        <v>0</v>
      </c>
      <c r="Z261" s="4">
        <v>1.0</v>
      </c>
      <c r="AA261" s="4">
        <v>3.0</v>
      </c>
      <c r="AB261" s="40">
        <f>ATLETAS[REB O]+ATLETAS[REB D]</f>
        <v>4</v>
      </c>
      <c r="AC261" s="4">
        <v>2.0</v>
      </c>
      <c r="AD261" s="4">
        <v>2.0</v>
      </c>
      <c r="AE261" s="4">
        <v>1.0</v>
      </c>
      <c r="AF261" s="4">
        <v>0.0</v>
      </c>
      <c r="AG261" s="4">
        <v>1.0</v>
      </c>
      <c r="AH261" s="4">
        <v>1.0</v>
      </c>
      <c r="AI261" s="4">
        <v>-7.0</v>
      </c>
      <c r="AJ261" s="41">
        <f>ATLETAS[PONTOS]+ATLETAS[TOTAL REB]+ATLETAS[AST]+ATLETAS[TOCOS]+ATLETAS[ROUB]-(ATLETAS[FGA]-ATLETAS[FGM])-(ATLETAS[FTA]-ATLETAS[FTM])-ATLETAS[ERROS]</f>
        <v>2</v>
      </c>
    </row>
    <row r="262">
      <c r="A262" s="3">
        <v>261.0</v>
      </c>
      <c r="B262" s="4">
        <v>14.0</v>
      </c>
      <c r="C262" s="4" t="s">
        <v>262</v>
      </c>
      <c r="D262" s="36">
        <v>45888.0</v>
      </c>
      <c r="E262" s="4" t="s">
        <v>271</v>
      </c>
      <c r="F262" s="4">
        <v>2025.0</v>
      </c>
      <c r="G262" s="4" t="s">
        <v>209</v>
      </c>
      <c r="H262" s="4" t="s">
        <v>34</v>
      </c>
      <c r="I262" s="4" t="s">
        <v>221</v>
      </c>
      <c r="J262" s="4" t="s">
        <v>264</v>
      </c>
      <c r="K262" s="4">
        <f>VLOOKUP(I262,'LISTA DE ATLETAS'!D:E,2,FALSE)</f>
        <v>1</v>
      </c>
      <c r="L262" s="4">
        <v>73.0</v>
      </c>
      <c r="M262" s="40">
        <f>(ATLETAS[2PM]*2)+(ATLETAS[3PM]*3)+(ATLETAS[FTM])</f>
        <v>5</v>
      </c>
      <c r="N262" s="40">
        <f>ATLETAS[2PM]+ATLETAS[3PM]</f>
        <v>2</v>
      </c>
      <c r="O262" s="40">
        <f>ATLETAS[2PA]+ATLETAS[3PA]</f>
        <v>7</v>
      </c>
      <c r="P262" s="38">
        <f>IFERROR(ATLETAS[FGM]/ATLETAS[FGA],"")</f>
        <v>0.2857142857</v>
      </c>
      <c r="Q262" s="4">
        <v>2.0</v>
      </c>
      <c r="R262" s="4">
        <v>6.0</v>
      </c>
      <c r="S262" s="38">
        <f>IFERROR(ATLETAS[2PM]/ATLETAS[2PA],"")</f>
        <v>0.3333333333</v>
      </c>
      <c r="T262" s="4">
        <v>0.0</v>
      </c>
      <c r="U262" s="4">
        <v>1.0</v>
      </c>
      <c r="V262" s="38">
        <f>IFERROR(ATLETAS[3PM]/ATLETAS[3PA],"")</f>
        <v>0</v>
      </c>
      <c r="W262" s="4">
        <v>1.0</v>
      </c>
      <c r="X262" s="4">
        <v>5.0</v>
      </c>
      <c r="Y262" s="38">
        <f>IFERROR(ATLETAS[FTM]/ATLETAS[FTA],"")</f>
        <v>0.2</v>
      </c>
      <c r="Z262" s="4">
        <v>1.0</v>
      </c>
      <c r="AA262" s="4">
        <v>4.0</v>
      </c>
      <c r="AB262" s="40">
        <f>ATLETAS[REB O]+ATLETAS[REB D]</f>
        <v>5</v>
      </c>
      <c r="AC262" s="4">
        <v>0.0</v>
      </c>
      <c r="AD262" s="4">
        <v>1.0</v>
      </c>
      <c r="AE262" s="4">
        <v>1.0</v>
      </c>
      <c r="AF262" s="4">
        <v>0.0</v>
      </c>
      <c r="AG262" s="4">
        <v>0.0</v>
      </c>
      <c r="AH262" s="4">
        <v>5.0</v>
      </c>
      <c r="AI262" s="4">
        <v>-9.0</v>
      </c>
      <c r="AJ262" s="41">
        <f>ATLETAS[PONTOS]+ATLETAS[TOTAL REB]+ATLETAS[AST]+ATLETAS[TOCOS]+ATLETAS[ROUB]-(ATLETAS[FGA]-ATLETAS[FGM])-(ATLETAS[FTA]-ATLETAS[FTM])-ATLETAS[ERROS]</f>
        <v>1</v>
      </c>
    </row>
    <row r="263">
      <c r="A263" s="3">
        <v>262.0</v>
      </c>
      <c r="B263" s="4">
        <v>14.0</v>
      </c>
      <c r="C263" s="4" t="s">
        <v>262</v>
      </c>
      <c r="D263" s="36">
        <v>45888.0</v>
      </c>
      <c r="E263" s="4" t="s">
        <v>271</v>
      </c>
      <c r="F263" s="4">
        <v>2025.0</v>
      </c>
      <c r="G263" s="4" t="s">
        <v>209</v>
      </c>
      <c r="H263" s="4" t="s">
        <v>34</v>
      </c>
      <c r="I263" s="4" t="s">
        <v>222</v>
      </c>
      <c r="J263" s="4" t="s">
        <v>264</v>
      </c>
      <c r="K263" s="4">
        <f>VLOOKUP(I263,'LISTA DE ATLETAS'!D:E,2,FALSE)</f>
        <v>1</v>
      </c>
      <c r="L263" s="4">
        <v>74.0</v>
      </c>
      <c r="M263" s="40">
        <f>(ATLETAS[2PM]*2)+(ATLETAS[3PM]*3)+(ATLETAS[FTM])</f>
        <v>0</v>
      </c>
      <c r="N263" s="40">
        <f>ATLETAS[2PM]+ATLETAS[3PM]</f>
        <v>0</v>
      </c>
      <c r="O263" s="40">
        <f>ATLETAS[2PA]+ATLETAS[3PA]</f>
        <v>3</v>
      </c>
      <c r="P263" s="38">
        <f>IFERROR(ATLETAS[FGM]/ATLETAS[FGA],"")</f>
        <v>0</v>
      </c>
      <c r="Q263" s="4">
        <v>0.0</v>
      </c>
      <c r="R263" s="4">
        <v>2.0</v>
      </c>
      <c r="S263" s="38">
        <f>IFERROR(ATLETAS[2PM]/ATLETAS[2PA],"")</f>
        <v>0</v>
      </c>
      <c r="T263" s="4">
        <v>0.0</v>
      </c>
      <c r="U263" s="4">
        <v>1.0</v>
      </c>
      <c r="V263" s="38">
        <f>IFERROR(ATLETAS[3PM]/ATLETAS[3PA],"")</f>
        <v>0</v>
      </c>
      <c r="W263" s="4">
        <v>0.0</v>
      </c>
      <c r="X263" s="4">
        <v>0.0</v>
      </c>
      <c r="Y263" s="38" t="str">
        <f>IFERROR(ATLETAS[FTM]/ATLETAS[FTA],"")</f>
        <v/>
      </c>
      <c r="Z263" s="4">
        <v>0.0</v>
      </c>
      <c r="AA263" s="4">
        <v>2.0</v>
      </c>
      <c r="AB263" s="40">
        <f>ATLETAS[REB O]+ATLETAS[REB D]</f>
        <v>2</v>
      </c>
      <c r="AC263" s="4">
        <v>2.0</v>
      </c>
      <c r="AD263" s="4">
        <v>3.0</v>
      </c>
      <c r="AE263" s="4">
        <v>0.0</v>
      </c>
      <c r="AF263" s="4">
        <v>1.0</v>
      </c>
      <c r="AG263" s="4">
        <v>1.0</v>
      </c>
      <c r="AH263" s="4">
        <v>0.0</v>
      </c>
      <c r="AI263" s="4">
        <v>-12.0</v>
      </c>
      <c r="AJ263" s="41">
        <f>ATLETAS[PONTOS]+ATLETAS[TOTAL REB]+ATLETAS[AST]+ATLETAS[TOCOS]+ATLETAS[ROUB]-(ATLETAS[FGA]-ATLETAS[FGM])-(ATLETAS[FTA]-ATLETAS[FTM])-ATLETAS[ERROS]</f>
        <v>-1</v>
      </c>
    </row>
    <row r="264">
      <c r="A264" s="3">
        <v>263.0</v>
      </c>
      <c r="B264" s="4">
        <v>14.0</v>
      </c>
      <c r="C264" s="4" t="s">
        <v>262</v>
      </c>
      <c r="D264" s="36">
        <v>45888.0</v>
      </c>
      <c r="E264" s="4" t="s">
        <v>271</v>
      </c>
      <c r="F264" s="4">
        <v>2025.0</v>
      </c>
      <c r="G264" s="4" t="s">
        <v>209</v>
      </c>
      <c r="H264" s="4" t="s">
        <v>34</v>
      </c>
      <c r="I264" s="4" t="s">
        <v>223</v>
      </c>
      <c r="J264" s="4" t="s">
        <v>265</v>
      </c>
      <c r="K264" s="4">
        <f>VLOOKUP(I264,'LISTA DE ATLETAS'!D:E,2,FALSE)</f>
        <v>4</v>
      </c>
      <c r="L264" s="4">
        <v>77.0</v>
      </c>
      <c r="M264" s="40">
        <f>(ATLETAS[2PM]*2)+(ATLETAS[3PM]*3)+(ATLETAS[FTM])</f>
        <v>15</v>
      </c>
      <c r="N264" s="40">
        <f>ATLETAS[2PM]+ATLETAS[3PM]</f>
        <v>7</v>
      </c>
      <c r="O264" s="40">
        <f>ATLETAS[2PA]+ATLETAS[3PA]</f>
        <v>20</v>
      </c>
      <c r="P264" s="38">
        <f>IFERROR(ATLETAS[FGM]/ATLETAS[FGA],"")</f>
        <v>0.35</v>
      </c>
      <c r="Q264" s="4">
        <v>7.0</v>
      </c>
      <c r="R264" s="4">
        <v>11.0</v>
      </c>
      <c r="S264" s="38">
        <f>IFERROR(ATLETAS[2PM]/ATLETAS[2PA],"")</f>
        <v>0.6363636364</v>
      </c>
      <c r="T264" s="4">
        <v>0.0</v>
      </c>
      <c r="U264" s="4">
        <v>9.0</v>
      </c>
      <c r="V264" s="38">
        <f>IFERROR(ATLETAS[3PM]/ATLETAS[3PA],"")</f>
        <v>0</v>
      </c>
      <c r="W264" s="4">
        <v>1.0</v>
      </c>
      <c r="X264" s="4">
        <v>6.0</v>
      </c>
      <c r="Y264" s="38">
        <f>IFERROR(ATLETAS[FTM]/ATLETAS[FTA],"")</f>
        <v>0.1666666667</v>
      </c>
      <c r="Z264" s="4">
        <v>5.0</v>
      </c>
      <c r="AA264" s="4">
        <v>1.0</v>
      </c>
      <c r="AB264" s="40">
        <f>ATLETAS[REB O]+ATLETAS[REB D]</f>
        <v>6</v>
      </c>
      <c r="AC264" s="4">
        <v>1.0</v>
      </c>
      <c r="AD264" s="4">
        <v>3.0</v>
      </c>
      <c r="AE264" s="4">
        <v>1.0</v>
      </c>
      <c r="AF264" s="4">
        <v>0.0</v>
      </c>
      <c r="AG264" s="4">
        <v>2.0</v>
      </c>
      <c r="AH264" s="4">
        <v>3.0</v>
      </c>
      <c r="AI264" s="4">
        <v>20.0</v>
      </c>
      <c r="AJ264" s="41">
        <f>ATLETAS[PONTOS]+ATLETAS[TOTAL REB]+ATLETAS[AST]+ATLETAS[TOCOS]+ATLETAS[ROUB]-(ATLETAS[FGA]-ATLETAS[FGM])-(ATLETAS[FTA]-ATLETAS[FTM])-ATLETAS[ERROS]</f>
        <v>2</v>
      </c>
    </row>
    <row r="265">
      <c r="A265" s="3">
        <v>264.0</v>
      </c>
      <c r="B265" s="4">
        <v>14.0</v>
      </c>
      <c r="C265" s="4" t="s">
        <v>262</v>
      </c>
      <c r="D265" s="36">
        <v>45888.0</v>
      </c>
      <c r="E265" s="4" t="s">
        <v>271</v>
      </c>
      <c r="F265" s="4">
        <v>2025.0</v>
      </c>
      <c r="G265" s="4" t="s">
        <v>209</v>
      </c>
      <c r="H265" s="4" t="s">
        <v>34</v>
      </c>
      <c r="I265" s="4" t="s">
        <v>224</v>
      </c>
      <c r="J265" s="4" t="s">
        <v>264</v>
      </c>
      <c r="K265" s="4">
        <f>VLOOKUP(I265,'LISTA DE ATLETAS'!D:E,2,FALSE)</f>
        <v>6</v>
      </c>
      <c r="L265" s="4">
        <v>99.0</v>
      </c>
      <c r="M265" s="40">
        <f>(ATLETAS[2PM]*2)+(ATLETAS[3PM]*3)+(ATLETAS[FTM])</f>
        <v>0</v>
      </c>
      <c r="N265" s="40">
        <f>ATLETAS[2PM]+ATLETAS[3PM]</f>
        <v>0</v>
      </c>
      <c r="O265" s="40">
        <f>ATLETAS[2PA]+ATLETAS[3PA]</f>
        <v>4</v>
      </c>
      <c r="P265" s="38">
        <f>IFERROR(ATLETAS[FGM]/ATLETAS[FGA],"")</f>
        <v>0</v>
      </c>
      <c r="Q265" s="4">
        <v>0.0</v>
      </c>
      <c r="R265" s="4">
        <v>4.0</v>
      </c>
      <c r="S265" s="38">
        <f>IFERROR(ATLETAS[2PM]/ATLETAS[2PA],"")</f>
        <v>0</v>
      </c>
      <c r="T265" s="4">
        <v>0.0</v>
      </c>
      <c r="U265" s="4">
        <v>0.0</v>
      </c>
      <c r="V265" s="38" t="str">
        <f>IFERROR(ATLETAS[3PM]/ATLETAS[3PA],"")</f>
        <v/>
      </c>
      <c r="W265" s="4">
        <v>0.0</v>
      </c>
      <c r="X265" s="4">
        <v>0.0</v>
      </c>
      <c r="Y265" s="38" t="str">
        <f>IFERROR(ATLETAS[FTM]/ATLETAS[FTA],"")</f>
        <v/>
      </c>
      <c r="Z265" s="4">
        <v>1.0</v>
      </c>
      <c r="AA265" s="4">
        <v>3.0</v>
      </c>
      <c r="AB265" s="40">
        <f>ATLETAS[REB O]+ATLETAS[REB D]</f>
        <v>4</v>
      </c>
      <c r="AC265" s="4">
        <v>1.0</v>
      </c>
      <c r="AD265" s="4">
        <v>1.0</v>
      </c>
      <c r="AE265" s="4">
        <v>1.0</v>
      </c>
      <c r="AF265" s="4">
        <v>0.0</v>
      </c>
      <c r="AG265" s="4">
        <v>4.0</v>
      </c>
      <c r="AH265" s="4">
        <v>0.0</v>
      </c>
      <c r="AI265" s="4">
        <v>2.0</v>
      </c>
      <c r="AJ265" s="41">
        <f>ATLETAS[PONTOS]+ATLETAS[TOTAL REB]+ATLETAS[AST]+ATLETAS[TOCOS]+ATLETAS[ROUB]-(ATLETAS[FGA]-ATLETAS[FGM])-(ATLETAS[FTA]-ATLETAS[FTM])-ATLETAS[ERROS]</f>
        <v>1</v>
      </c>
    </row>
    <row r="266">
      <c r="A266" s="3">
        <v>265.0</v>
      </c>
      <c r="B266" s="4">
        <v>15.0</v>
      </c>
      <c r="C266" s="4" t="s">
        <v>262</v>
      </c>
      <c r="D266" s="36">
        <v>45890.0</v>
      </c>
      <c r="E266" s="4" t="s">
        <v>271</v>
      </c>
      <c r="F266" s="4">
        <v>2025.0</v>
      </c>
      <c r="G266" s="4" t="s">
        <v>119</v>
      </c>
      <c r="H266" s="4" t="s">
        <v>181</v>
      </c>
      <c r="I266" s="4" t="s">
        <v>149</v>
      </c>
      <c r="J266" s="4" t="s">
        <v>265</v>
      </c>
      <c r="K266" s="4">
        <f>VLOOKUP(I266,'LISTA DE ATLETAS'!D:E,2,FALSE)</f>
        <v>3</v>
      </c>
      <c r="L266" s="4"/>
      <c r="M266" s="40">
        <f>(ATLETAS[2PM]*2)+(ATLETAS[3PM]*3)+(ATLETAS[FTM])</f>
        <v>0</v>
      </c>
      <c r="N266" s="40">
        <f>ATLETAS[2PM]+ATLETAS[3PM]</f>
        <v>0</v>
      </c>
      <c r="O266" s="40">
        <f>ATLETAS[2PA]+ATLETAS[3PA]</f>
        <v>3</v>
      </c>
      <c r="P266" s="38">
        <f>IFERROR(ATLETAS[FGM]/ATLETAS[FGA],"")</f>
        <v>0</v>
      </c>
      <c r="Q266" s="4">
        <v>0.0</v>
      </c>
      <c r="R266" s="4">
        <v>2.0</v>
      </c>
      <c r="S266" s="38">
        <f>IFERROR(ATLETAS[2PM]/ATLETAS[2PA],"")</f>
        <v>0</v>
      </c>
      <c r="T266" s="4">
        <v>0.0</v>
      </c>
      <c r="U266" s="4">
        <v>1.0</v>
      </c>
      <c r="V266" s="38">
        <f>IFERROR(ATLETAS[3PM]/ATLETAS[3PA],"")</f>
        <v>0</v>
      </c>
      <c r="W266" s="4">
        <v>0.0</v>
      </c>
      <c r="X266" s="4">
        <v>0.0</v>
      </c>
      <c r="Y266" s="38" t="str">
        <f>IFERROR(ATLETAS[FTM]/ATLETAS[FTA],"")</f>
        <v/>
      </c>
      <c r="Z266" s="4">
        <v>0.0</v>
      </c>
      <c r="AA266" s="4">
        <v>4.0</v>
      </c>
      <c r="AB266" s="40">
        <f>ATLETAS[REB O]+ATLETAS[REB D]</f>
        <v>4</v>
      </c>
      <c r="AC266" s="4">
        <v>1.0</v>
      </c>
      <c r="AD266" s="4">
        <v>7.0</v>
      </c>
      <c r="AE266" s="4">
        <v>1.0</v>
      </c>
      <c r="AF266" s="4">
        <v>0.0</v>
      </c>
      <c r="AG266" s="4">
        <v>6.0</v>
      </c>
      <c r="AH266" s="4">
        <v>1.0</v>
      </c>
      <c r="AI266" s="4">
        <v>-20.0</v>
      </c>
      <c r="AJ266" s="41">
        <f>ATLETAS[PONTOS]+ATLETAS[TOTAL REB]+ATLETAS[AST]+ATLETAS[TOCOS]+ATLETAS[ROUB]-(ATLETAS[FGA]-ATLETAS[FGM])-(ATLETAS[FTA]-ATLETAS[FTM])-ATLETAS[ERROS]</f>
        <v>-4</v>
      </c>
    </row>
    <row r="267">
      <c r="A267" s="3">
        <v>266.0</v>
      </c>
      <c r="B267" s="4">
        <v>15.0</v>
      </c>
      <c r="C267" s="4" t="s">
        <v>262</v>
      </c>
      <c r="D267" s="36">
        <v>45890.0</v>
      </c>
      <c r="E267" s="4" t="s">
        <v>271</v>
      </c>
      <c r="F267" s="4">
        <v>2025.0</v>
      </c>
      <c r="G267" s="4" t="s">
        <v>119</v>
      </c>
      <c r="H267" s="4" t="s">
        <v>181</v>
      </c>
      <c r="I267" s="4" t="s">
        <v>126</v>
      </c>
      <c r="J267" s="4" t="s">
        <v>264</v>
      </c>
      <c r="K267" s="4">
        <f>VLOOKUP(I267,'LISTA DE ATLETAS'!D:E,2,FALSE)</f>
        <v>1</v>
      </c>
      <c r="L267" s="4"/>
      <c r="M267" s="40">
        <f>(ATLETAS[2PM]*2)+(ATLETAS[3PM]*3)+(ATLETAS[FTM])</f>
        <v>0</v>
      </c>
      <c r="N267" s="40">
        <f>ATLETAS[2PM]+ATLETAS[3PM]</f>
        <v>0</v>
      </c>
      <c r="O267" s="40">
        <f>ATLETAS[2PA]+ATLETAS[3PA]</f>
        <v>0</v>
      </c>
      <c r="P267" s="38" t="str">
        <f>IFERROR(ATLETAS[FGM]/ATLETAS[FGA],"")</f>
        <v/>
      </c>
      <c r="Q267" s="4">
        <v>0.0</v>
      </c>
      <c r="R267" s="4">
        <v>0.0</v>
      </c>
      <c r="S267" s="38" t="str">
        <f>IFERROR(ATLETAS[2PM]/ATLETAS[2PA],"")</f>
        <v/>
      </c>
      <c r="T267" s="4">
        <v>0.0</v>
      </c>
      <c r="U267" s="4">
        <v>0.0</v>
      </c>
      <c r="V267" s="38" t="str">
        <f>IFERROR(ATLETAS[3PM]/ATLETAS[3PA],"")</f>
        <v/>
      </c>
      <c r="W267" s="4">
        <v>0.0</v>
      </c>
      <c r="X267" s="4">
        <v>0.0</v>
      </c>
      <c r="Y267" s="38" t="str">
        <f>IFERROR(ATLETAS[FTM]/ATLETAS[FTA],"")</f>
        <v/>
      </c>
      <c r="Z267" s="4">
        <v>0.0</v>
      </c>
      <c r="AA267" s="4">
        <v>4.0</v>
      </c>
      <c r="AB267" s="40">
        <f>ATLETAS[REB O]+ATLETAS[REB D]</f>
        <v>4</v>
      </c>
      <c r="AC267" s="4">
        <v>0.0</v>
      </c>
      <c r="AD267" s="4">
        <v>2.0</v>
      </c>
      <c r="AE267" s="4">
        <v>1.0</v>
      </c>
      <c r="AF267" s="4">
        <v>0.0</v>
      </c>
      <c r="AG267" s="4">
        <v>0.0</v>
      </c>
      <c r="AH267" s="4">
        <v>1.0</v>
      </c>
      <c r="AI267" s="4">
        <v>-9.0</v>
      </c>
      <c r="AJ267" s="41">
        <f>ATLETAS[PONTOS]+ATLETAS[TOTAL REB]+ATLETAS[AST]+ATLETAS[TOCOS]+ATLETAS[ROUB]-(ATLETAS[FGA]-ATLETAS[FGM])-(ATLETAS[FTA]-ATLETAS[FTM])-ATLETAS[ERROS]</f>
        <v>3</v>
      </c>
    </row>
    <row r="268">
      <c r="A268" s="3">
        <v>267.0</v>
      </c>
      <c r="B268" s="4">
        <v>15.0</v>
      </c>
      <c r="C268" s="4" t="s">
        <v>262</v>
      </c>
      <c r="D268" s="36">
        <v>45890.0</v>
      </c>
      <c r="E268" s="4" t="s">
        <v>271</v>
      </c>
      <c r="F268" s="4">
        <v>2025.0</v>
      </c>
      <c r="G268" s="4" t="s">
        <v>119</v>
      </c>
      <c r="H268" s="4" t="s">
        <v>181</v>
      </c>
      <c r="I268" s="4" t="s">
        <v>136</v>
      </c>
      <c r="J268" s="4" t="s">
        <v>265</v>
      </c>
      <c r="K268" s="4">
        <f>VLOOKUP(I268,'LISTA DE ATLETAS'!D:E,2,FALSE)</f>
        <v>5</v>
      </c>
      <c r="L268" s="4"/>
      <c r="M268" s="40">
        <f>(ATLETAS[2PM]*2)+(ATLETAS[3PM]*3)+(ATLETAS[FTM])</f>
        <v>2</v>
      </c>
      <c r="N268" s="40">
        <f>ATLETAS[2PM]+ATLETAS[3PM]</f>
        <v>1</v>
      </c>
      <c r="O268" s="40">
        <f>ATLETAS[2PA]+ATLETAS[3PA]</f>
        <v>3</v>
      </c>
      <c r="P268" s="38">
        <f>IFERROR(ATLETAS[FGM]/ATLETAS[FGA],"")</f>
        <v>0.3333333333</v>
      </c>
      <c r="Q268" s="4">
        <v>1.0</v>
      </c>
      <c r="R268" s="4">
        <v>3.0</v>
      </c>
      <c r="S268" s="38">
        <f>IFERROR(ATLETAS[2PM]/ATLETAS[2PA],"")</f>
        <v>0.3333333333</v>
      </c>
      <c r="T268" s="4">
        <v>0.0</v>
      </c>
      <c r="U268" s="4">
        <v>0.0</v>
      </c>
      <c r="V268" s="38" t="str">
        <f>IFERROR(ATLETAS[3PM]/ATLETAS[3PA],"")</f>
        <v/>
      </c>
      <c r="W268" s="4">
        <v>0.0</v>
      </c>
      <c r="X268" s="4">
        <v>1.0</v>
      </c>
      <c r="Y268" s="38">
        <f>IFERROR(ATLETAS[FTM]/ATLETAS[FTA],"")</f>
        <v>0</v>
      </c>
      <c r="Z268" s="4">
        <v>3.0</v>
      </c>
      <c r="AA268" s="4">
        <v>5.0</v>
      </c>
      <c r="AB268" s="40">
        <f>ATLETAS[REB O]+ATLETAS[REB D]</f>
        <v>8</v>
      </c>
      <c r="AC268" s="4">
        <v>1.0</v>
      </c>
      <c r="AD268" s="4">
        <v>4.0</v>
      </c>
      <c r="AE268" s="4">
        <v>0.0</v>
      </c>
      <c r="AF268" s="4">
        <v>0.0</v>
      </c>
      <c r="AG268" s="4">
        <v>2.0</v>
      </c>
      <c r="AH268" s="4">
        <v>1.0</v>
      </c>
      <c r="AI268" s="4">
        <v>-26.0</v>
      </c>
      <c r="AJ268" s="41">
        <f>ATLETAS[PONTOS]+ATLETAS[TOTAL REB]+ATLETAS[AST]+ATLETAS[TOCOS]+ATLETAS[ROUB]-(ATLETAS[FGA]-ATLETAS[FGM])-(ATLETAS[FTA]-ATLETAS[FTM])-ATLETAS[ERROS]</f>
        <v>4</v>
      </c>
    </row>
    <row r="269">
      <c r="A269" s="3">
        <v>268.0</v>
      </c>
      <c r="B269" s="4">
        <v>15.0</v>
      </c>
      <c r="C269" s="4" t="s">
        <v>262</v>
      </c>
      <c r="D269" s="36">
        <v>45890.0</v>
      </c>
      <c r="E269" s="4" t="s">
        <v>271</v>
      </c>
      <c r="F269" s="4">
        <v>2025.0</v>
      </c>
      <c r="G269" s="4" t="s">
        <v>119</v>
      </c>
      <c r="H269" s="4" t="s">
        <v>181</v>
      </c>
      <c r="I269" s="4" t="s">
        <v>120</v>
      </c>
      <c r="J269" s="4" t="s">
        <v>265</v>
      </c>
      <c r="K269" s="4">
        <f>VLOOKUP(I269,'LISTA DE ATLETAS'!D:E,2,FALSE)</f>
        <v>5</v>
      </c>
      <c r="L269" s="4"/>
      <c r="M269" s="40">
        <f>(ATLETAS[2PM]*2)+(ATLETAS[3PM]*3)+(ATLETAS[FTM])</f>
        <v>2</v>
      </c>
      <c r="N269" s="40">
        <f>ATLETAS[2PM]+ATLETAS[3PM]</f>
        <v>1</v>
      </c>
      <c r="O269" s="40">
        <f>ATLETAS[2PA]+ATLETAS[3PA]</f>
        <v>4</v>
      </c>
      <c r="P269" s="38">
        <f>IFERROR(ATLETAS[FGM]/ATLETAS[FGA],"")</f>
        <v>0.25</v>
      </c>
      <c r="Q269" s="4">
        <v>1.0</v>
      </c>
      <c r="R269" s="4">
        <v>4.0</v>
      </c>
      <c r="S269" s="38">
        <f>IFERROR(ATLETAS[2PM]/ATLETAS[2PA],"")</f>
        <v>0.25</v>
      </c>
      <c r="T269" s="4">
        <v>0.0</v>
      </c>
      <c r="U269" s="4">
        <v>0.0</v>
      </c>
      <c r="V269" s="38" t="str">
        <f>IFERROR(ATLETAS[3PM]/ATLETAS[3PA],"")</f>
        <v/>
      </c>
      <c r="W269" s="4">
        <v>0.0</v>
      </c>
      <c r="X269" s="4">
        <v>2.0</v>
      </c>
      <c r="Y269" s="38">
        <f>IFERROR(ATLETAS[FTM]/ATLETAS[FTA],"")</f>
        <v>0</v>
      </c>
      <c r="Z269" s="4">
        <v>3.0</v>
      </c>
      <c r="AA269" s="4">
        <v>0.0</v>
      </c>
      <c r="AB269" s="40">
        <f>ATLETAS[REB O]+ATLETAS[REB D]</f>
        <v>3</v>
      </c>
      <c r="AC269" s="4">
        <v>0.0</v>
      </c>
      <c r="AD269" s="4">
        <v>2.0</v>
      </c>
      <c r="AE269" s="4">
        <v>0.0</v>
      </c>
      <c r="AF269" s="4">
        <v>0.0</v>
      </c>
      <c r="AG269" s="4">
        <v>4.0</v>
      </c>
      <c r="AH269" s="4">
        <v>2.0</v>
      </c>
      <c r="AI269" s="4">
        <v>-18.0</v>
      </c>
      <c r="AJ269" s="41">
        <f>ATLETAS[PONTOS]+ATLETAS[TOTAL REB]+ATLETAS[AST]+ATLETAS[TOCOS]+ATLETAS[ROUB]-(ATLETAS[FGA]-ATLETAS[FGM])-(ATLETAS[FTA]-ATLETAS[FTM])-ATLETAS[ERROS]</f>
        <v>-2</v>
      </c>
    </row>
    <row r="270">
      <c r="A270" s="3">
        <v>269.0</v>
      </c>
      <c r="B270" s="4">
        <v>15.0</v>
      </c>
      <c r="C270" s="4" t="s">
        <v>262</v>
      </c>
      <c r="D270" s="36">
        <v>45890.0</v>
      </c>
      <c r="E270" s="4" t="s">
        <v>271</v>
      </c>
      <c r="F270" s="4">
        <v>2025.0</v>
      </c>
      <c r="G270" s="4" t="s">
        <v>119</v>
      </c>
      <c r="H270" s="4" t="s">
        <v>181</v>
      </c>
      <c r="I270" s="4" t="s">
        <v>139</v>
      </c>
      <c r="J270" s="4" t="s">
        <v>265</v>
      </c>
      <c r="K270" s="4">
        <f>VLOOKUP(I270,'LISTA DE ATLETAS'!D:E,2,FALSE)</f>
        <v>3</v>
      </c>
      <c r="L270" s="4"/>
      <c r="M270" s="40">
        <f>(ATLETAS[2PM]*2)+(ATLETAS[3PM]*3)+(ATLETAS[FTM])</f>
        <v>2</v>
      </c>
      <c r="N270" s="40">
        <f>ATLETAS[2PM]+ATLETAS[3PM]</f>
        <v>1</v>
      </c>
      <c r="O270" s="40">
        <f>ATLETAS[2PA]+ATLETAS[3PA]</f>
        <v>9</v>
      </c>
      <c r="P270" s="38">
        <f>IFERROR(ATLETAS[FGM]/ATLETAS[FGA],"")</f>
        <v>0.1111111111</v>
      </c>
      <c r="Q270" s="4">
        <v>1.0</v>
      </c>
      <c r="R270" s="4">
        <v>6.0</v>
      </c>
      <c r="S270" s="38">
        <f>IFERROR(ATLETAS[2PM]/ATLETAS[2PA],"")</f>
        <v>0.1666666667</v>
      </c>
      <c r="T270" s="4">
        <v>0.0</v>
      </c>
      <c r="U270" s="4">
        <v>3.0</v>
      </c>
      <c r="V270" s="38">
        <f>IFERROR(ATLETAS[3PM]/ATLETAS[3PA],"")</f>
        <v>0</v>
      </c>
      <c r="W270" s="4">
        <v>0.0</v>
      </c>
      <c r="X270" s="4">
        <v>4.0</v>
      </c>
      <c r="Y270" s="38">
        <f>IFERROR(ATLETAS[FTM]/ATLETAS[FTA],"")</f>
        <v>0</v>
      </c>
      <c r="Z270" s="4">
        <v>1.0</v>
      </c>
      <c r="AA270" s="4">
        <v>3.0</v>
      </c>
      <c r="AB270" s="40">
        <f>ATLETAS[REB O]+ATLETAS[REB D]</f>
        <v>4</v>
      </c>
      <c r="AC270" s="4">
        <v>1.0</v>
      </c>
      <c r="AD270" s="4">
        <v>4.0</v>
      </c>
      <c r="AE270" s="4">
        <v>2.0</v>
      </c>
      <c r="AF270" s="4">
        <v>0.0</v>
      </c>
      <c r="AG270" s="4">
        <v>3.0</v>
      </c>
      <c r="AH270" s="4">
        <v>2.0</v>
      </c>
      <c r="AI270" s="4">
        <v>-22.0</v>
      </c>
      <c r="AJ270" s="41">
        <f>ATLETAS[PONTOS]+ATLETAS[TOTAL REB]+ATLETAS[AST]+ATLETAS[TOCOS]+ATLETAS[ROUB]-(ATLETAS[FGA]-ATLETAS[FGM])-(ATLETAS[FTA]-ATLETAS[FTM])-ATLETAS[ERROS]</f>
        <v>-7</v>
      </c>
    </row>
    <row r="271">
      <c r="A271" s="3">
        <v>270.0</v>
      </c>
      <c r="B271" s="4">
        <v>15.0</v>
      </c>
      <c r="C271" s="4" t="s">
        <v>262</v>
      </c>
      <c r="D271" s="36">
        <v>45890.0</v>
      </c>
      <c r="E271" s="4" t="s">
        <v>271</v>
      </c>
      <c r="F271" s="4">
        <v>2025.0</v>
      </c>
      <c r="G271" s="4" t="s">
        <v>119</v>
      </c>
      <c r="H271" s="4" t="s">
        <v>181</v>
      </c>
      <c r="I271" s="4" t="s">
        <v>130</v>
      </c>
      <c r="J271" s="4" t="s">
        <v>264</v>
      </c>
      <c r="K271" s="4">
        <f>VLOOKUP(I271,'LISTA DE ATLETAS'!D:E,2,FALSE)</f>
        <v>2</v>
      </c>
      <c r="L271" s="4"/>
      <c r="M271" s="40">
        <f>(ATLETAS[2PM]*2)+(ATLETAS[3PM]*3)+(ATLETAS[FTM])</f>
        <v>0</v>
      </c>
      <c r="N271" s="40">
        <f>ATLETAS[2PM]+ATLETAS[3PM]</f>
        <v>0</v>
      </c>
      <c r="O271" s="40">
        <f>ATLETAS[2PA]+ATLETAS[3PA]</f>
        <v>1</v>
      </c>
      <c r="P271" s="38">
        <f>IFERROR(ATLETAS[FGM]/ATLETAS[FGA],"")</f>
        <v>0</v>
      </c>
      <c r="Q271" s="4">
        <v>0.0</v>
      </c>
      <c r="R271" s="4">
        <v>1.0</v>
      </c>
      <c r="S271" s="38">
        <f>IFERROR(ATLETAS[2PM]/ATLETAS[2PA],"")</f>
        <v>0</v>
      </c>
      <c r="T271" s="4">
        <v>0.0</v>
      </c>
      <c r="U271" s="4">
        <v>0.0</v>
      </c>
      <c r="V271" s="38" t="str">
        <f>IFERROR(ATLETAS[3PM]/ATLETAS[3PA],"")</f>
        <v/>
      </c>
      <c r="W271" s="4">
        <v>0.0</v>
      </c>
      <c r="X271" s="4">
        <v>0.0</v>
      </c>
      <c r="Y271" s="38" t="str">
        <f>IFERROR(ATLETAS[FTM]/ATLETAS[FTA],"")</f>
        <v/>
      </c>
      <c r="Z271" s="4">
        <v>0.0</v>
      </c>
      <c r="AA271" s="4">
        <v>0.0</v>
      </c>
      <c r="AB271" s="40">
        <f>ATLETAS[REB O]+ATLETAS[REB D]</f>
        <v>0</v>
      </c>
      <c r="AC271" s="4">
        <v>1.0</v>
      </c>
      <c r="AD271" s="4">
        <v>1.0</v>
      </c>
      <c r="AE271" s="4">
        <v>0.0</v>
      </c>
      <c r="AF271" s="4">
        <v>0.0</v>
      </c>
      <c r="AG271" s="4">
        <v>0.0</v>
      </c>
      <c r="AH271" s="4">
        <v>0.0</v>
      </c>
      <c r="AI271" s="4">
        <v>-4.0</v>
      </c>
      <c r="AJ271" s="41">
        <f>ATLETAS[PONTOS]+ATLETAS[TOTAL REB]+ATLETAS[AST]+ATLETAS[TOCOS]+ATLETAS[ROUB]-(ATLETAS[FGA]-ATLETAS[FGM])-(ATLETAS[FTA]-ATLETAS[FTM])-ATLETAS[ERROS]</f>
        <v>-1</v>
      </c>
    </row>
    <row r="272">
      <c r="A272" s="3">
        <v>271.0</v>
      </c>
      <c r="B272" s="4">
        <v>15.0</v>
      </c>
      <c r="C272" s="4" t="s">
        <v>262</v>
      </c>
      <c r="D272" s="36">
        <v>45890.0</v>
      </c>
      <c r="E272" s="4" t="s">
        <v>271</v>
      </c>
      <c r="F272" s="4">
        <v>2025.0</v>
      </c>
      <c r="G272" s="4" t="s">
        <v>119</v>
      </c>
      <c r="H272" s="4" t="s">
        <v>181</v>
      </c>
      <c r="I272" s="4" t="s">
        <v>145</v>
      </c>
      <c r="J272" s="4" t="s">
        <v>265</v>
      </c>
      <c r="K272" s="4">
        <f>VLOOKUP(I272,'LISTA DE ATLETAS'!D:E,2,FALSE)</f>
        <v>4</v>
      </c>
      <c r="L272" s="4"/>
      <c r="M272" s="40">
        <f>(ATLETAS[2PM]*2)+(ATLETAS[3PM]*3)+(ATLETAS[FTM])</f>
        <v>4</v>
      </c>
      <c r="N272" s="40">
        <f>ATLETAS[2PM]+ATLETAS[3PM]</f>
        <v>2</v>
      </c>
      <c r="O272" s="40">
        <f>ATLETAS[2PA]+ATLETAS[3PA]</f>
        <v>9</v>
      </c>
      <c r="P272" s="38">
        <f>IFERROR(ATLETAS[FGM]/ATLETAS[FGA],"")</f>
        <v>0.2222222222</v>
      </c>
      <c r="Q272" s="4">
        <v>2.0</v>
      </c>
      <c r="R272" s="4">
        <v>5.0</v>
      </c>
      <c r="S272" s="38">
        <f>IFERROR(ATLETAS[2PM]/ATLETAS[2PA],"")</f>
        <v>0.4</v>
      </c>
      <c r="T272" s="4">
        <v>0.0</v>
      </c>
      <c r="U272" s="4">
        <v>4.0</v>
      </c>
      <c r="V272" s="38">
        <f>IFERROR(ATLETAS[3PM]/ATLETAS[3PA],"")</f>
        <v>0</v>
      </c>
      <c r="W272" s="4">
        <v>0.0</v>
      </c>
      <c r="X272" s="4">
        <v>0.0</v>
      </c>
      <c r="Y272" s="38" t="str">
        <f>IFERROR(ATLETAS[FTM]/ATLETAS[FTA],"")</f>
        <v/>
      </c>
      <c r="Z272" s="4">
        <v>1.0</v>
      </c>
      <c r="AA272" s="4">
        <v>5.0</v>
      </c>
      <c r="AB272" s="40">
        <f>ATLETAS[REB O]+ATLETAS[REB D]</f>
        <v>6</v>
      </c>
      <c r="AC272" s="4">
        <v>1.0</v>
      </c>
      <c r="AD272" s="4">
        <v>5.0</v>
      </c>
      <c r="AE272" s="4">
        <v>1.0</v>
      </c>
      <c r="AF272" s="4">
        <v>0.0</v>
      </c>
      <c r="AG272" s="4">
        <v>2.0</v>
      </c>
      <c r="AH272" s="4">
        <v>1.0</v>
      </c>
      <c r="AI272" s="4">
        <v>-29.0</v>
      </c>
      <c r="AJ272" s="41">
        <f>ATLETAS[PONTOS]+ATLETAS[TOTAL REB]+ATLETAS[AST]+ATLETAS[TOCOS]+ATLETAS[ROUB]-(ATLETAS[FGA]-ATLETAS[FGM])-(ATLETAS[FTA]-ATLETAS[FTM])-ATLETAS[ERROS]</f>
        <v>0</v>
      </c>
    </row>
    <row r="273">
      <c r="A273" s="3">
        <v>272.0</v>
      </c>
      <c r="B273" s="4">
        <v>15.0</v>
      </c>
      <c r="C273" s="4" t="s">
        <v>262</v>
      </c>
      <c r="D273" s="36">
        <v>45890.0</v>
      </c>
      <c r="E273" s="4" t="s">
        <v>271</v>
      </c>
      <c r="F273" s="4">
        <v>2025.0</v>
      </c>
      <c r="G273" s="4" t="s">
        <v>119</v>
      </c>
      <c r="H273" s="4" t="s">
        <v>181</v>
      </c>
      <c r="I273" s="4" t="s">
        <v>154</v>
      </c>
      <c r="J273" s="4" t="s">
        <v>264</v>
      </c>
      <c r="K273" s="4">
        <f>VLOOKUP(I273,'LISTA DE ATLETAS'!D:E,2,FALSE)</f>
        <v>1</v>
      </c>
      <c r="L273" s="4"/>
      <c r="M273" s="40">
        <f>(ATLETAS[2PM]*2)+(ATLETAS[3PM]*3)+(ATLETAS[FTM])</f>
        <v>0</v>
      </c>
      <c r="N273" s="40">
        <f>ATLETAS[2PM]+ATLETAS[3PM]</f>
        <v>0</v>
      </c>
      <c r="O273" s="40">
        <f>ATLETAS[2PA]+ATLETAS[3PA]</f>
        <v>0</v>
      </c>
      <c r="P273" s="38" t="str">
        <f>IFERROR(ATLETAS[FGM]/ATLETAS[FGA],"")</f>
        <v/>
      </c>
      <c r="Q273" s="4">
        <v>0.0</v>
      </c>
      <c r="R273" s="4">
        <v>0.0</v>
      </c>
      <c r="S273" s="38" t="str">
        <f>IFERROR(ATLETAS[2PM]/ATLETAS[2PA],"")</f>
        <v/>
      </c>
      <c r="T273" s="4">
        <v>0.0</v>
      </c>
      <c r="U273" s="4">
        <v>0.0</v>
      </c>
      <c r="V273" s="38" t="str">
        <f>IFERROR(ATLETAS[3PM]/ATLETAS[3PA],"")</f>
        <v/>
      </c>
      <c r="W273" s="4">
        <v>0.0</v>
      </c>
      <c r="X273" s="4">
        <v>0.0</v>
      </c>
      <c r="Y273" s="38" t="str">
        <f>IFERROR(ATLETAS[FTM]/ATLETAS[FTA],"")</f>
        <v/>
      </c>
      <c r="Z273" s="4">
        <v>0.0</v>
      </c>
      <c r="AA273" s="4">
        <v>0.0</v>
      </c>
      <c r="AB273" s="40">
        <f>ATLETAS[REB O]+ATLETAS[REB D]</f>
        <v>0</v>
      </c>
      <c r="AC273" s="4">
        <v>0.0</v>
      </c>
      <c r="AD273" s="4">
        <v>1.0</v>
      </c>
      <c r="AE273" s="4">
        <v>0.0</v>
      </c>
      <c r="AF273" s="4">
        <v>0.0</v>
      </c>
      <c r="AG273" s="4">
        <v>1.0</v>
      </c>
      <c r="AH273" s="4">
        <v>0.0</v>
      </c>
      <c r="AI273" s="4">
        <v>-8.0</v>
      </c>
      <c r="AJ273" s="41">
        <f>ATLETAS[PONTOS]+ATLETAS[TOTAL REB]+ATLETAS[AST]+ATLETAS[TOCOS]+ATLETAS[ROUB]-(ATLETAS[FGA]-ATLETAS[FGM])-(ATLETAS[FTA]-ATLETAS[FTM])-ATLETAS[ERROS]</f>
        <v>-1</v>
      </c>
    </row>
    <row r="274">
      <c r="A274" s="3">
        <v>273.0</v>
      </c>
      <c r="B274" s="4">
        <v>15.0</v>
      </c>
      <c r="C274" s="4" t="s">
        <v>262</v>
      </c>
      <c r="D274" s="36">
        <v>45890.0</v>
      </c>
      <c r="E274" s="4" t="s">
        <v>271</v>
      </c>
      <c r="F274" s="4">
        <v>2025.0</v>
      </c>
      <c r="G274" s="4" t="s">
        <v>119</v>
      </c>
      <c r="H274" s="4" t="s">
        <v>181</v>
      </c>
      <c r="I274" s="4" t="s">
        <v>128</v>
      </c>
      <c r="J274" s="4" t="s">
        <v>264</v>
      </c>
      <c r="K274" s="4">
        <f>VLOOKUP(I274,'LISTA DE ATLETAS'!D:E,2,FALSE)</f>
        <v>6</v>
      </c>
      <c r="L274" s="4"/>
      <c r="M274" s="40">
        <f>(ATLETAS[2PM]*2)+(ATLETAS[3PM]*3)+(ATLETAS[FTM])</f>
        <v>0</v>
      </c>
      <c r="N274" s="40">
        <f>ATLETAS[2PM]+ATLETAS[3PM]</f>
        <v>0</v>
      </c>
      <c r="O274" s="40">
        <f>ATLETAS[2PA]+ATLETAS[3PA]</f>
        <v>2</v>
      </c>
      <c r="P274" s="38">
        <f>IFERROR(ATLETAS[FGM]/ATLETAS[FGA],"")</f>
        <v>0</v>
      </c>
      <c r="Q274" s="4">
        <v>0.0</v>
      </c>
      <c r="R274" s="4">
        <v>2.0</v>
      </c>
      <c r="S274" s="38">
        <f>IFERROR(ATLETAS[2PM]/ATLETAS[2PA],"")</f>
        <v>0</v>
      </c>
      <c r="T274" s="4">
        <v>0.0</v>
      </c>
      <c r="U274" s="4">
        <v>0.0</v>
      </c>
      <c r="V274" s="38" t="str">
        <f>IFERROR(ATLETAS[3PM]/ATLETAS[3PA],"")</f>
        <v/>
      </c>
      <c r="W274" s="4">
        <v>0.0</v>
      </c>
      <c r="X274" s="4">
        <v>0.0</v>
      </c>
      <c r="Y274" s="38" t="str">
        <f>IFERROR(ATLETAS[FTM]/ATLETAS[FTA],"")</f>
        <v/>
      </c>
      <c r="Z274" s="4">
        <v>1.0</v>
      </c>
      <c r="AA274" s="4">
        <v>0.0</v>
      </c>
      <c r="AB274" s="40">
        <f>ATLETAS[REB O]+ATLETAS[REB D]</f>
        <v>1</v>
      </c>
      <c r="AC274" s="4">
        <v>0.0</v>
      </c>
      <c r="AD274" s="4">
        <v>1.0</v>
      </c>
      <c r="AE274" s="4">
        <v>0.0</v>
      </c>
      <c r="AF274" s="4">
        <v>0.0</v>
      </c>
      <c r="AG274" s="4">
        <v>0.0</v>
      </c>
      <c r="AH274" s="4">
        <v>0.0</v>
      </c>
      <c r="AI274" s="4">
        <v>0.0</v>
      </c>
      <c r="AJ274" s="41">
        <f>ATLETAS[PONTOS]+ATLETAS[TOTAL REB]+ATLETAS[AST]+ATLETAS[TOCOS]+ATLETAS[ROUB]-(ATLETAS[FGA]-ATLETAS[FGM])-(ATLETAS[FTA]-ATLETAS[FTM])-ATLETAS[ERROS]</f>
        <v>-2</v>
      </c>
    </row>
    <row r="275">
      <c r="A275" s="3">
        <v>274.0</v>
      </c>
      <c r="B275" s="4">
        <v>15.0</v>
      </c>
      <c r="C275" s="4" t="s">
        <v>262</v>
      </c>
      <c r="D275" s="36">
        <v>45890.0</v>
      </c>
      <c r="E275" s="4" t="s">
        <v>271</v>
      </c>
      <c r="F275" s="4">
        <v>2025.0</v>
      </c>
      <c r="G275" s="4" t="s">
        <v>119</v>
      </c>
      <c r="H275" s="4" t="s">
        <v>181</v>
      </c>
      <c r="I275" s="4" t="s">
        <v>147</v>
      </c>
      <c r="J275" s="4" t="s">
        <v>264</v>
      </c>
      <c r="K275" s="4">
        <f>VLOOKUP(I275,'LISTA DE ATLETAS'!D:E,2,FALSE)</f>
        <v>1</v>
      </c>
      <c r="L275" s="4"/>
      <c r="M275" s="40">
        <f>(ATLETAS[2PM]*2)+(ATLETAS[3PM]*3)+(ATLETAS[FTM])</f>
        <v>0</v>
      </c>
      <c r="N275" s="40">
        <f>ATLETAS[2PM]+ATLETAS[3PM]</f>
        <v>0</v>
      </c>
      <c r="O275" s="40">
        <f>ATLETAS[2PA]+ATLETAS[3PA]</f>
        <v>1</v>
      </c>
      <c r="P275" s="38">
        <f>IFERROR(ATLETAS[FGM]/ATLETAS[FGA],"")</f>
        <v>0</v>
      </c>
      <c r="Q275" s="4">
        <v>0.0</v>
      </c>
      <c r="R275" s="4">
        <v>1.0</v>
      </c>
      <c r="S275" s="38">
        <f>IFERROR(ATLETAS[2PM]/ATLETAS[2PA],"")</f>
        <v>0</v>
      </c>
      <c r="T275" s="4">
        <v>0.0</v>
      </c>
      <c r="U275" s="4">
        <v>0.0</v>
      </c>
      <c r="V275" s="38" t="str">
        <f>IFERROR(ATLETAS[3PM]/ATLETAS[3PA],"")</f>
        <v/>
      </c>
      <c r="W275" s="4">
        <v>0.0</v>
      </c>
      <c r="X275" s="4">
        <v>0.0</v>
      </c>
      <c r="Y275" s="38" t="str">
        <f>IFERROR(ATLETAS[FTM]/ATLETAS[FTA],"")</f>
        <v/>
      </c>
      <c r="Z275" s="4">
        <v>0.0</v>
      </c>
      <c r="AA275" s="4">
        <v>0.0</v>
      </c>
      <c r="AB275" s="40">
        <f>ATLETAS[REB O]+ATLETAS[REB D]</f>
        <v>0</v>
      </c>
      <c r="AC275" s="4">
        <v>0.0</v>
      </c>
      <c r="AD275" s="4">
        <v>4.0</v>
      </c>
      <c r="AE275" s="4">
        <v>0.0</v>
      </c>
      <c r="AF275" s="4">
        <v>0.0</v>
      </c>
      <c r="AG275" s="4">
        <v>2.0</v>
      </c>
      <c r="AH275" s="4">
        <v>0.0</v>
      </c>
      <c r="AI275" s="4">
        <v>-15.0</v>
      </c>
      <c r="AJ275" s="41">
        <f>ATLETAS[PONTOS]+ATLETAS[TOTAL REB]+ATLETAS[AST]+ATLETAS[TOCOS]+ATLETAS[ROUB]-(ATLETAS[FGA]-ATLETAS[FGM])-(ATLETAS[FTA]-ATLETAS[FTM])-ATLETAS[ERROS]</f>
        <v>-5</v>
      </c>
    </row>
    <row r="276">
      <c r="A276" s="3">
        <v>275.0</v>
      </c>
      <c r="B276" s="4">
        <v>15.0</v>
      </c>
      <c r="C276" s="4" t="s">
        <v>262</v>
      </c>
      <c r="D276" s="36">
        <v>45890.0</v>
      </c>
      <c r="E276" s="4" t="s">
        <v>271</v>
      </c>
      <c r="F276" s="4">
        <v>2025.0</v>
      </c>
      <c r="G276" s="4" t="s">
        <v>119</v>
      </c>
      <c r="H276" s="4" t="s">
        <v>181</v>
      </c>
      <c r="I276" s="4" t="s">
        <v>153</v>
      </c>
      <c r="J276" s="4" t="s">
        <v>264</v>
      </c>
      <c r="K276" s="4">
        <f>VLOOKUP(I276,'LISTA DE ATLETAS'!D:E,2,FALSE)</f>
        <v>1</v>
      </c>
      <c r="L276" s="4"/>
      <c r="M276" s="40">
        <f>(ATLETAS[2PM]*2)+(ATLETAS[3PM]*3)+(ATLETAS[FTM])</f>
        <v>0</v>
      </c>
      <c r="N276" s="40">
        <f>ATLETAS[2PM]+ATLETAS[3PM]</f>
        <v>0</v>
      </c>
      <c r="O276" s="40">
        <f>ATLETAS[2PA]+ATLETAS[3PA]</f>
        <v>1</v>
      </c>
      <c r="P276" s="38">
        <f>IFERROR(ATLETAS[FGM]/ATLETAS[FGA],"")</f>
        <v>0</v>
      </c>
      <c r="Q276" s="4">
        <v>0.0</v>
      </c>
      <c r="R276" s="4">
        <v>1.0</v>
      </c>
      <c r="S276" s="38">
        <f>IFERROR(ATLETAS[2PM]/ATLETAS[2PA],"")</f>
        <v>0</v>
      </c>
      <c r="T276" s="4">
        <v>0.0</v>
      </c>
      <c r="U276" s="4">
        <v>0.0</v>
      </c>
      <c r="V276" s="38" t="str">
        <f>IFERROR(ATLETAS[3PM]/ATLETAS[3PA],"")</f>
        <v/>
      </c>
      <c r="W276" s="4">
        <v>0.0</v>
      </c>
      <c r="X276" s="4">
        <v>0.0</v>
      </c>
      <c r="Y276" s="38" t="str">
        <f>IFERROR(ATLETAS[FTM]/ATLETAS[FTA],"")</f>
        <v/>
      </c>
      <c r="Z276" s="4">
        <v>0.0</v>
      </c>
      <c r="AA276" s="4">
        <v>0.0</v>
      </c>
      <c r="AB276" s="40">
        <f>ATLETAS[REB O]+ATLETAS[REB D]</f>
        <v>0</v>
      </c>
      <c r="AC276" s="4">
        <v>0.0</v>
      </c>
      <c r="AD276" s="4">
        <v>0.0</v>
      </c>
      <c r="AE276" s="4">
        <v>0.0</v>
      </c>
      <c r="AF276" s="4">
        <v>0.0</v>
      </c>
      <c r="AG276" s="4">
        <v>0.0</v>
      </c>
      <c r="AH276" s="4">
        <v>0.0</v>
      </c>
      <c r="AI276" s="4">
        <v>-8.0</v>
      </c>
      <c r="AJ276" s="41">
        <f>ATLETAS[PONTOS]+ATLETAS[TOTAL REB]+ATLETAS[AST]+ATLETAS[TOCOS]+ATLETAS[ROUB]-(ATLETAS[FGA]-ATLETAS[FGM])-(ATLETAS[FTA]-ATLETAS[FTM])-ATLETAS[ERROS]</f>
        <v>-1</v>
      </c>
    </row>
    <row r="277">
      <c r="A277" s="3">
        <v>276.0</v>
      </c>
      <c r="B277" s="4">
        <v>15.0</v>
      </c>
      <c r="C277" s="4" t="s">
        <v>262</v>
      </c>
      <c r="D277" s="36">
        <v>45890.0</v>
      </c>
      <c r="E277" s="4" t="s">
        <v>271</v>
      </c>
      <c r="F277" s="4">
        <v>2025.0</v>
      </c>
      <c r="G277" s="4" t="s">
        <v>119</v>
      </c>
      <c r="H277" s="4" t="s">
        <v>181</v>
      </c>
      <c r="I277" s="4" t="s">
        <v>122</v>
      </c>
      <c r="J277" s="4" t="s">
        <v>264</v>
      </c>
      <c r="K277" s="4">
        <f>VLOOKUP(I277,'LISTA DE ATLETAS'!D:E,2,FALSE)</f>
        <v>5</v>
      </c>
      <c r="L277" s="4"/>
      <c r="M277" s="40">
        <f>(ATLETAS[2PM]*2)+(ATLETAS[3PM]*3)+(ATLETAS[FTM])</f>
        <v>2</v>
      </c>
      <c r="N277" s="40">
        <f>ATLETAS[2PM]+ATLETAS[3PM]</f>
        <v>1</v>
      </c>
      <c r="O277" s="40">
        <f>ATLETAS[2PA]+ATLETAS[3PA]</f>
        <v>3</v>
      </c>
      <c r="P277" s="38">
        <f>IFERROR(ATLETAS[FGM]/ATLETAS[FGA],"")</f>
        <v>0.3333333333</v>
      </c>
      <c r="Q277" s="4">
        <v>1.0</v>
      </c>
      <c r="R277" s="4">
        <v>3.0</v>
      </c>
      <c r="S277" s="38">
        <f>IFERROR(ATLETAS[2PM]/ATLETAS[2PA],"")</f>
        <v>0.3333333333</v>
      </c>
      <c r="T277" s="4">
        <v>0.0</v>
      </c>
      <c r="U277" s="4">
        <v>0.0</v>
      </c>
      <c r="V277" s="38" t="str">
        <f>IFERROR(ATLETAS[3PM]/ATLETAS[3PA],"")</f>
        <v/>
      </c>
      <c r="W277" s="4">
        <v>0.0</v>
      </c>
      <c r="X277" s="4">
        <v>1.0</v>
      </c>
      <c r="Y277" s="38">
        <f>IFERROR(ATLETAS[FTM]/ATLETAS[FTA],"")</f>
        <v>0</v>
      </c>
      <c r="Z277" s="4">
        <v>2.0</v>
      </c>
      <c r="AA277" s="4">
        <v>8.0</v>
      </c>
      <c r="AB277" s="40">
        <f>ATLETAS[REB O]+ATLETAS[REB D]</f>
        <v>10</v>
      </c>
      <c r="AC277" s="4">
        <v>0.0</v>
      </c>
      <c r="AD277" s="4">
        <v>3.0</v>
      </c>
      <c r="AE277" s="4">
        <v>0.0</v>
      </c>
      <c r="AF277" s="4">
        <v>0.0</v>
      </c>
      <c r="AG277" s="4">
        <v>4.0</v>
      </c>
      <c r="AH277" s="4">
        <v>2.0</v>
      </c>
      <c r="AI277" s="4">
        <v>-19.0</v>
      </c>
      <c r="AJ277" s="41">
        <f>ATLETAS[PONTOS]+ATLETAS[TOTAL REB]+ATLETAS[AST]+ATLETAS[TOCOS]+ATLETAS[ROUB]-(ATLETAS[FGA]-ATLETAS[FGM])-(ATLETAS[FTA]-ATLETAS[FTM])-ATLETAS[ERROS]</f>
        <v>6</v>
      </c>
    </row>
    <row r="278">
      <c r="A278" s="3">
        <v>277.0</v>
      </c>
      <c r="B278" s="4">
        <v>15.0</v>
      </c>
      <c r="C278" s="4" t="s">
        <v>262</v>
      </c>
      <c r="D278" s="36">
        <v>45890.0</v>
      </c>
      <c r="E278" s="4" t="s">
        <v>271</v>
      </c>
      <c r="F278" s="4">
        <v>2025.0</v>
      </c>
      <c r="G278" s="4" t="s">
        <v>119</v>
      </c>
      <c r="H278" s="4" t="s">
        <v>181</v>
      </c>
      <c r="I278" s="4" t="s">
        <v>124</v>
      </c>
      <c r="J278" s="4" t="s">
        <v>264</v>
      </c>
      <c r="K278" s="4">
        <f>VLOOKUP(I278,'LISTA DE ATLETAS'!D:E,2,FALSE)</f>
        <v>3</v>
      </c>
      <c r="L278" s="4"/>
      <c r="M278" s="40">
        <f>(ATLETAS[2PM]*2)+(ATLETAS[3PM]*3)+(ATLETAS[FTM])</f>
        <v>2</v>
      </c>
      <c r="N278" s="40">
        <f>ATLETAS[2PM]+ATLETAS[3PM]</f>
        <v>1</v>
      </c>
      <c r="O278" s="40">
        <f>ATLETAS[2PA]+ATLETAS[3PA]</f>
        <v>3</v>
      </c>
      <c r="P278" s="38">
        <f>IFERROR(ATLETAS[FGM]/ATLETAS[FGA],"")</f>
        <v>0.3333333333</v>
      </c>
      <c r="Q278" s="4">
        <v>1.0</v>
      </c>
      <c r="R278" s="4">
        <v>3.0</v>
      </c>
      <c r="S278" s="38">
        <f>IFERROR(ATLETAS[2PM]/ATLETAS[2PA],"")</f>
        <v>0.3333333333</v>
      </c>
      <c r="T278" s="4">
        <v>0.0</v>
      </c>
      <c r="U278" s="4">
        <v>0.0</v>
      </c>
      <c r="V278" s="38" t="str">
        <f>IFERROR(ATLETAS[3PM]/ATLETAS[3PA],"")</f>
        <v/>
      </c>
      <c r="W278" s="4">
        <v>0.0</v>
      </c>
      <c r="X278" s="4">
        <v>0.0</v>
      </c>
      <c r="Y278" s="38" t="str">
        <f>IFERROR(ATLETAS[FTM]/ATLETAS[FTA],"")</f>
        <v/>
      </c>
      <c r="Z278" s="4">
        <v>1.0</v>
      </c>
      <c r="AA278" s="4">
        <v>0.0</v>
      </c>
      <c r="AB278" s="40">
        <f>ATLETAS[REB O]+ATLETAS[REB D]</f>
        <v>1</v>
      </c>
      <c r="AC278" s="4">
        <v>0.0</v>
      </c>
      <c r="AD278" s="4">
        <v>1.0</v>
      </c>
      <c r="AE278" s="4">
        <v>0.0</v>
      </c>
      <c r="AF278" s="4">
        <v>0.0</v>
      </c>
      <c r="AG278" s="4">
        <v>1.0</v>
      </c>
      <c r="AH278" s="4">
        <v>0.0</v>
      </c>
      <c r="AI278" s="4">
        <v>-7.0</v>
      </c>
      <c r="AJ278" s="41">
        <f>ATLETAS[PONTOS]+ATLETAS[TOTAL REB]+ATLETAS[AST]+ATLETAS[TOCOS]+ATLETAS[ROUB]-(ATLETAS[FGA]-ATLETAS[FGM])-(ATLETAS[FTA]-ATLETAS[FTM])-ATLETAS[ERROS]</f>
        <v>0</v>
      </c>
    </row>
    <row r="279">
      <c r="A279" s="3">
        <v>278.0</v>
      </c>
      <c r="B279" s="4">
        <v>15.0</v>
      </c>
      <c r="C279" s="4" t="s">
        <v>262</v>
      </c>
      <c r="D279" s="36">
        <v>45890.0</v>
      </c>
      <c r="E279" s="4" t="s">
        <v>271</v>
      </c>
      <c r="F279" s="4">
        <v>2025.0</v>
      </c>
      <c r="G279" s="4" t="s">
        <v>181</v>
      </c>
      <c r="H279" s="4" t="s">
        <v>119</v>
      </c>
      <c r="I279" s="4" t="s">
        <v>182</v>
      </c>
      <c r="J279" s="4" t="s">
        <v>264</v>
      </c>
      <c r="K279" s="4">
        <f>VLOOKUP(I279,'LISTA DE ATLETAS'!D:E,2,FALSE)</f>
        <v>4</v>
      </c>
      <c r="L279" s="4"/>
      <c r="M279" s="40">
        <f>(ATLETAS[2PM]*2)+(ATLETAS[3PM]*3)+(ATLETAS[FTM])</f>
        <v>3</v>
      </c>
      <c r="N279" s="40">
        <f>ATLETAS[2PM]+ATLETAS[3PM]</f>
        <v>1</v>
      </c>
      <c r="O279" s="40">
        <f>ATLETAS[2PA]+ATLETAS[3PA]</f>
        <v>4</v>
      </c>
      <c r="P279" s="38">
        <f>IFERROR(ATLETAS[FGM]/ATLETAS[FGA],"")</f>
        <v>0.25</v>
      </c>
      <c r="Q279" s="4">
        <v>0.0</v>
      </c>
      <c r="R279" s="4">
        <v>2.0</v>
      </c>
      <c r="S279" s="38">
        <f>IFERROR(ATLETAS[2PM]/ATLETAS[2PA],"")</f>
        <v>0</v>
      </c>
      <c r="T279" s="4">
        <v>1.0</v>
      </c>
      <c r="U279" s="4">
        <v>2.0</v>
      </c>
      <c r="V279" s="38">
        <f>IFERROR(ATLETAS[3PM]/ATLETAS[3PA],"")</f>
        <v>0.5</v>
      </c>
      <c r="W279" s="4">
        <v>0.0</v>
      </c>
      <c r="X279" s="4">
        <v>2.0</v>
      </c>
      <c r="Y279" s="38">
        <f>IFERROR(ATLETAS[FTM]/ATLETAS[FTA],"")</f>
        <v>0</v>
      </c>
      <c r="Z279" s="4">
        <v>0.0</v>
      </c>
      <c r="AA279" s="4">
        <v>1.0</v>
      </c>
      <c r="AB279" s="40">
        <f>ATLETAS[REB O]+ATLETAS[REB D]</f>
        <v>1</v>
      </c>
      <c r="AC279" s="4">
        <v>2.0</v>
      </c>
      <c r="AD279" s="4">
        <v>0.0</v>
      </c>
      <c r="AE279" s="4">
        <v>1.0</v>
      </c>
      <c r="AF279" s="4">
        <v>0.0</v>
      </c>
      <c r="AG279" s="4">
        <v>0.0</v>
      </c>
      <c r="AH279" s="4">
        <v>2.0</v>
      </c>
      <c r="AI279" s="4">
        <v>17.0</v>
      </c>
      <c r="AJ279" s="41">
        <f>ATLETAS[PONTOS]+ATLETAS[TOTAL REB]+ATLETAS[AST]+ATLETAS[TOCOS]+ATLETAS[ROUB]-(ATLETAS[FGA]-ATLETAS[FGM])-(ATLETAS[FTA]-ATLETAS[FTM])-ATLETAS[ERROS]</f>
        <v>2</v>
      </c>
    </row>
    <row r="280">
      <c r="A280" s="3">
        <v>279.0</v>
      </c>
      <c r="B280" s="4">
        <v>15.0</v>
      </c>
      <c r="C280" s="4" t="s">
        <v>262</v>
      </c>
      <c r="D280" s="36">
        <v>45890.0</v>
      </c>
      <c r="E280" s="4" t="s">
        <v>271</v>
      </c>
      <c r="F280" s="4">
        <v>2025.0</v>
      </c>
      <c r="G280" s="4" t="s">
        <v>181</v>
      </c>
      <c r="H280" s="4" t="s">
        <v>119</v>
      </c>
      <c r="I280" s="4" t="s">
        <v>199</v>
      </c>
      <c r="J280" s="4" t="s">
        <v>265</v>
      </c>
      <c r="K280" s="4">
        <f>VLOOKUP(I280,'LISTA DE ATLETAS'!D:E,2,FALSE)</f>
        <v>1</v>
      </c>
      <c r="L280" s="4"/>
      <c r="M280" s="40">
        <f>(ATLETAS[2PM]*2)+(ATLETAS[3PM]*3)+(ATLETAS[FTM])</f>
        <v>5</v>
      </c>
      <c r="N280" s="40">
        <f>ATLETAS[2PM]+ATLETAS[3PM]</f>
        <v>2</v>
      </c>
      <c r="O280" s="40">
        <f>ATLETAS[2PA]+ATLETAS[3PA]</f>
        <v>5</v>
      </c>
      <c r="P280" s="38">
        <f>IFERROR(ATLETAS[FGM]/ATLETAS[FGA],"")</f>
        <v>0.4</v>
      </c>
      <c r="Q280" s="4">
        <v>1.0</v>
      </c>
      <c r="R280" s="4">
        <v>2.0</v>
      </c>
      <c r="S280" s="38">
        <f>IFERROR(ATLETAS[2PM]/ATLETAS[2PA],"")</f>
        <v>0.5</v>
      </c>
      <c r="T280" s="4">
        <v>1.0</v>
      </c>
      <c r="U280" s="4">
        <v>3.0</v>
      </c>
      <c r="V280" s="38">
        <f>IFERROR(ATLETAS[3PM]/ATLETAS[3PA],"")</f>
        <v>0.3333333333</v>
      </c>
      <c r="W280" s="4">
        <v>0.0</v>
      </c>
      <c r="X280" s="4">
        <v>0.0</v>
      </c>
      <c r="Y280" s="38" t="str">
        <f>IFERROR(ATLETAS[FTM]/ATLETAS[FTA],"")</f>
        <v/>
      </c>
      <c r="Z280" s="4">
        <v>0.0</v>
      </c>
      <c r="AA280" s="4">
        <v>1.0</v>
      </c>
      <c r="AB280" s="40">
        <f>ATLETAS[REB O]+ATLETAS[REB D]</f>
        <v>1</v>
      </c>
      <c r="AC280" s="4">
        <v>1.0</v>
      </c>
      <c r="AD280" s="4">
        <v>0.0</v>
      </c>
      <c r="AE280" s="4">
        <v>2.0</v>
      </c>
      <c r="AF280" s="4">
        <v>0.0</v>
      </c>
      <c r="AG280" s="4">
        <v>0.0</v>
      </c>
      <c r="AH280" s="4">
        <v>1.0</v>
      </c>
      <c r="AI280" s="4">
        <v>8.0</v>
      </c>
      <c r="AJ280" s="41">
        <f>ATLETAS[PONTOS]+ATLETAS[TOTAL REB]+ATLETAS[AST]+ATLETAS[TOCOS]+ATLETAS[ROUB]-(ATLETAS[FGA]-ATLETAS[FGM])-(ATLETAS[FTA]-ATLETAS[FTM])-ATLETAS[ERROS]</f>
        <v>6</v>
      </c>
    </row>
    <row r="281">
      <c r="A281" s="3">
        <v>280.0</v>
      </c>
      <c r="B281" s="4">
        <v>15.0</v>
      </c>
      <c r="C281" s="4" t="s">
        <v>262</v>
      </c>
      <c r="D281" s="36">
        <v>45890.0</v>
      </c>
      <c r="E281" s="4" t="s">
        <v>271</v>
      </c>
      <c r="F281" s="4">
        <v>2025.0</v>
      </c>
      <c r="G281" s="4" t="s">
        <v>181</v>
      </c>
      <c r="H281" s="4" t="s">
        <v>119</v>
      </c>
      <c r="I281" s="4" t="s">
        <v>190</v>
      </c>
      <c r="J281" s="4" t="s">
        <v>264</v>
      </c>
      <c r="K281" s="4">
        <f>VLOOKUP(I281,'LISTA DE ATLETAS'!D:E,2,FALSE)</f>
        <v>4</v>
      </c>
      <c r="L281" s="4"/>
      <c r="M281" s="40">
        <f>(ATLETAS[2PM]*2)+(ATLETAS[3PM]*3)+(ATLETAS[FTM])</f>
        <v>2</v>
      </c>
      <c r="N281" s="40">
        <f>ATLETAS[2PM]+ATLETAS[3PM]</f>
        <v>1</v>
      </c>
      <c r="O281" s="40">
        <f>ATLETAS[2PA]+ATLETAS[3PA]</f>
        <v>2</v>
      </c>
      <c r="P281" s="38">
        <f>IFERROR(ATLETAS[FGM]/ATLETAS[FGA],"")</f>
        <v>0.5</v>
      </c>
      <c r="Q281" s="4">
        <v>1.0</v>
      </c>
      <c r="R281" s="4">
        <v>1.0</v>
      </c>
      <c r="S281" s="38">
        <f>IFERROR(ATLETAS[2PM]/ATLETAS[2PA],"")</f>
        <v>1</v>
      </c>
      <c r="T281" s="4">
        <v>0.0</v>
      </c>
      <c r="U281" s="4">
        <v>1.0</v>
      </c>
      <c r="V281" s="38">
        <f>IFERROR(ATLETAS[3PM]/ATLETAS[3PA],"")</f>
        <v>0</v>
      </c>
      <c r="W281" s="4">
        <v>0.0</v>
      </c>
      <c r="X281" s="4">
        <v>0.0</v>
      </c>
      <c r="Y281" s="38" t="str">
        <f>IFERROR(ATLETAS[FTM]/ATLETAS[FTA],"")</f>
        <v/>
      </c>
      <c r="Z281" s="4">
        <v>0.0</v>
      </c>
      <c r="AA281" s="4">
        <v>2.0</v>
      </c>
      <c r="AB281" s="40">
        <f>ATLETAS[REB O]+ATLETAS[REB D]</f>
        <v>2</v>
      </c>
      <c r="AC281" s="4">
        <v>0.0</v>
      </c>
      <c r="AD281" s="4">
        <v>1.0</v>
      </c>
      <c r="AE281" s="4">
        <v>0.0</v>
      </c>
      <c r="AF281" s="4">
        <v>0.0</v>
      </c>
      <c r="AG281" s="4">
        <v>1.0</v>
      </c>
      <c r="AH281" s="4">
        <v>0.0</v>
      </c>
      <c r="AI281" s="4">
        <v>1.0</v>
      </c>
      <c r="AJ281" s="41">
        <f>ATLETAS[PONTOS]+ATLETAS[TOTAL REB]+ATLETAS[AST]+ATLETAS[TOCOS]+ATLETAS[ROUB]-(ATLETAS[FGA]-ATLETAS[FGM])-(ATLETAS[FTA]-ATLETAS[FTM])-ATLETAS[ERROS]</f>
        <v>2</v>
      </c>
    </row>
    <row r="282">
      <c r="A282" s="3">
        <v>281.0</v>
      </c>
      <c r="B282" s="4">
        <v>15.0</v>
      </c>
      <c r="C282" s="4" t="s">
        <v>262</v>
      </c>
      <c r="D282" s="36">
        <v>45890.0</v>
      </c>
      <c r="E282" s="4" t="s">
        <v>271</v>
      </c>
      <c r="F282" s="4">
        <v>2025.0</v>
      </c>
      <c r="G282" s="4" t="s">
        <v>181</v>
      </c>
      <c r="H282" s="4" t="s">
        <v>119</v>
      </c>
      <c r="I282" s="4" t="s">
        <v>184</v>
      </c>
      <c r="J282" s="4" t="s">
        <v>265</v>
      </c>
      <c r="K282" s="4">
        <f>VLOOKUP(I282,'LISTA DE ATLETAS'!D:E,2,FALSE)</f>
        <v>6</v>
      </c>
      <c r="L282" s="4"/>
      <c r="M282" s="40">
        <f>(ATLETAS[2PM]*2)+(ATLETAS[3PM]*3)+(ATLETAS[FTM])</f>
        <v>21</v>
      </c>
      <c r="N282" s="40">
        <f>ATLETAS[2PM]+ATLETAS[3PM]</f>
        <v>5</v>
      </c>
      <c r="O282" s="40">
        <f>ATLETAS[2PA]+ATLETAS[3PA]</f>
        <v>16</v>
      </c>
      <c r="P282" s="38">
        <f>IFERROR(ATLETAS[FGM]/ATLETAS[FGA],"")</f>
        <v>0.3125</v>
      </c>
      <c r="Q282" s="4">
        <v>4.0</v>
      </c>
      <c r="R282" s="4">
        <v>13.0</v>
      </c>
      <c r="S282" s="38">
        <f>IFERROR(ATLETAS[2PM]/ATLETAS[2PA],"")</f>
        <v>0.3076923077</v>
      </c>
      <c r="T282" s="4">
        <v>1.0</v>
      </c>
      <c r="U282" s="4">
        <v>3.0</v>
      </c>
      <c r="V282" s="38">
        <f>IFERROR(ATLETAS[3PM]/ATLETAS[3PA],"")</f>
        <v>0.3333333333</v>
      </c>
      <c r="W282" s="4">
        <v>10.0</v>
      </c>
      <c r="X282" s="4">
        <v>17.0</v>
      </c>
      <c r="Y282" s="38">
        <f>IFERROR(ATLETAS[FTM]/ATLETAS[FTA],"")</f>
        <v>0.5882352941</v>
      </c>
      <c r="Z282" s="4">
        <v>3.0</v>
      </c>
      <c r="AA282" s="4">
        <v>7.0</v>
      </c>
      <c r="AB282" s="40">
        <f>ATLETAS[REB O]+ATLETAS[REB D]</f>
        <v>10</v>
      </c>
      <c r="AC282" s="4">
        <v>0.0</v>
      </c>
      <c r="AD282" s="4">
        <v>3.0</v>
      </c>
      <c r="AE282" s="4">
        <v>7.0</v>
      </c>
      <c r="AF282" s="4">
        <v>2.0</v>
      </c>
      <c r="AG282" s="4">
        <v>3.0</v>
      </c>
      <c r="AH282" s="4">
        <v>10.0</v>
      </c>
      <c r="AI282" s="4">
        <v>36.0</v>
      </c>
      <c r="AJ282" s="41">
        <f>ATLETAS[PONTOS]+ATLETAS[TOTAL REB]+ATLETAS[AST]+ATLETAS[TOCOS]+ATLETAS[ROUB]-(ATLETAS[FGA]-ATLETAS[FGM])-(ATLETAS[FTA]-ATLETAS[FTM])-ATLETAS[ERROS]</f>
        <v>19</v>
      </c>
    </row>
    <row r="283">
      <c r="A283" s="3">
        <v>282.0</v>
      </c>
      <c r="B283" s="4">
        <v>15.0</v>
      </c>
      <c r="C283" s="4" t="s">
        <v>262</v>
      </c>
      <c r="D283" s="36">
        <v>45890.0</v>
      </c>
      <c r="E283" s="4" t="s">
        <v>271</v>
      </c>
      <c r="F283" s="4">
        <v>2025.0</v>
      </c>
      <c r="G283" s="4" t="s">
        <v>181</v>
      </c>
      <c r="H283" s="4" t="s">
        <v>119</v>
      </c>
      <c r="I283" s="4" t="s">
        <v>197</v>
      </c>
      <c r="J283" s="4" t="s">
        <v>264</v>
      </c>
      <c r="K283" s="4">
        <f>VLOOKUP(I283,'LISTA DE ATLETAS'!D:E,2,FALSE)</f>
        <v>2</v>
      </c>
      <c r="L283" s="4"/>
      <c r="M283" s="40">
        <f>(ATLETAS[2PM]*2)+(ATLETAS[3PM]*3)+(ATLETAS[FTM])</f>
        <v>0</v>
      </c>
      <c r="N283" s="40">
        <f>ATLETAS[2PM]+ATLETAS[3PM]</f>
        <v>0</v>
      </c>
      <c r="O283" s="40">
        <f>ATLETAS[2PA]+ATLETAS[3PA]</f>
        <v>3</v>
      </c>
      <c r="P283" s="38">
        <f>IFERROR(ATLETAS[FGM]/ATLETAS[FGA],"")</f>
        <v>0</v>
      </c>
      <c r="Q283" s="4">
        <v>0.0</v>
      </c>
      <c r="R283" s="4">
        <v>1.0</v>
      </c>
      <c r="S283" s="38">
        <f>IFERROR(ATLETAS[2PM]/ATLETAS[2PA],"")</f>
        <v>0</v>
      </c>
      <c r="T283" s="4">
        <v>0.0</v>
      </c>
      <c r="U283" s="4">
        <v>2.0</v>
      </c>
      <c r="V283" s="38">
        <f>IFERROR(ATLETAS[3PM]/ATLETAS[3PA],"")</f>
        <v>0</v>
      </c>
      <c r="W283" s="4">
        <v>0.0</v>
      </c>
      <c r="X283" s="4">
        <v>0.0</v>
      </c>
      <c r="Y283" s="38" t="str">
        <f>IFERROR(ATLETAS[FTM]/ATLETAS[FTA],"")</f>
        <v/>
      </c>
      <c r="Z283" s="4">
        <v>1.0</v>
      </c>
      <c r="AA283" s="4">
        <v>0.0</v>
      </c>
      <c r="AB283" s="40">
        <f>ATLETAS[REB O]+ATLETAS[REB D]</f>
        <v>1</v>
      </c>
      <c r="AC283" s="4">
        <v>0.0</v>
      </c>
      <c r="AD283" s="4">
        <v>1.0</v>
      </c>
      <c r="AE283" s="4">
        <v>1.0</v>
      </c>
      <c r="AF283" s="4">
        <v>0.0</v>
      </c>
      <c r="AG283" s="4">
        <v>0.0</v>
      </c>
      <c r="AH283" s="4">
        <v>0.0</v>
      </c>
      <c r="AI283" s="4">
        <v>8.0</v>
      </c>
      <c r="AJ283" s="41">
        <f>ATLETAS[PONTOS]+ATLETAS[TOTAL REB]+ATLETAS[AST]+ATLETAS[TOCOS]+ATLETAS[ROUB]-(ATLETAS[FGA]-ATLETAS[FGM])-(ATLETAS[FTA]-ATLETAS[FTM])-ATLETAS[ERROS]</f>
        <v>-2</v>
      </c>
    </row>
    <row r="284">
      <c r="A284" s="3">
        <v>283.0</v>
      </c>
      <c r="B284" s="4">
        <v>15.0</v>
      </c>
      <c r="C284" s="4" t="s">
        <v>262</v>
      </c>
      <c r="D284" s="36">
        <v>45890.0</v>
      </c>
      <c r="E284" s="4" t="s">
        <v>271</v>
      </c>
      <c r="F284" s="4">
        <v>2025.0</v>
      </c>
      <c r="G284" s="4" t="s">
        <v>181</v>
      </c>
      <c r="H284" s="4" t="s">
        <v>119</v>
      </c>
      <c r="I284" s="4" t="s">
        <v>201</v>
      </c>
      <c r="J284" s="4" t="s">
        <v>265</v>
      </c>
      <c r="K284" s="4">
        <f>VLOOKUP(I284,'LISTA DE ATLETAS'!D:E,2,FALSE)</f>
        <v>1</v>
      </c>
      <c r="L284" s="4"/>
      <c r="M284" s="40">
        <f>(ATLETAS[2PM]*2)+(ATLETAS[3PM]*3)+(ATLETAS[FTM])</f>
        <v>1</v>
      </c>
      <c r="N284" s="40">
        <f>ATLETAS[2PM]+ATLETAS[3PM]</f>
        <v>0</v>
      </c>
      <c r="O284" s="40">
        <f>ATLETAS[2PA]+ATLETAS[3PA]</f>
        <v>4</v>
      </c>
      <c r="P284" s="38">
        <f>IFERROR(ATLETAS[FGM]/ATLETAS[FGA],"")</f>
        <v>0</v>
      </c>
      <c r="Q284" s="4">
        <v>0.0</v>
      </c>
      <c r="R284" s="4">
        <v>2.0</v>
      </c>
      <c r="S284" s="38">
        <f>IFERROR(ATLETAS[2PM]/ATLETAS[2PA],"")</f>
        <v>0</v>
      </c>
      <c r="T284" s="4">
        <v>0.0</v>
      </c>
      <c r="U284" s="4">
        <v>2.0</v>
      </c>
      <c r="V284" s="38">
        <f>IFERROR(ATLETAS[3PM]/ATLETAS[3PA],"")</f>
        <v>0</v>
      </c>
      <c r="W284" s="4">
        <v>1.0</v>
      </c>
      <c r="X284" s="4">
        <v>2.0</v>
      </c>
      <c r="Y284" s="38">
        <f>IFERROR(ATLETAS[FTM]/ATLETAS[FTA],"")</f>
        <v>0.5</v>
      </c>
      <c r="Z284" s="4">
        <v>1.0</v>
      </c>
      <c r="AA284" s="4">
        <v>2.0</v>
      </c>
      <c r="AB284" s="40">
        <f>ATLETAS[REB O]+ATLETAS[REB D]</f>
        <v>3</v>
      </c>
      <c r="AC284" s="4">
        <v>4.0</v>
      </c>
      <c r="AD284" s="4">
        <v>0.0</v>
      </c>
      <c r="AE284" s="4">
        <v>2.0</v>
      </c>
      <c r="AF284" s="4">
        <v>0.0</v>
      </c>
      <c r="AG284" s="4">
        <v>0.0</v>
      </c>
      <c r="AH284" s="4">
        <v>1.0</v>
      </c>
      <c r="AI284" s="4">
        <v>27.0</v>
      </c>
      <c r="AJ284" s="41">
        <f>ATLETAS[PONTOS]+ATLETAS[TOTAL REB]+ATLETAS[AST]+ATLETAS[TOCOS]+ATLETAS[ROUB]-(ATLETAS[FGA]-ATLETAS[FGM])-(ATLETAS[FTA]-ATLETAS[FTM])-ATLETAS[ERROS]</f>
        <v>5</v>
      </c>
    </row>
    <row r="285">
      <c r="A285" s="3">
        <v>284.0</v>
      </c>
      <c r="B285" s="4">
        <v>15.0</v>
      </c>
      <c r="C285" s="4" t="s">
        <v>262</v>
      </c>
      <c r="D285" s="36">
        <v>45890.0</v>
      </c>
      <c r="E285" s="4" t="s">
        <v>271</v>
      </c>
      <c r="F285" s="4">
        <v>2025.0</v>
      </c>
      <c r="G285" s="4" t="s">
        <v>181</v>
      </c>
      <c r="H285" s="4" t="s">
        <v>119</v>
      </c>
      <c r="I285" s="4" t="s">
        <v>186</v>
      </c>
      <c r="J285" s="4" t="s">
        <v>265</v>
      </c>
      <c r="K285" s="4">
        <f>VLOOKUP(I285,'LISTA DE ATLETAS'!D:E,2,FALSE)</f>
        <v>3</v>
      </c>
      <c r="L285" s="4"/>
      <c r="M285" s="40">
        <f>(ATLETAS[2PM]*2)+(ATLETAS[3PM]*3)+(ATLETAS[FTM])</f>
        <v>2</v>
      </c>
      <c r="N285" s="40">
        <f>ATLETAS[2PM]+ATLETAS[3PM]</f>
        <v>1</v>
      </c>
      <c r="O285" s="40">
        <f>ATLETAS[2PA]+ATLETAS[3PA]</f>
        <v>3</v>
      </c>
      <c r="P285" s="38">
        <f>IFERROR(ATLETAS[FGM]/ATLETAS[FGA],"")</f>
        <v>0.3333333333</v>
      </c>
      <c r="Q285" s="4">
        <v>1.0</v>
      </c>
      <c r="R285" s="4">
        <v>3.0</v>
      </c>
      <c r="S285" s="38">
        <f>IFERROR(ATLETAS[2PM]/ATLETAS[2PA],"")</f>
        <v>0.3333333333</v>
      </c>
      <c r="T285" s="4">
        <v>0.0</v>
      </c>
      <c r="U285" s="4">
        <v>0.0</v>
      </c>
      <c r="V285" s="38" t="str">
        <f>IFERROR(ATLETAS[3PM]/ATLETAS[3PA],"")</f>
        <v/>
      </c>
      <c r="W285" s="4">
        <v>0.0</v>
      </c>
      <c r="X285" s="4">
        <v>0.0</v>
      </c>
      <c r="Y285" s="38" t="str">
        <f>IFERROR(ATLETAS[FTM]/ATLETAS[FTA],"")</f>
        <v/>
      </c>
      <c r="Z285" s="4">
        <v>2.0</v>
      </c>
      <c r="AA285" s="4">
        <v>1.0</v>
      </c>
      <c r="AB285" s="40">
        <f>ATLETAS[REB O]+ATLETAS[REB D]</f>
        <v>3</v>
      </c>
      <c r="AC285" s="4">
        <v>1.0</v>
      </c>
      <c r="AD285" s="4">
        <v>1.0</v>
      </c>
      <c r="AE285" s="4">
        <v>1.0</v>
      </c>
      <c r="AF285" s="4">
        <v>0.0</v>
      </c>
      <c r="AG285" s="4">
        <v>4.0</v>
      </c>
      <c r="AH285" s="4">
        <v>2.0</v>
      </c>
      <c r="AI285" s="4">
        <v>29.0</v>
      </c>
      <c r="AJ285" s="41">
        <f>ATLETAS[PONTOS]+ATLETAS[TOTAL REB]+ATLETAS[AST]+ATLETAS[TOCOS]+ATLETAS[ROUB]-(ATLETAS[FGA]-ATLETAS[FGM])-(ATLETAS[FTA]-ATLETAS[FTM])-ATLETAS[ERROS]</f>
        <v>4</v>
      </c>
    </row>
    <row r="286">
      <c r="A286" s="3">
        <v>285.0</v>
      </c>
      <c r="B286" s="4">
        <v>15.0</v>
      </c>
      <c r="C286" s="4" t="s">
        <v>262</v>
      </c>
      <c r="D286" s="36">
        <v>45890.0</v>
      </c>
      <c r="E286" s="4" t="s">
        <v>271</v>
      </c>
      <c r="F286" s="4">
        <v>2025.0</v>
      </c>
      <c r="G286" s="4" t="s">
        <v>181</v>
      </c>
      <c r="H286" s="4" t="s">
        <v>119</v>
      </c>
      <c r="I286" s="4" t="s">
        <v>194</v>
      </c>
      <c r="J286" s="4" t="s">
        <v>265</v>
      </c>
      <c r="K286" s="4">
        <f>VLOOKUP(I286,'LISTA DE ATLETAS'!D:E,2,FALSE)</f>
        <v>4</v>
      </c>
      <c r="L286" s="4">
        <v>13.0</v>
      </c>
      <c r="M286" s="40">
        <f>(ATLETAS[2PM]*2)+(ATLETAS[3PM]*3)+(ATLETAS[FTM])</f>
        <v>11</v>
      </c>
      <c r="N286" s="40">
        <f>ATLETAS[2PM]+ATLETAS[3PM]</f>
        <v>5</v>
      </c>
      <c r="O286" s="40">
        <f>ATLETAS[2PA]+ATLETAS[3PA]</f>
        <v>14</v>
      </c>
      <c r="P286" s="38">
        <f>IFERROR(ATLETAS[FGM]/ATLETAS[FGA],"")</f>
        <v>0.3571428571</v>
      </c>
      <c r="Q286" s="4">
        <v>4.0</v>
      </c>
      <c r="R286" s="4">
        <v>8.0</v>
      </c>
      <c r="S286" s="38">
        <f>IFERROR(ATLETAS[2PM]/ATLETAS[2PA],"")</f>
        <v>0.5</v>
      </c>
      <c r="T286" s="4">
        <v>1.0</v>
      </c>
      <c r="U286" s="4">
        <v>6.0</v>
      </c>
      <c r="V286" s="38">
        <f>IFERROR(ATLETAS[3PM]/ATLETAS[3PA],"")</f>
        <v>0.1666666667</v>
      </c>
      <c r="W286" s="4">
        <v>0.0</v>
      </c>
      <c r="X286" s="4">
        <v>6.0</v>
      </c>
      <c r="Y286" s="38">
        <f>IFERROR(ATLETAS[FTM]/ATLETAS[FTA],"")</f>
        <v>0</v>
      </c>
      <c r="Z286" s="4">
        <v>1.0</v>
      </c>
      <c r="AA286" s="4">
        <v>3.0</v>
      </c>
      <c r="AB286" s="40">
        <f>ATLETAS[REB O]+ATLETAS[REB D]</f>
        <v>4</v>
      </c>
      <c r="AC286" s="4">
        <v>4.0</v>
      </c>
      <c r="AD286" s="4">
        <v>3.0</v>
      </c>
      <c r="AE286" s="4">
        <v>6.0</v>
      </c>
      <c r="AF286" s="4">
        <v>0.0</v>
      </c>
      <c r="AG286" s="4">
        <v>1.0</v>
      </c>
      <c r="AH286" s="4">
        <v>6.0</v>
      </c>
      <c r="AI286" s="4">
        <v>36.0</v>
      </c>
      <c r="AJ286" s="41">
        <f>ATLETAS[PONTOS]+ATLETAS[TOTAL REB]+ATLETAS[AST]+ATLETAS[TOCOS]+ATLETAS[ROUB]-(ATLETAS[FGA]-ATLETAS[FGM])-(ATLETAS[FTA]-ATLETAS[FTM])-ATLETAS[ERROS]</f>
        <v>7</v>
      </c>
    </row>
    <row r="287">
      <c r="A287" s="3">
        <v>286.0</v>
      </c>
      <c r="B287" s="4">
        <v>15.0</v>
      </c>
      <c r="C287" s="4" t="s">
        <v>262</v>
      </c>
      <c r="D287" s="36">
        <v>45890.0</v>
      </c>
      <c r="E287" s="4" t="s">
        <v>271</v>
      </c>
      <c r="F287" s="4">
        <v>2025.0</v>
      </c>
      <c r="G287" s="4" t="s">
        <v>181</v>
      </c>
      <c r="H287" s="4" t="s">
        <v>119</v>
      </c>
      <c r="I287" s="4" t="s">
        <v>205</v>
      </c>
      <c r="J287" s="4" t="s">
        <v>264</v>
      </c>
      <c r="K287" s="4">
        <f>VLOOKUP(I287,'LISTA DE ATLETAS'!D:E,2,FALSE)</f>
        <v>6</v>
      </c>
      <c r="L287" s="4"/>
      <c r="M287" s="40">
        <f>(ATLETAS[2PM]*2)+(ATLETAS[3PM]*3)+(ATLETAS[FTM])</f>
        <v>3</v>
      </c>
      <c r="N287" s="40">
        <f>ATLETAS[2PM]+ATLETAS[3PM]</f>
        <v>0</v>
      </c>
      <c r="O287" s="40">
        <f>ATLETAS[2PA]+ATLETAS[3PA]</f>
        <v>1</v>
      </c>
      <c r="P287" s="38">
        <f>IFERROR(ATLETAS[FGM]/ATLETAS[FGA],"")</f>
        <v>0</v>
      </c>
      <c r="Q287" s="4">
        <v>0.0</v>
      </c>
      <c r="R287" s="4">
        <v>0.0</v>
      </c>
      <c r="S287" s="38" t="str">
        <f>IFERROR(ATLETAS[2PM]/ATLETAS[2PA],"")</f>
        <v/>
      </c>
      <c r="T287" s="4">
        <v>0.0</v>
      </c>
      <c r="U287" s="4">
        <v>1.0</v>
      </c>
      <c r="V287" s="38">
        <f>IFERROR(ATLETAS[3PM]/ATLETAS[3PA],"")</f>
        <v>0</v>
      </c>
      <c r="W287" s="4">
        <v>3.0</v>
      </c>
      <c r="X287" s="4">
        <v>4.0</v>
      </c>
      <c r="Y287" s="38">
        <f>IFERROR(ATLETAS[FTM]/ATLETAS[FTA],"")</f>
        <v>0.75</v>
      </c>
      <c r="Z287" s="4">
        <v>0.0</v>
      </c>
      <c r="AA287" s="4">
        <v>2.0</v>
      </c>
      <c r="AB287" s="40">
        <f>ATLETAS[REB O]+ATLETAS[REB D]</f>
        <v>2</v>
      </c>
      <c r="AC287" s="4">
        <v>0.0</v>
      </c>
      <c r="AD287" s="4">
        <v>1.0</v>
      </c>
      <c r="AE287" s="4">
        <v>1.0</v>
      </c>
      <c r="AF287" s="4">
        <v>0.0</v>
      </c>
      <c r="AG287" s="4">
        <v>1.0</v>
      </c>
      <c r="AH287" s="4">
        <v>2.0</v>
      </c>
      <c r="AI287" s="4">
        <v>9.0</v>
      </c>
      <c r="AJ287" s="41">
        <f>ATLETAS[PONTOS]+ATLETAS[TOTAL REB]+ATLETAS[AST]+ATLETAS[TOCOS]+ATLETAS[ROUB]-(ATLETAS[FGA]-ATLETAS[FGM])-(ATLETAS[FTA]-ATLETAS[FTM])-ATLETAS[ERROS]</f>
        <v>3</v>
      </c>
    </row>
    <row r="288">
      <c r="A288" s="3">
        <v>287.0</v>
      </c>
      <c r="B288" s="4">
        <v>15.0</v>
      </c>
      <c r="C288" s="4" t="s">
        <v>262</v>
      </c>
      <c r="D288" s="36">
        <v>45890.0</v>
      </c>
      <c r="E288" s="4" t="s">
        <v>271</v>
      </c>
      <c r="F288" s="4">
        <v>2025.0</v>
      </c>
      <c r="G288" s="4" t="s">
        <v>181</v>
      </c>
      <c r="H288" s="4" t="s">
        <v>119</v>
      </c>
      <c r="I288" s="4" t="s">
        <v>192</v>
      </c>
      <c r="J288" s="4" t="s">
        <v>264</v>
      </c>
      <c r="K288" s="4">
        <f>VLOOKUP(I288,'LISTA DE ATLETAS'!D:E,2,FALSE)</f>
        <v>6</v>
      </c>
      <c r="L288" s="4"/>
      <c r="M288" s="40">
        <f>(ATLETAS[2PM]*2)+(ATLETAS[3PM]*3)+(ATLETAS[FTM])</f>
        <v>3</v>
      </c>
      <c r="N288" s="40">
        <f>ATLETAS[2PM]+ATLETAS[3PM]</f>
        <v>1</v>
      </c>
      <c r="O288" s="40">
        <f>ATLETAS[2PA]+ATLETAS[3PA]</f>
        <v>3</v>
      </c>
      <c r="P288" s="38">
        <f>IFERROR(ATLETAS[FGM]/ATLETAS[FGA],"")</f>
        <v>0.3333333333</v>
      </c>
      <c r="Q288" s="4">
        <v>0.0</v>
      </c>
      <c r="R288" s="4">
        <v>0.0</v>
      </c>
      <c r="S288" s="38" t="str">
        <f>IFERROR(ATLETAS[2PM]/ATLETAS[2PA],"")</f>
        <v/>
      </c>
      <c r="T288" s="4">
        <v>1.0</v>
      </c>
      <c r="U288" s="4">
        <v>3.0</v>
      </c>
      <c r="V288" s="38">
        <f>IFERROR(ATLETAS[3PM]/ATLETAS[3PA],"")</f>
        <v>0.3333333333</v>
      </c>
      <c r="W288" s="4">
        <v>0.0</v>
      </c>
      <c r="X288" s="4">
        <v>0.0</v>
      </c>
      <c r="Y288" s="38" t="str">
        <f>IFERROR(ATLETAS[FTM]/ATLETAS[FTA],"")</f>
        <v/>
      </c>
      <c r="Z288" s="4">
        <v>0.0</v>
      </c>
      <c r="AA288" s="4">
        <v>0.0</v>
      </c>
      <c r="AB288" s="40">
        <f>ATLETAS[REB O]+ATLETAS[REB D]</f>
        <v>0</v>
      </c>
      <c r="AC288" s="4">
        <v>0.0</v>
      </c>
      <c r="AD288" s="4">
        <v>1.0</v>
      </c>
      <c r="AE288" s="4">
        <v>1.0</v>
      </c>
      <c r="AF288" s="4">
        <v>0.0</v>
      </c>
      <c r="AG288" s="4">
        <v>1.0</v>
      </c>
      <c r="AH288" s="4">
        <v>1.0</v>
      </c>
      <c r="AI288" s="4">
        <v>7.0</v>
      </c>
      <c r="AJ288" s="41">
        <f>ATLETAS[PONTOS]+ATLETAS[TOTAL REB]+ATLETAS[AST]+ATLETAS[TOCOS]+ATLETAS[ROUB]-(ATLETAS[FGA]-ATLETAS[FGM])-(ATLETAS[FTA]-ATLETAS[FTM])-ATLETAS[ERROS]</f>
        <v>1</v>
      </c>
    </row>
    <row r="289">
      <c r="A289" s="3">
        <v>288.0</v>
      </c>
      <c r="B289" s="4">
        <v>15.0</v>
      </c>
      <c r="C289" s="4" t="s">
        <v>262</v>
      </c>
      <c r="D289" s="36">
        <v>45890.0</v>
      </c>
      <c r="E289" s="4" t="s">
        <v>271</v>
      </c>
      <c r="F289" s="4">
        <v>2025.0</v>
      </c>
      <c r="G289" s="4" t="s">
        <v>181</v>
      </c>
      <c r="H289" s="4" t="s">
        <v>119</v>
      </c>
      <c r="I289" s="4" t="s">
        <v>188</v>
      </c>
      <c r="J289" s="4" t="s">
        <v>264</v>
      </c>
      <c r="K289" s="4">
        <f>VLOOKUP(I289,'LISTA DE ATLETAS'!D:E,2,FALSE)</f>
        <v>4</v>
      </c>
      <c r="L289" s="4"/>
      <c r="M289" s="40">
        <f>(ATLETAS[2PM]*2)+(ATLETAS[3PM]*3)+(ATLETAS[FTM])</f>
        <v>0</v>
      </c>
      <c r="N289" s="40">
        <f>ATLETAS[2PM]+ATLETAS[3PM]</f>
        <v>0</v>
      </c>
      <c r="O289" s="40">
        <f>ATLETAS[2PA]+ATLETAS[3PA]</f>
        <v>0</v>
      </c>
      <c r="P289" s="38" t="str">
        <f>IFERROR(ATLETAS[FGM]/ATLETAS[FGA],"")</f>
        <v/>
      </c>
      <c r="Q289" s="4">
        <v>0.0</v>
      </c>
      <c r="R289" s="4">
        <v>0.0</v>
      </c>
      <c r="S289" s="38" t="str">
        <f>IFERROR(ATLETAS[2PM]/ATLETAS[2PA],"")</f>
        <v/>
      </c>
      <c r="T289" s="4">
        <v>0.0</v>
      </c>
      <c r="U289" s="4">
        <v>0.0</v>
      </c>
      <c r="V289" s="38" t="str">
        <f>IFERROR(ATLETAS[3PM]/ATLETAS[3PA],"")</f>
        <v/>
      </c>
      <c r="W289" s="4">
        <v>0.0</v>
      </c>
      <c r="X289" s="4">
        <v>0.0</v>
      </c>
      <c r="Y289" s="38" t="str">
        <f>IFERROR(ATLETAS[FTM]/ATLETAS[FTA],"")</f>
        <v/>
      </c>
      <c r="Z289" s="4">
        <v>0.0</v>
      </c>
      <c r="AA289" s="4">
        <v>0.0</v>
      </c>
      <c r="AB289" s="40">
        <f>ATLETAS[REB O]+ATLETAS[REB D]</f>
        <v>0</v>
      </c>
      <c r="AC289" s="4">
        <v>0.0</v>
      </c>
      <c r="AD289" s="4">
        <v>0.0</v>
      </c>
      <c r="AE289" s="4">
        <v>0.0</v>
      </c>
      <c r="AF289" s="4">
        <v>0.0</v>
      </c>
      <c r="AG289" s="4">
        <v>0.0</v>
      </c>
      <c r="AH289" s="4">
        <v>0.0</v>
      </c>
      <c r="AI289" s="4">
        <v>0.0</v>
      </c>
      <c r="AJ289" s="41">
        <f>ATLETAS[PONTOS]+ATLETAS[TOTAL REB]+ATLETAS[AST]+ATLETAS[TOCOS]+ATLETAS[ROUB]-(ATLETAS[FGA]-ATLETAS[FGM])-(ATLETAS[FTA]-ATLETAS[FTM])-ATLETAS[ERROS]</f>
        <v>0</v>
      </c>
    </row>
    <row r="290">
      <c r="A290" s="3">
        <v>289.0</v>
      </c>
      <c r="B290" s="4">
        <v>15.0</v>
      </c>
      <c r="C290" s="4" t="s">
        <v>262</v>
      </c>
      <c r="D290" s="36">
        <v>45890.0</v>
      </c>
      <c r="E290" s="4" t="s">
        <v>271</v>
      </c>
      <c r="F290" s="4">
        <v>2025.0</v>
      </c>
      <c r="G290" s="4" t="s">
        <v>181</v>
      </c>
      <c r="H290" s="4" t="s">
        <v>119</v>
      </c>
      <c r="I290" s="4" t="s">
        <v>207</v>
      </c>
      <c r="J290" s="4" t="s">
        <v>264</v>
      </c>
      <c r="K290" s="4">
        <f>VLOOKUP(I290,'LISTA DE ATLETAS'!D:E,2,FALSE)</f>
        <v>1</v>
      </c>
      <c r="L290" s="4"/>
      <c r="M290" s="40">
        <f>(ATLETAS[2PM]*2)+(ATLETAS[3PM]*3)+(ATLETAS[FTM])</f>
        <v>0</v>
      </c>
      <c r="N290" s="40">
        <f>ATLETAS[2PM]+ATLETAS[3PM]</f>
        <v>0</v>
      </c>
      <c r="O290" s="40">
        <f>ATLETAS[2PA]+ATLETAS[3PA]</f>
        <v>0</v>
      </c>
      <c r="P290" s="38" t="str">
        <f>IFERROR(ATLETAS[FGM]/ATLETAS[FGA],"")</f>
        <v/>
      </c>
      <c r="Q290" s="4">
        <v>0.0</v>
      </c>
      <c r="R290" s="4">
        <v>0.0</v>
      </c>
      <c r="S290" s="38" t="str">
        <f>IFERROR(ATLETAS[2PM]/ATLETAS[2PA],"")</f>
        <v/>
      </c>
      <c r="T290" s="4">
        <v>0.0</v>
      </c>
      <c r="U290" s="4">
        <v>0.0</v>
      </c>
      <c r="V290" s="38" t="str">
        <f>IFERROR(ATLETAS[3PM]/ATLETAS[3PA],"")</f>
        <v/>
      </c>
      <c r="W290" s="4">
        <v>0.0</v>
      </c>
      <c r="X290" s="4">
        <v>0.0</v>
      </c>
      <c r="Y290" s="38" t="str">
        <f>IFERROR(ATLETAS[FTM]/ATLETAS[FTA],"")</f>
        <v/>
      </c>
      <c r="Z290" s="4">
        <v>0.0</v>
      </c>
      <c r="AA290" s="4">
        <v>1.0</v>
      </c>
      <c r="AB290" s="40">
        <f>ATLETAS[REB O]+ATLETAS[REB D]</f>
        <v>1</v>
      </c>
      <c r="AC290" s="4">
        <v>2.0</v>
      </c>
      <c r="AD290" s="4">
        <v>1.0</v>
      </c>
      <c r="AE290" s="4">
        <v>0.0</v>
      </c>
      <c r="AF290" s="4">
        <v>0.0</v>
      </c>
      <c r="AG290" s="4">
        <v>0.0</v>
      </c>
      <c r="AH290" s="4">
        <v>0.0</v>
      </c>
      <c r="AI290" s="4">
        <v>8.0</v>
      </c>
      <c r="AJ290" s="41">
        <f>ATLETAS[PONTOS]+ATLETAS[TOTAL REB]+ATLETAS[AST]+ATLETAS[TOCOS]+ATLETAS[ROUB]-(ATLETAS[FGA]-ATLETAS[FGM])-(ATLETAS[FTA]-ATLETAS[FTM])-ATLETAS[ERROS]</f>
        <v>2</v>
      </c>
    </row>
    <row r="291">
      <c r="A291" s="7">
        <v>290.0</v>
      </c>
      <c r="B291" s="8">
        <v>15.0</v>
      </c>
      <c r="C291" s="8" t="s">
        <v>262</v>
      </c>
      <c r="D291" s="42">
        <v>45890.0</v>
      </c>
      <c r="E291" s="8" t="s">
        <v>271</v>
      </c>
      <c r="F291" s="8">
        <v>2025.0</v>
      </c>
      <c r="G291" s="8" t="s">
        <v>181</v>
      </c>
      <c r="H291" s="8" t="s">
        <v>119</v>
      </c>
      <c r="I291" s="8" t="s">
        <v>208</v>
      </c>
      <c r="J291" s="8" t="s">
        <v>264</v>
      </c>
      <c r="K291" s="8">
        <f>VLOOKUP(I291,'LISTA DE ATLETAS'!D:E,2,FALSE)</f>
        <v>1</v>
      </c>
      <c r="L291" s="8"/>
      <c r="M291" s="43">
        <f>(ATLETAS[2PM]*2)+(ATLETAS[3PM]*3)+(ATLETAS[FTM])</f>
        <v>0</v>
      </c>
      <c r="N291" s="43">
        <f>ATLETAS[2PM]+ATLETAS[3PM]</f>
        <v>0</v>
      </c>
      <c r="O291" s="43">
        <f>ATLETAS[2PA]+ATLETAS[3PA]</f>
        <v>0</v>
      </c>
      <c r="P291" s="44" t="str">
        <f>IFERROR(ATLETAS[FGM]/ATLETAS[FGA],"")</f>
        <v/>
      </c>
      <c r="Q291" s="8">
        <v>0.0</v>
      </c>
      <c r="R291" s="8">
        <v>0.0</v>
      </c>
      <c r="S291" s="44" t="str">
        <f>IFERROR(ATLETAS[2PM]/ATLETAS[2PA],"")</f>
        <v/>
      </c>
      <c r="T291" s="8">
        <v>0.0</v>
      </c>
      <c r="U291" s="8">
        <v>0.0</v>
      </c>
      <c r="V291" s="44" t="str">
        <f>IFERROR(ATLETAS[3PM]/ATLETAS[3PA],"")</f>
        <v/>
      </c>
      <c r="W291" s="8">
        <v>0.0</v>
      </c>
      <c r="X291" s="8">
        <v>0.0</v>
      </c>
      <c r="Y291" s="44" t="str">
        <f>IFERROR(ATLETAS[FTM]/ATLETAS[FTA],"")</f>
        <v/>
      </c>
      <c r="Z291" s="8">
        <v>1.0</v>
      </c>
      <c r="AA291" s="8">
        <v>0.0</v>
      </c>
      <c r="AB291" s="43">
        <f>ATLETAS[REB O]+ATLETAS[REB D]</f>
        <v>1</v>
      </c>
      <c r="AC291" s="8">
        <v>1.0</v>
      </c>
      <c r="AD291" s="8">
        <v>0.0</v>
      </c>
      <c r="AE291" s="8">
        <v>0.0</v>
      </c>
      <c r="AF291" s="8">
        <v>0.0</v>
      </c>
      <c r="AG291" s="8">
        <v>0.0</v>
      </c>
      <c r="AH291" s="8">
        <v>0.0</v>
      </c>
      <c r="AI291" s="8">
        <v>-1.0</v>
      </c>
      <c r="AJ291" s="45">
        <f>ATLETAS[PONTOS]+ATLETAS[TOTAL REB]+ATLETAS[AST]+ATLETAS[TOCOS]+ATLETAS[ROUB]-(ATLETAS[FGA]-ATLETAS[FGM])-(ATLETAS[FTA]-ATLETAS[FTM])-ATLETAS[ERROS]</f>
        <v>2</v>
      </c>
    </row>
    <row r="292">
      <c r="P292" s="46"/>
      <c r="S292" s="46"/>
      <c r="Y292" s="46"/>
    </row>
    <row r="293">
      <c r="P293" s="46"/>
      <c r="S293" s="46"/>
      <c r="Y293" s="46"/>
    </row>
    <row r="294">
      <c r="P294" s="46"/>
      <c r="S294" s="46"/>
      <c r="Y294" s="46"/>
    </row>
    <row r="295">
      <c r="P295" s="46"/>
      <c r="S295" s="46"/>
      <c r="Y295" s="46"/>
    </row>
    <row r="296">
      <c r="P296" s="46"/>
      <c r="S296" s="46"/>
      <c r="Y296" s="46"/>
    </row>
    <row r="297">
      <c r="P297" s="46"/>
      <c r="S297" s="46"/>
      <c r="Y297" s="46"/>
    </row>
    <row r="298">
      <c r="P298" s="46"/>
      <c r="S298" s="46"/>
      <c r="Y298" s="46"/>
    </row>
    <row r="299">
      <c r="P299" s="46"/>
      <c r="S299" s="46"/>
      <c r="Y299" s="46"/>
    </row>
    <row r="300">
      <c r="P300" s="46"/>
      <c r="S300" s="46"/>
      <c r="Y300" s="46"/>
    </row>
    <row r="301">
      <c r="P301" s="46"/>
      <c r="S301" s="46"/>
      <c r="Y301" s="46"/>
    </row>
    <row r="302">
      <c r="P302" s="46"/>
      <c r="S302" s="46"/>
      <c r="Y302" s="46"/>
    </row>
    <row r="303">
      <c r="P303" s="46"/>
      <c r="S303" s="46"/>
      <c r="Y303" s="46"/>
    </row>
    <row r="304">
      <c r="P304" s="46"/>
      <c r="S304" s="46"/>
      <c r="Y304" s="46"/>
    </row>
    <row r="305">
      <c r="P305" s="46"/>
      <c r="S305" s="46"/>
      <c r="Y305" s="46"/>
    </row>
    <row r="306">
      <c r="P306" s="46"/>
      <c r="S306" s="46"/>
      <c r="Y306" s="46"/>
    </row>
    <row r="307">
      <c r="P307" s="46"/>
      <c r="S307" s="46"/>
      <c r="Y307" s="46"/>
    </row>
    <row r="308">
      <c r="P308" s="46"/>
      <c r="S308" s="46"/>
      <c r="Y308" s="46"/>
    </row>
    <row r="309">
      <c r="P309" s="46"/>
      <c r="S309" s="46"/>
      <c r="Y309" s="46"/>
    </row>
    <row r="310">
      <c r="P310" s="46"/>
      <c r="S310" s="46"/>
      <c r="Y310" s="46"/>
    </row>
    <row r="311">
      <c r="P311" s="46"/>
      <c r="S311" s="46"/>
      <c r="Y311" s="46"/>
    </row>
    <row r="312">
      <c r="P312" s="46"/>
      <c r="S312" s="46"/>
      <c r="Y312" s="46"/>
    </row>
    <row r="313">
      <c r="P313" s="46"/>
      <c r="S313" s="46"/>
      <c r="Y313" s="46"/>
    </row>
    <row r="314">
      <c r="P314" s="46"/>
      <c r="S314" s="46"/>
      <c r="Y314" s="46"/>
    </row>
    <row r="315">
      <c r="P315" s="46"/>
      <c r="S315" s="46"/>
      <c r="Y315" s="46"/>
    </row>
    <row r="316">
      <c r="P316" s="46"/>
      <c r="S316" s="46"/>
      <c r="Y316" s="46"/>
    </row>
    <row r="317">
      <c r="P317" s="46"/>
      <c r="S317" s="46"/>
      <c r="Y317" s="46"/>
    </row>
    <row r="318">
      <c r="P318" s="46"/>
      <c r="S318" s="46"/>
      <c r="Y318" s="46"/>
    </row>
    <row r="319">
      <c r="P319" s="46"/>
      <c r="S319" s="46"/>
      <c r="Y319" s="46"/>
    </row>
    <row r="320">
      <c r="P320" s="46"/>
      <c r="S320" s="46"/>
      <c r="Y320" s="46"/>
    </row>
    <row r="321">
      <c r="P321" s="46"/>
      <c r="S321" s="46"/>
      <c r="Y321" s="46"/>
    </row>
    <row r="322">
      <c r="P322" s="46"/>
      <c r="S322" s="46"/>
      <c r="Y322" s="46"/>
    </row>
    <row r="323">
      <c r="P323" s="46"/>
      <c r="S323" s="46"/>
      <c r="Y323" s="46"/>
    </row>
    <row r="324">
      <c r="P324" s="46"/>
      <c r="S324" s="46"/>
      <c r="Y324" s="46"/>
    </row>
    <row r="325">
      <c r="P325" s="46"/>
      <c r="S325" s="46"/>
      <c r="Y325" s="46"/>
    </row>
    <row r="326">
      <c r="P326" s="46"/>
      <c r="S326" s="46"/>
      <c r="Y326" s="46"/>
    </row>
    <row r="327">
      <c r="P327" s="46"/>
      <c r="S327" s="46"/>
      <c r="Y327" s="46"/>
    </row>
    <row r="328">
      <c r="P328" s="46"/>
      <c r="S328" s="46"/>
      <c r="Y328" s="46"/>
    </row>
    <row r="329">
      <c r="P329" s="46"/>
      <c r="S329" s="46"/>
      <c r="Y329" s="46"/>
    </row>
    <row r="330">
      <c r="P330" s="46"/>
      <c r="S330" s="46"/>
      <c r="Y330" s="46"/>
    </row>
    <row r="331">
      <c r="P331" s="46"/>
      <c r="S331" s="46"/>
      <c r="Y331" s="46"/>
    </row>
    <row r="332">
      <c r="P332" s="46"/>
      <c r="S332" s="46"/>
      <c r="Y332" s="46"/>
    </row>
    <row r="333">
      <c r="P333" s="46"/>
      <c r="S333" s="46"/>
      <c r="Y333" s="46"/>
    </row>
    <row r="334">
      <c r="P334" s="46"/>
      <c r="S334" s="46"/>
      <c r="Y334" s="46"/>
    </row>
    <row r="335">
      <c r="P335" s="46"/>
      <c r="S335" s="46"/>
      <c r="Y335" s="46"/>
    </row>
    <row r="336">
      <c r="P336" s="46"/>
      <c r="S336" s="46"/>
      <c r="Y336" s="46"/>
    </row>
    <row r="337">
      <c r="P337" s="46"/>
      <c r="S337" s="46"/>
      <c r="Y337" s="46"/>
    </row>
    <row r="338">
      <c r="P338" s="46"/>
      <c r="S338" s="46"/>
      <c r="Y338" s="46"/>
    </row>
    <row r="339">
      <c r="P339" s="46"/>
      <c r="S339" s="46"/>
      <c r="Y339" s="46"/>
    </row>
    <row r="340">
      <c r="P340" s="46"/>
      <c r="S340" s="46"/>
      <c r="Y340" s="46"/>
    </row>
    <row r="341">
      <c r="P341" s="46"/>
      <c r="S341" s="46"/>
      <c r="Y341" s="46"/>
    </row>
    <row r="342">
      <c r="P342" s="46"/>
      <c r="S342" s="46"/>
      <c r="Y342" s="46"/>
    </row>
    <row r="343">
      <c r="P343" s="46"/>
      <c r="S343" s="46"/>
      <c r="Y343" s="46"/>
    </row>
    <row r="344">
      <c r="P344" s="46"/>
      <c r="S344" s="46"/>
      <c r="Y344" s="46"/>
    </row>
    <row r="345">
      <c r="P345" s="46"/>
      <c r="S345" s="46"/>
      <c r="Y345" s="46"/>
    </row>
    <row r="346">
      <c r="P346" s="46"/>
      <c r="S346" s="46"/>
      <c r="Y346" s="46"/>
    </row>
    <row r="347">
      <c r="P347" s="46"/>
      <c r="S347" s="46"/>
      <c r="Y347" s="46"/>
    </row>
    <row r="348">
      <c r="P348" s="46"/>
      <c r="S348" s="46"/>
      <c r="Y348" s="46"/>
    </row>
    <row r="349">
      <c r="P349" s="46"/>
      <c r="S349" s="46"/>
      <c r="Y349" s="46"/>
    </row>
    <row r="350">
      <c r="P350" s="46"/>
      <c r="S350" s="46"/>
      <c r="Y350" s="46"/>
    </row>
    <row r="351">
      <c r="P351" s="46"/>
      <c r="S351" s="46"/>
      <c r="Y351" s="46"/>
    </row>
    <row r="352">
      <c r="P352" s="46"/>
      <c r="S352" s="46"/>
      <c r="Y352" s="46"/>
    </row>
    <row r="353">
      <c r="P353" s="46"/>
      <c r="S353" s="46"/>
      <c r="Y353" s="46"/>
    </row>
    <row r="354">
      <c r="P354" s="46"/>
      <c r="S354" s="46"/>
      <c r="Y354" s="46"/>
    </row>
    <row r="355">
      <c r="P355" s="46"/>
      <c r="S355" s="46"/>
      <c r="Y355" s="46"/>
    </row>
    <row r="356">
      <c r="P356" s="46"/>
      <c r="S356" s="46"/>
      <c r="Y356" s="46"/>
    </row>
    <row r="357">
      <c r="P357" s="46"/>
      <c r="S357" s="46"/>
      <c r="Y357" s="46"/>
    </row>
    <row r="358">
      <c r="P358" s="46"/>
      <c r="S358" s="46"/>
      <c r="Y358" s="46"/>
    </row>
    <row r="359">
      <c r="P359" s="46"/>
      <c r="S359" s="46"/>
      <c r="Y359" s="46"/>
    </row>
    <row r="360">
      <c r="P360" s="46"/>
      <c r="S360" s="46"/>
      <c r="Y360" s="46"/>
    </row>
    <row r="361">
      <c r="P361" s="46"/>
      <c r="S361" s="46"/>
      <c r="Y361" s="46"/>
    </row>
    <row r="362">
      <c r="P362" s="46"/>
      <c r="S362" s="46"/>
      <c r="Y362" s="46"/>
    </row>
    <row r="363">
      <c r="P363" s="46"/>
      <c r="S363" s="46"/>
      <c r="Y363" s="46"/>
    </row>
    <row r="364">
      <c r="P364" s="46"/>
      <c r="S364" s="46"/>
      <c r="Y364" s="46"/>
    </row>
    <row r="365">
      <c r="P365" s="46"/>
      <c r="S365" s="46"/>
      <c r="Y365" s="46"/>
    </row>
    <row r="366">
      <c r="P366" s="46"/>
      <c r="S366" s="46"/>
      <c r="Y366" s="46"/>
    </row>
    <row r="367">
      <c r="P367" s="46"/>
      <c r="S367" s="46"/>
      <c r="Y367" s="46"/>
    </row>
    <row r="368">
      <c r="P368" s="46"/>
      <c r="S368" s="46"/>
      <c r="Y368" s="46"/>
    </row>
    <row r="369">
      <c r="P369" s="46"/>
      <c r="S369" s="46"/>
      <c r="Y369" s="46"/>
    </row>
    <row r="370">
      <c r="P370" s="46"/>
      <c r="S370" s="46"/>
      <c r="Y370" s="46"/>
    </row>
    <row r="371">
      <c r="P371" s="46"/>
      <c r="S371" s="46"/>
      <c r="Y371" s="46"/>
    </row>
    <row r="372">
      <c r="P372" s="46"/>
      <c r="S372" s="46"/>
      <c r="Y372" s="46"/>
    </row>
    <row r="373">
      <c r="P373" s="46"/>
      <c r="S373" s="46"/>
      <c r="Y373" s="46"/>
    </row>
    <row r="374">
      <c r="P374" s="46"/>
      <c r="S374" s="46"/>
      <c r="Y374" s="46"/>
    </row>
    <row r="375">
      <c r="P375" s="46"/>
      <c r="S375" s="46"/>
      <c r="Y375" s="46"/>
    </row>
    <row r="376">
      <c r="P376" s="46"/>
      <c r="S376" s="46"/>
      <c r="Y376" s="46"/>
    </row>
    <row r="377">
      <c r="P377" s="46"/>
      <c r="S377" s="46"/>
      <c r="Y377" s="46"/>
    </row>
    <row r="378">
      <c r="P378" s="46"/>
      <c r="S378" s="46"/>
      <c r="Y378" s="46"/>
    </row>
    <row r="379">
      <c r="P379" s="46"/>
      <c r="S379" s="46"/>
      <c r="Y379" s="46"/>
    </row>
    <row r="380">
      <c r="P380" s="46"/>
      <c r="S380" s="46"/>
      <c r="Y380" s="46"/>
    </row>
    <row r="381">
      <c r="P381" s="46"/>
      <c r="S381" s="46"/>
      <c r="Y381" s="46"/>
    </row>
    <row r="382">
      <c r="P382" s="46"/>
      <c r="S382" s="46"/>
      <c r="Y382" s="46"/>
    </row>
    <row r="383">
      <c r="P383" s="46"/>
      <c r="S383" s="46"/>
      <c r="Y383" s="46"/>
    </row>
    <row r="384">
      <c r="P384" s="46"/>
      <c r="S384" s="46"/>
      <c r="Y384" s="46"/>
    </row>
    <row r="385">
      <c r="P385" s="46"/>
      <c r="S385" s="46"/>
      <c r="Y385" s="46"/>
    </row>
    <row r="386">
      <c r="P386" s="46"/>
      <c r="S386" s="46"/>
      <c r="Y386" s="46"/>
    </row>
    <row r="387">
      <c r="P387" s="46"/>
      <c r="S387" s="46"/>
      <c r="Y387" s="46"/>
    </row>
    <row r="388">
      <c r="P388" s="46"/>
      <c r="S388" s="46"/>
      <c r="Y388" s="46"/>
    </row>
    <row r="389">
      <c r="P389" s="46"/>
      <c r="S389" s="46"/>
      <c r="Y389" s="46"/>
    </row>
    <row r="390">
      <c r="P390" s="46"/>
      <c r="S390" s="46"/>
      <c r="Y390" s="46"/>
    </row>
    <row r="391">
      <c r="P391" s="46"/>
      <c r="S391" s="46"/>
      <c r="Y391" s="46"/>
    </row>
    <row r="392">
      <c r="P392" s="46"/>
      <c r="S392" s="46"/>
      <c r="Y392" s="46"/>
    </row>
    <row r="393">
      <c r="P393" s="46"/>
      <c r="S393" s="46"/>
      <c r="Y393" s="46"/>
    </row>
    <row r="394">
      <c r="P394" s="46"/>
      <c r="S394" s="46"/>
      <c r="Y394" s="46"/>
    </row>
    <row r="395">
      <c r="P395" s="46"/>
      <c r="S395" s="46"/>
      <c r="Y395" s="46"/>
    </row>
    <row r="396">
      <c r="P396" s="46"/>
      <c r="S396" s="46"/>
      <c r="Y396" s="46"/>
    </row>
    <row r="397">
      <c r="P397" s="46"/>
      <c r="S397" s="46"/>
      <c r="Y397" s="46"/>
    </row>
    <row r="398">
      <c r="P398" s="46"/>
      <c r="S398" s="46"/>
      <c r="Y398" s="46"/>
    </row>
    <row r="399">
      <c r="P399" s="46"/>
      <c r="S399" s="46"/>
      <c r="Y399" s="46"/>
    </row>
    <row r="400">
      <c r="P400" s="46"/>
      <c r="S400" s="46"/>
      <c r="Y400" s="46"/>
    </row>
    <row r="401">
      <c r="P401" s="46"/>
      <c r="S401" s="46"/>
      <c r="Y401" s="46"/>
    </row>
    <row r="402">
      <c r="P402" s="46"/>
      <c r="S402" s="46"/>
      <c r="Y402" s="46"/>
    </row>
    <row r="403">
      <c r="P403" s="46"/>
      <c r="S403" s="46"/>
      <c r="Y403" s="46"/>
    </row>
    <row r="404">
      <c r="P404" s="46"/>
      <c r="S404" s="46"/>
      <c r="Y404" s="46"/>
    </row>
    <row r="405">
      <c r="P405" s="46"/>
      <c r="S405" s="46"/>
      <c r="Y405" s="46"/>
    </row>
    <row r="406">
      <c r="P406" s="46"/>
      <c r="S406" s="46"/>
      <c r="Y406" s="46"/>
    </row>
    <row r="407">
      <c r="P407" s="46"/>
      <c r="S407" s="46"/>
      <c r="Y407" s="46"/>
    </row>
    <row r="408">
      <c r="P408" s="46"/>
      <c r="S408" s="46"/>
      <c r="Y408" s="46"/>
    </row>
    <row r="409">
      <c r="P409" s="46"/>
      <c r="S409" s="46"/>
      <c r="Y409" s="46"/>
    </row>
    <row r="410">
      <c r="P410" s="46"/>
      <c r="S410" s="46"/>
      <c r="Y410" s="46"/>
    </row>
    <row r="411">
      <c r="P411" s="46"/>
      <c r="S411" s="46"/>
      <c r="Y411" s="46"/>
    </row>
    <row r="412">
      <c r="P412" s="46"/>
      <c r="S412" s="46"/>
      <c r="Y412" s="46"/>
    </row>
    <row r="413">
      <c r="P413" s="46"/>
      <c r="S413" s="46"/>
      <c r="Y413" s="46"/>
    </row>
    <row r="414">
      <c r="P414" s="46"/>
      <c r="S414" s="46"/>
      <c r="Y414" s="46"/>
    </row>
    <row r="415">
      <c r="P415" s="46"/>
      <c r="S415" s="46"/>
      <c r="Y415" s="46"/>
    </row>
    <row r="416">
      <c r="P416" s="46"/>
      <c r="S416" s="46"/>
      <c r="Y416" s="46"/>
    </row>
    <row r="417">
      <c r="P417" s="46"/>
      <c r="S417" s="46"/>
      <c r="Y417" s="46"/>
    </row>
    <row r="418">
      <c r="P418" s="46"/>
      <c r="S418" s="46"/>
      <c r="Y418" s="46"/>
    </row>
    <row r="419">
      <c r="P419" s="46"/>
      <c r="S419" s="46"/>
      <c r="Y419" s="46"/>
    </row>
    <row r="420">
      <c r="P420" s="46"/>
      <c r="S420" s="46"/>
      <c r="Y420" s="46"/>
    </row>
    <row r="421">
      <c r="P421" s="46"/>
      <c r="S421" s="46"/>
      <c r="Y421" s="46"/>
    </row>
    <row r="422">
      <c r="P422" s="46"/>
      <c r="S422" s="46"/>
      <c r="Y422" s="46"/>
    </row>
    <row r="423">
      <c r="P423" s="46"/>
      <c r="S423" s="46"/>
      <c r="Y423" s="46"/>
    </row>
    <row r="424">
      <c r="P424" s="46"/>
      <c r="S424" s="46"/>
      <c r="Y424" s="46"/>
    </row>
    <row r="425">
      <c r="P425" s="46"/>
      <c r="S425" s="46"/>
      <c r="Y425" s="46"/>
    </row>
    <row r="426">
      <c r="P426" s="46"/>
      <c r="S426" s="46"/>
      <c r="Y426" s="46"/>
    </row>
    <row r="427">
      <c r="P427" s="46"/>
      <c r="S427" s="46"/>
      <c r="Y427" s="46"/>
    </row>
    <row r="428">
      <c r="P428" s="46"/>
      <c r="S428" s="46"/>
      <c r="Y428" s="46"/>
    </row>
    <row r="429">
      <c r="P429" s="46"/>
      <c r="S429" s="46"/>
      <c r="Y429" s="46"/>
    </row>
    <row r="430">
      <c r="P430" s="46"/>
      <c r="S430" s="46"/>
      <c r="Y430" s="46"/>
    </row>
    <row r="431">
      <c r="P431" s="46"/>
      <c r="S431" s="46"/>
      <c r="Y431" s="46"/>
    </row>
    <row r="432">
      <c r="P432" s="46"/>
      <c r="S432" s="46"/>
      <c r="Y432" s="46"/>
    </row>
    <row r="433">
      <c r="P433" s="46"/>
      <c r="S433" s="46"/>
      <c r="Y433" s="46"/>
    </row>
    <row r="434">
      <c r="P434" s="46"/>
      <c r="S434" s="46"/>
      <c r="Y434" s="46"/>
    </row>
    <row r="435">
      <c r="P435" s="46"/>
      <c r="S435" s="46"/>
      <c r="Y435" s="46"/>
    </row>
    <row r="436">
      <c r="P436" s="46"/>
      <c r="S436" s="46"/>
      <c r="Y436" s="46"/>
    </row>
    <row r="437">
      <c r="P437" s="46"/>
      <c r="S437" s="46"/>
      <c r="Y437" s="46"/>
    </row>
    <row r="438">
      <c r="P438" s="46"/>
      <c r="S438" s="46"/>
      <c r="Y438" s="46"/>
    </row>
    <row r="439">
      <c r="P439" s="46"/>
      <c r="S439" s="46"/>
      <c r="Y439" s="46"/>
    </row>
    <row r="440">
      <c r="P440" s="46"/>
      <c r="S440" s="46"/>
      <c r="Y440" s="46"/>
    </row>
    <row r="441">
      <c r="P441" s="46"/>
      <c r="S441" s="46"/>
      <c r="Y441" s="46"/>
    </row>
    <row r="442">
      <c r="P442" s="46"/>
      <c r="S442" s="46"/>
      <c r="Y442" s="46"/>
    </row>
    <row r="443">
      <c r="P443" s="46"/>
      <c r="S443" s="46"/>
      <c r="Y443" s="46"/>
    </row>
    <row r="444">
      <c r="P444" s="46"/>
      <c r="S444" s="46"/>
      <c r="Y444" s="46"/>
    </row>
    <row r="445">
      <c r="P445" s="46"/>
      <c r="S445" s="46"/>
      <c r="Y445" s="46"/>
    </row>
    <row r="446">
      <c r="P446" s="46"/>
      <c r="S446" s="46"/>
      <c r="Y446" s="46"/>
    </row>
    <row r="447">
      <c r="P447" s="46"/>
      <c r="S447" s="46"/>
      <c r="Y447" s="46"/>
    </row>
    <row r="448">
      <c r="P448" s="46"/>
      <c r="S448" s="46"/>
      <c r="Y448" s="46"/>
    </row>
    <row r="449">
      <c r="P449" s="46"/>
      <c r="S449" s="46"/>
      <c r="Y449" s="46"/>
    </row>
    <row r="450">
      <c r="P450" s="46"/>
      <c r="S450" s="46"/>
      <c r="Y450" s="46"/>
    </row>
    <row r="451">
      <c r="P451" s="46"/>
      <c r="S451" s="46"/>
      <c r="Y451" s="46"/>
    </row>
    <row r="452">
      <c r="P452" s="46"/>
      <c r="S452" s="46"/>
      <c r="Y452" s="46"/>
    </row>
    <row r="453">
      <c r="P453" s="46"/>
      <c r="S453" s="46"/>
      <c r="Y453" s="46"/>
    </row>
    <row r="454">
      <c r="P454" s="46"/>
      <c r="S454" s="46"/>
      <c r="Y454" s="46"/>
    </row>
    <row r="455">
      <c r="P455" s="46"/>
      <c r="S455" s="46"/>
      <c r="Y455" s="46"/>
    </row>
    <row r="456">
      <c r="P456" s="46"/>
      <c r="S456" s="46"/>
      <c r="Y456" s="46"/>
    </row>
    <row r="457">
      <c r="P457" s="46"/>
      <c r="S457" s="46"/>
      <c r="Y457" s="46"/>
    </row>
    <row r="458">
      <c r="P458" s="46"/>
      <c r="S458" s="46"/>
      <c r="Y458" s="46"/>
    </row>
    <row r="459">
      <c r="P459" s="46"/>
      <c r="S459" s="46"/>
      <c r="Y459" s="46"/>
    </row>
    <row r="460">
      <c r="P460" s="46"/>
      <c r="S460" s="46"/>
      <c r="Y460" s="46"/>
    </row>
    <row r="461">
      <c r="P461" s="46"/>
      <c r="S461" s="46"/>
      <c r="Y461" s="46"/>
    </row>
    <row r="462">
      <c r="P462" s="46"/>
      <c r="S462" s="46"/>
      <c r="Y462" s="46"/>
    </row>
    <row r="463">
      <c r="P463" s="46"/>
      <c r="S463" s="46"/>
      <c r="Y463" s="46"/>
    </row>
    <row r="464">
      <c r="P464" s="46"/>
      <c r="S464" s="46"/>
      <c r="Y464" s="46"/>
    </row>
    <row r="465">
      <c r="P465" s="46"/>
      <c r="S465" s="46"/>
      <c r="Y465" s="46"/>
    </row>
    <row r="466">
      <c r="P466" s="46"/>
      <c r="S466" s="46"/>
      <c r="Y466" s="46"/>
    </row>
    <row r="467">
      <c r="P467" s="46"/>
      <c r="S467" s="46"/>
      <c r="Y467" s="46"/>
    </row>
    <row r="468">
      <c r="P468" s="46"/>
      <c r="S468" s="46"/>
      <c r="Y468" s="46"/>
    </row>
    <row r="469">
      <c r="P469" s="46"/>
      <c r="S469" s="46"/>
      <c r="Y469" s="46"/>
    </row>
    <row r="470">
      <c r="P470" s="46"/>
      <c r="S470" s="46"/>
      <c r="Y470" s="46"/>
    </row>
    <row r="471">
      <c r="P471" s="46"/>
      <c r="S471" s="46"/>
      <c r="Y471" s="46"/>
    </row>
    <row r="472">
      <c r="P472" s="46"/>
      <c r="S472" s="46"/>
      <c r="Y472" s="46"/>
    </row>
    <row r="473">
      <c r="P473" s="46"/>
      <c r="S473" s="46"/>
      <c r="Y473" s="46"/>
    </row>
    <row r="474">
      <c r="P474" s="46"/>
      <c r="S474" s="46"/>
      <c r="Y474" s="46"/>
    </row>
    <row r="475">
      <c r="P475" s="46"/>
      <c r="S475" s="46"/>
      <c r="Y475" s="46"/>
    </row>
    <row r="476">
      <c r="P476" s="46"/>
      <c r="S476" s="46"/>
      <c r="Y476" s="46"/>
    </row>
    <row r="477">
      <c r="P477" s="46"/>
      <c r="S477" s="46"/>
      <c r="Y477" s="46"/>
    </row>
    <row r="478">
      <c r="P478" s="46"/>
      <c r="S478" s="46"/>
      <c r="Y478" s="46"/>
    </row>
    <row r="479">
      <c r="P479" s="46"/>
      <c r="S479" s="46"/>
      <c r="Y479" s="46"/>
    </row>
    <row r="480">
      <c r="P480" s="46"/>
      <c r="S480" s="46"/>
      <c r="Y480" s="46"/>
    </row>
    <row r="481">
      <c r="P481" s="46"/>
      <c r="S481" s="46"/>
      <c r="Y481" s="46"/>
    </row>
    <row r="482">
      <c r="P482" s="46"/>
      <c r="S482" s="46"/>
      <c r="Y482" s="46"/>
    </row>
    <row r="483">
      <c r="P483" s="46"/>
      <c r="S483" s="46"/>
      <c r="Y483" s="46"/>
    </row>
    <row r="484">
      <c r="P484" s="46"/>
      <c r="S484" s="46"/>
      <c r="Y484" s="46"/>
    </row>
    <row r="485">
      <c r="P485" s="46"/>
      <c r="S485" s="46"/>
      <c r="Y485" s="46"/>
    </row>
    <row r="486">
      <c r="P486" s="46"/>
      <c r="S486" s="46"/>
      <c r="Y486" s="46"/>
    </row>
    <row r="487">
      <c r="P487" s="46"/>
      <c r="S487" s="46"/>
      <c r="Y487" s="46"/>
    </row>
    <row r="488">
      <c r="P488" s="46"/>
      <c r="S488" s="46"/>
      <c r="Y488" s="46"/>
    </row>
    <row r="489">
      <c r="P489" s="46"/>
      <c r="S489" s="46"/>
      <c r="Y489" s="46"/>
    </row>
    <row r="490">
      <c r="P490" s="46"/>
      <c r="S490" s="46"/>
      <c r="Y490" s="46"/>
    </row>
    <row r="491">
      <c r="P491" s="46"/>
      <c r="S491" s="46"/>
      <c r="Y491" s="46"/>
    </row>
    <row r="492">
      <c r="P492" s="46"/>
      <c r="S492" s="46"/>
      <c r="Y492" s="46"/>
    </row>
    <row r="493">
      <c r="P493" s="46"/>
      <c r="S493" s="46"/>
      <c r="Y493" s="46"/>
    </row>
    <row r="494">
      <c r="P494" s="46"/>
      <c r="S494" s="46"/>
      <c r="Y494" s="46"/>
    </row>
    <row r="495">
      <c r="P495" s="46"/>
      <c r="S495" s="46"/>
      <c r="Y495" s="46"/>
    </row>
    <row r="496">
      <c r="P496" s="46"/>
      <c r="S496" s="46"/>
      <c r="Y496" s="46"/>
    </row>
    <row r="497">
      <c r="P497" s="46"/>
      <c r="S497" s="46"/>
      <c r="Y497" s="46"/>
    </row>
    <row r="498">
      <c r="P498" s="46"/>
      <c r="S498" s="46"/>
      <c r="Y498" s="46"/>
    </row>
    <row r="499">
      <c r="P499" s="46"/>
      <c r="S499" s="46"/>
      <c r="Y499" s="46"/>
    </row>
    <row r="500">
      <c r="P500" s="46"/>
      <c r="S500" s="46"/>
      <c r="Y500" s="46"/>
    </row>
    <row r="501">
      <c r="P501" s="46"/>
      <c r="S501" s="46"/>
      <c r="Y501" s="46"/>
    </row>
    <row r="502">
      <c r="P502" s="46"/>
      <c r="S502" s="46"/>
      <c r="Y502" s="46"/>
    </row>
    <row r="503">
      <c r="P503" s="46"/>
      <c r="S503" s="46"/>
      <c r="Y503" s="46"/>
    </row>
    <row r="504">
      <c r="P504" s="46"/>
      <c r="S504" s="46"/>
      <c r="Y504" s="46"/>
    </row>
    <row r="505">
      <c r="P505" s="46"/>
      <c r="S505" s="46"/>
      <c r="Y505" s="46"/>
    </row>
    <row r="506">
      <c r="P506" s="46"/>
      <c r="S506" s="46"/>
      <c r="Y506" s="46"/>
    </row>
    <row r="507">
      <c r="P507" s="46"/>
      <c r="S507" s="46"/>
      <c r="Y507" s="46"/>
    </row>
    <row r="508">
      <c r="P508" s="46"/>
      <c r="S508" s="46"/>
      <c r="Y508" s="46"/>
    </row>
    <row r="509">
      <c r="P509" s="46"/>
      <c r="S509" s="46"/>
      <c r="Y509" s="46"/>
    </row>
    <row r="510">
      <c r="P510" s="46"/>
      <c r="S510" s="46"/>
      <c r="Y510" s="46"/>
    </row>
    <row r="511">
      <c r="P511" s="46"/>
      <c r="S511" s="46"/>
      <c r="Y511" s="46"/>
    </row>
    <row r="512">
      <c r="P512" s="46"/>
      <c r="S512" s="46"/>
      <c r="Y512" s="46"/>
    </row>
    <row r="513">
      <c r="P513" s="46"/>
      <c r="S513" s="46"/>
      <c r="Y513" s="46"/>
    </row>
    <row r="514">
      <c r="P514" s="46"/>
      <c r="S514" s="46"/>
      <c r="Y514" s="46"/>
    </row>
    <row r="515">
      <c r="P515" s="46"/>
      <c r="S515" s="46"/>
      <c r="Y515" s="46"/>
    </row>
    <row r="516">
      <c r="P516" s="46"/>
      <c r="S516" s="46"/>
      <c r="Y516" s="46"/>
    </row>
    <row r="517">
      <c r="P517" s="46"/>
      <c r="S517" s="46"/>
      <c r="Y517" s="46"/>
    </row>
    <row r="518">
      <c r="P518" s="46"/>
      <c r="S518" s="46"/>
      <c r="Y518" s="46"/>
    </row>
    <row r="519">
      <c r="P519" s="46"/>
      <c r="S519" s="46"/>
      <c r="Y519" s="46"/>
    </row>
    <row r="520">
      <c r="P520" s="46"/>
      <c r="S520" s="46"/>
      <c r="Y520" s="46"/>
    </row>
    <row r="521">
      <c r="P521" s="46"/>
      <c r="S521" s="46"/>
      <c r="Y521" s="46"/>
    </row>
    <row r="522">
      <c r="P522" s="46"/>
      <c r="S522" s="46"/>
      <c r="Y522" s="46"/>
    </row>
    <row r="523">
      <c r="P523" s="46"/>
      <c r="S523" s="46"/>
      <c r="Y523" s="46"/>
    </row>
    <row r="524">
      <c r="P524" s="46"/>
      <c r="S524" s="46"/>
      <c r="Y524" s="46"/>
    </row>
    <row r="525">
      <c r="P525" s="46"/>
      <c r="S525" s="46"/>
      <c r="Y525" s="46"/>
    </row>
    <row r="526">
      <c r="P526" s="46"/>
      <c r="S526" s="46"/>
      <c r="Y526" s="46"/>
    </row>
    <row r="527">
      <c r="P527" s="46"/>
      <c r="S527" s="46"/>
      <c r="Y527" s="46"/>
    </row>
    <row r="528">
      <c r="P528" s="46"/>
      <c r="S528" s="46"/>
      <c r="Y528" s="46"/>
    </row>
    <row r="529">
      <c r="P529" s="46"/>
      <c r="S529" s="46"/>
      <c r="Y529" s="46"/>
    </row>
    <row r="530">
      <c r="P530" s="46"/>
      <c r="S530" s="46"/>
      <c r="Y530" s="46"/>
    </row>
    <row r="531">
      <c r="P531" s="46"/>
      <c r="S531" s="46"/>
      <c r="Y531" s="46"/>
    </row>
    <row r="532">
      <c r="P532" s="46"/>
      <c r="S532" s="46"/>
      <c r="Y532" s="46"/>
    </row>
    <row r="533">
      <c r="P533" s="46"/>
      <c r="S533" s="46"/>
      <c r="Y533" s="46"/>
    </row>
    <row r="534">
      <c r="P534" s="46"/>
      <c r="S534" s="46"/>
      <c r="Y534" s="46"/>
    </row>
    <row r="535">
      <c r="P535" s="46"/>
      <c r="S535" s="46"/>
      <c r="Y535" s="46"/>
    </row>
    <row r="536">
      <c r="P536" s="46"/>
      <c r="S536" s="46"/>
      <c r="Y536" s="46"/>
    </row>
    <row r="537">
      <c r="P537" s="46"/>
      <c r="S537" s="46"/>
      <c r="Y537" s="46"/>
    </row>
    <row r="538">
      <c r="P538" s="46"/>
      <c r="S538" s="46"/>
      <c r="Y538" s="46"/>
    </row>
    <row r="539">
      <c r="P539" s="46"/>
      <c r="S539" s="46"/>
      <c r="Y539" s="46"/>
    </row>
    <row r="540">
      <c r="P540" s="46"/>
      <c r="S540" s="46"/>
      <c r="Y540" s="46"/>
    </row>
    <row r="541">
      <c r="P541" s="46"/>
      <c r="S541" s="46"/>
      <c r="Y541" s="46"/>
    </row>
    <row r="542">
      <c r="P542" s="46"/>
      <c r="S542" s="46"/>
      <c r="Y542" s="46"/>
    </row>
    <row r="543">
      <c r="P543" s="46"/>
      <c r="S543" s="46"/>
      <c r="Y543" s="46"/>
    </row>
    <row r="544">
      <c r="P544" s="46"/>
      <c r="S544" s="46"/>
      <c r="Y544" s="46"/>
    </row>
    <row r="545">
      <c r="P545" s="46"/>
      <c r="S545" s="46"/>
      <c r="Y545" s="46"/>
    </row>
    <row r="546">
      <c r="P546" s="46"/>
      <c r="S546" s="46"/>
      <c r="Y546" s="46"/>
    </row>
    <row r="547">
      <c r="P547" s="46"/>
      <c r="S547" s="46"/>
      <c r="Y547" s="46"/>
    </row>
    <row r="548">
      <c r="P548" s="46"/>
      <c r="S548" s="46"/>
      <c r="Y548" s="46"/>
    </row>
    <row r="549">
      <c r="P549" s="46"/>
      <c r="S549" s="46"/>
      <c r="Y549" s="46"/>
    </row>
    <row r="550">
      <c r="P550" s="46"/>
      <c r="S550" s="46"/>
      <c r="Y550" s="46"/>
    </row>
    <row r="551">
      <c r="P551" s="46"/>
      <c r="S551" s="46"/>
      <c r="Y551" s="46"/>
    </row>
    <row r="552">
      <c r="P552" s="46"/>
      <c r="S552" s="46"/>
      <c r="Y552" s="46"/>
    </row>
    <row r="553">
      <c r="P553" s="46"/>
      <c r="S553" s="46"/>
      <c r="Y553" s="46"/>
    </row>
    <row r="554">
      <c r="P554" s="46"/>
      <c r="S554" s="46"/>
      <c r="Y554" s="46"/>
    </row>
    <row r="555">
      <c r="P555" s="46"/>
      <c r="S555" s="46"/>
      <c r="Y555" s="46"/>
    </row>
    <row r="556">
      <c r="P556" s="46"/>
      <c r="S556" s="46"/>
      <c r="Y556" s="46"/>
    </row>
    <row r="557">
      <c r="P557" s="46"/>
      <c r="S557" s="46"/>
      <c r="Y557" s="46"/>
    </row>
    <row r="558">
      <c r="P558" s="46"/>
      <c r="S558" s="46"/>
      <c r="Y558" s="46"/>
    </row>
    <row r="559">
      <c r="P559" s="46"/>
      <c r="S559" s="46"/>
      <c r="Y559" s="46"/>
    </row>
    <row r="560">
      <c r="P560" s="46"/>
      <c r="S560" s="46"/>
      <c r="Y560" s="46"/>
    </row>
    <row r="561">
      <c r="P561" s="46"/>
      <c r="S561" s="46"/>
      <c r="Y561" s="46"/>
    </row>
    <row r="562">
      <c r="P562" s="46"/>
      <c r="S562" s="46"/>
      <c r="Y562" s="46"/>
    </row>
    <row r="563">
      <c r="P563" s="46"/>
      <c r="S563" s="46"/>
      <c r="Y563" s="46"/>
    </row>
    <row r="564">
      <c r="P564" s="46"/>
      <c r="S564" s="46"/>
      <c r="Y564" s="46"/>
    </row>
    <row r="565">
      <c r="P565" s="46"/>
      <c r="S565" s="46"/>
      <c r="Y565" s="46"/>
    </row>
    <row r="566">
      <c r="P566" s="46"/>
      <c r="S566" s="46"/>
      <c r="Y566" s="46"/>
    </row>
    <row r="567">
      <c r="P567" s="46"/>
      <c r="S567" s="46"/>
      <c r="Y567" s="46"/>
    </row>
    <row r="568">
      <c r="P568" s="46"/>
      <c r="S568" s="46"/>
      <c r="Y568" s="46"/>
    </row>
    <row r="569">
      <c r="P569" s="46"/>
      <c r="S569" s="46"/>
      <c r="Y569" s="46"/>
    </row>
    <row r="570">
      <c r="P570" s="46"/>
      <c r="S570" s="46"/>
      <c r="Y570" s="46"/>
    </row>
    <row r="571">
      <c r="P571" s="46"/>
      <c r="S571" s="46"/>
      <c r="Y571" s="46"/>
    </row>
    <row r="572">
      <c r="P572" s="46"/>
      <c r="S572" s="46"/>
      <c r="Y572" s="46"/>
    </row>
    <row r="573">
      <c r="P573" s="46"/>
      <c r="S573" s="46"/>
      <c r="Y573" s="46"/>
    </row>
    <row r="574">
      <c r="P574" s="46"/>
      <c r="S574" s="46"/>
      <c r="Y574" s="46"/>
    </row>
    <row r="575">
      <c r="P575" s="46"/>
      <c r="S575" s="46"/>
      <c r="Y575" s="46"/>
    </row>
    <row r="576">
      <c r="P576" s="46"/>
      <c r="S576" s="46"/>
      <c r="Y576" s="46"/>
    </row>
    <row r="577">
      <c r="P577" s="46"/>
      <c r="S577" s="46"/>
      <c r="Y577" s="46"/>
    </row>
    <row r="578">
      <c r="P578" s="46"/>
      <c r="S578" s="46"/>
      <c r="Y578" s="46"/>
    </row>
    <row r="579">
      <c r="P579" s="46"/>
      <c r="S579" s="46"/>
      <c r="Y579" s="46"/>
    </row>
    <row r="580">
      <c r="P580" s="46"/>
      <c r="S580" s="46"/>
      <c r="Y580" s="46"/>
    </row>
    <row r="581">
      <c r="P581" s="46"/>
      <c r="S581" s="46"/>
      <c r="Y581" s="46"/>
    </row>
    <row r="582">
      <c r="P582" s="46"/>
      <c r="S582" s="46"/>
      <c r="Y582" s="46"/>
    </row>
    <row r="583">
      <c r="P583" s="46"/>
      <c r="S583" s="46"/>
      <c r="Y583" s="46"/>
    </row>
    <row r="584">
      <c r="P584" s="46"/>
      <c r="S584" s="46"/>
      <c r="Y584" s="46"/>
    </row>
    <row r="585">
      <c r="P585" s="46"/>
      <c r="S585" s="46"/>
      <c r="Y585" s="46"/>
    </row>
    <row r="586">
      <c r="P586" s="46"/>
      <c r="S586" s="46"/>
      <c r="Y586" s="46"/>
    </row>
    <row r="587">
      <c r="P587" s="46"/>
      <c r="S587" s="46"/>
      <c r="Y587" s="46"/>
    </row>
    <row r="588">
      <c r="P588" s="46"/>
      <c r="S588" s="46"/>
      <c r="Y588" s="46"/>
    </row>
    <row r="589">
      <c r="P589" s="46"/>
      <c r="S589" s="46"/>
      <c r="Y589" s="46"/>
    </row>
    <row r="590">
      <c r="P590" s="46"/>
      <c r="S590" s="46"/>
      <c r="Y590" s="46"/>
    </row>
    <row r="591">
      <c r="P591" s="46"/>
      <c r="S591" s="46"/>
      <c r="Y591" s="46"/>
    </row>
    <row r="592">
      <c r="P592" s="46"/>
      <c r="S592" s="46"/>
      <c r="Y592" s="46"/>
    </row>
    <row r="593">
      <c r="P593" s="46"/>
      <c r="S593" s="46"/>
      <c r="Y593" s="46"/>
    </row>
    <row r="594">
      <c r="P594" s="46"/>
      <c r="S594" s="46"/>
      <c r="Y594" s="46"/>
    </row>
    <row r="595">
      <c r="P595" s="46"/>
      <c r="S595" s="46"/>
      <c r="Y595" s="46"/>
    </row>
    <row r="596">
      <c r="P596" s="46"/>
      <c r="S596" s="46"/>
      <c r="Y596" s="46"/>
    </row>
    <row r="597">
      <c r="P597" s="46"/>
      <c r="S597" s="46"/>
      <c r="Y597" s="46"/>
    </row>
    <row r="598">
      <c r="P598" s="46"/>
      <c r="S598" s="46"/>
      <c r="Y598" s="46"/>
    </row>
    <row r="599">
      <c r="P599" s="46"/>
      <c r="S599" s="46"/>
      <c r="Y599" s="46"/>
    </row>
    <row r="600">
      <c r="P600" s="46"/>
      <c r="S600" s="46"/>
      <c r="Y600" s="46"/>
    </row>
    <row r="601">
      <c r="P601" s="46"/>
      <c r="S601" s="46"/>
      <c r="Y601" s="46"/>
    </row>
    <row r="602">
      <c r="P602" s="46"/>
      <c r="S602" s="46"/>
      <c r="Y602" s="46"/>
    </row>
    <row r="603">
      <c r="P603" s="46"/>
      <c r="S603" s="46"/>
      <c r="Y603" s="46"/>
    </row>
    <row r="604">
      <c r="P604" s="46"/>
      <c r="S604" s="46"/>
      <c r="Y604" s="46"/>
    </row>
    <row r="605">
      <c r="P605" s="46"/>
      <c r="S605" s="46"/>
      <c r="Y605" s="46"/>
    </row>
    <row r="606">
      <c r="P606" s="46"/>
      <c r="S606" s="46"/>
      <c r="Y606" s="46"/>
    </row>
    <row r="607">
      <c r="P607" s="46"/>
      <c r="S607" s="46"/>
      <c r="Y607" s="46"/>
    </row>
    <row r="608">
      <c r="P608" s="46"/>
      <c r="S608" s="46"/>
      <c r="Y608" s="46"/>
    </row>
    <row r="609">
      <c r="P609" s="46"/>
      <c r="S609" s="46"/>
      <c r="Y609" s="46"/>
    </row>
    <row r="610">
      <c r="P610" s="46"/>
      <c r="S610" s="46"/>
      <c r="Y610" s="46"/>
    </row>
    <row r="611">
      <c r="P611" s="46"/>
      <c r="S611" s="46"/>
      <c r="Y611" s="46"/>
    </row>
    <row r="612">
      <c r="P612" s="46"/>
      <c r="S612" s="46"/>
      <c r="Y612" s="46"/>
    </row>
    <row r="613">
      <c r="P613" s="46"/>
      <c r="S613" s="46"/>
      <c r="Y613" s="46"/>
    </row>
    <row r="614">
      <c r="P614" s="46"/>
      <c r="S614" s="46"/>
      <c r="Y614" s="46"/>
    </row>
    <row r="615">
      <c r="P615" s="46"/>
      <c r="S615" s="46"/>
      <c r="Y615" s="46"/>
    </row>
    <row r="616">
      <c r="P616" s="46"/>
      <c r="S616" s="46"/>
      <c r="Y616" s="46"/>
    </row>
    <row r="617">
      <c r="P617" s="46"/>
      <c r="S617" s="46"/>
      <c r="Y617" s="46"/>
    </row>
    <row r="618">
      <c r="P618" s="46"/>
      <c r="S618" s="46"/>
      <c r="Y618" s="46"/>
    </row>
    <row r="619">
      <c r="P619" s="46"/>
      <c r="S619" s="46"/>
      <c r="Y619" s="46"/>
    </row>
    <row r="620">
      <c r="P620" s="46"/>
      <c r="S620" s="46"/>
      <c r="Y620" s="46"/>
    </row>
    <row r="621">
      <c r="P621" s="46"/>
      <c r="S621" s="46"/>
      <c r="Y621" s="46"/>
    </row>
    <row r="622">
      <c r="P622" s="46"/>
      <c r="S622" s="46"/>
      <c r="Y622" s="46"/>
    </row>
    <row r="623">
      <c r="P623" s="46"/>
      <c r="S623" s="46"/>
      <c r="Y623" s="46"/>
    </row>
    <row r="624">
      <c r="P624" s="46"/>
      <c r="S624" s="46"/>
      <c r="Y624" s="46"/>
    </row>
    <row r="625">
      <c r="P625" s="46"/>
      <c r="S625" s="46"/>
      <c r="Y625" s="46"/>
    </row>
    <row r="626">
      <c r="P626" s="46"/>
      <c r="S626" s="46"/>
      <c r="Y626" s="46"/>
    </row>
    <row r="627">
      <c r="P627" s="46"/>
      <c r="S627" s="46"/>
      <c r="Y627" s="46"/>
    </row>
    <row r="628">
      <c r="P628" s="46"/>
      <c r="S628" s="46"/>
      <c r="Y628" s="46"/>
    </row>
    <row r="629">
      <c r="P629" s="46"/>
      <c r="S629" s="46"/>
      <c r="Y629" s="46"/>
    </row>
    <row r="630">
      <c r="P630" s="46"/>
      <c r="S630" s="46"/>
      <c r="Y630" s="46"/>
    </row>
    <row r="631">
      <c r="P631" s="46"/>
      <c r="S631" s="46"/>
      <c r="Y631" s="46"/>
    </row>
    <row r="632">
      <c r="P632" s="46"/>
      <c r="S632" s="46"/>
      <c r="Y632" s="46"/>
    </row>
    <row r="633">
      <c r="P633" s="46"/>
      <c r="S633" s="46"/>
      <c r="Y633" s="46"/>
    </row>
    <row r="634">
      <c r="P634" s="46"/>
      <c r="S634" s="46"/>
      <c r="Y634" s="46"/>
    </row>
    <row r="635">
      <c r="P635" s="46"/>
      <c r="S635" s="46"/>
      <c r="Y635" s="46"/>
    </row>
    <row r="636">
      <c r="P636" s="46"/>
      <c r="S636" s="46"/>
      <c r="Y636" s="46"/>
    </row>
    <row r="637">
      <c r="P637" s="46"/>
      <c r="S637" s="46"/>
      <c r="Y637" s="46"/>
    </row>
    <row r="638">
      <c r="P638" s="46"/>
      <c r="S638" s="46"/>
      <c r="Y638" s="46"/>
    </row>
    <row r="639">
      <c r="P639" s="46"/>
      <c r="S639" s="46"/>
      <c r="Y639" s="46"/>
    </row>
    <row r="640">
      <c r="P640" s="46"/>
      <c r="S640" s="46"/>
      <c r="Y640" s="46"/>
    </row>
    <row r="641">
      <c r="P641" s="46"/>
      <c r="S641" s="46"/>
      <c r="Y641" s="46"/>
    </row>
    <row r="642">
      <c r="P642" s="46"/>
      <c r="S642" s="46"/>
      <c r="Y642" s="46"/>
    </row>
    <row r="643">
      <c r="P643" s="46"/>
      <c r="S643" s="46"/>
      <c r="Y643" s="46"/>
    </row>
    <row r="644">
      <c r="P644" s="46"/>
      <c r="S644" s="46"/>
      <c r="Y644" s="46"/>
    </row>
    <row r="645">
      <c r="P645" s="46"/>
      <c r="S645" s="46"/>
      <c r="Y645" s="46"/>
    </row>
    <row r="646">
      <c r="P646" s="46"/>
      <c r="S646" s="46"/>
      <c r="Y646" s="46"/>
    </row>
    <row r="647">
      <c r="P647" s="46"/>
      <c r="S647" s="46"/>
      <c r="Y647" s="46"/>
    </row>
    <row r="648">
      <c r="P648" s="46"/>
      <c r="S648" s="46"/>
      <c r="Y648" s="46"/>
    </row>
    <row r="649">
      <c r="P649" s="46"/>
      <c r="S649" s="46"/>
      <c r="Y649" s="46"/>
    </row>
    <row r="650">
      <c r="P650" s="46"/>
      <c r="S650" s="46"/>
      <c r="Y650" s="46"/>
    </row>
    <row r="651">
      <c r="P651" s="46"/>
      <c r="S651" s="46"/>
      <c r="Y651" s="46"/>
    </row>
    <row r="652">
      <c r="P652" s="46"/>
      <c r="S652" s="46"/>
      <c r="Y652" s="46"/>
    </row>
    <row r="653">
      <c r="P653" s="46"/>
      <c r="S653" s="46"/>
      <c r="Y653" s="46"/>
    </row>
    <row r="654">
      <c r="P654" s="46"/>
      <c r="S654" s="46"/>
      <c r="Y654" s="46"/>
    </row>
    <row r="655">
      <c r="P655" s="46"/>
      <c r="S655" s="46"/>
      <c r="Y655" s="46"/>
    </row>
    <row r="656">
      <c r="P656" s="46"/>
      <c r="S656" s="46"/>
      <c r="Y656" s="46"/>
    </row>
    <row r="657">
      <c r="P657" s="46"/>
      <c r="S657" s="46"/>
      <c r="Y657" s="46"/>
    </row>
    <row r="658">
      <c r="P658" s="46"/>
      <c r="S658" s="46"/>
      <c r="Y658" s="46"/>
    </row>
    <row r="659">
      <c r="P659" s="46"/>
      <c r="S659" s="46"/>
      <c r="Y659" s="46"/>
    </row>
    <row r="660">
      <c r="P660" s="46"/>
      <c r="S660" s="46"/>
      <c r="Y660" s="46"/>
    </row>
    <row r="661">
      <c r="P661" s="46"/>
      <c r="S661" s="46"/>
      <c r="Y661" s="46"/>
    </row>
    <row r="662">
      <c r="P662" s="46"/>
      <c r="S662" s="46"/>
      <c r="Y662" s="46"/>
    </row>
    <row r="663">
      <c r="P663" s="46"/>
      <c r="S663" s="46"/>
      <c r="Y663" s="46"/>
    </row>
    <row r="664">
      <c r="P664" s="46"/>
      <c r="S664" s="46"/>
      <c r="Y664" s="46"/>
    </row>
    <row r="665">
      <c r="P665" s="46"/>
      <c r="S665" s="46"/>
      <c r="Y665" s="46"/>
    </row>
    <row r="666">
      <c r="P666" s="46"/>
      <c r="S666" s="46"/>
      <c r="Y666" s="46"/>
    </row>
    <row r="667">
      <c r="P667" s="46"/>
      <c r="S667" s="46"/>
      <c r="Y667" s="46"/>
    </row>
    <row r="668">
      <c r="P668" s="46"/>
      <c r="S668" s="46"/>
      <c r="Y668" s="46"/>
    </row>
    <row r="669">
      <c r="P669" s="46"/>
      <c r="S669" s="46"/>
      <c r="Y669" s="46"/>
    </row>
    <row r="670">
      <c r="P670" s="46"/>
      <c r="S670" s="46"/>
      <c r="Y670" s="46"/>
    </row>
    <row r="671">
      <c r="P671" s="46"/>
      <c r="S671" s="46"/>
      <c r="Y671" s="46"/>
    </row>
    <row r="672">
      <c r="P672" s="46"/>
      <c r="S672" s="46"/>
      <c r="Y672" s="46"/>
    </row>
    <row r="673">
      <c r="P673" s="46"/>
      <c r="S673" s="46"/>
      <c r="Y673" s="46"/>
    </row>
    <row r="674">
      <c r="P674" s="46"/>
      <c r="S674" s="46"/>
      <c r="Y674" s="46"/>
    </row>
    <row r="675">
      <c r="P675" s="46"/>
      <c r="S675" s="46"/>
      <c r="Y675" s="46"/>
    </row>
    <row r="676">
      <c r="P676" s="46"/>
      <c r="S676" s="46"/>
      <c r="Y676" s="46"/>
    </row>
    <row r="677">
      <c r="P677" s="46"/>
      <c r="S677" s="46"/>
      <c r="Y677" s="46"/>
    </row>
    <row r="678">
      <c r="P678" s="46"/>
      <c r="S678" s="46"/>
      <c r="Y678" s="46"/>
    </row>
    <row r="679">
      <c r="P679" s="46"/>
      <c r="S679" s="46"/>
      <c r="Y679" s="46"/>
    </row>
    <row r="680">
      <c r="P680" s="46"/>
      <c r="S680" s="46"/>
      <c r="Y680" s="46"/>
    </row>
    <row r="681">
      <c r="P681" s="46"/>
      <c r="S681" s="46"/>
      <c r="Y681" s="46"/>
    </row>
    <row r="682">
      <c r="P682" s="46"/>
      <c r="S682" s="46"/>
      <c r="Y682" s="46"/>
    </row>
    <row r="683">
      <c r="P683" s="46"/>
      <c r="S683" s="46"/>
      <c r="Y683" s="46"/>
    </row>
    <row r="684">
      <c r="P684" s="46"/>
      <c r="S684" s="46"/>
      <c r="Y684" s="46"/>
    </row>
    <row r="685">
      <c r="P685" s="46"/>
      <c r="S685" s="46"/>
      <c r="Y685" s="46"/>
    </row>
    <row r="686">
      <c r="P686" s="46"/>
      <c r="S686" s="46"/>
      <c r="Y686" s="46"/>
    </row>
    <row r="687">
      <c r="P687" s="46"/>
      <c r="S687" s="46"/>
      <c r="Y687" s="46"/>
    </row>
    <row r="688">
      <c r="P688" s="46"/>
      <c r="S688" s="46"/>
      <c r="Y688" s="46"/>
    </row>
    <row r="689">
      <c r="P689" s="46"/>
      <c r="S689" s="46"/>
      <c r="Y689" s="46"/>
    </row>
    <row r="690">
      <c r="P690" s="46"/>
      <c r="S690" s="46"/>
      <c r="Y690" s="46"/>
    </row>
    <row r="691">
      <c r="P691" s="46"/>
      <c r="S691" s="46"/>
      <c r="Y691" s="46"/>
    </row>
    <row r="692">
      <c r="P692" s="46"/>
      <c r="S692" s="46"/>
      <c r="Y692" s="46"/>
    </row>
    <row r="693">
      <c r="P693" s="46"/>
      <c r="S693" s="46"/>
      <c r="Y693" s="46"/>
    </row>
    <row r="694">
      <c r="P694" s="46"/>
      <c r="S694" s="46"/>
      <c r="Y694" s="46"/>
    </row>
    <row r="695">
      <c r="P695" s="46"/>
      <c r="S695" s="46"/>
      <c r="Y695" s="46"/>
    </row>
    <row r="696">
      <c r="P696" s="46"/>
      <c r="S696" s="46"/>
      <c r="Y696" s="46"/>
    </row>
    <row r="697">
      <c r="P697" s="46"/>
      <c r="S697" s="46"/>
      <c r="Y697" s="46"/>
    </row>
    <row r="698">
      <c r="P698" s="46"/>
      <c r="S698" s="46"/>
      <c r="Y698" s="46"/>
    </row>
    <row r="699">
      <c r="P699" s="46"/>
      <c r="S699" s="46"/>
      <c r="Y699" s="46"/>
    </row>
    <row r="700">
      <c r="P700" s="46"/>
      <c r="S700" s="46"/>
      <c r="Y700" s="46"/>
    </row>
    <row r="701">
      <c r="P701" s="46"/>
      <c r="S701" s="46"/>
      <c r="Y701" s="46"/>
    </row>
    <row r="702">
      <c r="P702" s="46"/>
      <c r="S702" s="46"/>
      <c r="Y702" s="46"/>
    </row>
    <row r="703">
      <c r="P703" s="46"/>
      <c r="S703" s="46"/>
      <c r="Y703" s="46"/>
    </row>
    <row r="704">
      <c r="P704" s="46"/>
      <c r="S704" s="46"/>
      <c r="Y704" s="46"/>
    </row>
    <row r="705">
      <c r="P705" s="46"/>
      <c r="S705" s="46"/>
      <c r="Y705" s="46"/>
    </row>
    <row r="706">
      <c r="P706" s="46"/>
      <c r="S706" s="46"/>
      <c r="Y706" s="46"/>
    </row>
    <row r="707">
      <c r="P707" s="46"/>
      <c r="S707" s="46"/>
      <c r="Y707" s="46"/>
    </row>
    <row r="708">
      <c r="P708" s="46"/>
      <c r="S708" s="46"/>
      <c r="Y708" s="46"/>
    </row>
    <row r="709">
      <c r="P709" s="46"/>
      <c r="S709" s="46"/>
      <c r="Y709" s="46"/>
    </row>
    <row r="710">
      <c r="P710" s="46"/>
      <c r="S710" s="46"/>
      <c r="Y710" s="46"/>
    </row>
    <row r="711">
      <c r="P711" s="46"/>
      <c r="S711" s="46"/>
      <c r="Y711" s="46"/>
    </row>
    <row r="712">
      <c r="P712" s="46"/>
      <c r="S712" s="46"/>
      <c r="Y712" s="46"/>
    </row>
    <row r="713">
      <c r="P713" s="46"/>
      <c r="S713" s="46"/>
      <c r="Y713" s="46"/>
    </row>
    <row r="714">
      <c r="P714" s="46"/>
      <c r="S714" s="46"/>
      <c r="Y714" s="46"/>
    </row>
    <row r="715">
      <c r="P715" s="46"/>
      <c r="S715" s="46"/>
      <c r="Y715" s="46"/>
    </row>
    <row r="716">
      <c r="P716" s="46"/>
      <c r="S716" s="46"/>
      <c r="Y716" s="46"/>
    </row>
    <row r="717">
      <c r="P717" s="46"/>
      <c r="S717" s="46"/>
      <c r="Y717" s="46"/>
    </row>
    <row r="718">
      <c r="P718" s="46"/>
      <c r="S718" s="46"/>
      <c r="Y718" s="46"/>
    </row>
    <row r="719">
      <c r="P719" s="46"/>
      <c r="S719" s="46"/>
      <c r="Y719" s="46"/>
    </row>
    <row r="720">
      <c r="P720" s="46"/>
      <c r="S720" s="46"/>
      <c r="Y720" s="46"/>
    </row>
    <row r="721">
      <c r="P721" s="46"/>
      <c r="S721" s="46"/>
      <c r="Y721" s="46"/>
    </row>
    <row r="722">
      <c r="P722" s="46"/>
      <c r="S722" s="46"/>
      <c r="Y722" s="46"/>
    </row>
    <row r="723">
      <c r="P723" s="46"/>
      <c r="S723" s="46"/>
      <c r="Y723" s="46"/>
    </row>
    <row r="724">
      <c r="P724" s="46"/>
      <c r="S724" s="46"/>
      <c r="Y724" s="46"/>
    </row>
    <row r="725">
      <c r="P725" s="46"/>
      <c r="S725" s="46"/>
      <c r="Y725" s="46"/>
    </row>
    <row r="726">
      <c r="P726" s="46"/>
      <c r="S726" s="46"/>
      <c r="Y726" s="46"/>
    </row>
    <row r="727">
      <c r="P727" s="46"/>
      <c r="S727" s="46"/>
      <c r="Y727" s="46"/>
    </row>
    <row r="728">
      <c r="P728" s="46"/>
      <c r="S728" s="46"/>
      <c r="Y728" s="46"/>
    </row>
    <row r="729">
      <c r="P729" s="46"/>
      <c r="S729" s="46"/>
      <c r="Y729" s="46"/>
    </row>
    <row r="730">
      <c r="P730" s="46"/>
      <c r="S730" s="46"/>
      <c r="Y730" s="46"/>
    </row>
    <row r="731">
      <c r="P731" s="46"/>
      <c r="S731" s="46"/>
      <c r="Y731" s="46"/>
    </row>
    <row r="732">
      <c r="P732" s="46"/>
      <c r="S732" s="46"/>
      <c r="Y732" s="46"/>
    </row>
    <row r="733">
      <c r="P733" s="46"/>
      <c r="S733" s="46"/>
      <c r="Y733" s="46"/>
    </row>
    <row r="734">
      <c r="P734" s="46"/>
      <c r="S734" s="46"/>
      <c r="Y734" s="46"/>
    </row>
    <row r="735">
      <c r="P735" s="46"/>
      <c r="S735" s="46"/>
      <c r="Y735" s="46"/>
    </row>
    <row r="736">
      <c r="P736" s="46"/>
      <c r="S736" s="46"/>
      <c r="Y736" s="46"/>
    </row>
    <row r="737">
      <c r="P737" s="46"/>
      <c r="S737" s="46"/>
      <c r="Y737" s="46"/>
    </row>
    <row r="738">
      <c r="P738" s="46"/>
      <c r="S738" s="46"/>
      <c r="Y738" s="46"/>
    </row>
    <row r="739">
      <c r="P739" s="46"/>
      <c r="S739" s="46"/>
      <c r="Y739" s="46"/>
    </row>
    <row r="740">
      <c r="P740" s="46"/>
      <c r="S740" s="46"/>
      <c r="Y740" s="46"/>
    </row>
    <row r="741">
      <c r="P741" s="46"/>
      <c r="S741" s="46"/>
      <c r="Y741" s="46"/>
    </row>
    <row r="742">
      <c r="P742" s="46"/>
      <c r="S742" s="46"/>
      <c r="Y742" s="46"/>
    </row>
    <row r="743">
      <c r="P743" s="46"/>
      <c r="S743" s="46"/>
      <c r="Y743" s="46"/>
    </row>
    <row r="744">
      <c r="P744" s="46"/>
      <c r="S744" s="46"/>
      <c r="Y744" s="46"/>
    </row>
    <row r="745">
      <c r="P745" s="46"/>
      <c r="S745" s="46"/>
      <c r="Y745" s="46"/>
    </row>
    <row r="746">
      <c r="P746" s="46"/>
      <c r="S746" s="46"/>
      <c r="Y746" s="46"/>
    </row>
    <row r="747">
      <c r="P747" s="46"/>
      <c r="S747" s="46"/>
      <c r="Y747" s="46"/>
    </row>
    <row r="748">
      <c r="P748" s="46"/>
      <c r="S748" s="46"/>
      <c r="Y748" s="46"/>
    </row>
    <row r="749">
      <c r="P749" s="46"/>
      <c r="S749" s="46"/>
      <c r="Y749" s="46"/>
    </row>
    <row r="750">
      <c r="P750" s="46"/>
      <c r="S750" s="46"/>
      <c r="Y750" s="46"/>
    </row>
    <row r="751">
      <c r="P751" s="46"/>
      <c r="S751" s="46"/>
      <c r="Y751" s="46"/>
    </row>
    <row r="752">
      <c r="P752" s="46"/>
      <c r="S752" s="46"/>
      <c r="Y752" s="46"/>
    </row>
    <row r="753">
      <c r="P753" s="46"/>
      <c r="S753" s="46"/>
      <c r="Y753" s="46"/>
    </row>
    <row r="754">
      <c r="P754" s="46"/>
      <c r="S754" s="46"/>
      <c r="Y754" s="46"/>
    </row>
    <row r="755">
      <c r="P755" s="46"/>
      <c r="S755" s="46"/>
      <c r="Y755" s="46"/>
    </row>
    <row r="756">
      <c r="P756" s="46"/>
      <c r="S756" s="46"/>
      <c r="Y756" s="46"/>
    </row>
    <row r="757">
      <c r="P757" s="46"/>
      <c r="S757" s="46"/>
      <c r="Y757" s="46"/>
    </row>
    <row r="758">
      <c r="P758" s="46"/>
      <c r="S758" s="46"/>
      <c r="Y758" s="46"/>
    </row>
    <row r="759">
      <c r="P759" s="46"/>
      <c r="S759" s="46"/>
      <c r="Y759" s="46"/>
    </row>
    <row r="760">
      <c r="P760" s="46"/>
      <c r="S760" s="46"/>
      <c r="Y760" s="46"/>
    </row>
    <row r="761">
      <c r="P761" s="46"/>
      <c r="S761" s="46"/>
      <c r="Y761" s="46"/>
    </row>
    <row r="762">
      <c r="P762" s="46"/>
      <c r="S762" s="46"/>
      <c r="Y762" s="46"/>
    </row>
    <row r="763">
      <c r="P763" s="46"/>
      <c r="S763" s="46"/>
      <c r="Y763" s="46"/>
    </row>
    <row r="764">
      <c r="P764" s="46"/>
      <c r="S764" s="46"/>
      <c r="Y764" s="46"/>
    </row>
    <row r="765">
      <c r="P765" s="46"/>
      <c r="S765" s="46"/>
      <c r="Y765" s="46"/>
    </row>
    <row r="766">
      <c r="P766" s="46"/>
      <c r="S766" s="46"/>
      <c r="Y766" s="46"/>
    </row>
    <row r="767">
      <c r="P767" s="46"/>
      <c r="S767" s="46"/>
      <c r="Y767" s="46"/>
    </row>
    <row r="768">
      <c r="P768" s="46"/>
      <c r="S768" s="46"/>
      <c r="Y768" s="46"/>
    </row>
    <row r="769">
      <c r="P769" s="46"/>
      <c r="S769" s="46"/>
      <c r="Y769" s="46"/>
    </row>
    <row r="770">
      <c r="P770" s="46"/>
      <c r="S770" s="46"/>
      <c r="Y770" s="46"/>
    </row>
    <row r="771">
      <c r="P771" s="46"/>
      <c r="S771" s="46"/>
      <c r="Y771" s="46"/>
    </row>
    <row r="772">
      <c r="P772" s="46"/>
      <c r="S772" s="46"/>
      <c r="Y772" s="46"/>
    </row>
    <row r="773">
      <c r="P773" s="46"/>
      <c r="S773" s="46"/>
      <c r="Y773" s="46"/>
    </row>
    <row r="774">
      <c r="P774" s="46"/>
      <c r="S774" s="46"/>
      <c r="Y774" s="46"/>
    </row>
    <row r="775">
      <c r="P775" s="46"/>
      <c r="S775" s="46"/>
      <c r="Y775" s="46"/>
    </row>
    <row r="776">
      <c r="P776" s="46"/>
      <c r="S776" s="46"/>
      <c r="Y776" s="46"/>
    </row>
    <row r="777">
      <c r="P777" s="46"/>
      <c r="S777" s="46"/>
      <c r="Y777" s="46"/>
    </row>
    <row r="778">
      <c r="P778" s="46"/>
      <c r="S778" s="46"/>
      <c r="Y778" s="46"/>
    </row>
    <row r="779">
      <c r="P779" s="46"/>
      <c r="S779" s="46"/>
      <c r="Y779" s="46"/>
    </row>
    <row r="780">
      <c r="P780" s="46"/>
      <c r="S780" s="46"/>
      <c r="Y780" s="46"/>
    </row>
    <row r="781">
      <c r="P781" s="46"/>
      <c r="S781" s="46"/>
      <c r="Y781" s="46"/>
    </row>
    <row r="782">
      <c r="P782" s="46"/>
      <c r="S782" s="46"/>
      <c r="Y782" s="46"/>
    </row>
    <row r="783">
      <c r="P783" s="46"/>
      <c r="S783" s="46"/>
      <c r="Y783" s="46"/>
    </row>
    <row r="784">
      <c r="P784" s="46"/>
      <c r="S784" s="46"/>
      <c r="Y784" s="46"/>
    </row>
    <row r="785">
      <c r="P785" s="46"/>
      <c r="S785" s="46"/>
      <c r="Y785" s="46"/>
    </row>
    <row r="786">
      <c r="P786" s="46"/>
      <c r="S786" s="46"/>
      <c r="Y786" s="46"/>
    </row>
    <row r="787">
      <c r="P787" s="46"/>
      <c r="S787" s="46"/>
      <c r="Y787" s="46"/>
    </row>
    <row r="788">
      <c r="P788" s="46"/>
      <c r="S788" s="46"/>
      <c r="Y788" s="46"/>
    </row>
    <row r="789">
      <c r="P789" s="46"/>
      <c r="S789" s="46"/>
      <c r="Y789" s="46"/>
    </row>
    <row r="790">
      <c r="P790" s="46"/>
      <c r="S790" s="46"/>
      <c r="Y790" s="46"/>
    </row>
    <row r="791">
      <c r="P791" s="46"/>
      <c r="S791" s="46"/>
      <c r="Y791" s="46"/>
    </row>
    <row r="792">
      <c r="P792" s="46"/>
      <c r="S792" s="46"/>
      <c r="Y792" s="46"/>
    </row>
    <row r="793">
      <c r="P793" s="46"/>
      <c r="S793" s="46"/>
      <c r="Y793" s="46"/>
    </row>
    <row r="794">
      <c r="P794" s="46"/>
      <c r="S794" s="46"/>
      <c r="Y794" s="46"/>
    </row>
    <row r="795">
      <c r="P795" s="46"/>
      <c r="S795" s="46"/>
      <c r="Y795" s="46"/>
    </row>
    <row r="796">
      <c r="P796" s="46"/>
      <c r="S796" s="46"/>
      <c r="Y796" s="46"/>
    </row>
    <row r="797">
      <c r="P797" s="46"/>
      <c r="S797" s="46"/>
      <c r="Y797" s="46"/>
    </row>
    <row r="798">
      <c r="P798" s="46"/>
      <c r="S798" s="46"/>
      <c r="Y798" s="46"/>
    </row>
    <row r="799">
      <c r="P799" s="46"/>
      <c r="S799" s="46"/>
      <c r="Y799" s="46"/>
    </row>
    <row r="800">
      <c r="P800" s="46"/>
      <c r="S800" s="46"/>
      <c r="Y800" s="46"/>
    </row>
    <row r="801">
      <c r="P801" s="46"/>
      <c r="S801" s="46"/>
      <c r="Y801" s="46"/>
    </row>
    <row r="802">
      <c r="P802" s="46"/>
      <c r="S802" s="46"/>
      <c r="Y802" s="46"/>
    </row>
    <row r="803">
      <c r="P803" s="46"/>
      <c r="S803" s="46"/>
      <c r="Y803" s="46"/>
    </row>
    <row r="804">
      <c r="P804" s="46"/>
      <c r="S804" s="46"/>
      <c r="Y804" s="46"/>
    </row>
    <row r="805">
      <c r="P805" s="46"/>
      <c r="S805" s="46"/>
      <c r="Y805" s="46"/>
    </row>
    <row r="806">
      <c r="P806" s="46"/>
      <c r="S806" s="46"/>
      <c r="Y806" s="46"/>
    </row>
    <row r="807">
      <c r="P807" s="46"/>
      <c r="S807" s="46"/>
      <c r="Y807" s="46"/>
    </row>
    <row r="808">
      <c r="P808" s="46"/>
      <c r="S808" s="46"/>
      <c r="Y808" s="46"/>
    </row>
    <row r="809">
      <c r="P809" s="46"/>
      <c r="S809" s="46"/>
      <c r="Y809" s="46"/>
    </row>
    <row r="810">
      <c r="P810" s="46"/>
      <c r="S810" s="46"/>
      <c r="Y810" s="46"/>
    </row>
    <row r="811">
      <c r="P811" s="46"/>
      <c r="S811" s="46"/>
      <c r="Y811" s="46"/>
    </row>
    <row r="812">
      <c r="P812" s="46"/>
      <c r="S812" s="46"/>
      <c r="Y812" s="46"/>
    </row>
    <row r="813">
      <c r="P813" s="46"/>
      <c r="S813" s="46"/>
      <c r="Y813" s="46"/>
    </row>
    <row r="814">
      <c r="P814" s="46"/>
      <c r="S814" s="46"/>
      <c r="Y814" s="46"/>
    </row>
    <row r="815">
      <c r="P815" s="46"/>
      <c r="S815" s="46"/>
      <c r="Y815" s="46"/>
    </row>
    <row r="816">
      <c r="P816" s="46"/>
      <c r="S816" s="46"/>
      <c r="Y816" s="46"/>
    </row>
    <row r="817">
      <c r="P817" s="46"/>
      <c r="S817" s="46"/>
      <c r="Y817" s="46"/>
    </row>
    <row r="818">
      <c r="P818" s="46"/>
      <c r="S818" s="46"/>
      <c r="Y818" s="46"/>
    </row>
    <row r="819">
      <c r="P819" s="46"/>
      <c r="S819" s="46"/>
      <c r="Y819" s="46"/>
    </row>
    <row r="820">
      <c r="P820" s="46"/>
      <c r="S820" s="46"/>
      <c r="Y820" s="46"/>
    </row>
    <row r="821">
      <c r="P821" s="46"/>
      <c r="S821" s="46"/>
      <c r="Y821" s="46"/>
    </row>
    <row r="822">
      <c r="P822" s="46"/>
      <c r="S822" s="46"/>
      <c r="Y822" s="46"/>
    </row>
    <row r="823">
      <c r="P823" s="46"/>
      <c r="S823" s="46"/>
      <c r="Y823" s="46"/>
    </row>
    <row r="824">
      <c r="P824" s="46"/>
      <c r="S824" s="46"/>
      <c r="Y824" s="46"/>
    </row>
    <row r="825">
      <c r="P825" s="46"/>
      <c r="S825" s="46"/>
      <c r="Y825" s="46"/>
    </row>
    <row r="826">
      <c r="P826" s="46"/>
      <c r="S826" s="46"/>
      <c r="Y826" s="46"/>
    </row>
    <row r="827">
      <c r="P827" s="46"/>
      <c r="S827" s="46"/>
      <c r="Y827" s="46"/>
    </row>
    <row r="828">
      <c r="P828" s="46"/>
      <c r="S828" s="46"/>
      <c r="Y828" s="46"/>
    </row>
    <row r="829">
      <c r="P829" s="46"/>
      <c r="S829" s="46"/>
      <c r="Y829" s="46"/>
    </row>
    <row r="830">
      <c r="P830" s="46"/>
      <c r="S830" s="46"/>
      <c r="Y830" s="46"/>
    </row>
    <row r="831">
      <c r="P831" s="46"/>
      <c r="S831" s="46"/>
      <c r="Y831" s="46"/>
    </row>
    <row r="832">
      <c r="P832" s="46"/>
      <c r="S832" s="46"/>
      <c r="Y832" s="46"/>
    </row>
    <row r="833">
      <c r="P833" s="46"/>
      <c r="S833" s="46"/>
      <c r="Y833" s="46"/>
    </row>
    <row r="834">
      <c r="P834" s="46"/>
      <c r="S834" s="46"/>
      <c r="Y834" s="46"/>
    </row>
    <row r="835">
      <c r="P835" s="46"/>
      <c r="S835" s="46"/>
      <c r="Y835" s="46"/>
    </row>
    <row r="836">
      <c r="P836" s="46"/>
      <c r="S836" s="46"/>
      <c r="Y836" s="46"/>
    </row>
    <row r="837">
      <c r="P837" s="46"/>
      <c r="S837" s="46"/>
      <c r="Y837" s="46"/>
    </row>
    <row r="838">
      <c r="P838" s="46"/>
      <c r="S838" s="46"/>
      <c r="Y838" s="46"/>
    </row>
    <row r="839">
      <c r="P839" s="46"/>
      <c r="S839" s="46"/>
      <c r="Y839" s="46"/>
    </row>
    <row r="840">
      <c r="P840" s="46"/>
      <c r="S840" s="46"/>
      <c r="Y840" s="46"/>
    </row>
    <row r="841">
      <c r="P841" s="46"/>
      <c r="S841" s="46"/>
      <c r="Y841" s="46"/>
    </row>
    <row r="842">
      <c r="P842" s="46"/>
      <c r="S842" s="46"/>
      <c r="Y842" s="46"/>
    </row>
    <row r="843">
      <c r="P843" s="46"/>
      <c r="S843" s="46"/>
      <c r="Y843" s="46"/>
    </row>
    <row r="844">
      <c r="P844" s="46"/>
      <c r="S844" s="46"/>
      <c r="Y844" s="46"/>
    </row>
    <row r="845">
      <c r="P845" s="46"/>
      <c r="S845" s="46"/>
      <c r="Y845" s="46"/>
    </row>
    <row r="846">
      <c r="P846" s="46"/>
      <c r="S846" s="46"/>
      <c r="Y846" s="46"/>
    </row>
    <row r="847">
      <c r="P847" s="46"/>
      <c r="S847" s="46"/>
      <c r="Y847" s="46"/>
    </row>
    <row r="848">
      <c r="P848" s="46"/>
      <c r="S848" s="46"/>
      <c r="Y848" s="46"/>
    </row>
    <row r="849">
      <c r="P849" s="46"/>
      <c r="S849" s="46"/>
      <c r="Y849" s="46"/>
    </row>
    <row r="850">
      <c r="P850" s="46"/>
      <c r="S850" s="46"/>
      <c r="Y850" s="46"/>
    </row>
    <row r="851">
      <c r="P851" s="46"/>
      <c r="S851" s="46"/>
      <c r="Y851" s="46"/>
    </row>
    <row r="852">
      <c r="P852" s="46"/>
      <c r="S852" s="46"/>
      <c r="Y852" s="46"/>
    </row>
    <row r="853">
      <c r="P853" s="46"/>
      <c r="S853" s="46"/>
      <c r="Y853" s="46"/>
    </row>
    <row r="854">
      <c r="P854" s="46"/>
      <c r="S854" s="46"/>
      <c r="Y854" s="46"/>
    </row>
    <row r="855">
      <c r="P855" s="46"/>
      <c r="S855" s="46"/>
      <c r="Y855" s="46"/>
    </row>
    <row r="856">
      <c r="P856" s="46"/>
      <c r="S856" s="46"/>
      <c r="Y856" s="46"/>
    </row>
    <row r="857">
      <c r="P857" s="46"/>
      <c r="S857" s="46"/>
      <c r="Y857" s="46"/>
    </row>
    <row r="858">
      <c r="P858" s="46"/>
      <c r="S858" s="46"/>
      <c r="Y858" s="46"/>
    </row>
    <row r="859">
      <c r="P859" s="46"/>
      <c r="S859" s="46"/>
      <c r="Y859" s="46"/>
    </row>
    <row r="860">
      <c r="P860" s="46"/>
      <c r="S860" s="46"/>
      <c r="Y860" s="46"/>
    </row>
    <row r="861">
      <c r="P861" s="46"/>
      <c r="S861" s="46"/>
      <c r="Y861" s="46"/>
    </row>
    <row r="862">
      <c r="P862" s="46"/>
      <c r="S862" s="46"/>
      <c r="Y862" s="46"/>
    </row>
    <row r="863">
      <c r="P863" s="46"/>
      <c r="S863" s="46"/>
      <c r="Y863" s="46"/>
    </row>
    <row r="864">
      <c r="P864" s="46"/>
      <c r="S864" s="46"/>
      <c r="Y864" s="46"/>
    </row>
    <row r="865">
      <c r="P865" s="46"/>
      <c r="S865" s="46"/>
      <c r="Y865" s="46"/>
    </row>
    <row r="866">
      <c r="P866" s="46"/>
      <c r="S866" s="46"/>
      <c r="Y866" s="46"/>
    </row>
    <row r="867">
      <c r="P867" s="46"/>
      <c r="S867" s="46"/>
      <c r="Y867" s="46"/>
    </row>
    <row r="868">
      <c r="P868" s="46"/>
      <c r="S868" s="46"/>
      <c r="Y868" s="46"/>
    </row>
    <row r="869">
      <c r="P869" s="46"/>
      <c r="S869" s="46"/>
      <c r="Y869" s="46"/>
    </row>
    <row r="870">
      <c r="P870" s="46"/>
      <c r="S870" s="46"/>
      <c r="Y870" s="46"/>
    </row>
    <row r="871">
      <c r="P871" s="46"/>
      <c r="S871" s="46"/>
      <c r="Y871" s="46"/>
    </row>
    <row r="872">
      <c r="P872" s="46"/>
      <c r="S872" s="46"/>
      <c r="Y872" s="46"/>
    </row>
    <row r="873">
      <c r="P873" s="46"/>
      <c r="S873" s="46"/>
      <c r="Y873" s="46"/>
    </row>
    <row r="874">
      <c r="P874" s="46"/>
      <c r="S874" s="46"/>
      <c r="Y874" s="46"/>
    </row>
    <row r="875">
      <c r="P875" s="46"/>
      <c r="S875" s="46"/>
      <c r="Y875" s="46"/>
    </row>
    <row r="876">
      <c r="P876" s="46"/>
      <c r="S876" s="46"/>
      <c r="Y876" s="46"/>
    </row>
    <row r="877">
      <c r="P877" s="46"/>
      <c r="S877" s="46"/>
      <c r="Y877" s="46"/>
    </row>
    <row r="878">
      <c r="P878" s="46"/>
      <c r="S878" s="46"/>
      <c r="Y878" s="46"/>
    </row>
    <row r="879">
      <c r="P879" s="46"/>
      <c r="S879" s="46"/>
      <c r="Y879" s="46"/>
    </row>
    <row r="880">
      <c r="P880" s="46"/>
      <c r="S880" s="46"/>
      <c r="Y880" s="46"/>
    </row>
    <row r="881">
      <c r="P881" s="46"/>
      <c r="S881" s="46"/>
      <c r="Y881" s="46"/>
    </row>
    <row r="882">
      <c r="P882" s="46"/>
      <c r="S882" s="46"/>
      <c r="Y882" s="46"/>
    </row>
    <row r="883">
      <c r="P883" s="46"/>
      <c r="S883" s="46"/>
      <c r="Y883" s="46"/>
    </row>
    <row r="884">
      <c r="P884" s="46"/>
      <c r="S884" s="46"/>
      <c r="Y884" s="46"/>
    </row>
    <row r="885">
      <c r="P885" s="46"/>
      <c r="S885" s="46"/>
      <c r="Y885" s="46"/>
    </row>
    <row r="886">
      <c r="P886" s="46"/>
      <c r="S886" s="46"/>
      <c r="Y886" s="46"/>
    </row>
    <row r="887">
      <c r="P887" s="46"/>
      <c r="S887" s="46"/>
      <c r="Y887" s="46"/>
    </row>
    <row r="888">
      <c r="P888" s="46"/>
      <c r="S888" s="46"/>
      <c r="Y888" s="46"/>
    </row>
    <row r="889">
      <c r="P889" s="46"/>
      <c r="S889" s="46"/>
      <c r="Y889" s="46"/>
    </row>
    <row r="890">
      <c r="P890" s="46"/>
      <c r="S890" s="46"/>
      <c r="Y890" s="46"/>
    </row>
    <row r="891">
      <c r="P891" s="46"/>
      <c r="S891" s="46"/>
      <c r="Y891" s="46"/>
    </row>
    <row r="892">
      <c r="P892" s="46"/>
      <c r="S892" s="46"/>
      <c r="Y892" s="46"/>
    </row>
    <row r="893">
      <c r="P893" s="46"/>
      <c r="S893" s="46"/>
      <c r="Y893" s="46"/>
    </row>
    <row r="894">
      <c r="P894" s="46"/>
      <c r="S894" s="46"/>
      <c r="Y894" s="46"/>
    </row>
    <row r="895">
      <c r="P895" s="46"/>
      <c r="S895" s="46"/>
      <c r="Y895" s="46"/>
    </row>
    <row r="896">
      <c r="P896" s="46"/>
      <c r="S896" s="46"/>
      <c r="Y896" s="46"/>
    </row>
    <row r="897">
      <c r="P897" s="46"/>
      <c r="S897" s="46"/>
      <c r="Y897" s="46"/>
    </row>
    <row r="898">
      <c r="P898" s="46"/>
      <c r="S898" s="46"/>
      <c r="Y898" s="46"/>
    </row>
    <row r="899">
      <c r="P899" s="46"/>
      <c r="S899" s="46"/>
      <c r="Y899" s="46"/>
    </row>
    <row r="900">
      <c r="P900" s="46"/>
      <c r="S900" s="46"/>
      <c r="Y900" s="46"/>
    </row>
    <row r="901">
      <c r="P901" s="46"/>
      <c r="S901" s="46"/>
      <c r="Y901" s="46"/>
    </row>
    <row r="902">
      <c r="P902" s="46"/>
      <c r="S902" s="46"/>
      <c r="Y902" s="46"/>
    </row>
    <row r="903">
      <c r="P903" s="46"/>
      <c r="S903" s="46"/>
      <c r="Y903" s="46"/>
    </row>
    <row r="904">
      <c r="P904" s="46"/>
      <c r="S904" s="46"/>
      <c r="Y904" s="46"/>
    </row>
    <row r="905">
      <c r="P905" s="46"/>
      <c r="S905" s="46"/>
      <c r="Y905" s="46"/>
    </row>
    <row r="906">
      <c r="P906" s="46"/>
      <c r="S906" s="46"/>
      <c r="Y906" s="46"/>
    </row>
    <row r="907">
      <c r="P907" s="46"/>
      <c r="S907" s="46"/>
      <c r="Y907" s="46"/>
    </row>
    <row r="908">
      <c r="P908" s="46"/>
      <c r="S908" s="46"/>
      <c r="Y908" s="46"/>
    </row>
    <row r="909">
      <c r="P909" s="46"/>
      <c r="S909" s="46"/>
      <c r="Y909" s="46"/>
    </row>
    <row r="910">
      <c r="P910" s="46"/>
      <c r="S910" s="46"/>
      <c r="Y910" s="46"/>
    </row>
    <row r="911">
      <c r="P911" s="46"/>
      <c r="S911" s="46"/>
      <c r="Y911" s="46"/>
    </row>
    <row r="912">
      <c r="P912" s="46"/>
      <c r="S912" s="46"/>
      <c r="Y912" s="46"/>
    </row>
    <row r="913">
      <c r="P913" s="46"/>
      <c r="S913" s="46"/>
      <c r="Y913" s="46"/>
    </row>
    <row r="914">
      <c r="P914" s="46"/>
      <c r="S914" s="46"/>
      <c r="Y914" s="46"/>
    </row>
    <row r="915">
      <c r="P915" s="46"/>
      <c r="S915" s="46"/>
      <c r="Y915" s="46"/>
    </row>
    <row r="916">
      <c r="P916" s="46"/>
      <c r="S916" s="46"/>
      <c r="Y916" s="46"/>
    </row>
    <row r="917">
      <c r="P917" s="46"/>
      <c r="S917" s="46"/>
      <c r="Y917" s="46"/>
    </row>
    <row r="918">
      <c r="P918" s="46"/>
      <c r="S918" s="46"/>
      <c r="Y918" s="46"/>
    </row>
    <row r="919">
      <c r="P919" s="46"/>
      <c r="S919" s="46"/>
      <c r="Y919" s="46"/>
    </row>
    <row r="920">
      <c r="P920" s="46"/>
      <c r="S920" s="46"/>
      <c r="Y920" s="46"/>
    </row>
    <row r="921">
      <c r="P921" s="46"/>
      <c r="S921" s="46"/>
      <c r="Y921" s="46"/>
    </row>
    <row r="922">
      <c r="P922" s="46"/>
      <c r="S922" s="46"/>
      <c r="Y922" s="46"/>
    </row>
    <row r="923">
      <c r="P923" s="46"/>
      <c r="S923" s="46"/>
      <c r="Y923" s="46"/>
    </row>
    <row r="924">
      <c r="P924" s="46"/>
      <c r="S924" s="46"/>
      <c r="Y924" s="46"/>
    </row>
    <row r="925">
      <c r="P925" s="46"/>
      <c r="S925" s="46"/>
      <c r="Y925" s="46"/>
    </row>
    <row r="926">
      <c r="P926" s="46"/>
      <c r="S926" s="46"/>
      <c r="Y926" s="46"/>
    </row>
    <row r="927">
      <c r="P927" s="46"/>
      <c r="S927" s="46"/>
      <c r="Y927" s="46"/>
    </row>
    <row r="928">
      <c r="P928" s="46"/>
      <c r="S928" s="46"/>
      <c r="Y928" s="46"/>
    </row>
    <row r="929">
      <c r="P929" s="46"/>
      <c r="S929" s="46"/>
      <c r="Y929" s="46"/>
    </row>
    <row r="930">
      <c r="P930" s="46"/>
      <c r="S930" s="46"/>
      <c r="Y930" s="46"/>
    </row>
    <row r="931">
      <c r="P931" s="46"/>
      <c r="S931" s="46"/>
      <c r="Y931" s="46"/>
    </row>
    <row r="932">
      <c r="P932" s="46"/>
      <c r="S932" s="46"/>
      <c r="Y932" s="46"/>
    </row>
    <row r="933">
      <c r="P933" s="46"/>
      <c r="S933" s="46"/>
      <c r="Y933" s="46"/>
    </row>
    <row r="934">
      <c r="P934" s="46"/>
      <c r="S934" s="46"/>
      <c r="Y934" s="46"/>
    </row>
    <row r="935">
      <c r="P935" s="46"/>
      <c r="S935" s="46"/>
      <c r="Y935" s="46"/>
    </row>
    <row r="936">
      <c r="P936" s="46"/>
      <c r="S936" s="46"/>
      <c r="Y936" s="46"/>
    </row>
    <row r="937">
      <c r="P937" s="46"/>
      <c r="S937" s="46"/>
      <c r="Y937" s="46"/>
    </row>
    <row r="938">
      <c r="P938" s="46"/>
      <c r="S938" s="46"/>
      <c r="Y938" s="46"/>
    </row>
    <row r="939">
      <c r="P939" s="46"/>
      <c r="S939" s="46"/>
      <c r="Y939" s="46"/>
    </row>
    <row r="940">
      <c r="P940" s="46"/>
      <c r="S940" s="46"/>
      <c r="Y940" s="46"/>
    </row>
    <row r="941">
      <c r="P941" s="46"/>
      <c r="S941" s="46"/>
      <c r="Y941" s="46"/>
    </row>
    <row r="942">
      <c r="P942" s="46"/>
      <c r="S942" s="46"/>
      <c r="Y942" s="46"/>
    </row>
    <row r="943">
      <c r="P943" s="46"/>
      <c r="S943" s="46"/>
      <c r="Y943" s="46"/>
    </row>
    <row r="944">
      <c r="P944" s="46"/>
      <c r="S944" s="46"/>
      <c r="Y944" s="46"/>
    </row>
    <row r="945">
      <c r="P945" s="46"/>
      <c r="S945" s="46"/>
      <c r="Y945" s="46"/>
    </row>
    <row r="946">
      <c r="P946" s="46"/>
      <c r="S946" s="46"/>
      <c r="Y946" s="46"/>
    </row>
    <row r="947">
      <c r="P947" s="46"/>
      <c r="S947" s="46"/>
      <c r="Y947" s="46"/>
    </row>
    <row r="948">
      <c r="P948" s="46"/>
      <c r="S948" s="46"/>
      <c r="Y948" s="46"/>
    </row>
    <row r="949">
      <c r="P949" s="46"/>
      <c r="S949" s="46"/>
      <c r="Y949" s="46"/>
    </row>
    <row r="950">
      <c r="P950" s="46"/>
      <c r="S950" s="46"/>
      <c r="Y950" s="46"/>
    </row>
    <row r="951">
      <c r="P951" s="46"/>
      <c r="S951" s="46"/>
      <c r="Y951" s="46"/>
    </row>
    <row r="952">
      <c r="P952" s="46"/>
      <c r="S952" s="46"/>
      <c r="Y952" s="46"/>
    </row>
    <row r="953">
      <c r="P953" s="46"/>
      <c r="S953" s="46"/>
      <c r="Y953" s="46"/>
    </row>
    <row r="954">
      <c r="P954" s="46"/>
      <c r="S954" s="46"/>
      <c r="Y954" s="46"/>
    </row>
    <row r="955">
      <c r="P955" s="46"/>
      <c r="S955" s="46"/>
      <c r="Y955" s="46"/>
    </row>
    <row r="956">
      <c r="P956" s="46"/>
      <c r="S956" s="46"/>
      <c r="Y956" s="46"/>
    </row>
    <row r="957">
      <c r="P957" s="46"/>
      <c r="S957" s="46"/>
      <c r="Y957" s="46"/>
    </row>
    <row r="958">
      <c r="P958" s="46"/>
      <c r="S958" s="46"/>
      <c r="Y958" s="46"/>
    </row>
    <row r="959">
      <c r="P959" s="46"/>
      <c r="S959" s="46"/>
      <c r="Y959" s="46"/>
    </row>
    <row r="960">
      <c r="P960" s="46"/>
      <c r="S960" s="46"/>
      <c r="Y960" s="46"/>
    </row>
    <row r="961">
      <c r="P961" s="46"/>
      <c r="S961" s="46"/>
      <c r="Y961" s="46"/>
    </row>
    <row r="962">
      <c r="P962" s="46"/>
      <c r="S962" s="46"/>
      <c r="Y962" s="46"/>
    </row>
    <row r="963">
      <c r="P963" s="46"/>
      <c r="S963" s="46"/>
      <c r="Y963" s="46"/>
    </row>
    <row r="964">
      <c r="P964" s="46"/>
      <c r="S964" s="46"/>
      <c r="Y964" s="46"/>
    </row>
    <row r="965">
      <c r="P965" s="46"/>
      <c r="S965" s="46"/>
      <c r="Y965" s="46"/>
    </row>
    <row r="966">
      <c r="P966" s="46"/>
      <c r="S966" s="46"/>
      <c r="Y966" s="46"/>
    </row>
    <row r="967">
      <c r="P967" s="46"/>
      <c r="S967" s="46"/>
      <c r="Y967" s="46"/>
    </row>
    <row r="968">
      <c r="P968" s="46"/>
      <c r="S968" s="46"/>
      <c r="Y968" s="46"/>
    </row>
    <row r="969">
      <c r="P969" s="46"/>
      <c r="S969" s="46"/>
      <c r="Y969" s="46"/>
    </row>
    <row r="970">
      <c r="P970" s="46"/>
      <c r="S970" s="46"/>
      <c r="Y970" s="46"/>
    </row>
    <row r="971">
      <c r="P971" s="46"/>
      <c r="S971" s="46"/>
      <c r="Y971" s="46"/>
    </row>
    <row r="972">
      <c r="P972" s="46"/>
      <c r="S972" s="46"/>
      <c r="Y972" s="46"/>
    </row>
    <row r="973">
      <c r="P973" s="46"/>
      <c r="S973" s="46"/>
      <c r="Y973" s="46"/>
    </row>
    <row r="974">
      <c r="P974" s="46"/>
      <c r="S974" s="46"/>
      <c r="Y974" s="46"/>
    </row>
    <row r="975">
      <c r="P975" s="46"/>
      <c r="S975" s="46"/>
      <c r="Y975" s="46"/>
    </row>
    <row r="976">
      <c r="P976" s="46"/>
      <c r="S976" s="46"/>
      <c r="Y976" s="46"/>
    </row>
    <row r="977">
      <c r="P977" s="46"/>
      <c r="S977" s="46"/>
      <c r="Y977" s="46"/>
    </row>
    <row r="978">
      <c r="P978" s="46"/>
      <c r="S978" s="46"/>
      <c r="Y978" s="46"/>
    </row>
    <row r="979">
      <c r="P979" s="46"/>
      <c r="S979" s="46"/>
      <c r="Y979" s="46"/>
    </row>
    <row r="980">
      <c r="P980" s="46"/>
      <c r="S980" s="46"/>
      <c r="Y980" s="46"/>
    </row>
    <row r="981">
      <c r="P981" s="46"/>
      <c r="S981" s="46"/>
      <c r="Y981" s="46"/>
    </row>
    <row r="982">
      <c r="P982" s="46"/>
      <c r="S982" s="46"/>
      <c r="Y982" s="46"/>
    </row>
    <row r="983">
      <c r="P983" s="46"/>
      <c r="S983" s="46"/>
      <c r="Y983" s="46"/>
    </row>
    <row r="984">
      <c r="P984" s="46"/>
      <c r="S984" s="46"/>
      <c r="Y984" s="46"/>
    </row>
    <row r="985">
      <c r="P985" s="46"/>
      <c r="S985" s="46"/>
      <c r="Y985" s="46"/>
    </row>
    <row r="986">
      <c r="P986" s="46"/>
      <c r="S986" s="46"/>
      <c r="Y986" s="46"/>
    </row>
    <row r="987">
      <c r="P987" s="46"/>
      <c r="S987" s="46"/>
      <c r="Y987" s="46"/>
    </row>
    <row r="988">
      <c r="P988" s="46"/>
      <c r="S988" s="46"/>
      <c r="Y988" s="46"/>
    </row>
    <row r="989">
      <c r="P989" s="46"/>
      <c r="S989" s="46"/>
      <c r="Y989" s="46"/>
    </row>
    <row r="990">
      <c r="P990" s="46"/>
      <c r="S990" s="46"/>
      <c r="Y990" s="46"/>
    </row>
    <row r="991">
      <c r="P991" s="46"/>
      <c r="S991" s="46"/>
      <c r="Y991" s="46"/>
    </row>
    <row r="992">
      <c r="P992" s="46"/>
      <c r="S992" s="46"/>
      <c r="Y992" s="46"/>
    </row>
    <row r="993">
      <c r="P993" s="46"/>
      <c r="S993" s="46"/>
      <c r="Y993" s="46"/>
    </row>
    <row r="994">
      <c r="P994" s="46"/>
      <c r="S994" s="46"/>
      <c r="Y994" s="46"/>
    </row>
    <row r="995">
      <c r="P995" s="46"/>
      <c r="S995" s="46"/>
      <c r="Y995" s="46"/>
    </row>
    <row r="996">
      <c r="P996" s="46"/>
      <c r="S996" s="46"/>
      <c r="Y996" s="46"/>
    </row>
    <row r="997">
      <c r="P997" s="46"/>
      <c r="S997" s="46"/>
      <c r="Y997" s="46"/>
    </row>
    <row r="998">
      <c r="P998" s="46"/>
      <c r="S998" s="46"/>
      <c r="Y998" s="46"/>
    </row>
    <row r="999">
      <c r="P999" s="46"/>
      <c r="S999" s="46"/>
      <c r="Y999" s="46"/>
    </row>
    <row r="1000">
      <c r="P1000" s="46"/>
      <c r="S1000" s="46"/>
      <c r="Y1000" s="46"/>
    </row>
  </sheetData>
  <dataValidations>
    <dataValidation type="custom" allowBlank="1" showDropDown="1" sqref="P2:P291 S2:S291 V2:V291 Y2:Y291">
      <formula1>AND(ISNUMBER(P2),(NOT(OR(NOT(ISERROR(DATEVALUE(P2))), AND(ISNUMBER(P2), LEFT(CELL("format", P2))="D")))))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0.88"/>
    <col customWidth="1" min="2" max="2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customSheetViews>
    <customSheetView guid="{ACA4E560-6B21-4C36-ADD8-E4F30B29A276}" filter="1" showAutoFilter="1">
      <autoFilter ref="$A$1:$AA$32">
        <sortState ref="A1:AA32">
          <sortCondition descending="1" ref="D1:D32"/>
          <sortCondition descending="1" ref="W1:W32"/>
          <sortCondition descending="1" ref="O1:O32"/>
          <sortCondition descending="1" ref="I1:I32"/>
        </sortState>
      </autoFilter>
    </customSheetView>
  </customSheetView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38"/>
    <col customWidth="1" min="8" max="8" width="15.38"/>
    <col customWidth="1" min="9" max="9" width="20.13"/>
    <col customWidth="1" min="10" max="10" width="21.38"/>
    <col customWidth="1" min="17" max="17" width="13.13"/>
    <col customWidth="1" min="20" max="20" width="13.13"/>
    <col customWidth="1" min="23" max="23" width="13.13"/>
  </cols>
  <sheetData>
    <row r="1">
      <c r="A1" s="51" t="s">
        <v>0</v>
      </c>
      <c r="B1" s="52" t="s">
        <v>256</v>
      </c>
      <c r="C1" s="52" t="s">
        <v>258</v>
      </c>
      <c r="D1" s="52" t="s">
        <v>259</v>
      </c>
      <c r="E1" s="52" t="s">
        <v>4</v>
      </c>
      <c r="F1" s="52" t="s">
        <v>1</v>
      </c>
      <c r="G1" s="53" t="s">
        <v>272</v>
      </c>
      <c r="H1" s="52" t="s">
        <v>260</v>
      </c>
      <c r="I1" s="52" t="s">
        <v>273</v>
      </c>
      <c r="J1" s="53" t="s">
        <v>274</v>
      </c>
      <c r="K1" s="53" t="s">
        <v>275</v>
      </c>
      <c r="L1" s="53" t="s">
        <v>231</v>
      </c>
      <c r="M1" s="53" t="s">
        <v>232</v>
      </c>
      <c r="N1" s="53" t="s">
        <v>233</v>
      </c>
      <c r="O1" s="52" t="s">
        <v>234</v>
      </c>
      <c r="P1" s="54" t="s">
        <v>235</v>
      </c>
      <c r="Q1" s="55" t="s">
        <v>236</v>
      </c>
      <c r="R1" s="55" t="s">
        <v>237</v>
      </c>
      <c r="S1" s="55" t="s">
        <v>238</v>
      </c>
      <c r="T1" s="55" t="s">
        <v>239</v>
      </c>
      <c r="U1" s="55" t="s">
        <v>240</v>
      </c>
      <c r="V1" s="55" t="s">
        <v>241</v>
      </c>
      <c r="W1" s="55" t="s">
        <v>242</v>
      </c>
      <c r="X1" s="55" t="s">
        <v>243</v>
      </c>
      <c r="Y1" s="55" t="s">
        <v>244</v>
      </c>
      <c r="Z1" s="55" t="s">
        <v>245</v>
      </c>
      <c r="AA1" s="55" t="s">
        <v>247</v>
      </c>
      <c r="AB1" s="55" t="s">
        <v>249</v>
      </c>
      <c r="AC1" s="55" t="s">
        <v>250</v>
      </c>
      <c r="AD1" s="55" t="s">
        <v>251</v>
      </c>
      <c r="AE1" s="55" t="s">
        <v>252</v>
      </c>
      <c r="AF1" s="55" t="s">
        <v>253</v>
      </c>
      <c r="AG1" s="55" t="s">
        <v>254</v>
      </c>
      <c r="AH1" s="56" t="s">
        <v>255</v>
      </c>
    </row>
    <row r="2">
      <c r="A2" s="57">
        <v>1.0</v>
      </c>
      <c r="B2" s="21">
        <v>1.0</v>
      </c>
      <c r="C2" s="58">
        <v>45773.0</v>
      </c>
      <c r="D2" s="21" t="s">
        <v>263</v>
      </c>
      <c r="E2" s="21">
        <v>2025.0</v>
      </c>
      <c r="F2" s="21" t="s">
        <v>7</v>
      </c>
      <c r="G2" s="21" t="s">
        <v>276</v>
      </c>
      <c r="H2" s="21" t="s">
        <v>34</v>
      </c>
      <c r="I2" s="21">
        <v>25.0</v>
      </c>
      <c r="J2" s="22">
        <f>(Tabela_2[2PM]*2)+(Tabela_2[3PM]*3)+(Tabela_2[FTM])</f>
        <v>61</v>
      </c>
      <c r="K2" s="21" t="s">
        <v>277</v>
      </c>
      <c r="L2" s="22">
        <f>Tabela_2[2PM]+Tabela_2[3PM]</f>
        <v>25</v>
      </c>
      <c r="M2" s="22">
        <f>Tabela_2[2PA]+Tabela_2[3PA]</f>
        <v>68</v>
      </c>
      <c r="N2" s="24">
        <f>IFERROR(Tabela_2[FGM]/Tabela_2[FGA],"")</f>
        <v>0.3676470588</v>
      </c>
      <c r="O2" s="21">
        <v>19.0</v>
      </c>
      <c r="P2" s="21">
        <v>38.0</v>
      </c>
      <c r="Q2" s="24">
        <f>IFERROR(Tabela_2[2PM]/Tabela_2[2PA],"")</f>
        <v>0.5</v>
      </c>
      <c r="R2" s="21">
        <v>6.0</v>
      </c>
      <c r="S2" s="21">
        <v>30.0</v>
      </c>
      <c r="T2" s="24">
        <f>IFERROR(ATLETAS[3PM]/ATLETAS[3PA],"")</f>
        <v>0.3333333333</v>
      </c>
      <c r="U2" s="21">
        <v>5.0</v>
      </c>
      <c r="V2" s="21">
        <v>12.0</v>
      </c>
      <c r="W2" s="24">
        <f>IFERROR(Tabela_2[FTM]/Tabela_2[FTA],"")</f>
        <v>0.4166666667</v>
      </c>
      <c r="X2" s="21">
        <v>13.0</v>
      </c>
      <c r="Y2" s="21">
        <v>31.0</v>
      </c>
      <c r="Z2" s="22">
        <f>Tabela_2[REB O]+Tabela_2[REB D]</f>
        <v>44</v>
      </c>
      <c r="AA2" s="21">
        <v>23.0</v>
      </c>
      <c r="AB2" s="21">
        <v>16.0</v>
      </c>
      <c r="AC2" s="21">
        <v>23.0</v>
      </c>
      <c r="AD2" s="21">
        <v>0.0</v>
      </c>
      <c r="AE2" s="21">
        <v>7.0</v>
      </c>
      <c r="AF2" s="21">
        <v>9.0</v>
      </c>
      <c r="AG2" s="21">
        <v>36.0</v>
      </c>
      <c r="AH2" s="59">
        <f>Tabela_2[PONTOS MARCADOS]+Tabela_2[TOTAL REB]+Tabela_2[AST]+Tabela_2[TOCOS]-(Tabela_2[FGA]-Tabela_2[FGM])-(Tabela_2[FTA]-Tabela_2[FTM])-Tabela_2[ERROS]+Tabela_2[ROUB]</f>
        <v>85</v>
      </c>
    </row>
    <row r="3">
      <c r="A3" s="60">
        <v>2.0</v>
      </c>
      <c r="B3" s="61">
        <v>1.0</v>
      </c>
      <c r="C3" s="62">
        <v>45773.0</v>
      </c>
      <c r="D3" s="61" t="s">
        <v>263</v>
      </c>
      <c r="E3" s="61">
        <v>2025.0</v>
      </c>
      <c r="F3" s="61" t="s">
        <v>34</v>
      </c>
      <c r="G3" s="61" t="s">
        <v>38</v>
      </c>
      <c r="H3" s="61" t="s">
        <v>7</v>
      </c>
      <c r="I3" s="61">
        <v>61.0</v>
      </c>
      <c r="J3" s="63">
        <f>(Tabela_2[2PM]*2)+(Tabela_2[3PM]*3)+(Tabela_2[FTM])</f>
        <v>25</v>
      </c>
      <c r="K3" s="61" t="s">
        <v>278</v>
      </c>
      <c r="L3" s="63">
        <f>Tabela_2[2PM]+Tabela_2[3PM]</f>
        <v>11</v>
      </c>
      <c r="M3" s="63">
        <f>Tabela_2[2PA]+Tabela_2[3PA]</f>
        <v>52</v>
      </c>
      <c r="N3" s="64">
        <f>IFERROR(Tabela_2[FGM]/Tabela_2[FGA],"")</f>
        <v>0.2115384615</v>
      </c>
      <c r="O3" s="61">
        <v>9.0</v>
      </c>
      <c r="P3" s="61">
        <v>39.0</v>
      </c>
      <c r="Q3" s="64">
        <f>IFERROR(Tabela_2[2PM]/Tabela_2[2PA],"")</f>
        <v>0.2307692308</v>
      </c>
      <c r="R3" s="61">
        <v>2.0</v>
      </c>
      <c r="S3" s="61">
        <v>13.0</v>
      </c>
      <c r="T3" s="64" t="str">
        <f>IFERROR(ATLETAS[3PM]/ATLETAS[3PA],"")</f>
        <v/>
      </c>
      <c r="U3" s="61">
        <v>1.0</v>
      </c>
      <c r="V3" s="61">
        <v>10.0</v>
      </c>
      <c r="W3" s="64">
        <f>IFERROR(Tabela_2[FTM]/Tabela_2[FTA],"")</f>
        <v>0.1</v>
      </c>
      <c r="X3" s="61">
        <v>15.0</v>
      </c>
      <c r="Y3" s="61">
        <v>35.0</v>
      </c>
      <c r="Z3" s="63">
        <f>Tabela_2[REB O]+Tabela_2[REB D]</f>
        <v>50</v>
      </c>
      <c r="AA3" s="61">
        <v>9.0</v>
      </c>
      <c r="AB3" s="61">
        <v>34.0</v>
      </c>
      <c r="AC3" s="61">
        <v>9.0</v>
      </c>
      <c r="AD3" s="61">
        <v>2.0</v>
      </c>
      <c r="AE3" s="61">
        <v>9.0</v>
      </c>
      <c r="AF3" s="61">
        <v>7.0</v>
      </c>
      <c r="AG3" s="61">
        <v>-36.0</v>
      </c>
      <c r="AH3" s="65">
        <f>Tabela_2[PONTOS MARCADOS]+Tabela_2[TOTAL REB]+Tabela_2[AST]+Tabela_2[TOCOS]-(Tabela_2[FGA]-Tabela_2[FGM])-(Tabela_2[FTA]-Tabela_2[FTM])-Tabela_2[ERROS]+Tabela_2[ROUB]</f>
        <v>11</v>
      </c>
    </row>
    <row r="4">
      <c r="A4" s="57">
        <v>3.0</v>
      </c>
      <c r="B4" s="21">
        <v>2.0</v>
      </c>
      <c r="C4" s="58">
        <v>45787.0</v>
      </c>
      <c r="D4" s="21" t="s">
        <v>266</v>
      </c>
      <c r="E4" s="21">
        <v>2025.0</v>
      </c>
      <c r="F4" s="21" t="s">
        <v>67</v>
      </c>
      <c r="G4" s="21" t="s">
        <v>70</v>
      </c>
      <c r="H4" s="21" t="s">
        <v>96</v>
      </c>
      <c r="I4" s="21">
        <v>43.0</v>
      </c>
      <c r="J4" s="22">
        <f>(Tabela_2[2PM]*2)+(Tabela_2[3PM]*3)+(Tabela_2[FTM])</f>
        <v>53</v>
      </c>
      <c r="K4" s="21" t="s">
        <v>277</v>
      </c>
      <c r="L4" s="22">
        <f>Tabela_2[2PM]+Tabela_2[3PM]</f>
        <v>20</v>
      </c>
      <c r="M4" s="22">
        <f>Tabela_2[2PA]+Tabela_2[3PA]</f>
        <v>70</v>
      </c>
      <c r="N4" s="24">
        <f>IFERROR(Tabela_2[FGM]/Tabela_2[FGA],"")</f>
        <v>0.2857142857</v>
      </c>
      <c r="O4" s="21">
        <v>16.0</v>
      </c>
      <c r="P4" s="21">
        <v>46.0</v>
      </c>
      <c r="Q4" s="24">
        <f>IFERROR(Tabela_2[2PM]/Tabela_2[2PA],"")</f>
        <v>0.347826087</v>
      </c>
      <c r="R4" s="21">
        <v>4.0</v>
      </c>
      <c r="S4" s="21">
        <v>24.0</v>
      </c>
      <c r="T4" s="24">
        <f>IFERROR(ATLETAS[3PM]/ATLETAS[3PA],"")</f>
        <v>0.1538461538</v>
      </c>
      <c r="U4" s="21">
        <v>9.0</v>
      </c>
      <c r="V4" s="21">
        <v>13.0</v>
      </c>
      <c r="W4" s="24">
        <f>IFERROR(Tabela_2[FTM]/Tabela_2[FTA],"")</f>
        <v>0.6923076923</v>
      </c>
      <c r="X4" s="21">
        <v>10.0</v>
      </c>
      <c r="Y4" s="21">
        <v>42.0</v>
      </c>
      <c r="Z4" s="22">
        <f>Tabela_2[REB O]+Tabela_2[REB D]</f>
        <v>52</v>
      </c>
      <c r="AA4" s="21">
        <v>20.0</v>
      </c>
      <c r="AB4" s="21">
        <v>15.0</v>
      </c>
      <c r="AC4" s="21">
        <v>8.0</v>
      </c>
      <c r="AD4" s="21">
        <v>3.0</v>
      </c>
      <c r="AE4" s="21">
        <v>6.0</v>
      </c>
      <c r="AF4" s="21">
        <v>10.0</v>
      </c>
      <c r="AG4" s="21">
        <v>10.0</v>
      </c>
      <c r="AH4" s="59">
        <f>Tabela_2[PONTOS MARCADOS]+Tabela_2[TOTAL REB]+Tabela_2[AST]+Tabela_2[TOCOS]-(Tabela_2[FGA]-Tabela_2[FGM])-(Tabela_2[FTA]-Tabela_2[FTM])-Tabela_2[ERROS]+Tabela_2[ROUB]</f>
        <v>67</v>
      </c>
    </row>
    <row r="5">
      <c r="A5" s="60">
        <v>4.0</v>
      </c>
      <c r="B5" s="61">
        <v>2.0</v>
      </c>
      <c r="C5" s="62">
        <v>45787.0</v>
      </c>
      <c r="D5" s="61" t="s">
        <v>266</v>
      </c>
      <c r="E5" s="61">
        <v>2025.0</v>
      </c>
      <c r="F5" s="61" t="s">
        <v>96</v>
      </c>
      <c r="G5" s="61" t="s">
        <v>276</v>
      </c>
      <c r="H5" s="61" t="s">
        <v>67</v>
      </c>
      <c r="I5" s="61">
        <v>53.0</v>
      </c>
      <c r="J5" s="63">
        <f>(Tabela_2[2PM]*2)+(Tabela_2[3PM]*3)+(Tabela_2[FTM])</f>
        <v>43</v>
      </c>
      <c r="K5" s="61" t="s">
        <v>278</v>
      </c>
      <c r="L5" s="63">
        <f>Tabela_2[2PM]+Tabela_2[3PM]</f>
        <v>20</v>
      </c>
      <c r="M5" s="63">
        <f>Tabela_2[2PA]+Tabela_2[3PA]</f>
        <v>77</v>
      </c>
      <c r="N5" s="64">
        <f>IFERROR(Tabela_2[FGM]/Tabela_2[FGA],"")</f>
        <v>0.2597402597</v>
      </c>
      <c r="O5" s="61">
        <v>18.0</v>
      </c>
      <c r="P5" s="61">
        <v>57.0</v>
      </c>
      <c r="Q5" s="64">
        <f>IFERROR(Tabela_2[2PM]/Tabela_2[2PA],"")</f>
        <v>0.3157894737</v>
      </c>
      <c r="R5" s="61">
        <v>2.0</v>
      </c>
      <c r="S5" s="61">
        <v>20.0</v>
      </c>
      <c r="T5" s="64">
        <f>IFERROR(ATLETAS[3PM]/ATLETAS[3PA],"")</f>
        <v>1</v>
      </c>
      <c r="U5" s="61">
        <v>1.0</v>
      </c>
      <c r="V5" s="61">
        <v>8.0</v>
      </c>
      <c r="W5" s="64">
        <f>IFERROR(Tabela_2[FTM]/Tabela_2[FTA],"")</f>
        <v>0.125</v>
      </c>
      <c r="X5" s="61">
        <v>18.0</v>
      </c>
      <c r="Y5" s="61">
        <v>42.0</v>
      </c>
      <c r="Z5" s="63">
        <f>Tabela_2[REB O]+Tabela_2[REB D]</f>
        <v>60</v>
      </c>
      <c r="AA5" s="61">
        <v>17.0</v>
      </c>
      <c r="AB5" s="61">
        <v>21.0</v>
      </c>
      <c r="AC5" s="61">
        <v>11.0</v>
      </c>
      <c r="AD5" s="61">
        <v>2.0</v>
      </c>
      <c r="AE5" s="61">
        <v>10.0</v>
      </c>
      <c r="AF5" s="61">
        <v>6.0</v>
      </c>
      <c r="AG5" s="61">
        <v>-10.0</v>
      </c>
      <c r="AH5" s="65">
        <f>Tabela_2[PONTOS MARCADOS]+Tabela_2[TOTAL REB]+Tabela_2[AST]+Tabela_2[TOCOS]-(Tabela_2[FGA]-Tabela_2[FGM])-(Tabela_2[FTA]-Tabela_2[FTM])-Tabela_2[ERROS]+Tabela_2[ROUB]</f>
        <v>48</v>
      </c>
    </row>
    <row r="6">
      <c r="A6" s="57">
        <v>5.0</v>
      </c>
      <c r="B6" s="21">
        <v>3.0</v>
      </c>
      <c r="C6" s="58">
        <v>45791.0</v>
      </c>
      <c r="D6" s="21" t="s">
        <v>266</v>
      </c>
      <c r="E6" s="21">
        <v>2025.0</v>
      </c>
      <c r="F6" s="21" t="s">
        <v>155</v>
      </c>
      <c r="G6" s="21" t="s">
        <v>279</v>
      </c>
      <c r="H6" s="21" t="s">
        <v>119</v>
      </c>
      <c r="I6" s="21">
        <v>21.0</v>
      </c>
      <c r="J6" s="22">
        <f>(Tabela_2[2PM]*2)+(Tabela_2[3PM]*3)+(Tabela_2[FTM])</f>
        <v>65</v>
      </c>
      <c r="K6" s="21" t="s">
        <v>277</v>
      </c>
      <c r="L6" s="22">
        <f>Tabela_2[2PM]+Tabela_2[3PM]</f>
        <v>28</v>
      </c>
      <c r="M6" s="22">
        <f>Tabela_2[2PA]+Tabela_2[3PA]</f>
        <v>79</v>
      </c>
      <c r="N6" s="24">
        <f>IFERROR(Tabela_2[FGM]/Tabela_2[FGA],"")</f>
        <v>0.3544303797</v>
      </c>
      <c r="O6" s="21">
        <v>25.0</v>
      </c>
      <c r="P6" s="21">
        <v>54.0</v>
      </c>
      <c r="Q6" s="24">
        <f>IFERROR(Tabela_2[2PM]/Tabela_2[2PA],"")</f>
        <v>0.462962963</v>
      </c>
      <c r="R6" s="21">
        <v>3.0</v>
      </c>
      <c r="S6" s="21">
        <v>25.0</v>
      </c>
      <c r="T6" s="24">
        <f>IFERROR(ATLETAS[3PM]/ATLETAS[3PA],"")</f>
        <v>0</v>
      </c>
      <c r="U6" s="21">
        <v>6.0</v>
      </c>
      <c r="V6" s="21">
        <v>7.0</v>
      </c>
      <c r="W6" s="24">
        <f>IFERROR(Tabela_2[FTM]/Tabela_2[FTA],"")</f>
        <v>0.8571428571</v>
      </c>
      <c r="X6" s="21">
        <v>16.0</v>
      </c>
      <c r="Y6" s="21">
        <v>45.0</v>
      </c>
      <c r="Z6" s="22">
        <f>Tabela_2[REB O]+Tabela_2[REB D]</f>
        <v>61</v>
      </c>
      <c r="AA6" s="21">
        <v>21.0</v>
      </c>
      <c r="AB6" s="21">
        <v>14.0</v>
      </c>
      <c r="AC6" s="21">
        <v>12.0</v>
      </c>
      <c r="AD6" s="21">
        <v>3.0</v>
      </c>
      <c r="AE6" s="21">
        <v>8.0</v>
      </c>
      <c r="AF6" s="21">
        <v>6.0</v>
      </c>
      <c r="AG6" s="21">
        <v>44.0</v>
      </c>
      <c r="AH6" s="59">
        <f>Tabela_2[PONTOS MARCADOS]+Tabela_2[TOTAL REB]+Tabela_2[AST]+Tabela_2[TOCOS]-(Tabela_2[FGA]-Tabela_2[FGM])-(Tabela_2[FTA]-Tabela_2[FTM])-Tabela_2[ERROS]+Tabela_2[ROUB]</f>
        <v>96</v>
      </c>
    </row>
    <row r="7">
      <c r="A7" s="60">
        <v>6.0</v>
      </c>
      <c r="B7" s="61">
        <v>3.0</v>
      </c>
      <c r="C7" s="62">
        <v>45791.0</v>
      </c>
      <c r="D7" s="61" t="s">
        <v>266</v>
      </c>
      <c r="E7" s="61">
        <v>2025.0</v>
      </c>
      <c r="F7" s="61" t="s">
        <v>119</v>
      </c>
      <c r="G7" s="61" t="s">
        <v>280</v>
      </c>
      <c r="H7" s="61" t="s">
        <v>155</v>
      </c>
      <c r="I7" s="61">
        <v>65.0</v>
      </c>
      <c r="J7" s="63">
        <f>(Tabela_2[2PM]*2)+(Tabela_2[3PM]*3)+(Tabela_2[FTM])</f>
        <v>21</v>
      </c>
      <c r="K7" s="61" t="s">
        <v>278</v>
      </c>
      <c r="L7" s="63">
        <f>Tabela_2[2PM]+Tabela_2[3PM]</f>
        <v>8</v>
      </c>
      <c r="M7" s="63">
        <f>Tabela_2[2PA]+Tabela_2[3PA]</f>
        <v>60</v>
      </c>
      <c r="N7" s="64">
        <f>IFERROR(Tabela_2[FGM]/Tabela_2[FGA],"")</f>
        <v>0.1333333333</v>
      </c>
      <c r="O7" s="61">
        <v>8.0</v>
      </c>
      <c r="P7" s="61">
        <v>55.0</v>
      </c>
      <c r="Q7" s="64">
        <f>IFERROR(Tabela_2[2PM]/Tabela_2[2PA],"")</f>
        <v>0.1454545455</v>
      </c>
      <c r="R7" s="61">
        <v>0.0</v>
      </c>
      <c r="S7" s="61">
        <v>5.0</v>
      </c>
      <c r="T7" s="64">
        <f>IFERROR(ATLETAS[3PM]/ATLETAS[3PA],"")</f>
        <v>0.5</v>
      </c>
      <c r="U7" s="61">
        <v>5.0</v>
      </c>
      <c r="V7" s="61">
        <v>16.0</v>
      </c>
      <c r="W7" s="64">
        <f>IFERROR(Tabela_2[FTM]/Tabela_2[FTA],"")</f>
        <v>0.3125</v>
      </c>
      <c r="X7" s="61">
        <v>12.0</v>
      </c>
      <c r="Y7" s="61">
        <v>36.0</v>
      </c>
      <c r="Z7" s="63">
        <f>Tabela_2[REB O]+Tabela_2[REB D]</f>
        <v>48</v>
      </c>
      <c r="AA7" s="61">
        <v>9.0</v>
      </c>
      <c r="AB7" s="61">
        <v>22.0</v>
      </c>
      <c r="AC7" s="61">
        <v>6.0</v>
      </c>
      <c r="AD7" s="61">
        <v>0.0</v>
      </c>
      <c r="AE7" s="61">
        <v>6.0</v>
      </c>
      <c r="AF7" s="61">
        <v>8.0</v>
      </c>
      <c r="AG7" s="61">
        <v>-44.0</v>
      </c>
      <c r="AH7" s="65">
        <f>Tabela_2[PONTOS MARCADOS]+Tabela_2[TOTAL REB]+Tabela_2[AST]+Tabela_2[TOCOS]-(Tabela_2[FGA]-Tabela_2[FGM])-(Tabela_2[FTA]-Tabela_2[FTM])-Tabela_2[ERROS]+Tabela_2[ROUB]</f>
        <v>-1</v>
      </c>
    </row>
    <row r="8">
      <c r="A8" s="57">
        <v>7.0</v>
      </c>
      <c r="B8" s="21">
        <v>4.0</v>
      </c>
      <c r="C8" s="58">
        <v>45798.0</v>
      </c>
      <c r="D8" s="21" t="s">
        <v>266</v>
      </c>
      <c r="E8" s="21">
        <v>2025.0</v>
      </c>
      <c r="F8" s="21" t="s">
        <v>181</v>
      </c>
      <c r="G8" s="21" t="s">
        <v>182</v>
      </c>
      <c r="H8" s="21" t="s">
        <v>209</v>
      </c>
      <c r="I8" s="21">
        <v>27.0</v>
      </c>
      <c r="J8" s="22">
        <f>(Tabela_2[2PM]*2)+(Tabela_2[3PM]*3)+(Tabela_2[FTM])</f>
        <v>78</v>
      </c>
      <c r="K8" s="21" t="s">
        <v>277</v>
      </c>
      <c r="L8" s="22">
        <f>Tabela_2[2PM]+Tabela_2[3PM]</f>
        <v>36</v>
      </c>
      <c r="M8" s="22">
        <f>Tabela_2[2PA]+Tabela_2[3PA]</f>
        <v>68</v>
      </c>
      <c r="N8" s="24">
        <f>IFERROR(Tabela_2[FGM]/Tabela_2[FGA],"")</f>
        <v>0.5294117647</v>
      </c>
      <c r="O8" s="21">
        <v>36.0</v>
      </c>
      <c r="P8" s="21">
        <v>59.0</v>
      </c>
      <c r="Q8" s="24">
        <f>IFERROR(Tabela_2[2PM]/Tabela_2[2PA],"")</f>
        <v>0.6101694915</v>
      </c>
      <c r="R8" s="21">
        <v>0.0</v>
      </c>
      <c r="S8" s="21">
        <v>9.0</v>
      </c>
      <c r="T8" s="24" t="str">
        <f>IFERROR(ATLETAS[3PM]/ATLETAS[3PA],"")</f>
        <v/>
      </c>
      <c r="U8" s="21">
        <v>6.0</v>
      </c>
      <c r="V8" s="21">
        <v>11.0</v>
      </c>
      <c r="W8" s="24">
        <f>IFERROR(Tabela_2[FTM]/Tabela_2[FTA],"")</f>
        <v>0.5454545455</v>
      </c>
      <c r="X8" s="21">
        <v>6.0</v>
      </c>
      <c r="Y8" s="21">
        <v>36.0</v>
      </c>
      <c r="Z8" s="22">
        <f>Tabela_2[REB O]+Tabela_2[REB D]</f>
        <v>42</v>
      </c>
      <c r="AA8" s="21">
        <v>34.0</v>
      </c>
      <c r="AB8" s="21">
        <v>14.0</v>
      </c>
      <c r="AC8" s="21">
        <v>15.0</v>
      </c>
      <c r="AD8" s="21">
        <v>1.0</v>
      </c>
      <c r="AE8" s="21">
        <v>5.0</v>
      </c>
      <c r="AF8" s="21">
        <v>10.0</v>
      </c>
      <c r="AG8" s="21">
        <v>51.0</v>
      </c>
      <c r="AH8" s="59">
        <f>Tabela_2[PONTOS MARCADOS]+Tabela_2[TOTAL REB]+Tabela_2[AST]+Tabela_2[TOCOS]-(Tabela_2[FGA]-Tabela_2[FGM])-(Tabela_2[FTA]-Tabela_2[FTM])-Tabela_2[ERROS]+Tabela_2[ROUB]</f>
        <v>119</v>
      </c>
    </row>
    <row r="9">
      <c r="A9" s="60">
        <v>8.0</v>
      </c>
      <c r="B9" s="61">
        <v>4.0</v>
      </c>
      <c r="C9" s="62">
        <v>45798.0</v>
      </c>
      <c r="D9" s="61" t="s">
        <v>266</v>
      </c>
      <c r="E9" s="61">
        <v>2025.0</v>
      </c>
      <c r="F9" s="61" t="s">
        <v>209</v>
      </c>
      <c r="G9" s="61" t="s">
        <v>281</v>
      </c>
      <c r="H9" s="61" t="s">
        <v>181</v>
      </c>
      <c r="I9" s="61">
        <v>78.0</v>
      </c>
      <c r="J9" s="63">
        <f>(Tabela_2[2PM]*2)+(Tabela_2[3PM]*3)+(Tabela_2[FTM])</f>
        <v>27</v>
      </c>
      <c r="K9" s="61" t="s">
        <v>278</v>
      </c>
      <c r="L9" s="63">
        <f>Tabela_2[2PM]+Tabela_2[3PM]</f>
        <v>11</v>
      </c>
      <c r="M9" s="63">
        <f>Tabela_2[2PA]+Tabela_2[3PA]</f>
        <v>55</v>
      </c>
      <c r="N9" s="64">
        <f>IFERROR(Tabela_2[FGM]/Tabela_2[FGA],"")</f>
        <v>0.2</v>
      </c>
      <c r="O9" s="61">
        <v>11.0</v>
      </c>
      <c r="P9" s="61">
        <v>45.0</v>
      </c>
      <c r="Q9" s="64">
        <f>IFERROR(Tabela_2[2PM]/Tabela_2[2PA],"")</f>
        <v>0.2444444444</v>
      </c>
      <c r="R9" s="61">
        <v>0.0</v>
      </c>
      <c r="S9" s="61">
        <v>10.0</v>
      </c>
      <c r="T9" s="64">
        <f>IFERROR(ATLETAS[3PM]/ATLETAS[3PA],"")</f>
        <v>0.25</v>
      </c>
      <c r="U9" s="61">
        <v>5.0</v>
      </c>
      <c r="V9" s="61">
        <v>10.0</v>
      </c>
      <c r="W9" s="64">
        <f>IFERROR(Tabela_2[FTM]/Tabela_2[FTA],"")</f>
        <v>0.5</v>
      </c>
      <c r="X9" s="61">
        <v>9.0</v>
      </c>
      <c r="Y9" s="61">
        <v>29.0</v>
      </c>
      <c r="Z9" s="63">
        <f>Tabela_2[REB O]+Tabela_2[REB D]</f>
        <v>38</v>
      </c>
      <c r="AA9" s="61">
        <v>12.0</v>
      </c>
      <c r="AB9" s="61">
        <v>32.0</v>
      </c>
      <c r="AC9" s="61">
        <v>4.0</v>
      </c>
      <c r="AD9" s="61">
        <v>0.0</v>
      </c>
      <c r="AE9" s="61">
        <v>10.0</v>
      </c>
      <c r="AF9" s="61">
        <v>5.0</v>
      </c>
      <c r="AG9" s="61">
        <v>-51.0</v>
      </c>
      <c r="AH9" s="65">
        <f>Tabela_2[PONTOS MARCADOS]+Tabela_2[TOTAL REB]+Tabela_2[AST]+Tabela_2[TOCOS]-(Tabela_2[FGA]-Tabela_2[FGM])-(Tabela_2[FTA]-Tabela_2[FTM])-Tabela_2[ERROS]+Tabela_2[ROUB]</f>
        <v>0</v>
      </c>
    </row>
    <row r="10">
      <c r="A10" s="57">
        <v>9.0</v>
      </c>
      <c r="B10" s="21">
        <v>5.0</v>
      </c>
      <c r="C10" s="58">
        <v>45800.0</v>
      </c>
      <c r="D10" s="21" t="s">
        <v>266</v>
      </c>
      <c r="E10" s="21">
        <v>2025.0</v>
      </c>
      <c r="F10" s="21" t="s">
        <v>7</v>
      </c>
      <c r="G10" s="21" t="s">
        <v>276</v>
      </c>
      <c r="H10" s="21" t="s">
        <v>67</v>
      </c>
      <c r="I10" s="21">
        <v>69.0</v>
      </c>
      <c r="J10" s="22">
        <f>(Tabela_2[2PM]*2)+(Tabela_2[3PM]*3)+(Tabela_2[FTM])</f>
        <v>46</v>
      </c>
      <c r="K10" s="21" t="s">
        <v>278</v>
      </c>
      <c r="L10" s="22">
        <f>Tabela_2[2PM]+Tabela_2[3PM]</f>
        <v>20</v>
      </c>
      <c r="M10" s="22">
        <f>Tabela_2[2PA]+Tabela_2[3PA]</f>
        <v>71</v>
      </c>
      <c r="N10" s="24">
        <f>IFERROR(Tabela_2[FGM]/Tabela_2[FGA],"")</f>
        <v>0.2816901408</v>
      </c>
      <c r="O10" s="21">
        <v>16.0</v>
      </c>
      <c r="P10" s="21">
        <v>46.0</v>
      </c>
      <c r="Q10" s="24">
        <f>IFERROR(Tabela_2[2PM]/Tabela_2[2PA],"")</f>
        <v>0.347826087</v>
      </c>
      <c r="R10" s="21">
        <v>4.0</v>
      </c>
      <c r="S10" s="21">
        <v>25.0</v>
      </c>
      <c r="T10" s="24">
        <f>IFERROR(ATLETAS[3PM]/ATLETAS[3PA],"")</f>
        <v>0</v>
      </c>
      <c r="U10" s="21">
        <v>2.0</v>
      </c>
      <c r="V10" s="21">
        <v>8.0</v>
      </c>
      <c r="W10" s="24">
        <f>IFERROR(Tabela_2[FTM]/Tabela_2[FTA],"")</f>
        <v>0.25</v>
      </c>
      <c r="X10" s="21">
        <v>10.0</v>
      </c>
      <c r="Y10" s="21">
        <v>32.0</v>
      </c>
      <c r="Z10" s="22">
        <f>Tabela_2[REB O]+Tabela_2[REB D]</f>
        <v>42</v>
      </c>
      <c r="AA10" s="21">
        <v>11.0</v>
      </c>
      <c r="AB10" s="21">
        <v>18.0</v>
      </c>
      <c r="AC10" s="21">
        <v>6.0</v>
      </c>
      <c r="AD10" s="21">
        <v>2.0</v>
      </c>
      <c r="AE10" s="21">
        <v>8.0</v>
      </c>
      <c r="AF10" s="21">
        <v>7.0</v>
      </c>
      <c r="AG10" s="21">
        <v>-23.0</v>
      </c>
      <c r="AH10" s="59">
        <f>Tabela_2[PONTOS MARCADOS]+Tabela_2[TOTAL REB]+Tabela_2[AST]+Tabela_2[TOCOS]-(Tabela_2[FGA]-Tabela_2[FGM])-(Tabela_2[FTA]-Tabela_2[FTM])-Tabela_2[ERROS]+Tabela_2[ROUB]</f>
        <v>32</v>
      </c>
    </row>
    <row r="11">
      <c r="A11" s="60">
        <v>10.0</v>
      </c>
      <c r="B11" s="61">
        <v>5.0</v>
      </c>
      <c r="C11" s="62">
        <v>45800.0</v>
      </c>
      <c r="D11" s="61" t="s">
        <v>266</v>
      </c>
      <c r="E11" s="61">
        <v>2025.0</v>
      </c>
      <c r="F11" s="61" t="s">
        <v>67</v>
      </c>
      <c r="G11" s="61" t="s">
        <v>70</v>
      </c>
      <c r="H11" s="61" t="s">
        <v>7</v>
      </c>
      <c r="I11" s="61">
        <v>46.0</v>
      </c>
      <c r="J11" s="63">
        <f>(Tabela_2[2PM]*2)+(Tabela_2[3PM]*3)+(Tabela_2[FTM])</f>
        <v>69</v>
      </c>
      <c r="K11" s="61" t="s">
        <v>277</v>
      </c>
      <c r="L11" s="63">
        <f>Tabela_2[2PM]+Tabela_2[3PM]</f>
        <v>28</v>
      </c>
      <c r="M11" s="63">
        <f>Tabela_2[2PA]+Tabela_2[3PA]</f>
        <v>77</v>
      </c>
      <c r="N11" s="64">
        <f>IFERROR(Tabela_2[FGM]/Tabela_2[FGA],"")</f>
        <v>0.3636363636</v>
      </c>
      <c r="O11" s="61">
        <v>19.0</v>
      </c>
      <c r="P11" s="61">
        <v>43.0</v>
      </c>
      <c r="Q11" s="64">
        <f>IFERROR(Tabela_2[2PM]/Tabela_2[2PA],"")</f>
        <v>0.4418604651</v>
      </c>
      <c r="R11" s="61">
        <v>9.0</v>
      </c>
      <c r="S11" s="61">
        <v>34.0</v>
      </c>
      <c r="T11" s="64">
        <f>IFERROR(ATLETAS[3PM]/ATLETAS[3PA],"")</f>
        <v>0</v>
      </c>
      <c r="U11" s="61">
        <v>4.0</v>
      </c>
      <c r="V11" s="61">
        <v>14.0</v>
      </c>
      <c r="W11" s="64">
        <f>IFERROR(Tabela_2[FTM]/Tabela_2[FTA],"")</f>
        <v>0.2857142857</v>
      </c>
      <c r="X11" s="61">
        <v>21.0</v>
      </c>
      <c r="Y11" s="61">
        <v>44.0</v>
      </c>
      <c r="Z11" s="63">
        <f>Tabela_2[REB O]+Tabela_2[REB D]</f>
        <v>65</v>
      </c>
      <c r="AA11" s="61">
        <v>23.0</v>
      </c>
      <c r="AB11" s="61">
        <v>22.0</v>
      </c>
      <c r="AC11" s="61">
        <v>10.0</v>
      </c>
      <c r="AD11" s="61">
        <v>2.0</v>
      </c>
      <c r="AE11" s="61">
        <v>9.0</v>
      </c>
      <c r="AF11" s="61">
        <v>7.0</v>
      </c>
      <c r="AG11" s="61">
        <v>23.0</v>
      </c>
      <c r="AH11" s="65">
        <f>Tabela_2[PONTOS MARCADOS]+Tabela_2[TOTAL REB]+Tabela_2[AST]+Tabela_2[TOCOS]-(Tabela_2[FGA]-Tabela_2[FGM])-(Tabela_2[FTA]-Tabela_2[FTM])-Tabela_2[ERROS]+Tabela_2[ROUB]</f>
        <v>88</v>
      </c>
    </row>
    <row r="12">
      <c r="A12" s="57">
        <v>11.0</v>
      </c>
      <c r="B12" s="21">
        <v>6.0</v>
      </c>
      <c r="C12" s="58">
        <v>45436.0</v>
      </c>
      <c r="D12" s="21" t="s">
        <v>266</v>
      </c>
      <c r="E12" s="21">
        <v>2025.0</v>
      </c>
      <c r="F12" s="21" t="s">
        <v>181</v>
      </c>
      <c r="G12" s="21" t="s">
        <v>182</v>
      </c>
      <c r="H12" s="21" t="s">
        <v>155</v>
      </c>
      <c r="I12" s="21">
        <v>53.0</v>
      </c>
      <c r="J12" s="22">
        <f>(Tabela_2[2PM]*2)+(Tabela_2[3PM]*3)+(Tabela_2[FTM])</f>
        <v>55</v>
      </c>
      <c r="K12" s="21" t="s">
        <v>277</v>
      </c>
      <c r="L12" s="22">
        <f>Tabela_2[2PM]+Tabela_2[3PM]</f>
        <v>22</v>
      </c>
      <c r="M12" s="22">
        <f>Tabela_2[2PA]+Tabela_2[3PA]</f>
        <v>66</v>
      </c>
      <c r="N12" s="24">
        <f>IFERROR(Tabela_2[FGM]/Tabela_2[FGA],"")</f>
        <v>0.3333333333</v>
      </c>
      <c r="O12" s="21">
        <v>15.0</v>
      </c>
      <c r="P12" s="21">
        <v>36.0</v>
      </c>
      <c r="Q12" s="24">
        <f>IFERROR(Tabela_2[2PM]/Tabela_2[2PA],"")</f>
        <v>0.4166666667</v>
      </c>
      <c r="R12" s="21">
        <v>7.0</v>
      </c>
      <c r="S12" s="21">
        <v>30.0</v>
      </c>
      <c r="T12" s="24">
        <f>IFERROR(ATLETAS[3PM]/ATLETAS[3PA],"")</f>
        <v>0.5</v>
      </c>
      <c r="U12" s="21">
        <v>4.0</v>
      </c>
      <c r="V12" s="21">
        <v>12.0</v>
      </c>
      <c r="W12" s="24">
        <f>IFERROR(Tabela_2[FTM]/Tabela_2[FTA],"")</f>
        <v>0.3333333333</v>
      </c>
      <c r="X12" s="21">
        <v>7.0</v>
      </c>
      <c r="Y12" s="21">
        <v>27.0</v>
      </c>
      <c r="Z12" s="22">
        <f>Tabela_2[REB O]+Tabela_2[REB D]</f>
        <v>34</v>
      </c>
      <c r="AA12" s="21">
        <v>21.0</v>
      </c>
      <c r="AB12" s="21">
        <v>20.0</v>
      </c>
      <c r="AC12" s="21">
        <v>22.0</v>
      </c>
      <c r="AD12" s="21">
        <v>2.0</v>
      </c>
      <c r="AE12" s="21">
        <v>4.0</v>
      </c>
      <c r="AF12" s="21">
        <v>12.0</v>
      </c>
      <c r="AG12" s="21">
        <v>2.0</v>
      </c>
      <c r="AH12" s="59">
        <f>Tabela_2[PONTOS MARCADOS]+Tabela_2[TOTAL REB]+Tabela_2[AST]+Tabela_2[TOCOS]-(Tabela_2[FGA]-Tabela_2[FGM])-(Tabela_2[FTA]-Tabela_2[FTM])-Tabela_2[ERROS]+Tabela_2[ROUB]</f>
        <v>62</v>
      </c>
    </row>
    <row r="13">
      <c r="A13" s="60">
        <v>12.0</v>
      </c>
      <c r="B13" s="61">
        <v>6.0</v>
      </c>
      <c r="C13" s="62">
        <v>45436.0</v>
      </c>
      <c r="D13" s="61" t="s">
        <v>266</v>
      </c>
      <c r="E13" s="61">
        <v>2025.0</v>
      </c>
      <c r="F13" s="61" t="s">
        <v>155</v>
      </c>
      <c r="G13" s="61" t="s">
        <v>279</v>
      </c>
      <c r="H13" s="61" t="s">
        <v>181</v>
      </c>
      <c r="I13" s="61">
        <v>55.0</v>
      </c>
      <c r="J13" s="63">
        <f>(Tabela_2[2PM]*2)+(Tabela_2[3PM]*3)+(Tabela_2[FTM])</f>
        <v>53</v>
      </c>
      <c r="K13" s="61" t="s">
        <v>278</v>
      </c>
      <c r="L13" s="63">
        <f>Tabela_2[2PM]+Tabela_2[3PM]</f>
        <v>24</v>
      </c>
      <c r="M13" s="63">
        <f>Tabela_2[2PA]+Tabela_2[3PA]</f>
        <v>66</v>
      </c>
      <c r="N13" s="64">
        <f>IFERROR(Tabela_2[FGM]/Tabela_2[FGA],"")</f>
        <v>0.3636363636</v>
      </c>
      <c r="O13" s="61">
        <v>20.0</v>
      </c>
      <c r="P13" s="61">
        <v>46.0</v>
      </c>
      <c r="Q13" s="64">
        <f>IFERROR(Tabela_2[2PM]/Tabela_2[2PA],"")</f>
        <v>0.4347826087</v>
      </c>
      <c r="R13" s="61">
        <v>4.0</v>
      </c>
      <c r="S13" s="61">
        <v>20.0</v>
      </c>
      <c r="T13" s="64" t="str">
        <f>IFERROR(ATLETAS[3PM]/ATLETAS[3PA],"")</f>
        <v/>
      </c>
      <c r="U13" s="61">
        <v>1.0</v>
      </c>
      <c r="V13" s="61">
        <v>3.0</v>
      </c>
      <c r="W13" s="64">
        <f>IFERROR(Tabela_2[FTM]/Tabela_2[FTA],"")</f>
        <v>0.3333333333</v>
      </c>
      <c r="X13" s="61">
        <v>16.0</v>
      </c>
      <c r="Y13" s="61">
        <v>41.0</v>
      </c>
      <c r="Z13" s="63">
        <f>Tabela_2[REB O]+Tabela_2[REB D]</f>
        <v>57</v>
      </c>
      <c r="AA13" s="61">
        <v>16.0</v>
      </c>
      <c r="AB13" s="61">
        <v>30.0</v>
      </c>
      <c r="AC13" s="61">
        <v>13.0</v>
      </c>
      <c r="AD13" s="61">
        <v>4.0</v>
      </c>
      <c r="AE13" s="61">
        <v>12.0</v>
      </c>
      <c r="AF13" s="61">
        <v>4.0</v>
      </c>
      <c r="AG13" s="61">
        <v>-2.0</v>
      </c>
      <c r="AH13" s="65">
        <f>Tabela_2[PONTOS MARCADOS]+Tabela_2[TOTAL REB]+Tabela_2[AST]+Tabela_2[TOCOS]-(Tabela_2[FGA]-Tabela_2[FGM])-(Tabela_2[FTA]-Tabela_2[FTM])-Tabela_2[ERROS]+Tabela_2[ROUB]</f>
        <v>69</v>
      </c>
    </row>
    <row r="14">
      <c r="A14" s="57">
        <v>13.0</v>
      </c>
      <c r="B14" s="21">
        <v>7.0</v>
      </c>
      <c r="C14" s="58">
        <v>45808.0</v>
      </c>
      <c r="D14" s="21" t="s">
        <v>266</v>
      </c>
      <c r="E14" s="21">
        <v>2025.0</v>
      </c>
      <c r="F14" s="21" t="s">
        <v>209</v>
      </c>
      <c r="G14" s="21" t="s">
        <v>226</v>
      </c>
      <c r="H14" s="21" t="s">
        <v>96</v>
      </c>
      <c r="I14" s="21">
        <v>55.0</v>
      </c>
      <c r="J14" s="22">
        <f>(Tabela_2[2PM]*2)+(Tabela_2[3PM]*3)+(Tabela_2[FTM])</f>
        <v>65</v>
      </c>
      <c r="K14" s="21" t="s">
        <v>277</v>
      </c>
      <c r="L14" s="22">
        <f>Tabela_2[2PM]+Tabela_2[3PM]</f>
        <v>25</v>
      </c>
      <c r="M14" s="22">
        <f>Tabela_2[2PA]+Tabela_2[3PA]</f>
        <v>73</v>
      </c>
      <c r="N14" s="24">
        <f>IFERROR(Tabela_2[FGM]/Tabela_2[FGA],"")</f>
        <v>0.3424657534</v>
      </c>
      <c r="O14" s="21">
        <v>20.0</v>
      </c>
      <c r="P14" s="21">
        <v>50.0</v>
      </c>
      <c r="Q14" s="24">
        <f>IFERROR(Tabela_2[2PM]/Tabela_2[2PA],"")</f>
        <v>0.4</v>
      </c>
      <c r="R14" s="21">
        <v>5.0</v>
      </c>
      <c r="S14" s="21">
        <v>23.0</v>
      </c>
      <c r="T14" s="24">
        <f>IFERROR(ATLETAS[3PM]/ATLETAS[3PA],"")</f>
        <v>0.5</v>
      </c>
      <c r="U14" s="21">
        <v>10.0</v>
      </c>
      <c r="V14" s="21">
        <v>16.0</v>
      </c>
      <c r="W14" s="24">
        <f>IFERROR(Tabela_2[FTM]/Tabela_2[FTA],"")</f>
        <v>0.625</v>
      </c>
      <c r="X14" s="21">
        <v>18.0</v>
      </c>
      <c r="Y14" s="21">
        <v>39.0</v>
      </c>
      <c r="Z14" s="22">
        <f>Tabela_2[REB O]+Tabela_2[REB D]</f>
        <v>57</v>
      </c>
      <c r="AA14" s="21">
        <v>26.0</v>
      </c>
      <c r="AB14" s="21">
        <v>25.0</v>
      </c>
      <c r="AC14" s="21">
        <v>17.0</v>
      </c>
      <c r="AD14" s="21">
        <v>0.0</v>
      </c>
      <c r="AE14" s="21">
        <v>13.0</v>
      </c>
      <c r="AF14" s="21">
        <v>11.0</v>
      </c>
      <c r="AG14" s="21">
        <v>10.0</v>
      </c>
      <c r="AH14" s="59">
        <f>Tabela_2[PONTOS MARCADOS]+Tabela_2[TOTAL REB]+Tabela_2[AST]+Tabela_2[TOCOS]-(Tabela_2[FGA]-Tabela_2[FGM])-(Tabela_2[FTA]-Tabela_2[FTM])-Tabela_2[ERROS]+Tabela_2[ROUB]</f>
        <v>86</v>
      </c>
    </row>
    <row r="15">
      <c r="A15" s="60">
        <v>14.0</v>
      </c>
      <c r="B15" s="61">
        <v>7.0</v>
      </c>
      <c r="C15" s="62">
        <v>45808.0</v>
      </c>
      <c r="D15" s="61" t="s">
        <v>266</v>
      </c>
      <c r="E15" s="61">
        <v>2025.0</v>
      </c>
      <c r="F15" s="61" t="s">
        <v>96</v>
      </c>
      <c r="G15" s="61" t="s">
        <v>276</v>
      </c>
      <c r="H15" s="61" t="s">
        <v>209</v>
      </c>
      <c r="I15" s="61">
        <v>65.0</v>
      </c>
      <c r="J15" s="63">
        <f>(Tabela_2[2PM]*2)+(Tabela_2[3PM]*3)+(Tabela_2[FTM])</f>
        <v>55</v>
      </c>
      <c r="K15" s="61" t="s">
        <v>278</v>
      </c>
      <c r="L15" s="63">
        <f>Tabela_2[2PM]+Tabela_2[3PM]</f>
        <v>21</v>
      </c>
      <c r="M15" s="63">
        <f>Tabela_2[2PA]+Tabela_2[3PA]</f>
        <v>67</v>
      </c>
      <c r="N15" s="64">
        <f>IFERROR(Tabela_2[FGM]/Tabela_2[FGA],"")</f>
        <v>0.3134328358</v>
      </c>
      <c r="O15" s="61">
        <v>17.0</v>
      </c>
      <c r="P15" s="61">
        <v>42.0</v>
      </c>
      <c r="Q15" s="64">
        <f>IFERROR(Tabela_2[2PM]/Tabela_2[2PA],"")</f>
        <v>0.4047619048</v>
      </c>
      <c r="R15" s="61">
        <v>4.0</v>
      </c>
      <c r="S15" s="61">
        <v>25.0</v>
      </c>
      <c r="T15" s="64" t="str">
        <f>IFERROR(ATLETAS[3PM]/ATLETAS[3PA],"")</f>
        <v/>
      </c>
      <c r="U15" s="61">
        <v>9.0</v>
      </c>
      <c r="V15" s="61">
        <v>18.0</v>
      </c>
      <c r="W15" s="64">
        <f>IFERROR(Tabela_2[FTM]/Tabela_2[FTA],"")</f>
        <v>0.5</v>
      </c>
      <c r="X15" s="61">
        <v>11.0</v>
      </c>
      <c r="Y15" s="61">
        <v>34.0</v>
      </c>
      <c r="Z15" s="63">
        <f>Tabela_2[REB O]+Tabela_2[REB D]</f>
        <v>45</v>
      </c>
      <c r="AA15" s="61">
        <v>18.0</v>
      </c>
      <c r="AB15" s="61">
        <v>24.0</v>
      </c>
      <c r="AC15" s="61">
        <v>15.0</v>
      </c>
      <c r="AD15" s="61">
        <v>4.0</v>
      </c>
      <c r="AE15" s="61">
        <v>11.0</v>
      </c>
      <c r="AF15" s="61">
        <v>13.0</v>
      </c>
      <c r="AG15" s="61">
        <v>-10.0</v>
      </c>
      <c r="AH15" s="65">
        <f>Tabela_2[PONTOS MARCADOS]+Tabela_2[TOTAL REB]+Tabela_2[AST]+Tabela_2[TOCOS]-(Tabela_2[FGA]-Tabela_2[FGM])-(Tabela_2[FTA]-Tabela_2[FTM])-Tabela_2[ERROS]+Tabela_2[ROUB]</f>
        <v>58</v>
      </c>
    </row>
    <row r="16">
      <c r="A16" s="57">
        <v>15.0</v>
      </c>
      <c r="B16" s="21">
        <v>8.0</v>
      </c>
      <c r="C16" s="58">
        <v>45808.0</v>
      </c>
      <c r="D16" s="21" t="s">
        <v>266</v>
      </c>
      <c r="E16" s="21">
        <v>2025.0</v>
      </c>
      <c r="F16" s="21" t="s">
        <v>67</v>
      </c>
      <c r="G16" s="21" t="s">
        <v>70</v>
      </c>
      <c r="H16" s="21" t="s">
        <v>155</v>
      </c>
      <c r="I16" s="21">
        <v>62.0</v>
      </c>
      <c r="J16" s="22">
        <f>(Tabela_2[2PM]*2)+(Tabela_2[3PM]*3)+(Tabela_2[FTM])</f>
        <v>88</v>
      </c>
      <c r="K16" s="21" t="s">
        <v>277</v>
      </c>
      <c r="L16" s="22">
        <f>Tabela_2[2PM]+Tabela_2[3PM]</f>
        <v>35</v>
      </c>
      <c r="M16" s="22">
        <f>Tabela_2[2PA]+Tabela_2[3PA]</f>
        <v>99</v>
      </c>
      <c r="N16" s="24">
        <f>IFERROR(Tabela_2[FGM]/Tabela_2[FGA],"")</f>
        <v>0.3535353535</v>
      </c>
      <c r="O16" s="21">
        <v>23.0</v>
      </c>
      <c r="P16" s="21">
        <v>57.0</v>
      </c>
      <c r="Q16" s="24">
        <f>IFERROR(Tabela_2[2PM]/Tabela_2[2PA],"")</f>
        <v>0.4035087719</v>
      </c>
      <c r="R16" s="21">
        <v>12.0</v>
      </c>
      <c r="S16" s="21">
        <v>42.0</v>
      </c>
      <c r="T16" s="24">
        <f>IFERROR(ATLETAS[3PM]/ATLETAS[3PA],"")</f>
        <v>0</v>
      </c>
      <c r="U16" s="21">
        <v>6.0</v>
      </c>
      <c r="V16" s="21">
        <v>10.0</v>
      </c>
      <c r="W16" s="24">
        <f>IFERROR(Tabela_2[FTM]/Tabela_2[FTA],"")</f>
        <v>0.6</v>
      </c>
      <c r="X16" s="21">
        <v>23.0</v>
      </c>
      <c r="Y16" s="21">
        <v>57.0</v>
      </c>
      <c r="Z16" s="22">
        <f>Tabela_2[REB O]+Tabela_2[REB D]</f>
        <v>80</v>
      </c>
      <c r="AA16" s="21">
        <v>26.0</v>
      </c>
      <c r="AB16" s="21">
        <v>18.0</v>
      </c>
      <c r="AC16" s="21">
        <v>11.0</v>
      </c>
      <c r="AD16" s="21">
        <v>5.0</v>
      </c>
      <c r="AE16" s="21">
        <v>6.0</v>
      </c>
      <c r="AF16" s="21">
        <v>4.0</v>
      </c>
      <c r="AG16" s="21">
        <v>26.0</v>
      </c>
      <c r="AH16" s="59">
        <f>Tabela_2[PONTOS MARCADOS]+Tabela_2[TOTAL REB]+Tabela_2[AST]+Tabela_2[TOCOS]-(Tabela_2[FGA]-Tabela_2[FGM])-(Tabela_2[FTA]-Tabela_2[FTM])-Tabela_2[ERROS]+Tabela_2[ROUB]</f>
        <v>124</v>
      </c>
    </row>
    <row r="17">
      <c r="A17" s="60">
        <v>16.0</v>
      </c>
      <c r="B17" s="61">
        <v>8.0</v>
      </c>
      <c r="C17" s="62">
        <v>45808.0</v>
      </c>
      <c r="D17" s="61" t="s">
        <v>266</v>
      </c>
      <c r="E17" s="61">
        <v>2025.0</v>
      </c>
      <c r="F17" s="61" t="s">
        <v>155</v>
      </c>
      <c r="G17" s="61" t="s">
        <v>279</v>
      </c>
      <c r="H17" s="61" t="s">
        <v>67</v>
      </c>
      <c r="I17" s="61">
        <v>88.0</v>
      </c>
      <c r="J17" s="63">
        <f>(Tabela_2[2PM]*2)+(Tabela_2[3PM]*3)+(Tabela_2[FTM])</f>
        <v>62</v>
      </c>
      <c r="K17" s="61" t="s">
        <v>278</v>
      </c>
      <c r="L17" s="63">
        <f>Tabela_2[2PM]+Tabela_2[3PM]</f>
        <v>27</v>
      </c>
      <c r="M17" s="63">
        <f>Tabela_2[2PA]+Tabela_2[3PA]</f>
        <v>96</v>
      </c>
      <c r="N17" s="64">
        <f>IFERROR(Tabela_2[FGM]/Tabela_2[FGA],"")</f>
        <v>0.28125</v>
      </c>
      <c r="O17" s="61">
        <v>22.0</v>
      </c>
      <c r="P17" s="61">
        <v>66.0</v>
      </c>
      <c r="Q17" s="64">
        <f>IFERROR(Tabela_2[2PM]/Tabela_2[2PA],"")</f>
        <v>0.3333333333</v>
      </c>
      <c r="R17" s="61">
        <v>5.0</v>
      </c>
      <c r="S17" s="61">
        <v>30.0</v>
      </c>
      <c r="T17" s="64">
        <f>IFERROR(ATLETAS[3PM]/ATLETAS[3PA],"")</f>
        <v>0</v>
      </c>
      <c r="U17" s="61">
        <v>3.0</v>
      </c>
      <c r="V17" s="61">
        <v>8.0</v>
      </c>
      <c r="W17" s="64">
        <f>IFERROR(Tabela_2[FTM]/Tabela_2[FTA],"")</f>
        <v>0.375</v>
      </c>
      <c r="X17" s="61">
        <v>15.0</v>
      </c>
      <c r="Y17" s="61">
        <v>44.0</v>
      </c>
      <c r="Z17" s="63">
        <f>Tabela_2[REB O]+Tabela_2[REB D]</f>
        <v>59</v>
      </c>
      <c r="AA17" s="61">
        <v>19.0</v>
      </c>
      <c r="AB17" s="61">
        <v>16.0</v>
      </c>
      <c r="AC17" s="61">
        <v>11.0</v>
      </c>
      <c r="AD17" s="61">
        <v>1.0</v>
      </c>
      <c r="AE17" s="61">
        <v>7.0</v>
      </c>
      <c r="AF17" s="61">
        <v>6.0</v>
      </c>
      <c r="AG17" s="61">
        <v>-26.0</v>
      </c>
      <c r="AH17" s="65">
        <f>Tabela_2[PONTOS MARCADOS]+Tabela_2[TOTAL REB]+Tabela_2[AST]+Tabela_2[TOCOS]-(Tabela_2[FGA]-Tabela_2[FGM])-(Tabela_2[FTA]-Tabela_2[FTM])-Tabela_2[ERROS]+Tabela_2[ROUB]</f>
        <v>62</v>
      </c>
    </row>
    <row r="18">
      <c r="A18" s="57">
        <v>17.0</v>
      </c>
      <c r="B18" s="21">
        <v>9.0</v>
      </c>
      <c r="C18" s="58">
        <v>45809.0</v>
      </c>
      <c r="D18" s="21" t="s">
        <v>270</v>
      </c>
      <c r="E18" s="21">
        <v>2025.0</v>
      </c>
      <c r="F18" s="21" t="s">
        <v>181</v>
      </c>
      <c r="G18" s="21" t="s">
        <v>182</v>
      </c>
      <c r="H18" s="21" t="s">
        <v>7</v>
      </c>
      <c r="I18" s="21">
        <v>90.0</v>
      </c>
      <c r="J18" s="22">
        <f>(Tabela_2[2PM]*2)+(Tabela_2[3PM]*3)+(Tabela_2[FTM])</f>
        <v>55</v>
      </c>
      <c r="K18" s="21" t="s">
        <v>278</v>
      </c>
      <c r="L18" s="22">
        <f>Tabela_2[2PM]+Tabela_2[3PM]</f>
        <v>25</v>
      </c>
      <c r="M18" s="22">
        <f>Tabela_2[2PA]+Tabela_2[3PA]</f>
        <v>77</v>
      </c>
      <c r="N18" s="24">
        <f>IFERROR(Tabela_2[FGM]/Tabela_2[FGA],"")</f>
        <v>0.3246753247</v>
      </c>
      <c r="O18" s="21">
        <v>20.0</v>
      </c>
      <c r="P18" s="21">
        <v>45.0</v>
      </c>
      <c r="Q18" s="24">
        <f>IFERROR(Tabela_2[2PM]/Tabela_2[2PA],"")</f>
        <v>0.4444444444</v>
      </c>
      <c r="R18" s="21">
        <v>5.0</v>
      </c>
      <c r="S18" s="21">
        <v>32.0</v>
      </c>
      <c r="T18" s="24">
        <f>IFERROR(ATLETAS[3PM]/ATLETAS[3PA],"")</f>
        <v>0</v>
      </c>
      <c r="U18" s="21">
        <v>0.0</v>
      </c>
      <c r="V18" s="21">
        <v>0.0</v>
      </c>
      <c r="W18" s="24" t="str">
        <f>IFERROR(Tabela_2[FTM]/Tabela_2[FTA],"")</f>
        <v/>
      </c>
      <c r="X18" s="21">
        <v>11.0</v>
      </c>
      <c r="Y18" s="21">
        <v>45.0</v>
      </c>
      <c r="Z18" s="22">
        <f>Tabela_2[REB O]+Tabela_2[REB D]</f>
        <v>56</v>
      </c>
      <c r="AA18" s="21">
        <v>18.0</v>
      </c>
      <c r="AB18" s="21">
        <v>30.0</v>
      </c>
      <c r="AC18" s="21">
        <v>9.0</v>
      </c>
      <c r="AD18" s="21">
        <v>3.0</v>
      </c>
      <c r="AE18" s="21">
        <v>4.0</v>
      </c>
      <c r="AF18" s="21">
        <v>2.0</v>
      </c>
      <c r="AG18" s="21">
        <v>-35.0</v>
      </c>
      <c r="AH18" s="59">
        <f>Tabela_2[PONTOS MARCADOS]+Tabela_2[TOTAL REB]+Tabela_2[AST]+Tabela_2[TOCOS]-(Tabela_2[FGA]-Tabela_2[FGM])-(Tabela_2[FTA]-Tabela_2[FTM])-Tabela_2[ERROS]+Tabela_2[ROUB]</f>
        <v>59</v>
      </c>
    </row>
    <row r="19">
      <c r="A19" s="60">
        <v>18.0</v>
      </c>
      <c r="B19" s="61">
        <v>9.0</v>
      </c>
      <c r="C19" s="62">
        <v>45809.0</v>
      </c>
      <c r="D19" s="61" t="s">
        <v>270</v>
      </c>
      <c r="E19" s="61">
        <v>2025.0</v>
      </c>
      <c r="F19" s="61" t="s">
        <v>7</v>
      </c>
      <c r="G19" s="61" t="s">
        <v>276</v>
      </c>
      <c r="H19" s="61" t="s">
        <v>181</v>
      </c>
      <c r="I19" s="61">
        <v>55.0</v>
      </c>
      <c r="J19" s="63">
        <f>(Tabela_2[2PM]*2)+(Tabela_2[3PM]*3)+(Tabela_2[FTM])</f>
        <v>90</v>
      </c>
      <c r="K19" s="61" t="s">
        <v>277</v>
      </c>
      <c r="L19" s="63">
        <f>Tabela_2[2PM]+Tabela_2[3PM]</f>
        <v>40</v>
      </c>
      <c r="M19" s="63">
        <f>Tabela_2[2PA]+Tabela_2[3PA]</f>
        <v>106</v>
      </c>
      <c r="N19" s="64">
        <f>IFERROR(Tabela_2[FGM]/Tabela_2[FGA],"")</f>
        <v>0.3773584906</v>
      </c>
      <c r="O19" s="61">
        <v>34.0</v>
      </c>
      <c r="P19" s="61">
        <v>82.0</v>
      </c>
      <c r="Q19" s="64">
        <f>IFERROR(Tabela_2[2PM]/Tabela_2[2PA],"")</f>
        <v>0.4146341463</v>
      </c>
      <c r="R19" s="61">
        <v>6.0</v>
      </c>
      <c r="S19" s="61">
        <v>24.0</v>
      </c>
      <c r="T19" s="64">
        <f>IFERROR(ATLETAS[3PM]/ATLETAS[3PA],"")</f>
        <v>0.375</v>
      </c>
      <c r="U19" s="61">
        <v>4.0</v>
      </c>
      <c r="V19" s="61">
        <v>8.0</v>
      </c>
      <c r="W19" s="64">
        <f>IFERROR(Tabela_2[FTM]/Tabela_2[FTA],"")</f>
        <v>0.5</v>
      </c>
      <c r="X19" s="61">
        <v>23.0</v>
      </c>
      <c r="Y19" s="61">
        <v>41.0</v>
      </c>
      <c r="Z19" s="63">
        <f>Tabela_2[REB O]+Tabela_2[REB D]</f>
        <v>64</v>
      </c>
      <c r="AA19" s="61">
        <v>25.0</v>
      </c>
      <c r="AB19" s="61">
        <v>14.0</v>
      </c>
      <c r="AC19" s="61">
        <v>22.0</v>
      </c>
      <c r="AD19" s="61">
        <v>1.0</v>
      </c>
      <c r="AE19" s="61">
        <v>2.0</v>
      </c>
      <c r="AF19" s="61">
        <v>4.0</v>
      </c>
      <c r="AG19" s="61">
        <v>35.0</v>
      </c>
      <c r="AH19" s="65">
        <f>Tabela_2[PONTOS MARCADOS]+Tabela_2[TOTAL REB]+Tabela_2[AST]+Tabela_2[TOCOS]-(Tabela_2[FGA]-Tabela_2[FGM])-(Tabela_2[FTA]-Tabela_2[FTM])-Tabela_2[ERROS]+Tabela_2[ROUB]</f>
        <v>118</v>
      </c>
    </row>
    <row r="20">
      <c r="A20" s="57">
        <v>19.0</v>
      </c>
      <c r="B20" s="21">
        <v>10.0</v>
      </c>
      <c r="C20" s="58">
        <v>45818.0</v>
      </c>
      <c r="D20" s="21" t="s">
        <v>270</v>
      </c>
      <c r="E20" s="21">
        <v>2025.0</v>
      </c>
      <c r="F20" s="21" t="s">
        <v>155</v>
      </c>
      <c r="G20" s="21" t="s">
        <v>279</v>
      </c>
      <c r="H20" s="21" t="s">
        <v>209</v>
      </c>
      <c r="I20" s="21">
        <v>44.0</v>
      </c>
      <c r="J20" s="22">
        <f>(Tabela_2[2PM]*2)+(Tabela_2[3PM]*3)+(Tabela_2[FTM])</f>
        <v>55</v>
      </c>
      <c r="K20" s="21" t="s">
        <v>277</v>
      </c>
      <c r="L20" s="22">
        <f>Tabela_2[2PM]+Tabela_2[3PM]</f>
        <v>23</v>
      </c>
      <c r="M20" s="22">
        <f>Tabela_2[2PA]+Tabela_2[3PA]</f>
        <v>62</v>
      </c>
      <c r="N20" s="24">
        <f>IFERROR(Tabela_2[FGM]/Tabela_2[FGA],"")</f>
        <v>0.3709677419</v>
      </c>
      <c r="O20" s="21">
        <v>20.0</v>
      </c>
      <c r="P20" s="21">
        <v>52.0</v>
      </c>
      <c r="Q20" s="24">
        <f>IFERROR(Tabela_2[2PM]/Tabela_2[2PA],"")</f>
        <v>0.3846153846</v>
      </c>
      <c r="R20" s="21">
        <v>3.0</v>
      </c>
      <c r="S20" s="21">
        <v>10.0</v>
      </c>
      <c r="T20" s="24">
        <f>IFERROR(ATLETAS[3PM]/ATLETAS[3PA],"")</f>
        <v>0</v>
      </c>
      <c r="U20" s="21">
        <v>6.0</v>
      </c>
      <c r="V20" s="21">
        <v>22.0</v>
      </c>
      <c r="W20" s="24">
        <f>IFERROR(Tabela_2[FTM]/Tabela_2[FTA],"")</f>
        <v>0.2727272727</v>
      </c>
      <c r="X20" s="21">
        <v>8.0</v>
      </c>
      <c r="Y20" s="21">
        <v>43.0</v>
      </c>
      <c r="Z20" s="22">
        <f>Tabela_2[REB O]+Tabela_2[REB D]</f>
        <v>51</v>
      </c>
      <c r="AA20" s="21">
        <v>22.0</v>
      </c>
      <c r="AB20" s="21">
        <v>17.0</v>
      </c>
      <c r="AC20" s="21">
        <v>5.0</v>
      </c>
      <c r="AD20" s="21">
        <v>8.0</v>
      </c>
      <c r="AE20" s="21">
        <v>13.0</v>
      </c>
      <c r="AF20" s="21">
        <v>16.0</v>
      </c>
      <c r="AG20" s="21">
        <v>11.0</v>
      </c>
      <c r="AH20" s="59">
        <f>Tabela_2[PONTOS MARCADOS]+Tabela_2[TOTAL REB]+Tabela_2[AST]+Tabela_2[TOCOS]-(Tabela_2[FGA]-Tabela_2[FGM])-(Tabela_2[FTA]-Tabela_2[FTM])-Tabela_2[ERROS]+Tabela_2[ROUB]</f>
        <v>69</v>
      </c>
    </row>
    <row r="21">
      <c r="A21" s="60">
        <v>20.0</v>
      </c>
      <c r="B21" s="61">
        <v>10.0</v>
      </c>
      <c r="C21" s="62">
        <v>45818.0</v>
      </c>
      <c r="D21" s="61" t="s">
        <v>270</v>
      </c>
      <c r="E21" s="61">
        <v>2025.0</v>
      </c>
      <c r="F21" s="61" t="s">
        <v>209</v>
      </c>
      <c r="G21" s="61" t="s">
        <v>281</v>
      </c>
      <c r="H21" s="61" t="s">
        <v>155</v>
      </c>
      <c r="I21" s="61">
        <v>55.0</v>
      </c>
      <c r="J21" s="63">
        <f>(Tabela_2[2PM]*2)+(Tabela_2[3PM]*3)+(Tabela_2[FTM])</f>
        <v>44</v>
      </c>
      <c r="K21" s="61" t="s">
        <v>278</v>
      </c>
      <c r="L21" s="63">
        <f>Tabela_2[2PM]+Tabela_2[3PM]</f>
        <v>15</v>
      </c>
      <c r="M21" s="63">
        <f>Tabela_2[2PA]+Tabela_2[3PA]</f>
        <v>68</v>
      </c>
      <c r="N21" s="64">
        <f>IFERROR(Tabela_2[FGM]/Tabela_2[FGA],"")</f>
        <v>0.2205882353</v>
      </c>
      <c r="O21" s="61">
        <v>14.0</v>
      </c>
      <c r="P21" s="61">
        <v>54.0</v>
      </c>
      <c r="Q21" s="64">
        <f>IFERROR(Tabela_2[2PM]/Tabela_2[2PA],"")</f>
        <v>0.2592592593</v>
      </c>
      <c r="R21" s="61">
        <v>1.0</v>
      </c>
      <c r="S21" s="61">
        <v>14.0</v>
      </c>
      <c r="T21" s="64">
        <f>IFERROR(ATLETAS[3PM]/ATLETAS[3PA],"")</f>
        <v>0</v>
      </c>
      <c r="U21" s="61">
        <v>13.0</v>
      </c>
      <c r="V21" s="61">
        <v>22.0</v>
      </c>
      <c r="W21" s="64">
        <f>IFERROR(Tabela_2[FTM]/Tabela_2[FTA],"")</f>
        <v>0.5909090909</v>
      </c>
      <c r="X21" s="61">
        <v>14.0</v>
      </c>
      <c r="Y21" s="61">
        <v>39.0</v>
      </c>
      <c r="Z21" s="63">
        <f>Tabela_2[REB O]+Tabela_2[REB D]</f>
        <v>53</v>
      </c>
      <c r="AA21" s="61">
        <v>17.0</v>
      </c>
      <c r="AB21" s="61">
        <v>16.0</v>
      </c>
      <c r="AC21" s="61">
        <v>7.0</v>
      </c>
      <c r="AD21" s="61">
        <v>1.0</v>
      </c>
      <c r="AE21" s="61">
        <v>16.0</v>
      </c>
      <c r="AF21" s="61">
        <v>13.0</v>
      </c>
      <c r="AG21" s="61">
        <v>-11.0</v>
      </c>
      <c r="AH21" s="65">
        <f>Tabela_2[PONTOS MARCADOS]+Tabela_2[TOTAL REB]+Tabela_2[AST]+Tabela_2[TOCOS]-(Tabela_2[FGA]-Tabela_2[FGM])-(Tabela_2[FTA]-Tabela_2[FTM])-Tabela_2[ERROS]+Tabela_2[ROUB]</f>
        <v>44</v>
      </c>
    </row>
    <row r="22">
      <c r="A22" s="57">
        <v>21.0</v>
      </c>
      <c r="B22" s="21">
        <v>11.0</v>
      </c>
      <c r="C22" s="58">
        <v>45822.0</v>
      </c>
      <c r="D22" s="21" t="s">
        <v>270</v>
      </c>
      <c r="E22" s="21">
        <v>2025.0</v>
      </c>
      <c r="F22" s="21" t="s">
        <v>67</v>
      </c>
      <c r="G22" s="21"/>
      <c r="H22" s="21" t="s">
        <v>34</v>
      </c>
      <c r="I22" s="21">
        <v>19.0</v>
      </c>
      <c r="J22" s="22">
        <f>(Tabela_2[2PM]*2)+(Tabela_2[3PM]*3)+(Tabela_2[FTM])</f>
        <v>86</v>
      </c>
      <c r="K22" s="21" t="s">
        <v>277</v>
      </c>
      <c r="L22" s="22">
        <f>Tabela_2[2PM]+Tabela_2[3PM]</f>
        <v>34</v>
      </c>
      <c r="M22" s="22">
        <f>Tabela_2[2PA]+Tabela_2[3PA]</f>
        <v>77</v>
      </c>
      <c r="N22" s="24">
        <f>IFERROR(Tabela_2[FGM]/Tabela_2[FGA],"")</f>
        <v>0.4415584416</v>
      </c>
      <c r="O22" s="21">
        <v>20.0</v>
      </c>
      <c r="P22" s="21">
        <v>39.0</v>
      </c>
      <c r="Q22" s="24">
        <f>IFERROR(Tabela_2[2PM]/Tabela_2[2PA],"")</f>
        <v>0.5128205128</v>
      </c>
      <c r="R22" s="21">
        <v>14.0</v>
      </c>
      <c r="S22" s="21">
        <v>38.0</v>
      </c>
      <c r="T22" s="24">
        <f>IFERROR(ATLETAS[3PM]/ATLETAS[3PA],"")</f>
        <v>0</v>
      </c>
      <c r="U22" s="21">
        <v>4.0</v>
      </c>
      <c r="V22" s="21">
        <v>4.0</v>
      </c>
      <c r="W22" s="24">
        <f>IFERROR(Tabela_2[FTM]/Tabela_2[FTA],"")</f>
        <v>1</v>
      </c>
      <c r="X22" s="21">
        <v>15.0</v>
      </c>
      <c r="Y22" s="21">
        <v>53.0</v>
      </c>
      <c r="Z22" s="22">
        <f>Tabela_2[REB O]+Tabela_2[REB D]</f>
        <v>68</v>
      </c>
      <c r="AA22" s="21">
        <v>27.0</v>
      </c>
      <c r="AB22" s="21">
        <v>15.0</v>
      </c>
      <c r="AC22" s="21">
        <v>11.0</v>
      </c>
      <c r="AD22" s="21">
        <v>5.0</v>
      </c>
      <c r="AE22" s="21">
        <v>7.0</v>
      </c>
      <c r="AF22" s="21">
        <v>2.0</v>
      </c>
      <c r="AG22" s="21">
        <v>67.0</v>
      </c>
      <c r="AH22" s="59">
        <f>Tabela_2[PONTOS MARCADOS]+Tabela_2[TOTAL REB]+Tabela_2[AST]+Tabela_2[TOCOS]-(Tabela_2[FGA]-Tabela_2[FGM])-(Tabela_2[FTA]-Tabela_2[FTM])-Tabela_2[ERROS]+Tabela_2[ROUB]</f>
        <v>139</v>
      </c>
    </row>
    <row r="23">
      <c r="A23" s="60">
        <v>22.0</v>
      </c>
      <c r="B23" s="61">
        <v>11.0</v>
      </c>
      <c r="C23" s="62">
        <v>45822.0</v>
      </c>
      <c r="D23" s="61" t="s">
        <v>270</v>
      </c>
      <c r="E23" s="61">
        <v>2025.0</v>
      </c>
      <c r="F23" s="61" t="s">
        <v>34</v>
      </c>
      <c r="G23" s="61"/>
      <c r="H23" s="61" t="s">
        <v>67</v>
      </c>
      <c r="I23" s="61">
        <v>86.0</v>
      </c>
      <c r="J23" s="63">
        <f>(Tabela_2[2PM]*2)+(Tabela_2[3PM]*3)+(Tabela_2[FTM])</f>
        <v>19</v>
      </c>
      <c r="K23" s="61" t="s">
        <v>278</v>
      </c>
      <c r="L23" s="63">
        <f>Tabela_2[2PM]+Tabela_2[3PM]</f>
        <v>7</v>
      </c>
      <c r="M23" s="63">
        <f>Tabela_2[2PA]+Tabela_2[3PA]</f>
        <v>80</v>
      </c>
      <c r="N23" s="64">
        <f>IFERROR(Tabela_2[FGM]/Tabela_2[FGA],"")</f>
        <v>0.0875</v>
      </c>
      <c r="O23" s="61">
        <v>7.0</v>
      </c>
      <c r="P23" s="61">
        <v>67.0</v>
      </c>
      <c r="Q23" s="64">
        <f>IFERROR(Tabela_2[2PM]/Tabela_2[2PA],"")</f>
        <v>0.1044776119</v>
      </c>
      <c r="R23" s="61">
        <v>0.0</v>
      </c>
      <c r="S23" s="61">
        <v>13.0</v>
      </c>
      <c r="T23" s="64">
        <f>IFERROR(ATLETAS[3PM]/ATLETAS[3PA],"")</f>
        <v>0</v>
      </c>
      <c r="U23" s="61">
        <v>5.0</v>
      </c>
      <c r="V23" s="61">
        <v>12.0</v>
      </c>
      <c r="W23" s="64">
        <f>IFERROR(Tabela_2[FTM]/Tabela_2[FTA],"")</f>
        <v>0.4166666667</v>
      </c>
      <c r="X23" s="61">
        <v>24.0</v>
      </c>
      <c r="Y23" s="61">
        <v>28.0</v>
      </c>
      <c r="Z23" s="63">
        <f>Tabela_2[REB O]+Tabela_2[REB D]</f>
        <v>52</v>
      </c>
      <c r="AA23" s="61">
        <v>7.0</v>
      </c>
      <c r="AB23" s="61">
        <v>17.0</v>
      </c>
      <c r="AC23" s="61">
        <v>8.0</v>
      </c>
      <c r="AD23" s="61">
        <v>1.0</v>
      </c>
      <c r="AE23" s="61">
        <v>2.0</v>
      </c>
      <c r="AF23" s="61">
        <v>7.0</v>
      </c>
      <c r="AG23" s="61">
        <v>-67.0</v>
      </c>
      <c r="AH23" s="65">
        <f>Tabela_2[PONTOS MARCADOS]+Tabela_2[TOTAL REB]+Tabela_2[AST]+Tabela_2[TOCOS]-(Tabela_2[FGA]-Tabela_2[FGM])-(Tabela_2[FTA]-Tabela_2[FTM])-Tabela_2[ERROS]+Tabela_2[ROUB]</f>
        <v>-10</v>
      </c>
    </row>
    <row r="24">
      <c r="A24" s="57">
        <v>23.0</v>
      </c>
      <c r="B24" s="21">
        <v>12.0</v>
      </c>
      <c r="C24" s="58">
        <v>45822.0</v>
      </c>
      <c r="D24" s="21" t="s">
        <v>270</v>
      </c>
      <c r="E24" s="21">
        <v>2025.0</v>
      </c>
      <c r="F24" s="21" t="s">
        <v>7</v>
      </c>
      <c r="G24" s="21" t="s">
        <v>276</v>
      </c>
      <c r="H24" s="21" t="s">
        <v>96</v>
      </c>
      <c r="I24" s="21">
        <v>37.0</v>
      </c>
      <c r="J24" s="22">
        <f>(Tabela_2[2PM]*2)+(Tabela_2[3PM]*3)+(Tabela_2[FTM])</f>
        <v>51</v>
      </c>
      <c r="K24" s="21" t="s">
        <v>277</v>
      </c>
      <c r="L24" s="22">
        <f>Tabela_2[2PM]+Tabela_2[3PM]</f>
        <v>19</v>
      </c>
      <c r="M24" s="22">
        <f>Tabela_2[2PA]+Tabela_2[3PA]</f>
        <v>62</v>
      </c>
      <c r="N24" s="24">
        <f>IFERROR(Tabela_2[FGM]/Tabela_2[FGA],"")</f>
        <v>0.3064516129</v>
      </c>
      <c r="O24" s="21">
        <v>12.0</v>
      </c>
      <c r="P24" s="21">
        <v>36.0</v>
      </c>
      <c r="Q24" s="24">
        <f>IFERROR(Tabela_2[2PM]/Tabela_2[2PA],"")</f>
        <v>0.3333333333</v>
      </c>
      <c r="R24" s="21">
        <v>7.0</v>
      </c>
      <c r="S24" s="21">
        <v>26.0</v>
      </c>
      <c r="T24" s="24" t="str">
        <f>IFERROR(ATLETAS[3PM]/ATLETAS[3PA],"")</f>
        <v/>
      </c>
      <c r="U24" s="21">
        <v>6.0</v>
      </c>
      <c r="V24" s="21">
        <v>15.0</v>
      </c>
      <c r="W24" s="24">
        <f>IFERROR(Tabela_2[FTM]/Tabela_2[FTA],"")</f>
        <v>0.4</v>
      </c>
      <c r="X24" s="21">
        <v>18.0</v>
      </c>
      <c r="Y24" s="21">
        <v>32.0</v>
      </c>
      <c r="Z24" s="22">
        <f>Tabela_2[REB O]+Tabela_2[REB D]</f>
        <v>50</v>
      </c>
      <c r="AA24" s="21">
        <v>17.0</v>
      </c>
      <c r="AB24" s="21">
        <v>15.0</v>
      </c>
      <c r="AC24" s="21">
        <v>9.0</v>
      </c>
      <c r="AD24" s="21">
        <v>2.0</v>
      </c>
      <c r="AE24" s="21">
        <v>6.0</v>
      </c>
      <c r="AF24" s="21">
        <v>12.0</v>
      </c>
      <c r="AG24" s="21">
        <v>14.0</v>
      </c>
      <c r="AH24" s="59">
        <f>Tabela_2[PONTOS MARCADOS]+Tabela_2[TOTAL REB]+Tabela_2[AST]+Tabela_2[TOCOS]-(Tabela_2[FGA]-Tabela_2[FGM])-(Tabela_2[FTA]-Tabela_2[FTM])-Tabela_2[ERROS]+Tabela_2[ROUB]</f>
        <v>62</v>
      </c>
    </row>
    <row r="25">
      <c r="A25" s="60">
        <v>24.0</v>
      </c>
      <c r="B25" s="61">
        <v>12.0</v>
      </c>
      <c r="C25" s="62">
        <v>45822.0</v>
      </c>
      <c r="D25" s="61" t="s">
        <v>270</v>
      </c>
      <c r="E25" s="61">
        <v>2025.0</v>
      </c>
      <c r="F25" s="61" t="s">
        <v>96</v>
      </c>
      <c r="G25" s="61" t="s">
        <v>280</v>
      </c>
      <c r="H25" s="61" t="s">
        <v>7</v>
      </c>
      <c r="I25" s="61">
        <v>51.0</v>
      </c>
      <c r="J25" s="63">
        <f>(Tabela_2[2PM]*2)+(Tabela_2[3PM]*3)+(Tabela_2[FTM])</f>
        <v>37</v>
      </c>
      <c r="K25" s="61" t="s">
        <v>278</v>
      </c>
      <c r="L25" s="63">
        <f>Tabela_2[2PM]+Tabela_2[3PM]</f>
        <v>16</v>
      </c>
      <c r="M25" s="63">
        <f>Tabela_2[2PA]+Tabela_2[3PA]</f>
        <v>63</v>
      </c>
      <c r="N25" s="64">
        <f>IFERROR(Tabela_2[FGM]/Tabela_2[FGA],"")</f>
        <v>0.253968254</v>
      </c>
      <c r="O25" s="61">
        <v>13.0</v>
      </c>
      <c r="P25" s="61">
        <v>37.0</v>
      </c>
      <c r="Q25" s="64">
        <f>IFERROR(Tabela_2[2PM]/Tabela_2[2PA],"")</f>
        <v>0.3513513514</v>
      </c>
      <c r="R25" s="61">
        <v>3.0</v>
      </c>
      <c r="S25" s="61">
        <v>26.0</v>
      </c>
      <c r="T25" s="64">
        <f>IFERROR(ATLETAS[3PM]/ATLETAS[3PA],"")</f>
        <v>0.2</v>
      </c>
      <c r="U25" s="61">
        <v>2.0</v>
      </c>
      <c r="V25" s="61">
        <v>9.0</v>
      </c>
      <c r="W25" s="64">
        <f>IFERROR(Tabela_2[FTM]/Tabela_2[FTA],"")</f>
        <v>0.2222222222</v>
      </c>
      <c r="X25" s="61">
        <v>19.0</v>
      </c>
      <c r="Y25" s="61">
        <v>31.0</v>
      </c>
      <c r="Z25" s="63">
        <f>Tabela_2[REB O]+Tabela_2[REB D]</f>
        <v>50</v>
      </c>
      <c r="AA25" s="61">
        <v>16.0</v>
      </c>
      <c r="AB25" s="61">
        <v>18.0</v>
      </c>
      <c r="AC25" s="61">
        <v>7.0</v>
      </c>
      <c r="AD25" s="61">
        <v>1.0</v>
      </c>
      <c r="AE25" s="61">
        <v>12.0</v>
      </c>
      <c r="AF25" s="61">
        <v>5.0</v>
      </c>
      <c r="AG25" s="61">
        <v>-14.0</v>
      </c>
      <c r="AH25" s="65">
        <f>Tabela_2[PONTOS MARCADOS]+Tabela_2[TOTAL REB]+Tabela_2[AST]+Tabela_2[TOCOS]-(Tabela_2[FGA]-Tabela_2[FGM])-(Tabela_2[FTA]-Tabela_2[FTM])-Tabela_2[ERROS]+Tabela_2[ROUB]</f>
        <v>39</v>
      </c>
    </row>
    <row r="26">
      <c r="A26" s="57">
        <v>25.0</v>
      </c>
      <c r="B26" s="21">
        <v>13.0</v>
      </c>
      <c r="C26" s="58">
        <v>45882.0</v>
      </c>
      <c r="D26" s="21" t="s">
        <v>271</v>
      </c>
      <c r="E26" s="21">
        <v>2025.0</v>
      </c>
      <c r="F26" s="21" t="s">
        <v>119</v>
      </c>
      <c r="G26" s="21" t="s">
        <v>282</v>
      </c>
      <c r="H26" s="21" t="s">
        <v>209</v>
      </c>
      <c r="I26" s="21">
        <v>56.0</v>
      </c>
      <c r="J26" s="22">
        <f>(Tabela_2[2PM]*2)+(Tabela_2[3PM]*3)+(Tabela_2[FTM])</f>
        <v>38</v>
      </c>
      <c r="K26" s="21" t="s">
        <v>278</v>
      </c>
      <c r="L26" s="22">
        <f>Tabela_2[2PM]+Tabela_2[3PM]</f>
        <v>13</v>
      </c>
      <c r="M26" s="22">
        <f>Tabela_2[2PA]+Tabela_2[3PA]</f>
        <v>67</v>
      </c>
      <c r="N26" s="24">
        <f>IFERROR(Tabela_2[FGM]/Tabela_2[FGA],"")</f>
        <v>0.1940298507</v>
      </c>
      <c r="O26" s="21">
        <v>9.0</v>
      </c>
      <c r="P26" s="21">
        <v>46.0</v>
      </c>
      <c r="Q26" s="24">
        <f>IFERROR(Tabela_2[2PM]/Tabela_2[2PA],"")</f>
        <v>0.1956521739</v>
      </c>
      <c r="R26" s="21">
        <v>4.0</v>
      </c>
      <c r="S26" s="21">
        <v>21.0</v>
      </c>
      <c r="T26" s="24">
        <f>IFERROR(ATLETAS[3PM]/ATLETAS[3PA],"")</f>
        <v>0.6666666667</v>
      </c>
      <c r="U26" s="21">
        <v>8.0</v>
      </c>
      <c r="V26" s="21">
        <v>27.0</v>
      </c>
      <c r="W26" s="24">
        <f>IFERROR(Tabela_2[FTM]/Tabela_2[FTA],"")</f>
        <v>0.2962962963</v>
      </c>
      <c r="X26" s="21">
        <v>20.0</v>
      </c>
      <c r="Y26" s="21">
        <v>42.0</v>
      </c>
      <c r="Z26" s="22">
        <f>Tabela_2[REB O]+Tabela_2[REB D]</f>
        <v>62</v>
      </c>
      <c r="AA26" s="21">
        <v>14.0</v>
      </c>
      <c r="AB26" s="21">
        <v>25.0</v>
      </c>
      <c r="AC26" s="21">
        <v>12.0</v>
      </c>
      <c r="AD26" s="21">
        <v>0.0</v>
      </c>
      <c r="AE26" s="21">
        <v>8.0</v>
      </c>
      <c r="AF26" s="21">
        <v>16.0</v>
      </c>
      <c r="AG26" s="21">
        <v>-18.0</v>
      </c>
      <c r="AH26" s="59">
        <f>Tabela_2[PONTOS MARCADOS]+Tabela_2[TOTAL REB]+Tabela_2[AST]+Tabela_2[TOCOS]-(Tabela_2[FGA]-Tabela_2[FGM])-(Tabela_2[FTA]-Tabela_2[FTM])-Tabela_2[ERROS]+Tabela_2[ROUB]</f>
        <v>28</v>
      </c>
    </row>
    <row r="27">
      <c r="A27" s="60">
        <v>26.0</v>
      </c>
      <c r="B27" s="61">
        <v>13.0</v>
      </c>
      <c r="C27" s="62">
        <v>45882.0</v>
      </c>
      <c r="D27" s="61" t="s">
        <v>271</v>
      </c>
      <c r="E27" s="61">
        <v>2025.0</v>
      </c>
      <c r="F27" s="61" t="s">
        <v>209</v>
      </c>
      <c r="G27" s="61" t="s">
        <v>281</v>
      </c>
      <c r="H27" s="61" t="s">
        <v>119</v>
      </c>
      <c r="I27" s="61">
        <v>38.0</v>
      </c>
      <c r="J27" s="63">
        <f>(Tabela_2[2PM]*2)+(Tabela_2[3PM]*3)+(Tabela_2[FTM])</f>
        <v>56</v>
      </c>
      <c r="K27" s="61" t="s">
        <v>277</v>
      </c>
      <c r="L27" s="63">
        <f>Tabela_2[2PM]+Tabela_2[3PM]</f>
        <v>22</v>
      </c>
      <c r="M27" s="63">
        <f>Tabela_2[2PA]+Tabela_2[3PA]</f>
        <v>76</v>
      </c>
      <c r="N27" s="64">
        <f>IFERROR(Tabela_2[FGM]/Tabela_2[FGA],"")</f>
        <v>0.2894736842</v>
      </c>
      <c r="O27" s="61">
        <v>17.0</v>
      </c>
      <c r="P27" s="61">
        <v>53.0</v>
      </c>
      <c r="Q27" s="64">
        <f>IFERROR(Tabela_2[2PM]/Tabela_2[2PA],"")</f>
        <v>0.320754717</v>
      </c>
      <c r="R27" s="61">
        <v>5.0</v>
      </c>
      <c r="S27" s="61">
        <v>23.0</v>
      </c>
      <c r="T27" s="64">
        <f>IFERROR(ATLETAS[3PM]/ATLETAS[3PA],"")</f>
        <v>0</v>
      </c>
      <c r="U27" s="61">
        <v>7.0</v>
      </c>
      <c r="V27" s="61">
        <v>13.0</v>
      </c>
      <c r="W27" s="64">
        <f>IFERROR(Tabela_2[FTM]/Tabela_2[FTA],"")</f>
        <v>0.5384615385</v>
      </c>
      <c r="X27" s="61">
        <v>14.0</v>
      </c>
      <c r="Y27" s="61">
        <v>42.0</v>
      </c>
      <c r="Z27" s="63">
        <f>Tabela_2[REB O]+Tabela_2[REB D]</f>
        <v>56</v>
      </c>
      <c r="AA27" s="61">
        <v>17.0</v>
      </c>
      <c r="AB27" s="61">
        <v>24.0</v>
      </c>
      <c r="AC27" s="61">
        <v>11.0</v>
      </c>
      <c r="AD27" s="61">
        <v>0.0</v>
      </c>
      <c r="AE27" s="61">
        <v>16.0</v>
      </c>
      <c r="AF27" s="61">
        <v>8.0</v>
      </c>
      <c r="AG27" s="61">
        <v>18.0</v>
      </c>
      <c r="AH27" s="65">
        <f>Tabela_2[PONTOS MARCADOS]+Tabela_2[TOTAL REB]+Tabela_2[AST]+Tabela_2[TOCOS]-(Tabela_2[FGA]-Tabela_2[FGM])-(Tabela_2[FTA]-Tabela_2[FTM])-Tabela_2[ERROS]+Tabela_2[ROUB]</f>
        <v>56</v>
      </c>
    </row>
    <row r="28">
      <c r="A28" s="57">
        <v>27.0</v>
      </c>
      <c r="B28" s="21">
        <v>14.0</v>
      </c>
      <c r="C28" s="58">
        <v>45887.0</v>
      </c>
      <c r="D28" s="21" t="s">
        <v>271</v>
      </c>
      <c r="E28" s="21">
        <v>2025.0</v>
      </c>
      <c r="F28" s="21" t="s">
        <v>34</v>
      </c>
      <c r="G28" s="21"/>
      <c r="H28" s="21" t="s">
        <v>209</v>
      </c>
      <c r="I28" s="21">
        <v>74.0</v>
      </c>
      <c r="J28" s="22">
        <f>(Tabela_2[2PM]*2)+(Tabela_2[3PM]*3)+(Tabela_2[FTM])</f>
        <v>66</v>
      </c>
      <c r="K28" s="21" t="s">
        <v>278</v>
      </c>
      <c r="L28" s="22">
        <f>Tabela_2[2PM]+Tabela_2[3PM]</f>
        <v>27</v>
      </c>
      <c r="M28" s="22">
        <f>Tabela_2[2PA]+Tabela_2[3PA]</f>
        <v>81</v>
      </c>
      <c r="N28" s="24">
        <f>IFERROR(Tabela_2[FGM]/Tabela_2[FGA],"")</f>
        <v>0.3333333333</v>
      </c>
      <c r="O28" s="21">
        <v>21.0</v>
      </c>
      <c r="P28" s="21">
        <v>57.0</v>
      </c>
      <c r="Q28" s="24">
        <f>IFERROR(Tabela_2[2PM]/Tabela_2[2PA],"")</f>
        <v>0.3684210526</v>
      </c>
      <c r="R28" s="21">
        <v>6.0</v>
      </c>
      <c r="S28" s="21">
        <v>24.0</v>
      </c>
      <c r="T28" s="24">
        <f>IFERROR(ATLETAS[3PM]/ATLETAS[3PA],"")</f>
        <v>0</v>
      </c>
      <c r="U28" s="21">
        <v>6.0</v>
      </c>
      <c r="V28" s="21">
        <v>21.0</v>
      </c>
      <c r="W28" s="24">
        <f>IFERROR(Tabela_2[FTM]/Tabela_2[FTA],"")</f>
        <v>0.2857142857</v>
      </c>
      <c r="X28" s="21">
        <v>20.0</v>
      </c>
      <c r="Y28" s="21">
        <v>42.0</v>
      </c>
      <c r="Z28" s="22">
        <f>Tabela_2[REB O]+Tabela_2[REB D]</f>
        <v>62</v>
      </c>
      <c r="AA28" s="21">
        <v>27.0</v>
      </c>
      <c r="AB28" s="21">
        <v>26.0</v>
      </c>
      <c r="AC28" s="21">
        <v>8.0</v>
      </c>
      <c r="AD28" s="21">
        <v>6.0</v>
      </c>
      <c r="AE28" s="21">
        <v>17.0</v>
      </c>
      <c r="AF28" s="21">
        <v>18.0</v>
      </c>
      <c r="AG28" s="21">
        <v>-8.0</v>
      </c>
      <c r="AH28" s="59">
        <f>Tabela_2[PONTOS MARCADOS]+Tabela_2[TOTAL REB]+Tabela_2[AST]+Tabela_2[TOCOS]-(Tabela_2[FGA]-Tabela_2[FGM])-(Tabela_2[FTA]-Tabela_2[FTM])-Tabela_2[ERROS]+Tabela_2[ROUB]</f>
        <v>74</v>
      </c>
    </row>
    <row r="29">
      <c r="A29" s="60">
        <v>28.0</v>
      </c>
      <c r="B29" s="61">
        <v>14.0</v>
      </c>
      <c r="C29" s="62">
        <v>45887.0</v>
      </c>
      <c r="D29" s="61" t="s">
        <v>271</v>
      </c>
      <c r="E29" s="61">
        <v>2025.0</v>
      </c>
      <c r="F29" s="61" t="s">
        <v>209</v>
      </c>
      <c r="G29" s="61" t="s">
        <v>281</v>
      </c>
      <c r="H29" s="61" t="s">
        <v>34</v>
      </c>
      <c r="I29" s="61">
        <v>66.0</v>
      </c>
      <c r="J29" s="63">
        <f>(Tabela_2[2PM]*2)+(Tabela_2[3PM]*3)+(Tabela_2[FTM])</f>
        <v>74</v>
      </c>
      <c r="K29" s="61" t="s">
        <v>277</v>
      </c>
      <c r="L29" s="63">
        <f>Tabela_2[2PM]+Tabela_2[3PM]</f>
        <v>34</v>
      </c>
      <c r="M29" s="63">
        <f>Tabela_2[2PA]+Tabela_2[3PA]</f>
        <v>101</v>
      </c>
      <c r="N29" s="64">
        <f>IFERROR(Tabela_2[FGM]/Tabela_2[FGA],"")</f>
        <v>0.3366336634</v>
      </c>
      <c r="O29" s="61">
        <v>32.0</v>
      </c>
      <c r="P29" s="61">
        <v>74.0</v>
      </c>
      <c r="Q29" s="64">
        <f>IFERROR(Tabela_2[2PM]/Tabela_2[2PA],"")</f>
        <v>0.4324324324</v>
      </c>
      <c r="R29" s="61">
        <v>2.0</v>
      </c>
      <c r="S29" s="61">
        <v>27.0</v>
      </c>
      <c r="T29" s="64">
        <f>IFERROR(ATLETAS[3PM]/ATLETAS[3PA],"")</f>
        <v>0</v>
      </c>
      <c r="U29" s="61">
        <v>4.0</v>
      </c>
      <c r="V29" s="61">
        <v>17.0</v>
      </c>
      <c r="W29" s="64">
        <f>IFERROR(Tabela_2[FTM]/Tabela_2[FTA],"")</f>
        <v>0.2352941176</v>
      </c>
      <c r="X29" s="61">
        <v>32.0</v>
      </c>
      <c r="Y29" s="61">
        <v>43.0</v>
      </c>
      <c r="Z29" s="63">
        <f>Tabela_2[REB O]+Tabela_2[REB D]</f>
        <v>75</v>
      </c>
      <c r="AA29" s="61">
        <v>24.0</v>
      </c>
      <c r="AB29" s="61">
        <v>19.0</v>
      </c>
      <c r="AC29" s="61">
        <v>14.0</v>
      </c>
      <c r="AD29" s="61">
        <v>2.0</v>
      </c>
      <c r="AE29" s="61">
        <v>18.0</v>
      </c>
      <c r="AF29" s="61">
        <v>17.0</v>
      </c>
      <c r="AG29" s="61">
        <v>8.0</v>
      </c>
      <c r="AH29" s="65">
        <f>Tabela_2[PONTOS MARCADOS]+Tabela_2[TOTAL REB]+Tabela_2[AST]+Tabela_2[TOCOS]-(Tabela_2[FGA]-Tabela_2[FGM])-(Tabela_2[FTA]-Tabela_2[FTM])-Tabela_2[ERROS]+Tabela_2[ROUB]</f>
        <v>90</v>
      </c>
    </row>
    <row r="30">
      <c r="A30" s="57">
        <v>29.0</v>
      </c>
      <c r="B30" s="21">
        <v>15.0</v>
      </c>
      <c r="C30" s="58">
        <v>45890.0</v>
      </c>
      <c r="D30" s="21" t="s">
        <v>271</v>
      </c>
      <c r="E30" s="21">
        <v>2025.0</v>
      </c>
      <c r="F30" s="21" t="s">
        <v>119</v>
      </c>
      <c r="G30" s="21" t="s">
        <v>282</v>
      </c>
      <c r="H30" s="21" t="s">
        <v>181</v>
      </c>
      <c r="I30" s="21">
        <v>51.0</v>
      </c>
      <c r="J30" s="22">
        <f>(Tabela_2[2PM]*2)+(Tabela_2[3PM]*3)+(Tabela_2[FTM])</f>
        <v>14</v>
      </c>
      <c r="K30" s="21" t="s">
        <v>278</v>
      </c>
      <c r="L30" s="22">
        <f>Tabela_2[2PM]+Tabela_2[3PM]</f>
        <v>7</v>
      </c>
      <c r="M30" s="22">
        <f>Tabela_2[2PA]+Tabela_2[3PA]</f>
        <v>39</v>
      </c>
      <c r="N30" s="24">
        <f>IFERROR(Tabela_2[FGM]/Tabela_2[FGA],"")</f>
        <v>0.1794871795</v>
      </c>
      <c r="O30" s="21">
        <v>7.0</v>
      </c>
      <c r="P30" s="21">
        <v>31.0</v>
      </c>
      <c r="Q30" s="24">
        <f>IFERROR(Tabela_2[2PM]/Tabela_2[2PA],"")</f>
        <v>0.2258064516</v>
      </c>
      <c r="R30" s="21">
        <v>0.0</v>
      </c>
      <c r="S30" s="21">
        <v>8.0</v>
      </c>
      <c r="T30" s="24">
        <f>IFERROR(ATLETAS[3PM]/ATLETAS[3PA],"")</f>
        <v>0</v>
      </c>
      <c r="U30" s="21">
        <v>0.0</v>
      </c>
      <c r="V30" s="21">
        <v>8.0</v>
      </c>
      <c r="W30" s="24">
        <f>IFERROR(Tabela_2[FTM]/Tabela_2[FTA],"")</f>
        <v>0</v>
      </c>
      <c r="X30" s="21">
        <v>13.0</v>
      </c>
      <c r="Y30" s="21">
        <v>36.0</v>
      </c>
      <c r="Z30" s="22">
        <f>Tabela_2[REB O]+Tabela_2[REB D]</f>
        <v>49</v>
      </c>
      <c r="AA30" s="21">
        <v>5.0</v>
      </c>
      <c r="AB30" s="21">
        <v>37.0</v>
      </c>
      <c r="AC30" s="21">
        <v>5.0</v>
      </c>
      <c r="AD30" s="21">
        <v>0.0</v>
      </c>
      <c r="AE30" s="21">
        <v>25.0</v>
      </c>
      <c r="AF30" s="21">
        <v>10.0</v>
      </c>
      <c r="AG30" s="21">
        <v>-37.0</v>
      </c>
      <c r="AH30" s="59">
        <f>Tabela_2[PONTOS MARCADOS]+Tabela_2[TOTAL REB]+Tabela_2[AST]+Tabela_2[TOCOS]-(Tabela_2[FGA]-Tabela_2[FGM])-(Tabela_2[FTA]-Tabela_2[FTM])-Tabela_2[ERROS]+Tabela_2[ROUB]</f>
        <v>-4</v>
      </c>
    </row>
    <row r="31">
      <c r="A31" s="66">
        <v>30.0</v>
      </c>
      <c r="B31" s="67">
        <v>15.0</v>
      </c>
      <c r="C31" s="68">
        <v>45890.0</v>
      </c>
      <c r="D31" s="67" t="s">
        <v>271</v>
      </c>
      <c r="E31" s="67">
        <v>2025.0</v>
      </c>
      <c r="F31" s="67" t="s">
        <v>181</v>
      </c>
      <c r="G31" s="67" t="s">
        <v>283</v>
      </c>
      <c r="H31" s="67" t="s">
        <v>119</v>
      </c>
      <c r="I31" s="67">
        <v>14.0</v>
      </c>
      <c r="J31" s="69">
        <f>(Tabela_2[2PM]*2)+(Tabela_2[3PM]*3)+(Tabela_2[FTM])</f>
        <v>51</v>
      </c>
      <c r="K31" s="67" t="s">
        <v>277</v>
      </c>
      <c r="L31" s="69">
        <f>Tabela_2[2PM]+Tabela_2[3PM]</f>
        <v>16</v>
      </c>
      <c r="M31" s="69">
        <f>Tabela_2[2PA]+Tabela_2[3PA]</f>
        <v>55</v>
      </c>
      <c r="N31" s="70">
        <f>IFERROR(Tabela_2[FGM]/Tabela_2[FGA],"")</f>
        <v>0.2909090909</v>
      </c>
      <c r="O31" s="67">
        <v>11.0</v>
      </c>
      <c r="P31" s="67">
        <v>32.0</v>
      </c>
      <c r="Q31" s="70">
        <f>IFERROR(Tabela_2[2PM]/Tabela_2[2PA],"")</f>
        <v>0.34375</v>
      </c>
      <c r="R31" s="67">
        <v>5.0</v>
      </c>
      <c r="S31" s="67">
        <v>23.0</v>
      </c>
      <c r="T31" s="70">
        <f>IFERROR(ATLETAS[3PM]/ATLETAS[3PA],"")</f>
        <v>0</v>
      </c>
      <c r="U31" s="67">
        <v>14.0</v>
      </c>
      <c r="V31" s="67">
        <v>31.0</v>
      </c>
      <c r="W31" s="70">
        <f>IFERROR(Tabela_2[FTM]/Tabela_2[FTA],"")</f>
        <v>0.4516129032</v>
      </c>
      <c r="X31" s="67">
        <v>11.0</v>
      </c>
      <c r="Y31" s="67">
        <v>23.0</v>
      </c>
      <c r="Z31" s="69">
        <f>Tabela_2[REB O]+Tabela_2[REB D]</f>
        <v>34</v>
      </c>
      <c r="AA31" s="67">
        <v>15.0</v>
      </c>
      <c r="AB31" s="67">
        <v>12.0</v>
      </c>
      <c r="AC31" s="67">
        <v>22.0</v>
      </c>
      <c r="AD31" s="67">
        <v>2.0</v>
      </c>
      <c r="AE31" s="67">
        <v>12.0</v>
      </c>
      <c r="AF31" s="67">
        <v>25.0</v>
      </c>
      <c r="AG31" s="67">
        <v>37.0</v>
      </c>
      <c r="AH31" s="71">
        <f>Tabela_2[PONTOS MARCADOS]+Tabela_2[TOTAL REB]+Tabela_2[AST]+Tabela_2[TOCOS]-(Tabela_2[FGA]-Tabela_2[FGM])-(Tabela_2[FTA]-Tabela_2[FTM])-Tabela_2[ERROS]+Tabela_2[ROUB]</f>
        <v>56</v>
      </c>
    </row>
  </sheetData>
  <dataValidations>
    <dataValidation type="custom" allowBlank="1" showDropDown="1" sqref="N2:N31 Q2:Q31 T2:T31 W2:W31">
      <formula1>AND(ISNUMBER(N2),(NOT(OR(NOT(ISERROR(DATEVALUE(N2))), AND(ISNUMBER(N2), LEFT(CELL("format", N2))="D")))))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3" max="3" width="18.13"/>
  </cols>
  <sheetData>
    <row r="1">
      <c r="W1" s="50"/>
      <c r="X1" s="50"/>
      <c r="Y1" s="50"/>
      <c r="Z1" s="50"/>
    </row>
    <row r="2">
      <c r="W2" s="50"/>
      <c r="X2" s="50"/>
      <c r="Y2" s="50"/>
      <c r="Z2" s="50"/>
    </row>
    <row r="3">
      <c r="W3" s="50"/>
      <c r="X3" s="50"/>
      <c r="Y3" s="50"/>
      <c r="Z3" s="50"/>
    </row>
    <row r="4">
      <c r="W4" s="50"/>
      <c r="X4" s="50"/>
      <c r="Y4" s="50"/>
      <c r="Z4" s="50"/>
    </row>
    <row r="5">
      <c r="W5" s="50"/>
      <c r="X5" s="50"/>
      <c r="Y5" s="50"/>
      <c r="Z5" s="50"/>
    </row>
    <row r="6">
      <c r="W6" s="49"/>
      <c r="X6" s="49"/>
      <c r="Y6" s="49"/>
      <c r="Z6" s="49"/>
    </row>
    <row r="7">
      <c r="W7" s="49"/>
      <c r="X7" s="49"/>
      <c r="Y7" s="49"/>
      <c r="Z7" s="49"/>
    </row>
    <row r="8">
      <c r="W8" s="49"/>
      <c r="X8" s="49"/>
      <c r="Y8" s="49"/>
      <c r="Z8" s="49"/>
    </row>
    <row r="9">
      <c r="W9" s="49"/>
      <c r="X9" s="49"/>
      <c r="Y9" s="49"/>
      <c r="Z9" s="49"/>
    </row>
    <row r="10"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8" max="8" width="13.13"/>
    <col customWidth="1" min="20" max="21" width="13.88"/>
    <col customWidth="1" min="29" max="29" width="15.38"/>
    <col customWidth="1" min="30" max="30" width="14.13"/>
  </cols>
  <sheetData>
    <row r="1">
      <c r="A1" s="10" t="s">
        <v>0</v>
      </c>
      <c r="B1" s="10" t="s">
        <v>1</v>
      </c>
      <c r="C1" s="10" t="s">
        <v>228</v>
      </c>
      <c r="D1" s="11" t="s">
        <v>229</v>
      </c>
      <c r="E1" s="11" t="s">
        <v>230</v>
      </c>
      <c r="F1" s="11" t="s">
        <v>231</v>
      </c>
      <c r="G1" s="11" t="s">
        <v>232</v>
      </c>
      <c r="H1" s="12" t="s">
        <v>233</v>
      </c>
      <c r="I1" s="10" t="s">
        <v>234</v>
      </c>
      <c r="J1" s="13" t="s">
        <v>235</v>
      </c>
      <c r="K1" s="10" t="s">
        <v>236</v>
      </c>
      <c r="L1" s="10" t="s">
        <v>237</v>
      </c>
      <c r="M1" s="10" t="s">
        <v>238</v>
      </c>
      <c r="N1" s="10" t="s">
        <v>239</v>
      </c>
      <c r="O1" s="10" t="s">
        <v>240</v>
      </c>
      <c r="P1" s="10" t="s">
        <v>241</v>
      </c>
      <c r="Q1" s="10" t="s">
        <v>242</v>
      </c>
      <c r="R1" s="10" t="s">
        <v>243</v>
      </c>
      <c r="S1" s="10" t="s">
        <v>244</v>
      </c>
      <c r="T1" s="10" t="s">
        <v>245</v>
      </c>
      <c r="U1" s="11" t="s">
        <v>246</v>
      </c>
      <c r="V1" s="10" t="s">
        <v>247</v>
      </c>
      <c r="W1" s="11" t="s">
        <v>248</v>
      </c>
      <c r="X1" s="10" t="s">
        <v>249</v>
      </c>
      <c r="Y1" s="10" t="s">
        <v>250</v>
      </c>
      <c r="Z1" s="10" t="s">
        <v>251</v>
      </c>
      <c r="AA1" s="10" t="s">
        <v>252</v>
      </c>
      <c r="AB1" s="10" t="s">
        <v>253</v>
      </c>
      <c r="AC1" s="10" t="s">
        <v>254</v>
      </c>
      <c r="AD1" s="10" t="s">
        <v>255</v>
      </c>
    </row>
    <row r="2">
      <c r="A2" s="14">
        <v>1.0</v>
      </c>
      <c r="B2" s="15" t="s">
        <v>7</v>
      </c>
      <c r="C2" s="15">
        <f>COUNTIF('ESTATÍSTICAS EQUIPES'!F:F,B2)</f>
        <v>4</v>
      </c>
      <c r="D2" s="16">
        <f>SUMIF('ESTATÍSTICAS EQUIPES'!F:F,B2,'ESTATÍSTICAS EQUIPES'!J:J)</f>
        <v>248</v>
      </c>
      <c r="E2" s="17">
        <f t="shared" ref="E2:E9" si="1">D2/C2</f>
        <v>62</v>
      </c>
      <c r="F2" s="16">
        <f>SUMIF('ESTATÍSTICAS EQUIPES'!$F:$F,$B2,'ESTATÍSTICAS EQUIPES'!L:L)</f>
        <v>104</v>
      </c>
      <c r="G2" s="16">
        <f>SUMIF('ESTATÍSTICAS EQUIPES'!$F:$F,$B2,'ESTATÍSTICAS EQUIPES'!M:M)</f>
        <v>307</v>
      </c>
      <c r="H2" s="18">
        <f t="shared" ref="H2:H9" si="2">IFERROR(F2/G2,"")</f>
        <v>0.338762215</v>
      </c>
      <c r="I2" s="16">
        <f>SUMIF('ESTATÍSTICAS EQUIPES'!$F:$F,$B2,'ESTATÍSTICAS EQUIPES'!O:O)</f>
        <v>81</v>
      </c>
      <c r="J2" s="16">
        <f>SUMIF('ESTATÍSTICAS EQUIPES'!$F:$F,$B2,'ESTATÍSTICAS EQUIPES'!P:P)</f>
        <v>202</v>
      </c>
      <c r="K2" s="18">
        <f t="shared" ref="K2:K9" si="3">IFERROR(I2/J2,"")</f>
        <v>0.400990099</v>
      </c>
      <c r="L2" s="16">
        <f>SUMIF('ESTATÍSTICAS EQUIPES'!$F:$F,$B2,'ESTATÍSTICAS EQUIPES'!R:R)</f>
        <v>23</v>
      </c>
      <c r="M2" s="16">
        <f>SUMIF('ESTATÍSTICAS EQUIPES'!$F:$F,$B2,'ESTATÍSTICAS EQUIPES'!S:S)</f>
        <v>105</v>
      </c>
      <c r="N2" s="18">
        <f t="shared" ref="N2:N9" si="4">IFERROR(L2/M2,"")</f>
        <v>0.219047619</v>
      </c>
      <c r="O2" s="16">
        <f>SUMIF('ESTATÍSTICAS EQUIPES'!$F:$F,$B2,'ESTATÍSTICAS EQUIPES'!U:U)</f>
        <v>17</v>
      </c>
      <c r="P2" s="16">
        <f>SUMIF('ESTATÍSTICAS EQUIPES'!$F:$F,$B2,'ESTATÍSTICAS EQUIPES'!V:V)</f>
        <v>43</v>
      </c>
      <c r="Q2" s="18">
        <f t="shared" ref="Q2:Q9" si="5">IFERROR(O2/P2,"")</f>
        <v>0.3953488372</v>
      </c>
      <c r="R2" s="16">
        <f>SUMIF('ESTATÍSTICAS EQUIPES'!$F:$F,$B2,'ESTATÍSTICAS EQUIPES'!X:X)</f>
        <v>64</v>
      </c>
      <c r="S2" s="16">
        <f>SUMIF('ESTATÍSTICAS EQUIPES'!$F:$F,$B2,'ESTATÍSTICAS EQUIPES'!Y:Y)</f>
        <v>136</v>
      </c>
      <c r="T2" s="16">
        <f>SUMIF('ESTATÍSTICAS EQUIPES'!$F:$F,$B2,'ESTATÍSTICAS EQUIPES'!Z:Z)</f>
        <v>200</v>
      </c>
      <c r="U2" s="17">
        <f t="shared" ref="U2:U9" si="6">T2/C2</f>
        <v>50</v>
      </c>
      <c r="V2" s="16">
        <f>SUMIF('ESTATÍSTICAS EQUIPES'!$F:$F,$B2,'ESTATÍSTICAS EQUIPES'!AA:AA)</f>
        <v>76</v>
      </c>
      <c r="W2" s="17">
        <f t="shared" ref="W2:W9" si="7">V2/C2</f>
        <v>19</v>
      </c>
      <c r="X2" s="16">
        <f>SUMIF('ESTATÍSTICAS EQUIPES'!$F:$F,$B2,'ESTATÍSTICAS EQUIPES'!AB:AB)</f>
        <v>63</v>
      </c>
      <c r="Y2" s="16">
        <f>SUMIF('ESTATÍSTICAS EQUIPES'!$F:$F,$B2,'ESTATÍSTICAS EQUIPES'!AC:AC)</f>
        <v>60</v>
      </c>
      <c r="Z2" s="16">
        <f>SUMIF('ESTATÍSTICAS EQUIPES'!$F:$F,$B2,'ESTATÍSTICAS EQUIPES'!AD:AD)</f>
        <v>5</v>
      </c>
      <c r="AA2" s="16">
        <f>SUMIF('ESTATÍSTICAS EQUIPES'!$F:$F,$B2,'ESTATÍSTICAS EQUIPES'!AE:AE)</f>
        <v>23</v>
      </c>
      <c r="AB2" s="16">
        <f>SUMIF('ESTATÍSTICAS EQUIPES'!$F:$F,$B2,'ESTATÍSTICAS EQUIPES'!AF:AF)</f>
        <v>32</v>
      </c>
      <c r="AC2" s="16">
        <f>SUMIF('ESTATÍSTICAS EQUIPES'!$F:$F,$B2,'ESTATÍSTICAS EQUIPES'!AG:AG)</f>
        <v>62</v>
      </c>
      <c r="AD2" s="19">
        <f>SUMIF('ESTATÍSTICAS EQUIPES'!$F:$F,$B2,'ESTATÍSTICAS EQUIPES'!AH:AH)</f>
        <v>297</v>
      </c>
    </row>
    <row r="3">
      <c r="A3" s="20">
        <v>2.0</v>
      </c>
      <c r="B3" s="21" t="s">
        <v>67</v>
      </c>
      <c r="C3" s="22">
        <f>COUNTIF('ESTATÍSTICAS EQUIPES'!F:F,B3)</f>
        <v>4</v>
      </c>
      <c r="D3" s="22">
        <f>SUMIF('ESTATÍSTICAS EQUIPES'!F:F,B3,'ESTATÍSTICAS EQUIPES'!J:J)</f>
        <v>296</v>
      </c>
      <c r="E3" s="23">
        <f t="shared" si="1"/>
        <v>74</v>
      </c>
      <c r="F3" s="22">
        <f>SUMIF('ESTATÍSTICAS EQUIPES'!$F:$F,$B3,'ESTATÍSTICAS EQUIPES'!L:L)</f>
        <v>117</v>
      </c>
      <c r="G3" s="22">
        <f>SUMIF('ESTATÍSTICAS EQUIPES'!$F:$F,$B3,'ESTATÍSTICAS EQUIPES'!M:M)</f>
        <v>323</v>
      </c>
      <c r="H3" s="24">
        <f t="shared" si="2"/>
        <v>0.3622291022</v>
      </c>
      <c r="I3" s="22">
        <f>SUMIF('ESTATÍSTICAS EQUIPES'!$F:$F,$B3,'ESTATÍSTICAS EQUIPES'!O:O)</f>
        <v>78</v>
      </c>
      <c r="J3" s="22">
        <f>SUMIF('ESTATÍSTICAS EQUIPES'!$F:$F,$B3,'ESTATÍSTICAS EQUIPES'!P:P)</f>
        <v>185</v>
      </c>
      <c r="K3" s="24">
        <f t="shared" si="3"/>
        <v>0.4216216216</v>
      </c>
      <c r="L3" s="22">
        <f>SUMIF('ESTATÍSTICAS EQUIPES'!$F:$F,$B3,'ESTATÍSTICAS EQUIPES'!R:R)</f>
        <v>39</v>
      </c>
      <c r="M3" s="22">
        <f>SUMIF('ESTATÍSTICAS EQUIPES'!$F:$F,$B3,'ESTATÍSTICAS EQUIPES'!S:S)</f>
        <v>138</v>
      </c>
      <c r="N3" s="24">
        <f t="shared" si="4"/>
        <v>0.2826086957</v>
      </c>
      <c r="O3" s="22">
        <f>SUMIF('ESTATÍSTICAS EQUIPES'!$F:$F,$B3,'ESTATÍSTICAS EQUIPES'!U:U)</f>
        <v>23</v>
      </c>
      <c r="P3" s="22">
        <f>SUMIF('ESTATÍSTICAS EQUIPES'!$F:$F,$B3,'ESTATÍSTICAS EQUIPES'!V:V)</f>
        <v>41</v>
      </c>
      <c r="Q3" s="24">
        <f t="shared" si="5"/>
        <v>0.5609756098</v>
      </c>
      <c r="R3" s="22">
        <f>SUMIF('ESTATÍSTICAS EQUIPES'!$F:$F,$B3,'ESTATÍSTICAS EQUIPES'!X:X)</f>
        <v>69</v>
      </c>
      <c r="S3" s="22">
        <f>SUMIF('ESTATÍSTICAS EQUIPES'!$F:$F,$B3,'ESTATÍSTICAS EQUIPES'!Y:Y)</f>
        <v>196</v>
      </c>
      <c r="T3" s="22">
        <f>SUMIF('ESTATÍSTICAS EQUIPES'!$F:$F,$B3,'ESTATÍSTICAS EQUIPES'!Z:Z)</f>
        <v>265</v>
      </c>
      <c r="U3" s="23">
        <f t="shared" si="6"/>
        <v>66.25</v>
      </c>
      <c r="V3" s="22">
        <f>SUMIF('ESTATÍSTICAS EQUIPES'!$F:$F,$B3,'ESTATÍSTICAS EQUIPES'!AA:AA)</f>
        <v>96</v>
      </c>
      <c r="W3" s="23">
        <f t="shared" si="7"/>
        <v>24</v>
      </c>
      <c r="X3" s="22">
        <f>SUMIF('ESTATÍSTICAS EQUIPES'!$F:$F,$B3,'ESTATÍSTICAS EQUIPES'!AB:AB)</f>
        <v>70</v>
      </c>
      <c r="Y3" s="22">
        <f>SUMIF('ESTATÍSTICAS EQUIPES'!$F:$F,$B3,'ESTATÍSTICAS EQUIPES'!AC:AC)</f>
        <v>40</v>
      </c>
      <c r="Z3" s="22">
        <f>SUMIF('ESTATÍSTICAS EQUIPES'!$F:$F,$B3,'ESTATÍSTICAS EQUIPES'!AD:AD)</f>
        <v>15</v>
      </c>
      <c r="AA3" s="22">
        <f>SUMIF('ESTATÍSTICAS EQUIPES'!$F:$F,$B3,'ESTATÍSTICAS EQUIPES'!AE:AE)</f>
        <v>28</v>
      </c>
      <c r="AB3" s="22">
        <f>SUMIF('ESTATÍSTICAS EQUIPES'!$F:$F,$B3,'ESTATÍSTICAS EQUIPES'!AF:AF)</f>
        <v>23</v>
      </c>
      <c r="AC3" s="22">
        <f>SUMIF('ESTATÍSTICAS EQUIPES'!$F:$F,$B3,'ESTATÍSTICAS EQUIPES'!AG:AG)</f>
        <v>126</v>
      </c>
      <c r="AD3" s="25">
        <f>SUMIF('ESTATÍSTICAS EQUIPES'!$F:$F,$B3,'ESTATÍSTICAS EQUIPES'!AH:AH)</f>
        <v>418</v>
      </c>
    </row>
    <row r="4">
      <c r="A4" s="14">
        <v>3.0</v>
      </c>
      <c r="B4" s="72" t="s">
        <v>96</v>
      </c>
      <c r="C4" s="16">
        <f>COUNTIF('ESTATÍSTICAS EQUIPES'!F:F,B4)</f>
        <v>3</v>
      </c>
      <c r="D4" s="16">
        <f>SUMIF('ESTATÍSTICAS EQUIPES'!F:F,B4,'ESTATÍSTICAS EQUIPES'!J:J)</f>
        <v>135</v>
      </c>
      <c r="E4" s="17">
        <f t="shared" si="1"/>
        <v>45</v>
      </c>
      <c r="F4" s="16">
        <f>SUMIF('ESTATÍSTICAS EQUIPES'!$F:$F,$B4,'ESTATÍSTICAS EQUIPES'!L:L)</f>
        <v>57</v>
      </c>
      <c r="G4" s="16">
        <f>SUMIF('ESTATÍSTICAS EQUIPES'!$F:$F,$B4,'ESTATÍSTICAS EQUIPES'!M:M)</f>
        <v>207</v>
      </c>
      <c r="H4" s="18">
        <f t="shared" si="2"/>
        <v>0.2753623188</v>
      </c>
      <c r="I4" s="16">
        <f>SUMIF('ESTATÍSTICAS EQUIPES'!$F:$F,$B4,'ESTATÍSTICAS EQUIPES'!O:O)</f>
        <v>48</v>
      </c>
      <c r="J4" s="16">
        <f>SUMIF('ESTATÍSTICAS EQUIPES'!$F:$F,$B4,'ESTATÍSTICAS EQUIPES'!P:P)</f>
        <v>136</v>
      </c>
      <c r="K4" s="18">
        <f t="shared" si="3"/>
        <v>0.3529411765</v>
      </c>
      <c r="L4" s="16">
        <f>SUMIF('ESTATÍSTICAS EQUIPES'!$F:$F,$B4,'ESTATÍSTICAS EQUIPES'!R:R)</f>
        <v>9</v>
      </c>
      <c r="M4" s="16">
        <f>SUMIF('ESTATÍSTICAS EQUIPES'!$F:$F,$B4,'ESTATÍSTICAS EQUIPES'!S:S)</f>
        <v>71</v>
      </c>
      <c r="N4" s="18">
        <f t="shared" si="4"/>
        <v>0.1267605634</v>
      </c>
      <c r="O4" s="16">
        <f>SUMIF('ESTATÍSTICAS EQUIPES'!$F:$F,$B4,'ESTATÍSTICAS EQUIPES'!U:U)</f>
        <v>12</v>
      </c>
      <c r="P4" s="16">
        <f>SUMIF('ESTATÍSTICAS EQUIPES'!$F:$F,$B4,'ESTATÍSTICAS EQUIPES'!V:V)</f>
        <v>35</v>
      </c>
      <c r="Q4" s="18">
        <f t="shared" si="5"/>
        <v>0.3428571429</v>
      </c>
      <c r="R4" s="16">
        <f>SUMIF('ESTATÍSTICAS EQUIPES'!$F:$F,$B4,'ESTATÍSTICAS EQUIPES'!X:X)</f>
        <v>48</v>
      </c>
      <c r="S4" s="16">
        <f>SUMIF('ESTATÍSTICAS EQUIPES'!$F:$F,$B4,'ESTATÍSTICAS EQUIPES'!Y:Y)</f>
        <v>107</v>
      </c>
      <c r="T4" s="16">
        <f>SUMIF('ESTATÍSTICAS EQUIPES'!$F:$F,$B4,'ESTATÍSTICAS EQUIPES'!Z:Z)</f>
        <v>155</v>
      </c>
      <c r="U4" s="17">
        <f t="shared" si="6"/>
        <v>51.66666667</v>
      </c>
      <c r="V4" s="16">
        <f>SUMIF('ESTATÍSTICAS EQUIPES'!$F:$F,$B4,'ESTATÍSTICAS EQUIPES'!AA:AA)</f>
        <v>51</v>
      </c>
      <c r="W4" s="17">
        <f t="shared" si="7"/>
        <v>17</v>
      </c>
      <c r="X4" s="16">
        <f>SUMIF('ESTATÍSTICAS EQUIPES'!$F:$F,$B4,'ESTATÍSTICAS EQUIPES'!AB:AB)</f>
        <v>63</v>
      </c>
      <c r="Y4" s="16">
        <f>SUMIF('ESTATÍSTICAS EQUIPES'!$F:$F,$B4,'ESTATÍSTICAS EQUIPES'!AC:AC)</f>
        <v>33</v>
      </c>
      <c r="Z4" s="16">
        <f>SUMIF('ESTATÍSTICAS EQUIPES'!$F:$F,$B4,'ESTATÍSTICAS EQUIPES'!AD:AD)</f>
        <v>7</v>
      </c>
      <c r="AA4" s="16">
        <f>SUMIF('ESTATÍSTICAS EQUIPES'!$F:$F,$B4,'ESTATÍSTICAS EQUIPES'!AE:AE)</f>
        <v>33</v>
      </c>
      <c r="AB4" s="16">
        <f>SUMIF('ESTATÍSTICAS EQUIPES'!$F:$F,$B4,'ESTATÍSTICAS EQUIPES'!AF:AF)</f>
        <v>24</v>
      </c>
      <c r="AC4" s="16">
        <f>SUMIF('ESTATÍSTICAS EQUIPES'!$F:$F,$B4,'ESTATÍSTICAS EQUIPES'!AG:AG)</f>
        <v>-34</v>
      </c>
      <c r="AD4" s="19">
        <f>SUMIF('ESTATÍSTICAS EQUIPES'!$F:$F,$B4,'ESTATÍSTICAS EQUIPES'!AH:AH)</f>
        <v>145</v>
      </c>
    </row>
    <row r="5">
      <c r="A5" s="20">
        <v>4.0</v>
      </c>
      <c r="B5" s="73" t="s">
        <v>34</v>
      </c>
      <c r="C5" s="22">
        <f>COUNTIF('ESTATÍSTICAS EQUIPES'!F:F,B5)</f>
        <v>3</v>
      </c>
      <c r="D5" s="22">
        <f>SUMIF('ESTATÍSTICAS EQUIPES'!F:F,B5,'ESTATÍSTICAS EQUIPES'!J:J)</f>
        <v>110</v>
      </c>
      <c r="E5" s="23">
        <f t="shared" si="1"/>
        <v>36.66666667</v>
      </c>
      <c r="F5" s="22">
        <f>SUMIF('ESTATÍSTICAS EQUIPES'!$F:$F,$B5,'ESTATÍSTICAS EQUIPES'!L:L)</f>
        <v>45</v>
      </c>
      <c r="G5" s="22">
        <f>SUMIF('ESTATÍSTICAS EQUIPES'!$F:$F,$B5,'ESTATÍSTICAS EQUIPES'!M:M)</f>
        <v>213</v>
      </c>
      <c r="H5" s="24">
        <f t="shared" si="2"/>
        <v>0.2112676056</v>
      </c>
      <c r="I5" s="22">
        <f>SUMIF('ESTATÍSTICAS EQUIPES'!$F:$F,$B5,'ESTATÍSTICAS EQUIPES'!O:O)</f>
        <v>37</v>
      </c>
      <c r="J5" s="22">
        <f>SUMIF('ESTATÍSTICAS EQUIPES'!$F:$F,$B5,'ESTATÍSTICAS EQUIPES'!P:P)</f>
        <v>163</v>
      </c>
      <c r="K5" s="24">
        <f t="shared" si="3"/>
        <v>0.226993865</v>
      </c>
      <c r="L5" s="22">
        <f>SUMIF('ESTATÍSTICAS EQUIPES'!$F:$F,$B5,'ESTATÍSTICAS EQUIPES'!R:R)</f>
        <v>8</v>
      </c>
      <c r="M5" s="22">
        <f>SUMIF('ESTATÍSTICAS EQUIPES'!$F:$F,$B5,'ESTATÍSTICAS EQUIPES'!S:S)</f>
        <v>50</v>
      </c>
      <c r="N5" s="24">
        <f t="shared" si="4"/>
        <v>0.16</v>
      </c>
      <c r="O5" s="22">
        <f>SUMIF('ESTATÍSTICAS EQUIPES'!$F:$F,$B5,'ESTATÍSTICAS EQUIPES'!U:U)</f>
        <v>12</v>
      </c>
      <c r="P5" s="22">
        <f>SUMIF('ESTATÍSTICAS EQUIPES'!$F:$F,$B5,'ESTATÍSTICAS EQUIPES'!V:V)</f>
        <v>43</v>
      </c>
      <c r="Q5" s="24">
        <f t="shared" si="5"/>
        <v>0.2790697674</v>
      </c>
      <c r="R5" s="22">
        <f>SUMIF('ESTATÍSTICAS EQUIPES'!$F:$F,$B5,'ESTATÍSTICAS EQUIPES'!X:X)</f>
        <v>59</v>
      </c>
      <c r="S5" s="22">
        <f>SUMIF('ESTATÍSTICAS EQUIPES'!$F:$F,$B5,'ESTATÍSTICAS EQUIPES'!Y:Y)</f>
        <v>105</v>
      </c>
      <c r="T5" s="22">
        <f>SUMIF('ESTATÍSTICAS EQUIPES'!$F:$F,$B5,'ESTATÍSTICAS EQUIPES'!Z:Z)</f>
        <v>164</v>
      </c>
      <c r="U5" s="23">
        <f t="shared" si="6"/>
        <v>54.66666667</v>
      </c>
      <c r="V5" s="22">
        <f>SUMIF('ESTATÍSTICAS EQUIPES'!$F:$F,$B5,'ESTATÍSTICAS EQUIPES'!AA:AA)</f>
        <v>43</v>
      </c>
      <c r="W5" s="23">
        <f t="shared" si="7"/>
        <v>14.33333333</v>
      </c>
      <c r="X5" s="22">
        <f>SUMIF('ESTATÍSTICAS EQUIPES'!$F:$F,$B5,'ESTATÍSTICAS EQUIPES'!AB:AB)</f>
        <v>77</v>
      </c>
      <c r="Y5" s="22">
        <f>SUMIF('ESTATÍSTICAS EQUIPES'!$F:$F,$B5,'ESTATÍSTICAS EQUIPES'!AC:AC)</f>
        <v>25</v>
      </c>
      <c r="Z5" s="22">
        <f>SUMIF('ESTATÍSTICAS EQUIPES'!$F:$F,$B5,'ESTATÍSTICAS EQUIPES'!AD:AD)</f>
        <v>9</v>
      </c>
      <c r="AA5" s="22">
        <f>SUMIF('ESTATÍSTICAS EQUIPES'!$F:$F,$B5,'ESTATÍSTICAS EQUIPES'!AE:AE)</f>
        <v>28</v>
      </c>
      <c r="AB5" s="22">
        <f>SUMIF('ESTATÍSTICAS EQUIPES'!$F:$F,$B5,'ESTATÍSTICAS EQUIPES'!AF:AF)</f>
        <v>32</v>
      </c>
      <c r="AC5" s="22">
        <f>SUMIF('ESTATÍSTICAS EQUIPES'!$F:$F,$B5,'ESTATÍSTICAS EQUIPES'!AG:AG)</f>
        <v>-111</v>
      </c>
      <c r="AD5" s="25">
        <f>SUMIF('ESTATÍSTICAS EQUIPES'!$F:$F,$B5,'ESTATÍSTICAS EQUIPES'!AH:AH)</f>
        <v>75</v>
      </c>
    </row>
    <row r="6">
      <c r="A6" s="14">
        <v>5.0</v>
      </c>
      <c r="B6" s="74" t="s">
        <v>119</v>
      </c>
      <c r="C6" s="16">
        <f>COUNTIF('ESTATÍSTICAS EQUIPES'!F:F,B6)</f>
        <v>3</v>
      </c>
      <c r="D6" s="16">
        <f>SUMIF('ESTATÍSTICAS EQUIPES'!F:F,B6,'ESTATÍSTICAS EQUIPES'!J:J)</f>
        <v>73</v>
      </c>
      <c r="E6" s="17">
        <f t="shared" si="1"/>
        <v>24.33333333</v>
      </c>
      <c r="F6" s="16">
        <f>SUMIF('ESTATÍSTICAS EQUIPES'!$F:$F,$B6,'ESTATÍSTICAS EQUIPES'!L:L)</f>
        <v>28</v>
      </c>
      <c r="G6" s="16">
        <f>SUMIF('ESTATÍSTICAS EQUIPES'!$F:$F,$B6,'ESTATÍSTICAS EQUIPES'!M:M)</f>
        <v>166</v>
      </c>
      <c r="H6" s="18">
        <f t="shared" si="2"/>
        <v>0.1686746988</v>
      </c>
      <c r="I6" s="16">
        <f>SUMIF('ESTATÍSTICAS EQUIPES'!$F:$F,$B6,'ESTATÍSTICAS EQUIPES'!O:O)</f>
        <v>24</v>
      </c>
      <c r="J6" s="16">
        <f>SUMIF('ESTATÍSTICAS EQUIPES'!$F:$F,$B6,'ESTATÍSTICAS EQUIPES'!P:P)</f>
        <v>132</v>
      </c>
      <c r="K6" s="18">
        <f t="shared" si="3"/>
        <v>0.1818181818</v>
      </c>
      <c r="L6" s="16">
        <f>SUMIF('ESTATÍSTICAS EQUIPES'!$F:$F,$B6,'ESTATÍSTICAS EQUIPES'!R:R)</f>
        <v>4</v>
      </c>
      <c r="M6" s="16">
        <f>SUMIF('ESTATÍSTICAS EQUIPES'!$F:$F,$B6,'ESTATÍSTICAS EQUIPES'!S:S)</f>
        <v>34</v>
      </c>
      <c r="N6" s="18">
        <f t="shared" si="4"/>
        <v>0.1176470588</v>
      </c>
      <c r="O6" s="16">
        <f>SUMIF('ESTATÍSTICAS EQUIPES'!$F:$F,$B6,'ESTATÍSTICAS EQUIPES'!U:U)</f>
        <v>13</v>
      </c>
      <c r="P6" s="16">
        <f>SUMIF('ESTATÍSTICAS EQUIPES'!$F:$F,$B6,'ESTATÍSTICAS EQUIPES'!V:V)</f>
        <v>51</v>
      </c>
      <c r="Q6" s="18">
        <f t="shared" si="5"/>
        <v>0.2549019608</v>
      </c>
      <c r="R6" s="16">
        <f>SUMIF('ESTATÍSTICAS EQUIPES'!$F:$F,$B6,'ESTATÍSTICAS EQUIPES'!X:X)</f>
        <v>45</v>
      </c>
      <c r="S6" s="16">
        <f>SUMIF('ESTATÍSTICAS EQUIPES'!$F:$F,$B6,'ESTATÍSTICAS EQUIPES'!Y:Y)</f>
        <v>114</v>
      </c>
      <c r="T6" s="16">
        <f>SUMIF('ESTATÍSTICAS EQUIPES'!$F:$F,$B6,'ESTATÍSTICAS EQUIPES'!Z:Z)</f>
        <v>159</v>
      </c>
      <c r="U6" s="17">
        <f t="shared" si="6"/>
        <v>53</v>
      </c>
      <c r="V6" s="16">
        <f>SUMIF('ESTATÍSTICAS EQUIPES'!$F:$F,$B6,'ESTATÍSTICAS EQUIPES'!AA:AA)</f>
        <v>28</v>
      </c>
      <c r="W6" s="17">
        <f t="shared" si="7"/>
        <v>9.333333333</v>
      </c>
      <c r="X6" s="16">
        <f>SUMIF('ESTATÍSTICAS EQUIPES'!$F:$F,$B6,'ESTATÍSTICAS EQUIPES'!AB:AB)</f>
        <v>84</v>
      </c>
      <c r="Y6" s="16">
        <f>SUMIF('ESTATÍSTICAS EQUIPES'!$F:$F,$B6,'ESTATÍSTICAS EQUIPES'!AC:AC)</f>
        <v>23</v>
      </c>
      <c r="Z6" s="16">
        <f>SUMIF('ESTATÍSTICAS EQUIPES'!$F:$F,$B6,'ESTATÍSTICAS EQUIPES'!AD:AD)</f>
        <v>0</v>
      </c>
      <c r="AA6" s="16">
        <f>SUMIF('ESTATÍSTICAS EQUIPES'!$F:$F,$B6,'ESTATÍSTICAS EQUIPES'!AE:AE)</f>
        <v>39</v>
      </c>
      <c r="AB6" s="16">
        <f>SUMIF('ESTATÍSTICAS EQUIPES'!$F:$F,$B6,'ESTATÍSTICAS EQUIPES'!AF:AF)</f>
        <v>34</v>
      </c>
      <c r="AC6" s="16">
        <f>SUMIF('ESTATÍSTICAS EQUIPES'!$F:$F,$B6,'ESTATÍSTICAS EQUIPES'!AG:AG)</f>
        <v>-99</v>
      </c>
      <c r="AD6" s="19">
        <f>SUMIF('ESTATÍSTICAS EQUIPES'!$F:$F,$B6,'ESTATÍSTICAS EQUIPES'!AH:AH)</f>
        <v>23</v>
      </c>
    </row>
    <row r="7">
      <c r="A7" s="20">
        <v>6.0</v>
      </c>
      <c r="B7" s="75" t="s">
        <v>181</v>
      </c>
      <c r="C7" s="22">
        <f>COUNTIF('ESTATÍSTICAS EQUIPES'!F:F,B7)</f>
        <v>4</v>
      </c>
      <c r="D7" s="22">
        <f>SUMIF('ESTATÍSTICAS EQUIPES'!F:F,B7,'ESTATÍSTICAS EQUIPES'!J:J)</f>
        <v>239</v>
      </c>
      <c r="E7" s="23">
        <f t="shared" si="1"/>
        <v>59.75</v>
      </c>
      <c r="F7" s="22">
        <f>SUMIF('ESTATÍSTICAS EQUIPES'!$F:$F,$B7,'ESTATÍSTICAS EQUIPES'!L:L)</f>
        <v>99</v>
      </c>
      <c r="G7" s="22">
        <f>SUMIF('ESTATÍSTICAS EQUIPES'!$F:$F,$B7,'ESTATÍSTICAS EQUIPES'!M:M)</f>
        <v>266</v>
      </c>
      <c r="H7" s="24">
        <f t="shared" si="2"/>
        <v>0.3721804511</v>
      </c>
      <c r="I7" s="22">
        <f>SUMIF('ESTATÍSTICAS EQUIPES'!$F:$F,$B7,'ESTATÍSTICAS EQUIPES'!O:O)</f>
        <v>82</v>
      </c>
      <c r="J7" s="22">
        <f>SUMIF('ESTATÍSTICAS EQUIPES'!$F:$F,$B7,'ESTATÍSTICAS EQUIPES'!P:P)</f>
        <v>172</v>
      </c>
      <c r="K7" s="24">
        <f t="shared" si="3"/>
        <v>0.476744186</v>
      </c>
      <c r="L7" s="22">
        <f>SUMIF('ESTATÍSTICAS EQUIPES'!$F:$F,$B7,'ESTATÍSTICAS EQUIPES'!R:R)</f>
        <v>17</v>
      </c>
      <c r="M7" s="22">
        <f>SUMIF('ESTATÍSTICAS EQUIPES'!$F:$F,$B7,'ESTATÍSTICAS EQUIPES'!S:S)</f>
        <v>94</v>
      </c>
      <c r="N7" s="24">
        <f t="shared" si="4"/>
        <v>0.1808510638</v>
      </c>
      <c r="O7" s="22">
        <f>SUMIF('ESTATÍSTICAS EQUIPES'!$F:$F,$B7,'ESTATÍSTICAS EQUIPES'!U:U)</f>
        <v>24</v>
      </c>
      <c r="P7" s="22">
        <f>SUMIF('ESTATÍSTICAS EQUIPES'!$F:$F,$B7,'ESTATÍSTICAS EQUIPES'!V:V)</f>
        <v>54</v>
      </c>
      <c r="Q7" s="24">
        <f t="shared" si="5"/>
        <v>0.4444444444</v>
      </c>
      <c r="R7" s="22">
        <f>SUMIF('ESTATÍSTICAS EQUIPES'!$F:$F,$B7,'ESTATÍSTICAS EQUIPES'!X:X)</f>
        <v>35</v>
      </c>
      <c r="S7" s="22">
        <f>SUMIF('ESTATÍSTICAS EQUIPES'!$F:$F,$B7,'ESTATÍSTICAS EQUIPES'!Y:Y)</f>
        <v>131</v>
      </c>
      <c r="T7" s="22">
        <f>SUMIF('ESTATÍSTICAS EQUIPES'!$F:$F,$B7,'ESTATÍSTICAS EQUIPES'!Z:Z)</f>
        <v>166</v>
      </c>
      <c r="U7" s="23">
        <f t="shared" si="6"/>
        <v>41.5</v>
      </c>
      <c r="V7" s="22">
        <f>SUMIF('ESTATÍSTICAS EQUIPES'!$F:$F,$B7,'ESTATÍSTICAS EQUIPES'!AA:AA)</f>
        <v>88</v>
      </c>
      <c r="W7" s="23">
        <f t="shared" si="7"/>
        <v>22</v>
      </c>
      <c r="X7" s="22">
        <f>SUMIF('ESTATÍSTICAS EQUIPES'!$F:$F,$B7,'ESTATÍSTICAS EQUIPES'!AB:AB)</f>
        <v>76</v>
      </c>
      <c r="Y7" s="22">
        <f>SUMIF('ESTATÍSTICAS EQUIPES'!$F:$F,$B7,'ESTATÍSTICAS EQUIPES'!AC:AC)</f>
        <v>68</v>
      </c>
      <c r="Z7" s="22">
        <f>SUMIF('ESTATÍSTICAS EQUIPES'!$F:$F,$B7,'ESTATÍSTICAS EQUIPES'!AD:AD)</f>
        <v>8</v>
      </c>
      <c r="AA7" s="22">
        <f>SUMIF('ESTATÍSTICAS EQUIPES'!$F:$F,$B7,'ESTATÍSTICAS EQUIPES'!AE:AE)</f>
        <v>25</v>
      </c>
      <c r="AB7" s="22">
        <f>SUMIF('ESTATÍSTICAS EQUIPES'!$F:$F,$B7,'ESTATÍSTICAS EQUIPES'!AF:AF)</f>
        <v>49</v>
      </c>
      <c r="AC7" s="22">
        <f>SUMIF('ESTATÍSTICAS EQUIPES'!$F:$F,$B7,'ESTATÍSTICAS EQUIPES'!AG:AG)</f>
        <v>55</v>
      </c>
      <c r="AD7" s="25">
        <f>SUMIF('ESTATÍSTICAS EQUIPES'!$F:$F,$B7,'ESTATÍSTICAS EQUIPES'!AH:AH)</f>
        <v>296</v>
      </c>
    </row>
    <row r="8">
      <c r="A8" s="14">
        <v>7.0</v>
      </c>
      <c r="B8" s="74" t="s">
        <v>209</v>
      </c>
      <c r="C8" s="16">
        <f>COUNTIF('ESTATÍSTICAS EQUIPES'!F:F,B8)</f>
        <v>5</v>
      </c>
      <c r="D8" s="16">
        <f>SUMIF('ESTATÍSTICAS EQUIPES'!F:F,B8,'ESTATÍSTICAS EQUIPES'!J:J)</f>
        <v>266</v>
      </c>
      <c r="E8" s="17">
        <f t="shared" si="1"/>
        <v>53.2</v>
      </c>
      <c r="F8" s="16">
        <f>SUMIF('ESTATÍSTICAS EQUIPES'!$F:$F,$B8,'ESTATÍSTICAS EQUIPES'!L:L)</f>
        <v>107</v>
      </c>
      <c r="G8" s="16">
        <f>SUMIF('ESTATÍSTICAS EQUIPES'!$F:$F,$B8,'ESTATÍSTICAS EQUIPES'!M:M)</f>
        <v>373</v>
      </c>
      <c r="H8" s="18">
        <f t="shared" si="2"/>
        <v>0.2868632708</v>
      </c>
      <c r="I8" s="16">
        <f>SUMIF('ESTATÍSTICAS EQUIPES'!$F:$F,$B8,'ESTATÍSTICAS EQUIPES'!O:O)</f>
        <v>94</v>
      </c>
      <c r="J8" s="16">
        <f>SUMIF('ESTATÍSTICAS EQUIPES'!$F:$F,$B8,'ESTATÍSTICAS EQUIPES'!P:P)</f>
        <v>276</v>
      </c>
      <c r="K8" s="18">
        <f t="shared" si="3"/>
        <v>0.3405797101</v>
      </c>
      <c r="L8" s="16">
        <f>SUMIF('ESTATÍSTICAS EQUIPES'!$F:$F,$B8,'ESTATÍSTICAS EQUIPES'!R:R)</f>
        <v>13</v>
      </c>
      <c r="M8" s="16">
        <f>SUMIF('ESTATÍSTICAS EQUIPES'!$F:$F,$B8,'ESTATÍSTICAS EQUIPES'!S:S)</f>
        <v>97</v>
      </c>
      <c r="N8" s="18">
        <f t="shared" si="4"/>
        <v>0.1340206186</v>
      </c>
      <c r="O8" s="16">
        <f>SUMIF('ESTATÍSTICAS EQUIPES'!$F:$F,$B8,'ESTATÍSTICAS EQUIPES'!U:U)</f>
        <v>39</v>
      </c>
      <c r="P8" s="16">
        <f>SUMIF('ESTATÍSTICAS EQUIPES'!$F:$F,$B8,'ESTATÍSTICAS EQUIPES'!V:V)</f>
        <v>78</v>
      </c>
      <c r="Q8" s="18">
        <f t="shared" si="5"/>
        <v>0.5</v>
      </c>
      <c r="R8" s="16">
        <f>SUMIF('ESTATÍSTICAS EQUIPES'!$F:$F,$B8,'ESTATÍSTICAS EQUIPES'!X:X)</f>
        <v>87</v>
      </c>
      <c r="S8" s="16">
        <f>SUMIF('ESTATÍSTICAS EQUIPES'!$F:$F,$B8,'ESTATÍSTICAS EQUIPES'!Y:Y)</f>
        <v>192</v>
      </c>
      <c r="T8" s="16">
        <f>SUMIF('ESTATÍSTICAS EQUIPES'!$F:$F,$B8,'ESTATÍSTICAS EQUIPES'!Z:Z)</f>
        <v>279</v>
      </c>
      <c r="U8" s="17">
        <f t="shared" si="6"/>
        <v>55.8</v>
      </c>
      <c r="V8" s="16">
        <f>SUMIF('ESTATÍSTICAS EQUIPES'!$F:$F,$B8,'ESTATÍSTICAS EQUIPES'!AA:AA)</f>
        <v>96</v>
      </c>
      <c r="W8" s="17">
        <f t="shared" si="7"/>
        <v>19.2</v>
      </c>
      <c r="X8" s="16">
        <f>SUMIF('ESTATÍSTICAS EQUIPES'!$F:$F,$B8,'ESTATÍSTICAS EQUIPES'!AB:AB)</f>
        <v>116</v>
      </c>
      <c r="Y8" s="16">
        <f>SUMIF('ESTATÍSTICAS EQUIPES'!$F:$F,$B8,'ESTATÍSTICAS EQUIPES'!AC:AC)</f>
        <v>53</v>
      </c>
      <c r="Z8" s="16">
        <f>SUMIF('ESTATÍSTICAS EQUIPES'!$F:$F,$B8,'ESTATÍSTICAS EQUIPES'!AD:AD)</f>
        <v>3</v>
      </c>
      <c r="AA8" s="16">
        <f>SUMIF('ESTATÍSTICAS EQUIPES'!$F:$F,$B8,'ESTATÍSTICAS EQUIPES'!AE:AE)</f>
        <v>73</v>
      </c>
      <c r="AB8" s="16">
        <f>SUMIF('ESTATÍSTICAS EQUIPES'!$F:$F,$B8,'ESTATÍSTICAS EQUIPES'!AF:AF)</f>
        <v>54</v>
      </c>
      <c r="AC8" s="16">
        <f>SUMIF('ESTATÍSTICAS EQUIPES'!$F:$F,$B8,'ESTATÍSTICAS EQUIPES'!AG:AG)</f>
        <v>-26</v>
      </c>
      <c r="AD8" s="19">
        <f>SUMIF('ESTATÍSTICAS EQUIPES'!$F:$F,$B8,'ESTATÍSTICAS EQUIPES'!AH:AH)</f>
        <v>276</v>
      </c>
    </row>
    <row r="9">
      <c r="A9" s="20">
        <v>8.0</v>
      </c>
      <c r="B9" s="75" t="s">
        <v>155</v>
      </c>
      <c r="C9" s="22">
        <f>COUNTIF('ESTATÍSTICAS EQUIPES'!F:F,B9)</f>
        <v>4</v>
      </c>
      <c r="D9" s="22">
        <f>SUMIF('ESTATÍSTICAS EQUIPES'!F:F,B9,'ESTATÍSTICAS EQUIPES'!J:J)</f>
        <v>235</v>
      </c>
      <c r="E9" s="23">
        <f t="shared" si="1"/>
        <v>58.75</v>
      </c>
      <c r="F9" s="22">
        <f>SUMIF('ESTATÍSTICAS EQUIPES'!$F:$F,$B9,'ESTATÍSTICAS EQUIPES'!L:L)</f>
        <v>102</v>
      </c>
      <c r="G9" s="22">
        <f>SUMIF('ESTATÍSTICAS EQUIPES'!$F:$F,$B9,'ESTATÍSTICAS EQUIPES'!M:M)</f>
        <v>303</v>
      </c>
      <c r="H9" s="24">
        <f t="shared" si="2"/>
        <v>0.3366336634</v>
      </c>
      <c r="I9" s="22">
        <f>SUMIF('ESTATÍSTICAS EQUIPES'!$F:$F,$B9,'ESTATÍSTICAS EQUIPES'!O:O)</f>
        <v>87</v>
      </c>
      <c r="J9" s="22">
        <f>SUMIF('ESTATÍSTICAS EQUIPES'!$F:$F,$B9,'ESTATÍSTICAS EQUIPES'!P:P)</f>
        <v>218</v>
      </c>
      <c r="K9" s="24">
        <f t="shared" si="3"/>
        <v>0.3990825688</v>
      </c>
      <c r="L9" s="22">
        <f>SUMIF('ESTATÍSTICAS EQUIPES'!$F:$F,$B9,'ESTATÍSTICAS EQUIPES'!R:R)</f>
        <v>15</v>
      </c>
      <c r="M9" s="22">
        <f>SUMIF('ESTATÍSTICAS EQUIPES'!$F:$F,$B9,'ESTATÍSTICAS EQUIPES'!S:S)</f>
        <v>85</v>
      </c>
      <c r="N9" s="24">
        <f t="shared" si="4"/>
        <v>0.1764705882</v>
      </c>
      <c r="O9" s="22">
        <f>SUMIF('ESTATÍSTICAS EQUIPES'!$F:$F,$B9,'ESTATÍSTICAS EQUIPES'!U:U)</f>
        <v>16</v>
      </c>
      <c r="P9" s="22">
        <f>SUMIF('ESTATÍSTICAS EQUIPES'!$F:$F,$B9,'ESTATÍSTICAS EQUIPES'!V:V)</f>
        <v>40</v>
      </c>
      <c r="Q9" s="24">
        <f t="shared" si="5"/>
        <v>0.4</v>
      </c>
      <c r="R9" s="22">
        <f>SUMIF('ESTATÍSTICAS EQUIPES'!$F:$F,$B9,'ESTATÍSTICAS EQUIPES'!X:X)</f>
        <v>55</v>
      </c>
      <c r="S9" s="22">
        <f>SUMIF('ESTATÍSTICAS EQUIPES'!$F:$F,$B9,'ESTATÍSTICAS EQUIPES'!Y:Y)</f>
        <v>173</v>
      </c>
      <c r="T9" s="22">
        <f>SUMIF('ESTATÍSTICAS EQUIPES'!$F:$F,$B9,'ESTATÍSTICAS EQUIPES'!Z:Z)</f>
        <v>228</v>
      </c>
      <c r="U9" s="23">
        <f t="shared" si="6"/>
        <v>57</v>
      </c>
      <c r="V9" s="22">
        <f>SUMIF('ESTATÍSTICAS EQUIPES'!$F:$F,$B9,'ESTATÍSTICAS EQUIPES'!AA:AA)</f>
        <v>78</v>
      </c>
      <c r="W9" s="23">
        <f t="shared" si="7"/>
        <v>19.5</v>
      </c>
      <c r="X9" s="22">
        <f>SUMIF('ESTATÍSTICAS EQUIPES'!$F:$F,$B9,'ESTATÍSTICAS EQUIPES'!AB:AB)</f>
        <v>77</v>
      </c>
      <c r="Y9" s="22">
        <f>SUMIF('ESTATÍSTICAS EQUIPES'!$F:$F,$B9,'ESTATÍSTICAS EQUIPES'!AC:AC)</f>
        <v>41</v>
      </c>
      <c r="Z9" s="22">
        <f>SUMIF('ESTATÍSTICAS EQUIPES'!$F:$F,$B9,'ESTATÍSTICAS EQUIPES'!AD:AD)</f>
        <v>16</v>
      </c>
      <c r="AA9" s="22">
        <f>SUMIF('ESTATÍSTICAS EQUIPES'!$F:$F,$B9,'ESTATÍSTICAS EQUIPES'!AE:AE)</f>
        <v>40</v>
      </c>
      <c r="AB9" s="22">
        <f>SUMIF('ESTATÍSTICAS EQUIPES'!$F:$F,$B9,'ESTATÍSTICAS EQUIPES'!AF:AF)</f>
        <v>32</v>
      </c>
      <c r="AC9" s="22">
        <f>SUMIF('ESTATÍSTICAS EQUIPES'!$F:$F,$B9,'ESTATÍSTICAS EQUIPES'!AG:AG)</f>
        <v>27</v>
      </c>
      <c r="AD9" s="25">
        <f>SUMIF('ESTATÍSTICAS EQUIPES'!$F:$F,$B9,'ESTATÍSTICAS EQUIPES'!AH:AH)</f>
        <v>296</v>
      </c>
    </row>
    <row r="10">
      <c r="A10" s="76"/>
      <c r="B10" s="77" t="s">
        <v>285</v>
      </c>
      <c r="C10" s="78">
        <f>SUM(ELITE_LEAGUE_2[JOGOS])/2</f>
        <v>15</v>
      </c>
      <c r="D10" s="78">
        <f>SUM(ELITE_LEAGUE_2[PONTOS])</f>
        <v>1602</v>
      </c>
      <c r="E10" s="79">
        <f>ELITE_LEAGUE_2[[#TOTALS],[PONTOS]]/ELITE_LEAGUE_2[[#TOTALS],[JOGOS]]</f>
        <v>106.8</v>
      </c>
      <c r="F10" s="78">
        <f>SUM(ELITE_LEAGUE_2[FGM])</f>
        <v>659</v>
      </c>
      <c r="G10" s="78">
        <f>SUM(ELITE_LEAGUE_2[FGA])</f>
        <v>2158</v>
      </c>
      <c r="H10" s="80">
        <f>ELITE_LEAGUE_2[[#TOTALS],[FGM]]/ELITE_LEAGUE_2[[#TOTALS],[FGA]]</f>
        <v>0.3053753475</v>
      </c>
      <c r="I10" s="78">
        <f>SUM(ELITE_LEAGUE_2[2PM])</f>
        <v>531</v>
      </c>
      <c r="J10" s="78">
        <f>SUM(ELITE_LEAGUE_2[2PA])</f>
        <v>1484</v>
      </c>
      <c r="K10" s="80">
        <f>ELITE_LEAGUE_2[[#TOTALS],[2PM]]/ELITE_LEAGUE_2[[#TOTALS],[2PA]]</f>
        <v>0.3578167116</v>
      </c>
      <c r="L10" s="78">
        <f>SUM(ELITE_LEAGUE_2[3PM])</f>
        <v>128</v>
      </c>
      <c r="M10" s="78">
        <f>SUM(ELITE_LEAGUE_2[3PA])</f>
        <v>674</v>
      </c>
      <c r="N10" s="80">
        <f>ELITE_LEAGUE_2[[#TOTALS],[3PM]]/ELITE_LEAGUE_2[[#TOTALS],[3PA]]</f>
        <v>0.1899109792</v>
      </c>
      <c r="O10" s="78">
        <f>SUM(ELITE_LEAGUE_2[FTM])</f>
        <v>156</v>
      </c>
      <c r="P10" s="78">
        <f>SUM(ELITE_LEAGUE_2[FTA])</f>
        <v>385</v>
      </c>
      <c r="Q10" s="80">
        <f>ELITE_LEAGUE_2[[#TOTALS],[FTM]]/ELITE_LEAGUE_2[[#TOTALS],[FTA]]</f>
        <v>0.4051948052</v>
      </c>
      <c r="R10" s="78">
        <f>SUM(ELITE_LEAGUE_2[REB O])</f>
        <v>462</v>
      </c>
      <c r="S10" s="78">
        <f>SUM(ELITE_LEAGUE_2[REB D])</f>
        <v>1154</v>
      </c>
      <c r="T10" s="78">
        <f>SUM(ELITE_LEAGUE_2[TOTAL REB])</f>
        <v>1616</v>
      </c>
      <c r="U10" s="78">
        <f>ELITE_LEAGUE_2[[#TOTALS],[TOTAL REB]]/ELITE_LEAGUE_2[[#TOTALS],[JOGOS]]</f>
        <v>107.7333333</v>
      </c>
      <c r="V10" s="78">
        <f>SUM(ELITE_LEAGUE_2[AST])</f>
        <v>556</v>
      </c>
      <c r="W10" s="79">
        <f>ELITE_LEAGUE_2[[#TOTALS],[AST]]/ELITE_LEAGUE_2[[#TOTALS],[JOGOS]]</f>
        <v>37.06666667</v>
      </c>
      <c r="X10" s="78">
        <f>SUM(ELITE_LEAGUE_2[ERROS])</f>
        <v>626</v>
      </c>
      <c r="Y10" s="78">
        <f>SUM(ELITE_LEAGUE_2[ROUB])</f>
        <v>343</v>
      </c>
      <c r="Z10" s="78">
        <f>SUM(ELITE_LEAGUE_2[TOCOS])</f>
        <v>63</v>
      </c>
      <c r="AA10" s="78">
        <f>SUM(ELITE_LEAGUE_2[FALTAS C])</f>
        <v>289</v>
      </c>
      <c r="AB10" s="78">
        <f>SUM(ELITE_LEAGUE_2[FALTAS S])</f>
        <v>280</v>
      </c>
      <c r="AC10" s="78"/>
      <c r="AD10" s="81"/>
    </row>
    <row r="11">
      <c r="E11" s="32"/>
      <c r="U11" s="32"/>
      <c r="W11" s="32"/>
    </row>
    <row r="12">
      <c r="E12" s="32"/>
      <c r="U12" s="32"/>
      <c r="W12" s="32"/>
    </row>
    <row r="13">
      <c r="E13" s="32"/>
      <c r="U13" s="32"/>
      <c r="W13" s="32"/>
    </row>
    <row r="14">
      <c r="E14" s="32"/>
      <c r="U14" s="32"/>
      <c r="W14" s="32"/>
    </row>
    <row r="15">
      <c r="E15" s="32"/>
      <c r="U15" s="32"/>
      <c r="W15" s="32"/>
    </row>
    <row r="16">
      <c r="E16" s="32"/>
      <c r="U16" s="32"/>
      <c r="W16" s="32"/>
    </row>
    <row r="17">
      <c r="E17" s="32"/>
      <c r="U17" s="32"/>
      <c r="W17" s="32"/>
    </row>
    <row r="18">
      <c r="E18" s="32"/>
      <c r="U18" s="32"/>
      <c r="W18" s="32"/>
    </row>
    <row r="19">
      <c r="E19" s="32"/>
      <c r="U19" s="32"/>
      <c r="W19" s="32"/>
    </row>
    <row r="20">
      <c r="E20" s="32"/>
      <c r="U20" s="32"/>
      <c r="W20" s="32"/>
    </row>
    <row r="21">
      <c r="E21" s="32"/>
      <c r="U21" s="32"/>
      <c r="W21" s="32"/>
    </row>
    <row r="22">
      <c r="E22" s="32"/>
      <c r="U22" s="32"/>
      <c r="W22" s="32"/>
    </row>
    <row r="23">
      <c r="E23" s="32"/>
      <c r="U23" s="32"/>
      <c r="W23" s="32"/>
    </row>
    <row r="24">
      <c r="E24" s="32"/>
      <c r="U24" s="32"/>
      <c r="W24" s="32"/>
    </row>
    <row r="25">
      <c r="E25" s="32"/>
      <c r="U25" s="32"/>
      <c r="W25" s="32"/>
    </row>
    <row r="26">
      <c r="E26" s="32"/>
      <c r="U26" s="32"/>
      <c r="W26" s="32"/>
    </row>
    <row r="27">
      <c r="E27" s="32"/>
      <c r="U27" s="32"/>
      <c r="W27" s="32"/>
    </row>
    <row r="28">
      <c r="E28" s="32"/>
      <c r="U28" s="32"/>
      <c r="W28" s="32"/>
    </row>
    <row r="29">
      <c r="E29" s="32"/>
      <c r="U29" s="32"/>
      <c r="W29" s="32"/>
    </row>
    <row r="30">
      <c r="E30" s="32"/>
      <c r="U30" s="32"/>
      <c r="W30" s="32"/>
    </row>
    <row r="31">
      <c r="E31" s="32"/>
      <c r="U31" s="32"/>
      <c r="W31" s="32"/>
    </row>
    <row r="32">
      <c r="E32" s="32"/>
      <c r="U32" s="32"/>
      <c r="W32" s="32"/>
    </row>
    <row r="33">
      <c r="E33" s="32"/>
      <c r="U33" s="32"/>
      <c r="W33" s="32"/>
    </row>
    <row r="34">
      <c r="E34" s="32"/>
      <c r="U34" s="32"/>
      <c r="W34" s="32"/>
    </row>
    <row r="35">
      <c r="E35" s="32"/>
      <c r="U35" s="32"/>
      <c r="W35" s="32"/>
    </row>
    <row r="36">
      <c r="E36" s="32"/>
      <c r="U36" s="32"/>
      <c r="W36" s="32"/>
    </row>
    <row r="37">
      <c r="E37" s="32"/>
      <c r="U37" s="32"/>
      <c r="W37" s="32"/>
    </row>
    <row r="38">
      <c r="E38" s="32"/>
      <c r="U38" s="32"/>
      <c r="W38" s="32"/>
    </row>
    <row r="39">
      <c r="E39" s="32"/>
      <c r="U39" s="32"/>
      <c r="W39" s="32"/>
    </row>
    <row r="40">
      <c r="E40" s="32"/>
      <c r="U40" s="32"/>
      <c r="W40" s="32"/>
    </row>
    <row r="41">
      <c r="E41" s="32"/>
      <c r="U41" s="32"/>
      <c r="W41" s="32"/>
    </row>
    <row r="42">
      <c r="E42" s="32"/>
      <c r="U42" s="32"/>
      <c r="W42" s="32"/>
    </row>
    <row r="43">
      <c r="E43" s="32"/>
      <c r="U43" s="32"/>
      <c r="W43" s="32"/>
    </row>
    <row r="44">
      <c r="E44" s="32"/>
      <c r="U44" s="32"/>
      <c r="W44" s="32"/>
    </row>
    <row r="45">
      <c r="E45" s="32"/>
      <c r="U45" s="32"/>
      <c r="W45" s="32"/>
    </row>
    <row r="46">
      <c r="E46" s="32"/>
      <c r="U46" s="32"/>
      <c r="W46" s="32"/>
    </row>
    <row r="47">
      <c r="E47" s="32"/>
      <c r="U47" s="32"/>
      <c r="W47" s="32"/>
    </row>
    <row r="48">
      <c r="E48" s="32"/>
      <c r="U48" s="32"/>
      <c r="W48" s="32"/>
    </row>
    <row r="49">
      <c r="E49" s="32"/>
      <c r="U49" s="32"/>
      <c r="W49" s="32"/>
    </row>
    <row r="50">
      <c r="E50" s="32"/>
      <c r="U50" s="32"/>
      <c r="W50" s="32"/>
    </row>
    <row r="51">
      <c r="E51" s="32"/>
      <c r="U51" s="32"/>
      <c r="W51" s="32"/>
    </row>
    <row r="52">
      <c r="E52" s="32"/>
      <c r="U52" s="32"/>
      <c r="W52" s="32"/>
    </row>
    <row r="53">
      <c r="E53" s="32"/>
      <c r="U53" s="32"/>
      <c r="W53" s="32"/>
    </row>
    <row r="54">
      <c r="E54" s="32"/>
      <c r="U54" s="32"/>
      <c r="W54" s="32"/>
    </row>
    <row r="55">
      <c r="E55" s="32"/>
      <c r="U55" s="32"/>
      <c r="W55" s="32"/>
    </row>
    <row r="56">
      <c r="E56" s="32"/>
      <c r="U56" s="32"/>
      <c r="W56" s="32"/>
    </row>
    <row r="57">
      <c r="E57" s="32"/>
      <c r="U57" s="32"/>
      <c r="W57" s="32"/>
    </row>
    <row r="58">
      <c r="E58" s="32"/>
      <c r="U58" s="32"/>
      <c r="W58" s="32"/>
    </row>
    <row r="59">
      <c r="E59" s="32"/>
      <c r="U59" s="32"/>
      <c r="W59" s="32"/>
    </row>
    <row r="60">
      <c r="E60" s="32"/>
      <c r="U60" s="32"/>
      <c r="W60" s="32"/>
    </row>
    <row r="61">
      <c r="E61" s="32"/>
      <c r="U61" s="32"/>
      <c r="W61" s="32"/>
    </row>
    <row r="62">
      <c r="E62" s="32"/>
      <c r="U62" s="32"/>
      <c r="W62" s="32"/>
    </row>
    <row r="63">
      <c r="E63" s="32"/>
      <c r="U63" s="32"/>
      <c r="W63" s="32"/>
    </row>
    <row r="64">
      <c r="E64" s="32"/>
      <c r="U64" s="32"/>
      <c r="W64" s="32"/>
    </row>
    <row r="65">
      <c r="E65" s="32"/>
      <c r="U65" s="32"/>
      <c r="W65" s="32"/>
    </row>
    <row r="66">
      <c r="E66" s="32"/>
      <c r="U66" s="32"/>
      <c r="W66" s="32"/>
    </row>
    <row r="67">
      <c r="E67" s="32"/>
      <c r="U67" s="32"/>
      <c r="W67" s="32"/>
    </row>
    <row r="68">
      <c r="E68" s="32"/>
      <c r="U68" s="32"/>
      <c r="W68" s="32"/>
    </row>
    <row r="69">
      <c r="E69" s="32"/>
      <c r="U69" s="32"/>
      <c r="W69" s="32"/>
    </row>
    <row r="70">
      <c r="E70" s="32"/>
      <c r="U70" s="32"/>
      <c r="W70" s="32"/>
    </row>
    <row r="71">
      <c r="E71" s="32"/>
      <c r="U71" s="32"/>
      <c r="W71" s="32"/>
    </row>
    <row r="72">
      <c r="E72" s="32"/>
      <c r="U72" s="32"/>
      <c r="W72" s="32"/>
    </row>
    <row r="73">
      <c r="E73" s="32"/>
      <c r="U73" s="32"/>
      <c r="W73" s="32"/>
    </row>
    <row r="74">
      <c r="E74" s="32"/>
      <c r="U74" s="32"/>
      <c r="W74" s="32"/>
    </row>
    <row r="75">
      <c r="E75" s="32"/>
      <c r="U75" s="32"/>
      <c r="W75" s="32"/>
    </row>
    <row r="76">
      <c r="E76" s="32"/>
      <c r="U76" s="32"/>
      <c r="W76" s="32"/>
    </row>
    <row r="77">
      <c r="E77" s="32"/>
      <c r="U77" s="32"/>
      <c r="W77" s="32"/>
    </row>
    <row r="78">
      <c r="E78" s="32"/>
      <c r="U78" s="32"/>
      <c r="W78" s="32"/>
    </row>
    <row r="79">
      <c r="E79" s="32"/>
      <c r="U79" s="32"/>
      <c r="W79" s="32"/>
    </row>
    <row r="80">
      <c r="E80" s="32"/>
      <c r="U80" s="32"/>
      <c r="W80" s="32"/>
    </row>
    <row r="81">
      <c r="E81" s="32"/>
      <c r="U81" s="32"/>
      <c r="W81" s="32"/>
    </row>
    <row r="82">
      <c r="E82" s="32"/>
      <c r="U82" s="32"/>
      <c r="W82" s="32"/>
    </row>
    <row r="83">
      <c r="E83" s="32"/>
      <c r="U83" s="32"/>
      <c r="W83" s="32"/>
    </row>
    <row r="84">
      <c r="E84" s="32"/>
      <c r="U84" s="32"/>
      <c r="W84" s="32"/>
    </row>
    <row r="85">
      <c r="E85" s="32"/>
      <c r="U85" s="32"/>
      <c r="W85" s="32"/>
    </row>
    <row r="86">
      <c r="E86" s="32"/>
      <c r="U86" s="32"/>
      <c r="W86" s="32"/>
    </row>
    <row r="87">
      <c r="E87" s="32"/>
      <c r="U87" s="32"/>
      <c r="W87" s="32"/>
    </row>
    <row r="88">
      <c r="E88" s="32"/>
      <c r="U88" s="32"/>
      <c r="W88" s="32"/>
    </row>
    <row r="89">
      <c r="E89" s="32"/>
      <c r="U89" s="32"/>
      <c r="W89" s="32"/>
    </row>
    <row r="90">
      <c r="E90" s="32"/>
      <c r="U90" s="32"/>
      <c r="W90" s="32"/>
    </row>
    <row r="91">
      <c r="E91" s="32"/>
      <c r="U91" s="32"/>
      <c r="W91" s="32"/>
    </row>
    <row r="92">
      <c r="E92" s="32"/>
      <c r="U92" s="32"/>
      <c r="W92" s="32"/>
    </row>
    <row r="93">
      <c r="E93" s="32"/>
      <c r="U93" s="32"/>
      <c r="W93" s="32"/>
    </row>
    <row r="94">
      <c r="E94" s="32"/>
      <c r="U94" s="32"/>
      <c r="W94" s="32"/>
    </row>
    <row r="95">
      <c r="E95" s="32"/>
      <c r="U95" s="32"/>
      <c r="W95" s="32"/>
    </row>
    <row r="96">
      <c r="E96" s="32"/>
      <c r="U96" s="32"/>
      <c r="W96" s="32"/>
    </row>
    <row r="97">
      <c r="E97" s="32"/>
      <c r="U97" s="32"/>
      <c r="W97" s="32"/>
    </row>
    <row r="98">
      <c r="E98" s="32"/>
      <c r="U98" s="32"/>
      <c r="W98" s="32"/>
    </row>
    <row r="99">
      <c r="E99" s="32"/>
      <c r="U99" s="32"/>
      <c r="W99" s="32"/>
    </row>
    <row r="100">
      <c r="E100" s="32"/>
      <c r="U100" s="32"/>
      <c r="W100" s="32"/>
    </row>
    <row r="101">
      <c r="E101" s="32"/>
      <c r="U101" s="32"/>
      <c r="W101" s="32"/>
    </row>
    <row r="102">
      <c r="E102" s="32"/>
      <c r="U102" s="32"/>
      <c r="W102" s="32"/>
    </row>
    <row r="103">
      <c r="E103" s="32"/>
      <c r="U103" s="32"/>
      <c r="W103" s="32"/>
    </row>
    <row r="104">
      <c r="E104" s="32"/>
      <c r="U104" s="32"/>
      <c r="W104" s="32"/>
    </row>
    <row r="105">
      <c r="E105" s="32"/>
      <c r="U105" s="32"/>
      <c r="W105" s="32"/>
    </row>
    <row r="106">
      <c r="E106" s="32"/>
      <c r="U106" s="32"/>
      <c r="W106" s="32"/>
    </row>
    <row r="107">
      <c r="E107" s="32"/>
      <c r="U107" s="32"/>
      <c r="W107" s="32"/>
    </row>
    <row r="108">
      <c r="E108" s="32"/>
      <c r="U108" s="32"/>
      <c r="W108" s="32"/>
    </row>
    <row r="109">
      <c r="E109" s="32"/>
      <c r="U109" s="32"/>
      <c r="W109" s="32"/>
    </row>
    <row r="110">
      <c r="E110" s="32"/>
      <c r="U110" s="32"/>
      <c r="W110" s="32"/>
    </row>
    <row r="111">
      <c r="E111" s="32"/>
      <c r="U111" s="32"/>
      <c r="W111" s="32"/>
    </row>
    <row r="112">
      <c r="E112" s="32"/>
      <c r="U112" s="32"/>
      <c r="W112" s="32"/>
    </row>
    <row r="113">
      <c r="E113" s="32"/>
      <c r="U113" s="32"/>
      <c r="W113" s="32"/>
    </row>
    <row r="114">
      <c r="E114" s="32"/>
      <c r="U114" s="32"/>
      <c r="W114" s="32"/>
    </row>
    <row r="115">
      <c r="E115" s="32"/>
      <c r="U115" s="32"/>
      <c r="W115" s="32"/>
    </row>
    <row r="116">
      <c r="E116" s="32"/>
      <c r="U116" s="32"/>
      <c r="W116" s="32"/>
    </row>
    <row r="117">
      <c r="E117" s="32"/>
      <c r="U117" s="32"/>
      <c r="W117" s="32"/>
    </row>
    <row r="118">
      <c r="E118" s="32"/>
      <c r="U118" s="32"/>
      <c r="W118" s="32"/>
    </row>
    <row r="119">
      <c r="E119" s="32"/>
      <c r="U119" s="32"/>
      <c r="W119" s="32"/>
    </row>
    <row r="120">
      <c r="E120" s="32"/>
      <c r="U120" s="32"/>
      <c r="W120" s="32"/>
    </row>
    <row r="121">
      <c r="E121" s="32"/>
      <c r="U121" s="32"/>
      <c r="W121" s="32"/>
    </row>
    <row r="122">
      <c r="E122" s="32"/>
      <c r="U122" s="32"/>
      <c r="W122" s="32"/>
    </row>
    <row r="123">
      <c r="E123" s="32"/>
      <c r="U123" s="32"/>
      <c r="W123" s="32"/>
    </row>
    <row r="124">
      <c r="E124" s="32"/>
      <c r="U124" s="32"/>
      <c r="W124" s="32"/>
    </row>
    <row r="125">
      <c r="E125" s="32"/>
      <c r="U125" s="32"/>
      <c r="W125" s="32"/>
    </row>
    <row r="126">
      <c r="E126" s="32"/>
      <c r="U126" s="32"/>
      <c r="W126" s="32"/>
    </row>
    <row r="127">
      <c r="E127" s="32"/>
      <c r="U127" s="32"/>
      <c r="W127" s="32"/>
    </row>
    <row r="128">
      <c r="E128" s="32"/>
      <c r="U128" s="32"/>
      <c r="W128" s="32"/>
    </row>
    <row r="129">
      <c r="E129" s="32"/>
      <c r="U129" s="32"/>
      <c r="W129" s="32"/>
    </row>
    <row r="130">
      <c r="E130" s="32"/>
      <c r="U130" s="32"/>
      <c r="W130" s="32"/>
    </row>
    <row r="131">
      <c r="E131" s="32"/>
      <c r="U131" s="32"/>
      <c r="W131" s="32"/>
    </row>
    <row r="132">
      <c r="E132" s="32"/>
      <c r="U132" s="32"/>
      <c r="W132" s="32"/>
    </row>
    <row r="133">
      <c r="E133" s="32"/>
      <c r="U133" s="32"/>
      <c r="W133" s="32"/>
    </row>
    <row r="134">
      <c r="E134" s="32"/>
      <c r="U134" s="32"/>
      <c r="W134" s="32"/>
    </row>
    <row r="135">
      <c r="E135" s="32"/>
      <c r="U135" s="32"/>
      <c r="W135" s="32"/>
    </row>
    <row r="136">
      <c r="E136" s="32"/>
      <c r="U136" s="32"/>
      <c r="W136" s="32"/>
    </row>
    <row r="137">
      <c r="E137" s="32"/>
      <c r="U137" s="32"/>
      <c r="W137" s="32"/>
    </row>
    <row r="138">
      <c r="E138" s="32"/>
      <c r="U138" s="32"/>
      <c r="W138" s="32"/>
    </row>
    <row r="139">
      <c r="E139" s="32"/>
      <c r="U139" s="32"/>
      <c r="W139" s="32"/>
    </row>
    <row r="140">
      <c r="E140" s="32"/>
      <c r="U140" s="32"/>
      <c r="W140" s="32"/>
    </row>
    <row r="141">
      <c r="E141" s="32"/>
      <c r="U141" s="32"/>
      <c r="W141" s="32"/>
    </row>
    <row r="142">
      <c r="E142" s="32"/>
      <c r="U142" s="32"/>
      <c r="W142" s="32"/>
    </row>
    <row r="143">
      <c r="E143" s="32"/>
      <c r="U143" s="32"/>
      <c r="W143" s="32"/>
    </row>
    <row r="144">
      <c r="E144" s="32"/>
      <c r="U144" s="32"/>
      <c r="W144" s="32"/>
    </row>
    <row r="145">
      <c r="E145" s="32"/>
      <c r="U145" s="32"/>
      <c r="W145" s="32"/>
    </row>
    <row r="146">
      <c r="E146" s="32"/>
      <c r="U146" s="32"/>
      <c r="W146" s="32"/>
    </row>
    <row r="147">
      <c r="E147" s="32"/>
      <c r="U147" s="32"/>
      <c r="W147" s="32"/>
    </row>
    <row r="148">
      <c r="E148" s="32"/>
      <c r="U148" s="32"/>
      <c r="W148" s="32"/>
    </row>
    <row r="149">
      <c r="E149" s="32"/>
      <c r="U149" s="32"/>
      <c r="W149" s="32"/>
    </row>
    <row r="150">
      <c r="E150" s="32"/>
      <c r="U150" s="32"/>
      <c r="W150" s="32"/>
    </row>
    <row r="151">
      <c r="E151" s="32"/>
      <c r="U151" s="32"/>
      <c r="W151" s="32"/>
    </row>
    <row r="152">
      <c r="E152" s="32"/>
      <c r="U152" s="32"/>
      <c r="W152" s="32"/>
    </row>
    <row r="153">
      <c r="E153" s="32"/>
      <c r="U153" s="32"/>
      <c r="W153" s="32"/>
    </row>
    <row r="154">
      <c r="E154" s="32"/>
      <c r="U154" s="32"/>
      <c r="W154" s="32"/>
    </row>
    <row r="155">
      <c r="E155" s="32"/>
      <c r="U155" s="32"/>
      <c r="W155" s="32"/>
    </row>
    <row r="156">
      <c r="E156" s="32"/>
      <c r="U156" s="32"/>
      <c r="W156" s="32"/>
    </row>
    <row r="157">
      <c r="E157" s="32"/>
      <c r="U157" s="32"/>
      <c r="W157" s="32"/>
    </row>
    <row r="158">
      <c r="E158" s="32"/>
      <c r="U158" s="32"/>
      <c r="W158" s="32"/>
    </row>
    <row r="159">
      <c r="E159" s="32"/>
      <c r="U159" s="32"/>
      <c r="W159" s="32"/>
    </row>
    <row r="160">
      <c r="E160" s="32"/>
      <c r="U160" s="32"/>
      <c r="W160" s="32"/>
    </row>
    <row r="161">
      <c r="E161" s="32"/>
      <c r="U161" s="32"/>
      <c r="W161" s="32"/>
    </row>
    <row r="162">
      <c r="E162" s="32"/>
      <c r="U162" s="32"/>
      <c r="W162" s="32"/>
    </row>
    <row r="163">
      <c r="E163" s="32"/>
      <c r="U163" s="32"/>
      <c r="W163" s="32"/>
    </row>
    <row r="164">
      <c r="E164" s="32"/>
      <c r="U164" s="32"/>
      <c r="W164" s="32"/>
    </row>
    <row r="165">
      <c r="E165" s="32"/>
      <c r="U165" s="32"/>
      <c r="W165" s="32"/>
    </row>
    <row r="166">
      <c r="E166" s="32"/>
      <c r="U166" s="32"/>
      <c r="W166" s="32"/>
    </row>
    <row r="167">
      <c r="E167" s="32"/>
      <c r="U167" s="32"/>
      <c r="W167" s="32"/>
    </row>
    <row r="168">
      <c r="E168" s="32"/>
      <c r="U168" s="32"/>
      <c r="W168" s="32"/>
    </row>
    <row r="169">
      <c r="E169" s="32"/>
      <c r="U169" s="32"/>
      <c r="W169" s="32"/>
    </row>
    <row r="170">
      <c r="E170" s="32"/>
      <c r="U170" s="32"/>
      <c r="W170" s="32"/>
    </row>
    <row r="171">
      <c r="E171" s="32"/>
      <c r="U171" s="32"/>
      <c r="W171" s="32"/>
    </row>
    <row r="172">
      <c r="E172" s="32"/>
      <c r="U172" s="32"/>
      <c r="W172" s="32"/>
    </row>
    <row r="173">
      <c r="E173" s="32"/>
      <c r="U173" s="32"/>
      <c r="W173" s="32"/>
    </row>
    <row r="174">
      <c r="E174" s="32"/>
      <c r="U174" s="32"/>
      <c r="W174" s="32"/>
    </row>
    <row r="175">
      <c r="E175" s="32"/>
      <c r="U175" s="32"/>
      <c r="W175" s="32"/>
    </row>
    <row r="176">
      <c r="E176" s="32"/>
      <c r="U176" s="32"/>
      <c r="W176" s="32"/>
    </row>
    <row r="177">
      <c r="E177" s="32"/>
      <c r="U177" s="32"/>
      <c r="W177" s="32"/>
    </row>
    <row r="178">
      <c r="E178" s="32"/>
      <c r="U178" s="32"/>
      <c r="W178" s="32"/>
    </row>
    <row r="179">
      <c r="E179" s="32"/>
      <c r="U179" s="32"/>
      <c r="W179" s="32"/>
    </row>
    <row r="180">
      <c r="E180" s="32"/>
      <c r="U180" s="32"/>
      <c r="W180" s="32"/>
    </row>
    <row r="181">
      <c r="E181" s="32"/>
      <c r="U181" s="32"/>
      <c r="W181" s="32"/>
    </row>
    <row r="182">
      <c r="E182" s="32"/>
      <c r="U182" s="32"/>
      <c r="W182" s="32"/>
    </row>
    <row r="183">
      <c r="E183" s="32"/>
      <c r="U183" s="32"/>
      <c r="W183" s="32"/>
    </row>
    <row r="184">
      <c r="E184" s="32"/>
      <c r="U184" s="32"/>
      <c r="W184" s="32"/>
    </row>
    <row r="185">
      <c r="E185" s="32"/>
      <c r="U185" s="32"/>
      <c r="W185" s="32"/>
    </row>
    <row r="186">
      <c r="E186" s="32"/>
      <c r="U186" s="32"/>
      <c r="W186" s="32"/>
    </row>
    <row r="187">
      <c r="E187" s="32"/>
      <c r="U187" s="32"/>
      <c r="W187" s="32"/>
    </row>
    <row r="188">
      <c r="E188" s="32"/>
      <c r="U188" s="32"/>
      <c r="W188" s="32"/>
    </row>
    <row r="189">
      <c r="E189" s="32"/>
      <c r="U189" s="32"/>
      <c r="W189" s="32"/>
    </row>
    <row r="190">
      <c r="E190" s="32"/>
      <c r="U190" s="32"/>
      <c r="W190" s="32"/>
    </row>
    <row r="191">
      <c r="E191" s="32"/>
      <c r="U191" s="32"/>
      <c r="W191" s="32"/>
    </row>
    <row r="192">
      <c r="E192" s="32"/>
      <c r="U192" s="32"/>
      <c r="W192" s="32"/>
    </row>
    <row r="193">
      <c r="E193" s="32"/>
      <c r="U193" s="32"/>
      <c r="W193" s="32"/>
    </row>
    <row r="194">
      <c r="E194" s="32"/>
      <c r="U194" s="32"/>
      <c r="W194" s="32"/>
    </row>
    <row r="195">
      <c r="E195" s="32"/>
      <c r="U195" s="32"/>
      <c r="W195" s="32"/>
    </row>
    <row r="196">
      <c r="E196" s="32"/>
      <c r="U196" s="32"/>
      <c r="W196" s="32"/>
    </row>
    <row r="197">
      <c r="E197" s="32"/>
      <c r="U197" s="32"/>
      <c r="W197" s="32"/>
    </row>
    <row r="198">
      <c r="E198" s="32"/>
      <c r="U198" s="32"/>
      <c r="W198" s="32"/>
    </row>
    <row r="199">
      <c r="E199" s="32"/>
      <c r="U199" s="32"/>
      <c r="W199" s="32"/>
    </row>
    <row r="200">
      <c r="E200" s="32"/>
      <c r="U200" s="32"/>
      <c r="W200" s="32"/>
    </row>
    <row r="201">
      <c r="E201" s="32"/>
      <c r="U201" s="32"/>
      <c r="W201" s="32"/>
    </row>
    <row r="202">
      <c r="E202" s="32"/>
      <c r="U202" s="32"/>
      <c r="W202" s="32"/>
    </row>
    <row r="203">
      <c r="E203" s="32"/>
      <c r="U203" s="32"/>
      <c r="W203" s="32"/>
    </row>
    <row r="204">
      <c r="E204" s="32"/>
      <c r="U204" s="32"/>
      <c r="W204" s="32"/>
    </row>
    <row r="205">
      <c r="E205" s="32"/>
      <c r="U205" s="32"/>
      <c r="W205" s="32"/>
    </row>
    <row r="206">
      <c r="E206" s="32"/>
      <c r="U206" s="32"/>
      <c r="W206" s="32"/>
    </row>
    <row r="207">
      <c r="E207" s="32"/>
      <c r="U207" s="32"/>
      <c r="W207" s="32"/>
    </row>
    <row r="208">
      <c r="E208" s="32"/>
      <c r="U208" s="32"/>
      <c r="W208" s="32"/>
    </row>
    <row r="209">
      <c r="E209" s="32"/>
      <c r="U209" s="32"/>
      <c r="W209" s="32"/>
    </row>
    <row r="210">
      <c r="E210" s="32"/>
      <c r="U210" s="32"/>
      <c r="W210" s="32"/>
    </row>
    <row r="211">
      <c r="E211" s="32"/>
      <c r="U211" s="32"/>
      <c r="W211" s="32"/>
    </row>
    <row r="212">
      <c r="E212" s="32"/>
      <c r="U212" s="32"/>
      <c r="W212" s="32"/>
    </row>
    <row r="213">
      <c r="E213" s="32"/>
      <c r="U213" s="32"/>
      <c r="W213" s="32"/>
    </row>
    <row r="214">
      <c r="E214" s="32"/>
      <c r="U214" s="32"/>
      <c r="W214" s="32"/>
    </row>
    <row r="215">
      <c r="E215" s="32"/>
      <c r="U215" s="32"/>
      <c r="W215" s="32"/>
    </row>
    <row r="216">
      <c r="E216" s="32"/>
      <c r="U216" s="32"/>
      <c r="W216" s="32"/>
    </row>
    <row r="217">
      <c r="E217" s="32"/>
      <c r="U217" s="32"/>
      <c r="W217" s="32"/>
    </row>
    <row r="218">
      <c r="E218" s="32"/>
      <c r="U218" s="32"/>
      <c r="W218" s="32"/>
    </row>
    <row r="219">
      <c r="E219" s="32"/>
      <c r="U219" s="32"/>
      <c r="W219" s="32"/>
    </row>
    <row r="220">
      <c r="E220" s="32"/>
      <c r="U220" s="32"/>
      <c r="W220" s="32"/>
    </row>
    <row r="221">
      <c r="E221" s="32"/>
      <c r="U221" s="32"/>
      <c r="W221" s="32"/>
    </row>
    <row r="222">
      <c r="E222" s="32"/>
      <c r="U222" s="32"/>
      <c r="W222" s="32"/>
    </row>
    <row r="223">
      <c r="E223" s="32"/>
      <c r="U223" s="32"/>
      <c r="W223" s="32"/>
    </row>
    <row r="224">
      <c r="E224" s="32"/>
      <c r="U224" s="32"/>
      <c r="W224" s="32"/>
    </row>
    <row r="225">
      <c r="E225" s="32"/>
      <c r="U225" s="32"/>
      <c r="W225" s="32"/>
    </row>
    <row r="226">
      <c r="E226" s="32"/>
      <c r="U226" s="32"/>
      <c r="W226" s="32"/>
    </row>
    <row r="227">
      <c r="E227" s="32"/>
      <c r="U227" s="32"/>
      <c r="W227" s="32"/>
    </row>
    <row r="228">
      <c r="E228" s="32"/>
      <c r="U228" s="32"/>
      <c r="W228" s="32"/>
    </row>
    <row r="229">
      <c r="E229" s="32"/>
      <c r="U229" s="32"/>
      <c r="W229" s="32"/>
    </row>
    <row r="230">
      <c r="E230" s="32"/>
      <c r="U230" s="32"/>
      <c r="W230" s="32"/>
    </row>
    <row r="231">
      <c r="E231" s="32"/>
      <c r="U231" s="32"/>
      <c r="W231" s="32"/>
    </row>
    <row r="232">
      <c r="E232" s="32"/>
      <c r="U232" s="32"/>
      <c r="W232" s="32"/>
    </row>
    <row r="233">
      <c r="E233" s="32"/>
      <c r="U233" s="32"/>
      <c r="W233" s="32"/>
    </row>
    <row r="234">
      <c r="E234" s="32"/>
      <c r="U234" s="32"/>
      <c r="W234" s="32"/>
    </row>
    <row r="235">
      <c r="E235" s="32"/>
      <c r="U235" s="32"/>
      <c r="W235" s="32"/>
    </row>
    <row r="236">
      <c r="E236" s="32"/>
      <c r="U236" s="32"/>
      <c r="W236" s="32"/>
    </row>
    <row r="237">
      <c r="E237" s="32"/>
      <c r="U237" s="32"/>
      <c r="W237" s="32"/>
    </row>
    <row r="238">
      <c r="E238" s="32"/>
      <c r="U238" s="32"/>
      <c r="W238" s="32"/>
    </row>
    <row r="239">
      <c r="E239" s="32"/>
      <c r="U239" s="32"/>
      <c r="W239" s="32"/>
    </row>
    <row r="240">
      <c r="E240" s="32"/>
      <c r="U240" s="32"/>
      <c r="W240" s="32"/>
    </row>
    <row r="241">
      <c r="E241" s="32"/>
      <c r="U241" s="32"/>
      <c r="W241" s="32"/>
    </row>
    <row r="242">
      <c r="E242" s="32"/>
      <c r="U242" s="32"/>
      <c r="W242" s="32"/>
    </row>
    <row r="243">
      <c r="E243" s="32"/>
      <c r="U243" s="32"/>
      <c r="W243" s="32"/>
    </row>
    <row r="244">
      <c r="E244" s="32"/>
      <c r="U244" s="32"/>
      <c r="W244" s="32"/>
    </row>
    <row r="245">
      <c r="E245" s="32"/>
      <c r="U245" s="32"/>
      <c r="W245" s="32"/>
    </row>
    <row r="246">
      <c r="E246" s="32"/>
      <c r="U246" s="32"/>
      <c r="W246" s="32"/>
    </row>
    <row r="247">
      <c r="E247" s="32"/>
      <c r="U247" s="32"/>
      <c r="W247" s="32"/>
    </row>
    <row r="248">
      <c r="E248" s="32"/>
      <c r="U248" s="32"/>
      <c r="W248" s="32"/>
    </row>
    <row r="249">
      <c r="E249" s="32"/>
      <c r="U249" s="32"/>
      <c r="W249" s="32"/>
    </row>
    <row r="250">
      <c r="E250" s="32"/>
      <c r="U250" s="32"/>
      <c r="W250" s="32"/>
    </row>
    <row r="251">
      <c r="E251" s="32"/>
      <c r="U251" s="32"/>
      <c r="W251" s="32"/>
    </row>
    <row r="252">
      <c r="E252" s="32"/>
      <c r="U252" s="32"/>
      <c r="W252" s="32"/>
    </row>
    <row r="253">
      <c r="E253" s="32"/>
      <c r="U253" s="32"/>
      <c r="W253" s="32"/>
    </row>
    <row r="254">
      <c r="E254" s="32"/>
      <c r="U254" s="32"/>
      <c r="W254" s="32"/>
    </row>
    <row r="255">
      <c r="E255" s="32"/>
      <c r="U255" s="32"/>
      <c r="W255" s="32"/>
    </row>
    <row r="256">
      <c r="E256" s="32"/>
      <c r="U256" s="32"/>
      <c r="W256" s="32"/>
    </row>
    <row r="257">
      <c r="E257" s="32"/>
      <c r="U257" s="32"/>
      <c r="W257" s="32"/>
    </row>
    <row r="258">
      <c r="E258" s="32"/>
      <c r="U258" s="32"/>
      <c r="W258" s="32"/>
    </row>
    <row r="259">
      <c r="E259" s="32"/>
      <c r="U259" s="32"/>
      <c r="W259" s="32"/>
    </row>
    <row r="260">
      <c r="E260" s="32"/>
      <c r="U260" s="32"/>
      <c r="W260" s="32"/>
    </row>
    <row r="261">
      <c r="E261" s="32"/>
      <c r="U261" s="32"/>
      <c r="W261" s="32"/>
    </row>
    <row r="262">
      <c r="E262" s="32"/>
      <c r="U262" s="32"/>
      <c r="W262" s="32"/>
    </row>
    <row r="263">
      <c r="E263" s="32"/>
      <c r="U263" s="32"/>
      <c r="W263" s="32"/>
    </row>
    <row r="264">
      <c r="E264" s="32"/>
      <c r="U264" s="32"/>
      <c r="W264" s="32"/>
    </row>
    <row r="265">
      <c r="E265" s="32"/>
      <c r="U265" s="32"/>
      <c r="W265" s="32"/>
    </row>
    <row r="266">
      <c r="E266" s="32"/>
      <c r="U266" s="32"/>
      <c r="W266" s="32"/>
    </row>
    <row r="267">
      <c r="E267" s="32"/>
      <c r="U267" s="32"/>
      <c r="W267" s="32"/>
    </row>
    <row r="268">
      <c r="E268" s="32"/>
      <c r="U268" s="32"/>
      <c r="W268" s="32"/>
    </row>
    <row r="269">
      <c r="E269" s="32"/>
      <c r="U269" s="32"/>
      <c r="W269" s="32"/>
    </row>
    <row r="270">
      <c r="E270" s="32"/>
      <c r="U270" s="32"/>
      <c r="W270" s="32"/>
    </row>
    <row r="271">
      <c r="E271" s="32"/>
      <c r="U271" s="32"/>
      <c r="W271" s="32"/>
    </row>
    <row r="272">
      <c r="E272" s="32"/>
      <c r="U272" s="32"/>
      <c r="W272" s="32"/>
    </row>
    <row r="273">
      <c r="E273" s="32"/>
      <c r="U273" s="32"/>
      <c r="W273" s="32"/>
    </row>
    <row r="274">
      <c r="E274" s="32"/>
      <c r="U274" s="32"/>
      <c r="W274" s="32"/>
    </row>
    <row r="275">
      <c r="E275" s="32"/>
      <c r="U275" s="32"/>
      <c r="W275" s="32"/>
    </row>
    <row r="276">
      <c r="E276" s="32"/>
      <c r="U276" s="32"/>
      <c r="W276" s="32"/>
    </row>
    <row r="277">
      <c r="E277" s="32"/>
      <c r="U277" s="32"/>
      <c r="W277" s="32"/>
    </row>
    <row r="278">
      <c r="E278" s="32"/>
      <c r="U278" s="32"/>
      <c r="W278" s="32"/>
    </row>
    <row r="279">
      <c r="E279" s="32"/>
      <c r="U279" s="32"/>
      <c r="W279" s="32"/>
    </row>
    <row r="280">
      <c r="E280" s="32"/>
      <c r="U280" s="32"/>
      <c r="W280" s="32"/>
    </row>
    <row r="281">
      <c r="E281" s="32"/>
      <c r="U281" s="32"/>
      <c r="W281" s="32"/>
    </row>
    <row r="282">
      <c r="E282" s="32"/>
      <c r="U282" s="32"/>
      <c r="W282" s="32"/>
    </row>
    <row r="283">
      <c r="E283" s="32"/>
      <c r="U283" s="32"/>
      <c r="W283" s="32"/>
    </row>
    <row r="284">
      <c r="E284" s="32"/>
      <c r="U284" s="32"/>
      <c r="W284" s="32"/>
    </row>
    <row r="285">
      <c r="E285" s="32"/>
      <c r="U285" s="32"/>
      <c r="W285" s="32"/>
    </row>
    <row r="286">
      <c r="E286" s="32"/>
      <c r="U286" s="32"/>
      <c r="W286" s="32"/>
    </row>
    <row r="287">
      <c r="E287" s="32"/>
      <c r="U287" s="32"/>
      <c r="W287" s="32"/>
    </row>
    <row r="288">
      <c r="E288" s="32"/>
      <c r="U288" s="32"/>
      <c r="W288" s="32"/>
    </row>
    <row r="289">
      <c r="E289" s="32"/>
      <c r="U289" s="32"/>
      <c r="W289" s="32"/>
    </row>
    <row r="290">
      <c r="E290" s="32"/>
      <c r="U290" s="32"/>
      <c r="W290" s="32"/>
    </row>
    <row r="291">
      <c r="E291" s="32"/>
      <c r="U291" s="32"/>
      <c r="W291" s="32"/>
    </row>
    <row r="292">
      <c r="E292" s="32"/>
      <c r="U292" s="32"/>
      <c r="W292" s="32"/>
    </row>
    <row r="293">
      <c r="E293" s="32"/>
      <c r="U293" s="32"/>
      <c r="W293" s="32"/>
    </row>
    <row r="294">
      <c r="E294" s="32"/>
      <c r="U294" s="32"/>
      <c r="W294" s="32"/>
    </row>
    <row r="295">
      <c r="E295" s="32"/>
      <c r="U295" s="32"/>
      <c r="W295" s="32"/>
    </row>
    <row r="296">
      <c r="E296" s="32"/>
      <c r="U296" s="32"/>
      <c r="W296" s="32"/>
    </row>
    <row r="297">
      <c r="E297" s="32"/>
      <c r="U297" s="32"/>
      <c r="W297" s="32"/>
    </row>
    <row r="298">
      <c r="E298" s="32"/>
      <c r="U298" s="32"/>
      <c r="W298" s="32"/>
    </row>
    <row r="299">
      <c r="E299" s="32"/>
      <c r="U299" s="32"/>
      <c r="W299" s="32"/>
    </row>
    <row r="300">
      <c r="E300" s="32"/>
      <c r="U300" s="32"/>
      <c r="W300" s="32"/>
    </row>
    <row r="301">
      <c r="E301" s="32"/>
      <c r="U301" s="32"/>
      <c r="W301" s="32"/>
    </row>
    <row r="302">
      <c r="E302" s="32"/>
      <c r="U302" s="32"/>
      <c r="W302" s="32"/>
    </row>
    <row r="303">
      <c r="E303" s="32"/>
      <c r="U303" s="32"/>
      <c r="W303" s="32"/>
    </row>
    <row r="304">
      <c r="E304" s="32"/>
      <c r="U304" s="32"/>
      <c r="W304" s="32"/>
    </row>
    <row r="305">
      <c r="E305" s="32"/>
      <c r="U305" s="32"/>
      <c r="W305" s="32"/>
    </row>
    <row r="306">
      <c r="E306" s="32"/>
      <c r="U306" s="32"/>
      <c r="W306" s="32"/>
    </row>
    <row r="307">
      <c r="E307" s="32"/>
      <c r="U307" s="32"/>
      <c r="W307" s="32"/>
    </row>
    <row r="308">
      <c r="E308" s="32"/>
      <c r="U308" s="32"/>
      <c r="W308" s="32"/>
    </row>
    <row r="309">
      <c r="E309" s="32"/>
      <c r="U309" s="32"/>
      <c r="W309" s="32"/>
    </row>
    <row r="310">
      <c r="E310" s="32"/>
      <c r="U310" s="32"/>
      <c r="W310" s="32"/>
    </row>
    <row r="311">
      <c r="E311" s="32"/>
      <c r="U311" s="32"/>
      <c r="W311" s="32"/>
    </row>
    <row r="312">
      <c r="E312" s="32"/>
      <c r="U312" s="32"/>
      <c r="W312" s="32"/>
    </row>
    <row r="313">
      <c r="E313" s="32"/>
      <c r="U313" s="32"/>
      <c r="W313" s="32"/>
    </row>
    <row r="314">
      <c r="E314" s="32"/>
      <c r="U314" s="32"/>
      <c r="W314" s="32"/>
    </row>
    <row r="315">
      <c r="E315" s="32"/>
      <c r="U315" s="32"/>
      <c r="W315" s="32"/>
    </row>
    <row r="316">
      <c r="E316" s="32"/>
      <c r="U316" s="32"/>
      <c r="W316" s="32"/>
    </row>
    <row r="317">
      <c r="E317" s="32"/>
      <c r="U317" s="32"/>
      <c r="W317" s="32"/>
    </row>
    <row r="318">
      <c r="E318" s="32"/>
      <c r="U318" s="32"/>
      <c r="W318" s="32"/>
    </row>
    <row r="319">
      <c r="E319" s="32"/>
      <c r="U319" s="32"/>
      <c r="W319" s="32"/>
    </row>
    <row r="320">
      <c r="E320" s="32"/>
      <c r="U320" s="32"/>
      <c r="W320" s="32"/>
    </row>
    <row r="321">
      <c r="E321" s="32"/>
      <c r="U321" s="32"/>
      <c r="W321" s="32"/>
    </row>
    <row r="322">
      <c r="E322" s="32"/>
      <c r="U322" s="32"/>
      <c r="W322" s="32"/>
    </row>
    <row r="323">
      <c r="E323" s="32"/>
      <c r="U323" s="32"/>
      <c r="W323" s="32"/>
    </row>
    <row r="324">
      <c r="E324" s="32"/>
      <c r="U324" s="32"/>
      <c r="W324" s="32"/>
    </row>
    <row r="325">
      <c r="E325" s="32"/>
      <c r="U325" s="32"/>
      <c r="W325" s="32"/>
    </row>
    <row r="326">
      <c r="E326" s="32"/>
      <c r="U326" s="32"/>
      <c r="W326" s="32"/>
    </row>
    <row r="327">
      <c r="E327" s="32"/>
      <c r="U327" s="32"/>
      <c r="W327" s="32"/>
    </row>
    <row r="328">
      <c r="E328" s="32"/>
      <c r="U328" s="32"/>
      <c r="W328" s="32"/>
    </row>
    <row r="329">
      <c r="E329" s="32"/>
      <c r="U329" s="32"/>
      <c r="W329" s="32"/>
    </row>
    <row r="330">
      <c r="E330" s="32"/>
      <c r="U330" s="32"/>
      <c r="W330" s="32"/>
    </row>
    <row r="331">
      <c r="E331" s="32"/>
      <c r="U331" s="32"/>
      <c r="W331" s="32"/>
    </row>
    <row r="332">
      <c r="E332" s="32"/>
      <c r="U332" s="32"/>
      <c r="W332" s="32"/>
    </row>
    <row r="333">
      <c r="E333" s="32"/>
      <c r="U333" s="32"/>
      <c r="W333" s="32"/>
    </row>
    <row r="334">
      <c r="E334" s="32"/>
      <c r="U334" s="32"/>
      <c r="W334" s="32"/>
    </row>
    <row r="335">
      <c r="E335" s="32"/>
      <c r="U335" s="32"/>
      <c r="W335" s="32"/>
    </row>
    <row r="336">
      <c r="E336" s="32"/>
      <c r="U336" s="32"/>
      <c r="W336" s="32"/>
    </row>
    <row r="337">
      <c r="E337" s="32"/>
      <c r="U337" s="32"/>
      <c r="W337" s="32"/>
    </row>
    <row r="338">
      <c r="E338" s="32"/>
      <c r="U338" s="32"/>
      <c r="W338" s="32"/>
    </row>
    <row r="339">
      <c r="E339" s="32"/>
      <c r="U339" s="32"/>
      <c r="W339" s="32"/>
    </row>
    <row r="340">
      <c r="E340" s="32"/>
      <c r="U340" s="32"/>
      <c r="W340" s="32"/>
    </row>
    <row r="341">
      <c r="E341" s="32"/>
      <c r="U341" s="32"/>
      <c r="W341" s="32"/>
    </row>
    <row r="342">
      <c r="E342" s="32"/>
      <c r="U342" s="32"/>
      <c r="W342" s="32"/>
    </row>
    <row r="343">
      <c r="E343" s="32"/>
      <c r="U343" s="32"/>
      <c r="W343" s="32"/>
    </row>
    <row r="344">
      <c r="E344" s="32"/>
      <c r="U344" s="32"/>
      <c r="W344" s="32"/>
    </row>
    <row r="345">
      <c r="E345" s="32"/>
      <c r="U345" s="32"/>
      <c r="W345" s="32"/>
    </row>
    <row r="346">
      <c r="E346" s="32"/>
      <c r="U346" s="32"/>
      <c r="W346" s="32"/>
    </row>
    <row r="347">
      <c r="E347" s="32"/>
      <c r="U347" s="32"/>
      <c r="W347" s="32"/>
    </row>
    <row r="348">
      <c r="E348" s="32"/>
      <c r="U348" s="32"/>
      <c r="W348" s="32"/>
    </row>
    <row r="349">
      <c r="E349" s="32"/>
      <c r="U349" s="32"/>
      <c r="W349" s="32"/>
    </row>
    <row r="350">
      <c r="E350" s="32"/>
      <c r="U350" s="32"/>
      <c r="W350" s="32"/>
    </row>
    <row r="351">
      <c r="E351" s="32"/>
      <c r="U351" s="32"/>
      <c r="W351" s="32"/>
    </row>
    <row r="352">
      <c r="E352" s="32"/>
      <c r="U352" s="32"/>
      <c r="W352" s="32"/>
    </row>
    <row r="353">
      <c r="E353" s="32"/>
      <c r="U353" s="32"/>
      <c r="W353" s="32"/>
    </row>
    <row r="354">
      <c r="E354" s="32"/>
      <c r="U354" s="32"/>
      <c r="W354" s="32"/>
    </row>
    <row r="355">
      <c r="E355" s="32"/>
      <c r="U355" s="32"/>
      <c r="W355" s="32"/>
    </row>
    <row r="356">
      <c r="E356" s="32"/>
      <c r="U356" s="32"/>
      <c r="W356" s="32"/>
    </row>
    <row r="357">
      <c r="E357" s="32"/>
      <c r="U357" s="32"/>
      <c r="W357" s="32"/>
    </row>
    <row r="358">
      <c r="E358" s="32"/>
      <c r="U358" s="32"/>
      <c r="W358" s="32"/>
    </row>
    <row r="359">
      <c r="E359" s="32"/>
      <c r="U359" s="32"/>
      <c r="W359" s="32"/>
    </row>
    <row r="360">
      <c r="E360" s="32"/>
      <c r="U360" s="32"/>
      <c r="W360" s="32"/>
    </row>
    <row r="361">
      <c r="E361" s="32"/>
      <c r="U361" s="32"/>
      <c r="W361" s="32"/>
    </row>
    <row r="362">
      <c r="E362" s="32"/>
      <c r="U362" s="32"/>
      <c r="W362" s="32"/>
    </row>
    <row r="363">
      <c r="E363" s="32"/>
      <c r="U363" s="32"/>
      <c r="W363" s="32"/>
    </row>
    <row r="364">
      <c r="E364" s="32"/>
      <c r="U364" s="32"/>
      <c r="W364" s="32"/>
    </row>
    <row r="365">
      <c r="E365" s="32"/>
      <c r="U365" s="32"/>
      <c r="W365" s="32"/>
    </row>
    <row r="366">
      <c r="E366" s="32"/>
      <c r="U366" s="32"/>
      <c r="W366" s="32"/>
    </row>
    <row r="367">
      <c r="E367" s="32"/>
      <c r="U367" s="32"/>
      <c r="W367" s="32"/>
    </row>
    <row r="368">
      <c r="E368" s="32"/>
      <c r="U368" s="32"/>
      <c r="W368" s="32"/>
    </row>
    <row r="369">
      <c r="E369" s="32"/>
      <c r="U369" s="32"/>
      <c r="W369" s="32"/>
    </row>
    <row r="370">
      <c r="E370" s="32"/>
      <c r="U370" s="32"/>
      <c r="W370" s="32"/>
    </row>
    <row r="371">
      <c r="E371" s="32"/>
      <c r="U371" s="32"/>
      <c r="W371" s="32"/>
    </row>
    <row r="372">
      <c r="E372" s="32"/>
      <c r="U372" s="32"/>
      <c r="W372" s="32"/>
    </row>
    <row r="373">
      <c r="E373" s="32"/>
      <c r="U373" s="32"/>
      <c r="W373" s="32"/>
    </row>
    <row r="374">
      <c r="E374" s="32"/>
      <c r="U374" s="32"/>
      <c r="W374" s="32"/>
    </row>
    <row r="375">
      <c r="E375" s="32"/>
      <c r="U375" s="32"/>
      <c r="W375" s="32"/>
    </row>
    <row r="376">
      <c r="E376" s="32"/>
      <c r="U376" s="32"/>
      <c r="W376" s="32"/>
    </row>
    <row r="377">
      <c r="E377" s="32"/>
      <c r="U377" s="32"/>
      <c r="W377" s="32"/>
    </row>
    <row r="378">
      <c r="E378" s="32"/>
      <c r="U378" s="32"/>
      <c r="W378" s="32"/>
    </row>
    <row r="379">
      <c r="E379" s="32"/>
      <c r="U379" s="32"/>
      <c r="W379" s="32"/>
    </row>
    <row r="380">
      <c r="E380" s="32"/>
      <c r="U380" s="32"/>
      <c r="W380" s="32"/>
    </row>
    <row r="381">
      <c r="E381" s="32"/>
      <c r="U381" s="32"/>
      <c r="W381" s="32"/>
    </row>
    <row r="382">
      <c r="E382" s="32"/>
      <c r="U382" s="32"/>
      <c r="W382" s="32"/>
    </row>
    <row r="383">
      <c r="E383" s="32"/>
      <c r="U383" s="32"/>
      <c r="W383" s="32"/>
    </row>
    <row r="384">
      <c r="E384" s="32"/>
      <c r="U384" s="32"/>
      <c r="W384" s="32"/>
    </row>
    <row r="385">
      <c r="E385" s="32"/>
      <c r="U385" s="32"/>
      <c r="W385" s="32"/>
    </row>
    <row r="386">
      <c r="E386" s="32"/>
      <c r="U386" s="32"/>
      <c r="W386" s="32"/>
    </row>
    <row r="387">
      <c r="E387" s="32"/>
      <c r="U387" s="32"/>
      <c r="W387" s="32"/>
    </row>
    <row r="388">
      <c r="E388" s="32"/>
      <c r="U388" s="32"/>
      <c r="W388" s="32"/>
    </row>
    <row r="389">
      <c r="E389" s="32"/>
      <c r="U389" s="32"/>
      <c r="W389" s="32"/>
    </row>
    <row r="390">
      <c r="E390" s="32"/>
      <c r="U390" s="32"/>
      <c r="W390" s="32"/>
    </row>
    <row r="391">
      <c r="E391" s="32"/>
      <c r="U391" s="32"/>
      <c r="W391" s="32"/>
    </row>
    <row r="392">
      <c r="E392" s="32"/>
      <c r="U392" s="32"/>
      <c r="W392" s="32"/>
    </row>
    <row r="393">
      <c r="E393" s="32"/>
      <c r="U393" s="32"/>
      <c r="W393" s="32"/>
    </row>
    <row r="394">
      <c r="E394" s="32"/>
      <c r="U394" s="32"/>
      <c r="W394" s="32"/>
    </row>
    <row r="395">
      <c r="E395" s="32"/>
      <c r="U395" s="32"/>
      <c r="W395" s="32"/>
    </row>
    <row r="396">
      <c r="E396" s="32"/>
      <c r="U396" s="32"/>
      <c r="W396" s="32"/>
    </row>
    <row r="397">
      <c r="E397" s="32"/>
      <c r="U397" s="32"/>
      <c r="W397" s="32"/>
    </row>
    <row r="398">
      <c r="E398" s="32"/>
      <c r="U398" s="32"/>
      <c r="W398" s="32"/>
    </row>
    <row r="399">
      <c r="E399" s="32"/>
      <c r="U399" s="32"/>
      <c r="W399" s="32"/>
    </row>
    <row r="400">
      <c r="E400" s="32"/>
      <c r="U400" s="32"/>
      <c r="W400" s="32"/>
    </row>
    <row r="401">
      <c r="E401" s="32"/>
      <c r="U401" s="32"/>
      <c r="W401" s="32"/>
    </row>
    <row r="402">
      <c r="E402" s="32"/>
      <c r="U402" s="32"/>
      <c r="W402" s="32"/>
    </row>
    <row r="403">
      <c r="E403" s="32"/>
      <c r="U403" s="32"/>
      <c r="W403" s="32"/>
    </row>
    <row r="404">
      <c r="E404" s="32"/>
      <c r="U404" s="32"/>
      <c r="W404" s="32"/>
    </row>
    <row r="405">
      <c r="E405" s="32"/>
      <c r="U405" s="32"/>
      <c r="W405" s="32"/>
    </row>
    <row r="406">
      <c r="E406" s="32"/>
      <c r="U406" s="32"/>
      <c r="W406" s="32"/>
    </row>
    <row r="407">
      <c r="E407" s="32"/>
      <c r="U407" s="32"/>
      <c r="W407" s="32"/>
    </row>
    <row r="408">
      <c r="E408" s="32"/>
      <c r="U408" s="32"/>
      <c r="W408" s="32"/>
    </row>
    <row r="409">
      <c r="E409" s="32"/>
      <c r="U409" s="32"/>
      <c r="W409" s="32"/>
    </row>
    <row r="410">
      <c r="E410" s="32"/>
      <c r="U410" s="32"/>
      <c r="W410" s="32"/>
    </row>
    <row r="411">
      <c r="E411" s="32"/>
      <c r="U411" s="32"/>
      <c r="W411" s="32"/>
    </row>
    <row r="412">
      <c r="E412" s="32"/>
      <c r="U412" s="32"/>
      <c r="W412" s="32"/>
    </row>
    <row r="413">
      <c r="E413" s="32"/>
      <c r="U413" s="32"/>
      <c r="W413" s="32"/>
    </row>
    <row r="414">
      <c r="E414" s="32"/>
      <c r="U414" s="32"/>
      <c r="W414" s="32"/>
    </row>
    <row r="415">
      <c r="E415" s="32"/>
      <c r="U415" s="32"/>
      <c r="W415" s="32"/>
    </row>
    <row r="416">
      <c r="E416" s="32"/>
      <c r="U416" s="32"/>
      <c r="W416" s="32"/>
    </row>
    <row r="417">
      <c r="E417" s="32"/>
      <c r="U417" s="32"/>
      <c r="W417" s="32"/>
    </row>
    <row r="418">
      <c r="E418" s="32"/>
      <c r="U418" s="32"/>
      <c r="W418" s="32"/>
    </row>
    <row r="419">
      <c r="E419" s="32"/>
      <c r="U419" s="32"/>
      <c r="W419" s="32"/>
    </row>
    <row r="420">
      <c r="E420" s="32"/>
      <c r="U420" s="32"/>
      <c r="W420" s="32"/>
    </row>
    <row r="421">
      <c r="E421" s="32"/>
      <c r="U421" s="32"/>
      <c r="W421" s="32"/>
    </row>
    <row r="422">
      <c r="E422" s="32"/>
      <c r="U422" s="32"/>
      <c r="W422" s="32"/>
    </row>
    <row r="423">
      <c r="E423" s="32"/>
      <c r="U423" s="32"/>
      <c r="W423" s="32"/>
    </row>
    <row r="424">
      <c r="E424" s="32"/>
      <c r="U424" s="32"/>
      <c r="W424" s="32"/>
    </row>
    <row r="425">
      <c r="E425" s="32"/>
      <c r="U425" s="32"/>
      <c r="W425" s="32"/>
    </row>
    <row r="426">
      <c r="E426" s="32"/>
      <c r="U426" s="32"/>
      <c r="W426" s="32"/>
    </row>
    <row r="427">
      <c r="E427" s="32"/>
      <c r="U427" s="32"/>
      <c r="W427" s="32"/>
    </row>
    <row r="428">
      <c r="E428" s="32"/>
      <c r="U428" s="32"/>
      <c r="W428" s="32"/>
    </row>
    <row r="429">
      <c r="E429" s="32"/>
      <c r="U429" s="32"/>
      <c r="W429" s="32"/>
    </row>
    <row r="430">
      <c r="E430" s="32"/>
      <c r="U430" s="32"/>
      <c r="W430" s="32"/>
    </row>
    <row r="431">
      <c r="E431" s="32"/>
      <c r="U431" s="32"/>
      <c r="W431" s="32"/>
    </row>
    <row r="432">
      <c r="E432" s="32"/>
      <c r="U432" s="32"/>
      <c r="W432" s="32"/>
    </row>
    <row r="433">
      <c r="E433" s="32"/>
      <c r="U433" s="32"/>
      <c r="W433" s="32"/>
    </row>
    <row r="434">
      <c r="E434" s="32"/>
      <c r="U434" s="32"/>
      <c r="W434" s="32"/>
    </row>
    <row r="435">
      <c r="E435" s="32"/>
      <c r="U435" s="32"/>
      <c r="W435" s="32"/>
    </row>
    <row r="436">
      <c r="E436" s="32"/>
      <c r="U436" s="32"/>
      <c r="W436" s="32"/>
    </row>
    <row r="437">
      <c r="E437" s="32"/>
      <c r="U437" s="32"/>
      <c r="W437" s="32"/>
    </row>
    <row r="438">
      <c r="E438" s="32"/>
      <c r="U438" s="32"/>
      <c r="W438" s="32"/>
    </row>
    <row r="439">
      <c r="E439" s="32"/>
      <c r="U439" s="32"/>
      <c r="W439" s="32"/>
    </row>
    <row r="440">
      <c r="E440" s="32"/>
      <c r="U440" s="32"/>
      <c r="W440" s="32"/>
    </row>
    <row r="441">
      <c r="E441" s="32"/>
      <c r="U441" s="32"/>
      <c r="W441" s="32"/>
    </row>
    <row r="442">
      <c r="E442" s="32"/>
      <c r="U442" s="32"/>
      <c r="W442" s="32"/>
    </row>
    <row r="443">
      <c r="E443" s="32"/>
      <c r="U443" s="32"/>
      <c r="W443" s="32"/>
    </row>
    <row r="444">
      <c r="E444" s="32"/>
      <c r="U444" s="32"/>
      <c r="W444" s="32"/>
    </row>
    <row r="445">
      <c r="E445" s="32"/>
      <c r="U445" s="32"/>
      <c r="W445" s="32"/>
    </row>
    <row r="446">
      <c r="E446" s="32"/>
      <c r="U446" s="32"/>
      <c r="W446" s="32"/>
    </row>
    <row r="447">
      <c r="E447" s="32"/>
      <c r="U447" s="32"/>
      <c r="W447" s="32"/>
    </row>
    <row r="448">
      <c r="E448" s="32"/>
      <c r="U448" s="32"/>
      <c r="W448" s="32"/>
    </row>
    <row r="449">
      <c r="E449" s="32"/>
      <c r="U449" s="32"/>
      <c r="W449" s="32"/>
    </row>
    <row r="450">
      <c r="E450" s="32"/>
      <c r="U450" s="32"/>
      <c r="W450" s="32"/>
    </row>
    <row r="451">
      <c r="E451" s="32"/>
      <c r="U451" s="32"/>
      <c r="W451" s="32"/>
    </row>
    <row r="452">
      <c r="E452" s="32"/>
      <c r="U452" s="32"/>
      <c r="W452" s="32"/>
    </row>
    <row r="453">
      <c r="E453" s="32"/>
      <c r="U453" s="32"/>
      <c r="W453" s="32"/>
    </row>
    <row r="454">
      <c r="E454" s="32"/>
      <c r="U454" s="32"/>
      <c r="W454" s="32"/>
    </row>
    <row r="455">
      <c r="E455" s="32"/>
      <c r="U455" s="32"/>
      <c r="W455" s="32"/>
    </row>
    <row r="456">
      <c r="E456" s="32"/>
      <c r="U456" s="32"/>
      <c r="W456" s="32"/>
    </row>
    <row r="457">
      <c r="E457" s="32"/>
      <c r="U457" s="32"/>
      <c r="W457" s="32"/>
    </row>
    <row r="458">
      <c r="E458" s="32"/>
      <c r="U458" s="32"/>
      <c r="W458" s="32"/>
    </row>
    <row r="459">
      <c r="E459" s="32"/>
      <c r="U459" s="32"/>
      <c r="W459" s="32"/>
    </row>
    <row r="460">
      <c r="E460" s="32"/>
      <c r="U460" s="32"/>
      <c r="W460" s="32"/>
    </row>
    <row r="461">
      <c r="E461" s="32"/>
      <c r="U461" s="32"/>
      <c r="W461" s="32"/>
    </row>
    <row r="462">
      <c r="E462" s="32"/>
      <c r="U462" s="32"/>
      <c r="W462" s="32"/>
    </row>
    <row r="463">
      <c r="E463" s="32"/>
      <c r="U463" s="32"/>
      <c r="W463" s="32"/>
    </row>
    <row r="464">
      <c r="E464" s="32"/>
      <c r="U464" s="32"/>
      <c r="W464" s="32"/>
    </row>
    <row r="465">
      <c r="E465" s="32"/>
      <c r="U465" s="32"/>
      <c r="W465" s="32"/>
    </row>
    <row r="466">
      <c r="E466" s="32"/>
      <c r="U466" s="32"/>
      <c r="W466" s="32"/>
    </row>
    <row r="467">
      <c r="E467" s="32"/>
      <c r="U467" s="32"/>
      <c r="W467" s="32"/>
    </row>
    <row r="468">
      <c r="E468" s="32"/>
      <c r="U468" s="32"/>
      <c r="W468" s="32"/>
    </row>
    <row r="469">
      <c r="E469" s="32"/>
      <c r="U469" s="32"/>
      <c r="W469" s="32"/>
    </row>
    <row r="470">
      <c r="E470" s="32"/>
      <c r="U470" s="32"/>
      <c r="W470" s="32"/>
    </row>
    <row r="471">
      <c r="E471" s="32"/>
      <c r="U471" s="32"/>
      <c r="W471" s="32"/>
    </row>
    <row r="472">
      <c r="E472" s="32"/>
      <c r="U472" s="32"/>
      <c r="W472" s="32"/>
    </row>
    <row r="473">
      <c r="E473" s="32"/>
      <c r="U473" s="32"/>
      <c r="W473" s="32"/>
    </row>
    <row r="474">
      <c r="E474" s="32"/>
      <c r="U474" s="32"/>
      <c r="W474" s="32"/>
    </row>
    <row r="475">
      <c r="E475" s="32"/>
      <c r="U475" s="32"/>
      <c r="W475" s="32"/>
    </row>
    <row r="476">
      <c r="E476" s="32"/>
      <c r="U476" s="32"/>
      <c r="W476" s="32"/>
    </row>
    <row r="477">
      <c r="E477" s="32"/>
      <c r="U477" s="32"/>
      <c r="W477" s="32"/>
    </row>
    <row r="478">
      <c r="E478" s="32"/>
      <c r="U478" s="32"/>
      <c r="W478" s="32"/>
    </row>
    <row r="479">
      <c r="E479" s="32"/>
      <c r="U479" s="32"/>
      <c r="W479" s="32"/>
    </row>
    <row r="480">
      <c r="E480" s="32"/>
      <c r="U480" s="32"/>
      <c r="W480" s="32"/>
    </row>
    <row r="481">
      <c r="E481" s="32"/>
      <c r="U481" s="32"/>
      <c r="W481" s="32"/>
    </row>
    <row r="482">
      <c r="E482" s="32"/>
      <c r="U482" s="32"/>
      <c r="W482" s="32"/>
    </row>
    <row r="483">
      <c r="E483" s="32"/>
      <c r="U483" s="32"/>
      <c r="W483" s="32"/>
    </row>
    <row r="484">
      <c r="E484" s="32"/>
      <c r="U484" s="32"/>
      <c r="W484" s="32"/>
    </row>
    <row r="485">
      <c r="E485" s="32"/>
      <c r="U485" s="32"/>
      <c r="W485" s="32"/>
    </row>
    <row r="486">
      <c r="E486" s="32"/>
      <c r="U486" s="32"/>
      <c r="W486" s="32"/>
    </row>
    <row r="487">
      <c r="E487" s="32"/>
      <c r="U487" s="32"/>
      <c r="W487" s="32"/>
    </row>
    <row r="488">
      <c r="E488" s="32"/>
      <c r="U488" s="32"/>
      <c r="W488" s="32"/>
    </row>
    <row r="489">
      <c r="E489" s="32"/>
      <c r="U489" s="32"/>
      <c r="W489" s="32"/>
    </row>
    <row r="490">
      <c r="E490" s="32"/>
      <c r="U490" s="32"/>
      <c r="W490" s="32"/>
    </row>
    <row r="491">
      <c r="E491" s="32"/>
      <c r="U491" s="32"/>
      <c r="W491" s="32"/>
    </row>
    <row r="492">
      <c r="E492" s="32"/>
      <c r="U492" s="32"/>
      <c r="W492" s="32"/>
    </row>
    <row r="493">
      <c r="E493" s="32"/>
      <c r="U493" s="32"/>
      <c r="W493" s="32"/>
    </row>
    <row r="494">
      <c r="E494" s="32"/>
      <c r="U494" s="32"/>
      <c r="W494" s="32"/>
    </row>
    <row r="495">
      <c r="E495" s="32"/>
      <c r="U495" s="32"/>
      <c r="W495" s="32"/>
    </row>
    <row r="496">
      <c r="E496" s="32"/>
      <c r="U496" s="32"/>
      <c r="W496" s="32"/>
    </row>
    <row r="497">
      <c r="E497" s="32"/>
      <c r="U497" s="32"/>
      <c r="W497" s="32"/>
    </row>
    <row r="498">
      <c r="E498" s="32"/>
      <c r="U498" s="32"/>
      <c r="W498" s="32"/>
    </row>
    <row r="499">
      <c r="E499" s="32"/>
      <c r="U499" s="32"/>
      <c r="W499" s="32"/>
    </row>
    <row r="500">
      <c r="E500" s="32"/>
      <c r="U500" s="32"/>
      <c r="W500" s="32"/>
    </row>
    <row r="501">
      <c r="E501" s="32"/>
      <c r="U501" s="32"/>
      <c r="W501" s="32"/>
    </row>
    <row r="502">
      <c r="E502" s="32"/>
      <c r="U502" s="32"/>
      <c r="W502" s="32"/>
    </row>
    <row r="503">
      <c r="E503" s="32"/>
      <c r="U503" s="32"/>
      <c r="W503" s="32"/>
    </row>
    <row r="504">
      <c r="E504" s="32"/>
      <c r="U504" s="32"/>
      <c r="W504" s="32"/>
    </row>
    <row r="505">
      <c r="E505" s="32"/>
      <c r="U505" s="32"/>
      <c r="W505" s="32"/>
    </row>
    <row r="506">
      <c r="E506" s="32"/>
      <c r="U506" s="32"/>
      <c r="W506" s="32"/>
    </row>
    <row r="507">
      <c r="E507" s="32"/>
      <c r="U507" s="32"/>
      <c r="W507" s="32"/>
    </row>
    <row r="508">
      <c r="E508" s="32"/>
      <c r="U508" s="32"/>
      <c r="W508" s="32"/>
    </row>
    <row r="509">
      <c r="E509" s="32"/>
      <c r="U509" s="32"/>
      <c r="W509" s="32"/>
    </row>
    <row r="510">
      <c r="E510" s="32"/>
      <c r="U510" s="32"/>
      <c r="W510" s="32"/>
    </row>
    <row r="511">
      <c r="E511" s="32"/>
      <c r="U511" s="32"/>
      <c r="W511" s="32"/>
    </row>
    <row r="512">
      <c r="E512" s="32"/>
      <c r="U512" s="32"/>
      <c r="W512" s="32"/>
    </row>
    <row r="513">
      <c r="E513" s="32"/>
      <c r="U513" s="32"/>
      <c r="W513" s="32"/>
    </row>
    <row r="514">
      <c r="E514" s="32"/>
      <c r="U514" s="32"/>
      <c r="W514" s="32"/>
    </row>
    <row r="515">
      <c r="E515" s="32"/>
      <c r="U515" s="32"/>
      <c r="W515" s="32"/>
    </row>
    <row r="516">
      <c r="E516" s="32"/>
      <c r="U516" s="32"/>
      <c r="W516" s="32"/>
    </row>
    <row r="517">
      <c r="E517" s="32"/>
      <c r="U517" s="32"/>
      <c r="W517" s="32"/>
    </row>
    <row r="518">
      <c r="E518" s="32"/>
      <c r="U518" s="32"/>
      <c r="W518" s="32"/>
    </row>
    <row r="519">
      <c r="E519" s="32"/>
      <c r="U519" s="32"/>
      <c r="W519" s="32"/>
    </row>
    <row r="520">
      <c r="E520" s="32"/>
      <c r="U520" s="32"/>
      <c r="W520" s="32"/>
    </row>
    <row r="521">
      <c r="E521" s="32"/>
      <c r="U521" s="32"/>
      <c r="W521" s="32"/>
    </row>
    <row r="522">
      <c r="E522" s="32"/>
      <c r="U522" s="32"/>
      <c r="W522" s="32"/>
    </row>
    <row r="523">
      <c r="E523" s="32"/>
      <c r="U523" s="32"/>
      <c r="W523" s="32"/>
    </row>
    <row r="524">
      <c r="E524" s="32"/>
      <c r="U524" s="32"/>
      <c r="W524" s="32"/>
    </row>
    <row r="525">
      <c r="E525" s="32"/>
      <c r="U525" s="32"/>
      <c r="W525" s="32"/>
    </row>
    <row r="526">
      <c r="E526" s="32"/>
      <c r="U526" s="32"/>
      <c r="W526" s="32"/>
    </row>
    <row r="527">
      <c r="E527" s="32"/>
      <c r="U527" s="32"/>
      <c r="W527" s="32"/>
    </row>
    <row r="528">
      <c r="E528" s="32"/>
      <c r="U528" s="32"/>
      <c r="W528" s="32"/>
    </row>
    <row r="529">
      <c r="E529" s="32"/>
      <c r="U529" s="32"/>
      <c r="W529" s="32"/>
    </row>
    <row r="530">
      <c r="E530" s="32"/>
      <c r="U530" s="32"/>
      <c r="W530" s="32"/>
    </row>
    <row r="531">
      <c r="E531" s="32"/>
      <c r="U531" s="32"/>
      <c r="W531" s="32"/>
    </row>
    <row r="532">
      <c r="E532" s="32"/>
      <c r="U532" s="32"/>
      <c r="W532" s="32"/>
    </row>
    <row r="533">
      <c r="E533" s="32"/>
      <c r="U533" s="32"/>
      <c r="W533" s="32"/>
    </row>
    <row r="534">
      <c r="E534" s="32"/>
      <c r="U534" s="32"/>
      <c r="W534" s="32"/>
    </row>
    <row r="535">
      <c r="E535" s="32"/>
      <c r="U535" s="32"/>
      <c r="W535" s="32"/>
    </row>
    <row r="536">
      <c r="E536" s="32"/>
      <c r="U536" s="32"/>
      <c r="W536" s="32"/>
    </row>
    <row r="537">
      <c r="E537" s="32"/>
      <c r="U537" s="32"/>
      <c r="W537" s="32"/>
    </row>
    <row r="538">
      <c r="E538" s="32"/>
      <c r="U538" s="32"/>
      <c r="W538" s="32"/>
    </row>
    <row r="539">
      <c r="E539" s="32"/>
      <c r="U539" s="32"/>
      <c r="W539" s="32"/>
    </row>
    <row r="540">
      <c r="E540" s="32"/>
      <c r="U540" s="32"/>
      <c r="W540" s="32"/>
    </row>
    <row r="541">
      <c r="E541" s="32"/>
      <c r="U541" s="32"/>
      <c r="W541" s="32"/>
    </row>
    <row r="542">
      <c r="E542" s="32"/>
      <c r="U542" s="32"/>
      <c r="W542" s="32"/>
    </row>
    <row r="543">
      <c r="E543" s="32"/>
      <c r="U543" s="32"/>
      <c r="W543" s="32"/>
    </row>
    <row r="544">
      <c r="E544" s="32"/>
      <c r="U544" s="32"/>
      <c r="W544" s="32"/>
    </row>
    <row r="545">
      <c r="E545" s="32"/>
      <c r="U545" s="32"/>
      <c r="W545" s="32"/>
    </row>
    <row r="546">
      <c r="E546" s="32"/>
      <c r="U546" s="32"/>
      <c r="W546" s="32"/>
    </row>
    <row r="547">
      <c r="E547" s="32"/>
      <c r="U547" s="32"/>
      <c r="W547" s="32"/>
    </row>
    <row r="548">
      <c r="E548" s="32"/>
      <c r="U548" s="32"/>
      <c r="W548" s="32"/>
    </row>
    <row r="549">
      <c r="E549" s="32"/>
      <c r="U549" s="32"/>
      <c r="W549" s="32"/>
    </row>
    <row r="550">
      <c r="E550" s="32"/>
      <c r="U550" s="32"/>
      <c r="W550" s="32"/>
    </row>
    <row r="551">
      <c r="E551" s="32"/>
      <c r="U551" s="32"/>
      <c r="W551" s="32"/>
    </row>
    <row r="552">
      <c r="E552" s="32"/>
      <c r="U552" s="32"/>
      <c r="W552" s="32"/>
    </row>
    <row r="553">
      <c r="E553" s="32"/>
      <c r="U553" s="32"/>
      <c r="W553" s="32"/>
    </row>
    <row r="554">
      <c r="E554" s="32"/>
      <c r="U554" s="32"/>
      <c r="W554" s="32"/>
    </row>
    <row r="555">
      <c r="E555" s="32"/>
      <c r="U555" s="32"/>
      <c r="W555" s="32"/>
    </row>
    <row r="556">
      <c r="E556" s="32"/>
      <c r="U556" s="32"/>
      <c r="W556" s="32"/>
    </row>
    <row r="557">
      <c r="E557" s="32"/>
      <c r="U557" s="32"/>
      <c r="W557" s="32"/>
    </row>
    <row r="558">
      <c r="E558" s="32"/>
      <c r="U558" s="32"/>
      <c r="W558" s="32"/>
    </row>
    <row r="559">
      <c r="E559" s="32"/>
      <c r="U559" s="32"/>
      <c r="W559" s="32"/>
    </row>
    <row r="560">
      <c r="E560" s="32"/>
      <c r="U560" s="32"/>
      <c r="W560" s="32"/>
    </row>
    <row r="561">
      <c r="E561" s="32"/>
      <c r="U561" s="32"/>
      <c r="W561" s="32"/>
    </row>
    <row r="562">
      <c r="E562" s="32"/>
      <c r="U562" s="32"/>
      <c r="W562" s="32"/>
    </row>
    <row r="563">
      <c r="E563" s="32"/>
      <c r="U563" s="32"/>
      <c r="W563" s="32"/>
    </row>
    <row r="564">
      <c r="E564" s="32"/>
      <c r="U564" s="32"/>
      <c r="W564" s="32"/>
    </row>
    <row r="565">
      <c r="E565" s="32"/>
      <c r="U565" s="32"/>
      <c r="W565" s="32"/>
    </row>
    <row r="566">
      <c r="E566" s="32"/>
      <c r="U566" s="32"/>
      <c r="W566" s="32"/>
    </row>
    <row r="567">
      <c r="E567" s="32"/>
      <c r="U567" s="32"/>
      <c r="W567" s="32"/>
    </row>
    <row r="568">
      <c r="E568" s="32"/>
      <c r="U568" s="32"/>
      <c r="W568" s="32"/>
    </row>
    <row r="569">
      <c r="E569" s="32"/>
      <c r="U569" s="32"/>
      <c r="W569" s="32"/>
    </row>
    <row r="570">
      <c r="E570" s="32"/>
      <c r="U570" s="32"/>
      <c r="W570" s="32"/>
    </row>
    <row r="571">
      <c r="E571" s="32"/>
      <c r="U571" s="32"/>
      <c r="W571" s="32"/>
    </row>
    <row r="572">
      <c r="E572" s="32"/>
      <c r="U572" s="32"/>
      <c r="W572" s="32"/>
    </row>
    <row r="573">
      <c r="E573" s="32"/>
      <c r="U573" s="32"/>
      <c r="W573" s="32"/>
    </row>
    <row r="574">
      <c r="E574" s="32"/>
      <c r="U574" s="32"/>
      <c r="W574" s="32"/>
    </row>
    <row r="575">
      <c r="E575" s="32"/>
      <c r="U575" s="32"/>
      <c r="W575" s="32"/>
    </row>
    <row r="576">
      <c r="E576" s="32"/>
      <c r="U576" s="32"/>
      <c r="W576" s="32"/>
    </row>
    <row r="577">
      <c r="E577" s="32"/>
      <c r="U577" s="32"/>
      <c r="W577" s="32"/>
    </row>
    <row r="578">
      <c r="E578" s="32"/>
      <c r="U578" s="32"/>
      <c r="W578" s="32"/>
    </row>
    <row r="579">
      <c r="E579" s="32"/>
      <c r="U579" s="32"/>
      <c r="W579" s="32"/>
    </row>
    <row r="580">
      <c r="E580" s="32"/>
      <c r="U580" s="32"/>
      <c r="W580" s="32"/>
    </row>
    <row r="581">
      <c r="E581" s="32"/>
      <c r="U581" s="32"/>
      <c r="W581" s="32"/>
    </row>
    <row r="582">
      <c r="E582" s="32"/>
      <c r="U582" s="32"/>
      <c r="W582" s="32"/>
    </row>
    <row r="583">
      <c r="E583" s="32"/>
      <c r="U583" s="32"/>
      <c r="W583" s="32"/>
    </row>
    <row r="584">
      <c r="E584" s="32"/>
      <c r="U584" s="32"/>
      <c r="W584" s="32"/>
    </row>
    <row r="585">
      <c r="E585" s="32"/>
      <c r="U585" s="32"/>
      <c r="W585" s="32"/>
    </row>
    <row r="586">
      <c r="E586" s="32"/>
      <c r="U586" s="32"/>
      <c r="W586" s="32"/>
    </row>
    <row r="587">
      <c r="E587" s="32"/>
      <c r="U587" s="32"/>
      <c r="W587" s="32"/>
    </row>
    <row r="588">
      <c r="E588" s="32"/>
      <c r="U588" s="32"/>
      <c r="W588" s="32"/>
    </row>
    <row r="589">
      <c r="E589" s="32"/>
      <c r="U589" s="32"/>
      <c r="W589" s="32"/>
    </row>
    <row r="590">
      <c r="E590" s="32"/>
      <c r="U590" s="32"/>
      <c r="W590" s="32"/>
    </row>
    <row r="591">
      <c r="E591" s="32"/>
      <c r="U591" s="32"/>
      <c r="W591" s="32"/>
    </row>
    <row r="592">
      <c r="E592" s="32"/>
      <c r="U592" s="32"/>
      <c r="W592" s="32"/>
    </row>
    <row r="593">
      <c r="E593" s="32"/>
      <c r="U593" s="32"/>
      <c r="W593" s="32"/>
    </row>
    <row r="594">
      <c r="E594" s="32"/>
      <c r="U594" s="32"/>
      <c r="W594" s="32"/>
    </row>
    <row r="595">
      <c r="E595" s="32"/>
      <c r="U595" s="32"/>
      <c r="W595" s="32"/>
    </row>
    <row r="596">
      <c r="E596" s="32"/>
      <c r="U596" s="32"/>
      <c r="W596" s="32"/>
    </row>
    <row r="597">
      <c r="E597" s="32"/>
      <c r="U597" s="32"/>
      <c r="W597" s="32"/>
    </row>
    <row r="598">
      <c r="E598" s="32"/>
      <c r="U598" s="32"/>
      <c r="W598" s="32"/>
    </row>
    <row r="599">
      <c r="E599" s="32"/>
      <c r="U599" s="32"/>
      <c r="W599" s="32"/>
    </row>
    <row r="600">
      <c r="E600" s="32"/>
      <c r="U600" s="32"/>
      <c r="W600" s="32"/>
    </row>
    <row r="601">
      <c r="E601" s="32"/>
      <c r="U601" s="32"/>
      <c r="W601" s="32"/>
    </row>
    <row r="602">
      <c r="E602" s="32"/>
      <c r="U602" s="32"/>
      <c r="W602" s="32"/>
    </row>
    <row r="603">
      <c r="E603" s="32"/>
      <c r="U603" s="32"/>
      <c r="W603" s="32"/>
    </row>
    <row r="604">
      <c r="E604" s="32"/>
      <c r="U604" s="32"/>
      <c r="W604" s="32"/>
    </row>
    <row r="605">
      <c r="E605" s="32"/>
      <c r="U605" s="32"/>
      <c r="W605" s="32"/>
    </row>
    <row r="606">
      <c r="E606" s="32"/>
      <c r="U606" s="32"/>
      <c r="W606" s="32"/>
    </row>
    <row r="607">
      <c r="E607" s="32"/>
      <c r="U607" s="32"/>
      <c r="W607" s="32"/>
    </row>
    <row r="608">
      <c r="E608" s="32"/>
      <c r="U608" s="32"/>
      <c r="W608" s="32"/>
    </row>
    <row r="609">
      <c r="E609" s="32"/>
      <c r="U609" s="32"/>
      <c r="W609" s="32"/>
    </row>
    <row r="610">
      <c r="E610" s="32"/>
      <c r="U610" s="32"/>
      <c r="W610" s="32"/>
    </row>
    <row r="611">
      <c r="E611" s="32"/>
      <c r="U611" s="32"/>
      <c r="W611" s="32"/>
    </row>
    <row r="612">
      <c r="E612" s="32"/>
      <c r="U612" s="32"/>
      <c r="W612" s="32"/>
    </row>
    <row r="613">
      <c r="E613" s="32"/>
      <c r="U613" s="32"/>
      <c r="W613" s="32"/>
    </row>
    <row r="614">
      <c r="E614" s="32"/>
      <c r="U614" s="32"/>
      <c r="W614" s="32"/>
    </row>
    <row r="615">
      <c r="E615" s="32"/>
      <c r="U615" s="32"/>
      <c r="W615" s="32"/>
    </row>
    <row r="616">
      <c r="E616" s="32"/>
      <c r="U616" s="32"/>
      <c r="W616" s="32"/>
    </row>
    <row r="617">
      <c r="E617" s="32"/>
      <c r="U617" s="32"/>
      <c r="W617" s="32"/>
    </row>
    <row r="618">
      <c r="E618" s="32"/>
      <c r="U618" s="32"/>
      <c r="W618" s="32"/>
    </row>
    <row r="619">
      <c r="E619" s="32"/>
      <c r="U619" s="32"/>
      <c r="W619" s="32"/>
    </row>
    <row r="620">
      <c r="E620" s="32"/>
      <c r="U620" s="32"/>
      <c r="W620" s="32"/>
    </row>
    <row r="621">
      <c r="E621" s="32"/>
      <c r="U621" s="32"/>
      <c r="W621" s="32"/>
    </row>
    <row r="622">
      <c r="E622" s="32"/>
      <c r="U622" s="32"/>
      <c r="W622" s="32"/>
    </row>
    <row r="623">
      <c r="E623" s="32"/>
      <c r="U623" s="32"/>
      <c r="W623" s="32"/>
    </row>
    <row r="624">
      <c r="E624" s="32"/>
      <c r="U624" s="32"/>
      <c r="W624" s="32"/>
    </row>
    <row r="625">
      <c r="E625" s="32"/>
      <c r="U625" s="32"/>
      <c r="W625" s="32"/>
    </row>
    <row r="626">
      <c r="E626" s="32"/>
      <c r="U626" s="32"/>
      <c r="W626" s="32"/>
    </row>
    <row r="627">
      <c r="E627" s="32"/>
      <c r="U627" s="32"/>
      <c r="W627" s="32"/>
    </row>
    <row r="628">
      <c r="E628" s="32"/>
      <c r="U628" s="32"/>
      <c r="W628" s="32"/>
    </row>
    <row r="629">
      <c r="E629" s="32"/>
      <c r="U629" s="32"/>
      <c r="W629" s="32"/>
    </row>
    <row r="630">
      <c r="E630" s="32"/>
      <c r="U630" s="32"/>
      <c r="W630" s="32"/>
    </row>
    <row r="631">
      <c r="E631" s="32"/>
      <c r="U631" s="32"/>
      <c r="W631" s="32"/>
    </row>
    <row r="632">
      <c r="E632" s="32"/>
      <c r="U632" s="32"/>
      <c r="W632" s="32"/>
    </row>
    <row r="633">
      <c r="E633" s="32"/>
      <c r="U633" s="32"/>
      <c r="W633" s="32"/>
    </row>
    <row r="634">
      <c r="E634" s="32"/>
      <c r="U634" s="32"/>
      <c r="W634" s="32"/>
    </row>
    <row r="635">
      <c r="E635" s="32"/>
      <c r="U635" s="32"/>
      <c r="W635" s="32"/>
    </row>
    <row r="636">
      <c r="E636" s="32"/>
      <c r="U636" s="32"/>
      <c r="W636" s="32"/>
    </row>
    <row r="637">
      <c r="E637" s="32"/>
      <c r="U637" s="32"/>
      <c r="W637" s="32"/>
    </row>
    <row r="638">
      <c r="E638" s="32"/>
      <c r="U638" s="32"/>
      <c r="W638" s="32"/>
    </row>
    <row r="639">
      <c r="E639" s="32"/>
      <c r="U639" s="32"/>
      <c r="W639" s="32"/>
    </row>
    <row r="640">
      <c r="E640" s="32"/>
      <c r="U640" s="32"/>
      <c r="W640" s="32"/>
    </row>
    <row r="641">
      <c r="E641" s="32"/>
      <c r="U641" s="32"/>
      <c r="W641" s="32"/>
    </row>
    <row r="642">
      <c r="E642" s="32"/>
      <c r="U642" s="32"/>
      <c r="W642" s="32"/>
    </row>
    <row r="643">
      <c r="E643" s="32"/>
      <c r="U643" s="32"/>
      <c r="W643" s="32"/>
    </row>
    <row r="644">
      <c r="E644" s="32"/>
      <c r="U644" s="32"/>
      <c r="W644" s="32"/>
    </row>
    <row r="645">
      <c r="E645" s="32"/>
      <c r="U645" s="32"/>
      <c r="W645" s="32"/>
    </row>
    <row r="646">
      <c r="E646" s="32"/>
      <c r="U646" s="32"/>
      <c r="W646" s="32"/>
    </row>
    <row r="647">
      <c r="E647" s="32"/>
      <c r="U647" s="32"/>
      <c r="W647" s="32"/>
    </row>
    <row r="648">
      <c r="E648" s="32"/>
      <c r="U648" s="32"/>
      <c r="W648" s="32"/>
    </row>
    <row r="649">
      <c r="E649" s="32"/>
      <c r="U649" s="32"/>
      <c r="W649" s="32"/>
    </row>
    <row r="650">
      <c r="E650" s="32"/>
      <c r="U650" s="32"/>
      <c r="W650" s="32"/>
    </row>
    <row r="651">
      <c r="E651" s="32"/>
      <c r="U651" s="32"/>
      <c r="W651" s="32"/>
    </row>
    <row r="652">
      <c r="E652" s="32"/>
      <c r="U652" s="32"/>
      <c r="W652" s="32"/>
    </row>
    <row r="653">
      <c r="E653" s="32"/>
      <c r="U653" s="32"/>
      <c r="W653" s="32"/>
    </row>
    <row r="654">
      <c r="E654" s="32"/>
      <c r="U654" s="32"/>
      <c r="W654" s="32"/>
    </row>
    <row r="655">
      <c r="E655" s="32"/>
      <c r="U655" s="32"/>
      <c r="W655" s="32"/>
    </row>
    <row r="656">
      <c r="E656" s="32"/>
      <c r="U656" s="32"/>
      <c r="W656" s="32"/>
    </row>
    <row r="657">
      <c r="E657" s="32"/>
      <c r="U657" s="32"/>
      <c r="W657" s="32"/>
    </row>
    <row r="658">
      <c r="E658" s="32"/>
      <c r="U658" s="32"/>
      <c r="W658" s="32"/>
    </row>
    <row r="659">
      <c r="E659" s="32"/>
      <c r="U659" s="32"/>
      <c r="W659" s="32"/>
    </row>
    <row r="660">
      <c r="E660" s="32"/>
      <c r="U660" s="32"/>
      <c r="W660" s="32"/>
    </row>
    <row r="661">
      <c r="E661" s="32"/>
      <c r="U661" s="32"/>
      <c r="W661" s="32"/>
    </row>
    <row r="662">
      <c r="E662" s="32"/>
      <c r="U662" s="32"/>
      <c r="W662" s="32"/>
    </row>
    <row r="663">
      <c r="E663" s="32"/>
      <c r="U663" s="32"/>
      <c r="W663" s="32"/>
    </row>
    <row r="664">
      <c r="E664" s="32"/>
      <c r="U664" s="32"/>
      <c r="W664" s="32"/>
    </row>
    <row r="665">
      <c r="E665" s="32"/>
      <c r="U665" s="32"/>
      <c r="W665" s="32"/>
    </row>
    <row r="666">
      <c r="E666" s="32"/>
      <c r="U666" s="32"/>
      <c r="W666" s="32"/>
    </row>
    <row r="667">
      <c r="E667" s="32"/>
      <c r="U667" s="32"/>
      <c r="W667" s="32"/>
    </row>
    <row r="668">
      <c r="E668" s="32"/>
      <c r="U668" s="32"/>
      <c r="W668" s="32"/>
    </row>
    <row r="669">
      <c r="E669" s="32"/>
      <c r="U669" s="32"/>
      <c r="W669" s="32"/>
    </row>
    <row r="670">
      <c r="E670" s="32"/>
      <c r="U670" s="32"/>
      <c r="W670" s="32"/>
    </row>
    <row r="671">
      <c r="E671" s="32"/>
      <c r="U671" s="32"/>
      <c r="W671" s="32"/>
    </row>
    <row r="672">
      <c r="E672" s="32"/>
      <c r="U672" s="32"/>
      <c r="W672" s="32"/>
    </row>
    <row r="673">
      <c r="E673" s="32"/>
      <c r="U673" s="32"/>
      <c r="W673" s="32"/>
    </row>
    <row r="674">
      <c r="E674" s="32"/>
      <c r="U674" s="32"/>
      <c r="W674" s="32"/>
    </row>
    <row r="675">
      <c r="E675" s="32"/>
      <c r="U675" s="32"/>
      <c r="W675" s="32"/>
    </row>
    <row r="676">
      <c r="E676" s="32"/>
      <c r="U676" s="32"/>
      <c r="W676" s="32"/>
    </row>
    <row r="677">
      <c r="E677" s="32"/>
      <c r="U677" s="32"/>
      <c r="W677" s="32"/>
    </row>
    <row r="678">
      <c r="E678" s="32"/>
      <c r="U678" s="32"/>
      <c r="W678" s="32"/>
    </row>
    <row r="679">
      <c r="E679" s="32"/>
      <c r="U679" s="32"/>
      <c r="W679" s="32"/>
    </row>
    <row r="680">
      <c r="E680" s="32"/>
      <c r="U680" s="32"/>
      <c r="W680" s="32"/>
    </row>
    <row r="681">
      <c r="E681" s="32"/>
      <c r="U681" s="32"/>
      <c r="W681" s="32"/>
    </row>
    <row r="682">
      <c r="E682" s="32"/>
      <c r="U682" s="32"/>
      <c r="W682" s="32"/>
    </row>
    <row r="683">
      <c r="E683" s="32"/>
      <c r="U683" s="32"/>
      <c r="W683" s="32"/>
    </row>
    <row r="684">
      <c r="E684" s="32"/>
      <c r="U684" s="32"/>
      <c r="W684" s="32"/>
    </row>
    <row r="685">
      <c r="E685" s="32"/>
      <c r="U685" s="32"/>
      <c r="W685" s="32"/>
    </row>
    <row r="686">
      <c r="E686" s="32"/>
      <c r="U686" s="32"/>
      <c r="W686" s="32"/>
    </row>
    <row r="687">
      <c r="E687" s="32"/>
      <c r="U687" s="32"/>
      <c r="W687" s="32"/>
    </row>
    <row r="688">
      <c r="E688" s="32"/>
      <c r="U688" s="32"/>
      <c r="W688" s="32"/>
    </row>
    <row r="689">
      <c r="E689" s="32"/>
      <c r="U689" s="32"/>
      <c r="W689" s="32"/>
    </row>
    <row r="690">
      <c r="E690" s="32"/>
      <c r="U690" s="32"/>
      <c r="W690" s="32"/>
    </row>
    <row r="691">
      <c r="E691" s="32"/>
      <c r="U691" s="32"/>
      <c r="W691" s="32"/>
    </row>
    <row r="692">
      <c r="E692" s="32"/>
      <c r="U692" s="32"/>
      <c r="W692" s="32"/>
    </row>
    <row r="693">
      <c r="E693" s="32"/>
      <c r="U693" s="32"/>
      <c r="W693" s="32"/>
    </row>
    <row r="694">
      <c r="E694" s="32"/>
      <c r="U694" s="32"/>
      <c r="W694" s="32"/>
    </row>
    <row r="695">
      <c r="E695" s="32"/>
      <c r="U695" s="32"/>
      <c r="W695" s="32"/>
    </row>
    <row r="696">
      <c r="E696" s="32"/>
      <c r="U696" s="32"/>
      <c r="W696" s="32"/>
    </row>
    <row r="697">
      <c r="E697" s="32"/>
      <c r="U697" s="32"/>
      <c r="W697" s="32"/>
    </row>
    <row r="698">
      <c r="E698" s="32"/>
      <c r="U698" s="32"/>
      <c r="W698" s="32"/>
    </row>
    <row r="699">
      <c r="E699" s="32"/>
      <c r="U699" s="32"/>
      <c r="W699" s="32"/>
    </row>
    <row r="700">
      <c r="E700" s="32"/>
      <c r="U700" s="32"/>
      <c r="W700" s="32"/>
    </row>
    <row r="701">
      <c r="E701" s="32"/>
      <c r="U701" s="32"/>
      <c r="W701" s="32"/>
    </row>
    <row r="702">
      <c r="E702" s="32"/>
      <c r="U702" s="32"/>
      <c r="W702" s="32"/>
    </row>
    <row r="703">
      <c r="E703" s="32"/>
      <c r="U703" s="32"/>
      <c r="W703" s="32"/>
    </row>
    <row r="704">
      <c r="E704" s="32"/>
      <c r="U704" s="32"/>
      <c r="W704" s="32"/>
    </row>
    <row r="705">
      <c r="E705" s="32"/>
      <c r="U705" s="32"/>
      <c r="W705" s="32"/>
    </row>
    <row r="706">
      <c r="E706" s="32"/>
      <c r="U706" s="32"/>
      <c r="W706" s="32"/>
    </row>
    <row r="707">
      <c r="E707" s="32"/>
      <c r="U707" s="32"/>
      <c r="W707" s="32"/>
    </row>
    <row r="708">
      <c r="E708" s="32"/>
      <c r="U708" s="32"/>
      <c r="W708" s="32"/>
    </row>
    <row r="709">
      <c r="E709" s="32"/>
      <c r="U709" s="32"/>
      <c r="W709" s="32"/>
    </row>
    <row r="710">
      <c r="E710" s="32"/>
      <c r="U710" s="32"/>
      <c r="W710" s="32"/>
    </row>
    <row r="711">
      <c r="E711" s="32"/>
      <c r="U711" s="32"/>
      <c r="W711" s="32"/>
    </row>
    <row r="712">
      <c r="E712" s="32"/>
      <c r="U712" s="32"/>
      <c r="W712" s="32"/>
    </row>
    <row r="713">
      <c r="E713" s="32"/>
      <c r="U713" s="32"/>
      <c r="W713" s="32"/>
    </row>
    <row r="714">
      <c r="E714" s="32"/>
      <c r="U714" s="32"/>
      <c r="W714" s="32"/>
    </row>
    <row r="715">
      <c r="E715" s="32"/>
      <c r="U715" s="32"/>
      <c r="W715" s="32"/>
    </row>
    <row r="716">
      <c r="E716" s="32"/>
      <c r="U716" s="32"/>
      <c r="W716" s="32"/>
    </row>
    <row r="717">
      <c r="E717" s="32"/>
      <c r="U717" s="32"/>
      <c r="W717" s="32"/>
    </row>
    <row r="718">
      <c r="E718" s="32"/>
      <c r="U718" s="32"/>
      <c r="W718" s="32"/>
    </row>
    <row r="719">
      <c r="E719" s="32"/>
      <c r="U719" s="32"/>
      <c r="W719" s="32"/>
    </row>
    <row r="720">
      <c r="E720" s="32"/>
      <c r="U720" s="32"/>
      <c r="W720" s="32"/>
    </row>
    <row r="721">
      <c r="E721" s="32"/>
      <c r="U721" s="32"/>
      <c r="W721" s="32"/>
    </row>
    <row r="722">
      <c r="E722" s="32"/>
      <c r="U722" s="32"/>
      <c r="W722" s="32"/>
    </row>
    <row r="723">
      <c r="E723" s="32"/>
      <c r="U723" s="32"/>
      <c r="W723" s="32"/>
    </row>
    <row r="724">
      <c r="E724" s="32"/>
      <c r="U724" s="32"/>
      <c r="W724" s="32"/>
    </row>
    <row r="725">
      <c r="E725" s="32"/>
      <c r="U725" s="32"/>
      <c r="W725" s="32"/>
    </row>
    <row r="726">
      <c r="E726" s="32"/>
      <c r="U726" s="32"/>
      <c r="W726" s="32"/>
    </row>
    <row r="727">
      <c r="E727" s="32"/>
      <c r="U727" s="32"/>
      <c r="W727" s="32"/>
    </row>
    <row r="728">
      <c r="E728" s="32"/>
      <c r="U728" s="32"/>
      <c r="W728" s="32"/>
    </row>
    <row r="729">
      <c r="E729" s="32"/>
      <c r="U729" s="32"/>
      <c r="W729" s="32"/>
    </row>
    <row r="730">
      <c r="E730" s="32"/>
      <c r="U730" s="32"/>
      <c r="W730" s="32"/>
    </row>
    <row r="731">
      <c r="E731" s="32"/>
      <c r="U731" s="32"/>
      <c r="W731" s="32"/>
    </row>
    <row r="732">
      <c r="E732" s="32"/>
      <c r="U732" s="32"/>
      <c r="W732" s="32"/>
    </row>
    <row r="733">
      <c r="E733" s="32"/>
      <c r="U733" s="32"/>
      <c r="W733" s="32"/>
    </row>
    <row r="734">
      <c r="E734" s="32"/>
      <c r="U734" s="32"/>
      <c r="W734" s="32"/>
    </row>
    <row r="735">
      <c r="E735" s="32"/>
      <c r="U735" s="32"/>
      <c r="W735" s="32"/>
    </row>
    <row r="736">
      <c r="E736" s="32"/>
      <c r="U736" s="32"/>
      <c r="W736" s="32"/>
    </row>
    <row r="737">
      <c r="E737" s="32"/>
      <c r="U737" s="32"/>
      <c r="W737" s="32"/>
    </row>
    <row r="738">
      <c r="E738" s="32"/>
      <c r="U738" s="32"/>
      <c r="W738" s="32"/>
    </row>
    <row r="739">
      <c r="E739" s="32"/>
      <c r="U739" s="32"/>
      <c r="W739" s="32"/>
    </row>
    <row r="740">
      <c r="E740" s="32"/>
      <c r="U740" s="32"/>
      <c r="W740" s="32"/>
    </row>
    <row r="741">
      <c r="E741" s="32"/>
      <c r="U741" s="32"/>
      <c r="W741" s="32"/>
    </row>
    <row r="742">
      <c r="E742" s="32"/>
      <c r="U742" s="32"/>
      <c r="W742" s="32"/>
    </row>
    <row r="743">
      <c r="E743" s="32"/>
      <c r="U743" s="32"/>
      <c r="W743" s="32"/>
    </row>
    <row r="744">
      <c r="E744" s="32"/>
      <c r="U744" s="32"/>
      <c r="W744" s="32"/>
    </row>
    <row r="745">
      <c r="E745" s="32"/>
      <c r="U745" s="32"/>
      <c r="W745" s="32"/>
    </row>
    <row r="746">
      <c r="E746" s="32"/>
      <c r="U746" s="32"/>
      <c r="W746" s="32"/>
    </row>
    <row r="747">
      <c r="E747" s="32"/>
      <c r="U747" s="32"/>
      <c r="W747" s="32"/>
    </row>
    <row r="748">
      <c r="E748" s="32"/>
      <c r="U748" s="32"/>
      <c r="W748" s="32"/>
    </row>
    <row r="749">
      <c r="E749" s="32"/>
      <c r="U749" s="32"/>
      <c r="W749" s="32"/>
    </row>
    <row r="750">
      <c r="E750" s="32"/>
      <c r="U750" s="32"/>
      <c r="W750" s="32"/>
    </row>
    <row r="751">
      <c r="E751" s="32"/>
      <c r="U751" s="32"/>
      <c r="W751" s="32"/>
    </row>
    <row r="752">
      <c r="E752" s="32"/>
      <c r="U752" s="32"/>
      <c r="W752" s="32"/>
    </row>
    <row r="753">
      <c r="E753" s="32"/>
      <c r="U753" s="32"/>
      <c r="W753" s="32"/>
    </row>
    <row r="754">
      <c r="E754" s="32"/>
      <c r="U754" s="32"/>
      <c r="W754" s="32"/>
    </row>
    <row r="755">
      <c r="E755" s="32"/>
      <c r="U755" s="32"/>
      <c r="W755" s="32"/>
    </row>
    <row r="756">
      <c r="E756" s="32"/>
      <c r="U756" s="32"/>
      <c r="W756" s="32"/>
    </row>
    <row r="757">
      <c r="E757" s="32"/>
      <c r="U757" s="32"/>
      <c r="W757" s="32"/>
    </row>
    <row r="758">
      <c r="E758" s="32"/>
      <c r="U758" s="32"/>
      <c r="W758" s="32"/>
    </row>
    <row r="759">
      <c r="E759" s="32"/>
      <c r="U759" s="32"/>
      <c r="W759" s="32"/>
    </row>
    <row r="760">
      <c r="E760" s="32"/>
      <c r="U760" s="32"/>
      <c r="W760" s="32"/>
    </row>
    <row r="761">
      <c r="E761" s="32"/>
      <c r="U761" s="32"/>
      <c r="W761" s="32"/>
    </row>
    <row r="762">
      <c r="E762" s="32"/>
      <c r="U762" s="32"/>
      <c r="W762" s="32"/>
    </row>
    <row r="763">
      <c r="E763" s="32"/>
      <c r="U763" s="32"/>
      <c r="W763" s="32"/>
    </row>
    <row r="764">
      <c r="E764" s="32"/>
      <c r="U764" s="32"/>
      <c r="W764" s="32"/>
    </row>
    <row r="765">
      <c r="E765" s="32"/>
      <c r="U765" s="32"/>
      <c r="W765" s="32"/>
    </row>
    <row r="766">
      <c r="E766" s="32"/>
      <c r="U766" s="32"/>
      <c r="W766" s="32"/>
    </row>
    <row r="767">
      <c r="E767" s="32"/>
      <c r="U767" s="32"/>
      <c r="W767" s="32"/>
    </row>
    <row r="768">
      <c r="E768" s="32"/>
      <c r="U768" s="32"/>
      <c r="W768" s="32"/>
    </row>
    <row r="769">
      <c r="E769" s="32"/>
      <c r="U769" s="32"/>
      <c r="W769" s="32"/>
    </row>
    <row r="770">
      <c r="E770" s="32"/>
      <c r="U770" s="32"/>
      <c r="W770" s="32"/>
    </row>
    <row r="771">
      <c r="E771" s="32"/>
      <c r="U771" s="32"/>
      <c r="W771" s="32"/>
    </row>
    <row r="772">
      <c r="E772" s="32"/>
      <c r="U772" s="32"/>
      <c r="W772" s="32"/>
    </row>
    <row r="773">
      <c r="E773" s="32"/>
      <c r="U773" s="32"/>
      <c r="W773" s="32"/>
    </row>
    <row r="774">
      <c r="E774" s="32"/>
      <c r="U774" s="32"/>
      <c r="W774" s="32"/>
    </row>
    <row r="775">
      <c r="E775" s="32"/>
      <c r="U775" s="32"/>
      <c r="W775" s="32"/>
    </row>
    <row r="776">
      <c r="E776" s="32"/>
      <c r="U776" s="32"/>
      <c r="W776" s="32"/>
    </row>
    <row r="777">
      <c r="E777" s="32"/>
      <c r="U777" s="32"/>
      <c r="W777" s="32"/>
    </row>
    <row r="778">
      <c r="E778" s="32"/>
      <c r="U778" s="32"/>
      <c r="W778" s="32"/>
    </row>
    <row r="779">
      <c r="E779" s="32"/>
      <c r="U779" s="32"/>
      <c r="W779" s="32"/>
    </row>
    <row r="780">
      <c r="E780" s="32"/>
      <c r="U780" s="32"/>
      <c r="W780" s="32"/>
    </row>
    <row r="781">
      <c r="E781" s="32"/>
      <c r="U781" s="32"/>
      <c r="W781" s="32"/>
    </row>
    <row r="782">
      <c r="E782" s="32"/>
      <c r="U782" s="32"/>
      <c r="W782" s="32"/>
    </row>
    <row r="783">
      <c r="E783" s="32"/>
      <c r="U783" s="32"/>
      <c r="W783" s="32"/>
    </row>
    <row r="784">
      <c r="E784" s="32"/>
      <c r="U784" s="32"/>
      <c r="W784" s="32"/>
    </row>
    <row r="785">
      <c r="E785" s="32"/>
      <c r="U785" s="32"/>
      <c r="W785" s="32"/>
    </row>
    <row r="786">
      <c r="E786" s="32"/>
      <c r="U786" s="32"/>
      <c r="W786" s="32"/>
    </row>
    <row r="787">
      <c r="E787" s="32"/>
      <c r="U787" s="32"/>
      <c r="W787" s="32"/>
    </row>
    <row r="788">
      <c r="E788" s="32"/>
      <c r="U788" s="32"/>
      <c r="W788" s="32"/>
    </row>
    <row r="789">
      <c r="E789" s="32"/>
      <c r="U789" s="32"/>
      <c r="W789" s="32"/>
    </row>
    <row r="790">
      <c r="E790" s="32"/>
      <c r="U790" s="32"/>
      <c r="W790" s="32"/>
    </row>
    <row r="791">
      <c r="E791" s="32"/>
      <c r="U791" s="32"/>
      <c r="W791" s="32"/>
    </row>
    <row r="792">
      <c r="E792" s="32"/>
      <c r="U792" s="32"/>
      <c r="W792" s="32"/>
    </row>
    <row r="793">
      <c r="E793" s="32"/>
      <c r="U793" s="32"/>
      <c r="W793" s="32"/>
    </row>
    <row r="794">
      <c r="E794" s="32"/>
      <c r="U794" s="32"/>
      <c r="W794" s="32"/>
    </row>
    <row r="795">
      <c r="E795" s="32"/>
      <c r="U795" s="32"/>
      <c r="W795" s="32"/>
    </row>
    <row r="796">
      <c r="E796" s="32"/>
      <c r="U796" s="32"/>
      <c r="W796" s="32"/>
    </row>
    <row r="797">
      <c r="E797" s="32"/>
      <c r="U797" s="32"/>
      <c r="W797" s="32"/>
    </row>
    <row r="798">
      <c r="E798" s="32"/>
      <c r="U798" s="32"/>
      <c r="W798" s="32"/>
    </row>
    <row r="799">
      <c r="E799" s="32"/>
      <c r="U799" s="32"/>
      <c r="W799" s="32"/>
    </row>
    <row r="800">
      <c r="E800" s="32"/>
      <c r="U800" s="32"/>
      <c r="W800" s="32"/>
    </row>
    <row r="801">
      <c r="E801" s="32"/>
      <c r="U801" s="32"/>
      <c r="W801" s="32"/>
    </row>
    <row r="802">
      <c r="E802" s="32"/>
      <c r="U802" s="32"/>
      <c r="W802" s="32"/>
    </row>
    <row r="803">
      <c r="E803" s="32"/>
      <c r="U803" s="32"/>
      <c r="W803" s="32"/>
    </row>
    <row r="804">
      <c r="E804" s="32"/>
      <c r="U804" s="32"/>
      <c r="W804" s="32"/>
    </row>
    <row r="805">
      <c r="E805" s="32"/>
      <c r="U805" s="32"/>
      <c r="W805" s="32"/>
    </row>
    <row r="806">
      <c r="E806" s="32"/>
      <c r="U806" s="32"/>
      <c r="W806" s="32"/>
    </row>
    <row r="807">
      <c r="E807" s="32"/>
      <c r="U807" s="32"/>
      <c r="W807" s="32"/>
    </row>
    <row r="808">
      <c r="E808" s="32"/>
      <c r="U808" s="32"/>
      <c r="W808" s="32"/>
    </row>
    <row r="809">
      <c r="E809" s="32"/>
      <c r="U809" s="32"/>
      <c r="W809" s="32"/>
    </row>
    <row r="810">
      <c r="E810" s="32"/>
      <c r="U810" s="32"/>
      <c r="W810" s="32"/>
    </row>
    <row r="811">
      <c r="E811" s="32"/>
      <c r="U811" s="32"/>
      <c r="W811" s="32"/>
    </row>
    <row r="812">
      <c r="E812" s="32"/>
      <c r="U812" s="32"/>
      <c r="W812" s="32"/>
    </row>
    <row r="813">
      <c r="E813" s="32"/>
      <c r="U813" s="32"/>
      <c r="W813" s="32"/>
    </row>
    <row r="814">
      <c r="E814" s="32"/>
      <c r="U814" s="32"/>
      <c r="W814" s="32"/>
    </row>
    <row r="815">
      <c r="E815" s="32"/>
      <c r="U815" s="32"/>
      <c r="W815" s="32"/>
    </row>
    <row r="816">
      <c r="E816" s="32"/>
      <c r="U816" s="32"/>
      <c r="W816" s="32"/>
    </row>
    <row r="817">
      <c r="E817" s="32"/>
      <c r="U817" s="32"/>
      <c r="W817" s="32"/>
    </row>
    <row r="818">
      <c r="E818" s="32"/>
      <c r="U818" s="32"/>
      <c r="W818" s="32"/>
    </row>
    <row r="819">
      <c r="E819" s="32"/>
      <c r="U819" s="32"/>
      <c r="W819" s="32"/>
    </row>
    <row r="820">
      <c r="E820" s="32"/>
      <c r="U820" s="32"/>
      <c r="W820" s="32"/>
    </row>
    <row r="821">
      <c r="E821" s="32"/>
      <c r="U821" s="32"/>
      <c r="W821" s="32"/>
    </row>
    <row r="822">
      <c r="E822" s="32"/>
      <c r="U822" s="32"/>
      <c r="W822" s="32"/>
    </row>
    <row r="823">
      <c r="E823" s="32"/>
      <c r="U823" s="32"/>
      <c r="W823" s="32"/>
    </row>
    <row r="824">
      <c r="E824" s="32"/>
      <c r="U824" s="32"/>
      <c r="W824" s="32"/>
    </row>
    <row r="825">
      <c r="E825" s="32"/>
      <c r="U825" s="32"/>
      <c r="W825" s="32"/>
    </row>
    <row r="826">
      <c r="E826" s="32"/>
      <c r="U826" s="32"/>
      <c r="W826" s="32"/>
    </row>
    <row r="827">
      <c r="E827" s="32"/>
      <c r="U827" s="32"/>
      <c r="W827" s="32"/>
    </row>
    <row r="828">
      <c r="E828" s="32"/>
      <c r="U828" s="32"/>
      <c r="W828" s="32"/>
    </row>
    <row r="829">
      <c r="E829" s="32"/>
      <c r="U829" s="32"/>
      <c r="W829" s="32"/>
    </row>
    <row r="830">
      <c r="E830" s="32"/>
      <c r="U830" s="32"/>
      <c r="W830" s="32"/>
    </row>
    <row r="831">
      <c r="E831" s="32"/>
      <c r="U831" s="32"/>
      <c r="W831" s="32"/>
    </row>
    <row r="832">
      <c r="E832" s="32"/>
      <c r="U832" s="32"/>
      <c r="W832" s="32"/>
    </row>
    <row r="833">
      <c r="E833" s="32"/>
      <c r="U833" s="32"/>
      <c r="W833" s="32"/>
    </row>
    <row r="834">
      <c r="E834" s="32"/>
      <c r="U834" s="32"/>
      <c r="W834" s="32"/>
    </row>
    <row r="835">
      <c r="E835" s="32"/>
      <c r="U835" s="32"/>
      <c r="W835" s="32"/>
    </row>
    <row r="836">
      <c r="E836" s="32"/>
      <c r="U836" s="32"/>
      <c r="W836" s="32"/>
    </row>
    <row r="837">
      <c r="E837" s="32"/>
      <c r="U837" s="32"/>
      <c r="W837" s="32"/>
    </row>
    <row r="838">
      <c r="E838" s="32"/>
      <c r="U838" s="32"/>
      <c r="W838" s="32"/>
    </row>
    <row r="839">
      <c r="E839" s="32"/>
      <c r="U839" s="32"/>
      <c r="W839" s="32"/>
    </row>
    <row r="840">
      <c r="E840" s="32"/>
      <c r="U840" s="32"/>
      <c r="W840" s="32"/>
    </row>
    <row r="841">
      <c r="E841" s="32"/>
      <c r="U841" s="32"/>
      <c r="W841" s="32"/>
    </row>
    <row r="842">
      <c r="E842" s="32"/>
      <c r="U842" s="32"/>
      <c r="W842" s="32"/>
    </row>
    <row r="843">
      <c r="E843" s="32"/>
      <c r="U843" s="32"/>
      <c r="W843" s="32"/>
    </row>
    <row r="844">
      <c r="E844" s="32"/>
      <c r="U844" s="32"/>
      <c r="W844" s="32"/>
    </row>
    <row r="845">
      <c r="E845" s="32"/>
      <c r="U845" s="32"/>
      <c r="W845" s="32"/>
    </row>
    <row r="846">
      <c r="E846" s="32"/>
      <c r="U846" s="32"/>
      <c r="W846" s="32"/>
    </row>
    <row r="847">
      <c r="E847" s="32"/>
      <c r="U847" s="32"/>
      <c r="W847" s="32"/>
    </row>
    <row r="848">
      <c r="E848" s="32"/>
      <c r="U848" s="32"/>
      <c r="W848" s="32"/>
    </row>
    <row r="849">
      <c r="E849" s="32"/>
      <c r="U849" s="32"/>
      <c r="W849" s="32"/>
    </row>
    <row r="850">
      <c r="E850" s="32"/>
      <c r="U850" s="32"/>
      <c r="W850" s="32"/>
    </row>
    <row r="851">
      <c r="E851" s="32"/>
      <c r="U851" s="32"/>
      <c r="W851" s="32"/>
    </row>
    <row r="852">
      <c r="E852" s="32"/>
      <c r="U852" s="32"/>
      <c r="W852" s="32"/>
    </row>
    <row r="853">
      <c r="E853" s="32"/>
      <c r="U853" s="32"/>
      <c r="W853" s="32"/>
    </row>
    <row r="854">
      <c r="E854" s="32"/>
      <c r="U854" s="32"/>
      <c r="W854" s="32"/>
    </row>
    <row r="855">
      <c r="E855" s="32"/>
      <c r="U855" s="32"/>
      <c r="W855" s="32"/>
    </row>
    <row r="856">
      <c r="E856" s="32"/>
      <c r="U856" s="32"/>
      <c r="W856" s="32"/>
    </row>
    <row r="857">
      <c r="E857" s="32"/>
      <c r="U857" s="32"/>
      <c r="W857" s="32"/>
    </row>
    <row r="858">
      <c r="E858" s="32"/>
      <c r="U858" s="32"/>
      <c r="W858" s="32"/>
    </row>
    <row r="859">
      <c r="E859" s="32"/>
      <c r="U859" s="32"/>
      <c r="W859" s="32"/>
    </row>
    <row r="860">
      <c r="E860" s="32"/>
      <c r="U860" s="32"/>
      <c r="W860" s="32"/>
    </row>
    <row r="861">
      <c r="E861" s="32"/>
      <c r="U861" s="32"/>
      <c r="W861" s="32"/>
    </row>
    <row r="862">
      <c r="E862" s="32"/>
      <c r="U862" s="32"/>
      <c r="W862" s="32"/>
    </row>
    <row r="863">
      <c r="E863" s="32"/>
      <c r="U863" s="32"/>
      <c r="W863" s="32"/>
    </row>
    <row r="864">
      <c r="E864" s="32"/>
      <c r="U864" s="32"/>
      <c r="W864" s="32"/>
    </row>
    <row r="865">
      <c r="E865" s="32"/>
      <c r="U865" s="32"/>
      <c r="W865" s="32"/>
    </row>
    <row r="866">
      <c r="E866" s="32"/>
      <c r="U866" s="32"/>
      <c r="W866" s="32"/>
    </row>
    <row r="867">
      <c r="E867" s="32"/>
      <c r="U867" s="32"/>
      <c r="W867" s="32"/>
    </row>
    <row r="868">
      <c r="E868" s="32"/>
      <c r="U868" s="32"/>
      <c r="W868" s="32"/>
    </row>
    <row r="869">
      <c r="E869" s="32"/>
      <c r="U869" s="32"/>
      <c r="W869" s="32"/>
    </row>
    <row r="870">
      <c r="E870" s="32"/>
      <c r="U870" s="32"/>
      <c r="W870" s="32"/>
    </row>
    <row r="871">
      <c r="E871" s="32"/>
      <c r="U871" s="32"/>
      <c r="W871" s="32"/>
    </row>
    <row r="872">
      <c r="E872" s="32"/>
      <c r="U872" s="32"/>
      <c r="W872" s="32"/>
    </row>
    <row r="873">
      <c r="E873" s="32"/>
      <c r="U873" s="32"/>
      <c r="W873" s="32"/>
    </row>
    <row r="874">
      <c r="E874" s="32"/>
      <c r="U874" s="32"/>
      <c r="W874" s="32"/>
    </row>
    <row r="875">
      <c r="E875" s="32"/>
      <c r="U875" s="32"/>
      <c r="W875" s="32"/>
    </row>
    <row r="876">
      <c r="E876" s="32"/>
      <c r="U876" s="32"/>
      <c r="W876" s="32"/>
    </row>
    <row r="877">
      <c r="E877" s="32"/>
      <c r="U877" s="32"/>
      <c r="W877" s="32"/>
    </row>
    <row r="878">
      <c r="E878" s="32"/>
      <c r="U878" s="32"/>
      <c r="W878" s="32"/>
    </row>
    <row r="879">
      <c r="E879" s="32"/>
      <c r="U879" s="32"/>
      <c r="W879" s="32"/>
    </row>
    <row r="880">
      <c r="E880" s="32"/>
      <c r="U880" s="32"/>
      <c r="W880" s="32"/>
    </row>
    <row r="881">
      <c r="E881" s="32"/>
      <c r="U881" s="32"/>
      <c r="W881" s="32"/>
    </row>
    <row r="882">
      <c r="E882" s="32"/>
      <c r="U882" s="32"/>
      <c r="W882" s="32"/>
    </row>
    <row r="883">
      <c r="E883" s="32"/>
      <c r="U883" s="32"/>
      <c r="W883" s="32"/>
    </row>
    <row r="884">
      <c r="E884" s="32"/>
      <c r="U884" s="32"/>
      <c r="W884" s="32"/>
    </row>
    <row r="885">
      <c r="E885" s="32"/>
      <c r="U885" s="32"/>
      <c r="W885" s="32"/>
    </row>
    <row r="886">
      <c r="E886" s="32"/>
      <c r="U886" s="32"/>
      <c r="W886" s="32"/>
    </row>
    <row r="887">
      <c r="E887" s="32"/>
      <c r="U887" s="32"/>
      <c r="W887" s="32"/>
    </row>
    <row r="888">
      <c r="E888" s="32"/>
      <c r="U888" s="32"/>
      <c r="W888" s="32"/>
    </row>
    <row r="889">
      <c r="E889" s="32"/>
      <c r="U889" s="32"/>
      <c r="W889" s="32"/>
    </row>
    <row r="890">
      <c r="E890" s="32"/>
      <c r="U890" s="32"/>
      <c r="W890" s="32"/>
    </row>
    <row r="891">
      <c r="E891" s="32"/>
      <c r="U891" s="32"/>
      <c r="W891" s="32"/>
    </row>
    <row r="892">
      <c r="E892" s="32"/>
      <c r="U892" s="32"/>
      <c r="W892" s="32"/>
    </row>
    <row r="893">
      <c r="E893" s="32"/>
      <c r="U893" s="32"/>
      <c r="W893" s="32"/>
    </row>
    <row r="894">
      <c r="E894" s="32"/>
      <c r="U894" s="32"/>
      <c r="W894" s="32"/>
    </row>
    <row r="895">
      <c r="E895" s="32"/>
      <c r="U895" s="32"/>
      <c r="W895" s="32"/>
    </row>
    <row r="896">
      <c r="E896" s="32"/>
      <c r="U896" s="32"/>
      <c r="W896" s="32"/>
    </row>
    <row r="897">
      <c r="E897" s="32"/>
      <c r="U897" s="32"/>
      <c r="W897" s="32"/>
    </row>
    <row r="898">
      <c r="E898" s="32"/>
      <c r="U898" s="32"/>
      <c r="W898" s="32"/>
    </row>
    <row r="899">
      <c r="E899" s="32"/>
      <c r="U899" s="32"/>
      <c r="W899" s="32"/>
    </row>
    <row r="900">
      <c r="E900" s="32"/>
      <c r="U900" s="32"/>
      <c r="W900" s="32"/>
    </row>
    <row r="901">
      <c r="E901" s="32"/>
      <c r="U901" s="32"/>
      <c r="W901" s="32"/>
    </row>
    <row r="902">
      <c r="E902" s="32"/>
      <c r="U902" s="32"/>
      <c r="W902" s="32"/>
    </row>
    <row r="903">
      <c r="E903" s="32"/>
      <c r="U903" s="32"/>
      <c r="W903" s="32"/>
    </row>
    <row r="904">
      <c r="E904" s="32"/>
      <c r="U904" s="32"/>
      <c r="W904" s="32"/>
    </row>
    <row r="905">
      <c r="E905" s="32"/>
      <c r="U905" s="32"/>
      <c r="W905" s="32"/>
    </row>
    <row r="906">
      <c r="E906" s="32"/>
      <c r="U906" s="32"/>
      <c r="W906" s="32"/>
    </row>
  </sheetData>
  <dataValidations>
    <dataValidation type="custom" allowBlank="1" showDropDown="1" sqref="E2:E9 H2:H9 U2:U9 W2:W9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0" t="s">
        <v>3</v>
      </c>
      <c r="B1" s="10" t="s">
        <v>6</v>
      </c>
      <c r="C1" s="10" t="s">
        <v>2</v>
      </c>
      <c r="D1" s="10" t="s">
        <v>228</v>
      </c>
      <c r="E1" s="11" t="s">
        <v>229</v>
      </c>
      <c r="F1" s="11" t="s">
        <v>230</v>
      </c>
      <c r="G1" s="11" t="s">
        <v>231</v>
      </c>
      <c r="H1" s="11" t="s">
        <v>232</v>
      </c>
      <c r="I1" s="12" t="s">
        <v>233</v>
      </c>
      <c r="J1" s="10" t="s">
        <v>234</v>
      </c>
      <c r="K1" s="13" t="s">
        <v>235</v>
      </c>
      <c r="L1" s="10" t="s">
        <v>236</v>
      </c>
      <c r="M1" s="10" t="s">
        <v>237</v>
      </c>
      <c r="N1" s="10" t="s">
        <v>238</v>
      </c>
      <c r="O1" s="10" t="s">
        <v>239</v>
      </c>
      <c r="P1" s="10" t="s">
        <v>240</v>
      </c>
      <c r="Q1" s="10" t="s">
        <v>241</v>
      </c>
      <c r="R1" s="10" t="s">
        <v>242</v>
      </c>
      <c r="S1" s="10" t="s">
        <v>243</v>
      </c>
      <c r="T1" s="10" t="s">
        <v>244</v>
      </c>
      <c r="U1" s="10" t="s">
        <v>245</v>
      </c>
      <c r="V1" s="11" t="s">
        <v>286</v>
      </c>
      <c r="W1" s="10" t="s">
        <v>247</v>
      </c>
      <c r="X1" s="11" t="s">
        <v>287</v>
      </c>
      <c r="Y1" s="10" t="s">
        <v>249</v>
      </c>
      <c r="Z1" s="10" t="s">
        <v>250</v>
      </c>
      <c r="AA1" s="10" t="s">
        <v>251</v>
      </c>
      <c r="AB1" s="10" t="s">
        <v>252</v>
      </c>
      <c r="AC1" s="10" t="s">
        <v>253</v>
      </c>
      <c r="AD1" s="10" t="s">
        <v>254</v>
      </c>
      <c r="AE1" s="10" t="s">
        <v>255</v>
      </c>
    </row>
    <row r="2">
      <c r="A2" s="3" t="s">
        <v>26</v>
      </c>
      <c r="B2" s="4">
        <f>VLOOKUP(A2,'LISTA DE ATLETAS'!D:G,4,FALSE)</f>
        <v>7</v>
      </c>
      <c r="C2" s="37"/>
      <c r="D2" s="37">
        <f>COUNTIF('ESTATÍSTICAS ATLETAS'!I:I,A2)</f>
        <v>3</v>
      </c>
      <c r="E2" s="37">
        <f>SUMIF('ESTATÍSTICAS ATLETAS'!I:I,A2,'ESTATÍSTICAS ATLETAS'!M:M)</f>
        <v>1</v>
      </c>
      <c r="F2" s="82">
        <f t="shared" ref="F2:F14" si="1">E2/D2</f>
        <v>0.3333333333</v>
      </c>
      <c r="G2" s="37">
        <f>SUMIF('ESTATÍSTICAS ATLETAS'!$I:$I,$A2,'ESTATÍSTICAS ATLETAS'!N:N)</f>
        <v>0</v>
      </c>
      <c r="H2" s="37">
        <f>SUMIF('ESTATÍSTICAS ATLETAS'!$I:$I,$A2,'ESTATÍSTICAS ATLETAS'!O:O)</f>
        <v>6</v>
      </c>
      <c r="I2" s="38">
        <f t="shared" ref="I2:I14" si="2">IFERROR(G2/H2,"")</f>
        <v>0</v>
      </c>
      <c r="J2" s="37">
        <f>SUMIF('ESTATÍSTICAS ATLETAS'!$I:$I,$A2,'ESTATÍSTICAS ATLETAS'!Q:Q)</f>
        <v>0</v>
      </c>
      <c r="K2" s="37">
        <f>SUMIF('ESTATÍSTICAS ATLETAS'!$I:$I,$A2,'ESTATÍSTICAS ATLETAS'!R:R)</f>
        <v>4</v>
      </c>
      <c r="L2" s="38">
        <f t="shared" ref="L2:L14" si="3">IFERROR(J2/K2,"")</f>
        <v>0</v>
      </c>
      <c r="M2" s="37">
        <f>SUMIF('ESTATÍSTICAS ATLETAS'!$I:$I,$A2,'ESTATÍSTICAS ATLETAS'!T:T)</f>
        <v>0</v>
      </c>
      <c r="N2" s="37">
        <f>SUMIF('ESTATÍSTICAS ATLETAS'!$I:$I,$A2,'ESTATÍSTICAS ATLETAS'!U:U)</f>
        <v>2</v>
      </c>
      <c r="O2" s="38">
        <f t="shared" ref="O2:O14" si="4">IFERROR(M2/N2,"")</f>
        <v>0</v>
      </c>
      <c r="P2" s="37">
        <f>SUMIF('ESTATÍSTICAS ATLETAS'!$I:$I,$A2,'ESTATÍSTICAS ATLETAS'!W:W)</f>
        <v>1</v>
      </c>
      <c r="Q2" s="37">
        <f>SUMIF('ESTATÍSTICAS ATLETAS'!$I:$I,$A2,'ESTATÍSTICAS ATLETAS'!X:X)</f>
        <v>2</v>
      </c>
      <c r="R2" s="38">
        <f t="shared" ref="R2:R14" si="5">IFERROR(P2/Q2,"")</f>
        <v>0.5</v>
      </c>
      <c r="S2" s="37">
        <f>SUMIF('ESTATÍSTICAS ATLETAS'!$I:$I,$A2,'ESTATÍSTICAS ATLETAS'!Z:Z)</f>
        <v>4</v>
      </c>
      <c r="T2" s="37">
        <f>SUMIF('ESTATÍSTICAS ATLETAS'!$I:$I,$A2,'ESTATÍSTICAS ATLETAS'!AA:AA)</f>
        <v>1</v>
      </c>
      <c r="U2" s="37">
        <f>SUMIF('ESTATÍSTICAS ATLETAS'!$I:$I,$A2,'ESTATÍSTICAS ATLETAS'!AB:AB)</f>
        <v>5</v>
      </c>
      <c r="V2" s="82">
        <f t="shared" ref="V2:V14" si="6">U2/D2</f>
        <v>1.666666667</v>
      </c>
      <c r="W2" s="37">
        <f>SUMIF('ESTATÍSTICAS ATLETAS'!$I:$I,$A2,'ESTATÍSTICAS ATLETAS'!AC:AC)</f>
        <v>4</v>
      </c>
      <c r="X2" s="82">
        <f t="shared" ref="X2:X14" si="7">W2/D2</f>
        <v>1.333333333</v>
      </c>
      <c r="Y2" s="37">
        <f>SUMIF('ESTATÍSTICAS ATLETAS'!$I:$I,$A2,'ESTATÍSTICAS ATLETAS'!AD:AD)</f>
        <v>3</v>
      </c>
      <c r="Z2" s="37">
        <f>SUMIF('ESTATÍSTICAS ATLETAS'!$I:$I,$A2,'ESTATÍSTICAS ATLETAS'!AE:AE)</f>
        <v>4</v>
      </c>
      <c r="AA2" s="37">
        <f>SUMIF('ESTATÍSTICAS ATLETAS'!$I:$I,$A2,'ESTATÍSTICAS ATLETAS'!AF:AF)</f>
        <v>0</v>
      </c>
      <c r="AB2" s="37">
        <f>SUMIF('ESTATÍSTICAS ATLETAS'!$I:$I,$A2,'ESTATÍSTICAS ATLETAS'!AG:AG)</f>
        <v>0</v>
      </c>
      <c r="AC2" s="37">
        <f>SUMIF('ESTATÍSTICAS ATLETAS'!$I:$I,$A2,'ESTATÍSTICAS ATLETAS'!AH:AH)</f>
        <v>1</v>
      </c>
      <c r="AD2" s="37">
        <f>SUMIF('ESTATÍSTICAS ATLETAS'!$I:$I,$A2,'ESTATÍSTICAS ATLETAS'!AI:AI)</f>
        <v>0</v>
      </c>
      <c r="AE2" s="39">
        <f>SUMIF('ESTATÍSTICAS ATLETAS'!$I:$I,$A2,'ESTATÍSTICAS ATLETAS'!AJ:AJ)</f>
        <v>4</v>
      </c>
    </row>
    <row r="3">
      <c r="A3" s="20" t="s">
        <v>8</v>
      </c>
      <c r="B3" s="21" t="str">
        <f>VLOOKUP(A3,'LISTA DE ATLETAS'!D:G,4,FALSE)</f>
        <v/>
      </c>
      <c r="C3" s="22"/>
      <c r="D3" s="21">
        <f>COUNTIF('ESTATÍSTICAS ATLETAS'!I:I,A3)</f>
        <v>1</v>
      </c>
      <c r="E3" s="22">
        <f>SUMIF('ESTATÍSTICAS ATLETAS'!I:I,A3,'ESTATÍSTICAS ATLETAS'!M:M)</f>
        <v>7</v>
      </c>
      <c r="F3" s="23">
        <f t="shared" si="1"/>
        <v>7</v>
      </c>
      <c r="G3" s="22">
        <f>SUMIF('ESTATÍSTICAS ATLETAS'!$I:$I,$A3,'ESTATÍSTICAS ATLETAS'!N:N)</f>
        <v>3</v>
      </c>
      <c r="H3" s="22">
        <f>SUMIF('ESTATÍSTICAS ATLETAS'!$I:$I,$A3,'ESTATÍSTICAS ATLETAS'!O:O)</f>
        <v>8</v>
      </c>
      <c r="I3" s="24">
        <f t="shared" si="2"/>
        <v>0.375</v>
      </c>
      <c r="J3" s="22">
        <f>SUMIF('ESTATÍSTICAS ATLETAS'!$I:$I,$A3,'ESTATÍSTICAS ATLETAS'!Q:Q)</f>
        <v>2</v>
      </c>
      <c r="K3" s="22">
        <f>SUMIF('ESTATÍSTICAS ATLETAS'!$I:$I,$A3,'ESTATÍSTICAS ATLETAS'!R:R)</f>
        <v>5</v>
      </c>
      <c r="L3" s="24">
        <f t="shared" si="3"/>
        <v>0.4</v>
      </c>
      <c r="M3" s="22">
        <f>SUMIF('ESTATÍSTICAS ATLETAS'!$I:$I,$A3,'ESTATÍSTICAS ATLETAS'!T:T)</f>
        <v>1</v>
      </c>
      <c r="N3" s="22">
        <f>SUMIF('ESTATÍSTICAS ATLETAS'!$I:$I,$A3,'ESTATÍSTICAS ATLETAS'!U:U)</f>
        <v>3</v>
      </c>
      <c r="O3" s="24">
        <f t="shared" si="4"/>
        <v>0.3333333333</v>
      </c>
      <c r="P3" s="22">
        <f>SUMIF('ESTATÍSTICAS ATLETAS'!$I:$I,$A3,'ESTATÍSTICAS ATLETAS'!W:W)</f>
        <v>0</v>
      </c>
      <c r="Q3" s="22">
        <f>SUMIF('ESTATÍSTICAS ATLETAS'!$I:$I,$A3,'ESTATÍSTICAS ATLETAS'!X:X)</f>
        <v>2</v>
      </c>
      <c r="R3" s="24">
        <f t="shared" si="5"/>
        <v>0</v>
      </c>
      <c r="S3" s="22">
        <f>SUMIF('ESTATÍSTICAS ATLETAS'!$I:$I,$A3,'ESTATÍSTICAS ATLETAS'!Z:Z)</f>
        <v>3</v>
      </c>
      <c r="T3" s="22">
        <f>SUMIF('ESTATÍSTICAS ATLETAS'!$I:$I,$A3,'ESTATÍSTICAS ATLETAS'!AA:AA)</f>
        <v>2</v>
      </c>
      <c r="U3" s="22">
        <f>SUMIF('ESTATÍSTICAS ATLETAS'!$I:$I,$A3,'ESTATÍSTICAS ATLETAS'!AB:AB)</f>
        <v>5</v>
      </c>
      <c r="V3" s="23">
        <f t="shared" si="6"/>
        <v>5</v>
      </c>
      <c r="W3" s="22">
        <f>SUMIF('ESTATÍSTICAS ATLETAS'!$I:$I,$A3,'ESTATÍSTICAS ATLETAS'!AC:AC)</f>
        <v>3</v>
      </c>
      <c r="X3" s="23">
        <f t="shared" si="7"/>
        <v>3</v>
      </c>
      <c r="Y3" s="22">
        <f>SUMIF('ESTATÍSTICAS ATLETAS'!$I:$I,$A3,'ESTATÍSTICAS ATLETAS'!AD:AD)</f>
        <v>1</v>
      </c>
      <c r="Z3" s="22">
        <f>SUMIF('ESTATÍSTICAS ATLETAS'!$I:$I,$A3,'ESTATÍSTICAS ATLETAS'!AE:AE)</f>
        <v>1</v>
      </c>
      <c r="AA3" s="22">
        <f>SUMIF('ESTATÍSTICAS ATLETAS'!$I:$I,$A3,'ESTATÍSTICAS ATLETAS'!AF:AF)</f>
        <v>0</v>
      </c>
      <c r="AB3" s="22">
        <f>SUMIF('ESTATÍSTICAS ATLETAS'!$I:$I,$A3,'ESTATÍSTICAS ATLETAS'!AG:AG)</f>
        <v>2</v>
      </c>
      <c r="AC3" s="22">
        <f>SUMIF('ESTATÍSTICAS ATLETAS'!$I:$I,$A3,'ESTATÍSTICAS ATLETAS'!AH:AH)</f>
        <v>1</v>
      </c>
      <c r="AD3" s="22">
        <f>SUMIF('ESTATÍSTICAS ATLETAS'!$I:$I,$A3,'ESTATÍSTICAS ATLETAS'!AI:AI)</f>
        <v>17</v>
      </c>
      <c r="AE3" s="25">
        <f>SUMIF('ESTATÍSTICAS ATLETAS'!$I:$I,$A3,'ESTATÍSTICAS ATLETAS'!AJ:AJ)</f>
        <v>8</v>
      </c>
    </row>
    <row r="4">
      <c r="A4" s="3" t="s">
        <v>24</v>
      </c>
      <c r="B4" s="4">
        <f>VLOOKUP(A4,'LISTA DE ATLETAS'!D:G,4,FALSE)</f>
        <v>87</v>
      </c>
      <c r="C4" s="37"/>
      <c r="D4" s="37">
        <f>COUNTIF('ESTATÍSTICAS ATLETAS'!I:I,A4)</f>
        <v>4</v>
      </c>
      <c r="E4" s="37">
        <f>SUMIF('ESTATÍSTICAS ATLETAS'!I:I,A4,'ESTATÍSTICAS ATLETAS'!M:M)</f>
        <v>6</v>
      </c>
      <c r="F4" s="82">
        <f t="shared" si="1"/>
        <v>1.5</v>
      </c>
      <c r="G4" s="37">
        <f>SUMIF('ESTATÍSTICAS ATLETAS'!$I:$I,$A4,'ESTATÍSTICAS ATLETAS'!N:N)</f>
        <v>2</v>
      </c>
      <c r="H4" s="37">
        <f>SUMIF('ESTATÍSTICAS ATLETAS'!$I:$I,$A4,'ESTATÍSTICAS ATLETAS'!O:O)</f>
        <v>9</v>
      </c>
      <c r="I4" s="38">
        <f t="shared" si="2"/>
        <v>0.2222222222</v>
      </c>
      <c r="J4" s="37">
        <f>SUMIF('ESTATÍSTICAS ATLETAS'!$I:$I,$A4,'ESTATÍSTICAS ATLETAS'!Q:Q)</f>
        <v>0</v>
      </c>
      <c r="K4" s="37">
        <f>SUMIF('ESTATÍSTICAS ATLETAS'!$I:$I,$A4,'ESTATÍSTICAS ATLETAS'!R:R)</f>
        <v>2</v>
      </c>
      <c r="L4" s="38">
        <f t="shared" si="3"/>
        <v>0</v>
      </c>
      <c r="M4" s="37">
        <f>SUMIF('ESTATÍSTICAS ATLETAS'!$I:$I,$A4,'ESTATÍSTICAS ATLETAS'!T:T)</f>
        <v>2</v>
      </c>
      <c r="N4" s="37">
        <f>SUMIF('ESTATÍSTICAS ATLETAS'!$I:$I,$A4,'ESTATÍSTICAS ATLETAS'!U:U)</f>
        <v>7</v>
      </c>
      <c r="O4" s="38">
        <f t="shared" si="4"/>
        <v>0.2857142857</v>
      </c>
      <c r="P4" s="37">
        <f>SUMIF('ESTATÍSTICAS ATLETAS'!$I:$I,$A4,'ESTATÍSTICAS ATLETAS'!W:W)</f>
        <v>0</v>
      </c>
      <c r="Q4" s="37">
        <f>SUMIF('ESTATÍSTICAS ATLETAS'!$I:$I,$A4,'ESTATÍSTICAS ATLETAS'!X:X)</f>
        <v>0</v>
      </c>
      <c r="R4" s="38" t="str">
        <f t="shared" si="5"/>
        <v/>
      </c>
      <c r="S4" s="37">
        <f>SUMIF('ESTATÍSTICAS ATLETAS'!$I:$I,$A4,'ESTATÍSTICAS ATLETAS'!Z:Z)</f>
        <v>3</v>
      </c>
      <c r="T4" s="37">
        <f>SUMIF('ESTATÍSTICAS ATLETAS'!$I:$I,$A4,'ESTATÍSTICAS ATLETAS'!AA:AA)</f>
        <v>12</v>
      </c>
      <c r="U4" s="37">
        <f>SUMIF('ESTATÍSTICAS ATLETAS'!$I:$I,$A4,'ESTATÍSTICAS ATLETAS'!AB:AB)</f>
        <v>15</v>
      </c>
      <c r="V4" s="82">
        <f t="shared" si="6"/>
        <v>3.75</v>
      </c>
      <c r="W4" s="37">
        <f>SUMIF('ESTATÍSTICAS ATLETAS'!$I:$I,$A4,'ESTATÍSTICAS ATLETAS'!AC:AC)</f>
        <v>5</v>
      </c>
      <c r="X4" s="82">
        <f t="shared" si="7"/>
        <v>1.25</v>
      </c>
      <c r="Y4" s="37">
        <f>SUMIF('ESTATÍSTICAS ATLETAS'!$I:$I,$A4,'ESTATÍSTICAS ATLETAS'!AD:AD)</f>
        <v>4</v>
      </c>
      <c r="Z4" s="37">
        <f>SUMIF('ESTATÍSTICAS ATLETAS'!$I:$I,$A4,'ESTATÍSTICAS ATLETAS'!AE:AE)</f>
        <v>5</v>
      </c>
      <c r="AA4" s="37">
        <f>SUMIF('ESTATÍSTICAS ATLETAS'!$I:$I,$A4,'ESTATÍSTICAS ATLETAS'!AF:AF)</f>
        <v>0</v>
      </c>
      <c r="AB4" s="37">
        <f>SUMIF('ESTATÍSTICAS ATLETAS'!$I:$I,$A4,'ESTATÍSTICAS ATLETAS'!AG:AG)</f>
        <v>0</v>
      </c>
      <c r="AC4" s="37">
        <f>SUMIF('ESTATÍSTICAS ATLETAS'!$I:$I,$A4,'ESTATÍSTICAS ATLETAS'!AH:AH)</f>
        <v>0</v>
      </c>
      <c r="AD4" s="37">
        <f>SUMIF('ESTATÍSTICAS ATLETAS'!$I:$I,$A4,'ESTATÍSTICAS ATLETAS'!AI:AI)</f>
        <v>12</v>
      </c>
      <c r="AE4" s="39">
        <f>SUMIF('ESTATÍSTICAS ATLETAS'!$I:$I,$A4,'ESTATÍSTICAS ATLETAS'!AJ:AJ)</f>
        <v>20</v>
      </c>
    </row>
    <row r="5">
      <c r="A5" s="20" t="s">
        <v>22</v>
      </c>
      <c r="B5" s="21">
        <f>VLOOKUP(A5,'LISTA DE ATLETAS'!D:G,4,FALSE)</f>
        <v>44</v>
      </c>
      <c r="C5" s="22"/>
      <c r="D5" s="22">
        <f>COUNTIF('ESTATÍSTICAS ATLETAS'!I:I,A5)</f>
        <v>3</v>
      </c>
      <c r="E5" s="22">
        <f>SUMIF('ESTATÍSTICAS ATLETAS'!I:I,A5,'ESTATÍSTICAS ATLETAS'!M:M)</f>
        <v>13</v>
      </c>
      <c r="F5" s="23">
        <f t="shared" si="1"/>
        <v>4.333333333</v>
      </c>
      <c r="G5" s="22">
        <f>SUMIF('ESTATÍSTICAS ATLETAS'!$I:$I,$A5,'ESTATÍSTICAS ATLETAS'!N:N)</f>
        <v>5</v>
      </c>
      <c r="H5" s="22">
        <f>SUMIF('ESTATÍSTICAS ATLETAS'!$I:$I,$A5,'ESTATÍSTICAS ATLETAS'!O:O)</f>
        <v>17</v>
      </c>
      <c r="I5" s="24">
        <f t="shared" si="2"/>
        <v>0.2941176471</v>
      </c>
      <c r="J5" s="22">
        <f>SUMIF('ESTATÍSTICAS ATLETAS'!$I:$I,$A5,'ESTATÍSTICAS ATLETAS'!Q:Q)</f>
        <v>2</v>
      </c>
      <c r="K5" s="22">
        <f>SUMIF('ESTATÍSTICAS ATLETAS'!$I:$I,$A5,'ESTATÍSTICAS ATLETAS'!R:R)</f>
        <v>7</v>
      </c>
      <c r="L5" s="24">
        <f t="shared" si="3"/>
        <v>0.2857142857</v>
      </c>
      <c r="M5" s="22">
        <f>SUMIF('ESTATÍSTICAS ATLETAS'!$I:$I,$A5,'ESTATÍSTICAS ATLETAS'!T:T)</f>
        <v>3</v>
      </c>
      <c r="N5" s="22">
        <f>SUMIF('ESTATÍSTICAS ATLETAS'!$I:$I,$A5,'ESTATÍSTICAS ATLETAS'!U:U)</f>
        <v>10</v>
      </c>
      <c r="O5" s="24">
        <f t="shared" si="4"/>
        <v>0.3</v>
      </c>
      <c r="P5" s="22">
        <f>SUMIF('ESTATÍSTICAS ATLETAS'!$I:$I,$A5,'ESTATÍSTICAS ATLETAS'!W:W)</f>
        <v>0</v>
      </c>
      <c r="Q5" s="22">
        <f>SUMIF('ESTATÍSTICAS ATLETAS'!$I:$I,$A5,'ESTATÍSTICAS ATLETAS'!X:X)</f>
        <v>1</v>
      </c>
      <c r="R5" s="24">
        <f t="shared" si="5"/>
        <v>0</v>
      </c>
      <c r="S5" s="22">
        <f>SUMIF('ESTATÍSTICAS ATLETAS'!$I:$I,$A5,'ESTATÍSTICAS ATLETAS'!Z:Z)</f>
        <v>3</v>
      </c>
      <c r="T5" s="22">
        <f>SUMIF('ESTATÍSTICAS ATLETAS'!$I:$I,$A5,'ESTATÍSTICAS ATLETAS'!AA:AA)</f>
        <v>2</v>
      </c>
      <c r="U5" s="22">
        <f>SUMIF('ESTATÍSTICAS ATLETAS'!$I:$I,$A5,'ESTATÍSTICAS ATLETAS'!AB:AB)</f>
        <v>5</v>
      </c>
      <c r="V5" s="23">
        <f t="shared" si="6"/>
        <v>1.666666667</v>
      </c>
      <c r="W5" s="22">
        <f>SUMIF('ESTATÍSTICAS ATLETAS'!$I:$I,$A5,'ESTATÍSTICAS ATLETAS'!AC:AC)</f>
        <v>6</v>
      </c>
      <c r="X5" s="23">
        <f t="shared" si="7"/>
        <v>2</v>
      </c>
      <c r="Y5" s="22">
        <f>SUMIF('ESTATÍSTICAS ATLETAS'!$I:$I,$A5,'ESTATÍSTICAS ATLETAS'!AD:AD)</f>
        <v>4</v>
      </c>
      <c r="Z5" s="22">
        <f>SUMIF('ESTATÍSTICAS ATLETAS'!$I:$I,$A5,'ESTATÍSTICAS ATLETAS'!AE:AE)</f>
        <v>3</v>
      </c>
      <c r="AA5" s="22">
        <f>SUMIF('ESTATÍSTICAS ATLETAS'!$I:$I,$A5,'ESTATÍSTICAS ATLETAS'!AF:AF)</f>
        <v>0</v>
      </c>
      <c r="AB5" s="22">
        <f>SUMIF('ESTATÍSTICAS ATLETAS'!$I:$I,$A5,'ESTATÍSTICAS ATLETAS'!AG:AG)</f>
        <v>0</v>
      </c>
      <c r="AC5" s="22">
        <f>SUMIF('ESTATÍSTICAS ATLETAS'!$I:$I,$A5,'ESTATÍSTICAS ATLETAS'!AH:AH)</f>
        <v>1</v>
      </c>
      <c r="AD5" s="22">
        <f>SUMIF('ESTATÍSTICAS ATLETAS'!$I:$I,$A5,'ESTATÍSTICAS ATLETAS'!AI:AI)</f>
        <v>17</v>
      </c>
      <c r="AE5" s="25">
        <f>SUMIF('ESTATÍSTICAS ATLETAS'!$I:$I,$A5,'ESTATÍSTICAS ATLETAS'!AJ:AJ)</f>
        <v>10</v>
      </c>
    </row>
    <row r="6">
      <c r="A6" s="3" t="s">
        <v>20</v>
      </c>
      <c r="B6" s="4">
        <f>VLOOKUP(A6,'LISTA DE ATLETAS'!D:G,4,FALSE)</f>
        <v>23</v>
      </c>
      <c r="C6" s="37"/>
      <c r="D6" s="37">
        <f>COUNTIF('ESTATÍSTICAS ATLETAS'!I:I,A6)</f>
        <v>4</v>
      </c>
      <c r="E6" s="37">
        <f>SUMIF('ESTATÍSTICAS ATLETAS'!I:I,A6,'ESTATÍSTICAS ATLETAS'!M:M)</f>
        <v>19</v>
      </c>
      <c r="F6" s="82">
        <f t="shared" si="1"/>
        <v>4.75</v>
      </c>
      <c r="G6" s="37">
        <f>SUMIF('ESTATÍSTICAS ATLETAS'!$I:$I,$A6,'ESTATÍSTICAS ATLETAS'!N:N)</f>
        <v>8</v>
      </c>
      <c r="H6" s="37">
        <f>SUMIF('ESTATÍSTICAS ATLETAS'!$I:$I,$A6,'ESTATÍSTICAS ATLETAS'!O:O)</f>
        <v>27</v>
      </c>
      <c r="I6" s="38">
        <f t="shared" si="2"/>
        <v>0.2962962963</v>
      </c>
      <c r="J6" s="37">
        <f>SUMIF('ESTATÍSTICAS ATLETAS'!$I:$I,$A6,'ESTATÍSTICAS ATLETAS'!Q:Q)</f>
        <v>8</v>
      </c>
      <c r="K6" s="37">
        <f>SUMIF('ESTATÍSTICAS ATLETAS'!$I:$I,$A6,'ESTATÍSTICAS ATLETAS'!R:R)</f>
        <v>27</v>
      </c>
      <c r="L6" s="38">
        <f t="shared" si="3"/>
        <v>0.2962962963</v>
      </c>
      <c r="M6" s="37">
        <f>SUMIF('ESTATÍSTICAS ATLETAS'!$I:$I,$A6,'ESTATÍSTICAS ATLETAS'!T:T)</f>
        <v>0</v>
      </c>
      <c r="N6" s="37">
        <f>SUMIF('ESTATÍSTICAS ATLETAS'!$I:$I,$A6,'ESTATÍSTICAS ATLETAS'!U:U)</f>
        <v>0</v>
      </c>
      <c r="O6" s="38" t="str">
        <f t="shared" si="4"/>
        <v/>
      </c>
      <c r="P6" s="37">
        <f>SUMIF('ESTATÍSTICAS ATLETAS'!$I:$I,$A6,'ESTATÍSTICAS ATLETAS'!W:W)</f>
        <v>3</v>
      </c>
      <c r="Q6" s="37">
        <f>SUMIF('ESTATÍSTICAS ATLETAS'!$I:$I,$A6,'ESTATÍSTICAS ATLETAS'!X:X)</f>
        <v>7</v>
      </c>
      <c r="R6" s="38">
        <f t="shared" si="5"/>
        <v>0.4285714286</v>
      </c>
      <c r="S6" s="37">
        <f>SUMIF('ESTATÍSTICAS ATLETAS'!$I:$I,$A6,'ESTATÍSTICAS ATLETAS'!Z:Z)</f>
        <v>10</v>
      </c>
      <c r="T6" s="37">
        <f>SUMIF('ESTATÍSTICAS ATLETAS'!$I:$I,$A6,'ESTATÍSTICAS ATLETAS'!AA:AA)</f>
        <v>23</v>
      </c>
      <c r="U6" s="37">
        <f>SUMIF('ESTATÍSTICAS ATLETAS'!$I:$I,$A6,'ESTATÍSTICAS ATLETAS'!AB:AB)</f>
        <v>33</v>
      </c>
      <c r="V6" s="82">
        <f t="shared" si="6"/>
        <v>8.25</v>
      </c>
      <c r="W6" s="37">
        <f>SUMIF('ESTATÍSTICAS ATLETAS'!$I:$I,$A6,'ESTATÍSTICAS ATLETAS'!AC:AC)</f>
        <v>11</v>
      </c>
      <c r="X6" s="82">
        <f t="shared" si="7"/>
        <v>2.75</v>
      </c>
      <c r="Y6" s="37">
        <f>SUMIF('ESTATÍSTICAS ATLETAS'!$I:$I,$A6,'ESTATÍSTICAS ATLETAS'!AD:AD)</f>
        <v>1</v>
      </c>
      <c r="Z6" s="37">
        <f>SUMIF('ESTATÍSTICAS ATLETAS'!$I:$I,$A6,'ESTATÍSTICAS ATLETAS'!AE:AE)</f>
        <v>6</v>
      </c>
      <c r="AA6" s="37">
        <f>SUMIF('ESTATÍSTICAS ATLETAS'!$I:$I,$A6,'ESTATÍSTICAS ATLETAS'!AF:AF)</f>
        <v>2</v>
      </c>
      <c r="AB6" s="37">
        <f>SUMIF('ESTATÍSTICAS ATLETAS'!$I:$I,$A6,'ESTATÍSTICAS ATLETAS'!AG:AG)</f>
        <v>4</v>
      </c>
      <c r="AC6" s="37">
        <f>SUMIF('ESTATÍSTICAS ATLETAS'!$I:$I,$A6,'ESTATÍSTICAS ATLETAS'!AH:AH)</f>
        <v>4</v>
      </c>
      <c r="AD6" s="37">
        <f>SUMIF('ESTATÍSTICAS ATLETAS'!$I:$I,$A6,'ESTATÍSTICAS ATLETAS'!AI:AI)</f>
        <v>58</v>
      </c>
      <c r="AE6" s="39">
        <f>SUMIF('ESTATÍSTICAS ATLETAS'!$I:$I,$A6,'ESTATÍSTICAS ATLETAS'!AJ:AJ)</f>
        <v>47</v>
      </c>
    </row>
    <row r="7">
      <c r="A7" s="20" t="s">
        <v>32</v>
      </c>
      <c r="B7" s="21">
        <f>VLOOKUP(A7,'LISTA DE ATLETAS'!D:G,4,FALSE)</f>
        <v>0</v>
      </c>
      <c r="C7" s="22"/>
      <c r="D7" s="22">
        <f>COUNTIF('ESTATÍSTICAS ATLETAS'!I:I,A7)</f>
        <v>1</v>
      </c>
      <c r="E7" s="22">
        <f>SUMIF('ESTATÍSTICAS ATLETAS'!I:I,A7,'ESTATÍSTICAS ATLETAS'!M:M)</f>
        <v>2</v>
      </c>
      <c r="F7" s="23">
        <f t="shared" si="1"/>
        <v>2</v>
      </c>
      <c r="G7" s="22">
        <f>SUMIF('ESTATÍSTICAS ATLETAS'!$I:$I,$A7,'ESTATÍSTICAS ATLETAS'!N:N)</f>
        <v>1</v>
      </c>
      <c r="H7" s="22">
        <f>SUMIF('ESTATÍSTICAS ATLETAS'!$I:$I,$A7,'ESTATÍSTICAS ATLETAS'!O:O)</f>
        <v>6</v>
      </c>
      <c r="I7" s="24">
        <f t="shared" si="2"/>
        <v>0.1666666667</v>
      </c>
      <c r="J7" s="22">
        <f>SUMIF('ESTATÍSTICAS ATLETAS'!$I:$I,$A7,'ESTATÍSTICAS ATLETAS'!Q:Q)</f>
        <v>1</v>
      </c>
      <c r="K7" s="22">
        <f>SUMIF('ESTATÍSTICAS ATLETAS'!$I:$I,$A7,'ESTATÍSTICAS ATLETAS'!R:R)</f>
        <v>6</v>
      </c>
      <c r="L7" s="24">
        <f t="shared" si="3"/>
        <v>0.1666666667</v>
      </c>
      <c r="M7" s="22">
        <f>SUMIF('ESTATÍSTICAS ATLETAS'!$I:$I,$A7,'ESTATÍSTICAS ATLETAS'!T:T)</f>
        <v>0</v>
      </c>
      <c r="N7" s="22">
        <f>SUMIF('ESTATÍSTICAS ATLETAS'!$I:$I,$A7,'ESTATÍSTICAS ATLETAS'!U:U)</f>
        <v>0</v>
      </c>
      <c r="O7" s="24" t="str">
        <f t="shared" si="4"/>
        <v/>
      </c>
      <c r="P7" s="22">
        <f>SUMIF('ESTATÍSTICAS ATLETAS'!$I:$I,$A7,'ESTATÍSTICAS ATLETAS'!W:W)</f>
        <v>0</v>
      </c>
      <c r="Q7" s="22">
        <f>SUMIF('ESTATÍSTICAS ATLETAS'!$I:$I,$A7,'ESTATÍSTICAS ATLETAS'!X:X)</f>
        <v>0</v>
      </c>
      <c r="R7" s="24" t="str">
        <f t="shared" si="5"/>
        <v/>
      </c>
      <c r="S7" s="22">
        <f>SUMIF('ESTATÍSTICAS ATLETAS'!$I:$I,$A7,'ESTATÍSTICAS ATLETAS'!Z:Z)</f>
        <v>3</v>
      </c>
      <c r="T7" s="22">
        <f>SUMIF('ESTATÍSTICAS ATLETAS'!$I:$I,$A7,'ESTATÍSTICAS ATLETAS'!AA:AA)</f>
        <v>5</v>
      </c>
      <c r="U7" s="22">
        <f>SUMIF('ESTATÍSTICAS ATLETAS'!$I:$I,$A7,'ESTATÍSTICAS ATLETAS'!AB:AB)</f>
        <v>8</v>
      </c>
      <c r="V7" s="23">
        <f t="shared" si="6"/>
        <v>8</v>
      </c>
      <c r="W7" s="22">
        <f>SUMIF('ESTATÍSTICAS ATLETAS'!$I:$I,$A7,'ESTATÍSTICAS ATLETAS'!AC:AC)</f>
        <v>4</v>
      </c>
      <c r="X7" s="23">
        <f t="shared" si="7"/>
        <v>4</v>
      </c>
      <c r="Y7" s="22">
        <f>SUMIF('ESTATÍSTICAS ATLETAS'!$I:$I,$A7,'ESTATÍSTICAS ATLETAS'!AD:AD)</f>
        <v>0</v>
      </c>
      <c r="Z7" s="22">
        <f>SUMIF('ESTATÍSTICAS ATLETAS'!$I:$I,$A7,'ESTATÍSTICAS ATLETAS'!AE:AE)</f>
        <v>2</v>
      </c>
      <c r="AA7" s="22">
        <f>SUMIF('ESTATÍSTICAS ATLETAS'!$I:$I,$A7,'ESTATÍSTICAS ATLETAS'!AF:AF)</f>
        <v>0</v>
      </c>
      <c r="AB7" s="22">
        <f>SUMIF('ESTATÍSTICAS ATLETAS'!$I:$I,$A7,'ESTATÍSTICAS ATLETAS'!AG:AG)</f>
        <v>0</v>
      </c>
      <c r="AC7" s="22">
        <f>SUMIF('ESTATÍSTICAS ATLETAS'!$I:$I,$A7,'ESTATÍSTICAS ATLETAS'!AH:AH)</f>
        <v>0</v>
      </c>
      <c r="AD7" s="22">
        <f>SUMIF('ESTATÍSTICAS ATLETAS'!$I:$I,$A7,'ESTATÍSTICAS ATLETAS'!AI:AI)</f>
        <v>21</v>
      </c>
      <c r="AE7" s="25">
        <f>SUMIF('ESTATÍSTICAS ATLETAS'!$I:$I,$A7,'ESTATÍSTICAS ATLETAS'!AJ:AJ)</f>
        <v>11</v>
      </c>
    </row>
    <row r="8">
      <c r="A8" s="3" t="s">
        <v>14</v>
      </c>
      <c r="B8" s="4">
        <f>VLOOKUP(A8,'LISTA DE ATLETAS'!D:G,4,FALSE)</f>
        <v>11</v>
      </c>
      <c r="C8" s="37"/>
      <c r="D8" s="37">
        <f>COUNTIF('ESTATÍSTICAS ATLETAS'!I:I,A8)</f>
        <v>3</v>
      </c>
      <c r="E8" s="37">
        <f>SUMIF('ESTATÍSTICAS ATLETAS'!I:I,A8,'ESTATÍSTICAS ATLETAS'!M:M)</f>
        <v>11</v>
      </c>
      <c r="F8" s="82">
        <f t="shared" si="1"/>
        <v>3.666666667</v>
      </c>
      <c r="G8" s="37">
        <f>SUMIF('ESTATÍSTICAS ATLETAS'!$I:$I,$A8,'ESTATÍSTICAS ATLETAS'!N:N)</f>
        <v>5</v>
      </c>
      <c r="H8" s="37">
        <f>SUMIF('ESTATÍSTICAS ATLETAS'!$I:$I,$A8,'ESTATÍSTICAS ATLETAS'!O:O)</f>
        <v>21</v>
      </c>
      <c r="I8" s="38">
        <f t="shared" si="2"/>
        <v>0.2380952381</v>
      </c>
      <c r="J8" s="37">
        <f>SUMIF('ESTATÍSTICAS ATLETAS'!$I:$I,$A8,'ESTATÍSTICAS ATLETAS'!Q:Q)</f>
        <v>4</v>
      </c>
      <c r="K8" s="37">
        <f>SUMIF('ESTATÍSTICAS ATLETAS'!$I:$I,$A8,'ESTATÍSTICAS ATLETAS'!R:R)</f>
        <v>18</v>
      </c>
      <c r="L8" s="38">
        <f t="shared" si="3"/>
        <v>0.2222222222</v>
      </c>
      <c r="M8" s="37">
        <f>SUMIF('ESTATÍSTICAS ATLETAS'!$I:$I,$A8,'ESTATÍSTICAS ATLETAS'!T:T)</f>
        <v>1</v>
      </c>
      <c r="N8" s="37">
        <f>SUMIF('ESTATÍSTICAS ATLETAS'!$I:$I,$A8,'ESTATÍSTICAS ATLETAS'!U:U)</f>
        <v>3</v>
      </c>
      <c r="O8" s="38">
        <f t="shared" si="4"/>
        <v>0.3333333333</v>
      </c>
      <c r="P8" s="37">
        <f>SUMIF('ESTATÍSTICAS ATLETAS'!$I:$I,$A8,'ESTATÍSTICAS ATLETAS'!W:W)</f>
        <v>0</v>
      </c>
      <c r="Q8" s="37">
        <f>SUMIF('ESTATÍSTICAS ATLETAS'!$I:$I,$A8,'ESTATÍSTICAS ATLETAS'!X:X)</f>
        <v>4</v>
      </c>
      <c r="R8" s="38">
        <f t="shared" si="5"/>
        <v>0</v>
      </c>
      <c r="S8" s="37">
        <f>SUMIF('ESTATÍSTICAS ATLETAS'!$I:$I,$A8,'ESTATÍSTICAS ATLETAS'!Z:Z)</f>
        <v>1</v>
      </c>
      <c r="T8" s="37">
        <f>SUMIF('ESTATÍSTICAS ATLETAS'!$I:$I,$A8,'ESTATÍSTICAS ATLETAS'!AA:AA)</f>
        <v>6</v>
      </c>
      <c r="U8" s="37">
        <f>SUMIF('ESTATÍSTICAS ATLETAS'!$I:$I,$A8,'ESTATÍSTICAS ATLETAS'!AB:AB)</f>
        <v>7</v>
      </c>
      <c r="V8" s="82">
        <f t="shared" si="6"/>
        <v>2.333333333</v>
      </c>
      <c r="W8" s="37">
        <f>SUMIF('ESTATÍSTICAS ATLETAS'!$I:$I,$A8,'ESTATÍSTICAS ATLETAS'!AC:AC)</f>
        <v>7</v>
      </c>
      <c r="X8" s="82">
        <f t="shared" si="7"/>
        <v>2.333333333</v>
      </c>
      <c r="Y8" s="37">
        <f>SUMIF('ESTATÍSTICAS ATLETAS'!$I:$I,$A8,'ESTATÍSTICAS ATLETAS'!AD:AD)</f>
        <v>6</v>
      </c>
      <c r="Z8" s="37">
        <f>SUMIF('ESTATÍSTICAS ATLETAS'!$I:$I,$A8,'ESTATÍSTICAS ATLETAS'!AE:AE)</f>
        <v>2</v>
      </c>
      <c r="AA8" s="37">
        <f>SUMIF('ESTATÍSTICAS ATLETAS'!$I:$I,$A8,'ESTATÍSTICAS ATLETAS'!AF:AF)</f>
        <v>0</v>
      </c>
      <c r="AB8" s="37">
        <f>SUMIF('ESTATÍSTICAS ATLETAS'!$I:$I,$A8,'ESTATÍSTICAS ATLETAS'!AG:AG)</f>
        <v>1</v>
      </c>
      <c r="AC8" s="37">
        <f>SUMIF('ESTATÍSTICAS ATLETAS'!$I:$I,$A8,'ESTATÍSTICAS ATLETAS'!AH:AH)</f>
        <v>3</v>
      </c>
      <c r="AD8" s="37">
        <f>SUMIF('ESTATÍSTICAS ATLETAS'!$I:$I,$A8,'ESTATÍSTICAS ATLETAS'!AI:AI)</f>
        <v>46</v>
      </c>
      <c r="AE8" s="39">
        <f>SUMIF('ESTATÍSTICAS ATLETAS'!$I:$I,$A8,'ESTATÍSTICAS ATLETAS'!AJ:AJ)</f>
        <v>1</v>
      </c>
    </row>
    <row r="9">
      <c r="A9" s="20" t="s">
        <v>12</v>
      </c>
      <c r="B9" s="21">
        <f>VLOOKUP(A9,'LISTA DE ATLETAS'!D:G,4,FALSE)</f>
        <v>10</v>
      </c>
      <c r="C9" s="22"/>
      <c r="D9" s="22">
        <f>COUNTIF('ESTATÍSTICAS ATLETAS'!I:I,A9)</f>
        <v>4</v>
      </c>
      <c r="E9" s="22">
        <f>SUMIF('ESTATÍSTICAS ATLETAS'!I:I,A9,'ESTATÍSTICAS ATLETAS'!M:M)</f>
        <v>94</v>
      </c>
      <c r="F9" s="23">
        <f t="shared" si="1"/>
        <v>23.5</v>
      </c>
      <c r="G9" s="22">
        <f>SUMIF('ESTATÍSTICAS ATLETAS'!$I:$I,$A9,'ESTATÍSTICAS ATLETAS'!N:N)</f>
        <v>38</v>
      </c>
      <c r="H9" s="22">
        <f>SUMIF('ESTATÍSTICAS ATLETAS'!$I:$I,$A9,'ESTATÍSTICAS ATLETAS'!O:O)</f>
        <v>97</v>
      </c>
      <c r="I9" s="24">
        <f t="shared" si="2"/>
        <v>0.3917525773</v>
      </c>
      <c r="J9" s="22">
        <f>SUMIF('ESTATÍSTICAS ATLETAS'!$I:$I,$A9,'ESTATÍSTICAS ATLETAS'!Q:Q)</f>
        <v>27</v>
      </c>
      <c r="K9" s="22">
        <f>SUMIF('ESTATÍSTICAS ATLETAS'!$I:$I,$A9,'ESTATÍSTICAS ATLETAS'!R:R)</f>
        <v>53</v>
      </c>
      <c r="L9" s="24">
        <f t="shared" si="3"/>
        <v>0.5094339623</v>
      </c>
      <c r="M9" s="22">
        <f>SUMIF('ESTATÍSTICAS ATLETAS'!$I:$I,$A9,'ESTATÍSTICAS ATLETAS'!T:T)</f>
        <v>11</v>
      </c>
      <c r="N9" s="22">
        <f>SUMIF('ESTATÍSTICAS ATLETAS'!$I:$I,$A9,'ESTATÍSTICAS ATLETAS'!U:U)</f>
        <v>44</v>
      </c>
      <c r="O9" s="24">
        <f t="shared" si="4"/>
        <v>0.25</v>
      </c>
      <c r="P9" s="22">
        <f>SUMIF('ESTATÍSTICAS ATLETAS'!$I:$I,$A9,'ESTATÍSTICAS ATLETAS'!W:W)</f>
        <v>7</v>
      </c>
      <c r="Q9" s="22">
        <f>SUMIF('ESTATÍSTICAS ATLETAS'!$I:$I,$A9,'ESTATÍSTICAS ATLETAS'!X:X)</f>
        <v>14</v>
      </c>
      <c r="R9" s="24">
        <f t="shared" si="5"/>
        <v>0.5</v>
      </c>
      <c r="S9" s="22">
        <f>SUMIF('ESTATÍSTICAS ATLETAS'!$I:$I,$A9,'ESTATÍSTICAS ATLETAS'!Z:Z)</f>
        <v>7</v>
      </c>
      <c r="T9" s="22">
        <f>SUMIF('ESTATÍSTICAS ATLETAS'!$I:$I,$A9,'ESTATÍSTICAS ATLETAS'!AA:AA)</f>
        <v>19</v>
      </c>
      <c r="U9" s="22">
        <f>SUMIF('ESTATÍSTICAS ATLETAS'!$I:$I,$A9,'ESTATÍSTICAS ATLETAS'!AB:AB)</f>
        <v>26</v>
      </c>
      <c r="V9" s="23">
        <f t="shared" si="6"/>
        <v>6.5</v>
      </c>
      <c r="W9" s="22">
        <f>SUMIF('ESTATÍSTICAS ATLETAS'!$I:$I,$A9,'ESTATÍSTICAS ATLETAS'!AC:AC)</f>
        <v>14</v>
      </c>
      <c r="X9" s="23">
        <f t="shared" si="7"/>
        <v>3.5</v>
      </c>
      <c r="Y9" s="22">
        <f>SUMIF('ESTATÍSTICAS ATLETAS'!$I:$I,$A9,'ESTATÍSTICAS ATLETAS'!AD:AD)</f>
        <v>13</v>
      </c>
      <c r="Z9" s="22">
        <f>SUMIF('ESTATÍSTICAS ATLETAS'!$I:$I,$A9,'ESTATÍSTICAS ATLETAS'!AE:AE)</f>
        <v>11</v>
      </c>
      <c r="AA9" s="22">
        <f>SUMIF('ESTATÍSTICAS ATLETAS'!$I:$I,$A9,'ESTATÍSTICAS ATLETAS'!AF:AF)</f>
        <v>0</v>
      </c>
      <c r="AB9" s="22">
        <f>SUMIF('ESTATÍSTICAS ATLETAS'!$I:$I,$A9,'ESTATÍSTICAS ATLETAS'!AG:AG)</f>
        <v>1</v>
      </c>
      <c r="AC9" s="22">
        <f>SUMIF('ESTATÍSTICAS ATLETAS'!$I:$I,$A9,'ESTATÍSTICAS ATLETAS'!AH:AH)</f>
        <v>10</v>
      </c>
      <c r="AD9" s="22">
        <f>SUMIF('ESTATÍSTICAS ATLETAS'!$I:$I,$A9,'ESTATÍSTICAS ATLETAS'!AI:AI)</f>
        <v>57</v>
      </c>
      <c r="AE9" s="25">
        <f>SUMIF('ESTATÍSTICAS ATLETAS'!$I:$I,$A9,'ESTATÍSTICAS ATLETAS'!AJ:AJ)</f>
        <v>66</v>
      </c>
    </row>
    <row r="10">
      <c r="A10" s="3" t="s">
        <v>18</v>
      </c>
      <c r="B10" s="4">
        <f>VLOOKUP(A10,'LISTA DE ATLETAS'!D:G,4,FALSE)</f>
        <v>11</v>
      </c>
      <c r="C10" s="37"/>
      <c r="D10" s="37">
        <f>COUNTIF('ESTATÍSTICAS ATLETAS'!I:I,A10)</f>
        <v>3</v>
      </c>
      <c r="E10" s="37">
        <f>SUMIF('ESTATÍSTICAS ATLETAS'!I:I,A10,'ESTATÍSTICAS ATLETAS'!M:M)</f>
        <v>28</v>
      </c>
      <c r="F10" s="82">
        <f t="shared" si="1"/>
        <v>9.333333333</v>
      </c>
      <c r="G10" s="37">
        <f>SUMIF('ESTATÍSTICAS ATLETAS'!$I:$I,$A10,'ESTATÍSTICAS ATLETAS'!N:N)</f>
        <v>12</v>
      </c>
      <c r="H10" s="37">
        <f>SUMIF('ESTATÍSTICAS ATLETAS'!$I:$I,$A10,'ESTATÍSTICAS ATLETAS'!O:O)</f>
        <v>33</v>
      </c>
      <c r="I10" s="38">
        <f t="shared" si="2"/>
        <v>0.3636363636</v>
      </c>
      <c r="J10" s="37">
        <f>SUMIF('ESTATÍSTICAS ATLETAS'!$I:$I,$A10,'ESTATÍSTICAS ATLETAS'!Q:Q)</f>
        <v>8</v>
      </c>
      <c r="K10" s="37">
        <f>SUMIF('ESTATÍSTICAS ATLETAS'!$I:$I,$A10,'ESTATÍSTICAS ATLETAS'!R:R)</f>
        <v>17</v>
      </c>
      <c r="L10" s="38">
        <f t="shared" si="3"/>
        <v>0.4705882353</v>
      </c>
      <c r="M10" s="37">
        <f>SUMIF('ESTATÍSTICAS ATLETAS'!$I:$I,$A10,'ESTATÍSTICAS ATLETAS'!T:T)</f>
        <v>4</v>
      </c>
      <c r="N10" s="37">
        <f>SUMIF('ESTATÍSTICAS ATLETAS'!$I:$I,$A10,'ESTATÍSTICAS ATLETAS'!U:U)</f>
        <v>16</v>
      </c>
      <c r="O10" s="38">
        <f t="shared" si="4"/>
        <v>0.25</v>
      </c>
      <c r="P10" s="37">
        <f>SUMIF('ESTATÍSTICAS ATLETAS'!$I:$I,$A10,'ESTATÍSTICAS ATLETAS'!W:W)</f>
        <v>0</v>
      </c>
      <c r="Q10" s="37">
        <f>SUMIF('ESTATÍSTICAS ATLETAS'!$I:$I,$A10,'ESTATÍSTICAS ATLETAS'!X:X)</f>
        <v>0</v>
      </c>
      <c r="R10" s="38" t="str">
        <f t="shared" si="5"/>
        <v/>
      </c>
      <c r="S10" s="37">
        <f>SUMIF('ESTATÍSTICAS ATLETAS'!$I:$I,$A10,'ESTATÍSTICAS ATLETAS'!Z:Z)</f>
        <v>5</v>
      </c>
      <c r="T10" s="37">
        <f>SUMIF('ESTATÍSTICAS ATLETAS'!$I:$I,$A10,'ESTATÍSTICAS ATLETAS'!AA:AA)</f>
        <v>12</v>
      </c>
      <c r="U10" s="37">
        <f>SUMIF('ESTATÍSTICAS ATLETAS'!$I:$I,$A10,'ESTATÍSTICAS ATLETAS'!AB:AB)</f>
        <v>17</v>
      </c>
      <c r="V10" s="82">
        <f t="shared" si="6"/>
        <v>5.666666667</v>
      </c>
      <c r="W10" s="37">
        <f>SUMIF('ESTATÍSTICAS ATLETAS'!$I:$I,$A10,'ESTATÍSTICAS ATLETAS'!AC:AC)</f>
        <v>8</v>
      </c>
      <c r="X10" s="82">
        <f t="shared" si="7"/>
        <v>2.666666667</v>
      </c>
      <c r="Y10" s="37">
        <f>SUMIF('ESTATÍSTICAS ATLETAS'!$I:$I,$A10,'ESTATÍSTICAS ATLETAS'!AD:AD)</f>
        <v>11</v>
      </c>
      <c r="Z10" s="37">
        <f>SUMIF('ESTATÍSTICAS ATLETAS'!$I:$I,$A10,'ESTATÍSTICAS ATLETAS'!AE:AE)</f>
        <v>4</v>
      </c>
      <c r="AA10" s="37">
        <f>SUMIF('ESTATÍSTICAS ATLETAS'!$I:$I,$A10,'ESTATÍSTICAS ATLETAS'!AF:AF)</f>
        <v>0</v>
      </c>
      <c r="AB10" s="37">
        <f>SUMIF('ESTATÍSTICAS ATLETAS'!$I:$I,$A10,'ESTATÍSTICAS ATLETAS'!AG:AG)</f>
        <v>2</v>
      </c>
      <c r="AC10" s="37">
        <f>SUMIF('ESTATÍSTICAS ATLETAS'!$I:$I,$A10,'ESTATÍSTICAS ATLETAS'!AH:AH)</f>
        <v>3</v>
      </c>
      <c r="AD10" s="37">
        <f>SUMIF('ESTATÍSTICAS ATLETAS'!$I:$I,$A10,'ESTATÍSTICAS ATLETAS'!AI:AI)</f>
        <v>16</v>
      </c>
      <c r="AE10" s="39">
        <f>SUMIF('ESTATÍSTICAS ATLETAS'!$I:$I,$A10,'ESTATÍSTICAS ATLETAS'!AJ:AJ)</f>
        <v>25</v>
      </c>
    </row>
    <row r="11">
      <c r="A11" s="20" t="s">
        <v>16</v>
      </c>
      <c r="B11" s="21">
        <f>VLOOKUP(A11,'LISTA DE ATLETAS'!D:G,4,FALSE)</f>
        <v>12</v>
      </c>
      <c r="C11" s="22"/>
      <c r="D11" s="22">
        <f>COUNTIF('ESTATÍSTICAS ATLETAS'!I:I,A11)</f>
        <v>3</v>
      </c>
      <c r="E11" s="22">
        <f>SUMIF('ESTATÍSTICAS ATLETAS'!I:I,A11,'ESTATÍSTICAS ATLETAS'!M:M)</f>
        <v>19</v>
      </c>
      <c r="F11" s="23">
        <f t="shared" si="1"/>
        <v>6.333333333</v>
      </c>
      <c r="G11" s="22">
        <f>SUMIF('ESTATÍSTICAS ATLETAS'!$I:$I,$A11,'ESTATÍSTICAS ATLETAS'!N:N)</f>
        <v>8</v>
      </c>
      <c r="H11" s="22">
        <f>SUMIF('ESTATÍSTICAS ATLETAS'!$I:$I,$A11,'ESTATÍSTICAS ATLETAS'!O:O)</f>
        <v>34</v>
      </c>
      <c r="I11" s="24">
        <f t="shared" si="2"/>
        <v>0.2352941176</v>
      </c>
      <c r="J11" s="22">
        <f>SUMIF('ESTATÍSTICAS ATLETAS'!$I:$I,$A11,'ESTATÍSTICAS ATLETAS'!Q:Q)</f>
        <v>7</v>
      </c>
      <c r="K11" s="22">
        <f>SUMIF('ESTATÍSTICAS ATLETAS'!$I:$I,$A11,'ESTATÍSTICAS ATLETAS'!R:R)</f>
        <v>21</v>
      </c>
      <c r="L11" s="24">
        <f t="shared" si="3"/>
        <v>0.3333333333</v>
      </c>
      <c r="M11" s="22">
        <f>SUMIF('ESTATÍSTICAS ATLETAS'!$I:$I,$A11,'ESTATÍSTICAS ATLETAS'!T:T)</f>
        <v>1</v>
      </c>
      <c r="N11" s="22">
        <f>SUMIF('ESTATÍSTICAS ATLETAS'!$I:$I,$A11,'ESTATÍSTICAS ATLETAS'!U:U)</f>
        <v>13</v>
      </c>
      <c r="O11" s="24">
        <f t="shared" si="4"/>
        <v>0.07692307692</v>
      </c>
      <c r="P11" s="22">
        <f>SUMIF('ESTATÍSTICAS ATLETAS'!$I:$I,$A11,'ESTATÍSTICAS ATLETAS'!W:W)</f>
        <v>2</v>
      </c>
      <c r="Q11" s="22">
        <f>SUMIF('ESTATÍSTICAS ATLETAS'!$I:$I,$A11,'ESTATÍSTICAS ATLETAS'!X:X)</f>
        <v>2</v>
      </c>
      <c r="R11" s="24">
        <f t="shared" si="5"/>
        <v>1</v>
      </c>
      <c r="S11" s="22">
        <f>SUMIF('ESTATÍSTICAS ATLETAS'!$I:$I,$A11,'ESTATÍSTICAS ATLETAS'!Z:Z)</f>
        <v>1</v>
      </c>
      <c r="T11" s="22">
        <f>SUMIF('ESTATÍSTICAS ATLETAS'!$I:$I,$A11,'ESTATÍSTICAS ATLETAS'!AA:AA)</f>
        <v>9</v>
      </c>
      <c r="U11" s="22">
        <f>SUMIF('ESTATÍSTICAS ATLETAS'!$I:$I,$A11,'ESTATÍSTICAS ATLETAS'!AB:AB)</f>
        <v>10</v>
      </c>
      <c r="V11" s="23">
        <f t="shared" si="6"/>
        <v>3.333333333</v>
      </c>
      <c r="W11" s="22">
        <f>SUMIF('ESTATÍSTICAS ATLETAS'!$I:$I,$A11,'ESTATÍSTICAS ATLETAS'!AC:AC)</f>
        <v>5</v>
      </c>
      <c r="X11" s="23">
        <f t="shared" si="7"/>
        <v>1.666666667</v>
      </c>
      <c r="Y11" s="22">
        <f>SUMIF('ESTATÍSTICAS ATLETAS'!$I:$I,$A11,'ESTATÍSTICAS ATLETAS'!AD:AD)</f>
        <v>4</v>
      </c>
      <c r="Z11" s="22">
        <f>SUMIF('ESTATÍSTICAS ATLETAS'!$I:$I,$A11,'ESTATÍSTICAS ATLETAS'!AE:AE)</f>
        <v>6</v>
      </c>
      <c r="AA11" s="22">
        <f>SUMIF('ESTATÍSTICAS ATLETAS'!$I:$I,$A11,'ESTATÍSTICAS ATLETAS'!AF:AF)</f>
        <v>0</v>
      </c>
      <c r="AB11" s="22">
        <f>SUMIF('ESTATÍSTICAS ATLETAS'!$I:$I,$A11,'ESTATÍSTICAS ATLETAS'!AG:AG)</f>
        <v>5</v>
      </c>
      <c r="AC11" s="22">
        <f>SUMIF('ESTATÍSTICAS ATLETAS'!$I:$I,$A11,'ESTATÍSTICAS ATLETAS'!AH:AH)</f>
        <v>2</v>
      </c>
      <c r="AD11" s="22">
        <f>SUMIF('ESTATÍSTICAS ATLETAS'!$I:$I,$A11,'ESTATÍSTICAS ATLETAS'!AI:AI)</f>
        <v>13</v>
      </c>
      <c r="AE11" s="25">
        <f>SUMIF('ESTATÍSTICAS ATLETAS'!$I:$I,$A11,'ESTATÍSTICAS ATLETAS'!AJ:AJ)</f>
        <v>10</v>
      </c>
    </row>
    <row r="12">
      <c r="A12" s="3" t="s">
        <v>10</v>
      </c>
      <c r="B12" s="4">
        <f>VLOOKUP(A12,'LISTA DE ATLETAS'!D:G,4,FALSE)</f>
        <v>6</v>
      </c>
      <c r="C12" s="37"/>
      <c r="D12" s="37">
        <f>COUNTIF('ESTATÍSTICAS ATLETAS'!I:I,A12)</f>
        <v>2</v>
      </c>
      <c r="E12" s="37">
        <f>SUMIF('ESTATÍSTICAS ATLETAS'!I:I,A12,'ESTATÍSTICAS ATLETAS'!M:M)</f>
        <v>0</v>
      </c>
      <c r="F12" s="82">
        <f t="shared" si="1"/>
        <v>0</v>
      </c>
      <c r="G12" s="37">
        <f>SUMIF('ESTATÍSTICAS ATLETAS'!$I:$I,$A12,'ESTATÍSTICAS ATLETAS'!N:N)</f>
        <v>0</v>
      </c>
      <c r="H12" s="37">
        <f>SUMIF('ESTATÍSTICAS ATLETAS'!$I:$I,$A12,'ESTATÍSTICAS ATLETAS'!O:O)</f>
        <v>3</v>
      </c>
      <c r="I12" s="38">
        <f t="shared" si="2"/>
        <v>0</v>
      </c>
      <c r="J12" s="37">
        <f>SUMIF('ESTATÍSTICAS ATLETAS'!$I:$I,$A12,'ESTATÍSTICAS ATLETAS'!Q:Q)</f>
        <v>0</v>
      </c>
      <c r="K12" s="37">
        <f>SUMIF('ESTATÍSTICAS ATLETAS'!$I:$I,$A12,'ESTATÍSTICAS ATLETAS'!R:R)</f>
        <v>3</v>
      </c>
      <c r="L12" s="38">
        <f t="shared" si="3"/>
        <v>0</v>
      </c>
      <c r="M12" s="37">
        <f>SUMIF('ESTATÍSTICAS ATLETAS'!$I:$I,$A12,'ESTATÍSTICAS ATLETAS'!T:T)</f>
        <v>0</v>
      </c>
      <c r="N12" s="37">
        <f>SUMIF('ESTATÍSTICAS ATLETAS'!$I:$I,$A12,'ESTATÍSTICAS ATLETAS'!U:U)</f>
        <v>0</v>
      </c>
      <c r="O12" s="38" t="str">
        <f t="shared" si="4"/>
        <v/>
      </c>
      <c r="P12" s="37">
        <f>SUMIF('ESTATÍSTICAS ATLETAS'!$I:$I,$A12,'ESTATÍSTICAS ATLETAS'!W:W)</f>
        <v>0</v>
      </c>
      <c r="Q12" s="37">
        <f>SUMIF('ESTATÍSTICAS ATLETAS'!$I:$I,$A12,'ESTATÍSTICAS ATLETAS'!X:X)</f>
        <v>2</v>
      </c>
      <c r="R12" s="38">
        <f t="shared" si="5"/>
        <v>0</v>
      </c>
      <c r="S12" s="37">
        <f>SUMIF('ESTATÍSTICAS ATLETAS'!$I:$I,$A12,'ESTATÍSTICAS ATLETAS'!Z:Z)</f>
        <v>2</v>
      </c>
      <c r="T12" s="37">
        <f>SUMIF('ESTATÍSTICAS ATLETAS'!$I:$I,$A12,'ESTATÍSTICAS ATLETAS'!AA:AA)</f>
        <v>10</v>
      </c>
      <c r="U12" s="37">
        <f>SUMIF('ESTATÍSTICAS ATLETAS'!$I:$I,$A12,'ESTATÍSTICAS ATLETAS'!AB:AB)</f>
        <v>12</v>
      </c>
      <c r="V12" s="82">
        <f t="shared" si="6"/>
        <v>6</v>
      </c>
      <c r="W12" s="37">
        <f>SUMIF('ESTATÍSTICAS ATLETAS'!$I:$I,$A12,'ESTATÍSTICAS ATLETAS'!AC:AC)</f>
        <v>5</v>
      </c>
      <c r="X12" s="82">
        <f t="shared" si="7"/>
        <v>2.5</v>
      </c>
      <c r="Y12" s="37">
        <f>SUMIF('ESTATÍSTICAS ATLETAS'!$I:$I,$A12,'ESTATÍSTICAS ATLETAS'!AD:AD)</f>
        <v>3</v>
      </c>
      <c r="Z12" s="37">
        <f>SUMIF('ESTATÍSTICAS ATLETAS'!$I:$I,$A12,'ESTATÍSTICAS ATLETAS'!AE:AE)</f>
        <v>6</v>
      </c>
      <c r="AA12" s="37">
        <f>SUMIF('ESTATÍSTICAS ATLETAS'!$I:$I,$A12,'ESTATÍSTICAS ATLETAS'!AF:AF)</f>
        <v>0</v>
      </c>
      <c r="AB12" s="37">
        <f>SUMIF('ESTATÍSTICAS ATLETAS'!$I:$I,$A12,'ESTATÍSTICAS ATLETAS'!AG:AG)</f>
        <v>1</v>
      </c>
      <c r="AC12" s="37">
        <f>SUMIF('ESTATÍSTICAS ATLETAS'!$I:$I,$A12,'ESTATÍSTICAS ATLETAS'!AH:AH)</f>
        <v>1</v>
      </c>
      <c r="AD12" s="37">
        <f>SUMIF('ESTATÍSTICAS ATLETAS'!$I:$I,$A12,'ESTATÍSTICAS ATLETAS'!AI:AI)</f>
        <v>28</v>
      </c>
      <c r="AE12" s="39">
        <f>SUMIF('ESTATÍSTICAS ATLETAS'!$I:$I,$A12,'ESTATÍSTICAS ATLETAS'!AJ:AJ)</f>
        <v>15</v>
      </c>
    </row>
    <row r="13">
      <c r="A13" s="20" t="s">
        <v>28</v>
      </c>
      <c r="B13" s="21">
        <f>VLOOKUP(A13,'LISTA DE ATLETAS'!D:G,4,FALSE)</f>
        <v>19</v>
      </c>
      <c r="C13" s="22"/>
      <c r="D13" s="22">
        <f>COUNTIF('ESTATÍSTICAS ATLETAS'!I:I,A13)</f>
        <v>3</v>
      </c>
      <c r="E13" s="22">
        <f>SUMIF('ESTATÍSTICAS ATLETAS'!I:I,A13,'ESTATÍSTICAS ATLETAS'!M:M)</f>
        <v>44</v>
      </c>
      <c r="F13" s="23">
        <f t="shared" si="1"/>
        <v>14.66666667</v>
      </c>
      <c r="G13" s="22">
        <f>SUMIF('ESTATÍSTICAS ATLETAS'!$I:$I,$A13,'ESTATÍSTICAS ATLETAS'!N:N)</f>
        <v>20</v>
      </c>
      <c r="H13" s="22">
        <f>SUMIF('ESTATÍSTICAS ATLETAS'!$I:$I,$A13,'ESTATÍSTICAS ATLETAS'!O:O)</f>
        <v>41</v>
      </c>
      <c r="I13" s="24">
        <f t="shared" si="2"/>
        <v>0.487804878</v>
      </c>
      <c r="J13" s="22">
        <f>SUMIF('ESTATÍSTICAS ATLETAS'!$I:$I,$A13,'ESTATÍSTICAS ATLETAS'!Q:Q)</f>
        <v>20</v>
      </c>
      <c r="K13" s="22">
        <f>SUMIF('ESTATÍSTICAS ATLETAS'!$I:$I,$A13,'ESTATÍSTICAS ATLETAS'!R:R)</f>
        <v>36</v>
      </c>
      <c r="L13" s="24">
        <f t="shared" si="3"/>
        <v>0.5555555556</v>
      </c>
      <c r="M13" s="22">
        <f>SUMIF('ESTATÍSTICAS ATLETAS'!$I:$I,$A13,'ESTATÍSTICAS ATLETAS'!T:T)</f>
        <v>0</v>
      </c>
      <c r="N13" s="22">
        <f>SUMIF('ESTATÍSTICAS ATLETAS'!$I:$I,$A13,'ESTATÍSTICAS ATLETAS'!U:U)</f>
        <v>5</v>
      </c>
      <c r="O13" s="24">
        <f t="shared" si="4"/>
        <v>0</v>
      </c>
      <c r="P13" s="22">
        <f>SUMIF('ESTATÍSTICAS ATLETAS'!$I:$I,$A13,'ESTATÍSTICAS ATLETAS'!W:W)</f>
        <v>4</v>
      </c>
      <c r="Q13" s="22">
        <f>SUMIF('ESTATÍSTICAS ATLETAS'!$I:$I,$A13,'ESTATÍSTICAS ATLETAS'!X:X)</f>
        <v>10</v>
      </c>
      <c r="R13" s="24">
        <f t="shared" si="5"/>
        <v>0.4</v>
      </c>
      <c r="S13" s="22">
        <f>SUMIF('ESTATÍSTICAS ATLETAS'!$I:$I,$A13,'ESTATÍSTICAS ATLETAS'!Z:Z)</f>
        <v>14</v>
      </c>
      <c r="T13" s="22">
        <f>SUMIF('ESTATÍSTICAS ATLETAS'!$I:$I,$A13,'ESTATÍSTICAS ATLETAS'!AA:AA)</f>
        <v>24</v>
      </c>
      <c r="U13" s="22">
        <f>SUMIF('ESTATÍSTICAS ATLETAS'!$I:$I,$A13,'ESTATÍSTICAS ATLETAS'!AB:AB)</f>
        <v>38</v>
      </c>
      <c r="V13" s="23">
        <f t="shared" si="6"/>
        <v>12.66666667</v>
      </c>
      <c r="W13" s="22">
        <f>SUMIF('ESTATÍSTICAS ATLETAS'!$I:$I,$A13,'ESTATÍSTICAS ATLETAS'!AC:AC)</f>
        <v>3</v>
      </c>
      <c r="X13" s="23">
        <f t="shared" si="7"/>
        <v>1</v>
      </c>
      <c r="Y13" s="22">
        <f>SUMIF('ESTATÍSTICAS ATLETAS'!$I:$I,$A13,'ESTATÍSTICAS ATLETAS'!AD:AD)</f>
        <v>12</v>
      </c>
      <c r="Z13" s="22">
        <f>SUMIF('ESTATÍSTICAS ATLETAS'!$I:$I,$A13,'ESTATÍSTICAS ATLETAS'!AE:AE)</f>
        <v>8</v>
      </c>
      <c r="AA13" s="22">
        <f>SUMIF('ESTATÍSTICAS ATLETAS'!$I:$I,$A13,'ESTATÍSTICAS ATLETAS'!AF:AF)</f>
        <v>3</v>
      </c>
      <c r="AB13" s="22">
        <f>SUMIF('ESTATÍSTICAS ATLETAS'!$I:$I,$A13,'ESTATÍSTICAS ATLETAS'!AG:AG)</f>
        <v>7</v>
      </c>
      <c r="AC13" s="22">
        <f>SUMIF('ESTATÍSTICAS ATLETAS'!$I:$I,$A13,'ESTATÍSTICAS ATLETAS'!AH:AH)</f>
        <v>6</v>
      </c>
      <c r="AD13" s="22">
        <f>SUMIF('ESTATÍSTICAS ATLETAS'!$I:$I,$A13,'ESTATÍSTICAS ATLETAS'!AI:AI)</f>
        <v>7</v>
      </c>
      <c r="AE13" s="25">
        <f>SUMIF('ESTATÍSTICAS ATLETAS'!$I:$I,$A13,'ESTATÍSTICAS ATLETAS'!AJ:AJ)</f>
        <v>57</v>
      </c>
    </row>
    <row r="14">
      <c r="A14" s="7" t="s">
        <v>30</v>
      </c>
      <c r="B14" s="8">
        <f>VLOOKUP(A14,'LISTA DE ATLETAS'!D:G,4,FALSE)</f>
        <v>27</v>
      </c>
      <c r="C14" s="83"/>
      <c r="D14" s="83">
        <f>COUNTIF('ESTATÍSTICAS ATLETAS'!I:I,A14)</f>
        <v>1</v>
      </c>
      <c r="E14" s="83">
        <f>SUMIF('ESTATÍSTICAS ATLETAS'!I:I,A14,'ESTATÍSTICAS ATLETAS'!M:M)</f>
        <v>4</v>
      </c>
      <c r="F14" s="84">
        <f t="shared" si="1"/>
        <v>4</v>
      </c>
      <c r="G14" s="83">
        <f>SUMIF('ESTATÍSTICAS ATLETAS'!$I:$I,$A14,'ESTATÍSTICAS ATLETAS'!N:N)</f>
        <v>2</v>
      </c>
      <c r="H14" s="83">
        <f>SUMIF('ESTATÍSTICAS ATLETAS'!$I:$I,$A14,'ESTATÍSTICAS ATLETAS'!O:O)</f>
        <v>5</v>
      </c>
      <c r="I14" s="44">
        <f t="shared" si="2"/>
        <v>0.4</v>
      </c>
      <c r="J14" s="83">
        <f>SUMIF('ESTATÍSTICAS ATLETAS'!$I:$I,$A14,'ESTATÍSTICAS ATLETAS'!Q:Q)</f>
        <v>2</v>
      </c>
      <c r="K14" s="83">
        <f>SUMIF('ESTATÍSTICAS ATLETAS'!$I:$I,$A14,'ESTATÍSTICAS ATLETAS'!R:R)</f>
        <v>3</v>
      </c>
      <c r="L14" s="44">
        <f t="shared" si="3"/>
        <v>0.6666666667</v>
      </c>
      <c r="M14" s="83">
        <f>SUMIF('ESTATÍSTICAS ATLETAS'!$I:$I,$A14,'ESTATÍSTICAS ATLETAS'!T:T)</f>
        <v>0</v>
      </c>
      <c r="N14" s="83">
        <f>SUMIF('ESTATÍSTICAS ATLETAS'!$I:$I,$A14,'ESTATÍSTICAS ATLETAS'!U:U)</f>
        <v>2</v>
      </c>
      <c r="O14" s="44">
        <f t="shared" si="4"/>
        <v>0</v>
      </c>
      <c r="P14" s="83">
        <f>SUMIF('ESTATÍSTICAS ATLETAS'!$I:$I,$A14,'ESTATÍSTICAS ATLETAS'!W:W)</f>
        <v>0</v>
      </c>
      <c r="Q14" s="83">
        <f>SUMIF('ESTATÍSTICAS ATLETAS'!$I:$I,$A14,'ESTATÍSTICAS ATLETAS'!X:X)</f>
        <v>0</v>
      </c>
      <c r="R14" s="44" t="str">
        <f t="shared" si="5"/>
        <v/>
      </c>
      <c r="S14" s="83">
        <f>SUMIF('ESTATÍSTICAS ATLETAS'!$I:$I,$A14,'ESTATÍSTICAS ATLETAS'!Z:Z)</f>
        <v>3</v>
      </c>
      <c r="T14" s="83">
        <f>SUMIF('ESTATÍSTICAS ATLETAS'!$I:$I,$A14,'ESTATÍSTICAS ATLETAS'!AA:AA)</f>
        <v>3</v>
      </c>
      <c r="U14" s="83">
        <f>SUMIF('ESTATÍSTICAS ATLETAS'!$I:$I,$A14,'ESTATÍSTICAS ATLETAS'!AB:AB)</f>
        <v>6</v>
      </c>
      <c r="V14" s="84">
        <f t="shared" si="6"/>
        <v>6</v>
      </c>
      <c r="W14" s="83">
        <f>SUMIF('ESTATÍSTICAS ATLETAS'!$I:$I,$A14,'ESTATÍSTICAS ATLETAS'!AC:AC)</f>
        <v>1</v>
      </c>
      <c r="X14" s="84">
        <f t="shared" si="7"/>
        <v>1</v>
      </c>
      <c r="Y14" s="83">
        <f>SUMIF('ESTATÍSTICAS ATLETAS'!$I:$I,$A14,'ESTATÍSTICAS ATLETAS'!AD:AD)</f>
        <v>1</v>
      </c>
      <c r="Z14" s="83">
        <f>SUMIF('ESTATÍSTICAS ATLETAS'!$I:$I,$A14,'ESTATÍSTICAS ATLETAS'!AE:AE)</f>
        <v>2</v>
      </c>
      <c r="AA14" s="83">
        <f>SUMIF('ESTATÍSTICAS ATLETAS'!$I:$I,$A14,'ESTATÍSTICAS ATLETAS'!AF:AF)</f>
        <v>0</v>
      </c>
      <c r="AB14" s="83">
        <f>SUMIF('ESTATÍSTICAS ATLETAS'!$I:$I,$A14,'ESTATÍSTICAS ATLETAS'!AG:AG)</f>
        <v>0</v>
      </c>
      <c r="AC14" s="83">
        <f>SUMIF('ESTATÍSTICAS ATLETAS'!$I:$I,$A14,'ESTATÍSTICAS ATLETAS'!AH:AH)</f>
        <v>0</v>
      </c>
      <c r="AD14" s="83">
        <f>SUMIF('ESTATÍSTICAS ATLETAS'!$I:$I,$A14,'ESTATÍSTICAS ATLETAS'!AI:AI)</f>
        <v>17</v>
      </c>
      <c r="AE14" s="85">
        <f>SUMIF('ESTATÍSTICAS ATLETAS'!$I:$I,$A14,'ESTATÍSTICAS ATLETAS'!AJ:AJ)</f>
        <v>9</v>
      </c>
    </row>
    <row r="15">
      <c r="F15" s="32"/>
      <c r="V15" s="32"/>
      <c r="X15" s="32"/>
    </row>
    <row r="16">
      <c r="F16" s="32"/>
      <c r="V16" s="32"/>
      <c r="X16" s="32"/>
    </row>
    <row r="17">
      <c r="E17" s="86"/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  <row r="1000">
      <c r="F1000" s="32"/>
      <c r="V1000" s="32"/>
      <c r="X1000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1" t="s">
        <v>3</v>
      </c>
      <c r="B1" s="52" t="s">
        <v>6</v>
      </c>
      <c r="C1" s="52" t="s">
        <v>2</v>
      </c>
      <c r="D1" s="52" t="s">
        <v>228</v>
      </c>
      <c r="E1" s="53" t="s">
        <v>229</v>
      </c>
      <c r="F1" s="53" t="s">
        <v>288</v>
      </c>
      <c r="G1" s="53" t="s">
        <v>231</v>
      </c>
      <c r="H1" s="53" t="s">
        <v>232</v>
      </c>
      <c r="I1" s="87" t="s">
        <v>233</v>
      </c>
      <c r="J1" s="52" t="s">
        <v>234</v>
      </c>
      <c r="K1" s="54" t="s">
        <v>235</v>
      </c>
      <c r="L1" s="52" t="s">
        <v>236</v>
      </c>
      <c r="M1" s="52" t="s">
        <v>237</v>
      </c>
      <c r="N1" s="52" t="s">
        <v>238</v>
      </c>
      <c r="O1" s="52" t="s">
        <v>239</v>
      </c>
      <c r="P1" s="52" t="s">
        <v>240</v>
      </c>
      <c r="Q1" s="52" t="s">
        <v>241</v>
      </c>
      <c r="R1" s="52" t="s">
        <v>242</v>
      </c>
      <c r="S1" s="52" t="s">
        <v>243</v>
      </c>
      <c r="T1" s="52" t="s">
        <v>244</v>
      </c>
      <c r="U1" s="52" t="s">
        <v>245</v>
      </c>
      <c r="V1" s="53" t="s">
        <v>286</v>
      </c>
      <c r="W1" s="52" t="s">
        <v>247</v>
      </c>
      <c r="X1" s="53" t="s">
        <v>287</v>
      </c>
      <c r="Y1" s="52" t="s">
        <v>249</v>
      </c>
      <c r="Z1" s="52" t="s">
        <v>250</v>
      </c>
      <c r="AA1" s="52" t="s">
        <v>251</v>
      </c>
      <c r="AB1" s="52" t="s">
        <v>252</v>
      </c>
      <c r="AC1" s="52" t="s">
        <v>253</v>
      </c>
      <c r="AD1" s="52" t="s">
        <v>254</v>
      </c>
      <c r="AE1" s="88" t="s">
        <v>255</v>
      </c>
    </row>
    <row r="2">
      <c r="A2" s="89" t="s">
        <v>84</v>
      </c>
      <c r="B2" s="90">
        <f>VLOOKUP(A2,'LISTA DE ATLETAS'!D:G,4,FALSE)</f>
        <v>12</v>
      </c>
      <c r="C2" s="91"/>
      <c r="D2" s="91">
        <f>COUNTIF('ESTATÍSTICAS ATLETAS'!I:I,A2)</f>
        <v>2</v>
      </c>
      <c r="E2" s="91">
        <f>SUMIF('ESTATÍSTICAS ATLETAS'!I:I,A2,'ESTATÍSTICAS ATLETAS'!M:M)</f>
        <v>15</v>
      </c>
      <c r="F2" s="92">
        <f t="shared" ref="F2:F15" si="1">E2/D2</f>
        <v>7.5</v>
      </c>
      <c r="G2" s="91">
        <f>SUMIF('ESTATÍSTICAS ATLETAS'!$I:$I,$A2,'ESTATÍSTICAS ATLETAS'!N:N)</f>
        <v>7</v>
      </c>
      <c r="H2" s="91">
        <f>SUMIF('ESTATÍSTICAS ATLETAS'!$I:$I,$A2,'ESTATÍSTICAS ATLETAS'!O:O)</f>
        <v>18</v>
      </c>
      <c r="I2" s="93">
        <f t="shared" ref="I2:I15" si="2">IFERROR(G2/H2,"")</f>
        <v>0.3888888889</v>
      </c>
      <c r="J2" s="91">
        <f>SUMIF('ESTATÍSTICAS ATLETAS'!$I:$I,$A2,'ESTATÍSTICAS ATLETAS'!Q:Q)</f>
        <v>6</v>
      </c>
      <c r="K2" s="91">
        <f>SUMIF('ESTATÍSTICAS ATLETAS'!$I:$I,$A2,'ESTATÍSTICAS ATLETAS'!R:R)</f>
        <v>15</v>
      </c>
      <c r="L2" s="93">
        <f t="shared" ref="L2:L15" si="3">IFERROR(J2/K2,"")</f>
        <v>0.4</v>
      </c>
      <c r="M2" s="91">
        <f>SUMIF('ESTATÍSTICAS ATLETAS'!$I:$I,$A2,'ESTATÍSTICAS ATLETAS'!T:T)</f>
        <v>1</v>
      </c>
      <c r="N2" s="91">
        <f>SUMIF('ESTATÍSTICAS ATLETAS'!$I:$I,$A2,'ESTATÍSTICAS ATLETAS'!U:U)</f>
        <v>3</v>
      </c>
      <c r="O2" s="93">
        <f t="shared" ref="O2:O15" si="4">IFERROR(M2/N2,"")</f>
        <v>0.3333333333</v>
      </c>
      <c r="P2" s="91">
        <f>SUMIF('ESTATÍSTICAS ATLETAS'!$I:$I,$A2,'ESTATÍSTICAS ATLETAS'!W:W)</f>
        <v>0</v>
      </c>
      <c r="Q2" s="91">
        <f>SUMIF('ESTATÍSTICAS ATLETAS'!$I:$I,$A2,'ESTATÍSTICAS ATLETAS'!X:X)</f>
        <v>6</v>
      </c>
      <c r="R2" s="93">
        <f t="shared" ref="R2:R15" si="5">IFERROR(P2/Q2,"")</f>
        <v>0</v>
      </c>
      <c r="S2" s="91">
        <f>SUMIF('ESTATÍSTICAS ATLETAS'!$I:$I,$A2,'ESTATÍSTICAS ATLETAS'!Z:Z)</f>
        <v>9</v>
      </c>
      <c r="T2" s="91">
        <f>SUMIF('ESTATÍSTICAS ATLETAS'!$I:$I,$A2,'ESTATÍSTICAS ATLETAS'!AA:AA)</f>
        <v>6</v>
      </c>
      <c r="U2" s="91">
        <f>SUMIF('ESTATÍSTICAS ATLETAS'!$I:$I,$A2,'ESTATÍSTICAS ATLETAS'!AB:AB)</f>
        <v>15</v>
      </c>
      <c r="V2" s="92">
        <f t="shared" ref="V2:V15" si="6">U2/D2</f>
        <v>7.5</v>
      </c>
      <c r="W2" s="91">
        <f>SUMIF('ESTATÍSTICAS ATLETAS'!$I:$I,$A2,'ESTATÍSTICAS ATLETAS'!AC:AC)</f>
        <v>5</v>
      </c>
      <c r="X2" s="92">
        <f t="shared" ref="X2:X15" si="7">W2/D2</f>
        <v>2.5</v>
      </c>
      <c r="Y2" s="91">
        <f>SUMIF('ESTATÍSTICAS ATLETAS'!$I:$I,$A2,'ESTATÍSTICAS ATLETAS'!AD:AD)</f>
        <v>6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1</v>
      </c>
      <c r="AC2" s="91">
        <f>SUMIF('ESTATÍSTICAS ATLETAS'!$I:$I,$A2,'ESTATÍSTICAS ATLETAS'!AH:AH)</f>
        <v>3</v>
      </c>
      <c r="AD2" s="91">
        <f>SUMIF('ESTATÍSTICAS ATLETAS'!$I:$I,$A2,'ESTATÍSTICAS ATLETAS'!AI:AI)</f>
        <v>59</v>
      </c>
      <c r="AE2" s="94">
        <f>SUMIF('ESTATÍSTICAS ATLETAS'!$I:$I,$A2,'ESTATÍSTICAS ATLETAS'!AJ:AJ)</f>
        <v>14</v>
      </c>
    </row>
    <row r="3">
      <c r="A3" s="60" t="s">
        <v>70</v>
      </c>
      <c r="B3" s="61" t="str">
        <f>VLOOKUP(A3,'LISTA DE ATLETAS'!D:G,4,FALSE)</f>
        <v/>
      </c>
      <c r="C3" s="63"/>
      <c r="D3" s="63">
        <f>COUNTIF('ESTATÍSTICAS ATLETAS'!I:I,A3)</f>
        <v>3</v>
      </c>
      <c r="E3" s="63">
        <f>SUMIF('ESTATÍSTICAS ATLETAS'!I:I,A3,'ESTATÍSTICAS ATLETAS'!M:M)</f>
        <v>2</v>
      </c>
      <c r="F3" s="95">
        <f t="shared" si="1"/>
        <v>0.6666666667</v>
      </c>
      <c r="G3" s="63">
        <f>SUMIF('ESTATÍSTICAS ATLETAS'!$I:$I,$A3,'ESTATÍSTICAS ATLETAS'!N:N)</f>
        <v>1</v>
      </c>
      <c r="H3" s="63">
        <f>SUMIF('ESTATÍSTICAS ATLETAS'!$I:$I,$A3,'ESTATÍSTICAS ATLETAS'!O:O)</f>
        <v>18</v>
      </c>
      <c r="I3" s="64">
        <f t="shared" si="2"/>
        <v>0.05555555556</v>
      </c>
      <c r="J3" s="63">
        <f>SUMIF('ESTATÍSTICAS ATLETAS'!$I:$I,$A3,'ESTATÍSTICAS ATLETAS'!Q:Q)</f>
        <v>1</v>
      </c>
      <c r="K3" s="63">
        <f>SUMIF('ESTATÍSTICAS ATLETAS'!$I:$I,$A3,'ESTATÍSTICAS ATLETAS'!R:R)</f>
        <v>12</v>
      </c>
      <c r="L3" s="64">
        <f t="shared" si="3"/>
        <v>0.08333333333</v>
      </c>
      <c r="M3" s="63">
        <f>SUMIF('ESTATÍSTICAS ATLETAS'!$I:$I,$A3,'ESTATÍSTICAS ATLETAS'!T:T)</f>
        <v>0</v>
      </c>
      <c r="N3" s="63">
        <f>SUMIF('ESTATÍSTICAS ATLETAS'!$I:$I,$A3,'ESTATÍSTICAS ATLETAS'!U:U)</f>
        <v>6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2</v>
      </c>
      <c r="T3" s="63">
        <f>SUMIF('ESTATÍSTICAS ATLETAS'!$I:$I,$A3,'ESTATÍSTICAS ATLETAS'!AA:AA)</f>
        <v>7</v>
      </c>
      <c r="U3" s="63">
        <f>SUMIF('ESTATÍSTICAS ATLETAS'!$I:$I,$A3,'ESTATÍSTICAS ATLETAS'!AB:AB)</f>
        <v>9</v>
      </c>
      <c r="V3" s="95">
        <f t="shared" si="6"/>
        <v>3</v>
      </c>
      <c r="W3" s="63">
        <f>SUMIF('ESTATÍSTICAS ATLETAS'!$I:$I,$A3,'ESTATÍSTICAS ATLETAS'!AC:AC)</f>
        <v>8</v>
      </c>
      <c r="X3" s="95">
        <f t="shared" si="7"/>
        <v>2.666666667</v>
      </c>
      <c r="Y3" s="63">
        <f>SUMIF('ESTATÍSTICAS ATLETAS'!$I:$I,$A3,'ESTATÍSTICAS ATLETAS'!AD:AD)</f>
        <v>4</v>
      </c>
      <c r="Z3" s="63">
        <f>SUMIF('ESTATÍSTICAS ATLETAS'!$I:$I,$A3,'ESTATÍSTICAS ATLETAS'!AE:AE)</f>
        <v>1</v>
      </c>
      <c r="AA3" s="63">
        <f>SUMIF('ESTATÍSTICAS ATLETAS'!$I:$I,$A3,'ESTATÍSTICAS ATLETAS'!AF:AF)</f>
        <v>0</v>
      </c>
      <c r="AB3" s="63">
        <f>SUMIF('ESTATÍSTICAS ATLETAS'!$I:$I,$A3,'ESTATÍSTICAS ATLETAS'!AG:AG)</f>
        <v>3</v>
      </c>
      <c r="AC3" s="63">
        <f>SUMIF('ESTATÍSTICAS ATLETAS'!$I:$I,$A3,'ESTATÍSTICAS ATLETAS'!AH:AH)</f>
        <v>0</v>
      </c>
      <c r="AD3" s="63">
        <f>SUMIF('ESTATÍSTICAS ATLETAS'!$I:$I,$A3,'ESTATÍSTICAS ATLETAS'!AI:AI)</f>
        <v>12</v>
      </c>
      <c r="AE3" s="65">
        <f>SUMIF('ESTATÍSTICAS ATLETAS'!$I:$I,$A3,'ESTATÍSTICAS ATLETAS'!AJ:AJ)</f>
        <v>-1</v>
      </c>
    </row>
    <row r="4">
      <c r="A4" s="89" t="s">
        <v>76</v>
      </c>
      <c r="B4" s="90" t="str">
        <f>VLOOKUP(A4,'LISTA DE ATLETAS'!D:G,4,FALSE)</f>
        <v/>
      </c>
      <c r="C4" s="91"/>
      <c r="D4" s="91">
        <f>COUNTIF('ESTATÍSTICAS ATLETAS'!I:I,A4)</f>
        <v>1</v>
      </c>
      <c r="E4" s="91">
        <f>SUMIF('ESTATÍSTICAS ATLETAS'!I:I,A4,'ESTATÍSTICAS ATLETAS'!M:M)</f>
        <v>4</v>
      </c>
      <c r="F4" s="92">
        <f t="shared" si="1"/>
        <v>4</v>
      </c>
      <c r="G4" s="91">
        <f>SUMIF('ESTATÍSTICAS ATLETAS'!$I:$I,$A4,'ESTATÍSTICAS ATLETAS'!N:N)</f>
        <v>2</v>
      </c>
      <c r="H4" s="91">
        <f>SUMIF('ESTATÍSTICAS ATLETAS'!$I:$I,$A4,'ESTATÍSTICAS ATLETAS'!O:O)</f>
        <v>6</v>
      </c>
      <c r="I4" s="93">
        <f t="shared" si="2"/>
        <v>0.3333333333</v>
      </c>
      <c r="J4" s="91">
        <f>SUMIF('ESTATÍSTICAS ATLETAS'!$I:$I,$A4,'ESTATÍSTICAS ATLETAS'!Q:Q)</f>
        <v>2</v>
      </c>
      <c r="K4" s="91">
        <f>SUMIF('ESTATÍSTICAS ATLETAS'!$I:$I,$A4,'ESTATÍSTICAS ATLETAS'!R:R)</f>
        <v>5</v>
      </c>
      <c r="L4" s="93">
        <f t="shared" si="3"/>
        <v>0.4</v>
      </c>
      <c r="M4" s="91">
        <f>SUMIF('ESTATÍSTICAS ATLETAS'!$I:$I,$A4,'ESTATÍSTICAS ATLETAS'!T:T)</f>
        <v>0</v>
      </c>
      <c r="N4" s="91">
        <f>SUMIF('ESTATÍSTICAS ATLETAS'!$I:$I,$A4,'ESTATÍSTICAS ATLETAS'!U:U)</f>
        <v>1</v>
      </c>
      <c r="O4" s="93">
        <f t="shared" si="4"/>
        <v>0</v>
      </c>
      <c r="P4" s="91">
        <f>SUMIF('ESTATÍSTICAS ATLETAS'!$I:$I,$A4,'ESTATÍSTICAS ATLETAS'!W:W)</f>
        <v>0</v>
      </c>
      <c r="Q4" s="91">
        <f>SUMIF('ESTATÍSTICAS ATLETAS'!$I:$I,$A4,'ESTATÍSTICAS ATLETAS'!X:X)</f>
        <v>0</v>
      </c>
      <c r="R4" s="93" t="str">
        <f t="shared" si="5"/>
        <v/>
      </c>
      <c r="S4" s="91">
        <f>SUMIF('ESTATÍSTICAS ATLETAS'!$I:$I,$A4,'ESTATÍSTICAS ATLETAS'!Z:Z)</f>
        <v>3</v>
      </c>
      <c r="T4" s="91">
        <f>SUMIF('ESTATÍSTICAS ATLETAS'!$I:$I,$A4,'ESTATÍSTICAS ATLETAS'!AA:AA)</f>
        <v>4</v>
      </c>
      <c r="U4" s="91">
        <f>SUMIF('ESTATÍSTICAS ATLETAS'!$I:$I,$A4,'ESTATÍSTICAS ATLETAS'!AB:AB)</f>
        <v>7</v>
      </c>
      <c r="V4" s="92">
        <f t="shared" si="6"/>
        <v>7</v>
      </c>
      <c r="W4" s="91">
        <f>SUMIF('ESTATÍSTICAS ATLETAS'!$I:$I,$A4,'ESTATÍSTICAS ATLETAS'!AC:AC)</f>
        <v>2</v>
      </c>
      <c r="X4" s="92">
        <f t="shared" si="7"/>
        <v>2</v>
      </c>
      <c r="Y4" s="91">
        <f>SUMIF('ESTATÍSTICAS ATLETAS'!$I:$I,$A4,'ESTATÍSTICAS ATLETAS'!AD:AD)</f>
        <v>1</v>
      </c>
      <c r="Z4" s="91">
        <f>SUMIF('ESTATÍSTICAS ATLETAS'!$I:$I,$A4,'ESTATÍSTICAS ATLETAS'!AE:AE)</f>
        <v>0</v>
      </c>
      <c r="AA4" s="91">
        <f>SUMIF('ESTATÍSTICAS ATLETAS'!$I:$I,$A4,'ESTATÍSTICAS ATLETAS'!AF:AF)</f>
        <v>0</v>
      </c>
      <c r="AB4" s="91">
        <f>SUMIF('ESTATÍSTICAS ATLETAS'!$I:$I,$A4,'ESTATÍSTICAS ATLETAS'!AG:AG)</f>
        <v>0</v>
      </c>
      <c r="AC4" s="91">
        <f>SUMIF('ESTATÍSTICAS ATLETAS'!$I:$I,$A4,'ESTATÍSTICAS ATLETAS'!AH:AH)</f>
        <v>0</v>
      </c>
      <c r="AD4" s="91">
        <f>SUMIF('ESTATÍSTICAS ATLETAS'!$I:$I,$A4,'ESTATÍSTICAS ATLETAS'!AI:AI)</f>
        <v>5</v>
      </c>
      <c r="AE4" s="94">
        <f>SUMIF('ESTATÍSTICAS ATLETAS'!$I:$I,$A4,'ESTATÍSTICAS ATLETAS'!AJ:AJ)</f>
        <v>8</v>
      </c>
    </row>
    <row r="5">
      <c r="A5" s="60" t="s">
        <v>92</v>
      </c>
      <c r="B5" s="61">
        <f>VLOOKUP(A5,'LISTA DE ATLETAS'!D:G,4,FALSE)</f>
        <v>0</v>
      </c>
      <c r="C5" s="63"/>
      <c r="D5" s="63">
        <f>COUNTIF('ESTATÍSTICAS ATLETAS'!I:I,A5)</f>
        <v>1</v>
      </c>
      <c r="E5" s="63">
        <f>SUMIF('ESTATÍSTICAS ATLETAS'!I:I,A5,'ESTATÍSTICAS ATLETAS'!M:M)</f>
        <v>22</v>
      </c>
      <c r="F5" s="95">
        <f t="shared" si="1"/>
        <v>22</v>
      </c>
      <c r="G5" s="63">
        <f>SUMIF('ESTATÍSTICAS ATLETAS'!$I:$I,$A5,'ESTATÍSTICAS ATLETAS'!N:N)</f>
        <v>10</v>
      </c>
      <c r="H5" s="63">
        <f>SUMIF('ESTATÍSTICAS ATLETAS'!$I:$I,$A5,'ESTATÍSTICAS ATLETAS'!O:O)</f>
        <v>20</v>
      </c>
      <c r="I5" s="64">
        <f t="shared" si="2"/>
        <v>0.5</v>
      </c>
      <c r="J5" s="63">
        <f>SUMIF('ESTATÍSTICAS ATLETAS'!$I:$I,$A5,'ESTATÍSTICAS ATLETAS'!Q:Q)</f>
        <v>10</v>
      </c>
      <c r="K5" s="63">
        <f>SUMIF('ESTATÍSTICAS ATLETAS'!$I:$I,$A5,'ESTATÍSTICAS ATLETAS'!R:R)</f>
        <v>15</v>
      </c>
      <c r="L5" s="64">
        <f t="shared" si="3"/>
        <v>0.6666666667</v>
      </c>
      <c r="M5" s="63">
        <f>SUMIF('ESTATÍSTICAS ATLETAS'!$I:$I,$A5,'ESTATÍSTICAS ATLETAS'!T:T)</f>
        <v>0</v>
      </c>
      <c r="N5" s="63">
        <f>SUMIF('ESTATÍSTICAS ATLETAS'!$I:$I,$A5,'ESTATÍSTICAS ATLETAS'!U:U)</f>
        <v>5</v>
      </c>
      <c r="O5" s="64">
        <f t="shared" si="4"/>
        <v>0</v>
      </c>
      <c r="P5" s="63">
        <f>SUMIF('ESTATÍSTICAS ATLETAS'!$I:$I,$A5,'ESTATÍSTICAS ATLETAS'!W:W)</f>
        <v>2</v>
      </c>
      <c r="Q5" s="63">
        <f>SUMIF('ESTATÍSTICAS ATLETAS'!$I:$I,$A5,'ESTATÍSTICAS ATLETAS'!X:X)</f>
        <v>2</v>
      </c>
      <c r="R5" s="64">
        <f t="shared" si="5"/>
        <v>1</v>
      </c>
      <c r="S5" s="63">
        <f>SUMIF('ESTATÍSTICAS ATLETAS'!$I:$I,$A5,'ESTATÍSTICAS ATLETAS'!Z:Z)</f>
        <v>1</v>
      </c>
      <c r="T5" s="63">
        <f>SUMIF('ESTATÍSTICAS ATLETAS'!$I:$I,$A5,'ESTATÍSTICAS ATLETAS'!AA:AA)</f>
        <v>1</v>
      </c>
      <c r="U5" s="63">
        <f>SUMIF('ESTATÍSTICAS ATLETAS'!$I:$I,$A5,'ESTATÍSTICAS ATLETAS'!AB:AB)</f>
        <v>2</v>
      </c>
      <c r="V5" s="95">
        <f t="shared" si="6"/>
        <v>2</v>
      </c>
      <c r="W5" s="63">
        <f>SUMIF('ESTATÍSTICAS ATLETAS'!$I:$I,$A5,'ESTATÍSTICAS ATLETAS'!AC:AC)</f>
        <v>1</v>
      </c>
      <c r="X5" s="95">
        <f t="shared" si="7"/>
        <v>1</v>
      </c>
      <c r="Y5" s="63">
        <f>SUMIF('ESTATÍSTICAS ATLETAS'!$I:$I,$A5,'ESTATÍSTICAS ATLETAS'!AD:AD)</f>
        <v>1</v>
      </c>
      <c r="Z5" s="63">
        <f>SUMIF('ESTATÍSTICAS ATLETAS'!$I:$I,$A5,'ESTATÍSTICAS ATLETAS'!AE:AE)</f>
        <v>1</v>
      </c>
      <c r="AA5" s="63">
        <f>SUMIF('ESTATÍSTICAS ATLETAS'!$I:$I,$A5,'ESTATÍSTICAS ATLETAS'!AF:AF)</f>
        <v>0</v>
      </c>
      <c r="AB5" s="63">
        <f>SUMIF('ESTATÍSTICAS ATLETAS'!$I:$I,$A5,'ESTATÍSTICAS ATLETAS'!AG:AG)</f>
        <v>2</v>
      </c>
      <c r="AC5" s="63">
        <f>SUMIF('ESTATÍSTICAS ATLETAS'!$I:$I,$A5,'ESTATÍSTICAS ATLETAS'!AH:AH)</f>
        <v>2</v>
      </c>
      <c r="AD5" s="63">
        <f>SUMIF('ESTATÍSTICAS ATLETAS'!$I:$I,$A5,'ESTATÍSTICAS ATLETAS'!AI:AI)</f>
        <v>10</v>
      </c>
      <c r="AE5" s="65">
        <f>SUMIF('ESTATÍSTICAS ATLETAS'!$I:$I,$A5,'ESTATÍSTICAS ATLETAS'!AJ:AJ)</f>
        <v>15</v>
      </c>
    </row>
    <row r="6">
      <c r="A6" s="89" t="s">
        <v>88</v>
      </c>
      <c r="B6" s="90">
        <f>VLOOKUP(A6,'LISTA DE ATLETAS'!D:G,4,FALSE)</f>
        <v>22</v>
      </c>
      <c r="C6" s="91"/>
      <c r="D6" s="91">
        <f>COUNTIF('ESTATÍSTICAS ATLETAS'!I:I,A6)</f>
        <v>1</v>
      </c>
      <c r="E6" s="91">
        <f>SUMIF('ESTATÍSTICAS ATLETAS'!I:I,A6,'ESTATÍSTICAS ATLETAS'!M:M)</f>
        <v>14</v>
      </c>
      <c r="F6" s="92">
        <f t="shared" si="1"/>
        <v>14</v>
      </c>
      <c r="G6" s="91">
        <f>SUMIF('ESTATÍSTICAS ATLETAS'!$I:$I,$A6,'ESTATÍSTICAS ATLETAS'!N:N)</f>
        <v>5</v>
      </c>
      <c r="H6" s="91">
        <f>SUMIF('ESTATÍSTICAS ATLETAS'!$I:$I,$A6,'ESTATÍSTICAS ATLETAS'!O:O)</f>
        <v>10</v>
      </c>
      <c r="I6" s="93">
        <f t="shared" si="2"/>
        <v>0.5</v>
      </c>
      <c r="J6" s="91">
        <f>SUMIF('ESTATÍSTICAS ATLETAS'!$I:$I,$A6,'ESTATÍSTICAS ATLETAS'!Q:Q)</f>
        <v>3</v>
      </c>
      <c r="K6" s="91">
        <f>SUMIF('ESTATÍSTICAS ATLETAS'!$I:$I,$A6,'ESTATÍSTICAS ATLETAS'!R:R)</f>
        <v>7</v>
      </c>
      <c r="L6" s="93">
        <f t="shared" si="3"/>
        <v>0.4285714286</v>
      </c>
      <c r="M6" s="91">
        <f>SUMIF('ESTATÍSTICAS ATLETAS'!$I:$I,$A6,'ESTATÍSTICAS ATLETAS'!T:T)</f>
        <v>2</v>
      </c>
      <c r="N6" s="91">
        <f>SUMIF('ESTATÍSTICAS ATLETAS'!$I:$I,$A6,'ESTATÍSTICAS ATLETAS'!U:U)</f>
        <v>3</v>
      </c>
      <c r="O6" s="93">
        <f t="shared" si="4"/>
        <v>0.6666666667</v>
      </c>
      <c r="P6" s="91">
        <f>SUMIF('ESTATÍSTICAS ATLETAS'!$I:$I,$A6,'ESTATÍSTICAS ATLETAS'!W:W)</f>
        <v>2</v>
      </c>
      <c r="Q6" s="91">
        <f>SUMIF('ESTATÍSTICAS ATLETAS'!$I:$I,$A6,'ESTATÍSTICAS ATLETAS'!X:X)</f>
        <v>4</v>
      </c>
      <c r="R6" s="93">
        <f t="shared" si="5"/>
        <v>0.5</v>
      </c>
      <c r="S6" s="91">
        <f>SUMIF('ESTATÍSTICAS ATLETAS'!$I:$I,$A6,'ESTATÍSTICAS ATLETAS'!Z:Z)</f>
        <v>0</v>
      </c>
      <c r="T6" s="91">
        <f>SUMIF('ESTATÍSTICAS ATLETAS'!$I:$I,$A6,'ESTATÍSTICAS ATLETAS'!AA:AA)</f>
        <v>3</v>
      </c>
      <c r="U6" s="91">
        <f>SUMIF('ESTATÍSTICAS ATLETAS'!$I:$I,$A6,'ESTATÍSTICAS ATLETAS'!AB:AB)</f>
        <v>3</v>
      </c>
      <c r="V6" s="92">
        <f t="shared" si="6"/>
        <v>3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4</v>
      </c>
      <c r="Z6" s="91">
        <f>SUMIF('ESTATÍSTICAS ATLETAS'!$I:$I,$A6,'ESTATÍSTICAS ATLETAS'!AE:AE)</f>
        <v>2</v>
      </c>
      <c r="AA6" s="91">
        <f>SUMIF('ESTATÍSTICAS ATLETAS'!$I:$I,$A6,'ESTATÍSTICAS ATLETAS'!AF:AF)</f>
        <v>1</v>
      </c>
      <c r="AB6" s="91">
        <f>SUMIF('ESTATÍSTICAS ATLETAS'!$I:$I,$A6,'ESTATÍSTICAS ATLETAS'!AG:AG)</f>
        <v>3</v>
      </c>
      <c r="AC6" s="91">
        <f>SUMIF('ESTATÍSTICAS ATLETAS'!$I:$I,$A6,'ESTATÍSTICAS ATLETAS'!AH:AH)</f>
        <v>2</v>
      </c>
      <c r="AD6" s="91">
        <f>SUMIF('ESTATÍSTICAS ATLETAS'!$I:$I,$A6,'ESTATÍSTICAS ATLETAS'!AI:AI)</f>
        <v>28</v>
      </c>
      <c r="AE6" s="94">
        <f>SUMIF('ESTATÍSTICAS ATLETAS'!$I:$I,$A6,'ESTATÍSTICAS ATLETAS'!AJ:AJ)</f>
        <v>12</v>
      </c>
    </row>
    <row r="7">
      <c r="A7" s="60" t="s">
        <v>74</v>
      </c>
      <c r="B7" s="61" t="str">
        <f>VLOOKUP(A7,'LISTA DE ATLETAS'!D:G,4,FALSE)</f>
        <v/>
      </c>
      <c r="C7" s="63"/>
      <c r="D7" s="63">
        <f>COUNTIF('ESTATÍSTICAS ATLETAS'!I:I,A7)</f>
        <v>4</v>
      </c>
      <c r="E7" s="63">
        <f>SUMIF('ESTATÍSTICAS ATLETAS'!I:I,A7,'ESTATÍSTICAS ATLETAS'!M:M)</f>
        <v>64</v>
      </c>
      <c r="F7" s="95">
        <f t="shared" si="1"/>
        <v>16</v>
      </c>
      <c r="G7" s="63">
        <f>SUMIF('ESTATÍSTICAS ATLETAS'!$I:$I,$A7,'ESTATÍSTICAS ATLETAS'!N:N)</f>
        <v>24</v>
      </c>
      <c r="H7" s="63">
        <f>SUMIF('ESTATÍSTICAS ATLETAS'!$I:$I,$A7,'ESTATÍSTICAS ATLETAS'!O:O)</f>
        <v>63</v>
      </c>
      <c r="I7" s="64">
        <f t="shared" si="2"/>
        <v>0.380952381</v>
      </c>
      <c r="J7" s="63">
        <f>SUMIF('ESTATÍSTICAS ATLETAS'!$I:$I,$A7,'ESTATÍSTICAS ATLETAS'!Q:Q)</f>
        <v>13</v>
      </c>
      <c r="K7" s="63">
        <f>SUMIF('ESTATÍSTICAS ATLETAS'!$I:$I,$A7,'ESTATÍSTICAS ATLETAS'!R:R)</f>
        <v>28</v>
      </c>
      <c r="L7" s="64">
        <f t="shared" si="3"/>
        <v>0.4642857143</v>
      </c>
      <c r="M7" s="63">
        <f>SUMIF('ESTATÍSTICAS ATLETAS'!$I:$I,$A7,'ESTATÍSTICAS ATLETAS'!T:T)</f>
        <v>11</v>
      </c>
      <c r="N7" s="63">
        <f>SUMIF('ESTATÍSTICAS ATLETAS'!$I:$I,$A7,'ESTATÍSTICAS ATLETAS'!U:U)</f>
        <v>35</v>
      </c>
      <c r="O7" s="64">
        <f t="shared" si="4"/>
        <v>0.3142857143</v>
      </c>
      <c r="P7" s="63">
        <f>SUMIF('ESTATÍSTICAS ATLETAS'!$I:$I,$A7,'ESTATÍSTICAS ATLETAS'!W:W)</f>
        <v>5</v>
      </c>
      <c r="Q7" s="63">
        <f>SUMIF('ESTATÍSTICAS ATLETAS'!$I:$I,$A7,'ESTATÍSTICAS ATLETAS'!X:X)</f>
        <v>8</v>
      </c>
      <c r="R7" s="64">
        <f t="shared" si="5"/>
        <v>0.625</v>
      </c>
      <c r="S7" s="63">
        <f>SUMIF('ESTATÍSTICAS ATLETAS'!$I:$I,$A7,'ESTATÍSTICAS ATLETAS'!Z:Z)</f>
        <v>4</v>
      </c>
      <c r="T7" s="63">
        <f>SUMIF('ESTATÍSTICAS ATLETAS'!$I:$I,$A7,'ESTATÍSTICAS ATLETAS'!AA:AA)</f>
        <v>30</v>
      </c>
      <c r="U7" s="63">
        <f>SUMIF('ESTATÍSTICAS ATLETAS'!$I:$I,$A7,'ESTATÍSTICAS ATLETAS'!AB:AB)</f>
        <v>34</v>
      </c>
      <c r="V7" s="95">
        <f t="shared" si="6"/>
        <v>8.5</v>
      </c>
      <c r="W7" s="63">
        <f>SUMIF('ESTATÍSTICAS ATLETAS'!$I:$I,$A7,'ESTATÍSTICAS ATLETAS'!AC:AC)</f>
        <v>16</v>
      </c>
      <c r="X7" s="95">
        <f t="shared" si="7"/>
        <v>4</v>
      </c>
      <c r="Y7" s="63">
        <f>SUMIF('ESTATÍSTICAS ATLETAS'!$I:$I,$A7,'ESTATÍSTICAS ATLETAS'!AD:AD)</f>
        <v>10</v>
      </c>
      <c r="Z7" s="63">
        <f>SUMIF('ESTATÍSTICAS ATLETAS'!$I:$I,$A7,'ESTATÍSTICAS ATLETAS'!AE:AE)</f>
        <v>5</v>
      </c>
      <c r="AA7" s="63">
        <f>SUMIF('ESTATÍSTICAS ATLETAS'!$I:$I,$A7,'ESTATÍSTICAS ATLETAS'!AF:AF)</f>
        <v>3</v>
      </c>
      <c r="AB7" s="63">
        <f>SUMIF('ESTATÍSTICAS ATLETAS'!$I:$I,$A7,'ESTATÍSTICAS ATLETAS'!AG:AG)</f>
        <v>5</v>
      </c>
      <c r="AC7" s="63">
        <f>SUMIF('ESTATÍSTICAS ATLETAS'!$I:$I,$A7,'ESTATÍSTICAS ATLETAS'!AH:AH)</f>
        <v>7</v>
      </c>
      <c r="AD7" s="63">
        <f>SUMIF('ESTATÍSTICAS ATLETAS'!$I:$I,$A7,'ESTATÍSTICAS ATLETAS'!AI:AI)</f>
        <v>104</v>
      </c>
      <c r="AE7" s="65">
        <f>SUMIF('ESTATÍSTICAS ATLETAS'!$I:$I,$A7,'ESTATÍSTICAS ATLETAS'!AJ:AJ)</f>
        <v>70</v>
      </c>
    </row>
    <row r="8">
      <c r="A8" s="89" t="s">
        <v>86</v>
      </c>
      <c r="B8" s="90">
        <f>VLOOKUP(A8,'LISTA DE ATLETAS'!D:G,4,FALSE)</f>
        <v>30</v>
      </c>
      <c r="C8" s="91"/>
      <c r="D8" s="91">
        <f>COUNTIF('ESTATÍSTICAS ATLETAS'!I:I,A8)</f>
        <v>3</v>
      </c>
      <c r="E8" s="91">
        <f>SUMIF('ESTATÍSTICAS ATLETAS'!I:I,A8,'ESTATÍSTICAS ATLETAS'!M:M)</f>
        <v>44</v>
      </c>
      <c r="F8" s="92">
        <f t="shared" si="1"/>
        <v>14.66666667</v>
      </c>
      <c r="G8" s="91">
        <f>SUMIF('ESTATÍSTICAS ATLETAS'!$I:$I,$A8,'ESTATÍSTICAS ATLETAS'!N:N)</f>
        <v>18</v>
      </c>
      <c r="H8" s="91">
        <f>SUMIF('ESTATÍSTICAS ATLETAS'!$I:$I,$A8,'ESTATÍSTICAS ATLETAS'!O:O)</f>
        <v>44</v>
      </c>
      <c r="I8" s="93">
        <f t="shared" si="2"/>
        <v>0.4090909091</v>
      </c>
      <c r="J8" s="91">
        <f>SUMIF('ESTATÍSTICAS ATLETAS'!$I:$I,$A8,'ESTATÍSTICAS ATLETAS'!Q:Q)</f>
        <v>12</v>
      </c>
      <c r="K8" s="91">
        <f>SUMIF('ESTATÍSTICAS ATLETAS'!$I:$I,$A8,'ESTATÍSTICAS ATLETAS'!R:R)</f>
        <v>27</v>
      </c>
      <c r="L8" s="93">
        <f t="shared" si="3"/>
        <v>0.4444444444</v>
      </c>
      <c r="M8" s="91">
        <f>SUMIF('ESTATÍSTICAS ATLETAS'!$I:$I,$A8,'ESTATÍSTICAS ATLETAS'!T:T)</f>
        <v>6</v>
      </c>
      <c r="N8" s="91">
        <f>SUMIF('ESTATÍSTICAS ATLETAS'!$I:$I,$A8,'ESTATÍSTICAS ATLETAS'!U:U)</f>
        <v>17</v>
      </c>
      <c r="O8" s="93">
        <f t="shared" si="4"/>
        <v>0.3529411765</v>
      </c>
      <c r="P8" s="91">
        <f>SUMIF('ESTATÍSTICAS ATLETAS'!$I:$I,$A8,'ESTATÍSTICAS ATLETAS'!W:W)</f>
        <v>2</v>
      </c>
      <c r="Q8" s="91">
        <f>SUMIF('ESTATÍSTICAS ATLETAS'!$I:$I,$A8,'ESTATÍSTICAS ATLETAS'!X:X)</f>
        <v>4</v>
      </c>
      <c r="R8" s="93">
        <f t="shared" si="5"/>
        <v>0.5</v>
      </c>
      <c r="S8" s="91">
        <f>SUMIF('ESTATÍSTICAS ATLETAS'!$I:$I,$A8,'ESTATÍSTICAS ATLETAS'!Z:Z)</f>
        <v>14</v>
      </c>
      <c r="T8" s="91">
        <f>SUMIF('ESTATÍSTICAS ATLETAS'!$I:$I,$A8,'ESTATÍSTICAS ATLETAS'!AA:AA)</f>
        <v>38</v>
      </c>
      <c r="U8" s="91">
        <f>SUMIF('ESTATÍSTICAS ATLETAS'!$I:$I,$A8,'ESTATÍSTICAS ATLETAS'!AB:AB)</f>
        <v>52</v>
      </c>
      <c r="V8" s="92">
        <f t="shared" si="6"/>
        <v>17.33333333</v>
      </c>
      <c r="W8" s="91">
        <f>SUMIF('ESTATÍSTICAS ATLETAS'!$I:$I,$A8,'ESTATÍSTICAS ATLETAS'!AC:AC)</f>
        <v>16</v>
      </c>
      <c r="X8" s="92">
        <f t="shared" si="7"/>
        <v>5.333333333</v>
      </c>
      <c r="Y8" s="91">
        <f>SUMIF('ESTATÍSTICAS ATLETAS'!$I:$I,$A8,'ESTATÍSTICAS ATLETAS'!AD:AD)</f>
        <v>10</v>
      </c>
      <c r="Z8" s="91">
        <f>SUMIF('ESTATÍSTICAS ATLETAS'!$I:$I,$A8,'ESTATÍSTICAS ATLETAS'!AE:AE)</f>
        <v>4</v>
      </c>
      <c r="AA8" s="91">
        <f>SUMIF('ESTATÍSTICAS ATLETAS'!$I:$I,$A8,'ESTATÍSTICAS ATLETAS'!AF:AF)</f>
        <v>1</v>
      </c>
      <c r="AB8" s="91">
        <f>SUMIF('ESTATÍSTICAS ATLETAS'!$I:$I,$A8,'ESTATÍSTICAS ATLETAS'!AG:AG)</f>
        <v>4</v>
      </c>
      <c r="AC8" s="91">
        <f>SUMIF('ESTATÍSTICAS ATLETAS'!$I:$I,$A8,'ESTATÍSTICAS ATLETAS'!AH:AH)</f>
        <v>3</v>
      </c>
      <c r="AD8" s="91">
        <f>SUMIF('ESTATÍSTICAS ATLETAS'!$I:$I,$A8,'ESTATÍSTICAS ATLETAS'!AI:AI)</f>
        <v>105</v>
      </c>
      <c r="AE8" s="94">
        <f>SUMIF('ESTATÍSTICAS ATLETAS'!$I:$I,$A8,'ESTATÍSTICAS ATLETAS'!AJ:AJ)</f>
        <v>79</v>
      </c>
    </row>
    <row r="9">
      <c r="A9" s="60" t="s">
        <v>72</v>
      </c>
      <c r="B9" s="61" t="str">
        <f>VLOOKUP(A9,'LISTA DE ATLETAS'!D:G,4,FALSE)</f>
        <v/>
      </c>
      <c r="C9" s="63"/>
      <c r="D9" s="63">
        <f>COUNTIF('ESTATÍSTICAS ATLETAS'!I:I,A9)</f>
        <v>3</v>
      </c>
      <c r="E9" s="63">
        <f>SUMIF('ESTATÍSTICAS ATLETAS'!I:I,A9,'ESTATÍSTICAS ATLETAS'!M:M)</f>
        <v>42</v>
      </c>
      <c r="F9" s="95">
        <f t="shared" si="1"/>
        <v>14</v>
      </c>
      <c r="G9" s="63">
        <f>SUMIF('ESTATÍSTICAS ATLETAS'!$I:$I,$A9,'ESTATÍSTICAS ATLETAS'!N:N)</f>
        <v>17</v>
      </c>
      <c r="H9" s="63">
        <f>SUMIF('ESTATÍSTICAS ATLETAS'!$I:$I,$A9,'ESTATÍSTICAS ATLETAS'!O:O)</f>
        <v>41</v>
      </c>
      <c r="I9" s="64">
        <f t="shared" si="2"/>
        <v>0.4146341463</v>
      </c>
      <c r="J9" s="63">
        <f>SUMIF('ESTATÍSTICAS ATLETAS'!$I:$I,$A9,'ESTATÍSTICAS ATLETAS'!Q:Q)</f>
        <v>9</v>
      </c>
      <c r="K9" s="63">
        <f>SUMIF('ESTATÍSTICAS ATLETAS'!$I:$I,$A9,'ESTATÍSTICAS ATLETAS'!R:R)</f>
        <v>18</v>
      </c>
      <c r="L9" s="64">
        <f t="shared" si="3"/>
        <v>0.5</v>
      </c>
      <c r="M9" s="63">
        <f>SUMIF('ESTATÍSTICAS ATLETAS'!$I:$I,$A9,'ESTATÍSTICAS ATLETAS'!T:T)</f>
        <v>8</v>
      </c>
      <c r="N9" s="63">
        <f>SUMIF('ESTATÍSTICAS ATLETAS'!$I:$I,$A9,'ESTATÍSTICAS ATLETAS'!U:U)</f>
        <v>23</v>
      </c>
      <c r="O9" s="64">
        <f t="shared" si="4"/>
        <v>0.347826087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2</v>
      </c>
      <c r="T9" s="63">
        <f>SUMIF('ESTATÍSTICAS ATLETAS'!$I:$I,$A9,'ESTATÍSTICAS ATLETAS'!AA:AA)</f>
        <v>13</v>
      </c>
      <c r="U9" s="63">
        <f>SUMIF('ESTATÍSTICAS ATLETAS'!$I:$I,$A9,'ESTATÍSTICAS ATLETAS'!AB:AB)</f>
        <v>15</v>
      </c>
      <c r="V9" s="95">
        <f t="shared" si="6"/>
        <v>5</v>
      </c>
      <c r="W9" s="63">
        <f>SUMIF('ESTATÍSTICAS ATLETAS'!$I:$I,$A9,'ESTATÍSTICAS ATLETAS'!AC:AC)</f>
        <v>13</v>
      </c>
      <c r="X9" s="95">
        <f t="shared" si="7"/>
        <v>4.333333333</v>
      </c>
      <c r="Y9" s="63">
        <f>SUMIF('ESTATÍSTICAS ATLETAS'!$I:$I,$A9,'ESTATÍSTICAS ATLETAS'!AD:AD)</f>
        <v>8</v>
      </c>
      <c r="Z9" s="63">
        <f>SUMIF('ESTATÍSTICAS ATLETAS'!$I:$I,$A9,'ESTATÍSTICAS ATLETAS'!AE:AE)</f>
        <v>8</v>
      </c>
      <c r="AA9" s="63">
        <f>SUMIF('ESTATÍSTICAS ATLETAS'!$I:$I,$A9,'ESTATÍSTICAS ATLETAS'!AF:AF)</f>
        <v>0</v>
      </c>
      <c r="AB9" s="63">
        <f>SUMIF('ESTATÍSTICAS ATLETAS'!$I:$I,$A9,'ESTATÍSTICAS ATLETAS'!AG:AG)</f>
        <v>2</v>
      </c>
      <c r="AC9" s="63">
        <f>SUMIF('ESTATÍSTICAS ATLETAS'!$I:$I,$A9,'ESTATÍSTICAS ATLETAS'!AH:AH)</f>
        <v>0</v>
      </c>
      <c r="AD9" s="63">
        <f>SUMIF('ESTATÍSTICAS ATLETAS'!$I:$I,$A9,'ESTATÍSTICAS ATLETAS'!AI:AI)</f>
        <v>69</v>
      </c>
      <c r="AE9" s="65">
        <f>SUMIF('ESTATÍSTICAS ATLETAS'!$I:$I,$A9,'ESTATÍSTICAS ATLETAS'!AJ:AJ)</f>
        <v>46</v>
      </c>
    </row>
    <row r="10">
      <c r="A10" s="89" t="s">
        <v>68</v>
      </c>
      <c r="B10" s="90" t="str">
        <f>VLOOKUP(A10,'LISTA DE ATLETAS'!D:G,4,FALSE)</f>
        <v/>
      </c>
      <c r="C10" s="91"/>
      <c r="D10" s="90">
        <f>COUNTIF('ESTATÍSTICAS ATLETAS'!I:I,A10)</f>
        <v>2</v>
      </c>
      <c r="E10" s="91">
        <f>SUMIF('ESTATÍSTICAS ATLETAS'!I:I,A10,'ESTATÍSTICAS ATLETAS'!M:M)</f>
        <v>39</v>
      </c>
      <c r="F10" s="92">
        <f t="shared" si="1"/>
        <v>19.5</v>
      </c>
      <c r="G10" s="91">
        <f>SUMIF('ESTATÍSTICAS ATLETAS'!$I:$I,$A10,'ESTATÍSTICAS ATLETAS'!N:N)</f>
        <v>13</v>
      </c>
      <c r="H10" s="91">
        <f>SUMIF('ESTATÍSTICAS ATLETAS'!$I:$I,$A10,'ESTATÍSTICAS ATLETAS'!O:O)</f>
        <v>37</v>
      </c>
      <c r="I10" s="93">
        <f t="shared" si="2"/>
        <v>0.3513513514</v>
      </c>
      <c r="J10" s="91">
        <f>SUMIF('ESTATÍSTICAS ATLETAS'!$I:$I,$A10,'ESTATÍSTICAS ATLETAS'!Q:Q)</f>
        <v>7</v>
      </c>
      <c r="K10" s="91">
        <f>SUMIF('ESTATÍSTICAS ATLETAS'!$I:$I,$A10,'ESTATÍSTICAS ATLETAS'!R:R)</f>
        <v>18</v>
      </c>
      <c r="L10" s="93">
        <f t="shared" si="3"/>
        <v>0.3888888889</v>
      </c>
      <c r="M10" s="91">
        <f>SUMIF('ESTATÍSTICAS ATLETAS'!$I:$I,$A10,'ESTATÍSTICAS ATLETAS'!T:T)</f>
        <v>6</v>
      </c>
      <c r="N10" s="91">
        <f>SUMIF('ESTATÍSTICAS ATLETAS'!$I:$I,$A10,'ESTATÍSTICAS ATLETAS'!U:U)</f>
        <v>19</v>
      </c>
      <c r="O10" s="93">
        <f t="shared" si="4"/>
        <v>0.3157894737</v>
      </c>
      <c r="P10" s="91">
        <f>SUMIF('ESTATÍSTICAS ATLETAS'!$I:$I,$A10,'ESTATÍSTICAS ATLETAS'!W:W)</f>
        <v>7</v>
      </c>
      <c r="Q10" s="91">
        <f>SUMIF('ESTATÍSTICAS ATLETAS'!$I:$I,$A10,'ESTATÍSTICAS ATLETAS'!X:X)</f>
        <v>9</v>
      </c>
      <c r="R10" s="93">
        <f t="shared" si="5"/>
        <v>0.7777777778</v>
      </c>
      <c r="S10" s="91">
        <f>SUMIF('ESTATÍSTICAS ATLETAS'!$I:$I,$A10,'ESTATÍSTICAS ATLETAS'!Z:Z)</f>
        <v>2</v>
      </c>
      <c r="T10" s="91">
        <f>SUMIF('ESTATÍSTICAS ATLETAS'!$I:$I,$A10,'ESTATÍSTICAS ATLETAS'!AA:AA)</f>
        <v>1</v>
      </c>
      <c r="U10" s="91">
        <f>SUMIF('ESTATÍSTICAS ATLETAS'!$I:$I,$A10,'ESTATÍSTICAS ATLETAS'!AB:AB)</f>
        <v>3</v>
      </c>
      <c r="V10" s="92">
        <f t="shared" si="6"/>
        <v>1.5</v>
      </c>
      <c r="W10" s="91">
        <f>SUMIF('ESTATÍSTICAS ATLETAS'!$I:$I,$A10,'ESTATÍSTICAS ATLETAS'!AC:AC)</f>
        <v>8</v>
      </c>
      <c r="X10" s="92">
        <f t="shared" si="7"/>
        <v>4</v>
      </c>
      <c r="Y10" s="91">
        <f>SUMIF('ESTATÍSTICAS ATLETAS'!$I:$I,$A10,'ESTATÍSTICAS ATLETAS'!AD:AD)</f>
        <v>9</v>
      </c>
      <c r="Z10" s="91">
        <f>SUMIF('ESTATÍSTICAS ATLETAS'!$I:$I,$A10,'ESTATÍSTICAS ATLETAS'!AE:AE)</f>
        <v>1</v>
      </c>
      <c r="AA10" s="91">
        <f>SUMIF('ESTATÍSTICAS ATLETAS'!$I:$I,$A10,'ESTATÍSTICAS ATLETAS'!AF:AF)</f>
        <v>1</v>
      </c>
      <c r="AB10" s="91">
        <f>SUMIF('ESTATÍSTICAS ATLETAS'!$I:$I,$A10,'ESTATÍSTICAS ATLETAS'!AG:AG)</f>
        <v>0</v>
      </c>
      <c r="AC10" s="91">
        <f>SUMIF('ESTATÍSTICAS ATLETAS'!$I:$I,$A10,'ESTATÍSTICAS ATLETAS'!AH:AH)</f>
        <v>5</v>
      </c>
      <c r="AD10" s="91">
        <f>SUMIF('ESTATÍSTICAS ATLETAS'!$I:$I,$A10,'ESTATÍSTICAS ATLETAS'!AI:AI)</f>
        <v>34</v>
      </c>
      <c r="AE10" s="94">
        <f>SUMIF('ESTATÍSTICAS ATLETAS'!$I:$I,$A10,'ESTATÍSTICAS ATLETAS'!AJ:AJ)</f>
        <v>17</v>
      </c>
    </row>
    <row r="11">
      <c r="A11" s="60" t="s">
        <v>90</v>
      </c>
      <c r="B11" s="61">
        <f>VLOOKUP(A11,'LISTA DE ATLETAS'!D:G,4,FALSE)</f>
        <v>12</v>
      </c>
      <c r="C11" s="63"/>
      <c r="D11" s="63">
        <f>COUNTIF('ESTATÍSTICAS ATLETAS'!I:I,A11)</f>
        <v>2</v>
      </c>
      <c r="E11" s="63">
        <f>SUMIF('ESTATÍSTICAS ATLETAS'!I:I,A11,'ESTATÍSTICAS ATLETAS'!M:M)</f>
        <v>6</v>
      </c>
      <c r="F11" s="95">
        <f t="shared" si="1"/>
        <v>3</v>
      </c>
      <c r="G11" s="63">
        <f>SUMIF('ESTATÍSTICAS ATLETAS'!$I:$I,$A11,'ESTATÍSTICAS ATLETAS'!N:N)</f>
        <v>3</v>
      </c>
      <c r="H11" s="63">
        <f>SUMIF('ESTATÍSTICAS ATLETAS'!$I:$I,$A11,'ESTATÍSTICAS ATLETAS'!O:O)</f>
        <v>10</v>
      </c>
      <c r="I11" s="64">
        <f t="shared" si="2"/>
        <v>0.3</v>
      </c>
      <c r="J11" s="63">
        <f>SUMIF('ESTATÍSTICAS ATLETAS'!$I:$I,$A11,'ESTATÍSTICAS ATLETAS'!Q:Q)</f>
        <v>3</v>
      </c>
      <c r="K11" s="63">
        <f>SUMIF('ESTATÍSTICAS ATLETAS'!$I:$I,$A11,'ESTATÍSTICAS ATLETAS'!R:R)</f>
        <v>10</v>
      </c>
      <c r="L11" s="64">
        <f t="shared" si="3"/>
        <v>0.3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4</v>
      </c>
      <c r="T11" s="63">
        <f>SUMIF('ESTATÍSTICAS ATLETAS'!$I:$I,$A11,'ESTATÍSTICAS ATLETAS'!AA:AA)</f>
        <v>14</v>
      </c>
      <c r="U11" s="63">
        <f>SUMIF('ESTATÍSTICAS ATLETAS'!$I:$I,$A11,'ESTATÍSTICAS ATLETAS'!AB:AB)</f>
        <v>18</v>
      </c>
      <c r="V11" s="95">
        <f t="shared" si="6"/>
        <v>9</v>
      </c>
      <c r="W11" s="63">
        <f>SUMIF('ESTATÍSTICAS ATLETAS'!$I:$I,$A11,'ESTATÍSTICAS ATLETAS'!AC:AC)</f>
        <v>2</v>
      </c>
      <c r="X11" s="95">
        <f t="shared" si="7"/>
        <v>1</v>
      </c>
      <c r="Y11" s="63">
        <f>SUMIF('ESTATÍSTICAS ATLETAS'!$I:$I,$A11,'ESTATÍSTICAS ATLETAS'!AD:AD)</f>
        <v>3</v>
      </c>
      <c r="Z11" s="63">
        <f>SUMIF('ESTATÍSTICAS ATLETAS'!$I:$I,$A11,'ESTATÍSTICAS ATLETAS'!AE:AE)</f>
        <v>3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2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53</v>
      </c>
      <c r="AE11" s="65">
        <f>SUMIF('ESTATÍSTICAS ATLETAS'!$I:$I,$A11,'ESTATÍSTICAS ATLETAS'!AJ:AJ)</f>
        <v>19</v>
      </c>
    </row>
    <row r="12">
      <c r="A12" s="89" t="s">
        <v>82</v>
      </c>
      <c r="B12" s="90">
        <f>VLOOKUP(A12,'LISTA DE ATLETAS'!D:G,4,FALSE)</f>
        <v>16</v>
      </c>
      <c r="C12" s="91"/>
      <c r="D12" s="91">
        <f>COUNTIF('ESTATÍSTICAS ATLETAS'!I:I,A12)</f>
        <v>2</v>
      </c>
      <c r="E12" s="91">
        <f>SUMIF('ESTATÍSTICAS ATLETAS'!I:I,A12,'ESTATÍSTICAS ATLETAS'!M:M)</f>
        <v>27</v>
      </c>
      <c r="F12" s="92">
        <f t="shared" si="1"/>
        <v>13.5</v>
      </c>
      <c r="G12" s="91">
        <f>SUMIF('ESTATÍSTICAS ATLETAS'!$I:$I,$A12,'ESTATÍSTICAS ATLETAS'!N:N)</f>
        <v>10</v>
      </c>
      <c r="H12" s="91">
        <f>SUMIF('ESTATÍSTICAS ATLETAS'!$I:$I,$A12,'ESTATÍSTICAS ATLETAS'!O:O)</f>
        <v>24</v>
      </c>
      <c r="I12" s="93">
        <f t="shared" si="2"/>
        <v>0.4166666667</v>
      </c>
      <c r="J12" s="91">
        <f>SUMIF('ESTATÍSTICAS ATLETAS'!$I:$I,$A12,'ESTATÍSTICAS ATLETAS'!Q:Q)</f>
        <v>7</v>
      </c>
      <c r="K12" s="91">
        <f>SUMIF('ESTATÍSTICAS ATLETAS'!$I:$I,$A12,'ESTATÍSTICAS ATLETAS'!R:R)</f>
        <v>12</v>
      </c>
      <c r="L12" s="93">
        <f t="shared" si="3"/>
        <v>0.5833333333</v>
      </c>
      <c r="M12" s="91">
        <f>SUMIF('ESTATÍSTICAS ATLETAS'!$I:$I,$A12,'ESTATÍSTICAS ATLETAS'!T:T)</f>
        <v>3</v>
      </c>
      <c r="N12" s="91">
        <f>SUMIF('ESTATÍSTICAS ATLETAS'!$I:$I,$A12,'ESTATÍSTICAS ATLETAS'!U:U)</f>
        <v>12</v>
      </c>
      <c r="O12" s="93">
        <f t="shared" si="4"/>
        <v>0.25</v>
      </c>
      <c r="P12" s="91">
        <f>SUMIF('ESTATÍSTICAS ATLETAS'!$I:$I,$A12,'ESTATÍSTICAS ATLETAS'!W:W)</f>
        <v>4</v>
      </c>
      <c r="Q12" s="91">
        <f>SUMIF('ESTATÍSTICAS ATLETAS'!$I:$I,$A12,'ESTATÍSTICAS ATLETAS'!X:X)</f>
        <v>6</v>
      </c>
      <c r="R12" s="93">
        <f t="shared" si="5"/>
        <v>0.6666666667</v>
      </c>
      <c r="S12" s="91">
        <f>SUMIF('ESTATÍSTICAS ATLETAS'!$I:$I,$A12,'ESTATÍSTICAS ATLETAS'!Z:Z)</f>
        <v>8</v>
      </c>
      <c r="T12" s="91">
        <f>SUMIF('ESTATÍSTICAS ATLETAS'!$I:$I,$A12,'ESTATÍSTICAS ATLETAS'!AA:AA)</f>
        <v>26</v>
      </c>
      <c r="U12" s="91">
        <f>SUMIF('ESTATÍSTICAS ATLETAS'!$I:$I,$A12,'ESTATÍSTICAS ATLETAS'!AB:AB)</f>
        <v>34</v>
      </c>
      <c r="V12" s="92">
        <f t="shared" si="6"/>
        <v>17</v>
      </c>
      <c r="W12" s="91">
        <f>SUMIF('ESTATÍSTICAS ATLETAS'!$I:$I,$A12,'ESTATÍSTICAS ATLETAS'!AC:AC)</f>
        <v>13</v>
      </c>
      <c r="X12" s="92">
        <f t="shared" si="7"/>
        <v>6.5</v>
      </c>
      <c r="Y12" s="91">
        <f>SUMIF('ESTATÍSTICAS ATLETAS'!$I:$I,$A12,'ESTATÍSTICAS ATLETAS'!AD:AD)</f>
        <v>6</v>
      </c>
      <c r="Z12" s="91">
        <f>SUMIF('ESTATÍSTICAS ATLETAS'!$I:$I,$A12,'ESTATÍSTICAS ATLETAS'!AE:AE)</f>
        <v>5</v>
      </c>
      <c r="AA12" s="91">
        <f>SUMIF('ESTATÍSTICAS ATLETAS'!$I:$I,$A12,'ESTATÍSTICAS ATLETAS'!AF:AF)</f>
        <v>1</v>
      </c>
      <c r="AB12" s="91">
        <f>SUMIF('ESTATÍSTICAS ATLETAS'!$I:$I,$A12,'ESTATÍSTICAS ATLETAS'!AG:AG)</f>
        <v>1</v>
      </c>
      <c r="AC12" s="91">
        <f>SUMIF('ESTATÍSTICAS ATLETAS'!$I:$I,$A12,'ESTATÍSTICAS ATLETAS'!AH:AH)</f>
        <v>3</v>
      </c>
      <c r="AD12" s="91">
        <f>SUMIF('ESTATÍSTICAS ATLETAS'!$I:$I,$A12,'ESTATÍSTICAS ATLETAS'!AI:AI)</f>
        <v>49</v>
      </c>
      <c r="AE12" s="94">
        <f>SUMIF('ESTATÍSTICAS ATLETAS'!$I:$I,$A12,'ESTATÍSTICAS ATLETAS'!AJ:AJ)</f>
        <v>58</v>
      </c>
    </row>
    <row r="13">
      <c r="A13" s="60" t="s">
        <v>94</v>
      </c>
      <c r="B13" s="61">
        <f>VLOOKUP(A13,'LISTA DE ATLETAS'!D:G,4,FALSE)</f>
        <v>77</v>
      </c>
      <c r="C13" s="63"/>
      <c r="D13" s="63">
        <f>COUNTIF('ESTATÍSTICAS ATLETAS'!I:I,A13)</f>
        <v>2</v>
      </c>
      <c r="E13" s="63">
        <f>SUMIF('ESTATÍSTICAS ATLETAS'!I:I,A13,'ESTATÍSTICAS ATLETAS'!M:M)</f>
        <v>10</v>
      </c>
      <c r="F13" s="95">
        <f t="shared" si="1"/>
        <v>5</v>
      </c>
      <c r="G13" s="63">
        <f>SUMIF('ESTATÍSTICAS ATLETAS'!$I:$I,$A13,'ESTATÍSTICAS ATLETAS'!N:N)</f>
        <v>5</v>
      </c>
      <c r="H13" s="63">
        <f>SUMIF('ESTATÍSTICAS ATLETAS'!$I:$I,$A13,'ESTATÍSTICAS ATLETAS'!O:O)</f>
        <v>13</v>
      </c>
      <c r="I13" s="64">
        <f t="shared" si="2"/>
        <v>0.3846153846</v>
      </c>
      <c r="J13" s="63">
        <f>SUMIF('ESTATÍSTICAS ATLETAS'!$I:$I,$A13,'ESTATÍSTICAS ATLETAS'!Q:Q)</f>
        <v>5</v>
      </c>
      <c r="K13" s="63">
        <f>SUMIF('ESTATÍSTICAS ATLETAS'!$I:$I,$A13,'ESTATÍSTICAS ATLETAS'!R:R)</f>
        <v>10</v>
      </c>
      <c r="L13" s="64">
        <f t="shared" si="3"/>
        <v>0.5</v>
      </c>
      <c r="M13" s="63">
        <f>SUMIF('ESTATÍSTICAS ATLETAS'!$I:$I,$A13,'ESTATÍSTICAS ATLETAS'!T:T)</f>
        <v>0</v>
      </c>
      <c r="N13" s="63">
        <f>SUMIF('ESTATÍSTICAS ATLETAS'!$I:$I,$A13,'ESTATÍSTICAS ATLETAS'!U:U)</f>
        <v>3</v>
      </c>
      <c r="O13" s="64">
        <f t="shared" si="4"/>
        <v>0</v>
      </c>
      <c r="P13" s="63">
        <f>SUMIF('ESTATÍSTICAS ATLETAS'!$I:$I,$A13,'ESTATÍSTICAS ATLETAS'!W:W)</f>
        <v>0</v>
      </c>
      <c r="Q13" s="63">
        <f>SUMIF('ESTATÍSTICAS ATLETAS'!$I:$I,$A13,'ESTATÍSTICAS ATLETAS'!X:X)</f>
        <v>0</v>
      </c>
      <c r="R13" s="64" t="str">
        <f t="shared" si="5"/>
        <v/>
      </c>
      <c r="S13" s="63">
        <f>SUMIF('ESTATÍSTICAS ATLETAS'!$I:$I,$A13,'ESTATÍSTICAS ATLETAS'!Z:Z)</f>
        <v>10</v>
      </c>
      <c r="T13" s="63">
        <f>SUMIF('ESTATÍSTICAS ATLETAS'!$I:$I,$A13,'ESTATÍSTICAS ATLETAS'!AA:AA)</f>
        <v>19</v>
      </c>
      <c r="U13" s="63">
        <f>SUMIF('ESTATÍSTICAS ATLETAS'!$I:$I,$A13,'ESTATÍSTICAS ATLETAS'!AB:AB)</f>
        <v>29</v>
      </c>
      <c r="V13" s="95">
        <f t="shared" si="6"/>
        <v>14.5</v>
      </c>
      <c r="W13" s="63">
        <f>SUMIF('ESTATÍSTICAS ATLETAS'!$I:$I,$A13,'ESTATÍSTICAS ATLETAS'!AC:AC)</f>
        <v>3</v>
      </c>
      <c r="X13" s="95">
        <f t="shared" si="7"/>
        <v>1.5</v>
      </c>
      <c r="Y13" s="63">
        <f>SUMIF('ESTATÍSTICAS ATLETAS'!$I:$I,$A13,'ESTATÍSTICAS ATLETAS'!AD:AD)</f>
        <v>1</v>
      </c>
      <c r="Z13" s="63">
        <f>SUMIF('ESTATÍSTICAS ATLETAS'!$I:$I,$A13,'ESTATÍSTICAS ATLETAS'!AE:AE)</f>
        <v>4</v>
      </c>
      <c r="AA13" s="63">
        <f>SUMIF('ESTATÍSTICAS ATLETAS'!$I:$I,$A13,'ESTATÍSTICAS ATLETAS'!AF:AF)</f>
        <v>6</v>
      </c>
      <c r="AB13" s="63">
        <f>SUMIF('ESTATÍSTICAS ATLETAS'!$I:$I,$A13,'ESTATÍSTICAS ATLETAS'!AG:AG)</f>
        <v>2</v>
      </c>
      <c r="AC13" s="63">
        <f>SUMIF('ESTATÍSTICAS ATLETAS'!$I:$I,$A13,'ESTATÍSTICAS ATLETAS'!AH:AH)</f>
        <v>0</v>
      </c>
      <c r="AD13" s="63">
        <f>SUMIF('ESTATÍSTICAS ATLETAS'!$I:$I,$A13,'ESTATÍSTICAS ATLETAS'!AI:AI)</f>
        <v>73</v>
      </c>
      <c r="AE13" s="65">
        <f>SUMIF('ESTATÍSTICAS ATLETAS'!$I:$I,$A13,'ESTATÍSTICAS ATLETAS'!AJ:AJ)</f>
        <v>43</v>
      </c>
    </row>
    <row r="14">
      <c r="A14" s="89" t="s">
        <v>78</v>
      </c>
      <c r="B14" s="90" t="str">
        <f>VLOOKUP(A14,'LISTA DE ATLETAS'!D:G,4,FALSE)</f>
        <v/>
      </c>
      <c r="C14" s="91"/>
      <c r="D14" s="91">
        <f>COUNTIF('ESTATÍSTICAS ATLETAS'!I:I,A14)</f>
        <v>3</v>
      </c>
      <c r="E14" s="91">
        <f>SUMIF('ESTATÍSTICAS ATLETAS'!I:I,A14,'ESTATÍSTICAS ATLETAS'!M:M)</f>
        <v>0</v>
      </c>
      <c r="F14" s="92">
        <f t="shared" si="1"/>
        <v>0</v>
      </c>
      <c r="G14" s="91">
        <f>SUMIF('ESTATÍSTICAS ATLETAS'!$I:$I,$A14,'ESTATÍSTICAS ATLETAS'!N:N)</f>
        <v>0</v>
      </c>
      <c r="H14" s="91">
        <f>SUMIF('ESTATÍSTICAS ATLETAS'!$I:$I,$A14,'ESTATÍSTICAS ATLETAS'!O:O)</f>
        <v>1</v>
      </c>
      <c r="I14" s="93">
        <f t="shared" si="2"/>
        <v>0</v>
      </c>
      <c r="J14" s="91">
        <f>SUMIF('ESTATÍSTICAS ATLETAS'!$I:$I,$A14,'ESTATÍSTICAS ATLETAS'!Q:Q)</f>
        <v>0</v>
      </c>
      <c r="K14" s="91">
        <f>SUMIF('ESTATÍSTICAS ATLETAS'!$I:$I,$A14,'ESTATÍSTICAS ATLETAS'!R:R)</f>
        <v>0</v>
      </c>
      <c r="L14" s="93" t="str">
        <f t="shared" si="3"/>
        <v/>
      </c>
      <c r="M14" s="91">
        <f>SUMIF('ESTATÍSTICAS ATLETAS'!$I:$I,$A14,'ESTATÍSTICAS ATLETAS'!T:T)</f>
        <v>0</v>
      </c>
      <c r="N14" s="91">
        <f>SUMIF('ESTATÍSTICAS ATLETAS'!$I:$I,$A14,'ESTATÍSTICAS ATLETAS'!U:U)</f>
        <v>1</v>
      </c>
      <c r="O14" s="93">
        <f t="shared" si="4"/>
        <v>0</v>
      </c>
      <c r="P14" s="91">
        <f>SUMIF('ESTATÍSTICAS ATLETAS'!$I:$I,$A14,'ESTATÍSTICAS ATLETAS'!W:W)</f>
        <v>0</v>
      </c>
      <c r="Q14" s="91">
        <f>SUMIF('ESTATÍSTICAS ATLETAS'!$I:$I,$A14,'ESTATÍSTICAS ATLETAS'!X:X)</f>
        <v>0</v>
      </c>
      <c r="R14" s="93" t="str">
        <f t="shared" si="5"/>
        <v/>
      </c>
      <c r="S14" s="91">
        <f>SUMIF('ESTATÍSTICAS ATLETAS'!$I:$I,$A14,'ESTATÍSTICAS ATLETAS'!Z:Z)</f>
        <v>2</v>
      </c>
      <c r="T14" s="91">
        <f>SUMIF('ESTATÍSTICAS ATLETAS'!$I:$I,$A14,'ESTATÍSTICAS ATLETAS'!AA:AA)</f>
        <v>2</v>
      </c>
      <c r="U14" s="91">
        <f>SUMIF('ESTATÍSTICAS ATLETAS'!$I:$I,$A14,'ESTATÍSTICAS ATLETAS'!AB:AB)</f>
        <v>4</v>
      </c>
      <c r="V14" s="92">
        <f t="shared" si="6"/>
        <v>1.333333333</v>
      </c>
      <c r="W14" s="91">
        <f>SUMIF('ESTATÍSTICAS ATLETAS'!$I:$I,$A14,'ESTATÍSTICAS ATLETAS'!AC:AC)</f>
        <v>1</v>
      </c>
      <c r="X14" s="92">
        <f t="shared" si="7"/>
        <v>0.3333333333</v>
      </c>
      <c r="Y14" s="91">
        <f>SUMIF('ESTATÍSTICAS ATLETAS'!$I:$I,$A14,'ESTATÍSTICAS ATLETAS'!AD:AD)</f>
        <v>3</v>
      </c>
      <c r="Z14" s="91">
        <f>SUMIF('ESTATÍSTICAS ATLETAS'!$I:$I,$A14,'ESTATÍSTICAS ATLETAS'!AE:AE)</f>
        <v>1</v>
      </c>
      <c r="AA14" s="91">
        <f>SUMIF('ESTATÍSTICAS ATLETAS'!$I:$I,$A14,'ESTATÍSTICAS ATLETAS'!AF:AF)</f>
        <v>0</v>
      </c>
      <c r="AB14" s="91">
        <f>SUMIF('ESTATÍSTICAS ATLETAS'!$I:$I,$A14,'ESTATÍSTICAS ATLETAS'!AG:AG)</f>
        <v>2</v>
      </c>
      <c r="AC14" s="91">
        <f>SUMIF('ESTATÍSTICAS ATLETAS'!$I:$I,$A14,'ESTATÍSTICAS ATLETAS'!AH:AH)</f>
        <v>0</v>
      </c>
      <c r="AD14" s="91">
        <f>SUMIF('ESTATÍSTICAS ATLETAS'!$I:$I,$A14,'ESTATÍSTICAS ATLETAS'!AI:AI)</f>
        <v>4</v>
      </c>
      <c r="AE14" s="94">
        <f>SUMIF('ESTATÍSTICAS ATLETAS'!$I:$I,$A14,'ESTATÍSTICAS ATLETAS'!AJ:AJ)</f>
        <v>2</v>
      </c>
    </row>
    <row r="15">
      <c r="A15" s="66" t="s">
        <v>80</v>
      </c>
      <c r="B15" s="67" t="str">
        <f>VLOOKUP(A15,'LISTA DE ATLETAS'!D:G,4,FALSE)</f>
        <v/>
      </c>
      <c r="C15" s="69"/>
      <c r="D15" s="69">
        <f>COUNTIF('ESTATÍSTICAS ATLETAS'!I:I,A15)</f>
        <v>2</v>
      </c>
      <c r="E15" s="69">
        <f>SUMIF('ESTATÍSTICAS ATLETAS'!I:I,A15,'ESTATÍSTICAS ATLETAS'!M:M)</f>
        <v>7</v>
      </c>
      <c r="F15" s="96">
        <f t="shared" si="1"/>
        <v>3.5</v>
      </c>
      <c r="G15" s="69">
        <f>SUMIF('ESTATÍSTICAS ATLETAS'!$I:$I,$A15,'ESTATÍSTICAS ATLETAS'!N:N)</f>
        <v>2</v>
      </c>
      <c r="H15" s="69">
        <f>SUMIF('ESTATÍSTICAS ATLETAS'!$I:$I,$A15,'ESTATÍSTICAS ATLETAS'!O:O)</f>
        <v>18</v>
      </c>
      <c r="I15" s="70">
        <f t="shared" si="2"/>
        <v>0.1111111111</v>
      </c>
      <c r="J15" s="69">
        <f>SUMIF('ESTATÍSTICAS ATLETAS'!$I:$I,$A15,'ESTATÍSTICAS ATLETAS'!Q:Q)</f>
        <v>0</v>
      </c>
      <c r="K15" s="69">
        <f>SUMIF('ESTATÍSTICAS ATLETAS'!$I:$I,$A15,'ESTATÍSTICAS ATLETAS'!R:R)</f>
        <v>8</v>
      </c>
      <c r="L15" s="70">
        <f t="shared" si="3"/>
        <v>0</v>
      </c>
      <c r="M15" s="69">
        <f>SUMIF('ESTATÍSTICAS ATLETAS'!$I:$I,$A15,'ESTATÍSTICAS ATLETAS'!T:T)</f>
        <v>2</v>
      </c>
      <c r="N15" s="69">
        <f>SUMIF('ESTATÍSTICAS ATLETAS'!$I:$I,$A15,'ESTATÍSTICAS ATLETAS'!U:U)</f>
        <v>10</v>
      </c>
      <c r="O15" s="70">
        <f t="shared" si="4"/>
        <v>0.2</v>
      </c>
      <c r="P15" s="69">
        <f>SUMIF('ESTATÍSTICAS ATLETAS'!$I:$I,$A15,'ESTATÍSTICAS ATLETAS'!W:W)</f>
        <v>1</v>
      </c>
      <c r="Q15" s="69">
        <f>SUMIF('ESTATÍSTICAS ATLETAS'!$I:$I,$A15,'ESTATÍSTICAS ATLETAS'!X:X)</f>
        <v>2</v>
      </c>
      <c r="R15" s="70">
        <f t="shared" si="5"/>
        <v>0.5</v>
      </c>
      <c r="S15" s="69">
        <f>SUMIF('ESTATÍSTICAS ATLETAS'!$I:$I,$A15,'ESTATÍSTICAS ATLETAS'!Z:Z)</f>
        <v>4</v>
      </c>
      <c r="T15" s="69">
        <f>SUMIF('ESTATÍSTICAS ATLETAS'!$I:$I,$A15,'ESTATÍSTICAS ATLETAS'!AA:AA)</f>
        <v>8</v>
      </c>
      <c r="U15" s="69">
        <f>SUMIF('ESTATÍSTICAS ATLETAS'!$I:$I,$A15,'ESTATÍSTICAS ATLETAS'!AB:AB)</f>
        <v>12</v>
      </c>
      <c r="V15" s="96">
        <f t="shared" si="6"/>
        <v>6</v>
      </c>
      <c r="W15" s="69">
        <f>SUMIF('ESTATÍSTICAS ATLETAS'!$I:$I,$A15,'ESTATÍSTICAS ATLETAS'!AC:AC)</f>
        <v>5</v>
      </c>
      <c r="X15" s="96">
        <f t="shared" si="7"/>
        <v>2.5</v>
      </c>
      <c r="Y15" s="69">
        <f>SUMIF('ESTATÍSTICAS ATLETAS'!$I:$I,$A15,'ESTATÍSTICAS ATLETAS'!AD:AD)</f>
        <v>4</v>
      </c>
      <c r="Z15" s="69">
        <f>SUMIF('ESTATÍSTICAS ATLETAS'!$I:$I,$A15,'ESTATÍSTICAS ATLETAS'!AE:AE)</f>
        <v>3</v>
      </c>
      <c r="AA15" s="69">
        <f>SUMIF('ESTATÍSTICAS ATLETAS'!$I:$I,$A15,'ESTATÍSTICAS ATLETAS'!AF:AF)</f>
        <v>2</v>
      </c>
      <c r="AB15" s="69">
        <f>SUMIF('ESTATÍSTICAS ATLETAS'!$I:$I,$A15,'ESTATÍSTICAS ATLETAS'!AG:AG)</f>
        <v>1</v>
      </c>
      <c r="AC15" s="69">
        <f>SUMIF('ESTATÍSTICAS ATLETAS'!$I:$I,$A15,'ESTATÍSTICAS ATLETAS'!AH:AH)</f>
        <v>1</v>
      </c>
      <c r="AD15" s="69">
        <f>SUMIF('ESTATÍSTICAS ATLETAS'!$I:$I,$A15,'ESTATÍSTICAS ATLETAS'!AI:AI)</f>
        <v>27</v>
      </c>
      <c r="AE15" s="71">
        <f>SUMIF('ESTATÍSTICAS ATLETAS'!$I:$I,$A15,'ESTATÍSTICAS ATLETAS'!AJ:AJ)</f>
        <v>8</v>
      </c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</sheetData>
  <dataValidations>
    <dataValidation type="custom" allowBlank="1" showDropDown="1" sqref="F2:F15 I2:I15 V2:V15 X2:X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