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4A4C94C-4A93-4220-AEFE-C998EA4CEF50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Cru" sheetId="1" r:id="rId1"/>
    <sheet name="Processado" sheetId="3" r:id="rId2"/>
    <sheet name="normalidade" sheetId="4" r:id="rId3"/>
  </sheets>
  <definedNames>
    <definedName name="_xlchart.v1.0" hidden="1">Cru!$B$1</definedName>
    <definedName name="_xlchart.v1.1" hidden="1">Cru!$B$2:$B$105</definedName>
    <definedName name="_xlchart.v1.2" hidden="1">Processado!$E$1</definedName>
    <definedName name="_xlchart.v1.3" hidden="1">Processado!$E$2:$E$91</definedName>
    <definedName name="_xlchart.v1.4" hidden="1">Processado!$B$1</definedName>
    <definedName name="_xlchart.v1.5" hidden="1">Processado!$B$2:$B$91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4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J13" i="4" l="1"/>
  <c r="C9" i="4" l="1"/>
  <c r="C10" i="4" s="1"/>
  <c r="V6" i="4" s="1"/>
  <c r="V8" i="4" s="1"/>
  <c r="V9" i="4" s="1"/>
  <c r="G13" i="3" l="1"/>
  <c r="G2" i="3"/>
  <c r="C4" i="4" s="1"/>
  <c r="G3" i="3"/>
  <c r="C5" i="4" s="1"/>
  <c r="G10" i="3" l="1"/>
  <c r="G8" i="3"/>
  <c r="C6" i="4" s="1"/>
  <c r="H4" i="4" s="1"/>
  <c r="G9" i="3"/>
  <c r="C7" i="4" s="1"/>
  <c r="C8" i="4" s="1"/>
  <c r="C11" i="4" s="1"/>
  <c r="T19" i="1"/>
  <c r="S19" i="1"/>
  <c r="Q19" i="1"/>
  <c r="P19" i="1"/>
  <c r="O19" i="1"/>
  <c r="N19" i="1"/>
  <c r="I4" i="4" l="1"/>
  <c r="P4" i="4" s="1"/>
  <c r="J4" i="4"/>
  <c r="K4" i="4" s="1"/>
  <c r="H5" i="4"/>
  <c r="M4" i="4"/>
  <c r="R4" i="4" s="1"/>
  <c r="T21" i="1"/>
  <c r="N21" i="1"/>
  <c r="Q21" i="1" s="1"/>
  <c r="S21" i="1"/>
  <c r="I5" i="4" l="1"/>
  <c r="P5" i="4" s="1"/>
  <c r="J5" i="4"/>
  <c r="K5" i="4" s="1"/>
  <c r="M5" i="4"/>
  <c r="R5" i="4" s="1"/>
  <c r="H6" i="4"/>
  <c r="I6" i="4"/>
  <c r="P6" i="4" s="1"/>
  <c r="Q4" i="4"/>
  <c r="L4" i="4"/>
  <c r="P21" i="1"/>
  <c r="S4" i="4" l="1"/>
  <c r="L5" i="4"/>
  <c r="Q5" i="4"/>
  <c r="S5" i="4" s="1"/>
  <c r="J6" i="4"/>
  <c r="K6" i="4" s="1"/>
  <c r="M6" i="4"/>
  <c r="R6" i="4" s="1"/>
  <c r="H7" i="4"/>
  <c r="Q6" i="4" l="1"/>
  <c r="S6" i="4" s="1"/>
  <c r="L6" i="4"/>
  <c r="J7" i="4"/>
  <c r="K7" i="4" s="1"/>
  <c r="M7" i="4"/>
  <c r="R7" i="4" s="1"/>
  <c r="H8" i="4"/>
  <c r="I7" i="4"/>
  <c r="P7" i="4" s="1"/>
  <c r="I8" i="4" l="1"/>
  <c r="P8" i="4" s="1"/>
  <c r="Q7" i="4"/>
  <c r="L7" i="4"/>
  <c r="J8" i="4"/>
  <c r="K8" i="4" s="1"/>
  <c r="H9" i="4"/>
  <c r="I9" i="4" s="1"/>
  <c r="P9" i="4" s="1"/>
  <c r="M8" i="4"/>
  <c r="R8" i="4" s="1"/>
  <c r="H10" i="4" l="1"/>
  <c r="I10" i="4" s="1"/>
  <c r="P10" i="4" s="1"/>
  <c r="M9" i="4"/>
  <c r="R9" i="4" s="1"/>
  <c r="J9" i="4"/>
  <c r="Q8" i="4"/>
  <c r="S8" i="4" s="1"/>
  <c r="L8" i="4"/>
  <c r="S7" i="4"/>
  <c r="H11" i="4" l="1"/>
  <c r="M10" i="4"/>
  <c r="R10" i="4" s="1"/>
  <c r="J10" i="4"/>
  <c r="K10" i="4" s="1"/>
  <c r="K9" i="4"/>
  <c r="H12" i="4" l="1"/>
  <c r="J11" i="4"/>
  <c r="K11" i="4" s="1"/>
  <c r="M11" i="4"/>
  <c r="R11" i="4" s="1"/>
  <c r="I11" i="4"/>
  <c r="P11" i="4" s="1"/>
  <c r="Q10" i="4"/>
  <c r="S10" i="4" s="1"/>
  <c r="L10" i="4"/>
  <c r="Q9" i="4"/>
  <c r="L9" i="4"/>
  <c r="Q11" i="4" l="1"/>
  <c r="S11" i="4" s="1"/>
  <c r="L11" i="4"/>
  <c r="J12" i="4"/>
  <c r="M13" i="4"/>
  <c r="R13" i="4" s="1"/>
  <c r="M12" i="4"/>
  <c r="R12" i="4" s="1"/>
  <c r="I13" i="4"/>
  <c r="P13" i="4" s="1"/>
  <c r="I12" i="4"/>
  <c r="P12" i="4" s="1"/>
  <c r="S9" i="4"/>
  <c r="R14" i="4" l="1"/>
  <c r="K12" i="4"/>
  <c r="K13" i="4"/>
  <c r="L13" i="4" l="1"/>
  <c r="Q13" i="4"/>
  <c r="L12" i="4"/>
  <c r="Q12" i="4"/>
  <c r="S12" i="4" s="1"/>
  <c r="S13" i="4" l="1"/>
  <c r="S14" i="4" s="1"/>
  <c r="Q14" i="4"/>
  <c r="V4" i="4" l="1"/>
  <c r="U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U5" authorId="0" shapeId="0" xr:uid="{B96DCA52-F9BA-4B24-9A04-A05C6871129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Aderência -&gt; Unilateral à direita.</t>
        </r>
      </text>
    </comment>
    <comment ref="U7" authorId="0" shapeId="0" xr:uid="{D3209FFF-CE52-4513-B0EB-257C70FA0FB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Na dist.Normal, são necessários estimar a média e o desvio padrão da população.
Estes foram estimdos com os dados amostrais.</t>
        </r>
      </text>
    </comment>
  </commentList>
</comments>
</file>

<file path=xl/sharedStrings.xml><?xml version="1.0" encoding="utf-8"?>
<sst xmlns="http://schemas.openxmlformats.org/spreadsheetml/2006/main" count="80" uniqueCount="66">
  <si>
    <t>Id</t>
  </si>
  <si>
    <t>Pixels Agregados</t>
  </si>
  <si>
    <t>Pixels Ligante</t>
  </si>
  <si>
    <t>Pixels Brilho</t>
  </si>
  <si>
    <t>Cobrimento</t>
  </si>
  <si>
    <t>Estatistica</t>
  </si>
  <si>
    <t>Legenda</t>
  </si>
  <si>
    <t>Media</t>
  </si>
  <si>
    <t>Desv. Pad.</t>
  </si>
  <si>
    <t>Limiar Ligante</t>
  </si>
  <si>
    <t>Limiar Brilho do ligante</t>
  </si>
  <si>
    <t>min</t>
  </si>
  <si>
    <t>max</t>
  </si>
  <si>
    <t>Q1</t>
  </si>
  <si>
    <t>Q2</t>
  </si>
  <si>
    <t>Q3</t>
  </si>
  <si>
    <t>Q4</t>
  </si>
  <si>
    <t>média</t>
  </si>
  <si>
    <t>Desv. Pad</t>
  </si>
  <si>
    <t>Fator</t>
  </si>
  <si>
    <t>Q3-Q1</t>
  </si>
  <si>
    <t>fator</t>
  </si>
  <si>
    <t>Lim inf</t>
  </si>
  <si>
    <t>Lim sup</t>
  </si>
  <si>
    <t>Limite inf</t>
  </si>
  <si>
    <t>Limit sup</t>
  </si>
  <si>
    <t>x1</t>
  </si>
  <si>
    <t>x2</t>
  </si>
  <si>
    <t>Gráfico</t>
  </si>
  <si>
    <t>CV (%)</t>
  </si>
  <si>
    <t>X0</t>
  </si>
  <si>
    <t>X1</t>
  </si>
  <si>
    <t>Média</t>
  </si>
  <si>
    <t>Mínimo</t>
  </si>
  <si>
    <t>Máximo</t>
  </si>
  <si>
    <t>Amplitude</t>
  </si>
  <si>
    <t>Nº Classes</t>
  </si>
  <si>
    <t>Nº Amostras</t>
  </si>
  <si>
    <t>Classe</t>
  </si>
  <si>
    <t>Incremento</t>
  </si>
  <si>
    <t>∞</t>
  </si>
  <si>
    <t>F. Absol.</t>
  </si>
  <si>
    <t>F. Acum.</t>
  </si>
  <si>
    <t>F. Norm.</t>
  </si>
  <si>
    <t>Histograma</t>
  </si>
  <si>
    <t>Teste ꭓ²</t>
  </si>
  <si>
    <t>classes</t>
  </si>
  <si>
    <t>Observado</t>
  </si>
  <si>
    <t>Esperado</t>
  </si>
  <si>
    <t>ꭓ² parcial</t>
  </si>
  <si>
    <t>Total</t>
  </si>
  <si>
    <t>F. Relat.</t>
  </si>
  <si>
    <t>Limite</t>
  </si>
  <si>
    <t>Resultado Aderência</t>
  </si>
  <si>
    <t>Qui² Total</t>
  </si>
  <si>
    <t>α</t>
  </si>
  <si>
    <t>N° de Classes</t>
  </si>
  <si>
    <t>P Estimados</t>
  </si>
  <si>
    <t>Gru de liberdade</t>
  </si>
  <si>
    <t>ꭓ² crítico</t>
  </si>
  <si>
    <t>Parâmetro</t>
  </si>
  <si>
    <t>Valor</t>
  </si>
  <si>
    <t>Estatística descritiva</t>
  </si>
  <si>
    <t>Cobrim. S brilho</t>
  </si>
  <si>
    <t>Media S brilho</t>
  </si>
  <si>
    <t>Desv. Pad. S brilho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</si>
</sst>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3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2" xfId="1" applyNumberFormat="1" applyFont="1" applyBorder="1" applyAlignment="1">
      <alignment horizontal="center" vertical="center"/>
    </xf>
    <xf numFmtId="0" fontId="3" fillId="0" borderId="1" xfId="0" applyFont="1" applyBorder="1"/>
    <xf numFmtId="2" fontId="0" fillId="0" borderId="0" xfId="0" applyNumberFormat="1"/>
    <xf numFmtId="2" fontId="0" fillId="0" borderId="0" xfId="1" applyNumberFormat="1" applyFont="1"/>
    <xf numFmtId="0" fontId="0" fillId="0" borderId="4" xfId="0" applyBorder="1"/>
    <xf numFmtId="2" fontId="0" fillId="0" borderId="4" xfId="0" applyNumberFormat="1" applyBorder="1"/>
    <xf numFmtId="0" fontId="0" fillId="0" borderId="3" xfId="0" applyBorder="1"/>
    <xf numFmtId="2" fontId="0" fillId="0" borderId="4" xfId="1" applyNumberFormat="1" applyFont="1" applyBorder="1"/>
    <xf numFmtId="2" fontId="1" fillId="0" borderId="1" xfId="0" applyNumberFormat="1" applyFont="1" applyBorder="1"/>
    <xf numFmtId="0" fontId="0" fillId="0" borderId="4" xfId="0" applyBorder="1" applyAlignment="1">
      <alignment horizontal="right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4" fillId="2" borderId="5" xfId="0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Alignment="1">
      <alignment horizontal="center" vertical="center" wrapText="1"/>
    </xf>
    <xf numFmtId="0" fontId="3" fillId="0" borderId="2" xfId="0" applyFont="1" applyBorder="1"/>
    <xf numFmtId="2" fontId="0" fillId="0" borderId="2" xfId="0" applyNumberFormat="1" applyBorder="1"/>
    <xf numFmtId="0" fontId="3" fillId="0" borderId="6" xfId="0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Pixels Agregados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Cru!$A$2:$A$105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Cru!$B$2:$B$105</c:f>
              <c:numCache>
                <c:formatCode>General</c:formatCode>
                <c:ptCount val="104"/>
                <c:pt idx="0">
                  <c:v>5531</c:v>
                </c:pt>
                <c:pt idx="1">
                  <c:v>9750</c:v>
                </c:pt>
                <c:pt idx="2">
                  <c:v>9380</c:v>
                </c:pt>
                <c:pt idx="3">
                  <c:v>10884</c:v>
                </c:pt>
                <c:pt idx="4">
                  <c:v>12669</c:v>
                </c:pt>
                <c:pt idx="5">
                  <c:v>9722</c:v>
                </c:pt>
                <c:pt idx="6">
                  <c:v>11388</c:v>
                </c:pt>
                <c:pt idx="7">
                  <c:v>8122</c:v>
                </c:pt>
                <c:pt idx="8">
                  <c:v>10263</c:v>
                </c:pt>
                <c:pt idx="9">
                  <c:v>9070</c:v>
                </c:pt>
                <c:pt idx="10">
                  <c:v>10541</c:v>
                </c:pt>
                <c:pt idx="11">
                  <c:v>8421</c:v>
                </c:pt>
                <c:pt idx="12">
                  <c:v>12247</c:v>
                </c:pt>
                <c:pt idx="13">
                  <c:v>10311</c:v>
                </c:pt>
                <c:pt idx="14">
                  <c:v>7201</c:v>
                </c:pt>
                <c:pt idx="15">
                  <c:v>8901</c:v>
                </c:pt>
                <c:pt idx="16">
                  <c:v>9776</c:v>
                </c:pt>
                <c:pt idx="17">
                  <c:v>14342</c:v>
                </c:pt>
                <c:pt idx="18">
                  <c:v>5722</c:v>
                </c:pt>
                <c:pt idx="19">
                  <c:v>13382</c:v>
                </c:pt>
                <c:pt idx="20">
                  <c:v>18175</c:v>
                </c:pt>
                <c:pt idx="21">
                  <c:v>10295</c:v>
                </c:pt>
                <c:pt idx="22">
                  <c:v>10007</c:v>
                </c:pt>
                <c:pt idx="23">
                  <c:v>7842</c:v>
                </c:pt>
                <c:pt idx="24">
                  <c:v>9217</c:v>
                </c:pt>
                <c:pt idx="25">
                  <c:v>9558</c:v>
                </c:pt>
                <c:pt idx="26">
                  <c:v>9897</c:v>
                </c:pt>
                <c:pt idx="27">
                  <c:v>13984</c:v>
                </c:pt>
                <c:pt idx="28">
                  <c:v>10964</c:v>
                </c:pt>
                <c:pt idx="29">
                  <c:v>21396</c:v>
                </c:pt>
                <c:pt idx="30">
                  <c:v>9103</c:v>
                </c:pt>
                <c:pt idx="31">
                  <c:v>7069</c:v>
                </c:pt>
                <c:pt idx="32">
                  <c:v>12348</c:v>
                </c:pt>
                <c:pt idx="33">
                  <c:v>15525</c:v>
                </c:pt>
                <c:pt idx="34">
                  <c:v>11365</c:v>
                </c:pt>
                <c:pt idx="35">
                  <c:v>8147</c:v>
                </c:pt>
                <c:pt idx="36">
                  <c:v>12348</c:v>
                </c:pt>
                <c:pt idx="37">
                  <c:v>10762</c:v>
                </c:pt>
                <c:pt idx="38">
                  <c:v>11374</c:v>
                </c:pt>
                <c:pt idx="39">
                  <c:v>10402</c:v>
                </c:pt>
                <c:pt idx="40">
                  <c:v>11279</c:v>
                </c:pt>
                <c:pt idx="41">
                  <c:v>7138</c:v>
                </c:pt>
                <c:pt idx="42">
                  <c:v>8899</c:v>
                </c:pt>
                <c:pt idx="43">
                  <c:v>6525</c:v>
                </c:pt>
                <c:pt idx="44">
                  <c:v>11991</c:v>
                </c:pt>
                <c:pt idx="45">
                  <c:v>13120</c:v>
                </c:pt>
                <c:pt idx="46">
                  <c:v>15420</c:v>
                </c:pt>
                <c:pt idx="47">
                  <c:v>23297</c:v>
                </c:pt>
                <c:pt idx="48">
                  <c:v>10482</c:v>
                </c:pt>
                <c:pt idx="49">
                  <c:v>10538</c:v>
                </c:pt>
                <c:pt idx="50">
                  <c:v>11147</c:v>
                </c:pt>
                <c:pt idx="51">
                  <c:v>17835</c:v>
                </c:pt>
                <c:pt idx="52">
                  <c:v>17043</c:v>
                </c:pt>
                <c:pt idx="53">
                  <c:v>13918</c:v>
                </c:pt>
                <c:pt idx="54">
                  <c:v>11597</c:v>
                </c:pt>
                <c:pt idx="55">
                  <c:v>17452</c:v>
                </c:pt>
                <c:pt idx="56">
                  <c:v>11743</c:v>
                </c:pt>
                <c:pt idx="57">
                  <c:v>11241</c:v>
                </c:pt>
                <c:pt idx="58">
                  <c:v>12806</c:v>
                </c:pt>
                <c:pt idx="59">
                  <c:v>15359</c:v>
                </c:pt>
                <c:pt idx="60">
                  <c:v>13953</c:v>
                </c:pt>
                <c:pt idx="61">
                  <c:v>15954</c:v>
                </c:pt>
                <c:pt idx="62">
                  <c:v>18418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D-4A00-825D-E531A7CE564E}"/>
            </c:ext>
          </c:extLst>
        </c:ser>
        <c:ser>
          <c:idx val="5"/>
          <c:order val="1"/>
          <c:tx>
            <c:v>Limite Inf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Cru!$P$23:$Q$23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(Cru!$P$21,Cru!$P$21)</c:f>
              <c:numCache>
                <c:formatCode>General</c:formatCode>
                <c:ptCount val="2"/>
                <c:pt idx="0">
                  <c:v>3796</c:v>
                </c:pt>
                <c:pt idx="1">
                  <c:v>3796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B0D-4A00-825D-E531A7CE564E}"/>
            </c:ext>
          </c:extLst>
        </c:ser>
        <c:ser>
          <c:idx val="6"/>
          <c:order val="2"/>
          <c:tx>
            <c:v>Limite inf desv.pad.a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Cru!$P$23:$Q$23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(Cru!$S$21,Cru!$S$21)</c:f>
              <c:numCache>
                <c:formatCode>General</c:formatCode>
                <c:ptCount val="2"/>
                <c:pt idx="0">
                  <c:v>8073.8241097558239</c:v>
                </c:pt>
                <c:pt idx="1">
                  <c:v>8073.8241097558239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B0D-4A00-825D-E531A7CE5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Processado!$B$1</c:f>
              <c:strCache>
                <c:ptCount val="1"/>
                <c:pt idx="0">
                  <c:v>Pixels Agregados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Processado!$A$2:$A$91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Processado!$B$2:$B$91</c:f>
              <c:numCache>
                <c:formatCode>General</c:formatCode>
                <c:ptCount val="90"/>
                <c:pt idx="0">
                  <c:v>5531</c:v>
                </c:pt>
                <c:pt idx="1">
                  <c:v>9750</c:v>
                </c:pt>
                <c:pt idx="2">
                  <c:v>9380</c:v>
                </c:pt>
                <c:pt idx="3">
                  <c:v>10884</c:v>
                </c:pt>
                <c:pt idx="4">
                  <c:v>12669</c:v>
                </c:pt>
                <c:pt idx="5">
                  <c:v>9722</c:v>
                </c:pt>
                <c:pt idx="6">
                  <c:v>11388</c:v>
                </c:pt>
                <c:pt idx="7">
                  <c:v>8122</c:v>
                </c:pt>
                <c:pt idx="8">
                  <c:v>10263</c:v>
                </c:pt>
                <c:pt idx="9">
                  <c:v>9070</c:v>
                </c:pt>
                <c:pt idx="10">
                  <c:v>10541</c:v>
                </c:pt>
                <c:pt idx="11">
                  <c:v>8421</c:v>
                </c:pt>
                <c:pt idx="12">
                  <c:v>12247</c:v>
                </c:pt>
                <c:pt idx="13">
                  <c:v>10311</c:v>
                </c:pt>
                <c:pt idx="14">
                  <c:v>7201</c:v>
                </c:pt>
                <c:pt idx="15">
                  <c:v>8901</c:v>
                </c:pt>
                <c:pt idx="16">
                  <c:v>9776</c:v>
                </c:pt>
                <c:pt idx="17">
                  <c:v>14342</c:v>
                </c:pt>
                <c:pt idx="18">
                  <c:v>5722</c:v>
                </c:pt>
                <c:pt idx="19">
                  <c:v>13382</c:v>
                </c:pt>
                <c:pt idx="20">
                  <c:v>18175</c:v>
                </c:pt>
                <c:pt idx="21">
                  <c:v>10295</c:v>
                </c:pt>
                <c:pt idx="22">
                  <c:v>10007</c:v>
                </c:pt>
                <c:pt idx="23">
                  <c:v>7842</c:v>
                </c:pt>
                <c:pt idx="24">
                  <c:v>9217</c:v>
                </c:pt>
                <c:pt idx="25">
                  <c:v>9558</c:v>
                </c:pt>
                <c:pt idx="26">
                  <c:v>9897</c:v>
                </c:pt>
                <c:pt idx="27">
                  <c:v>13984</c:v>
                </c:pt>
                <c:pt idx="28">
                  <c:v>10964</c:v>
                </c:pt>
                <c:pt idx="29">
                  <c:v>21396</c:v>
                </c:pt>
                <c:pt idx="30">
                  <c:v>9103</c:v>
                </c:pt>
                <c:pt idx="31">
                  <c:v>7069</c:v>
                </c:pt>
                <c:pt idx="32">
                  <c:v>12348</c:v>
                </c:pt>
                <c:pt idx="33">
                  <c:v>15525</c:v>
                </c:pt>
                <c:pt idx="34">
                  <c:v>11365</c:v>
                </c:pt>
                <c:pt idx="35">
                  <c:v>8147</c:v>
                </c:pt>
                <c:pt idx="36">
                  <c:v>12348</c:v>
                </c:pt>
                <c:pt idx="37">
                  <c:v>10762</c:v>
                </c:pt>
                <c:pt idx="38">
                  <c:v>11374</c:v>
                </c:pt>
                <c:pt idx="39">
                  <c:v>10402</c:v>
                </c:pt>
                <c:pt idx="40">
                  <c:v>11279</c:v>
                </c:pt>
                <c:pt idx="41">
                  <c:v>7138</c:v>
                </c:pt>
                <c:pt idx="42">
                  <c:v>8899</c:v>
                </c:pt>
                <c:pt idx="43">
                  <c:v>6525</c:v>
                </c:pt>
                <c:pt idx="44">
                  <c:v>11991</c:v>
                </c:pt>
                <c:pt idx="45">
                  <c:v>13120</c:v>
                </c:pt>
                <c:pt idx="46">
                  <c:v>15420</c:v>
                </c:pt>
                <c:pt idx="47">
                  <c:v>23297</c:v>
                </c:pt>
                <c:pt idx="48">
                  <c:v>10482</c:v>
                </c:pt>
                <c:pt idx="49">
                  <c:v>10538</c:v>
                </c:pt>
                <c:pt idx="50">
                  <c:v>11147</c:v>
                </c:pt>
                <c:pt idx="51">
                  <c:v>17835</c:v>
                </c:pt>
                <c:pt idx="52">
                  <c:v>17043</c:v>
                </c:pt>
                <c:pt idx="53">
                  <c:v>13918</c:v>
                </c:pt>
                <c:pt idx="54">
                  <c:v>11597</c:v>
                </c:pt>
                <c:pt idx="55">
                  <c:v>17452</c:v>
                </c:pt>
                <c:pt idx="56">
                  <c:v>11743</c:v>
                </c:pt>
                <c:pt idx="57">
                  <c:v>11241</c:v>
                </c:pt>
                <c:pt idx="58">
                  <c:v>12806</c:v>
                </c:pt>
                <c:pt idx="59">
                  <c:v>15359</c:v>
                </c:pt>
                <c:pt idx="60">
                  <c:v>13953</c:v>
                </c:pt>
                <c:pt idx="61">
                  <c:v>15954</c:v>
                </c:pt>
                <c:pt idx="62">
                  <c:v>18418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9B-465A-8CC8-62592ED3E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de Cobertura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Processado!$E$1</c:f>
              <c:strCache>
                <c:ptCount val="1"/>
                <c:pt idx="0">
                  <c:v>Cobrimento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Processado!$A$2:$A$91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Processado!$E$2:$E$91</c:f>
              <c:numCache>
                <c:formatCode>General</c:formatCode>
                <c:ptCount val="90"/>
                <c:pt idx="0">
                  <c:v>0.27119869824624798</c:v>
                </c:pt>
                <c:pt idx="1">
                  <c:v>1.12820512820512</c:v>
                </c:pt>
                <c:pt idx="2">
                  <c:v>0.13859275053304901</c:v>
                </c:pt>
                <c:pt idx="3">
                  <c:v>0</c:v>
                </c:pt>
                <c:pt idx="4">
                  <c:v>7.8932828163233004E-3</c:v>
                </c:pt>
                <c:pt idx="5">
                  <c:v>0.15428924089693399</c:v>
                </c:pt>
                <c:pt idx="6">
                  <c:v>0</c:v>
                </c:pt>
                <c:pt idx="7">
                  <c:v>0</c:v>
                </c:pt>
                <c:pt idx="8">
                  <c:v>0.107181136120042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0.15514003429411199</c:v>
                </c:pt>
                <c:pt idx="13">
                  <c:v>0.32974493259625598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0.223120903639659</c:v>
                </c:pt>
                <c:pt idx="18">
                  <c:v>0</c:v>
                </c:pt>
                <c:pt idx="19">
                  <c:v>4.4836347332237299E-2</c:v>
                </c:pt>
                <c:pt idx="20">
                  <c:v>2.75103163686382E-2</c:v>
                </c:pt>
                <c:pt idx="21">
                  <c:v>0.106847984458474</c:v>
                </c:pt>
                <c:pt idx="22">
                  <c:v>0.30978315179374399</c:v>
                </c:pt>
                <c:pt idx="23">
                  <c:v>0.140270339199183</c:v>
                </c:pt>
                <c:pt idx="24">
                  <c:v>0</c:v>
                </c:pt>
                <c:pt idx="25">
                  <c:v>2.0924879681941799E-2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8.41278743690409E-2</c:v>
                </c:pt>
                <c:pt idx="30">
                  <c:v>0</c:v>
                </c:pt>
                <c:pt idx="31">
                  <c:v>0</c:v>
                </c:pt>
                <c:pt idx="32">
                  <c:v>5.66893424036281E-2</c:v>
                </c:pt>
                <c:pt idx="33">
                  <c:v>3.2206119162640899E-2</c:v>
                </c:pt>
                <c:pt idx="34">
                  <c:v>1.27584689837219</c:v>
                </c:pt>
                <c:pt idx="35">
                  <c:v>7.3646741131704899E-2</c:v>
                </c:pt>
                <c:pt idx="36">
                  <c:v>1.6196954972465101E-2</c:v>
                </c:pt>
                <c:pt idx="37">
                  <c:v>0</c:v>
                </c:pt>
                <c:pt idx="38">
                  <c:v>6.1543871988746203E-2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8.3395880243515904E-3</c:v>
                </c:pt>
                <c:pt idx="45">
                  <c:v>0</c:v>
                </c:pt>
                <c:pt idx="46">
                  <c:v>0</c:v>
                </c:pt>
                <c:pt idx="47">
                  <c:v>2.5196377215950498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0.83905415713195997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9-4686-ABEC-8AE35FCF4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Processado!$A$2:$A$91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Processado!$E$2:$E$91</c:f>
              <c:numCache>
                <c:formatCode>General</c:formatCode>
                <c:ptCount val="90"/>
                <c:pt idx="0">
                  <c:v>0.27119869824624798</c:v>
                </c:pt>
                <c:pt idx="1">
                  <c:v>1.12820512820512</c:v>
                </c:pt>
                <c:pt idx="2">
                  <c:v>0.13859275053304901</c:v>
                </c:pt>
                <c:pt idx="3">
                  <c:v>0</c:v>
                </c:pt>
                <c:pt idx="4">
                  <c:v>7.8932828163233004E-3</c:v>
                </c:pt>
                <c:pt idx="5">
                  <c:v>0.15428924089693399</c:v>
                </c:pt>
                <c:pt idx="6">
                  <c:v>0</c:v>
                </c:pt>
                <c:pt idx="7">
                  <c:v>0</c:v>
                </c:pt>
                <c:pt idx="8">
                  <c:v>0.107181136120042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0.15514003429411199</c:v>
                </c:pt>
                <c:pt idx="13">
                  <c:v>0.32974493259625598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0.223120903639659</c:v>
                </c:pt>
                <c:pt idx="18">
                  <c:v>0</c:v>
                </c:pt>
                <c:pt idx="19">
                  <c:v>4.4836347332237299E-2</c:v>
                </c:pt>
                <c:pt idx="20">
                  <c:v>2.75103163686382E-2</c:v>
                </c:pt>
                <c:pt idx="21">
                  <c:v>0.106847984458474</c:v>
                </c:pt>
                <c:pt idx="22">
                  <c:v>0.30978315179374399</c:v>
                </c:pt>
                <c:pt idx="23">
                  <c:v>0.140270339199183</c:v>
                </c:pt>
                <c:pt idx="24">
                  <c:v>0</c:v>
                </c:pt>
                <c:pt idx="25">
                  <c:v>2.0924879681941799E-2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8.41278743690409E-2</c:v>
                </c:pt>
                <c:pt idx="30">
                  <c:v>0</c:v>
                </c:pt>
                <c:pt idx="31">
                  <c:v>0</c:v>
                </c:pt>
                <c:pt idx="32">
                  <c:v>5.66893424036281E-2</c:v>
                </c:pt>
                <c:pt idx="33">
                  <c:v>3.2206119162640899E-2</c:v>
                </c:pt>
                <c:pt idx="34">
                  <c:v>1.27584689837219</c:v>
                </c:pt>
                <c:pt idx="35">
                  <c:v>7.3646741131704899E-2</c:v>
                </c:pt>
                <c:pt idx="36">
                  <c:v>1.6196954972465101E-2</c:v>
                </c:pt>
                <c:pt idx="37">
                  <c:v>0</c:v>
                </c:pt>
                <c:pt idx="38">
                  <c:v>6.1543871988746203E-2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8.3395880243515904E-3</c:v>
                </c:pt>
                <c:pt idx="45">
                  <c:v>0</c:v>
                </c:pt>
                <c:pt idx="46">
                  <c:v>0</c:v>
                </c:pt>
                <c:pt idx="47">
                  <c:v>2.5196377215950498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0.83905415713195997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73-4820-948C-C2442A1C86B7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Processado!$G$12:$G$13</c:f>
              <c:numCache>
                <c:formatCode>General</c:formatCode>
                <c:ptCount val="2"/>
                <c:pt idx="0">
                  <c:v>0</c:v>
                </c:pt>
                <c:pt idx="1">
                  <c:v>63</c:v>
                </c:pt>
              </c:numCache>
            </c:numRef>
          </c:xVal>
          <c:yVal>
            <c:numRef>
              <c:f>(Processado!$G$2,Processado!$G$2)</c:f>
              <c:numCache>
                <c:formatCode>0.00</c:formatCode>
                <c:ptCount val="2"/>
                <c:pt idx="0">
                  <c:v>0.12909251421164669</c:v>
                </c:pt>
                <c:pt idx="1">
                  <c:v>0.12909251421164669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73-4820-948C-C2442A1C8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63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Nº da partícula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Valor da área de cobrimento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Distribuição Probabilística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normalidade!$L$3</c:f>
              <c:strCache>
                <c:ptCount val="1"/>
                <c:pt idx="0">
                  <c:v>F. Relat.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normalidade!$I$4:$I$13</c:f>
              <c:strCache>
                <c:ptCount val="10"/>
                <c:pt idx="0">
                  <c:v>(0,00; 0]</c:v>
                </c:pt>
                <c:pt idx="1">
                  <c:v>(0; 0,31]</c:v>
                </c:pt>
                <c:pt idx="2">
                  <c:v>(0,31; 0,63]</c:v>
                </c:pt>
                <c:pt idx="3">
                  <c:v>(0,63; 0,94]</c:v>
                </c:pt>
                <c:pt idx="4">
                  <c:v>(0,94; 1,26]</c:v>
                </c:pt>
                <c:pt idx="5">
                  <c:v>(1,26; 1,57]</c:v>
                </c:pt>
                <c:pt idx="6">
                  <c:v>(1,57; 1,89]</c:v>
                </c:pt>
                <c:pt idx="7">
                  <c:v>(1,89; 2,2]</c:v>
                </c:pt>
                <c:pt idx="8">
                  <c:v>(2,2; 2,52]</c:v>
                </c:pt>
                <c:pt idx="9">
                  <c:v>(2,52; ∞)</c:v>
                </c:pt>
              </c:strCache>
            </c:strRef>
          </c:cat>
          <c:val>
            <c:numRef>
              <c:f>normalidade!$L$4:$L$13</c:f>
              <c:numCache>
                <c:formatCode>0.00</c:formatCode>
                <c:ptCount val="10"/>
                <c:pt idx="0">
                  <c:v>60.317460317460316</c:v>
                </c:pt>
                <c:pt idx="1">
                  <c:v>31.746031746031747</c:v>
                </c:pt>
                <c:pt idx="2">
                  <c:v>1.5873015873015872</c:v>
                </c:pt>
                <c:pt idx="3">
                  <c:v>1.5873015873015872</c:v>
                </c:pt>
                <c:pt idx="4">
                  <c:v>1.5873015873015872</c:v>
                </c:pt>
                <c:pt idx="5">
                  <c:v>1.5873015873015872</c:v>
                </c:pt>
                <c:pt idx="6">
                  <c:v>0</c:v>
                </c:pt>
                <c:pt idx="7">
                  <c:v>0</c:v>
                </c:pt>
                <c:pt idx="8">
                  <c:v>1.5873015873015872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C-41E0-9BCB-63F08E8A130B}"/>
            </c:ext>
          </c:extLst>
        </c:ser>
        <c:ser>
          <c:idx val="1"/>
          <c:order val="1"/>
          <c:tx>
            <c:strRef>
              <c:f>normalidade!$M$3</c:f>
              <c:strCache>
                <c:ptCount val="1"/>
                <c:pt idx="0">
                  <c:v>F. Norm.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normalidade!$I$4:$I$13</c:f>
              <c:strCache>
                <c:ptCount val="10"/>
                <c:pt idx="0">
                  <c:v>(0,00; 0]</c:v>
                </c:pt>
                <c:pt idx="1">
                  <c:v>(0; 0,31]</c:v>
                </c:pt>
                <c:pt idx="2">
                  <c:v>(0,31; 0,63]</c:v>
                </c:pt>
                <c:pt idx="3">
                  <c:v>(0,63; 0,94]</c:v>
                </c:pt>
                <c:pt idx="4">
                  <c:v>(0,94; 1,26]</c:v>
                </c:pt>
                <c:pt idx="5">
                  <c:v>(1,26; 1,57]</c:v>
                </c:pt>
                <c:pt idx="6">
                  <c:v>(1,57; 1,89]</c:v>
                </c:pt>
                <c:pt idx="7">
                  <c:v>(1,89; 2,2]</c:v>
                </c:pt>
                <c:pt idx="8">
                  <c:v>(2,2; 2,52]</c:v>
                </c:pt>
                <c:pt idx="9">
                  <c:v>(2,52; ∞)</c:v>
                </c:pt>
              </c:strCache>
            </c:strRef>
          </c:cat>
          <c:val>
            <c:numRef>
              <c:f>normalidade!$M$4:$M$13</c:f>
              <c:numCache>
                <c:formatCode>0.00</c:formatCode>
                <c:ptCount val="10"/>
                <c:pt idx="0">
                  <c:v>36.988654553830592</c:v>
                </c:pt>
                <c:pt idx="1">
                  <c:v>31.386725498559386</c:v>
                </c:pt>
                <c:pt idx="2">
                  <c:v>21.747713904676537</c:v>
                </c:pt>
                <c:pt idx="3">
                  <c:v>8.0859414751392471</c:v>
                </c:pt>
                <c:pt idx="4">
                  <c:v>1.6098731043459713</c:v>
                </c:pt>
                <c:pt idx="5">
                  <c:v>0.17111943481357139</c:v>
                </c:pt>
                <c:pt idx="6">
                  <c:v>9.6772492177432667E-3</c:v>
                </c:pt>
                <c:pt idx="7">
                  <c:v>2.9014425366735708E-4</c:v>
                </c:pt>
                <c:pt idx="8">
                  <c:v>4.5966290773691298E-6</c:v>
                </c:pt>
                <c:pt idx="9">
                  <c:v>3.8534209156892985E-8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7C-41E0-9BCB-63F08E8A1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222943"/>
        <c:axId val="1539223359"/>
      </c:lineChart>
      <c:catAx>
        <c:axId val="153922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3359"/>
        <c:crosses val="autoZero"/>
        <c:auto val="1"/>
        <c:lblAlgn val="ctr"/>
        <c:lblOffset val="100"/>
        <c:noMultiLvlLbl val="0"/>
      </c:catAx>
      <c:valAx>
        <c:axId val="153922335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Densidades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_xlchart.v1.0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_xlchart.v1.4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Área de Cobertura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Área de Cobertura</a:t>
          </a:r>
        </a:p>
      </cx:txPr>
    </cx:title>
    <cx:plotArea>
      <cx:plotAreaRegion>
        <cx:series layoutId="boxWhisker" uniqueId="{BDF0065E-0469-4BFC-B593-BB490CDEB64D}">
          <cx:tx>
            <cx:txData>
              <cx:f>_xlchart.v1.2</cx:f>
              <cx:v>Cobrimento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microsoft.com/office/2014/relationships/chartEx" Target="../charts/chartEx2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1</xdr:row>
      <xdr:rowOff>0</xdr:rowOff>
    </xdr:from>
    <xdr:to>
      <xdr:col>12</xdr:col>
      <xdr:colOff>510540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1B9668A-0F19-42B4-8DB2-0346BC884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5980" y="18288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304800</xdr:colOff>
      <xdr:row>16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4820C4E-6CC8-45A7-853A-5D78129C2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</xdr:colOff>
      <xdr:row>0</xdr:row>
      <xdr:rowOff>121920</xdr:rowOff>
    </xdr:from>
    <xdr:to>
      <xdr:col>17</xdr:col>
      <xdr:colOff>518820</xdr:colOff>
      <xdr:row>10</xdr:row>
      <xdr:rowOff>93120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22FF485-8A3E-4BDD-9E30-CA3DFE6837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19260" y="121920"/>
              <a:ext cx="2340000" cy="18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17</xdr:col>
      <xdr:colOff>594360</xdr:colOff>
      <xdr:row>0</xdr:row>
      <xdr:rowOff>121920</xdr:rowOff>
    </xdr:from>
    <xdr:to>
      <xdr:col>21</xdr:col>
      <xdr:colOff>495960</xdr:colOff>
      <xdr:row>10</xdr:row>
      <xdr:rowOff>93120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C757E2-FCD6-4EA9-97F0-4A957CA7F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</xdr:colOff>
      <xdr:row>11</xdr:row>
      <xdr:rowOff>15240</xdr:rowOff>
    </xdr:from>
    <xdr:to>
      <xdr:col>17</xdr:col>
      <xdr:colOff>518820</xdr:colOff>
      <xdr:row>20</xdr:row>
      <xdr:rowOff>169320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B91E484-51DD-47E6-BAE9-8B3534AB09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19260" y="2026920"/>
              <a:ext cx="2340000" cy="18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17</xdr:col>
      <xdr:colOff>594360</xdr:colOff>
      <xdr:row>11</xdr:row>
      <xdr:rowOff>15240</xdr:rowOff>
    </xdr:from>
    <xdr:to>
      <xdr:col>21</xdr:col>
      <xdr:colOff>495960</xdr:colOff>
      <xdr:row>20</xdr:row>
      <xdr:rowOff>169320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47883E8-309A-4F96-AFD0-A253308CB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0</xdr:row>
      <xdr:rowOff>121920</xdr:rowOff>
    </xdr:from>
    <xdr:to>
      <xdr:col>13</xdr:col>
      <xdr:colOff>81600</xdr:colOff>
      <xdr:row>12</xdr:row>
      <xdr:rowOff>87360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F5C5A3F-B2C0-4865-B00A-452032D82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12</xdr:row>
      <xdr:rowOff>15240</xdr:rowOff>
    </xdr:from>
    <xdr:to>
      <xdr:col>6</xdr:col>
      <xdr:colOff>556259</xdr:colOff>
      <xdr:row>26</xdr:row>
      <xdr:rowOff>33020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FD3003-FDD3-48E3-B339-5E13B57F4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</xdr:colOff>
      <xdr:row>1</xdr:row>
      <xdr:rowOff>0</xdr:rowOff>
    </xdr:from>
    <xdr:to>
      <xdr:col>6</xdr:col>
      <xdr:colOff>556260</xdr:colOff>
      <xdr:row>11</xdr:row>
      <xdr:rowOff>7620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27513B0-D7A5-4387-86CA-7ACA6B8AE58E}"/>
            </a:ext>
          </a:extLst>
        </xdr:cNvPr>
        <xdr:cNvSpPr txBox="1"/>
      </xdr:nvSpPr>
      <xdr:spPr>
        <a:xfrm>
          <a:off x="2171700" y="182880"/>
          <a:ext cx="2514600" cy="1836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 b="1"/>
            <a:t>Premissas</a:t>
          </a:r>
          <a:r>
            <a:rPr lang="pt-BR" sz="1000"/>
            <a:t>: amostragem aleatória</a:t>
          </a:r>
          <a:r>
            <a:rPr lang="pt-BR" sz="1000" baseline="0"/>
            <a:t>, simples e dependente; a média  da amostra é igual a média da população; o desv. padrão da amostra é igual ao desv. padrão da população dividido pela raiz do n° de observações.</a:t>
          </a:r>
          <a:endParaRPr lang="pt-BR" sz="1000"/>
        </a:p>
        <a:p>
          <a:r>
            <a:rPr lang="pt-BR" sz="1000" b="1"/>
            <a:t>Hipótesis</a:t>
          </a:r>
          <a:r>
            <a:rPr lang="pt-BR" sz="1000"/>
            <a:t>:</a:t>
          </a:r>
          <a:r>
            <a:rPr lang="pt-BR" sz="1000" baseline="0"/>
            <a:t>	</a:t>
          </a:r>
          <a:r>
            <a:rPr lang="pt-BR" sz="1000" i="1" baseline="0"/>
            <a:t>H0</a:t>
          </a:r>
          <a:r>
            <a:rPr lang="pt-BR" sz="1000" baseline="0"/>
            <a:t> -&gt; A distribuição normal representa o comportamento da amostra;</a:t>
          </a:r>
        </a:p>
        <a:p>
          <a:r>
            <a:rPr lang="pt-BR" sz="1000" baseline="0"/>
            <a:t>	</a:t>
          </a:r>
          <a:r>
            <a:rPr lang="pt-BR" sz="1000" i="1" baseline="0"/>
            <a:t>Ha</a:t>
          </a:r>
          <a:r>
            <a:rPr lang="pt-BR" sz="1000" baseline="0"/>
            <a:t> -&gt; A distribuição normal não representa o comportamento da amostra.</a:t>
          </a:r>
          <a:endParaRPr lang="pt-BR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0"/>
  <sheetViews>
    <sheetView showGridLines="0" workbookViewId="0">
      <selection activeCell="G17" sqref="G17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6" width="12" bestFit="1" customWidth="1"/>
    <col min="7" max="7" width="19.88671875" bestFit="1" customWidth="1"/>
    <col min="14" max="14" width="6.33203125" bestFit="1" customWidth="1"/>
    <col min="15" max="15" width="6" bestFit="1" customWidth="1"/>
    <col min="16" max="16" width="6.44140625" bestFit="1" customWidth="1"/>
    <col min="17" max="17" width="7.109375" bestFit="1" customWidth="1"/>
    <col min="19" max="20" width="12" bestFit="1" customWidth="1"/>
    <col min="21" max="21" width="5.33203125" bestFit="1" customWidth="1"/>
  </cols>
  <sheetData>
    <row r="1" spans="1:7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</row>
    <row r="2" spans="1:7" x14ac:dyDescent="0.3">
      <c r="A2" s="3">
        <v>1</v>
      </c>
      <c r="B2" s="3">
        <v>5531</v>
      </c>
      <c r="C2" s="3">
        <v>15</v>
      </c>
      <c r="D2" s="3">
        <v>0</v>
      </c>
      <c r="E2" s="3">
        <v>0.27119869824624798</v>
      </c>
      <c r="F2" s="21">
        <v>0.129092514211647</v>
      </c>
      <c r="G2" s="3" t="s">
        <v>7</v>
      </c>
    </row>
    <row r="3" spans="1:7" x14ac:dyDescent="0.3">
      <c r="A3" s="3">
        <v>2</v>
      </c>
      <c r="B3" s="3">
        <v>9750</v>
      </c>
      <c r="C3" s="3">
        <v>110</v>
      </c>
      <c r="D3" s="3">
        <v>0</v>
      </c>
      <c r="E3" s="3">
        <v>1.12820512820512</v>
      </c>
      <c r="F3" s="21">
        <v>0.38555588906256899</v>
      </c>
      <c r="G3" s="3" t="s">
        <v>8</v>
      </c>
    </row>
    <row r="4" spans="1:7" x14ac:dyDescent="0.3">
      <c r="A4" s="3">
        <v>3</v>
      </c>
      <c r="B4" s="3">
        <v>9380</v>
      </c>
      <c r="C4" s="3">
        <v>13</v>
      </c>
      <c r="D4" s="3">
        <v>0</v>
      </c>
      <c r="E4" s="3">
        <v>0.13859275053304901</v>
      </c>
      <c r="F4" s="3">
        <v>15</v>
      </c>
      <c r="G4" s="3" t="s">
        <v>9</v>
      </c>
    </row>
    <row r="5" spans="1:7" x14ac:dyDescent="0.3">
      <c r="A5" s="3">
        <v>4</v>
      </c>
      <c r="B5" s="3">
        <v>10884</v>
      </c>
      <c r="C5" s="3">
        <v>0</v>
      </c>
      <c r="D5" s="3">
        <v>0</v>
      </c>
      <c r="E5" s="3">
        <v>0</v>
      </c>
      <c r="F5" s="3">
        <v>232</v>
      </c>
      <c r="G5" s="3" t="s">
        <v>10</v>
      </c>
    </row>
    <row r="6" spans="1:7" x14ac:dyDescent="0.3">
      <c r="A6" s="3">
        <v>5</v>
      </c>
      <c r="B6" s="3">
        <v>12669</v>
      </c>
      <c r="C6" s="3">
        <v>1</v>
      </c>
      <c r="D6" s="3">
        <v>0</v>
      </c>
      <c r="E6" s="3">
        <v>7.8932828163233004E-3</v>
      </c>
    </row>
    <row r="7" spans="1:7" x14ac:dyDescent="0.3">
      <c r="A7" s="3">
        <v>6</v>
      </c>
      <c r="B7" s="3">
        <v>9722</v>
      </c>
      <c r="C7" s="3">
        <v>15</v>
      </c>
      <c r="D7" s="3">
        <v>0</v>
      </c>
      <c r="E7" s="3">
        <v>0.15428924089693399</v>
      </c>
    </row>
    <row r="8" spans="1:7" x14ac:dyDescent="0.3">
      <c r="A8" s="3">
        <v>7</v>
      </c>
      <c r="B8" s="3">
        <v>11388</v>
      </c>
      <c r="C8" s="3">
        <v>0</v>
      </c>
      <c r="D8" s="3">
        <v>0</v>
      </c>
      <c r="E8" s="3">
        <v>0</v>
      </c>
    </row>
    <row r="9" spans="1:7" x14ac:dyDescent="0.3">
      <c r="A9" s="3">
        <v>8</v>
      </c>
      <c r="B9" s="3">
        <v>8122</v>
      </c>
      <c r="C9" s="3">
        <v>0</v>
      </c>
      <c r="D9" s="3">
        <v>0</v>
      </c>
      <c r="E9" s="3">
        <v>0</v>
      </c>
    </row>
    <row r="10" spans="1:7" x14ac:dyDescent="0.3">
      <c r="A10" s="3">
        <v>9</v>
      </c>
      <c r="B10" s="3">
        <v>10263</v>
      </c>
      <c r="C10" s="3">
        <v>11</v>
      </c>
      <c r="D10" s="3">
        <v>0</v>
      </c>
      <c r="E10" s="3">
        <v>0.107181136120042</v>
      </c>
    </row>
    <row r="11" spans="1:7" x14ac:dyDescent="0.3">
      <c r="A11" s="3">
        <v>10</v>
      </c>
      <c r="B11" s="3">
        <v>9070</v>
      </c>
      <c r="C11" s="3">
        <v>0</v>
      </c>
      <c r="D11" s="3">
        <v>0</v>
      </c>
      <c r="E11" s="3">
        <v>0</v>
      </c>
    </row>
    <row r="12" spans="1:7" x14ac:dyDescent="0.3">
      <c r="A12" s="3">
        <v>11</v>
      </c>
      <c r="B12" s="3">
        <v>10541</v>
      </c>
      <c r="C12" s="3">
        <v>0</v>
      </c>
      <c r="D12" s="3">
        <v>0</v>
      </c>
      <c r="E12" s="3">
        <v>0</v>
      </c>
    </row>
    <row r="13" spans="1:7" x14ac:dyDescent="0.3">
      <c r="A13" s="3">
        <v>12</v>
      </c>
      <c r="B13" s="3">
        <v>8421</v>
      </c>
      <c r="C13" s="3">
        <v>0</v>
      </c>
      <c r="D13" s="3">
        <v>0</v>
      </c>
      <c r="E13" s="3">
        <v>0</v>
      </c>
    </row>
    <row r="14" spans="1:7" x14ac:dyDescent="0.3">
      <c r="A14" s="3">
        <v>13</v>
      </c>
      <c r="B14" s="3">
        <v>12247</v>
      </c>
      <c r="C14" s="3">
        <v>19</v>
      </c>
      <c r="D14" s="3">
        <v>0</v>
      </c>
      <c r="E14" s="3">
        <v>0.15514003429411199</v>
      </c>
    </row>
    <row r="15" spans="1:7" x14ac:dyDescent="0.3">
      <c r="A15" s="3">
        <v>14</v>
      </c>
      <c r="B15" s="3">
        <v>10311</v>
      </c>
      <c r="C15" s="3">
        <v>34</v>
      </c>
      <c r="D15" s="3">
        <v>0</v>
      </c>
      <c r="E15" s="3">
        <v>0.32974493259625598</v>
      </c>
    </row>
    <row r="16" spans="1:7" x14ac:dyDescent="0.3">
      <c r="A16" s="3">
        <v>15</v>
      </c>
      <c r="B16" s="3">
        <v>7201</v>
      </c>
      <c r="C16" s="3">
        <v>0</v>
      </c>
      <c r="D16" s="3">
        <v>0</v>
      </c>
      <c r="E16" s="3">
        <v>0</v>
      </c>
    </row>
    <row r="17" spans="1:21" x14ac:dyDescent="0.3">
      <c r="A17" s="3">
        <v>16</v>
      </c>
      <c r="B17" s="3">
        <v>8901</v>
      </c>
      <c r="C17" s="3">
        <v>0</v>
      </c>
      <c r="D17" s="3">
        <v>0</v>
      </c>
      <c r="E17" s="3">
        <v>0</v>
      </c>
    </row>
    <row r="18" spans="1:21" x14ac:dyDescent="0.3">
      <c r="A18" s="3">
        <v>17</v>
      </c>
      <c r="B18" s="3">
        <v>9776</v>
      </c>
      <c r="C18" s="3">
        <v>0</v>
      </c>
      <c r="D18" s="3">
        <v>0</v>
      </c>
      <c r="E18" s="3">
        <v>0</v>
      </c>
      <c r="N18" s="1" t="s">
        <v>13</v>
      </c>
      <c r="O18" s="1" t="s">
        <v>14</v>
      </c>
      <c r="P18" s="1" t="s">
        <v>15</v>
      </c>
      <c r="Q18" s="1" t="s">
        <v>16</v>
      </c>
      <c r="R18" s="5"/>
      <c r="S18" s="2" t="s">
        <v>17</v>
      </c>
      <c r="T18" s="2" t="s">
        <v>18</v>
      </c>
      <c r="U18" s="1" t="s">
        <v>19</v>
      </c>
    </row>
    <row r="19" spans="1:21" x14ac:dyDescent="0.3">
      <c r="A19" s="3">
        <v>18</v>
      </c>
      <c r="B19" s="3">
        <v>14342</v>
      </c>
      <c r="C19" s="3">
        <v>31</v>
      </c>
      <c r="D19" s="3">
        <v>1</v>
      </c>
      <c r="E19" s="3">
        <v>0.223120903639659</v>
      </c>
      <c r="N19" s="4">
        <f>QUARTILE(B1:B103,1)</f>
        <v>9469</v>
      </c>
      <c r="O19" s="4">
        <f>QUARTILE(B1:B103,2)</f>
        <v>10964</v>
      </c>
      <c r="P19" s="4">
        <f>QUARTILE(B1:B103,3)</f>
        <v>13251</v>
      </c>
      <c r="Q19" s="4">
        <f>QUARTILE(B1:B103,4)</f>
        <v>23297</v>
      </c>
      <c r="R19" s="5"/>
      <c r="S19" s="1">
        <f>AVERAGE(B2:B200)</f>
        <v>11659.619047619048</v>
      </c>
      <c r="T19" s="1">
        <f>_xlfn.STDEV.S(B2:B200)</f>
        <v>3585.7949378632243</v>
      </c>
      <c r="U19" s="1">
        <v>1</v>
      </c>
    </row>
    <row r="20" spans="1:21" x14ac:dyDescent="0.3">
      <c r="A20" s="3">
        <v>19</v>
      </c>
      <c r="B20" s="3">
        <v>5722</v>
      </c>
      <c r="C20" s="3">
        <v>0</v>
      </c>
      <c r="D20" s="3">
        <v>0</v>
      </c>
      <c r="E20" s="3">
        <v>0</v>
      </c>
      <c r="N20" s="1" t="s">
        <v>20</v>
      </c>
      <c r="O20" s="1" t="s">
        <v>21</v>
      </c>
      <c r="P20" s="1" t="s">
        <v>22</v>
      </c>
      <c r="Q20" s="1" t="s">
        <v>23</v>
      </c>
      <c r="R20" s="5"/>
      <c r="S20" s="1" t="s">
        <v>24</v>
      </c>
      <c r="T20" s="1" t="s">
        <v>25</v>
      </c>
      <c r="U20" s="5"/>
    </row>
    <row r="21" spans="1:21" x14ac:dyDescent="0.3">
      <c r="A21" s="3">
        <v>20</v>
      </c>
      <c r="B21" s="3">
        <v>13382</v>
      </c>
      <c r="C21" s="3">
        <v>3</v>
      </c>
      <c r="D21" s="3">
        <v>3</v>
      </c>
      <c r="E21" s="3">
        <v>4.4836347332237299E-2</v>
      </c>
      <c r="N21" s="4">
        <f>P19-N19</f>
        <v>3782</v>
      </c>
      <c r="O21" s="1">
        <v>1.5</v>
      </c>
      <c r="P21" s="1">
        <f>N19-O21*N21</f>
        <v>3796</v>
      </c>
      <c r="Q21" s="1">
        <f>P19+O21*N21</f>
        <v>18924</v>
      </c>
      <c r="R21" s="5"/>
      <c r="S21" s="1">
        <f>S19-U19*T19</f>
        <v>8073.8241097558239</v>
      </c>
      <c r="T21" s="1">
        <f>S19+U19*T19</f>
        <v>15245.413985482272</v>
      </c>
      <c r="U21" s="5"/>
    </row>
    <row r="22" spans="1:21" x14ac:dyDescent="0.3">
      <c r="A22" s="3">
        <v>21</v>
      </c>
      <c r="B22" s="3">
        <v>18175</v>
      </c>
      <c r="C22" s="3">
        <v>5</v>
      </c>
      <c r="D22" s="3">
        <v>0</v>
      </c>
      <c r="E22" s="3">
        <v>2.75103163686382E-2</v>
      </c>
      <c r="N22" s="5"/>
      <c r="O22" s="5"/>
      <c r="P22" s="1" t="s">
        <v>26</v>
      </c>
      <c r="Q22" s="1" t="s">
        <v>27</v>
      </c>
      <c r="R22" s="5"/>
      <c r="S22" s="5"/>
      <c r="T22" s="5"/>
      <c r="U22" s="5"/>
    </row>
    <row r="23" spans="1:21" x14ac:dyDescent="0.3">
      <c r="A23" s="3">
        <v>22</v>
      </c>
      <c r="B23" s="3">
        <v>10295</v>
      </c>
      <c r="C23" s="3">
        <v>0</v>
      </c>
      <c r="D23" s="3">
        <v>11</v>
      </c>
      <c r="E23" s="3">
        <v>0.106847984458474</v>
      </c>
      <c r="N23" s="5"/>
      <c r="O23" s="5"/>
      <c r="P23" s="1">
        <v>0</v>
      </c>
      <c r="Q23" s="1">
        <v>120</v>
      </c>
      <c r="R23" s="5"/>
      <c r="S23" s="5"/>
      <c r="T23" s="5"/>
      <c r="U23" s="5"/>
    </row>
    <row r="24" spans="1:21" x14ac:dyDescent="0.3">
      <c r="A24" s="3">
        <v>23</v>
      </c>
      <c r="B24" s="3">
        <v>10007</v>
      </c>
      <c r="C24" s="3">
        <v>31</v>
      </c>
      <c r="D24" s="3">
        <v>0</v>
      </c>
      <c r="E24" s="3">
        <v>0.30978315179374399</v>
      </c>
    </row>
    <row r="25" spans="1:21" x14ac:dyDescent="0.3">
      <c r="A25" s="3">
        <v>24</v>
      </c>
      <c r="B25" s="3">
        <v>7842</v>
      </c>
      <c r="C25" s="3">
        <v>11</v>
      </c>
      <c r="D25" s="3">
        <v>0</v>
      </c>
      <c r="E25" s="3">
        <v>0.140270339199183</v>
      </c>
    </row>
    <row r="26" spans="1:21" x14ac:dyDescent="0.3">
      <c r="A26" s="3">
        <v>25</v>
      </c>
      <c r="B26" s="3">
        <v>9217</v>
      </c>
      <c r="C26" s="3">
        <v>0</v>
      </c>
      <c r="D26" s="3">
        <v>0</v>
      </c>
      <c r="E26" s="3">
        <v>0</v>
      </c>
    </row>
    <row r="27" spans="1:21" x14ac:dyDescent="0.3">
      <c r="A27" s="3">
        <v>26</v>
      </c>
      <c r="B27" s="3">
        <v>9558</v>
      </c>
      <c r="C27" s="3">
        <v>2</v>
      </c>
      <c r="D27" s="3">
        <v>0</v>
      </c>
      <c r="E27" s="3">
        <v>2.0924879681941799E-2</v>
      </c>
    </row>
    <row r="28" spans="1:21" x14ac:dyDescent="0.3">
      <c r="A28" s="3">
        <v>27</v>
      </c>
      <c r="B28" s="3">
        <v>9897</v>
      </c>
      <c r="C28" s="3">
        <v>0</v>
      </c>
      <c r="D28" s="3">
        <v>0</v>
      </c>
      <c r="E28" s="3">
        <v>0</v>
      </c>
    </row>
    <row r="29" spans="1:21" x14ac:dyDescent="0.3">
      <c r="A29" s="3">
        <v>28</v>
      </c>
      <c r="B29" s="3">
        <v>13984</v>
      </c>
      <c r="C29" s="3">
        <v>0</v>
      </c>
      <c r="D29" s="3">
        <v>0</v>
      </c>
      <c r="E29" s="3">
        <v>0</v>
      </c>
    </row>
    <row r="30" spans="1:21" x14ac:dyDescent="0.3">
      <c r="A30" s="3">
        <v>29</v>
      </c>
      <c r="B30" s="3">
        <v>10964</v>
      </c>
      <c r="C30" s="3">
        <v>0</v>
      </c>
      <c r="D30" s="3">
        <v>0</v>
      </c>
      <c r="E30" s="3">
        <v>0</v>
      </c>
    </row>
    <row r="31" spans="1:21" x14ac:dyDescent="0.3">
      <c r="A31" s="3">
        <v>30</v>
      </c>
      <c r="B31" s="3">
        <v>21396</v>
      </c>
      <c r="C31" s="3">
        <v>18</v>
      </c>
      <c r="D31" s="3">
        <v>0</v>
      </c>
      <c r="E31" s="3">
        <v>8.41278743690409E-2</v>
      </c>
    </row>
    <row r="32" spans="1:21" x14ac:dyDescent="0.3">
      <c r="A32" s="3">
        <v>31</v>
      </c>
      <c r="B32" s="3">
        <v>9103</v>
      </c>
      <c r="C32" s="3">
        <v>0</v>
      </c>
      <c r="D32" s="3">
        <v>0</v>
      </c>
      <c r="E32" s="3">
        <v>0</v>
      </c>
    </row>
    <row r="33" spans="1:5" x14ac:dyDescent="0.3">
      <c r="A33" s="3">
        <v>32</v>
      </c>
      <c r="B33" s="3">
        <v>7069</v>
      </c>
      <c r="C33" s="3">
        <v>0</v>
      </c>
      <c r="D33" s="3">
        <v>0</v>
      </c>
      <c r="E33" s="3">
        <v>0</v>
      </c>
    </row>
    <row r="34" spans="1:5" x14ac:dyDescent="0.3">
      <c r="A34" s="3">
        <v>33</v>
      </c>
      <c r="B34" s="3">
        <v>12348</v>
      </c>
      <c r="C34" s="3">
        <v>0</v>
      </c>
      <c r="D34" s="3">
        <v>7</v>
      </c>
      <c r="E34" s="3">
        <v>5.66893424036281E-2</v>
      </c>
    </row>
    <row r="35" spans="1:5" x14ac:dyDescent="0.3">
      <c r="A35" s="3">
        <v>34</v>
      </c>
      <c r="B35" s="3">
        <v>15525</v>
      </c>
      <c r="C35" s="3">
        <v>5</v>
      </c>
      <c r="D35" s="3">
        <v>0</v>
      </c>
      <c r="E35" s="3">
        <v>3.2206119162640899E-2</v>
      </c>
    </row>
    <row r="36" spans="1:5" x14ac:dyDescent="0.3">
      <c r="A36" s="3">
        <v>35</v>
      </c>
      <c r="B36" s="3">
        <v>11365</v>
      </c>
      <c r="C36" s="3">
        <v>145</v>
      </c>
      <c r="D36" s="3">
        <v>0</v>
      </c>
      <c r="E36" s="3">
        <v>1.27584689837219</v>
      </c>
    </row>
    <row r="37" spans="1:5" x14ac:dyDescent="0.3">
      <c r="A37" s="3">
        <v>36</v>
      </c>
      <c r="B37" s="3">
        <v>8147</v>
      </c>
      <c r="C37" s="3">
        <v>5</v>
      </c>
      <c r="D37" s="3">
        <v>1</v>
      </c>
      <c r="E37" s="3">
        <v>7.3646741131704899E-2</v>
      </c>
    </row>
    <row r="38" spans="1:5" x14ac:dyDescent="0.3">
      <c r="A38" s="3">
        <v>37</v>
      </c>
      <c r="B38" s="3">
        <v>12348</v>
      </c>
      <c r="C38" s="3">
        <v>0</v>
      </c>
      <c r="D38" s="3">
        <v>2</v>
      </c>
      <c r="E38" s="3">
        <v>1.6196954972465101E-2</v>
      </c>
    </row>
    <row r="39" spans="1:5" x14ac:dyDescent="0.3">
      <c r="A39" s="3">
        <v>38</v>
      </c>
      <c r="B39" s="3">
        <v>10762</v>
      </c>
      <c r="C39" s="3">
        <v>0</v>
      </c>
      <c r="D39" s="3">
        <v>0</v>
      </c>
      <c r="E39" s="3">
        <v>0</v>
      </c>
    </row>
    <row r="40" spans="1:5" x14ac:dyDescent="0.3">
      <c r="A40" s="3">
        <v>39</v>
      </c>
      <c r="B40" s="3">
        <v>11374</v>
      </c>
      <c r="C40" s="3">
        <v>5</v>
      </c>
      <c r="D40" s="3">
        <v>2</v>
      </c>
      <c r="E40" s="3">
        <v>6.1543871988746203E-2</v>
      </c>
    </row>
    <row r="41" spans="1:5" x14ac:dyDescent="0.3">
      <c r="A41" s="3">
        <v>40</v>
      </c>
      <c r="B41" s="3">
        <v>10402</v>
      </c>
      <c r="C41" s="3">
        <v>0</v>
      </c>
      <c r="D41" s="3">
        <v>0</v>
      </c>
      <c r="E41" s="3">
        <v>0</v>
      </c>
    </row>
    <row r="42" spans="1:5" x14ac:dyDescent="0.3">
      <c r="A42" s="3">
        <v>41</v>
      </c>
      <c r="B42" s="3">
        <v>11279</v>
      </c>
      <c r="C42" s="3">
        <v>0</v>
      </c>
      <c r="D42" s="3">
        <v>0</v>
      </c>
      <c r="E42" s="3">
        <v>0</v>
      </c>
    </row>
    <row r="43" spans="1:5" x14ac:dyDescent="0.3">
      <c r="A43" s="3">
        <v>42</v>
      </c>
      <c r="B43" s="3">
        <v>7138</v>
      </c>
      <c r="C43" s="3">
        <v>0</v>
      </c>
      <c r="D43" s="3">
        <v>0</v>
      </c>
      <c r="E43" s="3">
        <v>0</v>
      </c>
    </row>
    <row r="44" spans="1:5" x14ac:dyDescent="0.3">
      <c r="A44" s="3">
        <v>43</v>
      </c>
      <c r="B44" s="3">
        <v>8899</v>
      </c>
      <c r="C44" s="3">
        <v>0</v>
      </c>
      <c r="D44" s="3">
        <v>0</v>
      </c>
      <c r="E44" s="3">
        <v>0</v>
      </c>
    </row>
    <row r="45" spans="1:5" x14ac:dyDescent="0.3">
      <c r="A45" s="3">
        <v>44</v>
      </c>
      <c r="B45" s="3">
        <v>6525</v>
      </c>
      <c r="C45" s="3">
        <v>0</v>
      </c>
      <c r="D45" s="3">
        <v>0</v>
      </c>
      <c r="E45" s="3">
        <v>0</v>
      </c>
    </row>
    <row r="46" spans="1:5" x14ac:dyDescent="0.3">
      <c r="A46" s="3">
        <v>45</v>
      </c>
      <c r="B46" s="3">
        <v>11991</v>
      </c>
      <c r="C46" s="3">
        <v>1</v>
      </c>
      <c r="D46" s="3">
        <v>0</v>
      </c>
      <c r="E46" s="3">
        <v>8.3395880243515904E-3</v>
      </c>
    </row>
    <row r="47" spans="1:5" x14ac:dyDescent="0.3">
      <c r="A47" s="3">
        <v>46</v>
      </c>
      <c r="B47" s="3">
        <v>13120</v>
      </c>
      <c r="C47" s="3">
        <v>0</v>
      </c>
      <c r="D47" s="3">
        <v>0</v>
      </c>
      <c r="E47" s="3">
        <v>0</v>
      </c>
    </row>
    <row r="48" spans="1:5" x14ac:dyDescent="0.3">
      <c r="A48" s="3">
        <v>47</v>
      </c>
      <c r="B48" s="3">
        <v>15420</v>
      </c>
      <c r="C48" s="3">
        <v>0</v>
      </c>
      <c r="D48" s="3">
        <v>0</v>
      </c>
      <c r="E48" s="3">
        <v>0</v>
      </c>
    </row>
    <row r="49" spans="1:5" x14ac:dyDescent="0.3">
      <c r="A49" s="3">
        <v>48</v>
      </c>
      <c r="B49" s="3">
        <v>23297</v>
      </c>
      <c r="C49" s="3">
        <v>587</v>
      </c>
      <c r="D49" s="3">
        <v>0</v>
      </c>
      <c r="E49" s="3">
        <v>2.5196377215950498</v>
      </c>
    </row>
    <row r="50" spans="1:5" x14ac:dyDescent="0.3">
      <c r="A50" s="3">
        <v>49</v>
      </c>
      <c r="B50" s="3">
        <v>10482</v>
      </c>
      <c r="C50" s="3">
        <v>0</v>
      </c>
      <c r="D50" s="3">
        <v>0</v>
      </c>
      <c r="E50" s="3">
        <v>0</v>
      </c>
    </row>
    <row r="51" spans="1:5" x14ac:dyDescent="0.3">
      <c r="A51" s="3">
        <v>50</v>
      </c>
      <c r="B51" s="3">
        <v>10538</v>
      </c>
      <c r="C51" s="3">
        <v>0</v>
      </c>
      <c r="D51" s="3">
        <v>0</v>
      </c>
      <c r="E51" s="3">
        <v>0</v>
      </c>
    </row>
    <row r="52" spans="1:5" x14ac:dyDescent="0.3">
      <c r="A52" s="3">
        <v>51</v>
      </c>
      <c r="B52" s="3">
        <v>11147</v>
      </c>
      <c r="C52" s="3">
        <v>0</v>
      </c>
      <c r="D52" s="3">
        <v>0</v>
      </c>
      <c r="E52" s="3">
        <v>0</v>
      </c>
    </row>
    <row r="53" spans="1:5" x14ac:dyDescent="0.3">
      <c r="A53" s="3">
        <v>52</v>
      </c>
      <c r="B53" s="3">
        <v>17835</v>
      </c>
      <c r="C53" s="3">
        <v>0</v>
      </c>
      <c r="D53" s="3">
        <v>0</v>
      </c>
      <c r="E53" s="3">
        <v>0</v>
      </c>
    </row>
    <row r="54" spans="1:5" x14ac:dyDescent="0.3">
      <c r="A54" s="3">
        <v>53</v>
      </c>
      <c r="B54" s="3">
        <v>17043</v>
      </c>
      <c r="C54" s="3">
        <v>143</v>
      </c>
      <c r="D54" s="3">
        <v>0</v>
      </c>
      <c r="E54" s="3">
        <v>0.83905415713195997</v>
      </c>
    </row>
    <row r="55" spans="1:5" x14ac:dyDescent="0.3">
      <c r="A55" s="3">
        <v>54</v>
      </c>
      <c r="B55" s="3">
        <v>13918</v>
      </c>
      <c r="C55" s="3">
        <v>0</v>
      </c>
      <c r="D55" s="3">
        <v>0</v>
      </c>
      <c r="E55" s="3">
        <v>0</v>
      </c>
    </row>
    <row r="56" spans="1:5" x14ac:dyDescent="0.3">
      <c r="A56" s="3">
        <v>55</v>
      </c>
      <c r="B56" s="3">
        <v>11597</v>
      </c>
      <c r="C56" s="3">
        <v>0</v>
      </c>
      <c r="D56" s="3">
        <v>0</v>
      </c>
      <c r="E56" s="3">
        <v>0</v>
      </c>
    </row>
    <row r="57" spans="1:5" x14ac:dyDescent="0.3">
      <c r="A57" s="3">
        <v>56</v>
      </c>
      <c r="B57" s="3">
        <v>17452</v>
      </c>
      <c r="C57" s="3">
        <v>0</v>
      </c>
      <c r="D57" s="3">
        <v>0</v>
      </c>
      <c r="E57" s="3">
        <v>0</v>
      </c>
    </row>
    <row r="58" spans="1:5" x14ac:dyDescent="0.3">
      <c r="A58" s="3">
        <v>57</v>
      </c>
      <c r="B58" s="3">
        <v>11743</v>
      </c>
      <c r="C58" s="3">
        <v>0</v>
      </c>
      <c r="D58" s="3">
        <v>0</v>
      </c>
      <c r="E58" s="3">
        <v>0</v>
      </c>
    </row>
    <row r="59" spans="1:5" x14ac:dyDescent="0.3">
      <c r="A59" s="3">
        <v>58</v>
      </c>
      <c r="B59" s="3">
        <v>11241</v>
      </c>
      <c r="C59" s="3">
        <v>0</v>
      </c>
      <c r="D59" s="3">
        <v>0</v>
      </c>
      <c r="E59" s="3">
        <v>0</v>
      </c>
    </row>
    <row r="60" spans="1:5" x14ac:dyDescent="0.3">
      <c r="A60" s="3">
        <v>59</v>
      </c>
      <c r="B60" s="3">
        <v>12806</v>
      </c>
      <c r="C60" s="3">
        <v>0</v>
      </c>
      <c r="D60" s="3">
        <v>0</v>
      </c>
      <c r="E60" s="3">
        <v>0</v>
      </c>
    </row>
    <row r="61" spans="1:5" x14ac:dyDescent="0.3">
      <c r="A61" s="3">
        <v>60</v>
      </c>
      <c r="B61" s="3">
        <v>15359</v>
      </c>
      <c r="C61" s="3">
        <v>0</v>
      </c>
      <c r="D61" s="3">
        <v>0</v>
      </c>
      <c r="E61" s="3">
        <v>0</v>
      </c>
    </row>
    <row r="62" spans="1:5" x14ac:dyDescent="0.3">
      <c r="A62" s="3">
        <v>61</v>
      </c>
      <c r="B62" s="3">
        <v>13953</v>
      </c>
      <c r="C62" s="3">
        <v>0</v>
      </c>
      <c r="D62" s="3">
        <v>0</v>
      </c>
      <c r="E62" s="3">
        <v>0</v>
      </c>
    </row>
    <row r="63" spans="1:5" x14ac:dyDescent="0.3">
      <c r="A63" s="3">
        <v>62</v>
      </c>
      <c r="B63" s="3">
        <v>15954</v>
      </c>
      <c r="C63" s="3">
        <v>0</v>
      </c>
      <c r="D63" s="3">
        <v>0</v>
      </c>
      <c r="E63" s="3">
        <v>0</v>
      </c>
    </row>
    <row r="64" spans="1:5" x14ac:dyDescent="0.3">
      <c r="A64" s="3">
        <v>63</v>
      </c>
      <c r="B64" s="3">
        <v>18418</v>
      </c>
      <c r="C64" s="3">
        <v>0</v>
      </c>
      <c r="D64" s="3">
        <v>0</v>
      </c>
      <c r="E64" s="3">
        <v>0</v>
      </c>
    </row>
    <row r="65" spans="1:5" x14ac:dyDescent="0.3">
      <c r="A65" s="3"/>
      <c r="B65" s="3"/>
      <c r="C65" s="3"/>
      <c r="D65" s="3"/>
      <c r="E65" s="3"/>
    </row>
    <row r="66" spans="1:5" x14ac:dyDescent="0.3">
      <c r="A66" s="3"/>
      <c r="B66" s="3"/>
      <c r="C66" s="3"/>
      <c r="D66" s="3"/>
      <c r="E66" s="3"/>
    </row>
    <row r="67" spans="1:5" x14ac:dyDescent="0.3">
      <c r="A67" s="3"/>
      <c r="B67" s="3"/>
      <c r="C67" s="3"/>
      <c r="D67" s="3"/>
      <c r="E67" s="3"/>
    </row>
    <row r="68" spans="1:5" x14ac:dyDescent="0.3">
      <c r="A68" s="3"/>
      <c r="B68" s="3"/>
      <c r="C68" s="3"/>
      <c r="D68" s="3"/>
      <c r="E68" s="3"/>
    </row>
    <row r="69" spans="1:5" x14ac:dyDescent="0.3">
      <c r="A69" s="3"/>
      <c r="B69" s="3"/>
      <c r="C69" s="3"/>
      <c r="D69" s="3"/>
      <c r="E69" s="3"/>
    </row>
    <row r="70" spans="1:5" x14ac:dyDescent="0.3">
      <c r="A70" s="3"/>
      <c r="B70" s="3"/>
      <c r="C70" s="3"/>
      <c r="D70" s="3"/>
      <c r="E70" s="3"/>
    </row>
    <row r="71" spans="1:5" x14ac:dyDescent="0.3">
      <c r="A71" s="3"/>
      <c r="B71" s="3"/>
      <c r="C71" s="3"/>
      <c r="D71" s="3"/>
      <c r="E71" s="3"/>
    </row>
    <row r="72" spans="1:5" x14ac:dyDescent="0.3">
      <c r="A72" s="3"/>
      <c r="B72" s="3"/>
      <c r="C72" s="3"/>
      <c r="D72" s="3"/>
      <c r="E72" s="3"/>
    </row>
    <row r="73" spans="1:5" x14ac:dyDescent="0.3">
      <c r="A73" s="3"/>
      <c r="B73" s="3"/>
      <c r="C73" s="3"/>
      <c r="D73" s="3"/>
      <c r="E73" s="3"/>
    </row>
    <row r="74" spans="1:5" x14ac:dyDescent="0.3">
      <c r="A74" s="3"/>
      <c r="B74" s="3"/>
      <c r="C74" s="3"/>
      <c r="D74" s="3"/>
      <c r="E74" s="3"/>
    </row>
    <row r="75" spans="1:5" x14ac:dyDescent="0.3">
      <c r="A75" s="3"/>
      <c r="B75" s="3"/>
      <c r="C75" s="3"/>
      <c r="D75" s="3"/>
      <c r="E75" s="3"/>
    </row>
    <row r="76" spans="1:5" x14ac:dyDescent="0.3">
      <c r="A76" s="3"/>
      <c r="B76" s="3"/>
      <c r="C76" s="3"/>
      <c r="D76" s="3"/>
      <c r="E76" s="3"/>
    </row>
    <row r="77" spans="1:5" x14ac:dyDescent="0.3">
      <c r="A77" s="3"/>
      <c r="B77" s="3"/>
      <c r="C77" s="3"/>
      <c r="D77" s="3"/>
      <c r="E77" s="3"/>
    </row>
    <row r="78" spans="1:5" x14ac:dyDescent="0.3">
      <c r="A78" s="3"/>
      <c r="B78" s="3"/>
      <c r="C78" s="3"/>
      <c r="D78" s="3"/>
      <c r="E78" s="3"/>
    </row>
    <row r="79" spans="1:5" x14ac:dyDescent="0.3">
      <c r="A79" s="3"/>
      <c r="B79" s="3"/>
      <c r="C79" s="3"/>
      <c r="D79" s="3"/>
      <c r="E79" s="3"/>
    </row>
    <row r="80" spans="1:5" x14ac:dyDescent="0.3">
      <c r="A80" s="3"/>
      <c r="B80" s="3"/>
      <c r="C80" s="3"/>
      <c r="D80" s="3"/>
      <c r="E80" s="3"/>
    </row>
    <row r="81" spans="1:5" x14ac:dyDescent="0.3">
      <c r="A81" s="3"/>
      <c r="B81" s="3"/>
      <c r="C81" s="3"/>
      <c r="D81" s="3"/>
      <c r="E81" s="3"/>
    </row>
    <row r="82" spans="1:5" x14ac:dyDescent="0.3">
      <c r="A82" s="3"/>
      <c r="B82" s="3"/>
      <c r="C82" s="3"/>
      <c r="D82" s="3"/>
      <c r="E82" s="3"/>
    </row>
    <row r="83" spans="1:5" x14ac:dyDescent="0.3">
      <c r="A83" s="3"/>
      <c r="B83" s="3"/>
      <c r="C83" s="3"/>
      <c r="D83" s="3"/>
      <c r="E83" s="3"/>
    </row>
    <row r="84" spans="1:5" x14ac:dyDescent="0.3">
      <c r="A84" s="3"/>
      <c r="B84" s="3"/>
      <c r="C84" s="3"/>
      <c r="D84" s="3"/>
      <c r="E84" s="3"/>
    </row>
    <row r="85" spans="1:5" x14ac:dyDescent="0.3">
      <c r="A85" s="3"/>
      <c r="B85" s="3"/>
      <c r="C85" s="3"/>
      <c r="D85" s="3"/>
      <c r="E85" s="3"/>
    </row>
    <row r="86" spans="1:5" x14ac:dyDescent="0.3">
      <c r="A86" s="3"/>
      <c r="B86" s="3"/>
      <c r="C86" s="3"/>
      <c r="D86" s="3"/>
      <c r="E86" s="3"/>
    </row>
    <row r="87" spans="1:5" x14ac:dyDescent="0.3">
      <c r="A87" s="3"/>
      <c r="B87" s="3"/>
      <c r="C87" s="3"/>
      <c r="D87" s="3"/>
      <c r="E87" s="3"/>
    </row>
    <row r="88" spans="1:5" x14ac:dyDescent="0.3">
      <c r="A88" s="3"/>
      <c r="B88" s="3"/>
      <c r="C88" s="3"/>
      <c r="D88" s="3"/>
      <c r="E88" s="3"/>
    </row>
    <row r="89" spans="1:5" x14ac:dyDescent="0.3">
      <c r="A89" s="3"/>
      <c r="B89" s="3"/>
      <c r="C89" s="3"/>
      <c r="D89" s="3"/>
      <c r="E89" s="3"/>
    </row>
    <row r="90" spans="1:5" x14ac:dyDescent="0.3">
      <c r="A90" s="3"/>
      <c r="B90" s="3"/>
      <c r="C90" s="3"/>
      <c r="D90" s="3"/>
      <c r="E90" s="3"/>
    </row>
    <row r="91" spans="1:5" x14ac:dyDescent="0.3">
      <c r="A91" s="3"/>
      <c r="B91" s="3"/>
      <c r="C91" s="3"/>
      <c r="D91" s="3"/>
      <c r="E91" s="3"/>
    </row>
    <row r="92" spans="1:5" x14ac:dyDescent="0.3">
      <c r="A92" s="3"/>
      <c r="B92" s="3"/>
      <c r="C92" s="3"/>
      <c r="D92" s="3"/>
      <c r="E92" s="3"/>
    </row>
    <row r="93" spans="1:5" x14ac:dyDescent="0.3">
      <c r="A93" s="3"/>
      <c r="B93" s="3"/>
      <c r="C93" s="3"/>
      <c r="D93" s="3"/>
      <c r="E93" s="3"/>
    </row>
    <row r="94" spans="1:5" x14ac:dyDescent="0.3">
      <c r="A94" s="3"/>
      <c r="B94" s="3"/>
      <c r="C94" s="3"/>
      <c r="D94" s="3"/>
      <c r="E94" s="3"/>
    </row>
    <row r="95" spans="1:5" x14ac:dyDescent="0.3">
      <c r="A95" s="3"/>
      <c r="B95" s="3"/>
      <c r="C95" s="3"/>
      <c r="D95" s="3"/>
      <c r="E95" s="3"/>
    </row>
    <row r="96" spans="1:5" x14ac:dyDescent="0.3">
      <c r="A96" s="3"/>
      <c r="B96" s="3"/>
      <c r="C96" s="3"/>
      <c r="D96" s="3"/>
      <c r="E96" s="3"/>
    </row>
    <row r="97" spans="1:5" x14ac:dyDescent="0.3">
      <c r="A97" s="3"/>
      <c r="B97" s="3"/>
      <c r="C97" s="3"/>
      <c r="D97" s="3"/>
      <c r="E97" s="3"/>
    </row>
    <row r="98" spans="1:5" x14ac:dyDescent="0.3">
      <c r="A98" s="3"/>
      <c r="B98" s="3"/>
      <c r="C98" s="3"/>
      <c r="D98" s="3"/>
      <c r="E98" s="3"/>
    </row>
    <row r="99" spans="1:5" x14ac:dyDescent="0.3">
      <c r="A99" s="3"/>
      <c r="B99" s="3"/>
      <c r="C99" s="3"/>
      <c r="D99" s="3"/>
      <c r="E99" s="3"/>
    </row>
    <row r="100" spans="1:5" x14ac:dyDescent="0.3">
      <c r="A100" s="3"/>
      <c r="B100" s="3"/>
      <c r="C100" s="3"/>
      <c r="D100" s="3"/>
      <c r="E100" s="3"/>
    </row>
    <row r="101" spans="1:5" x14ac:dyDescent="0.3">
      <c r="A101" s="3"/>
      <c r="B101" s="3"/>
      <c r="C101" s="3"/>
      <c r="D101" s="3"/>
      <c r="E101" s="3"/>
    </row>
    <row r="102" spans="1:5" x14ac:dyDescent="0.3">
      <c r="A102" s="3"/>
      <c r="B102" s="3"/>
      <c r="C102" s="3"/>
      <c r="D102" s="3"/>
      <c r="E102" s="3"/>
    </row>
    <row r="103" spans="1:5" x14ac:dyDescent="0.3">
      <c r="A103" s="3"/>
      <c r="B103" s="3"/>
      <c r="C103" s="3"/>
      <c r="D103" s="3"/>
      <c r="E103" s="3"/>
    </row>
    <row r="104" spans="1:5" x14ac:dyDescent="0.3">
      <c r="A104" s="3"/>
      <c r="B104" s="3"/>
      <c r="C104" s="3"/>
      <c r="D104" s="3"/>
      <c r="E104" s="3"/>
    </row>
    <row r="105" spans="1:5" x14ac:dyDescent="0.3">
      <c r="A105" s="3"/>
      <c r="B105" s="3"/>
      <c r="C105" s="3"/>
      <c r="D105" s="3"/>
      <c r="E105" s="3"/>
    </row>
    <row r="106" spans="1:5" x14ac:dyDescent="0.3">
      <c r="A106" s="3"/>
      <c r="B106" s="3"/>
      <c r="C106" s="3"/>
      <c r="D106" s="3"/>
      <c r="E106" s="3"/>
    </row>
    <row r="107" spans="1:5" x14ac:dyDescent="0.3">
      <c r="A107" s="3"/>
      <c r="B107" s="3"/>
      <c r="C107" s="3"/>
      <c r="D107" s="3"/>
      <c r="E107" s="3"/>
    </row>
    <row r="108" spans="1:5" x14ac:dyDescent="0.3">
      <c r="A108" s="3"/>
      <c r="B108" s="3"/>
      <c r="C108" s="3"/>
      <c r="D108" s="3"/>
      <c r="E108" s="3"/>
    </row>
    <row r="109" spans="1:5" x14ac:dyDescent="0.3">
      <c r="A109" s="3"/>
      <c r="B109" s="3"/>
      <c r="C109" s="3"/>
      <c r="D109" s="3"/>
      <c r="E109" s="3"/>
    </row>
    <row r="110" spans="1:5" x14ac:dyDescent="0.3">
      <c r="A110" s="3"/>
      <c r="B110" s="3"/>
      <c r="C110" s="3"/>
      <c r="D110" s="3"/>
      <c r="E110" s="3"/>
    </row>
    <row r="111" spans="1:5" x14ac:dyDescent="0.3">
      <c r="A111" s="3"/>
      <c r="B111" s="3"/>
      <c r="C111" s="3"/>
      <c r="D111" s="3"/>
      <c r="E111" s="3"/>
    </row>
    <row r="112" spans="1:5" x14ac:dyDescent="0.3">
      <c r="A112" s="3"/>
      <c r="B112" s="3"/>
      <c r="C112" s="3"/>
      <c r="D112" s="3"/>
      <c r="E112" s="3"/>
    </row>
    <row r="113" spans="1:5" x14ac:dyDescent="0.3">
      <c r="A113" s="3"/>
      <c r="B113" s="3"/>
      <c r="C113" s="3"/>
      <c r="D113" s="3"/>
      <c r="E113" s="3"/>
    </row>
    <row r="114" spans="1:5" x14ac:dyDescent="0.3">
      <c r="A114" s="3"/>
      <c r="B114" s="3"/>
      <c r="C114" s="3"/>
      <c r="D114" s="3"/>
      <c r="E114" s="3"/>
    </row>
    <row r="115" spans="1:5" x14ac:dyDescent="0.3">
      <c r="A115" s="3"/>
      <c r="B115" s="3"/>
      <c r="C115" s="3"/>
      <c r="D115" s="3"/>
      <c r="E115" s="3"/>
    </row>
    <row r="116" spans="1:5" x14ac:dyDescent="0.3">
      <c r="A116" s="3"/>
      <c r="B116" s="3"/>
      <c r="C116" s="3"/>
      <c r="D116" s="3"/>
      <c r="E116" s="3"/>
    </row>
    <row r="117" spans="1:5" x14ac:dyDescent="0.3">
      <c r="A117" s="3"/>
      <c r="B117" s="3"/>
      <c r="C117" s="3"/>
      <c r="D117" s="3"/>
      <c r="E117" s="3"/>
    </row>
    <row r="118" spans="1:5" x14ac:dyDescent="0.3">
      <c r="A118" s="3"/>
      <c r="B118" s="3"/>
      <c r="C118" s="3"/>
      <c r="D118" s="3"/>
      <c r="E118" s="3"/>
    </row>
    <row r="119" spans="1:5" x14ac:dyDescent="0.3">
      <c r="A119" s="3"/>
      <c r="B119" s="3"/>
      <c r="C119" s="3"/>
      <c r="D119" s="3"/>
      <c r="E119" s="3"/>
    </row>
    <row r="120" spans="1:5" x14ac:dyDescent="0.3">
      <c r="A120" s="3"/>
      <c r="B120" s="3"/>
      <c r="C120" s="3"/>
      <c r="D120" s="3"/>
      <c r="E120" s="3"/>
    </row>
    <row r="121" spans="1:5" x14ac:dyDescent="0.3">
      <c r="A121" s="3"/>
      <c r="B121" s="3"/>
      <c r="C121" s="3"/>
      <c r="D121" s="3"/>
      <c r="E121" s="3"/>
    </row>
    <row r="122" spans="1:5" x14ac:dyDescent="0.3">
      <c r="A122" s="3"/>
      <c r="B122" s="3"/>
      <c r="C122" s="3"/>
      <c r="D122" s="3"/>
      <c r="E122" s="3"/>
    </row>
    <row r="123" spans="1:5" x14ac:dyDescent="0.3">
      <c r="A123" s="3"/>
      <c r="B123" s="3"/>
      <c r="C123" s="3"/>
      <c r="D123" s="3"/>
      <c r="E123" s="3"/>
    </row>
    <row r="124" spans="1:5" x14ac:dyDescent="0.3">
      <c r="A124" s="3"/>
      <c r="B124" s="3"/>
      <c r="C124" s="3"/>
      <c r="D124" s="3"/>
      <c r="E124" s="3"/>
    </row>
    <row r="125" spans="1:5" x14ac:dyDescent="0.3">
      <c r="A125" s="3"/>
      <c r="B125" s="3"/>
      <c r="C125" s="3"/>
      <c r="D125" s="3"/>
      <c r="E125" s="3"/>
    </row>
    <row r="126" spans="1:5" x14ac:dyDescent="0.3">
      <c r="A126" s="3"/>
      <c r="B126" s="3"/>
      <c r="C126" s="3"/>
      <c r="D126" s="3"/>
      <c r="E126" s="3"/>
    </row>
    <row r="127" spans="1:5" x14ac:dyDescent="0.3">
      <c r="A127" s="3"/>
      <c r="B127" s="3"/>
      <c r="C127" s="3"/>
      <c r="D127" s="3"/>
      <c r="E127" s="3"/>
    </row>
    <row r="128" spans="1:5" x14ac:dyDescent="0.3">
      <c r="A128" s="3"/>
      <c r="B128" s="3"/>
      <c r="C128" s="3"/>
      <c r="D128" s="3"/>
      <c r="E128" s="3"/>
    </row>
    <row r="129" spans="1:5" x14ac:dyDescent="0.3">
      <c r="A129" s="3"/>
      <c r="B129" s="3"/>
      <c r="C129" s="3"/>
      <c r="D129" s="3"/>
      <c r="E129" s="3"/>
    </row>
    <row r="130" spans="1:5" x14ac:dyDescent="0.3">
      <c r="A130" s="3"/>
      <c r="B130" s="3"/>
      <c r="C130" s="3"/>
      <c r="D130" s="3"/>
      <c r="E130" s="3"/>
    </row>
    <row r="131" spans="1:5" x14ac:dyDescent="0.3">
      <c r="A131" s="3"/>
      <c r="B131" s="3"/>
      <c r="C131" s="3"/>
      <c r="D131" s="3"/>
      <c r="E131" s="3"/>
    </row>
    <row r="132" spans="1:5" x14ac:dyDescent="0.3">
      <c r="A132" s="3"/>
      <c r="B132" s="3"/>
      <c r="C132" s="3"/>
      <c r="D132" s="3"/>
      <c r="E132" s="3"/>
    </row>
    <row r="133" spans="1:5" x14ac:dyDescent="0.3">
      <c r="A133" s="3"/>
      <c r="B133" s="3"/>
      <c r="C133" s="3"/>
      <c r="D133" s="3"/>
      <c r="E133" s="3"/>
    </row>
    <row r="134" spans="1:5" x14ac:dyDescent="0.3">
      <c r="A134" s="3"/>
      <c r="B134" s="3"/>
      <c r="C134" s="3"/>
      <c r="D134" s="3"/>
      <c r="E134" s="3"/>
    </row>
    <row r="135" spans="1:5" x14ac:dyDescent="0.3">
      <c r="A135" s="3"/>
      <c r="B135" s="3"/>
      <c r="C135" s="3"/>
      <c r="D135" s="3"/>
      <c r="E135" s="3"/>
    </row>
    <row r="136" spans="1:5" x14ac:dyDescent="0.3">
      <c r="A136" s="3"/>
      <c r="B136" s="3"/>
      <c r="C136" s="3"/>
      <c r="D136" s="3"/>
      <c r="E136" s="3"/>
    </row>
    <row r="137" spans="1:5" x14ac:dyDescent="0.3">
      <c r="A137" s="3"/>
      <c r="B137" s="3"/>
      <c r="C137" s="3"/>
      <c r="D137" s="3"/>
      <c r="E137" s="3"/>
    </row>
    <row r="138" spans="1:5" x14ac:dyDescent="0.3">
      <c r="A138" s="3"/>
      <c r="B138" s="3"/>
      <c r="C138" s="3"/>
      <c r="D138" s="3"/>
      <c r="E138" s="3"/>
    </row>
    <row r="139" spans="1:5" x14ac:dyDescent="0.3">
      <c r="A139" s="3"/>
      <c r="B139" s="3"/>
      <c r="C139" s="3"/>
      <c r="D139" s="3"/>
      <c r="E139" s="3"/>
    </row>
    <row r="140" spans="1:5" x14ac:dyDescent="0.3">
      <c r="A140" s="3"/>
      <c r="B140" s="3"/>
      <c r="C140" s="3"/>
      <c r="D140" s="3"/>
      <c r="E140" s="3"/>
    </row>
    <row r="141" spans="1:5" x14ac:dyDescent="0.3">
      <c r="A141" s="3"/>
      <c r="B141" s="3"/>
      <c r="C141" s="3"/>
      <c r="D141" s="3"/>
      <c r="E141" s="3"/>
    </row>
    <row r="142" spans="1:5" x14ac:dyDescent="0.3">
      <c r="A142" s="3"/>
      <c r="B142" s="3"/>
      <c r="C142" s="3"/>
      <c r="D142" s="3"/>
      <c r="E142" s="3"/>
    </row>
    <row r="143" spans="1:5" x14ac:dyDescent="0.3">
      <c r="A143" s="3"/>
      <c r="B143" s="3"/>
      <c r="C143" s="3"/>
      <c r="D143" s="3"/>
      <c r="E143" s="3"/>
    </row>
    <row r="144" spans="1:5" x14ac:dyDescent="0.3">
      <c r="A144" s="3"/>
      <c r="B144" s="3"/>
      <c r="C144" s="3"/>
      <c r="D144" s="3"/>
      <c r="E144" s="3"/>
    </row>
    <row r="145" spans="1:5" x14ac:dyDescent="0.3">
      <c r="A145" s="3"/>
      <c r="B145" s="3"/>
      <c r="C145" s="3"/>
      <c r="D145" s="3"/>
      <c r="E145" s="3"/>
    </row>
    <row r="146" spans="1:5" x14ac:dyDescent="0.3">
      <c r="A146" s="3"/>
      <c r="B146" s="3"/>
      <c r="C146" s="3"/>
      <c r="D146" s="3"/>
      <c r="E146" s="3"/>
    </row>
    <row r="147" spans="1:5" x14ac:dyDescent="0.3">
      <c r="A147" s="3"/>
      <c r="B147" s="3"/>
      <c r="C147" s="3"/>
      <c r="D147" s="3"/>
      <c r="E147" s="3"/>
    </row>
    <row r="148" spans="1:5" x14ac:dyDescent="0.3">
      <c r="A148" s="3"/>
      <c r="B148" s="3"/>
      <c r="C148" s="3"/>
      <c r="D148" s="3"/>
      <c r="E148" s="3"/>
    </row>
    <row r="149" spans="1:5" x14ac:dyDescent="0.3">
      <c r="A149" s="3"/>
      <c r="B149" s="3"/>
      <c r="C149" s="3"/>
      <c r="D149" s="3"/>
      <c r="E149" s="3"/>
    </row>
    <row r="150" spans="1:5" x14ac:dyDescent="0.3">
      <c r="A150" s="3"/>
      <c r="B150" s="3"/>
      <c r="C150" s="3"/>
      <c r="D150" s="3"/>
      <c r="E150" s="3"/>
    </row>
    <row r="151" spans="1:5" x14ac:dyDescent="0.3">
      <c r="A151" s="3"/>
      <c r="B151" s="3"/>
      <c r="C151" s="3"/>
      <c r="D151" s="3"/>
      <c r="E151" s="3"/>
    </row>
    <row r="152" spans="1:5" x14ac:dyDescent="0.3">
      <c r="A152" s="3"/>
      <c r="B152" s="3"/>
      <c r="C152" s="3"/>
      <c r="D152" s="3"/>
      <c r="E152" s="3"/>
    </row>
    <row r="153" spans="1:5" x14ac:dyDescent="0.3">
      <c r="A153" s="3"/>
      <c r="B153" s="3"/>
      <c r="C153" s="3"/>
      <c r="D153" s="3"/>
      <c r="E153" s="3"/>
    </row>
    <row r="154" spans="1:5" x14ac:dyDescent="0.3">
      <c r="A154" s="3"/>
      <c r="B154" s="3"/>
      <c r="C154" s="3"/>
      <c r="D154" s="3"/>
      <c r="E154" s="3"/>
    </row>
    <row r="155" spans="1:5" x14ac:dyDescent="0.3">
      <c r="A155" s="3"/>
      <c r="B155" s="3"/>
      <c r="C155" s="3"/>
      <c r="D155" s="3"/>
      <c r="E155" s="3"/>
    </row>
    <row r="156" spans="1:5" x14ac:dyDescent="0.3">
      <c r="A156" s="3"/>
      <c r="B156" s="3"/>
      <c r="C156" s="3"/>
      <c r="D156" s="3"/>
      <c r="E156" s="3"/>
    </row>
    <row r="157" spans="1:5" x14ac:dyDescent="0.3">
      <c r="A157" s="3"/>
      <c r="B157" s="3"/>
      <c r="C157" s="3"/>
      <c r="D157" s="3"/>
      <c r="E157" s="3"/>
    </row>
    <row r="158" spans="1:5" x14ac:dyDescent="0.3">
      <c r="A158" s="3"/>
      <c r="B158" s="3"/>
      <c r="C158" s="3"/>
      <c r="D158" s="3"/>
      <c r="E158" s="3"/>
    </row>
    <row r="159" spans="1:5" x14ac:dyDescent="0.3">
      <c r="A159" s="3"/>
      <c r="B159" s="3"/>
      <c r="C159" s="3"/>
      <c r="D159" s="3"/>
      <c r="E159" s="3"/>
    </row>
    <row r="160" spans="1:5" x14ac:dyDescent="0.3">
      <c r="A160" s="3"/>
      <c r="B160" s="3"/>
      <c r="C160" s="3"/>
      <c r="D160" s="3"/>
      <c r="E160" s="3"/>
    </row>
    <row r="161" spans="1:5" x14ac:dyDescent="0.3">
      <c r="A161" s="3"/>
      <c r="B161" s="3"/>
      <c r="C161" s="3"/>
      <c r="D161" s="3"/>
      <c r="E161" s="3"/>
    </row>
    <row r="162" spans="1:5" x14ac:dyDescent="0.3">
      <c r="A162" s="3"/>
      <c r="B162" s="3"/>
      <c r="C162" s="3"/>
      <c r="D162" s="3"/>
      <c r="E162" s="3"/>
    </row>
    <row r="163" spans="1:5" x14ac:dyDescent="0.3">
      <c r="A163" s="3"/>
      <c r="B163" s="3"/>
      <c r="C163" s="3"/>
      <c r="D163" s="3"/>
      <c r="E163" s="3"/>
    </row>
    <row r="164" spans="1:5" x14ac:dyDescent="0.3">
      <c r="A164" s="3"/>
      <c r="B164" s="3"/>
      <c r="C164" s="3"/>
      <c r="D164" s="3"/>
      <c r="E164" s="3"/>
    </row>
    <row r="165" spans="1:5" x14ac:dyDescent="0.3">
      <c r="A165" s="3"/>
      <c r="B165" s="3"/>
      <c r="C165" s="3"/>
      <c r="D165" s="3"/>
      <c r="E165" s="3"/>
    </row>
    <row r="166" spans="1:5" x14ac:dyDescent="0.3">
      <c r="A166" s="3"/>
      <c r="B166" s="3"/>
      <c r="C166" s="3"/>
      <c r="D166" s="3"/>
      <c r="E166" s="3"/>
    </row>
    <row r="167" spans="1:5" x14ac:dyDescent="0.3">
      <c r="A167" s="3"/>
      <c r="B167" s="3"/>
      <c r="C167" s="3"/>
      <c r="D167" s="3"/>
      <c r="E167" s="3"/>
    </row>
    <row r="168" spans="1:5" x14ac:dyDescent="0.3">
      <c r="A168" s="3"/>
      <c r="B168" s="3"/>
      <c r="C168" s="3"/>
      <c r="D168" s="3"/>
      <c r="E168" s="3"/>
    </row>
    <row r="169" spans="1:5" x14ac:dyDescent="0.3">
      <c r="A169" s="3"/>
      <c r="B169" s="3"/>
      <c r="C169" s="3"/>
      <c r="D169" s="3"/>
      <c r="E169" s="3"/>
    </row>
    <row r="170" spans="1:5" x14ac:dyDescent="0.3">
      <c r="A170" s="3"/>
      <c r="B170" s="3"/>
      <c r="C170" s="3"/>
      <c r="D170" s="3"/>
      <c r="E170" s="3"/>
    </row>
    <row r="171" spans="1:5" x14ac:dyDescent="0.3">
      <c r="A171" s="3"/>
      <c r="B171" s="3"/>
      <c r="C171" s="3"/>
      <c r="D171" s="3"/>
      <c r="E171" s="3"/>
    </row>
    <row r="172" spans="1:5" x14ac:dyDescent="0.3">
      <c r="A172" s="3"/>
      <c r="B172" s="3"/>
      <c r="C172" s="3"/>
      <c r="D172" s="3"/>
      <c r="E172" s="3"/>
    </row>
    <row r="173" spans="1:5" x14ac:dyDescent="0.3">
      <c r="A173" s="3"/>
      <c r="B173" s="3"/>
      <c r="C173" s="3"/>
      <c r="D173" s="3"/>
      <c r="E173" s="3"/>
    </row>
    <row r="174" spans="1:5" x14ac:dyDescent="0.3">
      <c r="A174" s="3"/>
      <c r="B174" s="3"/>
      <c r="C174" s="3"/>
      <c r="D174" s="3"/>
      <c r="E174" s="3"/>
    </row>
    <row r="175" spans="1:5" x14ac:dyDescent="0.3">
      <c r="A175" s="3"/>
      <c r="B175" s="3"/>
      <c r="C175" s="3"/>
      <c r="D175" s="3"/>
      <c r="E175" s="3"/>
    </row>
    <row r="176" spans="1:5" x14ac:dyDescent="0.3">
      <c r="A176" s="3"/>
      <c r="B176" s="3"/>
      <c r="C176" s="3"/>
      <c r="D176" s="3"/>
      <c r="E176" s="3"/>
    </row>
    <row r="177" spans="1:5" x14ac:dyDescent="0.3">
      <c r="A177" s="3"/>
      <c r="B177" s="3"/>
      <c r="C177" s="3"/>
      <c r="D177" s="3"/>
      <c r="E177" s="3"/>
    </row>
    <row r="178" spans="1:5" x14ac:dyDescent="0.3">
      <c r="A178" s="3"/>
      <c r="B178" s="3"/>
      <c r="C178" s="3"/>
      <c r="D178" s="3"/>
      <c r="E178" s="3"/>
    </row>
    <row r="179" spans="1:5" x14ac:dyDescent="0.3">
      <c r="A179" s="3"/>
      <c r="B179" s="3"/>
      <c r="C179" s="3"/>
      <c r="D179" s="3"/>
      <c r="E179" s="3"/>
    </row>
    <row r="180" spans="1:5" x14ac:dyDescent="0.3">
      <c r="A180" s="3"/>
      <c r="B180" s="3"/>
      <c r="C180" s="3"/>
      <c r="D180" s="3"/>
      <c r="E180" s="3"/>
    </row>
    <row r="181" spans="1:5" x14ac:dyDescent="0.3">
      <c r="A181" s="3"/>
      <c r="B181" s="3"/>
      <c r="C181" s="3"/>
      <c r="D181" s="3"/>
      <c r="E181" s="3"/>
    </row>
    <row r="182" spans="1:5" x14ac:dyDescent="0.3">
      <c r="A182" s="3"/>
      <c r="B182" s="3"/>
      <c r="C182" s="3"/>
      <c r="D182" s="3"/>
      <c r="E182" s="3"/>
    </row>
    <row r="183" spans="1:5" x14ac:dyDescent="0.3">
      <c r="A183" s="3"/>
      <c r="B183" s="3"/>
      <c r="C183" s="3"/>
      <c r="D183" s="3"/>
      <c r="E183" s="3"/>
    </row>
    <row r="184" spans="1:5" x14ac:dyDescent="0.3">
      <c r="A184" s="3"/>
      <c r="B184" s="3"/>
      <c r="C184" s="3"/>
      <c r="D184" s="3"/>
      <c r="E184" s="3"/>
    </row>
    <row r="185" spans="1:5" x14ac:dyDescent="0.3">
      <c r="A185" s="3"/>
      <c r="B185" s="3"/>
      <c r="C185" s="3"/>
      <c r="D185" s="3"/>
      <c r="E185" s="3"/>
    </row>
    <row r="186" spans="1:5" x14ac:dyDescent="0.3">
      <c r="A186" s="3"/>
      <c r="B186" s="3"/>
      <c r="C186" s="3"/>
      <c r="D186" s="3"/>
      <c r="E186" s="3"/>
    </row>
    <row r="187" spans="1:5" x14ac:dyDescent="0.3">
      <c r="A187" s="3"/>
      <c r="B187" s="3"/>
      <c r="C187" s="3"/>
      <c r="D187" s="3"/>
      <c r="E187" s="3"/>
    </row>
    <row r="188" spans="1:5" x14ac:dyDescent="0.3">
      <c r="A188" s="3"/>
      <c r="B188" s="3"/>
      <c r="C188" s="3"/>
      <c r="D188" s="3"/>
      <c r="E188" s="3"/>
    </row>
    <row r="189" spans="1:5" x14ac:dyDescent="0.3">
      <c r="A189" s="3"/>
      <c r="B189" s="3"/>
      <c r="C189" s="3"/>
      <c r="D189" s="3"/>
      <c r="E189" s="3"/>
    </row>
    <row r="190" spans="1:5" x14ac:dyDescent="0.3">
      <c r="A190" s="3"/>
      <c r="B190" s="3"/>
      <c r="C190" s="3"/>
      <c r="D190" s="3"/>
      <c r="E190" s="3"/>
    </row>
    <row r="191" spans="1:5" x14ac:dyDescent="0.3">
      <c r="A191" s="3"/>
      <c r="B191" s="3"/>
      <c r="C191" s="3"/>
      <c r="D191" s="3"/>
      <c r="E191" s="3"/>
    </row>
    <row r="192" spans="1:5" x14ac:dyDescent="0.3">
      <c r="A192" s="3"/>
      <c r="B192" s="3"/>
      <c r="C192" s="3"/>
      <c r="D192" s="3"/>
      <c r="E192" s="3"/>
    </row>
    <row r="193" spans="1:5" x14ac:dyDescent="0.3">
      <c r="A193" s="3"/>
      <c r="B193" s="3"/>
      <c r="C193" s="3"/>
      <c r="D193" s="3"/>
      <c r="E193" s="3"/>
    </row>
    <row r="194" spans="1:5" x14ac:dyDescent="0.3">
      <c r="A194" s="3"/>
      <c r="B194" s="3"/>
      <c r="C194" s="3"/>
      <c r="D194" s="3"/>
      <c r="E194" s="3"/>
    </row>
    <row r="195" spans="1:5" x14ac:dyDescent="0.3">
      <c r="A195" s="3"/>
      <c r="B195" s="3"/>
      <c r="C195" s="3"/>
      <c r="D195" s="3"/>
      <c r="E195" s="3"/>
    </row>
    <row r="196" spans="1:5" x14ac:dyDescent="0.3">
      <c r="A196" s="3"/>
      <c r="B196" s="3"/>
      <c r="C196" s="3"/>
      <c r="D196" s="3"/>
      <c r="E196" s="3"/>
    </row>
    <row r="197" spans="1:5" x14ac:dyDescent="0.3">
      <c r="A197" s="3"/>
      <c r="B197" s="3"/>
      <c r="C197" s="3"/>
      <c r="D197" s="3"/>
      <c r="E197" s="3"/>
    </row>
    <row r="198" spans="1:5" x14ac:dyDescent="0.3">
      <c r="A198" s="3"/>
      <c r="B198" s="3"/>
      <c r="C198" s="3"/>
      <c r="D198" s="3"/>
      <c r="E198" s="3"/>
    </row>
    <row r="199" spans="1:5" x14ac:dyDescent="0.3">
      <c r="A199" s="3"/>
      <c r="B199" s="3"/>
      <c r="C199" s="3"/>
      <c r="D199" s="3"/>
      <c r="E199" s="3"/>
    </row>
    <row r="200" spans="1:5" x14ac:dyDescent="0.3">
      <c r="A200" s="3"/>
      <c r="B200" s="3"/>
      <c r="C200" s="3"/>
      <c r="D200" s="3"/>
      <c r="E200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EAAED-2E1F-4803-8270-B1973955EBA5}">
  <dimension ref="A1:H200"/>
  <sheetViews>
    <sheetView showGridLines="0" tabSelected="1" workbookViewId="0">
      <selection activeCell="G4" sqref="G4:H5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5" width="12" bestFit="1" customWidth="1"/>
    <col min="6" max="6" width="14.5546875" bestFit="1" customWidth="1"/>
    <col min="7" max="7" width="9.33203125" bestFit="1" customWidth="1"/>
    <col min="8" max="8" width="19.88671875" bestFit="1" customWidth="1"/>
  </cols>
  <sheetData>
    <row r="1" spans="1:8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28" t="s">
        <v>63</v>
      </c>
      <c r="G1" s="9" t="s">
        <v>5</v>
      </c>
      <c r="H1" s="7" t="s">
        <v>6</v>
      </c>
    </row>
    <row r="2" spans="1:8" x14ac:dyDescent="0.3">
      <c r="A2" s="3">
        <v>1</v>
      </c>
      <c r="B2" s="3">
        <v>5531</v>
      </c>
      <c r="C2" s="3">
        <v>15</v>
      </c>
      <c r="D2" s="3">
        <v>0</v>
      </c>
      <c r="E2" s="3">
        <v>0.27119869824624798</v>
      </c>
      <c r="F2" s="29">
        <f>IF(B2=0,"",100*(C2)/B2)</f>
        <v>0.27119869824624843</v>
      </c>
      <c r="G2" s="10">
        <f>AVERAGE(E2:E91)</f>
        <v>0.12909251421164669</v>
      </c>
      <c r="H2" s="1" t="s">
        <v>7</v>
      </c>
    </row>
    <row r="3" spans="1:8" x14ac:dyDescent="0.3">
      <c r="A3" s="3">
        <v>2</v>
      </c>
      <c r="B3" s="3">
        <v>9750</v>
      </c>
      <c r="C3" s="3">
        <v>110</v>
      </c>
      <c r="D3" s="3">
        <v>0</v>
      </c>
      <c r="E3" s="3">
        <v>1.12820512820512</v>
      </c>
      <c r="F3" s="29">
        <f t="shared" ref="F3:F66" si="0">IF(B3=0,"",100*(C3)/B3)</f>
        <v>1.1282051282051282</v>
      </c>
      <c r="G3" s="10">
        <f>_xlfn.STDEV.S(E2:E91)</f>
        <v>0.38865277326281022</v>
      </c>
      <c r="H3" s="1" t="s">
        <v>8</v>
      </c>
    </row>
    <row r="4" spans="1:8" x14ac:dyDescent="0.3">
      <c r="A4" s="3">
        <v>3</v>
      </c>
      <c r="B4" s="3">
        <v>9380</v>
      </c>
      <c r="C4" s="3">
        <v>13</v>
      </c>
      <c r="D4" s="3">
        <v>0</v>
      </c>
      <c r="E4" s="3">
        <v>0.13859275053304901</v>
      </c>
      <c r="F4" s="29">
        <f t="shared" si="0"/>
        <v>0.13859275053304904</v>
      </c>
      <c r="G4" s="31">
        <f>AVERAGE(F2:F200)</f>
        <v>0.12529912684624919</v>
      </c>
      <c r="H4" s="1" t="s">
        <v>64</v>
      </c>
    </row>
    <row r="5" spans="1:8" x14ac:dyDescent="0.3">
      <c r="A5" s="3">
        <v>4</v>
      </c>
      <c r="B5" s="3">
        <v>10884</v>
      </c>
      <c r="C5" s="3">
        <v>0</v>
      </c>
      <c r="D5" s="3">
        <v>0</v>
      </c>
      <c r="E5" s="3">
        <v>0</v>
      </c>
      <c r="F5" s="29">
        <f t="shared" si="0"/>
        <v>0</v>
      </c>
      <c r="G5" s="31">
        <f>_xlfn.STDEV.S(F2:F200)</f>
        <v>0.38943674195574457</v>
      </c>
      <c r="H5" s="1" t="s">
        <v>65</v>
      </c>
    </row>
    <row r="6" spans="1:8" x14ac:dyDescent="0.3">
      <c r="A6" s="3">
        <v>5</v>
      </c>
      <c r="B6" s="3">
        <v>12669</v>
      </c>
      <c r="C6" s="3">
        <v>1</v>
      </c>
      <c r="D6" s="3">
        <v>0</v>
      </c>
      <c r="E6" s="3">
        <v>7.8932828163233004E-3</v>
      </c>
      <c r="F6" s="29">
        <f t="shared" si="0"/>
        <v>7.893282816323309E-3</v>
      </c>
      <c r="G6" s="11">
        <v>15</v>
      </c>
      <c r="H6" s="1" t="s">
        <v>9</v>
      </c>
    </row>
    <row r="7" spans="1:8" x14ac:dyDescent="0.3">
      <c r="A7" s="3">
        <v>6</v>
      </c>
      <c r="B7" s="3">
        <v>9722</v>
      </c>
      <c r="C7" s="3">
        <v>15</v>
      </c>
      <c r="D7" s="3">
        <v>0</v>
      </c>
      <c r="E7" s="3">
        <v>0.15428924089693399</v>
      </c>
      <c r="F7" s="29">
        <f t="shared" si="0"/>
        <v>0.1542892408969348</v>
      </c>
      <c r="G7" s="11">
        <v>232</v>
      </c>
      <c r="H7" s="1" t="s">
        <v>10</v>
      </c>
    </row>
    <row r="8" spans="1:8" x14ac:dyDescent="0.3">
      <c r="A8" s="3">
        <v>7</v>
      </c>
      <c r="B8" s="3">
        <v>11388</v>
      </c>
      <c r="C8" s="3">
        <v>0</v>
      </c>
      <c r="D8" s="3">
        <v>0</v>
      </c>
      <c r="E8" s="3">
        <v>0</v>
      </c>
      <c r="F8" s="29">
        <f t="shared" si="0"/>
        <v>0</v>
      </c>
      <c r="G8" s="12">
        <f>MIN(E2:E200)</f>
        <v>0</v>
      </c>
      <c r="H8" s="1" t="s">
        <v>11</v>
      </c>
    </row>
    <row r="9" spans="1:8" x14ac:dyDescent="0.3">
      <c r="A9" s="3">
        <v>8</v>
      </c>
      <c r="B9" s="3">
        <v>8122</v>
      </c>
      <c r="C9" s="3">
        <v>0</v>
      </c>
      <c r="D9" s="3">
        <v>0</v>
      </c>
      <c r="E9" s="3">
        <v>0</v>
      </c>
      <c r="F9" s="29">
        <f t="shared" si="0"/>
        <v>0</v>
      </c>
      <c r="G9" s="12">
        <f>MAX(E2:E200)</f>
        <v>2.5196377215950498</v>
      </c>
      <c r="H9" s="1" t="s">
        <v>12</v>
      </c>
    </row>
    <row r="10" spans="1:8" x14ac:dyDescent="0.3">
      <c r="A10" s="3">
        <v>9</v>
      </c>
      <c r="B10" s="3">
        <v>10263</v>
      </c>
      <c r="C10" s="3">
        <v>11</v>
      </c>
      <c r="D10" s="3">
        <v>0</v>
      </c>
      <c r="E10" s="3">
        <v>0.107181136120042</v>
      </c>
      <c r="F10" s="29">
        <f t="shared" si="0"/>
        <v>0.10718113612004287</v>
      </c>
      <c r="G10" s="13">
        <f>100*G3/G2</f>
        <v>301.06530625440877</v>
      </c>
      <c r="H10" s="1" t="s">
        <v>29</v>
      </c>
    </row>
    <row r="11" spans="1:8" x14ac:dyDescent="0.3">
      <c r="A11" s="3">
        <v>10</v>
      </c>
      <c r="B11" s="3">
        <v>9070</v>
      </c>
      <c r="C11" s="3">
        <v>0</v>
      </c>
      <c r="D11" s="3">
        <v>0</v>
      </c>
      <c r="E11" s="3">
        <v>0</v>
      </c>
      <c r="F11" s="29">
        <f t="shared" si="0"/>
        <v>0</v>
      </c>
      <c r="G11" s="30" t="s">
        <v>28</v>
      </c>
      <c r="H11" s="23"/>
    </row>
    <row r="12" spans="1:8" x14ac:dyDescent="0.3">
      <c r="A12" s="3">
        <v>11</v>
      </c>
      <c r="B12" s="3">
        <v>10541</v>
      </c>
      <c r="C12" s="3">
        <v>0</v>
      </c>
      <c r="D12" s="3">
        <v>0</v>
      </c>
      <c r="E12" s="3">
        <v>0</v>
      </c>
      <c r="F12" s="29">
        <f t="shared" si="0"/>
        <v>0</v>
      </c>
      <c r="G12" s="11">
        <v>0</v>
      </c>
      <c r="H12" s="8" t="s">
        <v>30</v>
      </c>
    </row>
    <row r="13" spans="1:8" x14ac:dyDescent="0.3">
      <c r="A13" s="3">
        <v>12</v>
      </c>
      <c r="B13" s="3">
        <v>8421</v>
      </c>
      <c r="C13" s="3">
        <v>0</v>
      </c>
      <c r="D13" s="3">
        <v>0</v>
      </c>
      <c r="E13" s="3">
        <v>0</v>
      </c>
      <c r="F13" s="29">
        <f t="shared" si="0"/>
        <v>0</v>
      </c>
      <c r="G13" s="11">
        <f>COUNT(A2:A200)</f>
        <v>63</v>
      </c>
      <c r="H13" s="8" t="s">
        <v>31</v>
      </c>
    </row>
    <row r="14" spans="1:8" x14ac:dyDescent="0.3">
      <c r="A14" s="3">
        <v>13</v>
      </c>
      <c r="B14" s="3">
        <v>12247</v>
      </c>
      <c r="C14" s="3">
        <v>19</v>
      </c>
      <c r="D14" s="3">
        <v>0</v>
      </c>
      <c r="E14" s="3">
        <v>0.15514003429411199</v>
      </c>
      <c r="F14" s="29">
        <f t="shared" si="0"/>
        <v>0.15514003429411286</v>
      </c>
      <c r="H14" s="6"/>
    </row>
    <row r="15" spans="1:8" x14ac:dyDescent="0.3">
      <c r="A15" s="3">
        <v>14</v>
      </c>
      <c r="B15" s="3">
        <v>10311</v>
      </c>
      <c r="C15" s="3">
        <v>34</v>
      </c>
      <c r="D15" s="3">
        <v>0</v>
      </c>
      <c r="E15" s="3">
        <v>0.32974493259625598</v>
      </c>
      <c r="F15" s="29">
        <f t="shared" si="0"/>
        <v>0.32974493259625642</v>
      </c>
    </row>
    <row r="16" spans="1:8" x14ac:dyDescent="0.3">
      <c r="A16" s="3">
        <v>15</v>
      </c>
      <c r="B16" s="3">
        <v>7201</v>
      </c>
      <c r="C16" s="3">
        <v>0</v>
      </c>
      <c r="D16" s="3">
        <v>0</v>
      </c>
      <c r="E16" s="3">
        <v>0</v>
      </c>
      <c r="F16" s="29">
        <f t="shared" si="0"/>
        <v>0</v>
      </c>
    </row>
    <row r="17" spans="1:6" x14ac:dyDescent="0.3">
      <c r="A17" s="3">
        <v>16</v>
      </c>
      <c r="B17" s="3">
        <v>8901</v>
      </c>
      <c r="C17" s="3">
        <v>0</v>
      </c>
      <c r="D17" s="3">
        <v>0</v>
      </c>
      <c r="E17" s="3">
        <v>0</v>
      </c>
      <c r="F17" s="29">
        <f t="shared" si="0"/>
        <v>0</v>
      </c>
    </row>
    <row r="18" spans="1:6" x14ac:dyDescent="0.3">
      <c r="A18" s="3">
        <v>17</v>
      </c>
      <c r="B18" s="3">
        <v>9776</v>
      </c>
      <c r="C18" s="3">
        <v>0</v>
      </c>
      <c r="D18" s="3">
        <v>0</v>
      </c>
      <c r="E18" s="3">
        <v>0</v>
      </c>
      <c r="F18" s="29">
        <f t="shared" si="0"/>
        <v>0</v>
      </c>
    </row>
    <row r="19" spans="1:6" x14ac:dyDescent="0.3">
      <c r="A19" s="3">
        <v>18</v>
      </c>
      <c r="B19" s="3">
        <v>14342</v>
      </c>
      <c r="C19" s="3">
        <v>31</v>
      </c>
      <c r="D19" s="3">
        <v>1</v>
      </c>
      <c r="E19" s="3">
        <v>0.223120903639659</v>
      </c>
      <c r="F19" s="29">
        <f t="shared" si="0"/>
        <v>0.21614837540092038</v>
      </c>
    </row>
    <row r="20" spans="1:6" x14ac:dyDescent="0.3">
      <c r="A20" s="3">
        <v>19</v>
      </c>
      <c r="B20" s="3">
        <v>5722</v>
      </c>
      <c r="C20" s="3">
        <v>0</v>
      </c>
      <c r="D20" s="3">
        <v>0</v>
      </c>
      <c r="E20" s="3">
        <v>0</v>
      </c>
      <c r="F20" s="29">
        <f t="shared" si="0"/>
        <v>0</v>
      </c>
    </row>
    <row r="21" spans="1:6" x14ac:dyDescent="0.3">
      <c r="A21" s="3">
        <v>20</v>
      </c>
      <c r="B21" s="3">
        <v>13382</v>
      </c>
      <c r="C21" s="3">
        <v>3</v>
      </c>
      <c r="D21" s="3">
        <v>3</v>
      </c>
      <c r="E21" s="3">
        <v>4.4836347332237299E-2</v>
      </c>
      <c r="F21" s="29">
        <f t="shared" si="0"/>
        <v>2.2418173666118667E-2</v>
      </c>
    </row>
    <row r="22" spans="1:6" x14ac:dyDescent="0.3">
      <c r="A22" s="3">
        <v>21</v>
      </c>
      <c r="B22" s="3">
        <v>18175</v>
      </c>
      <c r="C22" s="3">
        <v>5</v>
      </c>
      <c r="D22" s="3">
        <v>0</v>
      </c>
      <c r="E22" s="3">
        <v>2.75103163686382E-2</v>
      </c>
      <c r="F22" s="29">
        <f t="shared" si="0"/>
        <v>2.7510316368638238E-2</v>
      </c>
    </row>
    <row r="23" spans="1:6" x14ac:dyDescent="0.3">
      <c r="A23" s="3">
        <v>22</v>
      </c>
      <c r="B23" s="3">
        <v>10295</v>
      </c>
      <c r="C23" s="3">
        <v>0</v>
      </c>
      <c r="D23" s="3">
        <v>11</v>
      </c>
      <c r="E23" s="3">
        <v>0.106847984458474</v>
      </c>
      <c r="F23" s="29">
        <f t="shared" si="0"/>
        <v>0</v>
      </c>
    </row>
    <row r="24" spans="1:6" x14ac:dyDescent="0.3">
      <c r="A24" s="3">
        <v>23</v>
      </c>
      <c r="B24" s="3">
        <v>10007</v>
      </c>
      <c r="C24" s="3">
        <v>31</v>
      </c>
      <c r="D24" s="3">
        <v>0</v>
      </c>
      <c r="E24" s="3">
        <v>0.30978315179374399</v>
      </c>
      <c r="F24" s="29">
        <f t="shared" si="0"/>
        <v>0.30978315179374438</v>
      </c>
    </row>
    <row r="25" spans="1:6" x14ac:dyDescent="0.3">
      <c r="A25" s="3">
        <v>24</v>
      </c>
      <c r="B25" s="3">
        <v>7842</v>
      </c>
      <c r="C25" s="3">
        <v>11</v>
      </c>
      <c r="D25" s="3">
        <v>0</v>
      </c>
      <c r="E25" s="3">
        <v>0.140270339199183</v>
      </c>
      <c r="F25" s="29">
        <f t="shared" si="0"/>
        <v>0.14027033919918389</v>
      </c>
    </row>
    <row r="26" spans="1:6" x14ac:dyDescent="0.3">
      <c r="A26" s="3">
        <v>25</v>
      </c>
      <c r="B26" s="3">
        <v>9217</v>
      </c>
      <c r="C26" s="3">
        <v>0</v>
      </c>
      <c r="D26" s="3">
        <v>0</v>
      </c>
      <c r="E26" s="3">
        <v>0</v>
      </c>
      <c r="F26" s="29">
        <f t="shared" si="0"/>
        <v>0</v>
      </c>
    </row>
    <row r="27" spans="1:6" x14ac:dyDescent="0.3">
      <c r="A27" s="3">
        <v>26</v>
      </c>
      <c r="B27" s="3">
        <v>9558</v>
      </c>
      <c r="C27" s="3">
        <v>2</v>
      </c>
      <c r="D27" s="3">
        <v>0</v>
      </c>
      <c r="E27" s="3">
        <v>2.0924879681941799E-2</v>
      </c>
      <c r="F27" s="29">
        <f t="shared" si="0"/>
        <v>2.092487968194183E-2</v>
      </c>
    </row>
    <row r="28" spans="1:6" x14ac:dyDescent="0.3">
      <c r="A28" s="3">
        <v>27</v>
      </c>
      <c r="B28" s="3">
        <v>9897</v>
      </c>
      <c r="C28" s="3">
        <v>0</v>
      </c>
      <c r="D28" s="3">
        <v>0</v>
      </c>
      <c r="E28" s="3">
        <v>0</v>
      </c>
      <c r="F28" s="29">
        <f t="shared" si="0"/>
        <v>0</v>
      </c>
    </row>
    <row r="29" spans="1:6" x14ac:dyDescent="0.3">
      <c r="A29" s="3">
        <v>28</v>
      </c>
      <c r="B29" s="3">
        <v>13984</v>
      </c>
      <c r="C29" s="3">
        <v>0</v>
      </c>
      <c r="D29" s="3">
        <v>0</v>
      </c>
      <c r="E29" s="3">
        <v>0</v>
      </c>
      <c r="F29" s="29">
        <f t="shared" si="0"/>
        <v>0</v>
      </c>
    </row>
    <row r="30" spans="1:6" x14ac:dyDescent="0.3">
      <c r="A30" s="3">
        <v>29</v>
      </c>
      <c r="B30" s="3">
        <v>10964</v>
      </c>
      <c r="C30" s="3">
        <v>0</v>
      </c>
      <c r="D30" s="3">
        <v>0</v>
      </c>
      <c r="E30" s="3">
        <v>0</v>
      </c>
      <c r="F30" s="29">
        <f t="shared" si="0"/>
        <v>0</v>
      </c>
    </row>
    <row r="31" spans="1:6" x14ac:dyDescent="0.3">
      <c r="A31" s="3">
        <v>30</v>
      </c>
      <c r="B31" s="3">
        <v>21396</v>
      </c>
      <c r="C31" s="3">
        <v>18</v>
      </c>
      <c r="D31" s="3">
        <v>0</v>
      </c>
      <c r="E31" s="3">
        <v>8.41278743690409E-2</v>
      </c>
      <c r="F31" s="29">
        <f t="shared" si="0"/>
        <v>8.4127874369040942E-2</v>
      </c>
    </row>
    <row r="32" spans="1:6" x14ac:dyDescent="0.3">
      <c r="A32" s="3">
        <v>31</v>
      </c>
      <c r="B32" s="3">
        <v>9103</v>
      </c>
      <c r="C32" s="3">
        <v>0</v>
      </c>
      <c r="D32" s="3">
        <v>0</v>
      </c>
      <c r="E32" s="3">
        <v>0</v>
      </c>
      <c r="F32" s="29">
        <f t="shared" si="0"/>
        <v>0</v>
      </c>
    </row>
    <row r="33" spans="1:6" x14ac:dyDescent="0.3">
      <c r="A33" s="3">
        <v>32</v>
      </c>
      <c r="B33" s="3">
        <v>7069</v>
      </c>
      <c r="C33" s="3">
        <v>0</v>
      </c>
      <c r="D33" s="3">
        <v>0</v>
      </c>
      <c r="E33" s="3">
        <v>0</v>
      </c>
      <c r="F33" s="29">
        <f t="shared" si="0"/>
        <v>0</v>
      </c>
    </row>
    <row r="34" spans="1:6" x14ac:dyDescent="0.3">
      <c r="A34" s="3">
        <v>33</v>
      </c>
      <c r="B34" s="3">
        <v>12348</v>
      </c>
      <c r="C34" s="3">
        <v>0</v>
      </c>
      <c r="D34" s="3">
        <v>7</v>
      </c>
      <c r="E34" s="3">
        <v>5.66893424036281E-2</v>
      </c>
      <c r="F34" s="29">
        <f t="shared" si="0"/>
        <v>0</v>
      </c>
    </row>
    <row r="35" spans="1:6" x14ac:dyDescent="0.3">
      <c r="A35" s="3">
        <v>34</v>
      </c>
      <c r="B35" s="3">
        <v>15525</v>
      </c>
      <c r="C35" s="3">
        <v>5</v>
      </c>
      <c r="D35" s="3">
        <v>0</v>
      </c>
      <c r="E35" s="3">
        <v>3.2206119162640899E-2</v>
      </c>
      <c r="F35" s="29">
        <f t="shared" si="0"/>
        <v>3.2206119162640899E-2</v>
      </c>
    </row>
    <row r="36" spans="1:6" x14ac:dyDescent="0.3">
      <c r="A36" s="3">
        <v>35</v>
      </c>
      <c r="B36" s="3">
        <v>11365</v>
      </c>
      <c r="C36" s="3">
        <v>145</v>
      </c>
      <c r="D36" s="3">
        <v>0</v>
      </c>
      <c r="E36" s="3">
        <v>1.27584689837219</v>
      </c>
      <c r="F36" s="29">
        <f t="shared" si="0"/>
        <v>1.2758468983721953</v>
      </c>
    </row>
    <row r="37" spans="1:6" x14ac:dyDescent="0.3">
      <c r="A37" s="3">
        <v>36</v>
      </c>
      <c r="B37" s="3">
        <v>8147</v>
      </c>
      <c r="C37" s="3">
        <v>5</v>
      </c>
      <c r="D37" s="3">
        <v>1</v>
      </c>
      <c r="E37" s="3">
        <v>7.3646741131704899E-2</v>
      </c>
      <c r="F37" s="29">
        <f t="shared" si="0"/>
        <v>6.1372284276420767E-2</v>
      </c>
    </row>
    <row r="38" spans="1:6" x14ac:dyDescent="0.3">
      <c r="A38" s="3">
        <v>37</v>
      </c>
      <c r="B38" s="3">
        <v>12348</v>
      </c>
      <c r="C38" s="3">
        <v>0</v>
      </c>
      <c r="D38" s="3">
        <v>2</v>
      </c>
      <c r="E38" s="3">
        <v>1.6196954972465101E-2</v>
      </c>
      <c r="F38" s="29">
        <f t="shared" si="0"/>
        <v>0</v>
      </c>
    </row>
    <row r="39" spans="1:6" x14ac:dyDescent="0.3">
      <c r="A39" s="3">
        <v>38</v>
      </c>
      <c r="B39" s="3">
        <v>10762</v>
      </c>
      <c r="C39" s="3">
        <v>0</v>
      </c>
      <c r="D39" s="3">
        <v>0</v>
      </c>
      <c r="E39" s="3">
        <v>0</v>
      </c>
      <c r="F39" s="29">
        <f t="shared" si="0"/>
        <v>0</v>
      </c>
    </row>
    <row r="40" spans="1:6" x14ac:dyDescent="0.3">
      <c r="A40" s="3">
        <v>39</v>
      </c>
      <c r="B40" s="3">
        <v>11374</v>
      </c>
      <c r="C40" s="3">
        <v>5</v>
      </c>
      <c r="D40" s="3">
        <v>2</v>
      </c>
      <c r="E40" s="3">
        <v>6.1543871988746203E-2</v>
      </c>
      <c r="F40" s="29">
        <f t="shared" si="0"/>
        <v>4.3959908563390188E-2</v>
      </c>
    </row>
    <row r="41" spans="1:6" x14ac:dyDescent="0.3">
      <c r="A41" s="3">
        <v>40</v>
      </c>
      <c r="B41" s="3">
        <v>10402</v>
      </c>
      <c r="C41" s="3">
        <v>0</v>
      </c>
      <c r="D41" s="3">
        <v>0</v>
      </c>
      <c r="E41" s="3">
        <v>0</v>
      </c>
      <c r="F41" s="29">
        <f t="shared" si="0"/>
        <v>0</v>
      </c>
    </row>
    <row r="42" spans="1:6" x14ac:dyDescent="0.3">
      <c r="A42" s="3">
        <v>41</v>
      </c>
      <c r="B42" s="3">
        <v>11279</v>
      </c>
      <c r="C42" s="3">
        <v>0</v>
      </c>
      <c r="D42" s="3">
        <v>0</v>
      </c>
      <c r="E42" s="3">
        <v>0</v>
      </c>
      <c r="F42" s="29">
        <f t="shared" si="0"/>
        <v>0</v>
      </c>
    </row>
    <row r="43" spans="1:6" x14ac:dyDescent="0.3">
      <c r="A43" s="3">
        <v>42</v>
      </c>
      <c r="B43" s="3">
        <v>7138</v>
      </c>
      <c r="C43" s="3">
        <v>0</v>
      </c>
      <c r="D43" s="3">
        <v>0</v>
      </c>
      <c r="E43" s="3">
        <v>0</v>
      </c>
      <c r="F43" s="29">
        <f t="shared" si="0"/>
        <v>0</v>
      </c>
    </row>
    <row r="44" spans="1:6" x14ac:dyDescent="0.3">
      <c r="A44" s="3">
        <v>43</v>
      </c>
      <c r="B44" s="3">
        <v>8899</v>
      </c>
      <c r="C44" s="3">
        <v>0</v>
      </c>
      <c r="D44" s="3">
        <v>0</v>
      </c>
      <c r="E44" s="3">
        <v>0</v>
      </c>
      <c r="F44" s="29">
        <f t="shared" si="0"/>
        <v>0</v>
      </c>
    </row>
    <row r="45" spans="1:6" x14ac:dyDescent="0.3">
      <c r="A45" s="3">
        <v>44</v>
      </c>
      <c r="B45" s="3">
        <v>6525</v>
      </c>
      <c r="C45" s="3">
        <v>0</v>
      </c>
      <c r="D45" s="3">
        <v>0</v>
      </c>
      <c r="E45" s="3">
        <v>0</v>
      </c>
      <c r="F45" s="29">
        <f t="shared" si="0"/>
        <v>0</v>
      </c>
    </row>
    <row r="46" spans="1:6" x14ac:dyDescent="0.3">
      <c r="A46" s="3">
        <v>45</v>
      </c>
      <c r="B46" s="3">
        <v>11991</v>
      </c>
      <c r="C46" s="3">
        <v>1</v>
      </c>
      <c r="D46" s="3">
        <v>0</v>
      </c>
      <c r="E46" s="3">
        <v>8.3395880243515904E-3</v>
      </c>
      <c r="F46" s="29">
        <f t="shared" si="0"/>
        <v>8.3395880243515973E-3</v>
      </c>
    </row>
    <row r="47" spans="1:6" x14ac:dyDescent="0.3">
      <c r="A47" s="3">
        <v>46</v>
      </c>
      <c r="B47" s="3">
        <v>13120</v>
      </c>
      <c r="C47" s="3">
        <v>0</v>
      </c>
      <c r="D47" s="3">
        <v>0</v>
      </c>
      <c r="E47" s="3">
        <v>0</v>
      </c>
      <c r="F47" s="29">
        <f t="shared" si="0"/>
        <v>0</v>
      </c>
    </row>
    <row r="48" spans="1:6" x14ac:dyDescent="0.3">
      <c r="A48" s="3">
        <v>47</v>
      </c>
      <c r="B48" s="3">
        <v>15420</v>
      </c>
      <c r="C48" s="3">
        <v>0</v>
      </c>
      <c r="D48" s="3">
        <v>0</v>
      </c>
      <c r="E48" s="3">
        <v>0</v>
      </c>
      <c r="F48" s="29">
        <f t="shared" si="0"/>
        <v>0</v>
      </c>
    </row>
    <row r="49" spans="1:6" x14ac:dyDescent="0.3">
      <c r="A49" s="3">
        <v>48</v>
      </c>
      <c r="B49" s="3">
        <v>23297</v>
      </c>
      <c r="C49" s="3">
        <v>587</v>
      </c>
      <c r="D49" s="3">
        <v>0</v>
      </c>
      <c r="E49" s="3">
        <v>2.5196377215950498</v>
      </c>
      <c r="F49" s="29">
        <f t="shared" si="0"/>
        <v>2.5196377215950552</v>
      </c>
    </row>
    <row r="50" spans="1:6" x14ac:dyDescent="0.3">
      <c r="A50" s="3">
        <v>49</v>
      </c>
      <c r="B50" s="3">
        <v>10482</v>
      </c>
      <c r="C50" s="3">
        <v>0</v>
      </c>
      <c r="D50" s="3">
        <v>0</v>
      </c>
      <c r="E50" s="3">
        <v>0</v>
      </c>
      <c r="F50" s="29">
        <f t="shared" si="0"/>
        <v>0</v>
      </c>
    </row>
    <row r="51" spans="1:6" x14ac:dyDescent="0.3">
      <c r="A51" s="3">
        <v>50</v>
      </c>
      <c r="B51" s="3">
        <v>10538</v>
      </c>
      <c r="C51" s="3">
        <v>0</v>
      </c>
      <c r="D51" s="3">
        <v>0</v>
      </c>
      <c r="E51" s="3">
        <v>0</v>
      </c>
      <c r="F51" s="29">
        <f t="shared" si="0"/>
        <v>0</v>
      </c>
    </row>
    <row r="52" spans="1:6" x14ac:dyDescent="0.3">
      <c r="A52" s="3">
        <v>51</v>
      </c>
      <c r="B52" s="3">
        <v>11147</v>
      </c>
      <c r="C52" s="3">
        <v>0</v>
      </c>
      <c r="D52" s="3">
        <v>0</v>
      </c>
      <c r="E52" s="3">
        <v>0</v>
      </c>
      <c r="F52" s="29">
        <f t="shared" si="0"/>
        <v>0</v>
      </c>
    </row>
    <row r="53" spans="1:6" x14ac:dyDescent="0.3">
      <c r="A53" s="3">
        <v>52</v>
      </c>
      <c r="B53" s="3">
        <v>17835</v>
      </c>
      <c r="C53" s="3">
        <v>0</v>
      </c>
      <c r="D53" s="3">
        <v>0</v>
      </c>
      <c r="E53" s="3">
        <v>0</v>
      </c>
      <c r="F53" s="29">
        <f t="shared" si="0"/>
        <v>0</v>
      </c>
    </row>
    <row r="54" spans="1:6" x14ac:dyDescent="0.3">
      <c r="A54" s="3">
        <v>53</v>
      </c>
      <c r="B54" s="3">
        <v>17043</v>
      </c>
      <c r="C54" s="3">
        <v>143</v>
      </c>
      <c r="D54" s="3">
        <v>0</v>
      </c>
      <c r="E54" s="3">
        <v>0.83905415713195997</v>
      </c>
      <c r="F54" s="29">
        <f t="shared" si="0"/>
        <v>0.8390541571319603</v>
      </c>
    </row>
    <row r="55" spans="1:6" x14ac:dyDescent="0.3">
      <c r="A55" s="3">
        <v>54</v>
      </c>
      <c r="B55" s="3">
        <v>13918</v>
      </c>
      <c r="C55" s="3">
        <v>0</v>
      </c>
      <c r="D55" s="3">
        <v>0</v>
      </c>
      <c r="E55" s="3">
        <v>0</v>
      </c>
      <c r="F55" s="29">
        <f t="shared" si="0"/>
        <v>0</v>
      </c>
    </row>
    <row r="56" spans="1:6" x14ac:dyDescent="0.3">
      <c r="A56" s="3">
        <v>55</v>
      </c>
      <c r="B56" s="3">
        <v>11597</v>
      </c>
      <c r="C56" s="3">
        <v>0</v>
      </c>
      <c r="D56" s="3">
        <v>0</v>
      </c>
      <c r="E56" s="3">
        <v>0</v>
      </c>
      <c r="F56" s="29">
        <f t="shared" si="0"/>
        <v>0</v>
      </c>
    </row>
    <row r="57" spans="1:6" x14ac:dyDescent="0.3">
      <c r="A57" s="3">
        <v>56</v>
      </c>
      <c r="B57" s="3">
        <v>17452</v>
      </c>
      <c r="C57" s="3">
        <v>0</v>
      </c>
      <c r="D57" s="3">
        <v>0</v>
      </c>
      <c r="E57" s="3">
        <v>0</v>
      </c>
      <c r="F57" s="29">
        <f t="shared" si="0"/>
        <v>0</v>
      </c>
    </row>
    <row r="58" spans="1:6" x14ac:dyDescent="0.3">
      <c r="A58" s="3">
        <v>57</v>
      </c>
      <c r="B58" s="3">
        <v>11743</v>
      </c>
      <c r="C58" s="3">
        <v>0</v>
      </c>
      <c r="D58" s="3">
        <v>0</v>
      </c>
      <c r="E58" s="3">
        <v>0</v>
      </c>
      <c r="F58" s="29">
        <f t="shared" si="0"/>
        <v>0</v>
      </c>
    </row>
    <row r="59" spans="1:6" x14ac:dyDescent="0.3">
      <c r="A59" s="3">
        <v>58</v>
      </c>
      <c r="B59" s="3">
        <v>11241</v>
      </c>
      <c r="C59" s="3">
        <v>0</v>
      </c>
      <c r="D59" s="3">
        <v>0</v>
      </c>
      <c r="E59" s="3">
        <v>0</v>
      </c>
      <c r="F59" s="29">
        <f t="shared" si="0"/>
        <v>0</v>
      </c>
    </row>
    <row r="60" spans="1:6" x14ac:dyDescent="0.3">
      <c r="A60" s="3">
        <v>59</v>
      </c>
      <c r="B60" s="3">
        <v>12806</v>
      </c>
      <c r="C60" s="3">
        <v>0</v>
      </c>
      <c r="D60" s="3">
        <v>0</v>
      </c>
      <c r="E60" s="3">
        <v>0</v>
      </c>
      <c r="F60" s="29">
        <f t="shared" si="0"/>
        <v>0</v>
      </c>
    </row>
    <row r="61" spans="1:6" x14ac:dyDescent="0.3">
      <c r="A61" s="3">
        <v>60</v>
      </c>
      <c r="B61" s="3">
        <v>15359</v>
      </c>
      <c r="C61" s="3">
        <v>0</v>
      </c>
      <c r="D61" s="3">
        <v>0</v>
      </c>
      <c r="E61" s="3">
        <v>0</v>
      </c>
      <c r="F61" s="29">
        <f t="shared" si="0"/>
        <v>0</v>
      </c>
    </row>
    <row r="62" spans="1:6" x14ac:dyDescent="0.3">
      <c r="A62" s="3">
        <v>61</v>
      </c>
      <c r="B62" s="3">
        <v>13953</v>
      </c>
      <c r="C62" s="3">
        <v>0</v>
      </c>
      <c r="D62" s="3">
        <v>0</v>
      </c>
      <c r="E62" s="3">
        <v>0</v>
      </c>
      <c r="F62" s="29">
        <f t="shared" si="0"/>
        <v>0</v>
      </c>
    </row>
    <row r="63" spans="1:6" x14ac:dyDescent="0.3">
      <c r="A63" s="3">
        <v>62</v>
      </c>
      <c r="B63" s="3">
        <v>15954</v>
      </c>
      <c r="C63" s="3">
        <v>0</v>
      </c>
      <c r="D63" s="3">
        <v>0</v>
      </c>
      <c r="E63" s="3">
        <v>0</v>
      </c>
      <c r="F63" s="29">
        <f t="shared" si="0"/>
        <v>0</v>
      </c>
    </row>
    <row r="64" spans="1:6" x14ac:dyDescent="0.3">
      <c r="A64" s="3">
        <v>63</v>
      </c>
      <c r="B64" s="3">
        <v>18418</v>
      </c>
      <c r="C64" s="3">
        <v>0</v>
      </c>
      <c r="D64" s="3">
        <v>0</v>
      </c>
      <c r="E64" s="3">
        <v>0</v>
      </c>
      <c r="F64" s="29">
        <f t="shared" si="0"/>
        <v>0</v>
      </c>
    </row>
    <row r="65" spans="1:6" x14ac:dyDescent="0.3">
      <c r="A65" s="3"/>
      <c r="B65" s="3"/>
      <c r="C65" s="3"/>
      <c r="D65" s="3"/>
      <c r="E65" s="3"/>
      <c r="F65" s="29" t="str">
        <f t="shared" si="0"/>
        <v/>
      </c>
    </row>
    <row r="66" spans="1:6" x14ac:dyDescent="0.3">
      <c r="A66" s="3"/>
      <c r="B66" s="3"/>
      <c r="C66" s="3"/>
      <c r="D66" s="3"/>
      <c r="E66" s="3"/>
      <c r="F66" s="29" t="str">
        <f t="shared" si="0"/>
        <v/>
      </c>
    </row>
    <row r="67" spans="1:6" x14ac:dyDescent="0.3">
      <c r="A67" s="3"/>
      <c r="B67" s="3"/>
      <c r="C67" s="3"/>
      <c r="D67" s="3"/>
      <c r="E67" s="3"/>
      <c r="F67" s="29" t="str">
        <f t="shared" ref="F67:F130" si="1">IF(B67=0,"",100*(C67)/B67)</f>
        <v/>
      </c>
    </row>
    <row r="68" spans="1:6" x14ac:dyDescent="0.3">
      <c r="A68" s="3"/>
      <c r="B68" s="3"/>
      <c r="C68" s="3"/>
      <c r="D68" s="3"/>
      <c r="E68" s="3"/>
      <c r="F68" s="29" t="str">
        <f t="shared" si="1"/>
        <v/>
      </c>
    </row>
    <row r="69" spans="1:6" x14ac:dyDescent="0.3">
      <c r="A69" s="3"/>
      <c r="B69" s="3"/>
      <c r="C69" s="3"/>
      <c r="D69" s="3"/>
      <c r="E69" s="3"/>
      <c r="F69" s="29" t="str">
        <f t="shared" si="1"/>
        <v/>
      </c>
    </row>
    <row r="70" spans="1:6" x14ac:dyDescent="0.3">
      <c r="A70" s="3"/>
      <c r="B70" s="3"/>
      <c r="C70" s="3"/>
      <c r="D70" s="3"/>
      <c r="E70" s="3"/>
      <c r="F70" s="29" t="str">
        <f t="shared" si="1"/>
        <v/>
      </c>
    </row>
    <row r="71" spans="1:6" x14ac:dyDescent="0.3">
      <c r="A71" s="3"/>
      <c r="B71" s="3"/>
      <c r="C71" s="3"/>
      <c r="D71" s="3"/>
      <c r="E71" s="3"/>
      <c r="F71" s="29" t="str">
        <f t="shared" si="1"/>
        <v/>
      </c>
    </row>
    <row r="72" spans="1:6" x14ac:dyDescent="0.3">
      <c r="A72" s="3"/>
      <c r="B72" s="3"/>
      <c r="C72" s="3"/>
      <c r="D72" s="3"/>
      <c r="E72" s="3"/>
      <c r="F72" s="29" t="str">
        <f t="shared" si="1"/>
        <v/>
      </c>
    </row>
    <row r="73" spans="1:6" x14ac:dyDescent="0.3">
      <c r="A73" s="3"/>
      <c r="B73" s="3"/>
      <c r="C73" s="3"/>
      <c r="D73" s="3"/>
      <c r="E73" s="3"/>
      <c r="F73" s="29" t="str">
        <f t="shared" si="1"/>
        <v/>
      </c>
    </row>
    <row r="74" spans="1:6" x14ac:dyDescent="0.3">
      <c r="A74" s="3"/>
      <c r="B74" s="3"/>
      <c r="C74" s="3"/>
      <c r="D74" s="3"/>
      <c r="E74" s="3"/>
      <c r="F74" s="29" t="str">
        <f t="shared" si="1"/>
        <v/>
      </c>
    </row>
    <row r="75" spans="1:6" x14ac:dyDescent="0.3">
      <c r="A75" s="3"/>
      <c r="B75" s="3"/>
      <c r="C75" s="3"/>
      <c r="D75" s="3"/>
      <c r="E75" s="3"/>
      <c r="F75" s="29" t="str">
        <f t="shared" si="1"/>
        <v/>
      </c>
    </row>
    <row r="76" spans="1:6" x14ac:dyDescent="0.3">
      <c r="A76" s="3"/>
      <c r="B76" s="3"/>
      <c r="C76" s="3"/>
      <c r="D76" s="3"/>
      <c r="E76" s="3"/>
      <c r="F76" s="29" t="str">
        <f t="shared" si="1"/>
        <v/>
      </c>
    </row>
    <row r="77" spans="1:6" x14ac:dyDescent="0.3">
      <c r="A77" s="3"/>
      <c r="B77" s="3"/>
      <c r="C77" s="3"/>
      <c r="D77" s="3"/>
      <c r="E77" s="3"/>
      <c r="F77" s="29" t="str">
        <f t="shared" si="1"/>
        <v/>
      </c>
    </row>
    <row r="78" spans="1:6" x14ac:dyDescent="0.3">
      <c r="A78" s="3"/>
      <c r="B78" s="3"/>
      <c r="C78" s="3"/>
      <c r="D78" s="3"/>
      <c r="E78" s="3"/>
      <c r="F78" s="29" t="str">
        <f t="shared" si="1"/>
        <v/>
      </c>
    </row>
    <row r="79" spans="1:6" x14ac:dyDescent="0.3">
      <c r="A79" s="3"/>
      <c r="B79" s="3"/>
      <c r="C79" s="3"/>
      <c r="D79" s="3"/>
      <c r="E79" s="3"/>
      <c r="F79" s="29" t="str">
        <f t="shared" si="1"/>
        <v/>
      </c>
    </row>
    <row r="80" spans="1:6" x14ac:dyDescent="0.3">
      <c r="A80" s="3"/>
      <c r="B80" s="3"/>
      <c r="C80" s="3"/>
      <c r="D80" s="3"/>
      <c r="E80" s="3"/>
      <c r="F80" s="29" t="str">
        <f t="shared" si="1"/>
        <v/>
      </c>
    </row>
    <row r="81" spans="1:6" x14ac:dyDescent="0.3">
      <c r="A81" s="3"/>
      <c r="B81" s="3"/>
      <c r="C81" s="3"/>
      <c r="D81" s="3"/>
      <c r="E81" s="3"/>
      <c r="F81" s="29" t="str">
        <f t="shared" si="1"/>
        <v/>
      </c>
    </row>
    <row r="82" spans="1:6" x14ac:dyDescent="0.3">
      <c r="A82" s="3"/>
      <c r="B82" s="3"/>
      <c r="C82" s="3"/>
      <c r="D82" s="3"/>
      <c r="E82" s="3"/>
      <c r="F82" s="29" t="str">
        <f t="shared" si="1"/>
        <v/>
      </c>
    </row>
    <row r="83" spans="1:6" x14ac:dyDescent="0.3">
      <c r="A83" s="3"/>
      <c r="B83" s="3"/>
      <c r="C83" s="3"/>
      <c r="D83" s="3"/>
      <c r="E83" s="3"/>
      <c r="F83" s="29" t="str">
        <f t="shared" si="1"/>
        <v/>
      </c>
    </row>
    <row r="84" spans="1:6" x14ac:dyDescent="0.3">
      <c r="A84" s="3"/>
      <c r="B84" s="3"/>
      <c r="C84" s="3"/>
      <c r="D84" s="3"/>
      <c r="E84" s="3"/>
      <c r="F84" s="29" t="str">
        <f t="shared" si="1"/>
        <v/>
      </c>
    </row>
    <row r="85" spans="1:6" x14ac:dyDescent="0.3">
      <c r="A85" s="3"/>
      <c r="B85" s="3"/>
      <c r="C85" s="3"/>
      <c r="D85" s="3"/>
      <c r="E85" s="3"/>
      <c r="F85" s="29" t="str">
        <f t="shared" si="1"/>
        <v/>
      </c>
    </row>
    <row r="86" spans="1:6" x14ac:dyDescent="0.3">
      <c r="A86" s="3"/>
      <c r="B86" s="3"/>
      <c r="C86" s="3"/>
      <c r="D86" s="3"/>
      <c r="E86" s="3"/>
      <c r="F86" s="29" t="str">
        <f t="shared" si="1"/>
        <v/>
      </c>
    </row>
    <row r="87" spans="1:6" x14ac:dyDescent="0.3">
      <c r="A87" s="3"/>
      <c r="B87" s="3"/>
      <c r="C87" s="3"/>
      <c r="D87" s="3"/>
      <c r="E87" s="3"/>
      <c r="F87" s="29" t="str">
        <f t="shared" si="1"/>
        <v/>
      </c>
    </row>
    <row r="88" spans="1:6" x14ac:dyDescent="0.3">
      <c r="A88" s="3"/>
      <c r="B88" s="3"/>
      <c r="C88" s="3"/>
      <c r="D88" s="3"/>
      <c r="E88" s="3"/>
      <c r="F88" s="29" t="str">
        <f t="shared" si="1"/>
        <v/>
      </c>
    </row>
    <row r="89" spans="1:6" x14ac:dyDescent="0.3">
      <c r="A89" s="3"/>
      <c r="B89" s="3"/>
      <c r="C89" s="3"/>
      <c r="D89" s="3"/>
      <c r="E89" s="3"/>
      <c r="F89" s="29" t="str">
        <f t="shared" si="1"/>
        <v/>
      </c>
    </row>
    <row r="90" spans="1:6" x14ac:dyDescent="0.3">
      <c r="A90" s="3"/>
      <c r="B90" s="3"/>
      <c r="C90" s="3"/>
      <c r="D90" s="3"/>
      <c r="E90" s="3"/>
      <c r="F90" s="29" t="str">
        <f t="shared" si="1"/>
        <v/>
      </c>
    </row>
    <row r="91" spans="1:6" x14ac:dyDescent="0.3">
      <c r="A91" s="3"/>
      <c r="B91" s="3"/>
      <c r="C91" s="3"/>
      <c r="D91" s="3"/>
      <c r="E91" s="3"/>
      <c r="F91" s="29" t="str">
        <f t="shared" si="1"/>
        <v/>
      </c>
    </row>
    <row r="92" spans="1:6" x14ac:dyDescent="0.3">
      <c r="A92" s="3"/>
      <c r="B92" s="3"/>
      <c r="C92" s="3"/>
      <c r="D92" s="3"/>
      <c r="E92" s="3"/>
      <c r="F92" s="29" t="str">
        <f t="shared" si="1"/>
        <v/>
      </c>
    </row>
    <row r="93" spans="1:6" x14ac:dyDescent="0.3">
      <c r="A93" s="3"/>
      <c r="B93" s="3"/>
      <c r="C93" s="3"/>
      <c r="D93" s="3"/>
      <c r="E93" s="3"/>
      <c r="F93" s="29" t="str">
        <f t="shared" si="1"/>
        <v/>
      </c>
    </row>
    <row r="94" spans="1:6" x14ac:dyDescent="0.3">
      <c r="A94" s="3"/>
      <c r="B94" s="3"/>
      <c r="C94" s="3"/>
      <c r="D94" s="3"/>
      <c r="E94" s="3"/>
      <c r="F94" s="29" t="str">
        <f t="shared" si="1"/>
        <v/>
      </c>
    </row>
    <row r="95" spans="1:6" x14ac:dyDescent="0.3">
      <c r="A95" s="3"/>
      <c r="B95" s="3"/>
      <c r="C95" s="3"/>
      <c r="D95" s="3"/>
      <c r="E95" s="3"/>
      <c r="F95" s="29" t="str">
        <f t="shared" si="1"/>
        <v/>
      </c>
    </row>
    <row r="96" spans="1:6" x14ac:dyDescent="0.3">
      <c r="A96" s="3"/>
      <c r="B96" s="3"/>
      <c r="C96" s="3"/>
      <c r="D96" s="3"/>
      <c r="E96" s="3"/>
      <c r="F96" s="29" t="str">
        <f t="shared" si="1"/>
        <v/>
      </c>
    </row>
    <row r="97" spans="1:6" x14ac:dyDescent="0.3">
      <c r="A97" s="3"/>
      <c r="B97" s="3"/>
      <c r="C97" s="3"/>
      <c r="D97" s="3"/>
      <c r="E97" s="3"/>
      <c r="F97" s="29" t="str">
        <f t="shared" si="1"/>
        <v/>
      </c>
    </row>
    <row r="98" spans="1:6" x14ac:dyDescent="0.3">
      <c r="A98" s="3"/>
      <c r="B98" s="3"/>
      <c r="C98" s="3"/>
      <c r="D98" s="3"/>
      <c r="E98" s="3"/>
      <c r="F98" s="29" t="str">
        <f t="shared" si="1"/>
        <v/>
      </c>
    </row>
    <row r="99" spans="1:6" x14ac:dyDescent="0.3">
      <c r="A99" s="3"/>
      <c r="B99" s="3"/>
      <c r="C99" s="3"/>
      <c r="D99" s="3"/>
      <c r="E99" s="3"/>
      <c r="F99" s="29" t="str">
        <f t="shared" si="1"/>
        <v/>
      </c>
    </row>
    <row r="100" spans="1:6" x14ac:dyDescent="0.3">
      <c r="A100" s="3"/>
      <c r="B100" s="3"/>
      <c r="C100" s="3"/>
      <c r="D100" s="3"/>
      <c r="E100" s="3"/>
      <c r="F100" s="29" t="str">
        <f t="shared" si="1"/>
        <v/>
      </c>
    </row>
    <row r="101" spans="1:6" x14ac:dyDescent="0.3">
      <c r="A101" s="3"/>
      <c r="B101" s="3"/>
      <c r="C101" s="3"/>
      <c r="D101" s="3"/>
      <c r="E101" s="3"/>
      <c r="F101" s="29" t="str">
        <f t="shared" si="1"/>
        <v/>
      </c>
    </row>
    <row r="102" spans="1:6" x14ac:dyDescent="0.3">
      <c r="A102" s="3"/>
      <c r="B102" s="3"/>
      <c r="C102" s="3"/>
      <c r="D102" s="3"/>
      <c r="E102" s="3"/>
      <c r="F102" s="29" t="str">
        <f t="shared" si="1"/>
        <v/>
      </c>
    </row>
    <row r="103" spans="1:6" x14ac:dyDescent="0.3">
      <c r="A103" s="3"/>
      <c r="B103" s="3"/>
      <c r="C103" s="3"/>
      <c r="D103" s="3"/>
      <c r="E103" s="3"/>
      <c r="F103" s="29" t="str">
        <f t="shared" si="1"/>
        <v/>
      </c>
    </row>
    <row r="104" spans="1:6" x14ac:dyDescent="0.3">
      <c r="A104" s="3"/>
      <c r="B104" s="3"/>
      <c r="C104" s="3"/>
      <c r="D104" s="3"/>
      <c r="E104" s="3"/>
      <c r="F104" s="29" t="str">
        <f t="shared" si="1"/>
        <v/>
      </c>
    </row>
    <row r="105" spans="1:6" x14ac:dyDescent="0.3">
      <c r="A105" s="3"/>
      <c r="B105" s="3"/>
      <c r="C105" s="3"/>
      <c r="D105" s="3"/>
      <c r="E105" s="3"/>
      <c r="F105" s="29" t="str">
        <f t="shared" si="1"/>
        <v/>
      </c>
    </row>
    <row r="106" spans="1:6" x14ac:dyDescent="0.3">
      <c r="A106" s="3"/>
      <c r="B106" s="3"/>
      <c r="C106" s="3"/>
      <c r="D106" s="3"/>
      <c r="E106" s="3"/>
      <c r="F106" s="29" t="str">
        <f t="shared" si="1"/>
        <v/>
      </c>
    </row>
    <row r="107" spans="1:6" x14ac:dyDescent="0.3">
      <c r="A107" s="3"/>
      <c r="B107" s="3"/>
      <c r="C107" s="3"/>
      <c r="D107" s="3"/>
      <c r="E107" s="3"/>
      <c r="F107" s="29" t="str">
        <f t="shared" si="1"/>
        <v/>
      </c>
    </row>
    <row r="108" spans="1:6" x14ac:dyDescent="0.3">
      <c r="A108" s="3"/>
      <c r="B108" s="3"/>
      <c r="C108" s="3"/>
      <c r="D108" s="3"/>
      <c r="E108" s="3"/>
      <c r="F108" s="29" t="str">
        <f t="shared" si="1"/>
        <v/>
      </c>
    </row>
    <row r="109" spans="1:6" x14ac:dyDescent="0.3">
      <c r="A109" s="3"/>
      <c r="B109" s="3"/>
      <c r="C109" s="3"/>
      <c r="D109" s="3"/>
      <c r="E109" s="3"/>
      <c r="F109" s="29" t="str">
        <f t="shared" si="1"/>
        <v/>
      </c>
    </row>
    <row r="110" spans="1:6" x14ac:dyDescent="0.3">
      <c r="A110" s="3"/>
      <c r="B110" s="3"/>
      <c r="C110" s="3"/>
      <c r="D110" s="3"/>
      <c r="E110" s="3"/>
      <c r="F110" s="29" t="str">
        <f t="shared" si="1"/>
        <v/>
      </c>
    </row>
    <row r="111" spans="1:6" x14ac:dyDescent="0.3">
      <c r="A111" s="3"/>
      <c r="B111" s="3"/>
      <c r="C111" s="3"/>
      <c r="D111" s="3"/>
      <c r="E111" s="3"/>
      <c r="F111" s="29" t="str">
        <f t="shared" si="1"/>
        <v/>
      </c>
    </row>
    <row r="112" spans="1:6" x14ac:dyDescent="0.3">
      <c r="A112" s="3"/>
      <c r="B112" s="3"/>
      <c r="C112" s="3"/>
      <c r="D112" s="3"/>
      <c r="E112" s="3"/>
      <c r="F112" s="29" t="str">
        <f t="shared" si="1"/>
        <v/>
      </c>
    </row>
    <row r="113" spans="1:6" x14ac:dyDescent="0.3">
      <c r="A113" s="3"/>
      <c r="B113" s="3"/>
      <c r="C113" s="3"/>
      <c r="D113" s="3"/>
      <c r="E113" s="3"/>
      <c r="F113" s="29" t="str">
        <f t="shared" si="1"/>
        <v/>
      </c>
    </row>
    <row r="114" spans="1:6" x14ac:dyDescent="0.3">
      <c r="A114" s="3"/>
      <c r="B114" s="3"/>
      <c r="C114" s="3"/>
      <c r="D114" s="3"/>
      <c r="E114" s="3"/>
      <c r="F114" s="29" t="str">
        <f t="shared" si="1"/>
        <v/>
      </c>
    </row>
    <row r="115" spans="1:6" x14ac:dyDescent="0.3">
      <c r="A115" s="3"/>
      <c r="B115" s="3"/>
      <c r="C115" s="3"/>
      <c r="D115" s="3"/>
      <c r="E115" s="3"/>
      <c r="F115" s="29" t="str">
        <f t="shared" si="1"/>
        <v/>
      </c>
    </row>
    <row r="116" spans="1:6" x14ac:dyDescent="0.3">
      <c r="A116" s="3"/>
      <c r="B116" s="3"/>
      <c r="C116" s="3"/>
      <c r="D116" s="3"/>
      <c r="E116" s="3"/>
      <c r="F116" s="29" t="str">
        <f t="shared" si="1"/>
        <v/>
      </c>
    </row>
    <row r="117" spans="1:6" x14ac:dyDescent="0.3">
      <c r="A117" s="3"/>
      <c r="B117" s="3"/>
      <c r="C117" s="3"/>
      <c r="D117" s="3"/>
      <c r="E117" s="3"/>
      <c r="F117" s="29" t="str">
        <f t="shared" si="1"/>
        <v/>
      </c>
    </row>
    <row r="118" spans="1:6" x14ac:dyDescent="0.3">
      <c r="A118" s="3"/>
      <c r="B118" s="3"/>
      <c r="C118" s="3"/>
      <c r="D118" s="3"/>
      <c r="E118" s="3"/>
      <c r="F118" s="29" t="str">
        <f t="shared" si="1"/>
        <v/>
      </c>
    </row>
    <row r="119" spans="1:6" x14ac:dyDescent="0.3">
      <c r="A119" s="3"/>
      <c r="B119" s="3"/>
      <c r="C119" s="3"/>
      <c r="D119" s="3"/>
      <c r="E119" s="3"/>
      <c r="F119" s="29" t="str">
        <f t="shared" si="1"/>
        <v/>
      </c>
    </row>
    <row r="120" spans="1:6" x14ac:dyDescent="0.3">
      <c r="A120" s="3"/>
      <c r="B120" s="3"/>
      <c r="C120" s="3"/>
      <c r="D120" s="3"/>
      <c r="E120" s="3"/>
      <c r="F120" s="29" t="str">
        <f t="shared" si="1"/>
        <v/>
      </c>
    </row>
    <row r="121" spans="1:6" x14ac:dyDescent="0.3">
      <c r="A121" s="3"/>
      <c r="B121" s="3"/>
      <c r="C121" s="3"/>
      <c r="D121" s="3"/>
      <c r="E121" s="3"/>
      <c r="F121" s="29" t="str">
        <f t="shared" si="1"/>
        <v/>
      </c>
    </row>
    <row r="122" spans="1:6" x14ac:dyDescent="0.3">
      <c r="A122" s="3"/>
      <c r="B122" s="3"/>
      <c r="C122" s="3"/>
      <c r="D122" s="3"/>
      <c r="E122" s="3"/>
      <c r="F122" s="29" t="str">
        <f t="shared" si="1"/>
        <v/>
      </c>
    </row>
    <row r="123" spans="1:6" x14ac:dyDescent="0.3">
      <c r="A123" s="3"/>
      <c r="B123" s="3"/>
      <c r="C123" s="3"/>
      <c r="D123" s="3"/>
      <c r="E123" s="3"/>
      <c r="F123" s="29" t="str">
        <f t="shared" si="1"/>
        <v/>
      </c>
    </row>
    <row r="124" spans="1:6" x14ac:dyDescent="0.3">
      <c r="A124" s="3"/>
      <c r="B124" s="3"/>
      <c r="C124" s="3"/>
      <c r="D124" s="3"/>
      <c r="E124" s="3"/>
      <c r="F124" s="29" t="str">
        <f t="shared" si="1"/>
        <v/>
      </c>
    </row>
    <row r="125" spans="1:6" x14ac:dyDescent="0.3">
      <c r="A125" s="3"/>
      <c r="B125" s="3"/>
      <c r="C125" s="3"/>
      <c r="D125" s="3"/>
      <c r="E125" s="3"/>
      <c r="F125" s="29" t="str">
        <f t="shared" si="1"/>
        <v/>
      </c>
    </row>
    <row r="126" spans="1:6" x14ac:dyDescent="0.3">
      <c r="A126" s="3"/>
      <c r="B126" s="3"/>
      <c r="C126" s="3"/>
      <c r="D126" s="3"/>
      <c r="E126" s="3"/>
      <c r="F126" s="29" t="str">
        <f t="shared" si="1"/>
        <v/>
      </c>
    </row>
    <row r="127" spans="1:6" x14ac:dyDescent="0.3">
      <c r="A127" s="3"/>
      <c r="B127" s="3"/>
      <c r="C127" s="3"/>
      <c r="D127" s="3"/>
      <c r="E127" s="3"/>
      <c r="F127" s="29" t="str">
        <f t="shared" si="1"/>
        <v/>
      </c>
    </row>
    <row r="128" spans="1:6" x14ac:dyDescent="0.3">
      <c r="A128" s="3"/>
      <c r="B128" s="3"/>
      <c r="C128" s="3"/>
      <c r="D128" s="3"/>
      <c r="E128" s="3"/>
      <c r="F128" s="29" t="str">
        <f t="shared" si="1"/>
        <v/>
      </c>
    </row>
    <row r="129" spans="1:6" x14ac:dyDescent="0.3">
      <c r="A129" s="3"/>
      <c r="B129" s="3"/>
      <c r="C129" s="3"/>
      <c r="D129" s="3"/>
      <c r="E129" s="3"/>
      <c r="F129" s="29" t="str">
        <f t="shared" si="1"/>
        <v/>
      </c>
    </row>
    <row r="130" spans="1:6" x14ac:dyDescent="0.3">
      <c r="A130" s="3"/>
      <c r="B130" s="3"/>
      <c r="C130" s="3"/>
      <c r="D130" s="3"/>
      <c r="E130" s="3"/>
      <c r="F130" s="29" t="str">
        <f t="shared" si="1"/>
        <v/>
      </c>
    </row>
    <row r="131" spans="1:6" x14ac:dyDescent="0.3">
      <c r="A131" s="3"/>
      <c r="B131" s="3"/>
      <c r="C131" s="3"/>
      <c r="D131" s="3"/>
      <c r="E131" s="3"/>
      <c r="F131" s="29" t="str">
        <f t="shared" ref="F131:F194" si="2">IF(B131=0,"",100*(C131)/B131)</f>
        <v/>
      </c>
    </row>
    <row r="132" spans="1:6" x14ac:dyDescent="0.3">
      <c r="A132" s="3"/>
      <c r="B132" s="3"/>
      <c r="C132" s="3"/>
      <c r="D132" s="3"/>
      <c r="E132" s="3"/>
      <c r="F132" s="29" t="str">
        <f t="shared" si="2"/>
        <v/>
      </c>
    </row>
    <row r="133" spans="1:6" x14ac:dyDescent="0.3">
      <c r="A133" s="3"/>
      <c r="B133" s="3"/>
      <c r="C133" s="3"/>
      <c r="D133" s="3"/>
      <c r="E133" s="3"/>
      <c r="F133" s="29" t="str">
        <f t="shared" si="2"/>
        <v/>
      </c>
    </row>
    <row r="134" spans="1:6" x14ac:dyDescent="0.3">
      <c r="A134" s="3"/>
      <c r="B134" s="3"/>
      <c r="C134" s="3"/>
      <c r="D134" s="3"/>
      <c r="E134" s="3"/>
      <c r="F134" s="29" t="str">
        <f t="shared" si="2"/>
        <v/>
      </c>
    </row>
    <row r="135" spans="1:6" x14ac:dyDescent="0.3">
      <c r="A135" s="3"/>
      <c r="B135" s="3"/>
      <c r="C135" s="3"/>
      <c r="D135" s="3"/>
      <c r="E135" s="3"/>
      <c r="F135" s="29" t="str">
        <f t="shared" si="2"/>
        <v/>
      </c>
    </row>
    <row r="136" spans="1:6" x14ac:dyDescent="0.3">
      <c r="A136" s="3"/>
      <c r="B136" s="3"/>
      <c r="C136" s="3"/>
      <c r="D136" s="3"/>
      <c r="E136" s="3"/>
      <c r="F136" s="29" t="str">
        <f t="shared" si="2"/>
        <v/>
      </c>
    </row>
    <row r="137" spans="1:6" x14ac:dyDescent="0.3">
      <c r="A137" s="3"/>
      <c r="B137" s="3"/>
      <c r="C137" s="3"/>
      <c r="D137" s="3"/>
      <c r="E137" s="3"/>
      <c r="F137" s="29" t="str">
        <f t="shared" si="2"/>
        <v/>
      </c>
    </row>
    <row r="138" spans="1:6" x14ac:dyDescent="0.3">
      <c r="A138" s="3"/>
      <c r="B138" s="3"/>
      <c r="C138" s="3"/>
      <c r="D138" s="3"/>
      <c r="E138" s="3"/>
      <c r="F138" s="29" t="str">
        <f t="shared" si="2"/>
        <v/>
      </c>
    </row>
    <row r="139" spans="1:6" x14ac:dyDescent="0.3">
      <c r="A139" s="3"/>
      <c r="B139" s="3"/>
      <c r="C139" s="3"/>
      <c r="D139" s="3"/>
      <c r="E139" s="3"/>
      <c r="F139" s="29" t="str">
        <f t="shared" si="2"/>
        <v/>
      </c>
    </row>
    <row r="140" spans="1:6" x14ac:dyDescent="0.3">
      <c r="A140" s="3"/>
      <c r="B140" s="3"/>
      <c r="C140" s="3"/>
      <c r="D140" s="3"/>
      <c r="E140" s="3"/>
      <c r="F140" s="29" t="str">
        <f t="shared" si="2"/>
        <v/>
      </c>
    </row>
    <row r="141" spans="1:6" x14ac:dyDescent="0.3">
      <c r="A141" s="3"/>
      <c r="B141" s="3"/>
      <c r="C141" s="3"/>
      <c r="D141" s="3"/>
      <c r="E141" s="3"/>
      <c r="F141" s="29" t="str">
        <f t="shared" si="2"/>
        <v/>
      </c>
    </row>
    <row r="142" spans="1:6" x14ac:dyDescent="0.3">
      <c r="A142" s="3"/>
      <c r="B142" s="3"/>
      <c r="C142" s="3"/>
      <c r="D142" s="3"/>
      <c r="E142" s="3"/>
      <c r="F142" s="29" t="str">
        <f t="shared" si="2"/>
        <v/>
      </c>
    </row>
    <row r="143" spans="1:6" x14ac:dyDescent="0.3">
      <c r="A143" s="3"/>
      <c r="B143" s="3"/>
      <c r="C143" s="3"/>
      <c r="D143" s="3"/>
      <c r="E143" s="3"/>
      <c r="F143" s="29" t="str">
        <f t="shared" si="2"/>
        <v/>
      </c>
    </row>
    <row r="144" spans="1:6" x14ac:dyDescent="0.3">
      <c r="A144" s="3"/>
      <c r="B144" s="3"/>
      <c r="C144" s="3"/>
      <c r="D144" s="3"/>
      <c r="E144" s="3"/>
      <c r="F144" s="29" t="str">
        <f t="shared" si="2"/>
        <v/>
      </c>
    </row>
    <row r="145" spans="1:6" x14ac:dyDescent="0.3">
      <c r="A145" s="3"/>
      <c r="B145" s="3"/>
      <c r="C145" s="3"/>
      <c r="D145" s="3"/>
      <c r="E145" s="3"/>
      <c r="F145" s="29" t="str">
        <f t="shared" si="2"/>
        <v/>
      </c>
    </row>
    <row r="146" spans="1:6" x14ac:dyDescent="0.3">
      <c r="A146" s="3"/>
      <c r="B146" s="3"/>
      <c r="C146" s="3"/>
      <c r="D146" s="3"/>
      <c r="E146" s="3"/>
      <c r="F146" s="29" t="str">
        <f t="shared" si="2"/>
        <v/>
      </c>
    </row>
    <row r="147" spans="1:6" x14ac:dyDescent="0.3">
      <c r="A147" s="3"/>
      <c r="B147" s="3"/>
      <c r="C147" s="3"/>
      <c r="D147" s="3"/>
      <c r="E147" s="3"/>
      <c r="F147" s="29" t="str">
        <f t="shared" si="2"/>
        <v/>
      </c>
    </row>
    <row r="148" spans="1:6" x14ac:dyDescent="0.3">
      <c r="A148" s="3"/>
      <c r="B148" s="3"/>
      <c r="C148" s="3"/>
      <c r="D148" s="3"/>
      <c r="E148" s="3"/>
      <c r="F148" s="29" t="str">
        <f t="shared" si="2"/>
        <v/>
      </c>
    </row>
    <row r="149" spans="1:6" x14ac:dyDescent="0.3">
      <c r="A149" s="3"/>
      <c r="B149" s="3"/>
      <c r="C149" s="3"/>
      <c r="D149" s="3"/>
      <c r="E149" s="3"/>
      <c r="F149" s="29" t="str">
        <f t="shared" si="2"/>
        <v/>
      </c>
    </row>
    <row r="150" spans="1:6" x14ac:dyDescent="0.3">
      <c r="A150" s="3"/>
      <c r="B150" s="3"/>
      <c r="C150" s="3"/>
      <c r="D150" s="3"/>
      <c r="E150" s="3"/>
      <c r="F150" s="29" t="str">
        <f t="shared" si="2"/>
        <v/>
      </c>
    </row>
    <row r="151" spans="1:6" x14ac:dyDescent="0.3">
      <c r="A151" s="3"/>
      <c r="B151" s="3"/>
      <c r="C151" s="3"/>
      <c r="D151" s="3"/>
      <c r="E151" s="3"/>
      <c r="F151" s="29" t="str">
        <f t="shared" si="2"/>
        <v/>
      </c>
    </row>
    <row r="152" spans="1:6" x14ac:dyDescent="0.3">
      <c r="A152" s="3"/>
      <c r="B152" s="3"/>
      <c r="C152" s="3"/>
      <c r="D152" s="3"/>
      <c r="E152" s="3"/>
      <c r="F152" s="29" t="str">
        <f t="shared" si="2"/>
        <v/>
      </c>
    </row>
    <row r="153" spans="1:6" x14ac:dyDescent="0.3">
      <c r="A153" s="3"/>
      <c r="B153" s="3"/>
      <c r="C153" s="3"/>
      <c r="D153" s="3"/>
      <c r="E153" s="3"/>
      <c r="F153" s="29" t="str">
        <f t="shared" si="2"/>
        <v/>
      </c>
    </row>
    <row r="154" spans="1:6" x14ac:dyDescent="0.3">
      <c r="A154" s="3"/>
      <c r="B154" s="3"/>
      <c r="C154" s="3"/>
      <c r="D154" s="3"/>
      <c r="E154" s="3"/>
      <c r="F154" s="29" t="str">
        <f t="shared" si="2"/>
        <v/>
      </c>
    </row>
    <row r="155" spans="1:6" x14ac:dyDescent="0.3">
      <c r="A155" s="3"/>
      <c r="B155" s="3"/>
      <c r="C155" s="3"/>
      <c r="D155" s="3"/>
      <c r="E155" s="3"/>
      <c r="F155" s="29" t="str">
        <f t="shared" si="2"/>
        <v/>
      </c>
    </row>
    <row r="156" spans="1:6" x14ac:dyDescent="0.3">
      <c r="A156" s="3"/>
      <c r="B156" s="3"/>
      <c r="C156" s="3"/>
      <c r="D156" s="3"/>
      <c r="E156" s="3"/>
      <c r="F156" s="29" t="str">
        <f t="shared" si="2"/>
        <v/>
      </c>
    </row>
    <row r="157" spans="1:6" x14ac:dyDescent="0.3">
      <c r="A157" s="3"/>
      <c r="B157" s="3"/>
      <c r="C157" s="3"/>
      <c r="D157" s="3"/>
      <c r="E157" s="3"/>
      <c r="F157" s="29" t="str">
        <f t="shared" si="2"/>
        <v/>
      </c>
    </row>
    <row r="158" spans="1:6" x14ac:dyDescent="0.3">
      <c r="A158" s="3"/>
      <c r="B158" s="3"/>
      <c r="C158" s="3"/>
      <c r="D158" s="3"/>
      <c r="E158" s="3"/>
      <c r="F158" s="29" t="str">
        <f t="shared" si="2"/>
        <v/>
      </c>
    </row>
    <row r="159" spans="1:6" x14ac:dyDescent="0.3">
      <c r="A159" s="3"/>
      <c r="B159" s="3"/>
      <c r="C159" s="3"/>
      <c r="D159" s="3"/>
      <c r="E159" s="3"/>
      <c r="F159" s="29" t="str">
        <f t="shared" si="2"/>
        <v/>
      </c>
    </row>
    <row r="160" spans="1:6" x14ac:dyDescent="0.3">
      <c r="A160" s="3"/>
      <c r="B160" s="3"/>
      <c r="C160" s="3"/>
      <c r="D160" s="3"/>
      <c r="E160" s="3"/>
      <c r="F160" s="29" t="str">
        <f t="shared" si="2"/>
        <v/>
      </c>
    </row>
    <row r="161" spans="1:6" x14ac:dyDescent="0.3">
      <c r="A161" s="3"/>
      <c r="B161" s="3"/>
      <c r="C161" s="3"/>
      <c r="D161" s="3"/>
      <c r="E161" s="3"/>
      <c r="F161" s="29" t="str">
        <f t="shared" si="2"/>
        <v/>
      </c>
    </row>
    <row r="162" spans="1:6" x14ac:dyDescent="0.3">
      <c r="A162" s="3"/>
      <c r="B162" s="3"/>
      <c r="C162" s="3"/>
      <c r="D162" s="3"/>
      <c r="E162" s="3"/>
      <c r="F162" s="29" t="str">
        <f t="shared" si="2"/>
        <v/>
      </c>
    </row>
    <row r="163" spans="1:6" x14ac:dyDescent="0.3">
      <c r="A163" s="3"/>
      <c r="B163" s="3"/>
      <c r="C163" s="3"/>
      <c r="D163" s="3"/>
      <c r="E163" s="3"/>
      <c r="F163" s="29" t="str">
        <f t="shared" si="2"/>
        <v/>
      </c>
    </row>
    <row r="164" spans="1:6" x14ac:dyDescent="0.3">
      <c r="A164" s="3"/>
      <c r="B164" s="3"/>
      <c r="C164" s="3"/>
      <c r="D164" s="3"/>
      <c r="E164" s="3"/>
      <c r="F164" s="29" t="str">
        <f t="shared" si="2"/>
        <v/>
      </c>
    </row>
    <row r="165" spans="1:6" x14ac:dyDescent="0.3">
      <c r="A165" s="3"/>
      <c r="B165" s="3"/>
      <c r="C165" s="3"/>
      <c r="D165" s="3"/>
      <c r="E165" s="3"/>
      <c r="F165" s="29" t="str">
        <f t="shared" si="2"/>
        <v/>
      </c>
    </row>
    <row r="166" spans="1:6" x14ac:dyDescent="0.3">
      <c r="A166" s="3"/>
      <c r="B166" s="3"/>
      <c r="C166" s="3"/>
      <c r="D166" s="3"/>
      <c r="E166" s="3"/>
      <c r="F166" s="29" t="str">
        <f t="shared" si="2"/>
        <v/>
      </c>
    </row>
    <row r="167" spans="1:6" x14ac:dyDescent="0.3">
      <c r="A167" s="3"/>
      <c r="B167" s="3"/>
      <c r="C167" s="3"/>
      <c r="D167" s="3"/>
      <c r="E167" s="3"/>
      <c r="F167" s="29" t="str">
        <f t="shared" si="2"/>
        <v/>
      </c>
    </row>
    <row r="168" spans="1:6" x14ac:dyDescent="0.3">
      <c r="A168" s="3"/>
      <c r="B168" s="3"/>
      <c r="C168" s="3"/>
      <c r="D168" s="3"/>
      <c r="E168" s="3"/>
      <c r="F168" s="29" t="str">
        <f t="shared" si="2"/>
        <v/>
      </c>
    </row>
    <row r="169" spans="1:6" x14ac:dyDescent="0.3">
      <c r="A169" s="3"/>
      <c r="B169" s="3"/>
      <c r="C169" s="3"/>
      <c r="D169" s="3"/>
      <c r="E169" s="3"/>
      <c r="F169" s="29" t="str">
        <f t="shared" si="2"/>
        <v/>
      </c>
    </row>
    <row r="170" spans="1:6" x14ac:dyDescent="0.3">
      <c r="A170" s="3"/>
      <c r="B170" s="3"/>
      <c r="C170" s="3"/>
      <c r="D170" s="3"/>
      <c r="E170" s="3"/>
      <c r="F170" s="29" t="str">
        <f t="shared" si="2"/>
        <v/>
      </c>
    </row>
    <row r="171" spans="1:6" x14ac:dyDescent="0.3">
      <c r="A171" s="3"/>
      <c r="B171" s="3"/>
      <c r="C171" s="3"/>
      <c r="D171" s="3"/>
      <c r="E171" s="3"/>
      <c r="F171" s="29" t="str">
        <f t="shared" si="2"/>
        <v/>
      </c>
    </row>
    <row r="172" spans="1:6" x14ac:dyDescent="0.3">
      <c r="A172" s="3"/>
      <c r="B172" s="3"/>
      <c r="C172" s="3"/>
      <c r="D172" s="3"/>
      <c r="E172" s="3"/>
      <c r="F172" s="29" t="str">
        <f t="shared" si="2"/>
        <v/>
      </c>
    </row>
    <row r="173" spans="1:6" x14ac:dyDescent="0.3">
      <c r="A173" s="3"/>
      <c r="B173" s="3"/>
      <c r="C173" s="3"/>
      <c r="D173" s="3"/>
      <c r="E173" s="3"/>
      <c r="F173" s="29" t="str">
        <f t="shared" si="2"/>
        <v/>
      </c>
    </row>
    <row r="174" spans="1:6" x14ac:dyDescent="0.3">
      <c r="A174" s="3"/>
      <c r="B174" s="3"/>
      <c r="C174" s="3"/>
      <c r="D174" s="3"/>
      <c r="E174" s="3"/>
      <c r="F174" s="29" t="str">
        <f t="shared" si="2"/>
        <v/>
      </c>
    </row>
    <row r="175" spans="1:6" x14ac:dyDescent="0.3">
      <c r="A175" s="3"/>
      <c r="B175" s="3"/>
      <c r="C175" s="3"/>
      <c r="D175" s="3"/>
      <c r="E175" s="3"/>
      <c r="F175" s="29" t="str">
        <f t="shared" si="2"/>
        <v/>
      </c>
    </row>
    <row r="176" spans="1:6" x14ac:dyDescent="0.3">
      <c r="A176" s="3"/>
      <c r="B176" s="3"/>
      <c r="C176" s="3"/>
      <c r="D176" s="3"/>
      <c r="E176" s="3"/>
      <c r="F176" s="29" t="str">
        <f t="shared" si="2"/>
        <v/>
      </c>
    </row>
    <row r="177" spans="1:6" x14ac:dyDescent="0.3">
      <c r="A177" s="3"/>
      <c r="B177" s="3"/>
      <c r="C177" s="3"/>
      <c r="D177" s="3"/>
      <c r="E177" s="3"/>
      <c r="F177" s="29" t="str">
        <f t="shared" si="2"/>
        <v/>
      </c>
    </row>
    <row r="178" spans="1:6" x14ac:dyDescent="0.3">
      <c r="A178" s="3"/>
      <c r="B178" s="3"/>
      <c r="C178" s="3"/>
      <c r="D178" s="3"/>
      <c r="E178" s="3"/>
      <c r="F178" s="29" t="str">
        <f t="shared" si="2"/>
        <v/>
      </c>
    </row>
    <row r="179" spans="1:6" x14ac:dyDescent="0.3">
      <c r="A179" s="3"/>
      <c r="B179" s="3"/>
      <c r="C179" s="3"/>
      <c r="D179" s="3"/>
      <c r="E179" s="3"/>
      <c r="F179" s="29" t="str">
        <f t="shared" si="2"/>
        <v/>
      </c>
    </row>
    <row r="180" spans="1:6" x14ac:dyDescent="0.3">
      <c r="A180" s="3"/>
      <c r="B180" s="3"/>
      <c r="C180" s="3"/>
      <c r="D180" s="3"/>
      <c r="E180" s="3"/>
      <c r="F180" s="29" t="str">
        <f t="shared" si="2"/>
        <v/>
      </c>
    </row>
    <row r="181" spans="1:6" x14ac:dyDescent="0.3">
      <c r="A181" s="3"/>
      <c r="B181" s="3"/>
      <c r="C181" s="3"/>
      <c r="D181" s="3"/>
      <c r="E181" s="3"/>
      <c r="F181" s="29" t="str">
        <f t="shared" si="2"/>
        <v/>
      </c>
    </row>
    <row r="182" spans="1:6" x14ac:dyDescent="0.3">
      <c r="A182" s="3"/>
      <c r="B182" s="3"/>
      <c r="C182" s="3"/>
      <c r="D182" s="3"/>
      <c r="E182" s="3"/>
      <c r="F182" s="29" t="str">
        <f t="shared" si="2"/>
        <v/>
      </c>
    </row>
    <row r="183" spans="1:6" x14ac:dyDescent="0.3">
      <c r="A183" s="3"/>
      <c r="B183" s="3"/>
      <c r="C183" s="3"/>
      <c r="D183" s="3"/>
      <c r="E183" s="3"/>
      <c r="F183" s="29" t="str">
        <f t="shared" si="2"/>
        <v/>
      </c>
    </row>
    <row r="184" spans="1:6" x14ac:dyDescent="0.3">
      <c r="A184" s="3"/>
      <c r="B184" s="3"/>
      <c r="C184" s="3"/>
      <c r="D184" s="3"/>
      <c r="E184" s="3"/>
      <c r="F184" s="29" t="str">
        <f t="shared" si="2"/>
        <v/>
      </c>
    </row>
    <row r="185" spans="1:6" x14ac:dyDescent="0.3">
      <c r="A185" s="3"/>
      <c r="B185" s="3"/>
      <c r="C185" s="3"/>
      <c r="D185" s="3"/>
      <c r="E185" s="3"/>
      <c r="F185" s="29" t="str">
        <f t="shared" si="2"/>
        <v/>
      </c>
    </row>
    <row r="186" spans="1:6" x14ac:dyDescent="0.3">
      <c r="A186" s="3"/>
      <c r="B186" s="3"/>
      <c r="C186" s="3"/>
      <c r="D186" s="3"/>
      <c r="E186" s="3"/>
      <c r="F186" s="29" t="str">
        <f t="shared" si="2"/>
        <v/>
      </c>
    </row>
    <row r="187" spans="1:6" x14ac:dyDescent="0.3">
      <c r="A187" s="3"/>
      <c r="B187" s="3"/>
      <c r="C187" s="3"/>
      <c r="D187" s="3"/>
      <c r="E187" s="3"/>
      <c r="F187" s="29" t="str">
        <f t="shared" si="2"/>
        <v/>
      </c>
    </row>
    <row r="188" spans="1:6" x14ac:dyDescent="0.3">
      <c r="A188" s="3"/>
      <c r="B188" s="3"/>
      <c r="C188" s="3"/>
      <c r="D188" s="3"/>
      <c r="E188" s="3"/>
      <c r="F188" s="29" t="str">
        <f t="shared" si="2"/>
        <v/>
      </c>
    </row>
    <row r="189" spans="1:6" x14ac:dyDescent="0.3">
      <c r="A189" s="3"/>
      <c r="B189" s="3"/>
      <c r="C189" s="3"/>
      <c r="D189" s="3"/>
      <c r="E189" s="3"/>
      <c r="F189" s="29" t="str">
        <f t="shared" si="2"/>
        <v/>
      </c>
    </row>
    <row r="190" spans="1:6" x14ac:dyDescent="0.3">
      <c r="A190" s="3"/>
      <c r="B190" s="3"/>
      <c r="C190" s="3"/>
      <c r="D190" s="3"/>
      <c r="E190" s="3"/>
      <c r="F190" s="29" t="str">
        <f t="shared" si="2"/>
        <v/>
      </c>
    </row>
    <row r="191" spans="1:6" x14ac:dyDescent="0.3">
      <c r="A191" s="3"/>
      <c r="B191" s="3"/>
      <c r="C191" s="3"/>
      <c r="D191" s="3"/>
      <c r="E191" s="3"/>
      <c r="F191" s="29" t="str">
        <f t="shared" si="2"/>
        <v/>
      </c>
    </row>
    <row r="192" spans="1:6" x14ac:dyDescent="0.3">
      <c r="A192" s="3"/>
      <c r="B192" s="3"/>
      <c r="C192" s="3"/>
      <c r="D192" s="3"/>
      <c r="E192" s="3"/>
      <c r="F192" s="29" t="str">
        <f t="shared" si="2"/>
        <v/>
      </c>
    </row>
    <row r="193" spans="1:6" x14ac:dyDescent="0.3">
      <c r="A193" s="3"/>
      <c r="B193" s="3"/>
      <c r="C193" s="3"/>
      <c r="D193" s="3"/>
      <c r="E193" s="3"/>
      <c r="F193" s="29" t="str">
        <f t="shared" si="2"/>
        <v/>
      </c>
    </row>
    <row r="194" spans="1:6" x14ac:dyDescent="0.3">
      <c r="A194" s="3"/>
      <c r="B194" s="3"/>
      <c r="C194" s="3"/>
      <c r="D194" s="3"/>
      <c r="E194" s="3"/>
      <c r="F194" s="29" t="str">
        <f t="shared" si="2"/>
        <v/>
      </c>
    </row>
    <row r="195" spans="1:6" x14ac:dyDescent="0.3">
      <c r="A195" s="3"/>
      <c r="B195" s="3"/>
      <c r="C195" s="3"/>
      <c r="D195" s="3"/>
      <c r="E195" s="3"/>
      <c r="F195" s="29" t="str">
        <f t="shared" ref="F195:F200" si="3">IF(B195=0,"",100*(C195)/B195)</f>
        <v/>
      </c>
    </row>
    <row r="196" spans="1:6" x14ac:dyDescent="0.3">
      <c r="A196" s="3"/>
      <c r="B196" s="3"/>
      <c r="C196" s="3"/>
      <c r="D196" s="3"/>
      <c r="E196" s="3"/>
      <c r="F196" s="29" t="str">
        <f t="shared" si="3"/>
        <v/>
      </c>
    </row>
    <row r="197" spans="1:6" x14ac:dyDescent="0.3">
      <c r="A197" s="3"/>
      <c r="B197" s="3"/>
      <c r="C197" s="3"/>
      <c r="D197" s="3"/>
      <c r="E197" s="3"/>
      <c r="F197" s="29" t="str">
        <f t="shared" si="3"/>
        <v/>
      </c>
    </row>
    <row r="198" spans="1:6" x14ac:dyDescent="0.3">
      <c r="A198" s="3"/>
      <c r="B198" s="3"/>
      <c r="C198" s="3"/>
      <c r="D198" s="3"/>
      <c r="E198" s="3"/>
      <c r="F198" s="29" t="str">
        <f t="shared" si="3"/>
        <v/>
      </c>
    </row>
    <row r="199" spans="1:6" x14ac:dyDescent="0.3">
      <c r="A199" s="3"/>
      <c r="B199" s="3"/>
      <c r="C199" s="3"/>
      <c r="D199" s="3"/>
      <c r="E199" s="3"/>
      <c r="F199" s="29" t="str">
        <f t="shared" si="3"/>
        <v/>
      </c>
    </row>
    <row r="200" spans="1:6" x14ac:dyDescent="0.3">
      <c r="A200" s="3"/>
      <c r="B200" s="3"/>
      <c r="C200" s="3"/>
      <c r="D200" s="3"/>
      <c r="E200" s="3"/>
      <c r="F200" s="29" t="str">
        <f t="shared" si="3"/>
        <v/>
      </c>
    </row>
  </sheetData>
  <mergeCells count="1">
    <mergeCell ref="G11:H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20EC-8AE6-4613-BBEF-991D248D30FB}">
  <dimension ref="B2:V14"/>
  <sheetViews>
    <sheetView showGridLines="0" workbookViewId="0">
      <selection activeCell="K18" sqref="K18"/>
    </sheetView>
  </sheetViews>
  <sheetFormatPr defaultRowHeight="14.4" x14ac:dyDescent="0.3"/>
  <cols>
    <col min="2" max="2" width="11.33203125" bestFit="1" customWidth="1"/>
    <col min="3" max="3" width="10.77734375" customWidth="1"/>
    <col min="4" max="4" width="9.88671875" customWidth="1"/>
    <col min="5" max="5" width="10.5546875" customWidth="1"/>
    <col min="6" max="6" width="8.77734375" customWidth="1"/>
    <col min="8" max="8" width="6" bestFit="1" customWidth="1"/>
    <col min="9" max="9" width="10.109375" bestFit="1" customWidth="1"/>
    <col min="10" max="10" width="8" bestFit="1" customWidth="1"/>
    <col min="11" max="11" width="7.88671875" bestFit="1" customWidth="1"/>
    <col min="12" max="12" width="7.6640625" bestFit="1" customWidth="1"/>
    <col min="13" max="14" width="8.109375" bestFit="1" customWidth="1"/>
    <col min="16" max="16" width="10.109375" bestFit="1" customWidth="1"/>
    <col min="17" max="17" width="9.77734375" bestFit="1" customWidth="1"/>
    <col min="18" max="18" width="8.5546875" bestFit="1" customWidth="1"/>
    <col min="19" max="19" width="9.44140625" bestFit="1" customWidth="1"/>
    <col min="21" max="21" width="14.44140625" bestFit="1" customWidth="1"/>
    <col min="22" max="22" width="9.44140625" bestFit="1" customWidth="1"/>
  </cols>
  <sheetData>
    <row r="2" spans="2:22" x14ac:dyDescent="0.3">
      <c r="B2" s="25" t="s">
        <v>62</v>
      </c>
      <c r="C2" s="25"/>
      <c r="H2" s="24" t="s">
        <v>44</v>
      </c>
      <c r="I2" s="24"/>
      <c r="J2" s="24"/>
      <c r="K2" s="24"/>
      <c r="L2" s="24"/>
      <c r="M2" s="24"/>
      <c r="N2" s="24"/>
      <c r="P2" s="25" t="s">
        <v>45</v>
      </c>
      <c r="Q2" s="25"/>
      <c r="R2" s="25"/>
      <c r="S2" s="25"/>
      <c r="U2" s="25" t="s">
        <v>53</v>
      </c>
      <c r="V2" s="25"/>
    </row>
    <row r="3" spans="2:22" x14ac:dyDescent="0.3">
      <c r="B3" s="19" t="s">
        <v>60</v>
      </c>
      <c r="C3" s="19" t="s">
        <v>61</v>
      </c>
      <c r="H3" s="19" t="s">
        <v>52</v>
      </c>
      <c r="I3" s="19" t="s">
        <v>38</v>
      </c>
      <c r="J3" s="19" t="s">
        <v>42</v>
      </c>
      <c r="K3" s="19" t="s">
        <v>41</v>
      </c>
      <c r="L3" s="19" t="s">
        <v>51</v>
      </c>
      <c r="M3" s="19" t="s">
        <v>43</v>
      </c>
      <c r="P3" s="19" t="s">
        <v>46</v>
      </c>
      <c r="Q3" s="19" t="s">
        <v>47</v>
      </c>
      <c r="R3" s="19" t="s">
        <v>48</v>
      </c>
      <c r="S3" s="19" t="s">
        <v>49</v>
      </c>
      <c r="U3" s="19" t="s">
        <v>60</v>
      </c>
      <c r="V3" s="19" t="s">
        <v>61</v>
      </c>
    </row>
    <row r="4" spans="2:22" x14ac:dyDescent="0.3">
      <c r="B4" t="s">
        <v>32</v>
      </c>
      <c r="C4" s="15">
        <f>Processado!G2</f>
        <v>0.12909251421164669</v>
      </c>
      <c r="D4" s="15"/>
      <c r="E4" s="15"/>
      <c r="F4" s="15"/>
      <c r="H4" s="15">
        <f>C6</f>
        <v>0</v>
      </c>
      <c r="I4" t="str">
        <f>_xlfn.CONCAT("(","0,00","; ", ROUND(H4, 2),"]")</f>
        <v>(0,00; 0]</v>
      </c>
      <c r="J4">
        <f>IF(ISNUMBER(H4),COUNTIF(Processado!$E$2:$E$200,"&lt;="&amp;normalidade!H4),COUNT(Processado!$E$2:$E$200))</f>
        <v>38</v>
      </c>
      <c r="K4">
        <f>J4</f>
        <v>38</v>
      </c>
      <c r="L4" s="16">
        <f>100*K4/$C$9</f>
        <v>60.317460317460316</v>
      </c>
      <c r="M4" s="15">
        <f>100*_xlfn.NORM.DIST(H4,$C$4,$C$5,TRUE)</f>
        <v>36.988654553830592</v>
      </c>
      <c r="P4" t="str">
        <f>I4</f>
        <v>(0,00; 0]</v>
      </c>
      <c r="Q4" s="15">
        <f>K4</f>
        <v>38</v>
      </c>
      <c r="R4" s="15">
        <f t="shared" ref="R4:R13" si="0">M4*$C$9/100</f>
        <v>23.302852368913271</v>
      </c>
      <c r="S4" s="15">
        <f>((Q4-R4)^2)/R4</f>
        <v>9.2695153825081587</v>
      </c>
      <c r="U4" t="s">
        <v>54</v>
      </c>
      <c r="V4" s="15">
        <f>S14</f>
        <v>345348.34201245505</v>
      </c>
    </row>
    <row r="5" spans="2:22" x14ac:dyDescent="0.3">
      <c r="B5" t="s">
        <v>18</v>
      </c>
      <c r="C5" s="15">
        <f>Processado!G3</f>
        <v>0.38865277326281022</v>
      </c>
      <c r="D5" s="15"/>
      <c r="E5" s="15"/>
      <c r="F5" s="15"/>
      <c r="H5" s="15">
        <f>H4+$C$11</f>
        <v>0.31495471519938123</v>
      </c>
      <c r="I5" t="str">
        <f t="shared" ref="I5:I13" si="1">_xlfn.CONCAT("(",ROUND(H4, 2),"; ", IF(ISNUMBER(H5),_xlfn.CONCAT(ROUND(H5, 2),"]"),_xlfn.CONCAT(H5,")")))</f>
        <v>(0; 0,31]</v>
      </c>
      <c r="J5">
        <f>IF(ISNUMBER(H5),COUNTIF(Processado!$E$2:$E$200,"&lt;="&amp;normalidade!H5),COUNT(Processado!$E$2:$E$200))</f>
        <v>58</v>
      </c>
      <c r="K5">
        <f>J5-J4</f>
        <v>20</v>
      </c>
      <c r="L5" s="16">
        <f>100*K5/$C$9</f>
        <v>31.746031746031747</v>
      </c>
      <c r="M5" s="15">
        <f>100*(_xlfn.NORM.DIST(H5,$C$4,$C$5,TRUE)-_xlfn.NORM.DIST(H4,$C$4,$C$5,TRUE))</f>
        <v>31.386725498559386</v>
      </c>
      <c r="P5" t="str">
        <f t="shared" ref="P5:P13" si="2">I5</f>
        <v>(0; 0,31]</v>
      </c>
      <c r="Q5" s="15">
        <f t="shared" ref="Q5:Q13" si="3">K5</f>
        <v>20</v>
      </c>
      <c r="R5" s="15">
        <f t="shared" si="0"/>
        <v>19.773637064092412</v>
      </c>
      <c r="S5" s="15">
        <f t="shared" ref="S5:S13" si="4">((Q5-R5)^2)/R5</f>
        <v>2.5913380824487478E-3</v>
      </c>
      <c r="U5" t="s">
        <v>55</v>
      </c>
      <c r="V5">
        <v>0.05</v>
      </c>
    </row>
    <row r="6" spans="2:22" x14ac:dyDescent="0.3">
      <c r="B6" t="s">
        <v>33</v>
      </c>
      <c r="C6" s="15">
        <f>Processado!G8</f>
        <v>0</v>
      </c>
      <c r="D6" s="15"/>
      <c r="E6" s="15"/>
      <c r="F6" s="15"/>
      <c r="H6" s="15">
        <f t="shared" ref="H6:H12" si="5">H5+$C$11</f>
        <v>0.62990943039876246</v>
      </c>
      <c r="I6" t="str">
        <f t="shared" si="1"/>
        <v>(0,31; 0,63]</v>
      </c>
      <c r="J6">
        <f>IF(ISNUMBER(H6),COUNTIF(Processado!$E$2:$E$200,"&lt;="&amp;normalidade!H6),COUNT(Processado!$E$2:$E$200))</f>
        <v>59</v>
      </c>
      <c r="K6">
        <f t="shared" ref="K6:K13" si="6">J6-J5</f>
        <v>1</v>
      </c>
      <c r="L6" s="16">
        <f t="shared" ref="L6:L13" si="7">100*K6/$C$9</f>
        <v>1.5873015873015872</v>
      </c>
      <c r="M6" s="15">
        <f t="shared" ref="M6:M12" si="8">100*(_xlfn.NORM.DIST(H6,$C$4,$C$5,TRUE)-_xlfn.NORM.DIST(H5,$C$4,$C$5,TRUE))</f>
        <v>21.747713904676537</v>
      </c>
      <c r="P6" t="str">
        <f t="shared" si="2"/>
        <v>(0,31; 0,63]</v>
      </c>
      <c r="Q6" s="15">
        <f t="shared" si="3"/>
        <v>1</v>
      </c>
      <c r="R6" s="15">
        <f t="shared" si="0"/>
        <v>13.701059759946217</v>
      </c>
      <c r="S6" s="15">
        <f t="shared" si="4"/>
        <v>11.77404681478145</v>
      </c>
      <c r="U6" t="s">
        <v>56</v>
      </c>
      <c r="V6">
        <f>C10+2</f>
        <v>10</v>
      </c>
    </row>
    <row r="7" spans="2:22" x14ac:dyDescent="0.3">
      <c r="B7" t="s">
        <v>34</v>
      </c>
      <c r="C7" s="15">
        <f>Processado!G9</f>
        <v>2.5196377215950498</v>
      </c>
      <c r="D7" s="15"/>
      <c r="E7" s="15"/>
      <c r="F7" s="15"/>
      <c r="H7" s="15">
        <f t="shared" si="5"/>
        <v>0.94486414559814369</v>
      </c>
      <c r="I7" t="str">
        <f t="shared" si="1"/>
        <v>(0,63; 0,94]</v>
      </c>
      <c r="J7">
        <f>IF(ISNUMBER(H7),COUNTIF(Processado!$E$2:$E$200,"&lt;="&amp;normalidade!H7),COUNT(Processado!$E$2:$E$200))</f>
        <v>60</v>
      </c>
      <c r="K7">
        <f t="shared" si="6"/>
        <v>1</v>
      </c>
      <c r="L7" s="16">
        <f t="shared" si="7"/>
        <v>1.5873015873015872</v>
      </c>
      <c r="M7" s="15">
        <f t="shared" si="8"/>
        <v>8.0859414751392471</v>
      </c>
      <c r="P7" t="str">
        <f t="shared" si="2"/>
        <v>(0,63; 0,94]</v>
      </c>
      <c r="Q7" s="15">
        <f t="shared" si="3"/>
        <v>1</v>
      </c>
      <c r="R7" s="15">
        <f t="shared" si="0"/>
        <v>5.0941431293377262</v>
      </c>
      <c r="S7" s="15">
        <f t="shared" si="4"/>
        <v>3.2904469972524084</v>
      </c>
      <c r="U7" t="s">
        <v>57</v>
      </c>
      <c r="V7">
        <v>2</v>
      </c>
    </row>
    <row r="8" spans="2:22" x14ac:dyDescent="0.3">
      <c r="B8" t="s">
        <v>35</v>
      </c>
      <c r="C8" s="15">
        <f>C7-C6</f>
        <v>2.5196377215950498</v>
      </c>
      <c r="D8" s="15"/>
      <c r="E8" s="15"/>
      <c r="F8" s="15"/>
      <c r="H8" s="15">
        <f t="shared" si="5"/>
        <v>1.2598188607975249</v>
      </c>
      <c r="I8" t="str">
        <f t="shared" si="1"/>
        <v>(0,94; 1,26]</v>
      </c>
      <c r="J8">
        <f>IF(ISNUMBER(H8),COUNTIF(Processado!$E$2:$E$200,"&lt;="&amp;normalidade!H8),COUNT(Processado!$E$2:$E$200))</f>
        <v>61</v>
      </c>
      <c r="K8">
        <f t="shared" si="6"/>
        <v>1</v>
      </c>
      <c r="L8" s="16">
        <f t="shared" si="7"/>
        <v>1.5873015873015872</v>
      </c>
      <c r="M8" s="15">
        <f t="shared" si="8"/>
        <v>1.6098731043459713</v>
      </c>
      <c r="P8" t="str">
        <f t="shared" si="2"/>
        <v>(0,94; 1,26]</v>
      </c>
      <c r="Q8" s="15">
        <f t="shared" si="3"/>
        <v>1</v>
      </c>
      <c r="R8" s="15">
        <f t="shared" si="0"/>
        <v>1.0142200557379619</v>
      </c>
      <c r="S8" s="15">
        <f t="shared" si="4"/>
        <v>1.993748635187585E-4</v>
      </c>
      <c r="U8" t="s">
        <v>58</v>
      </c>
      <c r="V8">
        <f>V6-V7-1</f>
        <v>7</v>
      </c>
    </row>
    <row r="9" spans="2:22" x14ac:dyDescent="0.3">
      <c r="B9" t="s">
        <v>37</v>
      </c>
      <c r="C9">
        <f>COUNT(Processado!A2:A200)</f>
        <v>63</v>
      </c>
      <c r="H9" s="15">
        <f t="shared" si="5"/>
        <v>1.5747735759969061</v>
      </c>
      <c r="I9" t="str">
        <f t="shared" si="1"/>
        <v>(1,26; 1,57]</v>
      </c>
      <c r="J9">
        <f>IF(ISNUMBER(H9),COUNTIF(Processado!$E$2:$E$200,"&lt;="&amp;normalidade!H9),COUNT(Processado!$E$2:$E$200))</f>
        <v>62</v>
      </c>
      <c r="K9">
        <f t="shared" si="6"/>
        <v>1</v>
      </c>
      <c r="L9" s="16">
        <f t="shared" si="7"/>
        <v>1.5873015873015872</v>
      </c>
      <c r="M9" s="15">
        <f t="shared" si="8"/>
        <v>0.17111943481357139</v>
      </c>
      <c r="P9" t="str">
        <f t="shared" si="2"/>
        <v>(1,26; 1,57]</v>
      </c>
      <c r="Q9" s="15">
        <f t="shared" si="3"/>
        <v>1</v>
      </c>
      <c r="R9" s="15">
        <f t="shared" si="0"/>
        <v>0.10780524393254998</v>
      </c>
      <c r="S9" s="15">
        <f t="shared" si="4"/>
        <v>7.3837918612965954</v>
      </c>
      <c r="U9" t="s">
        <v>59</v>
      </c>
      <c r="V9" s="15">
        <f>_xlfn.CHISQ.INV.RT(V5,V8)</f>
        <v>14.067140449340167</v>
      </c>
    </row>
    <row r="10" spans="2:22" x14ac:dyDescent="0.3">
      <c r="B10" t="s">
        <v>36</v>
      </c>
      <c r="C10">
        <f>ROUND(SQRT(C9),0)</f>
        <v>8</v>
      </c>
      <c r="H10" s="15">
        <f t="shared" si="5"/>
        <v>1.8897282911962874</v>
      </c>
      <c r="I10" t="str">
        <f t="shared" si="1"/>
        <v>(1,57; 1,89]</v>
      </c>
      <c r="J10">
        <f>IF(ISNUMBER(H10),COUNTIF(Processado!$E$2:$E$200,"&lt;="&amp;normalidade!H10),COUNT(Processado!$E$2:$E$200))</f>
        <v>62</v>
      </c>
      <c r="K10">
        <f t="shared" si="6"/>
        <v>0</v>
      </c>
      <c r="L10" s="16">
        <f t="shared" si="7"/>
        <v>0</v>
      </c>
      <c r="M10" s="15">
        <f t="shared" si="8"/>
        <v>9.6772492177432667E-3</v>
      </c>
      <c r="P10" t="str">
        <f t="shared" si="2"/>
        <v>(1,57; 1,89]</v>
      </c>
      <c r="Q10" s="15">
        <f t="shared" si="3"/>
        <v>0</v>
      </c>
      <c r="R10" s="15">
        <f t="shared" si="0"/>
        <v>6.096667007178258E-3</v>
      </c>
      <c r="S10" s="15">
        <f t="shared" si="4"/>
        <v>6.096667007178258E-3</v>
      </c>
      <c r="U10" s="26" t="str">
        <f>IF(S14&lt;V9,"Há indícios de normalidade","NÃO há indícios de normalidade")</f>
        <v>NÃO há indícios de normalidade</v>
      </c>
      <c r="V10" s="26"/>
    </row>
    <row r="11" spans="2:22" x14ac:dyDescent="0.3">
      <c r="B11" s="17" t="s">
        <v>39</v>
      </c>
      <c r="C11" s="18">
        <f>C8/C10</f>
        <v>0.31495471519938123</v>
      </c>
      <c r="D11" s="15"/>
      <c r="E11" s="15"/>
      <c r="F11" s="15"/>
      <c r="H11" s="15">
        <f t="shared" si="5"/>
        <v>2.2046830063956686</v>
      </c>
      <c r="I11" t="str">
        <f t="shared" si="1"/>
        <v>(1,89; 2,2]</v>
      </c>
      <c r="J11">
        <f>IF(ISNUMBER(H11),COUNTIF(Processado!$E$2:$E$200,"&lt;="&amp;normalidade!H11),COUNT(Processado!$E$2:$E$200))</f>
        <v>62</v>
      </c>
      <c r="K11">
        <f t="shared" si="6"/>
        <v>0</v>
      </c>
      <c r="L11" s="16">
        <f t="shared" si="7"/>
        <v>0</v>
      </c>
      <c r="M11" s="15">
        <f t="shared" si="8"/>
        <v>2.9014425366735708E-4</v>
      </c>
      <c r="P11" t="str">
        <f t="shared" si="2"/>
        <v>(1,89; 2,2]</v>
      </c>
      <c r="Q11" s="15">
        <f t="shared" si="3"/>
        <v>0</v>
      </c>
      <c r="R11" s="15">
        <f t="shared" si="0"/>
        <v>1.8279087981043496E-4</v>
      </c>
      <c r="S11" s="15">
        <f t="shared" si="4"/>
        <v>1.8279087981043496E-4</v>
      </c>
      <c r="U11" s="27"/>
      <c r="V11" s="27"/>
    </row>
    <row r="12" spans="2:22" x14ac:dyDescent="0.3">
      <c r="H12" s="15">
        <f t="shared" si="5"/>
        <v>2.5196377215950498</v>
      </c>
      <c r="I12" t="str">
        <f t="shared" si="1"/>
        <v>(2,2; 2,52]</v>
      </c>
      <c r="J12">
        <f>IF(ISNUMBER(H12),COUNTIF(Processado!$E$2:$E$200,"&lt;="&amp;normalidade!H12),COUNT(Processado!$E$2:$E$200))</f>
        <v>63</v>
      </c>
      <c r="K12">
        <f t="shared" si="6"/>
        <v>1</v>
      </c>
      <c r="L12" s="16">
        <f t="shared" si="7"/>
        <v>1.5873015873015872</v>
      </c>
      <c r="M12" s="15">
        <f t="shared" si="8"/>
        <v>4.5966290773691298E-6</v>
      </c>
      <c r="P12" t="str">
        <f t="shared" si="2"/>
        <v>(2,2; 2,52]</v>
      </c>
      <c r="Q12" s="6">
        <f t="shared" si="3"/>
        <v>1</v>
      </c>
      <c r="R12" s="6">
        <f t="shared" si="0"/>
        <v>2.8958763187425518E-6</v>
      </c>
      <c r="S12" s="15">
        <f>((Q12-R12)^2)/R12</f>
        <v>345316.61514120409</v>
      </c>
      <c r="U12" s="27"/>
      <c r="V12" s="27"/>
    </row>
    <row r="13" spans="2:22" x14ac:dyDescent="0.3">
      <c r="H13" s="22" t="s">
        <v>40</v>
      </c>
      <c r="I13" s="17" t="str">
        <f t="shared" si="1"/>
        <v>(2,52; ∞)</v>
      </c>
      <c r="J13" s="17">
        <f>IF(ISNUMBER(H13),COUNTIF(Processado!$E$2:$E$200,"&lt;="&amp;normalidade!H13),COUNT(Processado!$E$2:$E$200))</f>
        <v>63</v>
      </c>
      <c r="K13" s="17">
        <f t="shared" si="6"/>
        <v>0</v>
      </c>
      <c r="L13" s="20">
        <f t="shared" si="7"/>
        <v>0</v>
      </c>
      <c r="M13" s="18">
        <f>100*(1-_xlfn.NORM.DIST(H12,$C$4,$C$5,TRUE))</f>
        <v>3.8534209156892985E-8</v>
      </c>
      <c r="P13" t="str">
        <f t="shared" si="2"/>
        <v>(2,52; ∞)</v>
      </c>
      <c r="Q13" s="15">
        <f t="shared" si="3"/>
        <v>0</v>
      </c>
      <c r="R13" s="15">
        <f t="shared" si="0"/>
        <v>2.427655176884258E-8</v>
      </c>
      <c r="S13" s="15">
        <f t="shared" si="4"/>
        <v>2.427655176884258E-8</v>
      </c>
    </row>
    <row r="14" spans="2:22" x14ac:dyDescent="0.3">
      <c r="P14" t="s">
        <v>50</v>
      </c>
      <c r="Q14" s="15">
        <f>SUM(Q4:Q13)</f>
        <v>63</v>
      </c>
      <c r="R14" s="15">
        <f t="shared" ref="R14:S14" si="9">SUM(R4:R13)</f>
        <v>63.000000000000007</v>
      </c>
      <c r="S14" s="15">
        <f t="shared" si="9"/>
        <v>345348.34201245505</v>
      </c>
    </row>
  </sheetData>
  <mergeCells count="5">
    <mergeCell ref="H2:N2"/>
    <mergeCell ref="U2:V2"/>
    <mergeCell ref="U10:V12"/>
    <mergeCell ref="P2:S2"/>
    <mergeCell ref="B2:C2"/>
  </mergeCells>
  <conditionalFormatting sqref="U10:V12">
    <cfRule type="cellIs" dxfId="1" priority="1" operator="equal">
      <formula>"NÃO há indícios de normalidade"</formula>
    </cfRule>
    <cfRule type="cellIs" dxfId="0" priority="2" operator="equal">
      <formula>"Há indícios de normalidade"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Cru</vt:lpstr>
      <vt:lpstr>Processado</vt:lpstr>
      <vt:lpstr>normalidade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2023-10-11T02:16:49Z</dcterms:modified>
</cp:coreProperties>
</file>