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A455E1C-543D-4E3F-BC54-F7501405CC6A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Processado!$E$2:$E$91</definedName>
    <definedName name="_xlchart.v1.4" hidden="1">Processado!$B$1</definedName>
    <definedName name="_xlchart.v1.5" hidden="1">Processado!$B$2:$B$91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4" i="4" l="1"/>
  <c r="C9" i="4" l="1"/>
  <c r="C10" i="4" s="1"/>
  <c r="V6" i="4" s="1"/>
  <c r="V8" i="4" s="1"/>
  <c r="V9" i="4" s="1"/>
  <c r="G13" i="3" l="1"/>
  <c r="G2" i="3"/>
  <c r="C4" i="4" s="1"/>
  <c r="G3" i="3"/>
  <c r="C5" i="4" s="1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I12" i="4"/>
  <c r="P12" i="4" s="1"/>
  <c r="M11" i="4"/>
  <c r="R11" i="4" s="1"/>
  <c r="J11" i="4"/>
  <c r="K11" i="4" s="1"/>
  <c r="Q10" i="4"/>
  <c r="S10" i="4" s="1"/>
  <c r="L10" i="4"/>
  <c r="I11" i="4"/>
  <c r="P11" i="4" s="1"/>
  <c r="Q9" i="4"/>
  <c r="L9" i="4"/>
  <c r="H13" i="4" l="1"/>
  <c r="J12" i="4"/>
  <c r="M12" i="4"/>
  <c r="R12" i="4" s="1"/>
  <c r="Q11" i="4"/>
  <c r="S11" i="4" s="1"/>
  <c r="L11" i="4"/>
  <c r="S9" i="4"/>
  <c r="I14" i="4" l="1"/>
  <c r="P14" i="4" s="1"/>
  <c r="J13" i="4"/>
  <c r="M13" i="4"/>
  <c r="R13" i="4" s="1"/>
  <c r="M14" i="4"/>
  <c r="R14" i="4" s="1"/>
  <c r="R15" i="4" s="1"/>
  <c r="I13" i="4"/>
  <c r="P13" i="4" s="1"/>
  <c r="K12" i="4"/>
  <c r="K13" i="4" l="1"/>
  <c r="L13" i="4" s="1"/>
  <c r="K14" i="4"/>
  <c r="L12" i="4"/>
  <c r="Q12" i="4"/>
  <c r="S12" i="4" s="1"/>
  <c r="L14" i="4" l="1"/>
  <c r="Q14" i="4"/>
  <c r="Q13" i="4"/>
  <c r="S13" i="4"/>
  <c r="Q15" i="4" l="1"/>
  <c r="S14" i="4"/>
  <c r="S15" i="4" s="1"/>
  <c r="V4" i="4" s="1"/>
  <c r="U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<sst xmlns="http://schemas.openxmlformats.org/spreadsheetml/2006/main" count="80" uniqueCount="66">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</sst>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3" fillId="0" borderId="2" xfId="0" applyFont="1" applyBorder="1"/>
    <xf numFmtId="0" fontId="3" fillId="0" borderId="6" xfId="0" applyFont="1" applyBorder="1" applyAlignment="1">
      <alignment horizontal="center" vertical="center"/>
    </xf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5551</c:v>
                </c:pt>
                <c:pt idx="1">
                  <c:v>5371</c:v>
                </c:pt>
                <c:pt idx="2">
                  <c:v>10483</c:v>
                </c:pt>
                <c:pt idx="3">
                  <c:v>13792</c:v>
                </c:pt>
                <c:pt idx="4">
                  <c:v>13846</c:v>
                </c:pt>
                <c:pt idx="5">
                  <c:v>20979</c:v>
                </c:pt>
                <c:pt idx="6">
                  <c:v>6421</c:v>
                </c:pt>
                <c:pt idx="7">
                  <c:v>7137</c:v>
                </c:pt>
                <c:pt idx="8">
                  <c:v>6987</c:v>
                </c:pt>
                <c:pt idx="9">
                  <c:v>6006</c:v>
                </c:pt>
                <c:pt idx="10">
                  <c:v>3867</c:v>
                </c:pt>
                <c:pt idx="11">
                  <c:v>6323</c:v>
                </c:pt>
                <c:pt idx="12">
                  <c:v>6681</c:v>
                </c:pt>
                <c:pt idx="13">
                  <c:v>7271</c:v>
                </c:pt>
                <c:pt idx="14">
                  <c:v>5118</c:v>
                </c:pt>
                <c:pt idx="15">
                  <c:v>7462</c:v>
                </c:pt>
                <c:pt idx="16">
                  <c:v>3695</c:v>
                </c:pt>
                <c:pt idx="17">
                  <c:v>15145</c:v>
                </c:pt>
                <c:pt idx="18">
                  <c:v>12116</c:v>
                </c:pt>
                <c:pt idx="19">
                  <c:v>7045</c:v>
                </c:pt>
                <c:pt idx="20">
                  <c:v>7542</c:v>
                </c:pt>
                <c:pt idx="21">
                  <c:v>4923</c:v>
                </c:pt>
                <c:pt idx="22">
                  <c:v>3666</c:v>
                </c:pt>
                <c:pt idx="23">
                  <c:v>8033</c:v>
                </c:pt>
                <c:pt idx="24">
                  <c:v>6322</c:v>
                </c:pt>
                <c:pt idx="25">
                  <c:v>7564</c:v>
                </c:pt>
                <c:pt idx="26">
                  <c:v>9439</c:v>
                </c:pt>
                <c:pt idx="27">
                  <c:v>5782</c:v>
                </c:pt>
                <c:pt idx="28">
                  <c:v>6316</c:v>
                </c:pt>
                <c:pt idx="29">
                  <c:v>6846</c:v>
                </c:pt>
                <c:pt idx="30">
                  <c:v>6434</c:v>
                </c:pt>
                <c:pt idx="31">
                  <c:v>2121</c:v>
                </c:pt>
                <c:pt idx="32">
                  <c:v>2587</c:v>
                </c:pt>
                <c:pt idx="33">
                  <c:v>4596</c:v>
                </c:pt>
                <c:pt idx="34">
                  <c:v>6451</c:v>
                </c:pt>
                <c:pt idx="35">
                  <c:v>5728</c:v>
                </c:pt>
                <c:pt idx="36">
                  <c:v>8524</c:v>
                </c:pt>
                <c:pt idx="37">
                  <c:v>4475</c:v>
                </c:pt>
                <c:pt idx="38">
                  <c:v>5722</c:v>
                </c:pt>
                <c:pt idx="39">
                  <c:v>5424</c:v>
                </c:pt>
                <c:pt idx="40">
                  <c:v>6250</c:v>
                </c:pt>
                <c:pt idx="41">
                  <c:v>5926</c:v>
                </c:pt>
                <c:pt idx="42">
                  <c:v>5773</c:v>
                </c:pt>
                <c:pt idx="43">
                  <c:v>4478</c:v>
                </c:pt>
                <c:pt idx="44">
                  <c:v>5114</c:v>
                </c:pt>
                <c:pt idx="45">
                  <c:v>5847</c:v>
                </c:pt>
                <c:pt idx="46">
                  <c:v>5964</c:v>
                </c:pt>
                <c:pt idx="47">
                  <c:v>4426</c:v>
                </c:pt>
                <c:pt idx="48">
                  <c:v>10361</c:v>
                </c:pt>
                <c:pt idx="49">
                  <c:v>5057</c:v>
                </c:pt>
                <c:pt idx="50">
                  <c:v>6910</c:v>
                </c:pt>
                <c:pt idx="51">
                  <c:v>5366</c:v>
                </c:pt>
                <c:pt idx="52">
                  <c:v>2983</c:v>
                </c:pt>
                <c:pt idx="53">
                  <c:v>5504</c:v>
                </c:pt>
                <c:pt idx="54">
                  <c:v>7799</c:v>
                </c:pt>
                <c:pt idx="55">
                  <c:v>6265</c:v>
                </c:pt>
                <c:pt idx="56">
                  <c:v>6707</c:v>
                </c:pt>
                <c:pt idx="57">
                  <c:v>5703</c:v>
                </c:pt>
                <c:pt idx="58">
                  <c:v>10225</c:v>
                </c:pt>
                <c:pt idx="59">
                  <c:v>4636</c:v>
                </c:pt>
                <c:pt idx="60">
                  <c:v>8157</c:v>
                </c:pt>
                <c:pt idx="61">
                  <c:v>5012</c:v>
                </c:pt>
                <c:pt idx="62">
                  <c:v>4629</c:v>
                </c:pt>
                <c:pt idx="63">
                  <c:v>10983</c:v>
                </c:pt>
                <c:pt idx="64">
                  <c:v>8129</c:v>
                </c:pt>
                <c:pt idx="65">
                  <c:v>4902</c:v>
                </c:pt>
                <c:pt idx="66">
                  <c:v>6936</c:v>
                </c:pt>
                <c:pt idx="67">
                  <c:v>3711</c:v>
                </c:pt>
                <c:pt idx="68">
                  <c:v>6701</c:v>
                </c:pt>
                <c:pt idx="69">
                  <c:v>16305</c:v>
                </c:pt>
                <c:pt idx="70">
                  <c:v>4652</c:v>
                </c:pt>
                <c:pt idx="71">
                  <c:v>4606</c:v>
                </c:pt>
                <c:pt idx="72">
                  <c:v>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1337</c:v>
                </c:pt>
                <c:pt idx="1">
                  <c:v>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3643.0239217301987</c:v>
                </c:pt>
                <c:pt idx="1">
                  <c:v>3643.0239217301987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5551</c:v>
                </c:pt>
                <c:pt idx="1">
                  <c:v>5371</c:v>
                </c:pt>
                <c:pt idx="2">
                  <c:v>10483</c:v>
                </c:pt>
                <c:pt idx="3">
                  <c:v>13792</c:v>
                </c:pt>
                <c:pt idx="4">
                  <c:v>13846</c:v>
                </c:pt>
                <c:pt idx="5">
                  <c:v>20979</c:v>
                </c:pt>
                <c:pt idx="6">
                  <c:v>6421</c:v>
                </c:pt>
                <c:pt idx="7">
                  <c:v>7137</c:v>
                </c:pt>
                <c:pt idx="8">
                  <c:v>6987</c:v>
                </c:pt>
                <c:pt idx="9">
                  <c:v>6006</c:v>
                </c:pt>
                <c:pt idx="10">
                  <c:v>3867</c:v>
                </c:pt>
                <c:pt idx="11">
                  <c:v>6323</c:v>
                </c:pt>
                <c:pt idx="12">
                  <c:v>6681</c:v>
                </c:pt>
                <c:pt idx="13">
                  <c:v>7271</c:v>
                </c:pt>
                <c:pt idx="14">
                  <c:v>5118</c:v>
                </c:pt>
                <c:pt idx="15">
                  <c:v>7462</c:v>
                </c:pt>
                <c:pt idx="16">
                  <c:v>3695</c:v>
                </c:pt>
                <c:pt idx="17">
                  <c:v>15145</c:v>
                </c:pt>
                <c:pt idx="18">
                  <c:v>12116</c:v>
                </c:pt>
                <c:pt idx="19">
                  <c:v>7045</c:v>
                </c:pt>
                <c:pt idx="20">
                  <c:v>7542</c:v>
                </c:pt>
                <c:pt idx="21">
                  <c:v>4923</c:v>
                </c:pt>
                <c:pt idx="22">
                  <c:v>3666</c:v>
                </c:pt>
                <c:pt idx="23">
                  <c:v>8033</c:v>
                </c:pt>
                <c:pt idx="24">
                  <c:v>6322</c:v>
                </c:pt>
                <c:pt idx="25">
                  <c:v>7564</c:v>
                </c:pt>
                <c:pt idx="26">
                  <c:v>9439</c:v>
                </c:pt>
                <c:pt idx="27">
                  <c:v>5782</c:v>
                </c:pt>
                <c:pt idx="28">
                  <c:v>6316</c:v>
                </c:pt>
                <c:pt idx="29">
                  <c:v>6846</c:v>
                </c:pt>
                <c:pt idx="30">
                  <c:v>6434</c:v>
                </c:pt>
                <c:pt idx="31">
                  <c:v>2121</c:v>
                </c:pt>
                <c:pt idx="32">
                  <c:v>2587</c:v>
                </c:pt>
                <c:pt idx="33">
                  <c:v>4596</c:v>
                </c:pt>
                <c:pt idx="34">
                  <c:v>6451</c:v>
                </c:pt>
                <c:pt idx="35">
                  <c:v>5728</c:v>
                </c:pt>
                <c:pt idx="36">
                  <c:v>8524</c:v>
                </c:pt>
                <c:pt idx="37">
                  <c:v>4475</c:v>
                </c:pt>
                <c:pt idx="38">
                  <c:v>5722</c:v>
                </c:pt>
                <c:pt idx="39">
                  <c:v>5424</c:v>
                </c:pt>
                <c:pt idx="40">
                  <c:v>6250</c:v>
                </c:pt>
                <c:pt idx="41">
                  <c:v>5926</c:v>
                </c:pt>
                <c:pt idx="42">
                  <c:v>5773</c:v>
                </c:pt>
                <c:pt idx="43">
                  <c:v>4478</c:v>
                </c:pt>
                <c:pt idx="44">
                  <c:v>5114</c:v>
                </c:pt>
                <c:pt idx="45">
                  <c:v>5847</c:v>
                </c:pt>
                <c:pt idx="46">
                  <c:v>5964</c:v>
                </c:pt>
                <c:pt idx="47">
                  <c:v>4426</c:v>
                </c:pt>
                <c:pt idx="48">
                  <c:v>10361</c:v>
                </c:pt>
                <c:pt idx="49">
                  <c:v>5057</c:v>
                </c:pt>
                <c:pt idx="50">
                  <c:v>6910</c:v>
                </c:pt>
                <c:pt idx="51">
                  <c:v>5366</c:v>
                </c:pt>
                <c:pt idx="52">
                  <c:v>2983</c:v>
                </c:pt>
                <c:pt idx="53">
                  <c:v>5504</c:v>
                </c:pt>
                <c:pt idx="54">
                  <c:v>7799</c:v>
                </c:pt>
                <c:pt idx="55">
                  <c:v>6265</c:v>
                </c:pt>
                <c:pt idx="56">
                  <c:v>6707</c:v>
                </c:pt>
                <c:pt idx="57">
                  <c:v>5703</c:v>
                </c:pt>
                <c:pt idx="58">
                  <c:v>10225</c:v>
                </c:pt>
                <c:pt idx="59">
                  <c:v>4636</c:v>
                </c:pt>
                <c:pt idx="60">
                  <c:v>8157</c:v>
                </c:pt>
                <c:pt idx="61">
                  <c:v>5012</c:v>
                </c:pt>
                <c:pt idx="62">
                  <c:v>4629</c:v>
                </c:pt>
                <c:pt idx="63">
                  <c:v>10983</c:v>
                </c:pt>
                <c:pt idx="64">
                  <c:v>8129</c:v>
                </c:pt>
                <c:pt idx="65">
                  <c:v>4902</c:v>
                </c:pt>
                <c:pt idx="66">
                  <c:v>6936</c:v>
                </c:pt>
                <c:pt idx="67">
                  <c:v>3711</c:v>
                </c:pt>
                <c:pt idx="68">
                  <c:v>6701</c:v>
                </c:pt>
                <c:pt idx="69">
                  <c:v>16305</c:v>
                </c:pt>
                <c:pt idx="70">
                  <c:v>4652</c:v>
                </c:pt>
                <c:pt idx="71">
                  <c:v>4606</c:v>
                </c:pt>
                <c:pt idx="72">
                  <c:v>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78.003963249864896</c:v>
                </c:pt>
                <c:pt idx="1">
                  <c:v>58.592440886240901</c:v>
                </c:pt>
                <c:pt idx="2">
                  <c:v>59.9255938185633</c:v>
                </c:pt>
                <c:pt idx="3">
                  <c:v>70.229118329466303</c:v>
                </c:pt>
                <c:pt idx="4">
                  <c:v>73.746930521450196</c:v>
                </c:pt>
                <c:pt idx="5">
                  <c:v>81.181181181181103</c:v>
                </c:pt>
                <c:pt idx="6">
                  <c:v>79.862949696308903</c:v>
                </c:pt>
                <c:pt idx="7">
                  <c:v>71.318481154546703</c:v>
                </c:pt>
                <c:pt idx="8">
                  <c:v>68.842135394303696</c:v>
                </c:pt>
                <c:pt idx="9">
                  <c:v>69.863469863469803</c:v>
                </c:pt>
                <c:pt idx="10">
                  <c:v>74.967675200413694</c:v>
                </c:pt>
                <c:pt idx="11">
                  <c:v>75.7551795034002</c:v>
                </c:pt>
                <c:pt idx="12">
                  <c:v>71.4863044454423</c:v>
                </c:pt>
                <c:pt idx="13">
                  <c:v>72.355934534451904</c:v>
                </c:pt>
                <c:pt idx="14">
                  <c:v>80.031262211801405</c:v>
                </c:pt>
                <c:pt idx="15">
                  <c:v>75.207719110158095</c:v>
                </c:pt>
                <c:pt idx="16">
                  <c:v>63.951285520974203</c:v>
                </c:pt>
                <c:pt idx="17">
                  <c:v>72.221855397821002</c:v>
                </c:pt>
                <c:pt idx="18">
                  <c:v>77.517332452954705</c:v>
                </c:pt>
                <c:pt idx="19">
                  <c:v>69.098651525904899</c:v>
                </c:pt>
                <c:pt idx="20">
                  <c:v>69.013524264120903</c:v>
                </c:pt>
                <c:pt idx="21">
                  <c:v>80.926264472882394</c:v>
                </c:pt>
                <c:pt idx="22">
                  <c:v>66.639388979814498</c:v>
                </c:pt>
                <c:pt idx="23">
                  <c:v>75.525955433835406</c:v>
                </c:pt>
                <c:pt idx="24">
                  <c:v>63.302752293577903</c:v>
                </c:pt>
                <c:pt idx="25">
                  <c:v>72.567424643045996</c:v>
                </c:pt>
                <c:pt idx="26">
                  <c:v>63.523678355758001</c:v>
                </c:pt>
                <c:pt idx="27">
                  <c:v>62.158422691110303</c:v>
                </c:pt>
                <c:pt idx="28">
                  <c:v>53.214059531348902</c:v>
                </c:pt>
                <c:pt idx="29">
                  <c:v>58.866491381828801</c:v>
                </c:pt>
                <c:pt idx="30">
                  <c:v>54.6938141125272</c:v>
                </c:pt>
                <c:pt idx="31">
                  <c:v>66.195190947666106</c:v>
                </c:pt>
                <c:pt idx="32">
                  <c:v>61.577116350985698</c:v>
                </c:pt>
                <c:pt idx="33">
                  <c:v>61.966927763272402</c:v>
                </c:pt>
                <c:pt idx="34">
                  <c:v>76.964811657107404</c:v>
                </c:pt>
                <c:pt idx="35">
                  <c:v>39.594972067039102</c:v>
                </c:pt>
                <c:pt idx="36">
                  <c:v>68.512435476302201</c:v>
                </c:pt>
                <c:pt idx="37">
                  <c:v>58.770949720670302</c:v>
                </c:pt>
                <c:pt idx="38">
                  <c:v>66.917161831527395</c:v>
                </c:pt>
                <c:pt idx="39">
                  <c:v>75.700589970501397</c:v>
                </c:pt>
                <c:pt idx="40">
                  <c:v>62.015999999999998</c:v>
                </c:pt>
                <c:pt idx="41">
                  <c:v>34.0701991225109</c:v>
                </c:pt>
                <c:pt idx="42">
                  <c:v>71.869045556902805</c:v>
                </c:pt>
                <c:pt idx="43">
                  <c:v>58.7092451987494</c:v>
                </c:pt>
                <c:pt idx="44">
                  <c:v>50.117324990222897</c:v>
                </c:pt>
                <c:pt idx="45">
                  <c:v>61.8607833076791</c:v>
                </c:pt>
                <c:pt idx="46">
                  <c:v>58.903420523138799</c:v>
                </c:pt>
                <c:pt idx="47">
                  <c:v>60.890194306371399</c:v>
                </c:pt>
                <c:pt idx="48">
                  <c:v>67.879548306147996</c:v>
                </c:pt>
                <c:pt idx="49">
                  <c:v>67.016017401621497</c:v>
                </c:pt>
                <c:pt idx="50">
                  <c:v>54.761215629522397</c:v>
                </c:pt>
                <c:pt idx="51">
                  <c:v>64.349608647036902</c:v>
                </c:pt>
                <c:pt idx="52">
                  <c:v>48.340596714716703</c:v>
                </c:pt>
                <c:pt idx="53">
                  <c:v>74.3095930232558</c:v>
                </c:pt>
                <c:pt idx="54">
                  <c:v>62.007949737145701</c:v>
                </c:pt>
                <c:pt idx="55">
                  <c:v>69.209896249002398</c:v>
                </c:pt>
                <c:pt idx="56">
                  <c:v>62.844789026390302</c:v>
                </c:pt>
                <c:pt idx="57">
                  <c:v>58.337716991057299</c:v>
                </c:pt>
                <c:pt idx="58">
                  <c:v>59.344743276283602</c:v>
                </c:pt>
                <c:pt idx="59">
                  <c:v>60.073339085418397</c:v>
                </c:pt>
                <c:pt idx="60">
                  <c:v>75.787667034448901</c:v>
                </c:pt>
                <c:pt idx="61">
                  <c:v>59.696727853152403</c:v>
                </c:pt>
                <c:pt idx="62">
                  <c:v>67.919637070641599</c:v>
                </c:pt>
                <c:pt idx="63">
                  <c:v>55.103341527815701</c:v>
                </c:pt>
                <c:pt idx="64">
                  <c:v>68.286382088817803</c:v>
                </c:pt>
                <c:pt idx="65">
                  <c:v>70.6038351693186</c:v>
                </c:pt>
                <c:pt idx="66">
                  <c:v>67.820069204152205</c:v>
                </c:pt>
                <c:pt idx="67">
                  <c:v>69.3613581244947</c:v>
                </c:pt>
                <c:pt idx="68">
                  <c:v>47.664527682435399</c:v>
                </c:pt>
                <c:pt idx="69">
                  <c:v>53.069610548911299</c:v>
                </c:pt>
                <c:pt idx="70">
                  <c:v>58.533963886500402</c:v>
                </c:pt>
                <c:pt idx="71">
                  <c:v>66.587060356057293</c:v>
                </c:pt>
                <c:pt idx="72">
                  <c:v>74.901283316880495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78.003963249864896</c:v>
                </c:pt>
                <c:pt idx="1">
                  <c:v>58.592440886240901</c:v>
                </c:pt>
                <c:pt idx="2">
                  <c:v>59.9255938185633</c:v>
                </c:pt>
                <c:pt idx="3">
                  <c:v>70.229118329466303</c:v>
                </c:pt>
                <c:pt idx="4">
                  <c:v>73.746930521450196</c:v>
                </c:pt>
                <c:pt idx="5">
                  <c:v>81.181181181181103</c:v>
                </c:pt>
                <c:pt idx="6">
                  <c:v>79.862949696308903</c:v>
                </c:pt>
                <c:pt idx="7">
                  <c:v>71.318481154546703</c:v>
                </c:pt>
                <c:pt idx="8">
                  <c:v>68.842135394303696</c:v>
                </c:pt>
                <c:pt idx="9">
                  <c:v>69.863469863469803</c:v>
                </c:pt>
                <c:pt idx="10">
                  <c:v>74.967675200413694</c:v>
                </c:pt>
                <c:pt idx="11">
                  <c:v>75.7551795034002</c:v>
                </c:pt>
                <c:pt idx="12">
                  <c:v>71.4863044454423</c:v>
                </c:pt>
                <c:pt idx="13">
                  <c:v>72.355934534451904</c:v>
                </c:pt>
                <c:pt idx="14">
                  <c:v>80.031262211801405</c:v>
                </c:pt>
                <c:pt idx="15">
                  <c:v>75.207719110158095</c:v>
                </c:pt>
                <c:pt idx="16">
                  <c:v>63.951285520974203</c:v>
                </c:pt>
                <c:pt idx="17">
                  <c:v>72.221855397821002</c:v>
                </c:pt>
                <c:pt idx="18">
                  <c:v>77.517332452954705</c:v>
                </c:pt>
                <c:pt idx="19">
                  <c:v>69.098651525904899</c:v>
                </c:pt>
                <c:pt idx="20">
                  <c:v>69.013524264120903</c:v>
                </c:pt>
                <c:pt idx="21">
                  <c:v>80.926264472882394</c:v>
                </c:pt>
                <c:pt idx="22">
                  <c:v>66.639388979814498</c:v>
                </c:pt>
                <c:pt idx="23">
                  <c:v>75.525955433835406</c:v>
                </c:pt>
                <c:pt idx="24">
                  <c:v>63.302752293577903</c:v>
                </c:pt>
                <c:pt idx="25">
                  <c:v>72.567424643045996</c:v>
                </c:pt>
                <c:pt idx="26">
                  <c:v>63.523678355758001</c:v>
                </c:pt>
                <c:pt idx="27">
                  <c:v>62.158422691110303</c:v>
                </c:pt>
                <c:pt idx="28">
                  <c:v>53.214059531348902</c:v>
                </c:pt>
                <c:pt idx="29">
                  <c:v>58.866491381828801</c:v>
                </c:pt>
                <c:pt idx="30">
                  <c:v>54.6938141125272</c:v>
                </c:pt>
                <c:pt idx="31">
                  <c:v>66.195190947666106</c:v>
                </c:pt>
                <c:pt idx="32">
                  <c:v>61.577116350985698</c:v>
                </c:pt>
                <c:pt idx="33">
                  <c:v>61.966927763272402</c:v>
                </c:pt>
                <c:pt idx="34">
                  <c:v>76.964811657107404</c:v>
                </c:pt>
                <c:pt idx="35">
                  <c:v>39.594972067039102</c:v>
                </c:pt>
                <c:pt idx="36">
                  <c:v>68.512435476302201</c:v>
                </c:pt>
                <c:pt idx="37">
                  <c:v>58.770949720670302</c:v>
                </c:pt>
                <c:pt idx="38">
                  <c:v>66.917161831527395</c:v>
                </c:pt>
                <c:pt idx="39">
                  <c:v>75.700589970501397</c:v>
                </c:pt>
                <c:pt idx="40">
                  <c:v>62.015999999999998</c:v>
                </c:pt>
                <c:pt idx="41">
                  <c:v>34.0701991225109</c:v>
                </c:pt>
                <c:pt idx="42">
                  <c:v>71.869045556902805</c:v>
                </c:pt>
                <c:pt idx="43">
                  <c:v>58.7092451987494</c:v>
                </c:pt>
                <c:pt idx="44">
                  <c:v>50.117324990222897</c:v>
                </c:pt>
                <c:pt idx="45">
                  <c:v>61.8607833076791</c:v>
                </c:pt>
                <c:pt idx="46">
                  <c:v>58.903420523138799</c:v>
                </c:pt>
                <c:pt idx="47">
                  <c:v>60.890194306371399</c:v>
                </c:pt>
                <c:pt idx="48">
                  <c:v>67.879548306147996</c:v>
                </c:pt>
                <c:pt idx="49">
                  <c:v>67.016017401621497</c:v>
                </c:pt>
                <c:pt idx="50">
                  <c:v>54.761215629522397</c:v>
                </c:pt>
                <c:pt idx="51">
                  <c:v>64.349608647036902</c:v>
                </c:pt>
                <c:pt idx="52">
                  <c:v>48.340596714716703</c:v>
                </c:pt>
                <c:pt idx="53">
                  <c:v>74.3095930232558</c:v>
                </c:pt>
                <c:pt idx="54">
                  <c:v>62.007949737145701</c:v>
                </c:pt>
                <c:pt idx="55">
                  <c:v>69.209896249002398</c:v>
                </c:pt>
                <c:pt idx="56">
                  <c:v>62.844789026390302</c:v>
                </c:pt>
                <c:pt idx="57">
                  <c:v>58.337716991057299</c:v>
                </c:pt>
                <c:pt idx="58">
                  <c:v>59.344743276283602</c:v>
                </c:pt>
                <c:pt idx="59">
                  <c:v>60.073339085418397</c:v>
                </c:pt>
                <c:pt idx="60">
                  <c:v>75.787667034448901</c:v>
                </c:pt>
                <c:pt idx="61">
                  <c:v>59.696727853152403</c:v>
                </c:pt>
                <c:pt idx="62">
                  <c:v>67.919637070641599</c:v>
                </c:pt>
                <c:pt idx="63">
                  <c:v>55.103341527815701</c:v>
                </c:pt>
                <c:pt idx="64">
                  <c:v>68.286382088817803</c:v>
                </c:pt>
                <c:pt idx="65">
                  <c:v>70.6038351693186</c:v>
                </c:pt>
                <c:pt idx="66">
                  <c:v>67.820069204152205</c:v>
                </c:pt>
                <c:pt idx="67">
                  <c:v>69.3613581244947</c:v>
                </c:pt>
                <c:pt idx="68">
                  <c:v>47.664527682435399</c:v>
                </c:pt>
                <c:pt idx="69">
                  <c:v>53.069610548911299</c:v>
                </c:pt>
                <c:pt idx="70">
                  <c:v>58.533963886500402</c:v>
                </c:pt>
                <c:pt idx="71">
                  <c:v>66.587060356057293</c:v>
                </c:pt>
                <c:pt idx="72">
                  <c:v>74.901283316880495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65.521069683567674</c:v>
                </c:pt>
                <c:pt idx="1">
                  <c:v>65.521069683567674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  <c:pt idx="10">
                  <c:v>(81,18; ∞)</c:v>
                </c:pt>
              </c:strCache>
            </c:strRef>
          </c:cat>
          <c:val>
            <c:numRef>
              <c:f>normalidade!$L$4:$L$14</c:f>
              <c:numCache>
                <c:formatCode>0.00</c:formatCode>
                <c:ptCount val="11"/>
                <c:pt idx="0">
                  <c:v>1.3698630136986301</c:v>
                </c:pt>
                <c:pt idx="1">
                  <c:v>0</c:v>
                </c:pt>
                <c:pt idx="2">
                  <c:v>1.3698630136986301</c:v>
                </c:pt>
                <c:pt idx="3">
                  <c:v>2.7397260273972601</c:v>
                </c:pt>
                <c:pt idx="4">
                  <c:v>6.8493150684931505</c:v>
                </c:pt>
                <c:pt idx="5">
                  <c:v>16.438356164383563</c:v>
                </c:pt>
                <c:pt idx="6">
                  <c:v>16.438356164383563</c:v>
                </c:pt>
                <c:pt idx="7">
                  <c:v>24.657534246575342</c:v>
                </c:pt>
                <c:pt idx="8">
                  <c:v>20.547945205479451</c:v>
                </c:pt>
                <c:pt idx="9">
                  <c:v>9.5890410958904102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  <c:pt idx="10">
                  <c:v>(81,18; ∞)</c:v>
                </c:pt>
              </c:strCache>
            </c:strRef>
          </c:cat>
          <c:val>
            <c:numRef>
              <c:f>normalidade!$M$4:$M$14</c:f>
              <c:numCache>
                <c:formatCode>0.00</c:formatCode>
                <c:ptCount val="11"/>
                <c:pt idx="0">
                  <c:v>3.9506291584182923E-2</c:v>
                </c:pt>
                <c:pt idx="1">
                  <c:v>0.2178860733056765</c:v>
                </c:pt>
                <c:pt idx="2">
                  <c:v>1.0002852391668056</c:v>
                </c:pt>
                <c:pt idx="3">
                  <c:v>3.3859183630955498</c:v>
                </c:pt>
                <c:pt idx="4">
                  <c:v>8.4528893291069327</c:v>
                </c:pt>
                <c:pt idx="5">
                  <c:v>15.566933345092615</c:v>
                </c:pt>
                <c:pt idx="6">
                  <c:v>21.151182214262349</c:v>
                </c:pt>
                <c:pt idx="7">
                  <c:v>21.204745164615289</c:v>
                </c:pt>
                <c:pt idx="8">
                  <c:v>15.685507474310034</c:v>
                </c:pt>
                <c:pt idx="9">
                  <c:v>8.5604895695442611</c:v>
                </c:pt>
                <c:pt idx="10">
                  <c:v>4.7346569359163038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5551</v>
      </c>
      <c r="C2" s="3">
        <v>4330</v>
      </c>
      <c r="D2" s="3">
        <v>0</v>
      </c>
      <c r="E2" s="3">
        <v>78.003963249864896</v>
      </c>
      <c r="F2" s="21">
        <v>65.521069683567703</v>
      </c>
      <c r="G2" s="3" t="s">
        <v>7</v>
      </c>
    </row>
    <row r="3" spans="1:7" x14ac:dyDescent="0.3">
      <c r="A3" s="3">
        <v>2</v>
      </c>
      <c r="B3" s="3">
        <v>5371</v>
      </c>
      <c r="C3" s="3">
        <v>3147</v>
      </c>
      <c r="D3" s="3">
        <v>0</v>
      </c>
      <c r="E3" s="3">
        <v>58.592440886240901</v>
      </c>
      <c r="F3" s="21">
        <v>9.3064845992645395</v>
      </c>
      <c r="G3" s="3" t="s">
        <v>8</v>
      </c>
    </row>
    <row r="4" spans="1:7" x14ac:dyDescent="0.3">
      <c r="A4" s="3">
        <v>3</v>
      </c>
      <c r="B4" s="3">
        <v>10483</v>
      </c>
      <c r="C4" s="3">
        <v>6274</v>
      </c>
      <c r="D4" s="3">
        <v>8</v>
      </c>
      <c r="E4" s="3">
        <v>59.9255938185633</v>
      </c>
      <c r="F4" s="3">
        <v>45</v>
      </c>
      <c r="G4" s="3" t="s">
        <v>9</v>
      </c>
    </row>
    <row r="5" spans="1:7" x14ac:dyDescent="0.3">
      <c r="A5" s="3">
        <v>4</v>
      </c>
      <c r="B5" s="3">
        <v>13792</v>
      </c>
      <c r="C5" s="3">
        <v>9592</v>
      </c>
      <c r="D5" s="3">
        <v>94</v>
      </c>
      <c r="E5" s="3">
        <v>70.229118329466303</v>
      </c>
      <c r="F5" s="3">
        <v>136</v>
      </c>
      <c r="G5" s="3" t="s">
        <v>10</v>
      </c>
    </row>
    <row r="6" spans="1:7" x14ac:dyDescent="0.3">
      <c r="A6" s="3">
        <v>5</v>
      </c>
      <c r="B6" s="3">
        <v>13846</v>
      </c>
      <c r="C6" s="3">
        <v>10151</v>
      </c>
      <c r="D6" s="3">
        <v>60</v>
      </c>
      <c r="E6" s="3">
        <v>73.746930521450196</v>
      </c>
    </row>
    <row r="7" spans="1:7" x14ac:dyDescent="0.3">
      <c r="A7" s="3">
        <v>6</v>
      </c>
      <c r="B7" s="3">
        <v>20979</v>
      </c>
      <c r="C7" s="3">
        <v>16923</v>
      </c>
      <c r="D7" s="3">
        <v>108</v>
      </c>
      <c r="E7" s="3">
        <v>81.181181181181103</v>
      </c>
    </row>
    <row r="8" spans="1:7" x14ac:dyDescent="0.3">
      <c r="A8" s="3">
        <v>7</v>
      </c>
      <c r="B8" s="3">
        <v>6421</v>
      </c>
      <c r="C8" s="3">
        <v>5111</v>
      </c>
      <c r="D8" s="3">
        <v>17</v>
      </c>
      <c r="E8" s="3">
        <v>79.862949696308903</v>
      </c>
    </row>
    <row r="9" spans="1:7" x14ac:dyDescent="0.3">
      <c r="A9" s="3">
        <v>8</v>
      </c>
      <c r="B9" s="3">
        <v>7137</v>
      </c>
      <c r="C9" s="3">
        <v>5088</v>
      </c>
      <c r="D9" s="3">
        <v>2</v>
      </c>
      <c r="E9" s="3">
        <v>71.318481154546703</v>
      </c>
    </row>
    <row r="10" spans="1:7" x14ac:dyDescent="0.3">
      <c r="A10" s="3">
        <v>9</v>
      </c>
      <c r="B10" s="3">
        <v>6987</v>
      </c>
      <c r="C10" s="3">
        <v>4775</v>
      </c>
      <c r="D10" s="3">
        <v>35</v>
      </c>
      <c r="E10" s="3">
        <v>68.842135394303696</v>
      </c>
    </row>
    <row r="11" spans="1:7" x14ac:dyDescent="0.3">
      <c r="A11" s="3">
        <v>10</v>
      </c>
      <c r="B11" s="3">
        <v>6006</v>
      </c>
      <c r="C11" s="3">
        <v>4170</v>
      </c>
      <c r="D11" s="3">
        <v>26</v>
      </c>
      <c r="E11" s="3">
        <v>69.863469863469803</v>
      </c>
    </row>
    <row r="12" spans="1:7" x14ac:dyDescent="0.3">
      <c r="A12" s="3">
        <v>11</v>
      </c>
      <c r="B12" s="3">
        <v>3867</v>
      </c>
      <c r="C12" s="3">
        <v>2893</v>
      </c>
      <c r="D12" s="3">
        <v>6</v>
      </c>
      <c r="E12" s="3">
        <v>74.967675200413694</v>
      </c>
    </row>
    <row r="13" spans="1:7" x14ac:dyDescent="0.3">
      <c r="A13" s="3">
        <v>12</v>
      </c>
      <c r="B13" s="3">
        <v>6323</v>
      </c>
      <c r="C13" s="3">
        <v>4790</v>
      </c>
      <c r="D13" s="3">
        <v>0</v>
      </c>
      <c r="E13" s="3">
        <v>75.7551795034002</v>
      </c>
    </row>
    <row r="14" spans="1:7" x14ac:dyDescent="0.3">
      <c r="A14" s="3">
        <v>13</v>
      </c>
      <c r="B14" s="3">
        <v>6681</v>
      </c>
      <c r="C14" s="3">
        <v>4751</v>
      </c>
      <c r="D14" s="3">
        <v>25</v>
      </c>
      <c r="E14" s="3">
        <v>71.4863044454423</v>
      </c>
    </row>
    <row r="15" spans="1:7" x14ac:dyDescent="0.3">
      <c r="A15" s="3">
        <v>14</v>
      </c>
      <c r="B15" s="3">
        <v>7271</v>
      </c>
      <c r="C15" s="3">
        <v>5240</v>
      </c>
      <c r="D15" s="3">
        <v>21</v>
      </c>
      <c r="E15" s="3">
        <v>72.355934534451904</v>
      </c>
    </row>
    <row r="16" spans="1:7" x14ac:dyDescent="0.3">
      <c r="A16" s="3">
        <v>15</v>
      </c>
      <c r="B16" s="3">
        <v>5118</v>
      </c>
      <c r="C16" s="3">
        <v>4096</v>
      </c>
      <c r="D16" s="3">
        <v>0</v>
      </c>
      <c r="E16" s="3">
        <v>80.031262211801405</v>
      </c>
    </row>
    <row r="17" spans="1:21" x14ac:dyDescent="0.3">
      <c r="A17" s="3">
        <v>16</v>
      </c>
      <c r="B17" s="3">
        <v>7462</v>
      </c>
      <c r="C17" s="3">
        <v>5605</v>
      </c>
      <c r="D17" s="3">
        <v>7</v>
      </c>
      <c r="E17" s="3">
        <v>75.207719110158095</v>
      </c>
    </row>
    <row r="18" spans="1:21" x14ac:dyDescent="0.3">
      <c r="A18" s="3">
        <v>17</v>
      </c>
      <c r="B18" s="3">
        <v>3695</v>
      </c>
      <c r="C18" s="3">
        <v>2348</v>
      </c>
      <c r="D18" s="3">
        <v>15</v>
      </c>
      <c r="E18" s="3">
        <v>63.951285520974203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15145</v>
      </c>
      <c r="C19" s="3">
        <v>10884</v>
      </c>
      <c r="D19" s="3">
        <v>54</v>
      </c>
      <c r="E19" s="3">
        <v>72.221855397821002</v>
      </c>
      <c r="N19" s="4">
        <f>QUARTILE(B1:B103,1)</f>
        <v>5012</v>
      </c>
      <c r="O19" s="4">
        <f>QUARTILE(B1:B103,2)</f>
        <v>6250</v>
      </c>
      <c r="P19" s="4">
        <f>QUARTILE(B1:B103,3)</f>
        <v>7462</v>
      </c>
      <c r="Q19" s="4">
        <f>QUARTILE(B1:B103,4)</f>
        <v>20979</v>
      </c>
      <c r="R19" s="5"/>
      <c r="S19" s="1">
        <f>AVERAGE(B2:B200)</f>
        <v>6847.3972602739723</v>
      </c>
      <c r="T19" s="1">
        <f>_xlfn.STDEV.S(B2:B200)</f>
        <v>3204.3733385437736</v>
      </c>
      <c r="U19" s="1">
        <v>1</v>
      </c>
    </row>
    <row r="20" spans="1:21" x14ac:dyDescent="0.3">
      <c r="A20" s="3">
        <v>19</v>
      </c>
      <c r="B20" s="3">
        <v>12116</v>
      </c>
      <c r="C20" s="3">
        <v>9292</v>
      </c>
      <c r="D20" s="3">
        <v>100</v>
      </c>
      <c r="E20" s="3">
        <v>77.517332452954705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7045</v>
      </c>
      <c r="C21" s="3">
        <v>4822</v>
      </c>
      <c r="D21" s="3">
        <v>46</v>
      </c>
      <c r="E21" s="3">
        <v>69.098651525904899</v>
      </c>
      <c r="N21" s="4">
        <f>P19-N19</f>
        <v>2450</v>
      </c>
      <c r="O21" s="1">
        <v>1.5</v>
      </c>
      <c r="P21" s="1">
        <f>N19-O21*N21</f>
        <v>1337</v>
      </c>
      <c r="Q21" s="1">
        <f>P19+O21*N21</f>
        <v>11137</v>
      </c>
      <c r="R21" s="5"/>
      <c r="S21" s="1">
        <f>S19-U19*T19</f>
        <v>3643.0239217301987</v>
      </c>
      <c r="T21" s="1">
        <f>S19+U19*T19</f>
        <v>10051.770598817746</v>
      </c>
      <c r="U21" s="5"/>
    </row>
    <row r="22" spans="1:21" x14ac:dyDescent="0.3">
      <c r="A22" s="3">
        <v>21</v>
      </c>
      <c r="B22" s="3">
        <v>7542</v>
      </c>
      <c r="C22" s="3">
        <v>5200</v>
      </c>
      <c r="D22" s="3">
        <v>5</v>
      </c>
      <c r="E22" s="3">
        <v>69.013524264120903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4923</v>
      </c>
      <c r="C23" s="3">
        <v>3945</v>
      </c>
      <c r="D23" s="3">
        <v>39</v>
      </c>
      <c r="E23" s="3">
        <v>80.926264472882394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3666</v>
      </c>
      <c r="C24" s="3">
        <v>2399</v>
      </c>
      <c r="D24" s="3">
        <v>44</v>
      </c>
      <c r="E24" s="3">
        <v>66.639388979814498</v>
      </c>
    </row>
    <row r="25" spans="1:21" x14ac:dyDescent="0.3">
      <c r="A25" s="3">
        <v>24</v>
      </c>
      <c r="B25" s="3">
        <v>8033</v>
      </c>
      <c r="C25" s="3">
        <v>6037</v>
      </c>
      <c r="D25" s="3">
        <v>30</v>
      </c>
      <c r="E25" s="3">
        <v>75.525955433835406</v>
      </c>
    </row>
    <row r="26" spans="1:21" x14ac:dyDescent="0.3">
      <c r="A26" s="3">
        <v>25</v>
      </c>
      <c r="B26" s="3">
        <v>6322</v>
      </c>
      <c r="C26" s="3">
        <v>3982</v>
      </c>
      <c r="D26" s="3">
        <v>20</v>
      </c>
      <c r="E26" s="3">
        <v>63.302752293577903</v>
      </c>
    </row>
    <row r="27" spans="1:21" x14ac:dyDescent="0.3">
      <c r="A27" s="3">
        <v>26</v>
      </c>
      <c r="B27" s="3">
        <v>7564</v>
      </c>
      <c r="C27" s="3">
        <v>5476</v>
      </c>
      <c r="D27" s="3">
        <v>13</v>
      </c>
      <c r="E27" s="3">
        <v>72.567424643045996</v>
      </c>
    </row>
    <row r="28" spans="1:21" x14ac:dyDescent="0.3">
      <c r="A28" s="3">
        <v>27</v>
      </c>
      <c r="B28" s="3">
        <v>9439</v>
      </c>
      <c r="C28" s="3">
        <v>5956</v>
      </c>
      <c r="D28" s="3">
        <v>40</v>
      </c>
      <c r="E28" s="3">
        <v>63.523678355758001</v>
      </c>
    </row>
    <row r="29" spans="1:21" x14ac:dyDescent="0.3">
      <c r="A29" s="3">
        <v>28</v>
      </c>
      <c r="B29" s="3">
        <v>5782</v>
      </c>
      <c r="C29" s="3">
        <v>3580</v>
      </c>
      <c r="D29" s="3">
        <v>14</v>
      </c>
      <c r="E29" s="3">
        <v>62.158422691110303</v>
      </c>
    </row>
    <row r="30" spans="1:21" x14ac:dyDescent="0.3">
      <c r="A30" s="3">
        <v>29</v>
      </c>
      <c r="B30" s="3">
        <v>6316</v>
      </c>
      <c r="C30" s="3">
        <v>3048</v>
      </c>
      <c r="D30" s="3">
        <v>313</v>
      </c>
      <c r="E30" s="3">
        <v>53.214059531348902</v>
      </c>
    </row>
    <row r="31" spans="1:21" x14ac:dyDescent="0.3">
      <c r="A31" s="3">
        <v>30</v>
      </c>
      <c r="B31" s="3">
        <v>6846</v>
      </c>
      <c r="C31" s="3">
        <v>3977</v>
      </c>
      <c r="D31" s="3">
        <v>53</v>
      </c>
      <c r="E31" s="3">
        <v>58.866491381828801</v>
      </c>
    </row>
    <row r="32" spans="1:21" x14ac:dyDescent="0.3">
      <c r="A32" s="3">
        <v>31</v>
      </c>
      <c r="B32" s="3">
        <v>6434</v>
      </c>
      <c r="C32" s="3">
        <v>3475</v>
      </c>
      <c r="D32" s="3">
        <v>44</v>
      </c>
      <c r="E32" s="3">
        <v>54.6938141125272</v>
      </c>
    </row>
    <row r="33" spans="1:5" x14ac:dyDescent="0.3">
      <c r="A33" s="3">
        <v>32</v>
      </c>
      <c r="B33" s="3">
        <v>2121</v>
      </c>
      <c r="C33" s="3">
        <v>1398</v>
      </c>
      <c r="D33" s="3">
        <v>6</v>
      </c>
      <c r="E33" s="3">
        <v>66.195190947666106</v>
      </c>
    </row>
    <row r="34" spans="1:5" x14ac:dyDescent="0.3">
      <c r="A34" s="3">
        <v>33</v>
      </c>
      <c r="B34" s="3">
        <v>2587</v>
      </c>
      <c r="C34" s="3">
        <v>1579</v>
      </c>
      <c r="D34" s="3">
        <v>14</v>
      </c>
      <c r="E34" s="3">
        <v>61.577116350985698</v>
      </c>
    </row>
    <row r="35" spans="1:5" x14ac:dyDescent="0.3">
      <c r="A35" s="3">
        <v>34</v>
      </c>
      <c r="B35" s="3">
        <v>4596</v>
      </c>
      <c r="C35" s="3">
        <v>2839</v>
      </c>
      <c r="D35" s="3">
        <v>9</v>
      </c>
      <c r="E35" s="3">
        <v>61.966927763272402</v>
      </c>
    </row>
    <row r="36" spans="1:5" x14ac:dyDescent="0.3">
      <c r="A36" s="3">
        <v>35</v>
      </c>
      <c r="B36" s="3">
        <v>6451</v>
      </c>
      <c r="C36" s="3">
        <v>4945</v>
      </c>
      <c r="D36" s="3">
        <v>20</v>
      </c>
      <c r="E36" s="3">
        <v>76.964811657107404</v>
      </c>
    </row>
    <row r="37" spans="1:5" x14ac:dyDescent="0.3">
      <c r="A37" s="3">
        <v>36</v>
      </c>
      <c r="B37" s="3">
        <v>5728</v>
      </c>
      <c r="C37" s="3">
        <v>2233</v>
      </c>
      <c r="D37" s="3">
        <v>35</v>
      </c>
      <c r="E37" s="3">
        <v>39.594972067039102</v>
      </c>
    </row>
    <row r="38" spans="1:5" x14ac:dyDescent="0.3">
      <c r="A38" s="3">
        <v>37</v>
      </c>
      <c r="B38" s="3">
        <v>8524</v>
      </c>
      <c r="C38" s="3">
        <v>5792</v>
      </c>
      <c r="D38" s="3">
        <v>48</v>
      </c>
      <c r="E38" s="3">
        <v>68.512435476302201</v>
      </c>
    </row>
    <row r="39" spans="1:5" x14ac:dyDescent="0.3">
      <c r="A39" s="3">
        <v>38</v>
      </c>
      <c r="B39" s="3">
        <v>4475</v>
      </c>
      <c r="C39" s="3">
        <v>2611</v>
      </c>
      <c r="D39" s="3">
        <v>19</v>
      </c>
      <c r="E39" s="3">
        <v>58.770949720670302</v>
      </c>
    </row>
    <row r="40" spans="1:5" x14ac:dyDescent="0.3">
      <c r="A40" s="3">
        <v>39</v>
      </c>
      <c r="B40" s="3">
        <v>5722</v>
      </c>
      <c r="C40" s="3">
        <v>3787</v>
      </c>
      <c r="D40" s="3">
        <v>42</v>
      </c>
      <c r="E40" s="3">
        <v>66.917161831527395</v>
      </c>
    </row>
    <row r="41" spans="1:5" x14ac:dyDescent="0.3">
      <c r="A41" s="3">
        <v>40</v>
      </c>
      <c r="B41" s="3">
        <v>5424</v>
      </c>
      <c r="C41" s="3">
        <v>4027</v>
      </c>
      <c r="D41" s="3">
        <v>79</v>
      </c>
      <c r="E41" s="3">
        <v>75.700589970501397</v>
      </c>
    </row>
    <row r="42" spans="1:5" x14ac:dyDescent="0.3">
      <c r="A42" s="3">
        <v>41</v>
      </c>
      <c r="B42" s="3">
        <v>6250</v>
      </c>
      <c r="C42" s="3">
        <v>3857</v>
      </c>
      <c r="D42" s="3">
        <v>19</v>
      </c>
      <c r="E42" s="3">
        <v>62.015999999999998</v>
      </c>
    </row>
    <row r="43" spans="1:5" x14ac:dyDescent="0.3">
      <c r="A43" s="3">
        <v>42</v>
      </c>
      <c r="B43" s="3">
        <v>5926</v>
      </c>
      <c r="C43" s="3">
        <v>1996</v>
      </c>
      <c r="D43" s="3">
        <v>23</v>
      </c>
      <c r="E43" s="3">
        <v>34.0701991225109</v>
      </c>
    </row>
    <row r="44" spans="1:5" x14ac:dyDescent="0.3">
      <c r="A44" s="3">
        <v>43</v>
      </c>
      <c r="B44" s="3">
        <v>5773</v>
      </c>
      <c r="C44" s="3">
        <v>4133</v>
      </c>
      <c r="D44" s="3">
        <v>16</v>
      </c>
      <c r="E44" s="3">
        <v>71.869045556902805</v>
      </c>
    </row>
    <row r="45" spans="1:5" x14ac:dyDescent="0.3">
      <c r="A45" s="3">
        <v>44</v>
      </c>
      <c r="B45" s="3">
        <v>4478</v>
      </c>
      <c r="C45" s="3">
        <v>2607</v>
      </c>
      <c r="D45" s="3">
        <v>22</v>
      </c>
      <c r="E45" s="3">
        <v>58.7092451987494</v>
      </c>
    </row>
    <row r="46" spans="1:5" x14ac:dyDescent="0.3">
      <c r="A46" s="3">
        <v>45</v>
      </c>
      <c r="B46" s="3">
        <v>5114</v>
      </c>
      <c r="C46" s="3">
        <v>2555</v>
      </c>
      <c r="D46" s="3">
        <v>8</v>
      </c>
      <c r="E46" s="3">
        <v>50.117324990222897</v>
      </c>
    </row>
    <row r="47" spans="1:5" x14ac:dyDescent="0.3">
      <c r="A47" s="3">
        <v>46</v>
      </c>
      <c r="B47" s="3">
        <v>5847</v>
      </c>
      <c r="C47" s="3">
        <v>3572</v>
      </c>
      <c r="D47" s="3">
        <v>45</v>
      </c>
      <c r="E47" s="3">
        <v>61.8607833076791</v>
      </c>
    </row>
    <row r="48" spans="1:5" x14ac:dyDescent="0.3">
      <c r="A48" s="3">
        <v>47</v>
      </c>
      <c r="B48" s="3">
        <v>5964</v>
      </c>
      <c r="C48" s="3">
        <v>3506</v>
      </c>
      <c r="D48" s="3">
        <v>7</v>
      </c>
      <c r="E48" s="3">
        <v>58.903420523138799</v>
      </c>
    </row>
    <row r="49" spans="1:5" x14ac:dyDescent="0.3">
      <c r="A49" s="3">
        <v>48</v>
      </c>
      <c r="B49" s="3">
        <v>4426</v>
      </c>
      <c r="C49" s="3">
        <v>2688</v>
      </c>
      <c r="D49" s="3">
        <v>7</v>
      </c>
      <c r="E49" s="3">
        <v>60.890194306371399</v>
      </c>
    </row>
    <row r="50" spans="1:5" x14ac:dyDescent="0.3">
      <c r="A50" s="3">
        <v>49</v>
      </c>
      <c r="B50" s="3">
        <v>10361</v>
      </c>
      <c r="C50" s="3">
        <v>6903</v>
      </c>
      <c r="D50" s="3">
        <v>130</v>
      </c>
      <c r="E50" s="3">
        <v>67.879548306147996</v>
      </c>
    </row>
    <row r="51" spans="1:5" x14ac:dyDescent="0.3">
      <c r="A51" s="3">
        <v>50</v>
      </c>
      <c r="B51" s="3">
        <v>5057</v>
      </c>
      <c r="C51" s="3">
        <v>3305</v>
      </c>
      <c r="D51" s="3">
        <v>84</v>
      </c>
      <c r="E51" s="3">
        <v>67.016017401621497</v>
      </c>
    </row>
    <row r="52" spans="1:5" x14ac:dyDescent="0.3">
      <c r="A52" s="3">
        <v>51</v>
      </c>
      <c r="B52" s="3">
        <v>6910</v>
      </c>
      <c r="C52" s="3">
        <v>3594</v>
      </c>
      <c r="D52" s="3">
        <v>190</v>
      </c>
      <c r="E52" s="3">
        <v>54.761215629522397</v>
      </c>
    </row>
    <row r="53" spans="1:5" x14ac:dyDescent="0.3">
      <c r="A53" s="3">
        <v>52</v>
      </c>
      <c r="B53" s="3">
        <v>5366</v>
      </c>
      <c r="C53" s="3">
        <v>3420</v>
      </c>
      <c r="D53" s="3">
        <v>33</v>
      </c>
      <c r="E53" s="3">
        <v>64.349608647036902</v>
      </c>
    </row>
    <row r="54" spans="1:5" x14ac:dyDescent="0.3">
      <c r="A54" s="3">
        <v>53</v>
      </c>
      <c r="B54" s="3">
        <v>2983</v>
      </c>
      <c r="C54" s="3">
        <v>1428</v>
      </c>
      <c r="D54" s="3">
        <v>14</v>
      </c>
      <c r="E54" s="3">
        <v>48.340596714716703</v>
      </c>
    </row>
    <row r="55" spans="1:5" x14ac:dyDescent="0.3">
      <c r="A55" s="3">
        <v>54</v>
      </c>
      <c r="B55" s="3">
        <v>5504</v>
      </c>
      <c r="C55" s="3">
        <v>4008</v>
      </c>
      <c r="D55" s="3">
        <v>82</v>
      </c>
      <c r="E55" s="3">
        <v>74.3095930232558</v>
      </c>
    </row>
    <row r="56" spans="1:5" x14ac:dyDescent="0.3">
      <c r="A56" s="3">
        <v>55</v>
      </c>
      <c r="B56" s="3">
        <v>7799</v>
      </c>
      <c r="C56" s="3">
        <v>4744</v>
      </c>
      <c r="D56" s="3">
        <v>92</v>
      </c>
      <c r="E56" s="3">
        <v>62.007949737145701</v>
      </c>
    </row>
    <row r="57" spans="1:5" x14ac:dyDescent="0.3">
      <c r="A57" s="3">
        <v>56</v>
      </c>
      <c r="B57" s="3">
        <v>6265</v>
      </c>
      <c r="C57" s="3">
        <v>4222</v>
      </c>
      <c r="D57" s="3">
        <v>114</v>
      </c>
      <c r="E57" s="3">
        <v>69.209896249002398</v>
      </c>
    </row>
    <row r="58" spans="1:5" x14ac:dyDescent="0.3">
      <c r="A58" s="3">
        <v>57</v>
      </c>
      <c r="B58" s="3">
        <v>6707</v>
      </c>
      <c r="C58" s="3">
        <v>4183</v>
      </c>
      <c r="D58" s="3">
        <v>32</v>
      </c>
      <c r="E58" s="3">
        <v>62.844789026390302</v>
      </c>
    </row>
    <row r="59" spans="1:5" x14ac:dyDescent="0.3">
      <c r="A59" s="3">
        <v>58</v>
      </c>
      <c r="B59" s="3">
        <v>5703</v>
      </c>
      <c r="C59" s="3">
        <v>3300</v>
      </c>
      <c r="D59" s="3">
        <v>27</v>
      </c>
      <c r="E59" s="3">
        <v>58.337716991057299</v>
      </c>
    </row>
    <row r="60" spans="1:5" x14ac:dyDescent="0.3">
      <c r="A60" s="3">
        <v>59</v>
      </c>
      <c r="B60" s="3">
        <v>10225</v>
      </c>
      <c r="C60" s="3">
        <v>5940</v>
      </c>
      <c r="D60" s="3">
        <v>128</v>
      </c>
      <c r="E60" s="3">
        <v>59.344743276283602</v>
      </c>
    </row>
    <row r="61" spans="1:5" x14ac:dyDescent="0.3">
      <c r="A61" s="3">
        <v>60</v>
      </c>
      <c r="B61" s="3">
        <v>4636</v>
      </c>
      <c r="C61" s="3">
        <v>2684</v>
      </c>
      <c r="D61" s="3">
        <v>101</v>
      </c>
      <c r="E61" s="3">
        <v>60.073339085418397</v>
      </c>
    </row>
    <row r="62" spans="1:5" x14ac:dyDescent="0.3">
      <c r="A62" s="3">
        <v>61</v>
      </c>
      <c r="B62" s="3">
        <v>8157</v>
      </c>
      <c r="C62" s="3">
        <v>6153</v>
      </c>
      <c r="D62" s="3">
        <v>29</v>
      </c>
      <c r="E62" s="3">
        <v>75.787667034448901</v>
      </c>
    </row>
    <row r="63" spans="1:5" x14ac:dyDescent="0.3">
      <c r="A63" s="3">
        <v>62</v>
      </c>
      <c r="B63" s="3">
        <v>5012</v>
      </c>
      <c r="C63" s="3">
        <v>2938</v>
      </c>
      <c r="D63" s="3">
        <v>54</v>
      </c>
      <c r="E63" s="3">
        <v>59.696727853152403</v>
      </c>
    </row>
    <row r="64" spans="1:5" x14ac:dyDescent="0.3">
      <c r="A64" s="3">
        <v>63</v>
      </c>
      <c r="B64" s="3">
        <v>4629</v>
      </c>
      <c r="C64" s="3">
        <v>3129</v>
      </c>
      <c r="D64" s="3">
        <v>15</v>
      </c>
      <c r="E64" s="3">
        <v>67.919637070641599</v>
      </c>
    </row>
    <row r="65" spans="1:5" x14ac:dyDescent="0.3">
      <c r="A65" s="3">
        <v>64</v>
      </c>
      <c r="B65" s="3">
        <v>10983</v>
      </c>
      <c r="C65" s="3">
        <v>5861</v>
      </c>
      <c r="D65" s="3">
        <v>191</v>
      </c>
      <c r="E65" s="3">
        <v>55.103341527815701</v>
      </c>
    </row>
    <row r="66" spans="1:5" x14ac:dyDescent="0.3">
      <c r="A66" s="3">
        <v>65</v>
      </c>
      <c r="B66" s="3">
        <v>8129</v>
      </c>
      <c r="C66" s="3">
        <v>5531</v>
      </c>
      <c r="D66" s="3">
        <v>20</v>
      </c>
      <c r="E66" s="3">
        <v>68.286382088817803</v>
      </c>
    </row>
    <row r="67" spans="1:5" x14ac:dyDescent="0.3">
      <c r="A67" s="3">
        <v>66</v>
      </c>
      <c r="B67" s="3">
        <v>4902</v>
      </c>
      <c r="C67" s="3">
        <v>3416</v>
      </c>
      <c r="D67" s="3">
        <v>45</v>
      </c>
      <c r="E67" s="3">
        <v>70.6038351693186</v>
      </c>
    </row>
    <row r="68" spans="1:5" x14ac:dyDescent="0.3">
      <c r="A68" s="3">
        <v>67</v>
      </c>
      <c r="B68" s="3">
        <v>6936</v>
      </c>
      <c r="C68" s="3">
        <v>4524</v>
      </c>
      <c r="D68" s="3">
        <v>180</v>
      </c>
      <c r="E68" s="3">
        <v>67.820069204152205</v>
      </c>
    </row>
    <row r="69" spans="1:5" x14ac:dyDescent="0.3">
      <c r="A69" s="3">
        <v>68</v>
      </c>
      <c r="B69" s="3">
        <v>3711</v>
      </c>
      <c r="C69" s="3">
        <v>2558</v>
      </c>
      <c r="D69" s="3">
        <v>16</v>
      </c>
      <c r="E69" s="3">
        <v>69.3613581244947</v>
      </c>
    </row>
    <row r="70" spans="1:5" x14ac:dyDescent="0.3">
      <c r="A70" s="3">
        <v>69</v>
      </c>
      <c r="B70" s="3">
        <v>6701</v>
      </c>
      <c r="C70" s="3">
        <v>3142</v>
      </c>
      <c r="D70" s="3">
        <v>52</v>
      </c>
      <c r="E70" s="3">
        <v>47.664527682435399</v>
      </c>
    </row>
    <row r="71" spans="1:5" x14ac:dyDescent="0.3">
      <c r="A71" s="3">
        <v>70</v>
      </c>
      <c r="B71" s="3">
        <v>16305</v>
      </c>
      <c r="C71" s="3">
        <v>8643</v>
      </c>
      <c r="D71" s="3">
        <v>10</v>
      </c>
      <c r="E71" s="3">
        <v>53.069610548911299</v>
      </c>
    </row>
    <row r="72" spans="1:5" x14ac:dyDescent="0.3">
      <c r="A72" s="3">
        <v>71</v>
      </c>
      <c r="B72" s="3">
        <v>4652</v>
      </c>
      <c r="C72" s="3">
        <v>2716</v>
      </c>
      <c r="D72" s="3">
        <v>7</v>
      </c>
      <c r="E72" s="3">
        <v>58.533963886500402</v>
      </c>
    </row>
    <row r="73" spans="1:5" x14ac:dyDescent="0.3">
      <c r="A73" s="3">
        <v>72</v>
      </c>
      <c r="B73" s="3">
        <v>4606</v>
      </c>
      <c r="C73" s="3">
        <v>3050</v>
      </c>
      <c r="D73" s="3">
        <v>17</v>
      </c>
      <c r="E73" s="3">
        <v>66.587060356057293</v>
      </c>
    </row>
    <row r="74" spans="1:5" x14ac:dyDescent="0.3">
      <c r="A74" s="3">
        <v>73</v>
      </c>
      <c r="B74" s="3">
        <v>4052</v>
      </c>
      <c r="C74" s="3">
        <v>3025</v>
      </c>
      <c r="D74" s="3">
        <v>10</v>
      </c>
      <c r="E74" s="3">
        <v>74.901283316880495</v>
      </c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abSelected="1" workbookViewId="0">
      <selection activeCell="G4" sqref="G4:H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8" t="s">
        <v>63</v>
      </c>
      <c r="G1" s="9" t="s">
        <v>5</v>
      </c>
      <c r="H1" s="7" t="s">
        <v>6</v>
      </c>
    </row>
    <row r="2" spans="1:8" x14ac:dyDescent="0.3">
      <c r="A2" s="3">
        <v>1</v>
      </c>
      <c r="B2" s="3">
        <v>5551</v>
      </c>
      <c r="C2" s="3">
        <v>4330</v>
      </c>
      <c r="D2" s="3">
        <v>0</v>
      </c>
      <c r="E2" s="3">
        <v>78.003963249864896</v>
      </c>
      <c r="F2" s="30">
        <f>IF(B2=0,"",100*(C2)/B2)</f>
        <v>78.003963249864896</v>
      </c>
      <c r="G2" s="10">
        <f>AVERAGE(E2:E91)</f>
        <v>65.521069683567674</v>
      </c>
      <c r="H2" s="1" t="s">
        <v>7</v>
      </c>
    </row>
    <row r="3" spans="1:8" x14ac:dyDescent="0.3">
      <c r="A3" s="3">
        <v>2</v>
      </c>
      <c r="B3" s="3">
        <v>5371</v>
      </c>
      <c r="C3" s="3">
        <v>3147</v>
      </c>
      <c r="D3" s="3">
        <v>0</v>
      </c>
      <c r="E3" s="3">
        <v>58.592440886240901</v>
      </c>
      <c r="F3" s="30">
        <f t="shared" ref="F3:F66" si="0">IF(B3=0,"",100*(C3)/B3)</f>
        <v>58.592440886240922</v>
      </c>
      <c r="G3" s="10">
        <f>_xlfn.STDEV.S(E2:E91)</f>
        <v>9.3708901054553255</v>
      </c>
      <c r="H3" s="1" t="s">
        <v>8</v>
      </c>
    </row>
    <row r="4" spans="1:8" x14ac:dyDescent="0.3">
      <c r="A4" s="3">
        <v>3</v>
      </c>
      <c r="B4" s="3">
        <v>10483</v>
      </c>
      <c r="C4" s="3">
        <v>6274</v>
      </c>
      <c r="D4" s="3">
        <v>8</v>
      </c>
      <c r="E4" s="3">
        <v>59.9255938185633</v>
      </c>
      <c r="F4" s="30">
        <f t="shared" si="0"/>
        <v>59.849279786320707</v>
      </c>
      <c r="G4" s="31">
        <f>AVERAGE(F2:F200)</f>
        <v>64.852897845766023</v>
      </c>
      <c r="H4" s="1" t="s">
        <v>64</v>
      </c>
    </row>
    <row r="5" spans="1:8" x14ac:dyDescent="0.3">
      <c r="A5" s="3">
        <v>4</v>
      </c>
      <c r="B5" s="3">
        <v>13792</v>
      </c>
      <c r="C5" s="3">
        <v>9592</v>
      </c>
      <c r="D5" s="3">
        <v>94</v>
      </c>
      <c r="E5" s="3">
        <v>70.229118329466303</v>
      </c>
      <c r="F5" s="30">
        <f t="shared" si="0"/>
        <v>69.547563805104403</v>
      </c>
      <c r="G5" s="31">
        <f>_xlfn.STDEV.S(F2:F200)</f>
        <v>9.5466038727465286</v>
      </c>
      <c r="H5" s="1" t="s">
        <v>65</v>
      </c>
    </row>
    <row r="6" spans="1:8" x14ac:dyDescent="0.3">
      <c r="A6" s="3">
        <v>5</v>
      </c>
      <c r="B6" s="3">
        <v>13846</v>
      </c>
      <c r="C6" s="3">
        <v>10151</v>
      </c>
      <c r="D6" s="3">
        <v>60</v>
      </c>
      <c r="E6" s="3">
        <v>73.746930521450196</v>
      </c>
      <c r="F6" s="30">
        <f t="shared" si="0"/>
        <v>73.313592373248596</v>
      </c>
      <c r="G6" s="11">
        <v>15</v>
      </c>
      <c r="H6" s="1" t="s">
        <v>9</v>
      </c>
    </row>
    <row r="7" spans="1:8" x14ac:dyDescent="0.3">
      <c r="A7" s="3">
        <v>6</v>
      </c>
      <c r="B7" s="3">
        <v>20979</v>
      </c>
      <c r="C7" s="3">
        <v>16923</v>
      </c>
      <c r="D7" s="3">
        <v>108</v>
      </c>
      <c r="E7" s="3">
        <v>81.181181181181103</v>
      </c>
      <c r="F7" s="30">
        <f t="shared" si="0"/>
        <v>80.666380666380661</v>
      </c>
      <c r="G7" s="11">
        <v>232</v>
      </c>
      <c r="H7" s="1" t="s">
        <v>10</v>
      </c>
    </row>
    <row r="8" spans="1:8" x14ac:dyDescent="0.3">
      <c r="A8" s="3">
        <v>7</v>
      </c>
      <c r="B8" s="3">
        <v>6421</v>
      </c>
      <c r="C8" s="3">
        <v>5111</v>
      </c>
      <c r="D8" s="3">
        <v>17</v>
      </c>
      <c r="E8" s="3">
        <v>79.862949696308903</v>
      </c>
      <c r="F8" s="30">
        <f t="shared" si="0"/>
        <v>79.598193427814977</v>
      </c>
      <c r="G8" s="12">
        <f>MIN(E2:E200)</f>
        <v>34.0701991225109</v>
      </c>
      <c r="H8" s="1" t="s">
        <v>11</v>
      </c>
    </row>
    <row r="9" spans="1:8" x14ac:dyDescent="0.3">
      <c r="A9" s="3">
        <v>8</v>
      </c>
      <c r="B9" s="3">
        <v>7137</v>
      </c>
      <c r="C9" s="3">
        <v>5088</v>
      </c>
      <c r="D9" s="3">
        <v>2</v>
      </c>
      <c r="E9" s="3">
        <v>71.318481154546703</v>
      </c>
      <c r="F9" s="30">
        <f t="shared" si="0"/>
        <v>71.290458175704075</v>
      </c>
      <c r="G9" s="12">
        <f>MAX(E2:E200)</f>
        <v>81.181181181181103</v>
      </c>
      <c r="H9" s="1" t="s">
        <v>12</v>
      </c>
    </row>
    <row r="10" spans="1:8" x14ac:dyDescent="0.3">
      <c r="A10" s="3">
        <v>9</v>
      </c>
      <c r="B10" s="3">
        <v>6987</v>
      </c>
      <c r="C10" s="3">
        <v>4775</v>
      </c>
      <c r="D10" s="3">
        <v>35</v>
      </c>
      <c r="E10" s="3">
        <v>68.842135394303696</v>
      </c>
      <c r="F10" s="30">
        <f t="shared" si="0"/>
        <v>68.341205095176761</v>
      </c>
      <c r="G10" s="13">
        <f>100*G3/G2</f>
        <v>14.302101828788508</v>
      </c>
      <c r="H10" s="1" t="s">
        <v>29</v>
      </c>
    </row>
    <row r="11" spans="1:8" x14ac:dyDescent="0.3">
      <c r="A11" s="3">
        <v>10</v>
      </c>
      <c r="B11" s="3">
        <v>6006</v>
      </c>
      <c r="C11" s="3">
        <v>4170</v>
      </c>
      <c r="D11" s="3">
        <v>26</v>
      </c>
      <c r="E11" s="3">
        <v>69.863469863469803</v>
      </c>
      <c r="F11" s="30">
        <f t="shared" si="0"/>
        <v>69.430569430569435</v>
      </c>
      <c r="G11" s="29" t="s">
        <v>28</v>
      </c>
      <c r="H11" s="23"/>
    </row>
    <row r="12" spans="1:8" x14ac:dyDescent="0.3">
      <c r="A12" s="3">
        <v>11</v>
      </c>
      <c r="B12" s="3">
        <v>3867</v>
      </c>
      <c r="C12" s="3">
        <v>2893</v>
      </c>
      <c r="D12" s="3">
        <v>6</v>
      </c>
      <c r="E12" s="3">
        <v>74.967675200413694</v>
      </c>
      <c r="F12" s="30">
        <f t="shared" si="0"/>
        <v>74.812516162399788</v>
      </c>
      <c r="G12" s="11">
        <v>0</v>
      </c>
      <c r="H12" s="8" t="s">
        <v>30</v>
      </c>
    </row>
    <row r="13" spans="1:8" x14ac:dyDescent="0.3">
      <c r="A13" s="3">
        <v>12</v>
      </c>
      <c r="B13" s="3">
        <v>6323</v>
      </c>
      <c r="C13" s="3">
        <v>4790</v>
      </c>
      <c r="D13" s="3">
        <v>0</v>
      </c>
      <c r="E13" s="3">
        <v>75.7551795034002</v>
      </c>
      <c r="F13" s="30">
        <f t="shared" si="0"/>
        <v>75.755179503400285</v>
      </c>
      <c r="G13" s="11">
        <f>COUNT(A2:A200)</f>
        <v>73</v>
      </c>
      <c r="H13" s="8" t="s">
        <v>31</v>
      </c>
    </row>
    <row r="14" spans="1:8" x14ac:dyDescent="0.3">
      <c r="A14" s="3">
        <v>13</v>
      </c>
      <c r="B14" s="3">
        <v>6681</v>
      </c>
      <c r="C14" s="3">
        <v>4751</v>
      </c>
      <c r="D14" s="3">
        <v>25</v>
      </c>
      <c r="E14" s="3">
        <v>71.4863044454423</v>
      </c>
      <c r="F14" s="30">
        <f t="shared" si="0"/>
        <v>71.112108965723692</v>
      </c>
      <c r="H14" s="6"/>
    </row>
    <row r="15" spans="1:8" x14ac:dyDescent="0.3">
      <c r="A15" s="3">
        <v>14</v>
      </c>
      <c r="B15" s="3">
        <v>7271</v>
      </c>
      <c r="C15" s="3">
        <v>5240</v>
      </c>
      <c r="D15" s="3">
        <v>21</v>
      </c>
      <c r="E15" s="3">
        <v>72.355934534451904</v>
      </c>
      <c r="F15" s="30">
        <f t="shared" si="0"/>
        <v>72.067115940035762</v>
      </c>
    </row>
    <row r="16" spans="1:8" x14ac:dyDescent="0.3">
      <c r="A16" s="3">
        <v>15</v>
      </c>
      <c r="B16" s="3">
        <v>5118</v>
      </c>
      <c r="C16" s="3">
        <v>4096</v>
      </c>
      <c r="D16" s="3">
        <v>0</v>
      </c>
      <c r="E16" s="3">
        <v>80.031262211801405</v>
      </c>
      <c r="F16" s="30">
        <f t="shared" si="0"/>
        <v>80.03126221180149</v>
      </c>
    </row>
    <row r="17" spans="1:6" x14ac:dyDescent="0.3">
      <c r="A17" s="3">
        <v>16</v>
      </c>
      <c r="B17" s="3">
        <v>7462</v>
      </c>
      <c r="C17" s="3">
        <v>5605</v>
      </c>
      <c r="D17" s="3">
        <v>7</v>
      </c>
      <c r="E17" s="3">
        <v>75.207719110158095</v>
      </c>
      <c r="F17" s="30">
        <f t="shared" si="0"/>
        <v>75.113910479764144</v>
      </c>
    </row>
    <row r="18" spans="1:6" x14ac:dyDescent="0.3">
      <c r="A18" s="3">
        <v>17</v>
      </c>
      <c r="B18" s="3">
        <v>3695</v>
      </c>
      <c r="C18" s="3">
        <v>2348</v>
      </c>
      <c r="D18" s="3">
        <v>15</v>
      </c>
      <c r="E18" s="3">
        <v>63.951285520974203</v>
      </c>
      <c r="F18" s="30">
        <f t="shared" si="0"/>
        <v>63.545331529093367</v>
      </c>
    </row>
    <row r="19" spans="1:6" x14ac:dyDescent="0.3">
      <c r="A19" s="3">
        <v>18</v>
      </c>
      <c r="B19" s="3">
        <v>15145</v>
      </c>
      <c r="C19" s="3">
        <v>10884</v>
      </c>
      <c r="D19" s="3">
        <v>54</v>
      </c>
      <c r="E19" s="3">
        <v>72.221855397821002</v>
      </c>
      <c r="F19" s="30">
        <f t="shared" si="0"/>
        <v>71.865302079894349</v>
      </c>
    </row>
    <row r="20" spans="1:6" x14ac:dyDescent="0.3">
      <c r="A20" s="3">
        <v>19</v>
      </c>
      <c r="B20" s="3">
        <v>12116</v>
      </c>
      <c r="C20" s="3">
        <v>9292</v>
      </c>
      <c r="D20" s="3">
        <v>100</v>
      </c>
      <c r="E20" s="3">
        <v>77.517332452954705</v>
      </c>
      <c r="F20" s="30">
        <f t="shared" si="0"/>
        <v>76.69197755034665</v>
      </c>
    </row>
    <row r="21" spans="1:6" x14ac:dyDescent="0.3">
      <c r="A21" s="3">
        <v>20</v>
      </c>
      <c r="B21" s="3">
        <v>7045</v>
      </c>
      <c r="C21" s="3">
        <v>4822</v>
      </c>
      <c r="D21" s="3">
        <v>46</v>
      </c>
      <c r="E21" s="3">
        <v>69.098651525904899</v>
      </c>
      <c r="F21" s="30">
        <f t="shared" si="0"/>
        <v>68.445706174591905</v>
      </c>
    </row>
    <row r="22" spans="1:6" x14ac:dyDescent="0.3">
      <c r="A22" s="3">
        <v>21</v>
      </c>
      <c r="B22" s="3">
        <v>7542</v>
      </c>
      <c r="C22" s="3">
        <v>5200</v>
      </c>
      <c r="D22" s="3">
        <v>5</v>
      </c>
      <c r="E22" s="3">
        <v>69.013524264120903</v>
      </c>
      <c r="F22" s="30">
        <f t="shared" si="0"/>
        <v>68.947228851763455</v>
      </c>
    </row>
    <row r="23" spans="1:6" x14ac:dyDescent="0.3">
      <c r="A23" s="3">
        <v>22</v>
      </c>
      <c r="B23" s="3">
        <v>4923</v>
      </c>
      <c r="C23" s="3">
        <v>3945</v>
      </c>
      <c r="D23" s="3">
        <v>39</v>
      </c>
      <c r="E23" s="3">
        <v>80.926264472882394</v>
      </c>
      <c r="F23" s="30">
        <f t="shared" si="0"/>
        <v>80.134064594759295</v>
      </c>
    </row>
    <row r="24" spans="1:6" x14ac:dyDescent="0.3">
      <c r="A24" s="3">
        <v>23</v>
      </c>
      <c r="B24" s="3">
        <v>3666</v>
      </c>
      <c r="C24" s="3">
        <v>2399</v>
      </c>
      <c r="D24" s="3">
        <v>44</v>
      </c>
      <c r="E24" s="3">
        <v>66.639388979814498</v>
      </c>
      <c r="F24" s="30">
        <f t="shared" si="0"/>
        <v>65.43917075831969</v>
      </c>
    </row>
    <row r="25" spans="1:6" x14ac:dyDescent="0.3">
      <c r="A25" s="3">
        <v>24</v>
      </c>
      <c r="B25" s="3">
        <v>8033</v>
      </c>
      <c r="C25" s="3">
        <v>6037</v>
      </c>
      <c r="D25" s="3">
        <v>30</v>
      </c>
      <c r="E25" s="3">
        <v>75.525955433835406</v>
      </c>
      <c r="F25" s="30">
        <f t="shared" si="0"/>
        <v>75.152495954188964</v>
      </c>
    </row>
    <row r="26" spans="1:6" x14ac:dyDescent="0.3">
      <c r="A26" s="3">
        <v>25</v>
      </c>
      <c r="B26" s="3">
        <v>6322</v>
      </c>
      <c r="C26" s="3">
        <v>3982</v>
      </c>
      <c r="D26" s="3">
        <v>20</v>
      </c>
      <c r="E26" s="3">
        <v>63.302752293577903</v>
      </c>
      <c r="F26" s="30">
        <f t="shared" si="0"/>
        <v>62.986396709901932</v>
      </c>
    </row>
    <row r="27" spans="1:6" x14ac:dyDescent="0.3">
      <c r="A27" s="3">
        <v>26</v>
      </c>
      <c r="B27" s="3">
        <v>7564</v>
      </c>
      <c r="C27" s="3">
        <v>5476</v>
      </c>
      <c r="D27" s="3">
        <v>13</v>
      </c>
      <c r="E27" s="3">
        <v>72.567424643045996</v>
      </c>
      <c r="F27" s="30">
        <f t="shared" si="0"/>
        <v>72.395557905869907</v>
      </c>
    </row>
    <row r="28" spans="1:6" x14ac:dyDescent="0.3">
      <c r="A28" s="3">
        <v>27</v>
      </c>
      <c r="B28" s="3">
        <v>9439</v>
      </c>
      <c r="C28" s="3">
        <v>5956</v>
      </c>
      <c r="D28" s="3">
        <v>40</v>
      </c>
      <c r="E28" s="3">
        <v>63.523678355758001</v>
      </c>
      <c r="F28" s="30">
        <f t="shared" si="0"/>
        <v>63.099904650916407</v>
      </c>
    </row>
    <row r="29" spans="1:6" x14ac:dyDescent="0.3">
      <c r="A29" s="3">
        <v>28</v>
      </c>
      <c r="B29" s="3">
        <v>5782</v>
      </c>
      <c r="C29" s="3">
        <v>3580</v>
      </c>
      <c r="D29" s="3">
        <v>14</v>
      </c>
      <c r="E29" s="3">
        <v>62.158422691110303</v>
      </c>
      <c r="F29" s="30">
        <f t="shared" si="0"/>
        <v>61.916291940505019</v>
      </c>
    </row>
    <row r="30" spans="1:6" x14ac:dyDescent="0.3">
      <c r="A30" s="3">
        <v>29</v>
      </c>
      <c r="B30" s="3">
        <v>6316</v>
      </c>
      <c r="C30" s="3">
        <v>3048</v>
      </c>
      <c r="D30" s="3">
        <v>313</v>
      </c>
      <c r="E30" s="3">
        <v>53.214059531348902</v>
      </c>
      <c r="F30" s="30">
        <f t="shared" si="0"/>
        <v>48.258391386953768</v>
      </c>
    </row>
    <row r="31" spans="1:6" x14ac:dyDescent="0.3">
      <c r="A31" s="3">
        <v>30</v>
      </c>
      <c r="B31" s="3">
        <v>6846</v>
      </c>
      <c r="C31" s="3">
        <v>3977</v>
      </c>
      <c r="D31" s="3">
        <v>53</v>
      </c>
      <c r="E31" s="3">
        <v>58.866491381828801</v>
      </c>
      <c r="F31" s="30">
        <f t="shared" si="0"/>
        <v>58.092316681273736</v>
      </c>
    </row>
    <row r="32" spans="1:6" x14ac:dyDescent="0.3">
      <c r="A32" s="3">
        <v>31</v>
      </c>
      <c r="B32" s="3">
        <v>6434</v>
      </c>
      <c r="C32" s="3">
        <v>3475</v>
      </c>
      <c r="D32" s="3">
        <v>44</v>
      </c>
      <c r="E32" s="3">
        <v>54.6938141125272</v>
      </c>
      <c r="F32" s="30">
        <f t="shared" si="0"/>
        <v>54.009947155735155</v>
      </c>
    </row>
    <row r="33" spans="1:6" x14ac:dyDescent="0.3">
      <c r="A33" s="3">
        <v>32</v>
      </c>
      <c r="B33" s="3">
        <v>2121</v>
      </c>
      <c r="C33" s="3">
        <v>1398</v>
      </c>
      <c r="D33" s="3">
        <v>6</v>
      </c>
      <c r="E33" s="3">
        <v>66.195190947666106</v>
      </c>
      <c r="F33" s="30">
        <f t="shared" si="0"/>
        <v>65.912305516265917</v>
      </c>
    </row>
    <row r="34" spans="1:6" x14ac:dyDescent="0.3">
      <c r="A34" s="3">
        <v>33</v>
      </c>
      <c r="B34" s="3">
        <v>2587</v>
      </c>
      <c r="C34" s="3">
        <v>1579</v>
      </c>
      <c r="D34" s="3">
        <v>14</v>
      </c>
      <c r="E34" s="3">
        <v>61.577116350985698</v>
      </c>
      <c r="F34" s="30">
        <f t="shared" si="0"/>
        <v>61.035948975647472</v>
      </c>
    </row>
    <row r="35" spans="1:6" x14ac:dyDescent="0.3">
      <c r="A35" s="3">
        <v>34</v>
      </c>
      <c r="B35" s="3">
        <v>4596</v>
      </c>
      <c r="C35" s="3">
        <v>2839</v>
      </c>
      <c r="D35" s="3">
        <v>9</v>
      </c>
      <c r="E35" s="3">
        <v>61.966927763272402</v>
      </c>
      <c r="F35" s="30">
        <f t="shared" si="0"/>
        <v>61.771105308964316</v>
      </c>
    </row>
    <row r="36" spans="1:6" x14ac:dyDescent="0.3">
      <c r="A36" s="3">
        <v>35</v>
      </c>
      <c r="B36" s="3">
        <v>6451</v>
      </c>
      <c r="C36" s="3">
        <v>4945</v>
      </c>
      <c r="D36" s="3">
        <v>20</v>
      </c>
      <c r="E36" s="3">
        <v>76.964811657107404</v>
      </c>
      <c r="F36" s="30">
        <f t="shared" si="0"/>
        <v>76.654782204309413</v>
      </c>
    </row>
    <row r="37" spans="1:6" x14ac:dyDescent="0.3">
      <c r="A37" s="3">
        <v>36</v>
      </c>
      <c r="B37" s="3">
        <v>5728</v>
      </c>
      <c r="C37" s="3">
        <v>2233</v>
      </c>
      <c r="D37" s="3">
        <v>35</v>
      </c>
      <c r="E37" s="3">
        <v>39.594972067039102</v>
      </c>
      <c r="F37" s="30">
        <f t="shared" si="0"/>
        <v>38.983938547486034</v>
      </c>
    </row>
    <row r="38" spans="1:6" x14ac:dyDescent="0.3">
      <c r="A38" s="3">
        <v>37</v>
      </c>
      <c r="B38" s="3">
        <v>8524</v>
      </c>
      <c r="C38" s="3">
        <v>5792</v>
      </c>
      <c r="D38" s="3">
        <v>48</v>
      </c>
      <c r="E38" s="3">
        <v>68.512435476302201</v>
      </c>
      <c r="F38" s="30">
        <f t="shared" si="0"/>
        <v>67.949319568277801</v>
      </c>
    </row>
    <row r="39" spans="1:6" x14ac:dyDescent="0.3">
      <c r="A39" s="3">
        <v>38</v>
      </c>
      <c r="B39" s="3">
        <v>4475</v>
      </c>
      <c r="C39" s="3">
        <v>2611</v>
      </c>
      <c r="D39" s="3">
        <v>19</v>
      </c>
      <c r="E39" s="3">
        <v>58.770949720670302</v>
      </c>
      <c r="F39" s="30">
        <f t="shared" si="0"/>
        <v>58.346368715083798</v>
      </c>
    </row>
    <row r="40" spans="1:6" x14ac:dyDescent="0.3">
      <c r="A40" s="3">
        <v>39</v>
      </c>
      <c r="B40" s="3">
        <v>5722</v>
      </c>
      <c r="C40" s="3">
        <v>3787</v>
      </c>
      <c r="D40" s="3">
        <v>42</v>
      </c>
      <c r="E40" s="3">
        <v>66.917161831527395</v>
      </c>
      <c r="F40" s="30">
        <f t="shared" si="0"/>
        <v>66.183152743795873</v>
      </c>
    </row>
    <row r="41" spans="1:6" x14ac:dyDescent="0.3">
      <c r="A41" s="3">
        <v>40</v>
      </c>
      <c r="B41" s="3">
        <v>5424</v>
      </c>
      <c r="C41" s="3">
        <v>4027</v>
      </c>
      <c r="D41" s="3">
        <v>79</v>
      </c>
      <c r="E41" s="3">
        <v>75.700589970501397</v>
      </c>
      <c r="F41" s="30">
        <f t="shared" si="0"/>
        <v>74.244100294985245</v>
      </c>
    </row>
    <row r="42" spans="1:6" x14ac:dyDescent="0.3">
      <c r="A42" s="3">
        <v>41</v>
      </c>
      <c r="B42" s="3">
        <v>6250</v>
      </c>
      <c r="C42" s="3">
        <v>3857</v>
      </c>
      <c r="D42" s="3">
        <v>19</v>
      </c>
      <c r="E42" s="3">
        <v>62.015999999999998</v>
      </c>
      <c r="F42" s="30">
        <f t="shared" si="0"/>
        <v>61.712000000000003</v>
      </c>
    </row>
    <row r="43" spans="1:6" x14ac:dyDescent="0.3">
      <c r="A43" s="3">
        <v>42</v>
      </c>
      <c r="B43" s="3">
        <v>5926</v>
      </c>
      <c r="C43" s="3">
        <v>1996</v>
      </c>
      <c r="D43" s="3">
        <v>23</v>
      </c>
      <c r="E43" s="3">
        <v>34.0701991225109</v>
      </c>
      <c r="F43" s="30">
        <f t="shared" si="0"/>
        <v>33.682078974012825</v>
      </c>
    </row>
    <row r="44" spans="1:6" x14ac:dyDescent="0.3">
      <c r="A44" s="3">
        <v>43</v>
      </c>
      <c r="B44" s="3">
        <v>5773</v>
      </c>
      <c r="C44" s="3">
        <v>4133</v>
      </c>
      <c r="D44" s="3">
        <v>16</v>
      </c>
      <c r="E44" s="3">
        <v>71.869045556902805</v>
      </c>
      <c r="F44" s="30">
        <f t="shared" si="0"/>
        <v>71.591893296379695</v>
      </c>
    </row>
    <row r="45" spans="1:6" x14ac:dyDescent="0.3">
      <c r="A45" s="3">
        <v>44</v>
      </c>
      <c r="B45" s="3">
        <v>4478</v>
      </c>
      <c r="C45" s="3">
        <v>2607</v>
      </c>
      <c r="D45" s="3">
        <v>22</v>
      </c>
      <c r="E45" s="3">
        <v>58.7092451987494</v>
      </c>
      <c r="F45" s="30">
        <f t="shared" si="0"/>
        <v>58.217954443948194</v>
      </c>
    </row>
    <row r="46" spans="1:6" x14ac:dyDescent="0.3">
      <c r="A46" s="3">
        <v>45</v>
      </c>
      <c r="B46" s="3">
        <v>5114</v>
      </c>
      <c r="C46" s="3">
        <v>2555</v>
      </c>
      <c r="D46" s="3">
        <v>8</v>
      </c>
      <c r="E46" s="3">
        <v>50.117324990222897</v>
      </c>
      <c r="F46" s="30">
        <f t="shared" si="0"/>
        <v>49.960891669925694</v>
      </c>
    </row>
    <row r="47" spans="1:6" x14ac:dyDescent="0.3">
      <c r="A47" s="3">
        <v>46</v>
      </c>
      <c r="B47" s="3">
        <v>5847</v>
      </c>
      <c r="C47" s="3">
        <v>3572</v>
      </c>
      <c r="D47" s="3">
        <v>45</v>
      </c>
      <c r="E47" s="3">
        <v>61.8607833076791</v>
      </c>
      <c r="F47" s="30">
        <f t="shared" si="0"/>
        <v>61.091157858730973</v>
      </c>
    </row>
    <row r="48" spans="1:6" x14ac:dyDescent="0.3">
      <c r="A48" s="3">
        <v>47</v>
      </c>
      <c r="B48" s="3">
        <v>5964</v>
      </c>
      <c r="C48" s="3">
        <v>3506</v>
      </c>
      <c r="D48" s="3">
        <v>7</v>
      </c>
      <c r="E48" s="3">
        <v>58.903420523138799</v>
      </c>
      <c r="F48" s="30">
        <f t="shared" si="0"/>
        <v>58.786049631120051</v>
      </c>
    </row>
    <row r="49" spans="1:6" x14ac:dyDescent="0.3">
      <c r="A49" s="3">
        <v>48</v>
      </c>
      <c r="B49" s="3">
        <v>4426</v>
      </c>
      <c r="C49" s="3">
        <v>2688</v>
      </c>
      <c r="D49" s="3">
        <v>7</v>
      </c>
      <c r="E49" s="3">
        <v>60.890194306371399</v>
      </c>
      <c r="F49" s="30">
        <f t="shared" si="0"/>
        <v>60.732037957523723</v>
      </c>
    </row>
    <row r="50" spans="1:6" x14ac:dyDescent="0.3">
      <c r="A50" s="3">
        <v>49</v>
      </c>
      <c r="B50" s="3">
        <v>10361</v>
      </c>
      <c r="C50" s="3">
        <v>6903</v>
      </c>
      <c r="D50" s="3">
        <v>130</v>
      </c>
      <c r="E50" s="3">
        <v>67.879548306147996</v>
      </c>
      <c r="F50" s="30">
        <f t="shared" si="0"/>
        <v>66.624843161856958</v>
      </c>
    </row>
    <row r="51" spans="1:6" x14ac:dyDescent="0.3">
      <c r="A51" s="3">
        <v>50</v>
      </c>
      <c r="B51" s="3">
        <v>5057</v>
      </c>
      <c r="C51" s="3">
        <v>3305</v>
      </c>
      <c r="D51" s="3">
        <v>84</v>
      </c>
      <c r="E51" s="3">
        <v>67.016017401621497</v>
      </c>
      <c r="F51" s="30">
        <f t="shared" si="0"/>
        <v>65.354953529760721</v>
      </c>
    </row>
    <row r="52" spans="1:6" x14ac:dyDescent="0.3">
      <c r="A52" s="3">
        <v>51</v>
      </c>
      <c r="B52" s="3">
        <v>6910</v>
      </c>
      <c r="C52" s="3">
        <v>3594</v>
      </c>
      <c r="D52" s="3">
        <v>190</v>
      </c>
      <c r="E52" s="3">
        <v>54.761215629522397</v>
      </c>
      <c r="F52" s="30">
        <f t="shared" si="0"/>
        <v>52.011577424023152</v>
      </c>
    </row>
    <row r="53" spans="1:6" x14ac:dyDescent="0.3">
      <c r="A53" s="3">
        <v>52</v>
      </c>
      <c r="B53" s="3">
        <v>5366</v>
      </c>
      <c r="C53" s="3">
        <v>3420</v>
      </c>
      <c r="D53" s="3">
        <v>33</v>
      </c>
      <c r="E53" s="3">
        <v>64.349608647036902</v>
      </c>
      <c r="F53" s="30">
        <f t="shared" si="0"/>
        <v>63.734625419306745</v>
      </c>
    </row>
    <row r="54" spans="1:6" x14ac:dyDescent="0.3">
      <c r="A54" s="3">
        <v>53</v>
      </c>
      <c r="B54" s="3">
        <v>2983</v>
      </c>
      <c r="C54" s="3">
        <v>1428</v>
      </c>
      <c r="D54" s="3">
        <v>14</v>
      </c>
      <c r="E54" s="3">
        <v>48.340596714716703</v>
      </c>
      <c r="F54" s="30">
        <f t="shared" si="0"/>
        <v>47.87127053302045</v>
      </c>
    </row>
    <row r="55" spans="1:6" x14ac:dyDescent="0.3">
      <c r="A55" s="3">
        <v>54</v>
      </c>
      <c r="B55" s="3">
        <v>5504</v>
      </c>
      <c r="C55" s="3">
        <v>4008</v>
      </c>
      <c r="D55" s="3">
        <v>82</v>
      </c>
      <c r="E55" s="3">
        <v>74.3095930232558</v>
      </c>
      <c r="F55" s="30">
        <f t="shared" si="0"/>
        <v>72.819767441860463</v>
      </c>
    </row>
    <row r="56" spans="1:6" x14ac:dyDescent="0.3">
      <c r="A56" s="3">
        <v>55</v>
      </c>
      <c r="B56" s="3">
        <v>7799</v>
      </c>
      <c r="C56" s="3">
        <v>4744</v>
      </c>
      <c r="D56" s="3">
        <v>92</v>
      </c>
      <c r="E56" s="3">
        <v>62.007949737145701</v>
      </c>
      <c r="F56" s="30">
        <f t="shared" si="0"/>
        <v>60.828311321964357</v>
      </c>
    </row>
    <row r="57" spans="1:6" x14ac:dyDescent="0.3">
      <c r="A57" s="3">
        <v>56</v>
      </c>
      <c r="B57" s="3">
        <v>6265</v>
      </c>
      <c r="C57" s="3">
        <v>4222</v>
      </c>
      <c r="D57" s="3">
        <v>114</v>
      </c>
      <c r="E57" s="3">
        <v>69.209896249002398</v>
      </c>
      <c r="F57" s="30">
        <f t="shared" si="0"/>
        <v>67.390263367917001</v>
      </c>
    </row>
    <row r="58" spans="1:6" x14ac:dyDescent="0.3">
      <c r="A58" s="3">
        <v>57</v>
      </c>
      <c r="B58" s="3">
        <v>6707</v>
      </c>
      <c r="C58" s="3">
        <v>4183</v>
      </c>
      <c r="D58" s="3">
        <v>32</v>
      </c>
      <c r="E58" s="3">
        <v>62.844789026390302</v>
      </c>
      <c r="F58" s="30">
        <f t="shared" si="0"/>
        <v>62.367675562844788</v>
      </c>
    </row>
    <row r="59" spans="1:6" x14ac:dyDescent="0.3">
      <c r="A59" s="3">
        <v>58</v>
      </c>
      <c r="B59" s="3">
        <v>5703</v>
      </c>
      <c r="C59" s="3">
        <v>3300</v>
      </c>
      <c r="D59" s="3">
        <v>27</v>
      </c>
      <c r="E59" s="3">
        <v>58.337716991057299</v>
      </c>
      <c r="F59" s="30">
        <f t="shared" si="0"/>
        <v>57.864281956864808</v>
      </c>
    </row>
    <row r="60" spans="1:6" x14ac:dyDescent="0.3">
      <c r="A60" s="3">
        <v>59</v>
      </c>
      <c r="B60" s="3">
        <v>10225</v>
      </c>
      <c r="C60" s="3">
        <v>5940</v>
      </c>
      <c r="D60" s="3">
        <v>128</v>
      </c>
      <c r="E60" s="3">
        <v>59.344743276283602</v>
      </c>
      <c r="F60" s="30">
        <f t="shared" si="0"/>
        <v>58.092909535452321</v>
      </c>
    </row>
    <row r="61" spans="1:6" x14ac:dyDescent="0.3">
      <c r="A61" s="3">
        <v>60</v>
      </c>
      <c r="B61" s="3">
        <v>4636</v>
      </c>
      <c r="C61" s="3">
        <v>2684</v>
      </c>
      <c r="D61" s="3">
        <v>101</v>
      </c>
      <c r="E61" s="3">
        <v>60.073339085418397</v>
      </c>
      <c r="F61" s="30">
        <f t="shared" si="0"/>
        <v>57.89473684210526</v>
      </c>
    </row>
    <row r="62" spans="1:6" x14ac:dyDescent="0.3">
      <c r="A62" s="3">
        <v>61</v>
      </c>
      <c r="B62" s="3">
        <v>8157</v>
      </c>
      <c r="C62" s="3">
        <v>6153</v>
      </c>
      <c r="D62" s="3">
        <v>29</v>
      </c>
      <c r="E62" s="3">
        <v>75.787667034448901</v>
      </c>
      <c r="F62" s="30">
        <f t="shared" si="0"/>
        <v>75.432144170650972</v>
      </c>
    </row>
    <row r="63" spans="1:6" x14ac:dyDescent="0.3">
      <c r="A63" s="3">
        <v>62</v>
      </c>
      <c r="B63" s="3">
        <v>5012</v>
      </c>
      <c r="C63" s="3">
        <v>2938</v>
      </c>
      <c r="D63" s="3">
        <v>54</v>
      </c>
      <c r="E63" s="3">
        <v>59.696727853152403</v>
      </c>
      <c r="F63" s="30">
        <f t="shared" si="0"/>
        <v>58.619313647246607</v>
      </c>
    </row>
    <row r="64" spans="1:6" x14ac:dyDescent="0.3">
      <c r="A64" s="3">
        <v>63</v>
      </c>
      <c r="B64" s="3">
        <v>4629</v>
      </c>
      <c r="C64" s="3">
        <v>3129</v>
      </c>
      <c r="D64" s="3">
        <v>15</v>
      </c>
      <c r="E64" s="3">
        <v>67.919637070641599</v>
      </c>
      <c r="F64" s="30">
        <f t="shared" si="0"/>
        <v>67.595593000648094</v>
      </c>
    </row>
    <row r="65" spans="1:6" x14ac:dyDescent="0.3">
      <c r="A65" s="3">
        <v>64</v>
      </c>
      <c r="B65" s="3">
        <v>10983</v>
      </c>
      <c r="C65" s="3">
        <v>5861</v>
      </c>
      <c r="D65" s="3">
        <v>191</v>
      </c>
      <c r="E65" s="3">
        <v>55.103341527815701</v>
      </c>
      <c r="F65" s="30">
        <f t="shared" si="0"/>
        <v>53.364290266775924</v>
      </c>
    </row>
    <row r="66" spans="1:6" x14ac:dyDescent="0.3">
      <c r="A66" s="3">
        <v>65</v>
      </c>
      <c r="B66" s="3">
        <v>8129</v>
      </c>
      <c r="C66" s="3">
        <v>5531</v>
      </c>
      <c r="D66" s="3">
        <v>20</v>
      </c>
      <c r="E66" s="3">
        <v>68.286382088817803</v>
      </c>
      <c r="F66" s="30">
        <f t="shared" si="0"/>
        <v>68.040349366465733</v>
      </c>
    </row>
    <row r="67" spans="1:6" x14ac:dyDescent="0.3">
      <c r="A67" s="3">
        <v>66</v>
      </c>
      <c r="B67" s="3">
        <v>4902</v>
      </c>
      <c r="C67" s="3">
        <v>3416</v>
      </c>
      <c r="D67" s="3">
        <v>45</v>
      </c>
      <c r="E67" s="3">
        <v>70.6038351693186</v>
      </c>
      <c r="F67" s="30">
        <f t="shared" ref="F67:F130" si="1">IF(B67=0,"",100*(C67)/B67)</f>
        <v>69.6858425132599</v>
      </c>
    </row>
    <row r="68" spans="1:6" x14ac:dyDescent="0.3">
      <c r="A68" s="3">
        <v>67</v>
      </c>
      <c r="B68" s="3">
        <v>6936</v>
      </c>
      <c r="C68" s="3">
        <v>4524</v>
      </c>
      <c r="D68" s="3">
        <v>180</v>
      </c>
      <c r="E68" s="3">
        <v>67.820069204152205</v>
      </c>
      <c r="F68" s="30">
        <f t="shared" si="1"/>
        <v>65.224913494809684</v>
      </c>
    </row>
    <row r="69" spans="1:6" x14ac:dyDescent="0.3">
      <c r="A69" s="3">
        <v>68</v>
      </c>
      <c r="B69" s="3">
        <v>3711</v>
      </c>
      <c r="C69" s="3">
        <v>2558</v>
      </c>
      <c r="D69" s="3">
        <v>16</v>
      </c>
      <c r="E69" s="3">
        <v>69.3613581244947</v>
      </c>
      <c r="F69" s="30">
        <f t="shared" si="1"/>
        <v>68.930207491242257</v>
      </c>
    </row>
    <row r="70" spans="1:6" x14ac:dyDescent="0.3">
      <c r="A70" s="3">
        <v>69</v>
      </c>
      <c r="B70" s="3">
        <v>6701</v>
      </c>
      <c r="C70" s="3">
        <v>3142</v>
      </c>
      <c r="D70" s="3">
        <v>52</v>
      </c>
      <c r="E70" s="3">
        <v>47.664527682435399</v>
      </c>
      <c r="F70" s="30">
        <f t="shared" si="1"/>
        <v>46.888524100880467</v>
      </c>
    </row>
    <row r="71" spans="1:6" x14ac:dyDescent="0.3">
      <c r="A71" s="3">
        <v>70</v>
      </c>
      <c r="B71" s="3">
        <v>16305</v>
      </c>
      <c r="C71" s="3">
        <v>8643</v>
      </c>
      <c r="D71" s="3">
        <v>10</v>
      </c>
      <c r="E71" s="3">
        <v>53.069610548911299</v>
      </c>
      <c r="F71" s="30">
        <f t="shared" si="1"/>
        <v>53.008279668813245</v>
      </c>
    </row>
    <row r="72" spans="1:6" x14ac:dyDescent="0.3">
      <c r="A72" s="3">
        <v>71</v>
      </c>
      <c r="B72" s="3">
        <v>4652</v>
      </c>
      <c r="C72" s="3">
        <v>2716</v>
      </c>
      <c r="D72" s="3">
        <v>7</v>
      </c>
      <c r="E72" s="3">
        <v>58.533963886500402</v>
      </c>
      <c r="F72" s="30">
        <f t="shared" si="1"/>
        <v>58.383490971625108</v>
      </c>
    </row>
    <row r="73" spans="1:6" x14ac:dyDescent="0.3">
      <c r="A73" s="3">
        <v>72</v>
      </c>
      <c r="B73" s="3">
        <v>4606</v>
      </c>
      <c r="C73" s="3">
        <v>3050</v>
      </c>
      <c r="D73" s="3">
        <v>17</v>
      </c>
      <c r="E73" s="3">
        <v>66.587060356057293</v>
      </c>
      <c r="F73" s="30">
        <f t="shared" si="1"/>
        <v>66.217976552323051</v>
      </c>
    </row>
    <row r="74" spans="1:6" x14ac:dyDescent="0.3">
      <c r="A74" s="3">
        <v>73</v>
      </c>
      <c r="B74" s="3">
        <v>4052</v>
      </c>
      <c r="C74" s="3">
        <v>3025</v>
      </c>
      <c r="D74" s="3">
        <v>10</v>
      </c>
      <c r="E74" s="3">
        <v>74.901283316880495</v>
      </c>
      <c r="F74" s="30">
        <f t="shared" si="1"/>
        <v>74.65449160908193</v>
      </c>
    </row>
    <row r="75" spans="1:6" x14ac:dyDescent="0.3">
      <c r="A75" s="3"/>
      <c r="B75" s="3"/>
      <c r="C75" s="3"/>
      <c r="D75" s="3"/>
      <c r="E75" s="3"/>
      <c r="F75" s="30" t="str">
        <f t="shared" si="1"/>
        <v/>
      </c>
    </row>
    <row r="76" spans="1:6" x14ac:dyDescent="0.3">
      <c r="A76" s="3"/>
      <c r="B76" s="3"/>
      <c r="C76" s="3"/>
      <c r="D76" s="3"/>
      <c r="E76" s="3"/>
      <c r="F76" s="30" t="str">
        <f t="shared" si="1"/>
        <v/>
      </c>
    </row>
    <row r="77" spans="1:6" x14ac:dyDescent="0.3">
      <c r="A77" s="3"/>
      <c r="B77" s="3"/>
      <c r="C77" s="3"/>
      <c r="D77" s="3"/>
      <c r="E77" s="3"/>
      <c r="F77" s="30" t="str">
        <f t="shared" si="1"/>
        <v/>
      </c>
    </row>
    <row r="78" spans="1:6" x14ac:dyDescent="0.3">
      <c r="A78" s="3"/>
      <c r="B78" s="3"/>
      <c r="C78" s="3"/>
      <c r="D78" s="3"/>
      <c r="E78" s="3"/>
      <c r="F78" s="30" t="str">
        <f t="shared" si="1"/>
        <v/>
      </c>
    </row>
    <row r="79" spans="1:6" x14ac:dyDescent="0.3">
      <c r="A79" s="3"/>
      <c r="B79" s="3"/>
      <c r="C79" s="3"/>
      <c r="D79" s="3"/>
      <c r="E79" s="3"/>
      <c r="F79" s="30" t="str">
        <f t="shared" si="1"/>
        <v/>
      </c>
    </row>
    <row r="80" spans="1:6" x14ac:dyDescent="0.3">
      <c r="A80" s="3"/>
      <c r="B80" s="3"/>
      <c r="C80" s="3"/>
      <c r="D80" s="3"/>
      <c r="E80" s="3"/>
      <c r="F80" s="30" t="str">
        <f t="shared" si="1"/>
        <v/>
      </c>
    </row>
    <row r="81" spans="1:6" x14ac:dyDescent="0.3">
      <c r="A81" s="3"/>
      <c r="B81" s="3"/>
      <c r="C81" s="3"/>
      <c r="D81" s="3"/>
      <c r="E81" s="3"/>
      <c r="F81" s="30" t="str">
        <f t="shared" si="1"/>
        <v/>
      </c>
    </row>
    <row r="82" spans="1:6" x14ac:dyDescent="0.3">
      <c r="A82" s="3"/>
      <c r="B82" s="3"/>
      <c r="C82" s="3"/>
      <c r="D82" s="3"/>
      <c r="E82" s="3"/>
      <c r="F82" s="30" t="str">
        <f t="shared" si="1"/>
        <v/>
      </c>
    </row>
    <row r="83" spans="1:6" x14ac:dyDescent="0.3">
      <c r="A83" s="3"/>
      <c r="B83" s="3"/>
      <c r="C83" s="3"/>
      <c r="D83" s="3"/>
      <c r="E83" s="3"/>
      <c r="F83" s="30" t="str">
        <f t="shared" si="1"/>
        <v/>
      </c>
    </row>
    <row r="84" spans="1:6" x14ac:dyDescent="0.3">
      <c r="A84" s="3"/>
      <c r="B84" s="3"/>
      <c r="C84" s="3"/>
      <c r="D84" s="3"/>
      <c r="E84" s="3"/>
      <c r="F84" s="30" t="str">
        <f t="shared" si="1"/>
        <v/>
      </c>
    </row>
    <row r="85" spans="1:6" x14ac:dyDescent="0.3">
      <c r="A85" s="3"/>
      <c r="B85" s="3"/>
      <c r="C85" s="3"/>
      <c r="D85" s="3"/>
      <c r="E85" s="3"/>
      <c r="F85" s="30" t="str">
        <f t="shared" si="1"/>
        <v/>
      </c>
    </row>
    <row r="86" spans="1:6" x14ac:dyDescent="0.3">
      <c r="A86" s="3"/>
      <c r="B86" s="3"/>
      <c r="C86" s="3"/>
      <c r="D86" s="3"/>
      <c r="E86" s="3"/>
      <c r="F86" s="30" t="str">
        <f t="shared" si="1"/>
        <v/>
      </c>
    </row>
    <row r="87" spans="1:6" x14ac:dyDescent="0.3">
      <c r="A87" s="3"/>
      <c r="B87" s="3"/>
      <c r="C87" s="3"/>
      <c r="D87" s="3"/>
      <c r="E87" s="3"/>
      <c r="F87" s="30" t="str">
        <f t="shared" si="1"/>
        <v/>
      </c>
    </row>
    <row r="88" spans="1:6" x14ac:dyDescent="0.3">
      <c r="A88" s="3"/>
      <c r="B88" s="3"/>
      <c r="C88" s="3"/>
      <c r="D88" s="3"/>
      <c r="E88" s="3"/>
      <c r="F88" s="30" t="str">
        <f t="shared" si="1"/>
        <v/>
      </c>
    </row>
    <row r="89" spans="1:6" x14ac:dyDescent="0.3">
      <c r="A89" s="3"/>
      <c r="B89" s="3"/>
      <c r="C89" s="3"/>
      <c r="D89" s="3"/>
      <c r="E89" s="3"/>
      <c r="F89" s="30" t="str">
        <f t="shared" si="1"/>
        <v/>
      </c>
    </row>
    <row r="90" spans="1:6" x14ac:dyDescent="0.3">
      <c r="A90" s="3"/>
      <c r="B90" s="3"/>
      <c r="C90" s="3"/>
      <c r="D90" s="3"/>
      <c r="E90" s="3"/>
      <c r="F90" s="30" t="str">
        <f t="shared" si="1"/>
        <v/>
      </c>
    </row>
    <row r="91" spans="1:6" x14ac:dyDescent="0.3">
      <c r="A91" s="3"/>
      <c r="B91" s="3"/>
      <c r="C91" s="3"/>
      <c r="D91" s="3"/>
      <c r="E91" s="3"/>
      <c r="F91" s="30" t="str">
        <f t="shared" si="1"/>
        <v/>
      </c>
    </row>
    <row r="92" spans="1:6" x14ac:dyDescent="0.3">
      <c r="A92" s="3"/>
      <c r="B92" s="3"/>
      <c r="C92" s="3"/>
      <c r="D92" s="3"/>
      <c r="E92" s="3"/>
      <c r="F92" s="30" t="str">
        <f t="shared" si="1"/>
        <v/>
      </c>
    </row>
    <row r="93" spans="1:6" x14ac:dyDescent="0.3">
      <c r="A93" s="3"/>
      <c r="B93" s="3"/>
      <c r="C93" s="3"/>
      <c r="D93" s="3"/>
      <c r="E93" s="3"/>
      <c r="F93" s="30" t="str">
        <f t="shared" si="1"/>
        <v/>
      </c>
    </row>
    <row r="94" spans="1:6" x14ac:dyDescent="0.3">
      <c r="A94" s="3"/>
      <c r="B94" s="3"/>
      <c r="C94" s="3"/>
      <c r="D94" s="3"/>
      <c r="E94" s="3"/>
      <c r="F94" s="30" t="str">
        <f t="shared" si="1"/>
        <v/>
      </c>
    </row>
    <row r="95" spans="1:6" x14ac:dyDescent="0.3">
      <c r="A95" s="3"/>
      <c r="B95" s="3"/>
      <c r="C95" s="3"/>
      <c r="D95" s="3"/>
      <c r="E95" s="3"/>
      <c r="F95" s="30" t="str">
        <f t="shared" si="1"/>
        <v/>
      </c>
    </row>
    <row r="96" spans="1:6" x14ac:dyDescent="0.3">
      <c r="A96" s="3"/>
      <c r="B96" s="3"/>
      <c r="C96" s="3"/>
      <c r="D96" s="3"/>
      <c r="E96" s="3"/>
      <c r="F96" s="30" t="str">
        <f t="shared" si="1"/>
        <v/>
      </c>
    </row>
    <row r="97" spans="1:6" x14ac:dyDescent="0.3">
      <c r="A97" s="3"/>
      <c r="B97" s="3"/>
      <c r="C97" s="3"/>
      <c r="D97" s="3"/>
      <c r="E97" s="3"/>
      <c r="F97" s="30" t="str">
        <f t="shared" si="1"/>
        <v/>
      </c>
    </row>
    <row r="98" spans="1:6" x14ac:dyDescent="0.3">
      <c r="A98" s="3"/>
      <c r="B98" s="3"/>
      <c r="C98" s="3"/>
      <c r="D98" s="3"/>
      <c r="E98" s="3"/>
      <c r="F98" s="30" t="str">
        <f t="shared" si="1"/>
        <v/>
      </c>
    </row>
    <row r="99" spans="1:6" x14ac:dyDescent="0.3">
      <c r="A99" s="3"/>
      <c r="B99" s="3"/>
      <c r="C99" s="3"/>
      <c r="D99" s="3"/>
      <c r="E99" s="3"/>
      <c r="F99" s="30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30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30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30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30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30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30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30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30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30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30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30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30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30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30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30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30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30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30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30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30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30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30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30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30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30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30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30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30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30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30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30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30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30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30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30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30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30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30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30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30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30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30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30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30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30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30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30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30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30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30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30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30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30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30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30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30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30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30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30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30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30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30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30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30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30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30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30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30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30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30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30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30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30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30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30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30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30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30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30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30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30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30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30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30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30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30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30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30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30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30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30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30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30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30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30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30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30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30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30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30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30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5"/>
  <sheetViews>
    <sheetView showGridLines="0" topLeftCell="B1" workbookViewId="0">
      <selection activeCell="C4" sqref="C4:C9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5" t="s">
        <v>62</v>
      </c>
      <c r="C2" s="25"/>
      <c r="H2" s="24" t="s">
        <v>44</v>
      </c>
      <c r="I2" s="24"/>
      <c r="J2" s="24"/>
      <c r="K2" s="24"/>
      <c r="L2" s="24"/>
      <c r="M2" s="24"/>
      <c r="N2" s="24"/>
      <c r="P2" s="25" t="s">
        <v>45</v>
      </c>
      <c r="Q2" s="25"/>
      <c r="R2" s="25"/>
      <c r="S2" s="25"/>
      <c r="U2" s="25" t="s">
        <v>53</v>
      </c>
      <c r="V2" s="25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Processado!G2</f>
        <v>65.521069683567674</v>
      </c>
      <c r="D4" s="15"/>
      <c r="E4" s="15"/>
      <c r="F4" s="15"/>
      <c r="H4" s="15">
        <f>C6</f>
        <v>34.0701991225109</v>
      </c>
      <c r="I4" t="str">
        <f>_xlfn.CONCAT("(","0,00","; ", ROUND(H4, 2),"]")</f>
        <v>(0,00; 34,07]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1.3698630136986301</v>
      </c>
      <c r="M4" s="15">
        <f>100*_xlfn.NORM.DIST(H4,$C$4,$C$5,TRUE)</f>
        <v>3.9506291584182923E-2</v>
      </c>
      <c r="P4" t="str">
        <f>I4</f>
        <v>(0,00; 34,07]</v>
      </c>
      <c r="Q4" s="15">
        <f>K4</f>
        <v>1</v>
      </c>
      <c r="R4" s="15">
        <f t="shared" ref="R4:R13" si="0">M4*$C$9/100</f>
        <v>2.8839592856453534E-2</v>
      </c>
      <c r="S4" s="15">
        <f>((Q4-R4)^2)/R4</f>
        <v>32.703392904944096</v>
      </c>
      <c r="U4" t="s">
        <v>54</v>
      </c>
      <c r="V4" s="15">
        <f>S15</f>
        <v>39.133698174484309</v>
      </c>
    </row>
    <row r="5" spans="2:22" x14ac:dyDescent="0.3">
      <c r="B5" t="s">
        <v>18</v>
      </c>
      <c r="C5" s="15">
        <f>Processado!G3</f>
        <v>9.3708901054553255</v>
      </c>
      <c r="D5" s="15"/>
      <c r="E5" s="15"/>
      <c r="F5" s="15"/>
      <c r="H5" s="15">
        <f>H4+$C$11</f>
        <v>39.304752684585367</v>
      </c>
      <c r="I5" t="str">
        <f t="shared" ref="I5:I14" si="1">_xlfn.CONCAT("(",ROUND(H4, 2),"; ", IF(ISNUMBER(H5),_xlfn.CONCAT(ROUND(H5, 2),"]"),_xlfn.CONCAT(H5,")")))</f>
        <v>(34,07; 39,3]</v>
      </c>
      <c r="J5">
        <f>IF(ISNUMBER(H5),COUNTIF(Processado!$E$2:$E$200,"&lt;="&amp;normalidade!H5),COUNT(Processado!$E$2:$E$200))</f>
        <v>1</v>
      </c>
      <c r="K5">
        <f>J5-J4</f>
        <v>0</v>
      </c>
      <c r="L5" s="16">
        <f>100*K5/$C$9</f>
        <v>0</v>
      </c>
      <c r="M5" s="15">
        <f>100*(_xlfn.NORM.DIST(H5,$C$4,$C$5,TRUE)-_xlfn.NORM.DIST(H4,$C$4,$C$5,TRUE))</f>
        <v>0.2178860733056765</v>
      </c>
      <c r="P5" t="str">
        <f t="shared" ref="P5:P14" si="2">I5</f>
        <v>(34,07; 39,3]</v>
      </c>
      <c r="Q5" s="15">
        <f t="shared" ref="Q5:Q13" si="3">K5</f>
        <v>0</v>
      </c>
      <c r="R5" s="15">
        <f t="shared" si="0"/>
        <v>0.15905683351314384</v>
      </c>
      <c r="S5" s="15">
        <f t="shared" ref="S5:S13" si="4">((Q5-R5)^2)/R5</f>
        <v>0.15905683351314384</v>
      </c>
      <c r="U5" t="s">
        <v>55</v>
      </c>
      <c r="V5">
        <v>0.05</v>
      </c>
    </row>
    <row r="6" spans="2:22" x14ac:dyDescent="0.3">
      <c r="B6" t="s">
        <v>33</v>
      </c>
      <c r="C6" s="15">
        <f>Processado!G8</f>
        <v>34.0701991225109</v>
      </c>
      <c r="D6" s="15"/>
      <c r="E6" s="15"/>
      <c r="F6" s="15"/>
      <c r="H6" s="15">
        <f t="shared" ref="H6:H13" si="5">H5+$C$11</f>
        <v>44.539306246659834</v>
      </c>
      <c r="I6" t="str">
        <f t="shared" si="1"/>
        <v>(39,3; 44,54]</v>
      </c>
      <c r="J6">
        <f>IF(ISNUMBER(H6),COUNTIF(Processado!$E$2:$E$200,"&lt;="&amp;normalidade!H6),COUNT(Processado!$E$2:$E$200))</f>
        <v>2</v>
      </c>
      <c r="K6">
        <f t="shared" ref="K6:K12" si="6">J6-J5</f>
        <v>1</v>
      </c>
      <c r="L6" s="16">
        <f t="shared" ref="L6:L12" si="7">100*K6/$C$9</f>
        <v>1.3698630136986301</v>
      </c>
      <c r="M6" s="15">
        <f t="shared" ref="M6:M13" si="8">100*(_xlfn.NORM.DIST(H6,$C$4,$C$5,TRUE)-_xlfn.NORM.DIST(H5,$C$4,$C$5,TRUE))</f>
        <v>1.0002852391668056</v>
      </c>
      <c r="P6" t="str">
        <f t="shared" si="2"/>
        <v>(39,3; 44,54]</v>
      </c>
      <c r="Q6" s="15">
        <f t="shared" si="3"/>
        <v>1</v>
      </c>
      <c r="R6" s="15">
        <f t="shared" si="0"/>
        <v>0.73020822459176815</v>
      </c>
      <c r="S6" s="15">
        <f t="shared" si="4"/>
        <v>9.9680611127899318E-2</v>
      </c>
      <c r="U6" t="s">
        <v>56</v>
      </c>
      <c r="V6">
        <f>C10+2</f>
        <v>11</v>
      </c>
    </row>
    <row r="7" spans="2:22" x14ac:dyDescent="0.3">
      <c r="B7" t="s">
        <v>34</v>
      </c>
      <c r="C7" s="15">
        <f>Processado!G9</f>
        <v>81.181181181181103</v>
      </c>
      <c r="D7" s="15"/>
      <c r="E7" s="15"/>
      <c r="F7" s="15"/>
      <c r="H7" s="15">
        <f t="shared" si="5"/>
        <v>49.773859808734301</v>
      </c>
      <c r="I7" t="str">
        <f t="shared" si="1"/>
        <v>(44,54; 49,77]</v>
      </c>
      <c r="J7">
        <f>IF(ISNUMBER(H7),COUNTIF(Processado!$E$2:$E$200,"&lt;="&amp;normalidade!H7),COUNT(Processado!$E$2:$E$200))</f>
        <v>4</v>
      </c>
      <c r="K7">
        <f t="shared" si="6"/>
        <v>2</v>
      </c>
      <c r="L7" s="16">
        <f t="shared" si="7"/>
        <v>2.7397260273972601</v>
      </c>
      <c r="M7" s="15">
        <f t="shared" si="8"/>
        <v>3.3859183630955498</v>
      </c>
      <c r="P7" t="str">
        <f t="shared" si="2"/>
        <v>(44,54; 49,77]</v>
      </c>
      <c r="Q7" s="15">
        <f t="shared" si="3"/>
        <v>2</v>
      </c>
      <c r="R7" s="15">
        <f t="shared" si="0"/>
        <v>2.4717204050597514</v>
      </c>
      <c r="S7" s="15">
        <f t="shared" si="4"/>
        <v>9.0026420502183277E-2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47.110982058670203</v>
      </c>
      <c r="D8" s="15"/>
      <c r="E8" s="15"/>
      <c r="F8" s="15"/>
      <c r="H8" s="15">
        <f t="shared" si="5"/>
        <v>55.008413370808768</v>
      </c>
      <c r="I8" t="str">
        <f t="shared" si="1"/>
        <v>(49,77; 55,01]</v>
      </c>
      <c r="J8">
        <f>IF(ISNUMBER(H8),COUNTIF(Processado!$E$2:$E$200,"&lt;="&amp;normalidade!H8),COUNT(Processado!$E$2:$E$200))</f>
        <v>9</v>
      </c>
      <c r="K8">
        <f t="shared" si="6"/>
        <v>5</v>
      </c>
      <c r="L8" s="16">
        <f t="shared" si="7"/>
        <v>6.8493150684931505</v>
      </c>
      <c r="M8" s="15">
        <f t="shared" si="8"/>
        <v>8.4528893291069327</v>
      </c>
      <c r="P8" t="str">
        <f t="shared" si="2"/>
        <v>(49,77; 55,01]</v>
      </c>
      <c r="Q8" s="15">
        <f t="shared" si="3"/>
        <v>5</v>
      </c>
      <c r="R8" s="15">
        <f t="shared" si="0"/>
        <v>6.1706092102480614</v>
      </c>
      <c r="S8" s="15">
        <f t="shared" si="4"/>
        <v>0.22207303629628206</v>
      </c>
      <c r="U8" t="s">
        <v>58</v>
      </c>
      <c r="V8">
        <f>V6-V7-1</f>
        <v>8</v>
      </c>
    </row>
    <row r="9" spans="2:22" x14ac:dyDescent="0.3">
      <c r="B9" t="s">
        <v>37</v>
      </c>
      <c r="C9">
        <f>COUNT(Processado!A2:A200)</f>
        <v>73</v>
      </c>
      <c r="H9" s="15">
        <f t="shared" si="5"/>
        <v>60.242966932883235</v>
      </c>
      <c r="I9" t="str">
        <f t="shared" si="1"/>
        <v>(55,01; 60,24]</v>
      </c>
      <c r="J9">
        <f>IF(ISNUMBER(H9),COUNTIF(Processado!$E$2:$E$200,"&lt;="&amp;normalidade!H9),COUNT(Processado!$E$2:$E$200))</f>
        <v>21</v>
      </c>
      <c r="K9">
        <f t="shared" si="6"/>
        <v>12</v>
      </c>
      <c r="L9" s="16">
        <f t="shared" si="7"/>
        <v>16.438356164383563</v>
      </c>
      <c r="M9" s="15">
        <f t="shared" si="8"/>
        <v>15.566933345092615</v>
      </c>
      <c r="P9" t="str">
        <f t="shared" si="2"/>
        <v>(55,01; 60,24]</v>
      </c>
      <c r="Q9" s="15">
        <f t="shared" si="3"/>
        <v>12</v>
      </c>
      <c r="R9" s="15">
        <f t="shared" si="0"/>
        <v>11.363861341917609</v>
      </c>
      <c r="S9" s="15">
        <f t="shared" si="4"/>
        <v>3.5610465503847687E-2</v>
      </c>
      <c r="U9" t="s">
        <v>59</v>
      </c>
      <c r="V9" s="15">
        <f>_xlfn.CHISQ.INV.RT(V5,V8)</f>
        <v>15.507313055865453</v>
      </c>
    </row>
    <row r="10" spans="2:22" x14ac:dyDescent="0.3">
      <c r="B10" t="s">
        <v>36</v>
      </c>
      <c r="C10">
        <f>ROUND(SQRT(C9),0)</f>
        <v>9</v>
      </c>
      <c r="H10" s="15">
        <f t="shared" si="5"/>
        <v>65.477520494957702</v>
      </c>
      <c r="I10" t="str">
        <f t="shared" si="1"/>
        <v>(60,24; 65,48]</v>
      </c>
      <c r="J10">
        <f>IF(ISNUMBER(H10),COUNTIF(Processado!$E$2:$E$200,"&lt;="&amp;normalidade!H10),COUNT(Processado!$E$2:$E$200))</f>
        <v>33</v>
      </c>
      <c r="K10">
        <f t="shared" si="6"/>
        <v>12</v>
      </c>
      <c r="L10" s="16">
        <f t="shared" si="7"/>
        <v>16.438356164383563</v>
      </c>
      <c r="M10" s="15">
        <f t="shared" si="8"/>
        <v>21.151182214262349</v>
      </c>
      <c r="P10" t="str">
        <f t="shared" si="2"/>
        <v>(60,24; 65,48]</v>
      </c>
      <c r="Q10" s="15">
        <f t="shared" si="3"/>
        <v>12</v>
      </c>
      <c r="R10" s="15">
        <f t="shared" si="0"/>
        <v>15.440363016411515</v>
      </c>
      <c r="S10" s="15">
        <f t="shared" si="4"/>
        <v>0.76656861448863522</v>
      </c>
      <c r="U10" s="26" t="str">
        <f>IF(S15&lt;V9,"Há indícios de normalidade","NÃO há indícios de normalidade")</f>
        <v>NÃO há indícios de normalidade</v>
      </c>
      <c r="V10" s="26"/>
    </row>
    <row r="11" spans="2:22" x14ac:dyDescent="0.3">
      <c r="B11" s="17" t="s">
        <v>39</v>
      </c>
      <c r="C11" s="18">
        <f>C8/C10</f>
        <v>5.234553562074467</v>
      </c>
      <c r="D11" s="15"/>
      <c r="E11" s="15"/>
      <c r="F11" s="15"/>
      <c r="H11" s="15">
        <f t="shared" si="5"/>
        <v>70.712074057032169</v>
      </c>
      <c r="I11" t="str">
        <f t="shared" si="1"/>
        <v>(65,48; 70,71]</v>
      </c>
      <c r="J11">
        <f>IF(ISNUMBER(H11),COUNTIF(Processado!$E$2:$E$200,"&lt;="&amp;normalidade!H11),COUNT(Processado!$E$2:$E$200))</f>
        <v>51</v>
      </c>
      <c r="K11">
        <f t="shared" si="6"/>
        <v>18</v>
      </c>
      <c r="L11" s="16">
        <f t="shared" si="7"/>
        <v>24.657534246575342</v>
      </c>
      <c r="M11" s="15">
        <f t="shared" si="8"/>
        <v>21.204745164615289</v>
      </c>
      <c r="P11" t="str">
        <f t="shared" si="2"/>
        <v>(65,48; 70,71]</v>
      </c>
      <c r="Q11" s="15">
        <f t="shared" si="3"/>
        <v>18</v>
      </c>
      <c r="R11" s="15">
        <f t="shared" si="0"/>
        <v>15.47946397016916</v>
      </c>
      <c r="S11" s="15">
        <f t="shared" si="4"/>
        <v>0.41042130980236946</v>
      </c>
      <c r="U11" s="27"/>
      <c r="V11" s="27"/>
    </row>
    <row r="12" spans="2:22" x14ac:dyDescent="0.3">
      <c r="H12" s="15">
        <f t="shared" si="5"/>
        <v>75.946627619106636</v>
      </c>
      <c r="I12" t="str">
        <f t="shared" si="1"/>
        <v>(70,71; 75,95]</v>
      </c>
      <c r="J12">
        <f>IF(ISNUMBER(H12),COUNTIF(Processado!$E$2:$E$200,"&lt;="&amp;normalidade!H12),COUNT(Processado!$E$2:$E$200))</f>
        <v>66</v>
      </c>
      <c r="K12">
        <f t="shared" si="6"/>
        <v>15</v>
      </c>
      <c r="L12" s="16">
        <f t="shared" si="7"/>
        <v>20.547945205479451</v>
      </c>
      <c r="M12" s="15">
        <f t="shared" si="8"/>
        <v>15.685507474310034</v>
      </c>
      <c r="P12" t="str">
        <f t="shared" si="2"/>
        <v>(70,71; 75,95]</v>
      </c>
      <c r="Q12" s="15">
        <f t="shared" si="3"/>
        <v>15</v>
      </c>
      <c r="R12" s="15">
        <f t="shared" si="0"/>
        <v>11.450420456246325</v>
      </c>
      <c r="S12" s="15">
        <f>((Q12-R12)^2)/R12</f>
        <v>1.1003539115073611</v>
      </c>
      <c r="U12" s="27"/>
      <c r="V12" s="27"/>
    </row>
    <row r="13" spans="2:22" x14ac:dyDescent="0.3">
      <c r="H13" s="15">
        <f t="shared" si="5"/>
        <v>81.181181181181103</v>
      </c>
      <c r="I13" t="str">
        <f t="shared" si="1"/>
        <v>(75,95; 81,18]</v>
      </c>
      <c r="J13">
        <f>IF(ISNUMBER(H13),COUNTIF(Processado!$E$2:$E$200,"&lt;="&amp;normalidade!H13),COUNT(Processado!$E$2:$E$200))</f>
        <v>73</v>
      </c>
      <c r="K13">
        <f t="shared" ref="K13:K14" si="9">J13-J12</f>
        <v>7</v>
      </c>
      <c r="L13" s="16">
        <f t="shared" ref="L13:L14" si="10">100*K13/$C$9</f>
        <v>9.5890410958904102</v>
      </c>
      <c r="M13" s="15">
        <f t="shared" si="8"/>
        <v>8.5604895695442611</v>
      </c>
      <c r="P13" t="str">
        <f t="shared" si="2"/>
        <v>(75,95; 81,18]</v>
      </c>
      <c r="Q13" s="15">
        <f t="shared" si="3"/>
        <v>7</v>
      </c>
      <c r="R13" s="15">
        <f t="shared" si="0"/>
        <v>6.2491573857673108</v>
      </c>
      <c r="S13" s="15">
        <f t="shared" si="4"/>
        <v>9.0214503579598412E-2</v>
      </c>
    </row>
    <row r="14" spans="2:22" x14ac:dyDescent="0.3">
      <c r="H14" s="22" t="s">
        <v>40</v>
      </c>
      <c r="I14" s="17" t="str">
        <f t="shared" si="1"/>
        <v>(81,18; ∞)</v>
      </c>
      <c r="J14" s="17">
        <f>IF(ISNUMBER(H14),COUNTIF(Processado!$E$2:$E$200,"&lt;="&amp;normalidade!H14),COUNT(Processado!$E$2:$E$200))</f>
        <v>73</v>
      </c>
      <c r="K14" s="17">
        <f t="shared" si="9"/>
        <v>0</v>
      </c>
      <c r="L14" s="20">
        <f t="shared" si="10"/>
        <v>0</v>
      </c>
      <c r="M14" s="18">
        <f>100*(1-_xlfn.NORM.DIST(H13,$C$4,$C$5,TRUE))</f>
        <v>4.7346569359163038</v>
      </c>
      <c r="P14" s="17" t="str">
        <f t="shared" si="2"/>
        <v>(81,18; ∞)</v>
      </c>
      <c r="Q14" s="18">
        <f t="shared" ref="Q14" si="11">K14</f>
        <v>0</v>
      </c>
      <c r="R14" s="18">
        <f t="shared" ref="R14" si="12">M14*$C$9/100</f>
        <v>3.4562995632189017</v>
      </c>
      <c r="S14" s="18">
        <f t="shared" ref="S14" si="13">((Q14-R14)^2)/R14</f>
        <v>3.4562995632189017</v>
      </c>
    </row>
    <row r="15" spans="2:22" x14ac:dyDescent="0.3">
      <c r="P15" t="s">
        <v>50</v>
      </c>
      <c r="Q15" s="15">
        <f>SUM(Q4:Q14)</f>
        <v>73</v>
      </c>
      <c r="R15" s="15">
        <f t="shared" ref="R15:S15" si="14">SUM(R4:R14)</f>
        <v>73.000000000000014</v>
      </c>
      <c r="S15" s="15">
        <f t="shared" si="14"/>
        <v>39.133698174484309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2023-10-11T02:16:54Z</dcterms:modified>
</cp:coreProperties>
</file>