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9CE70A3-DA74-43C8-A864-32C66A23195C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4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J15" i="4" l="1"/>
  <c r="G3" i="3"/>
  <c r="G2" i="3"/>
  <c r="C9" i="4" l="1"/>
  <c r="C10" i="4" s="1"/>
  <c r="V6" i="4" s="1"/>
  <c r="V8" i="4" s="1"/>
  <c r="V9" i="4" s="1"/>
  <c r="G13" i="3" l="1"/>
  <c r="C4" i="4"/>
  <c r="C5" i="4"/>
  <c r="G10" i="3" l="1"/>
  <c r="G8" i="3"/>
  <c r="C6" i="4" s="1"/>
  <c r="H4" i="4" s="1"/>
  <c r="G9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 s="1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/>
  <c r="P13" i="4" s="1"/>
  <c r="J12" i="4"/>
  <c r="M12" i="4"/>
  <c r="R12" i="4" s="1"/>
  <c r="Q11" i="4"/>
  <c r="S11" i="4" s="1"/>
  <c r="L11" i="4"/>
  <c r="S9" i="4"/>
  <c r="H14" i="4" l="1"/>
  <c r="M13" i="4"/>
  <c r="R13" i="4" s="1"/>
  <c r="J13" i="4"/>
  <c r="K12" i="4"/>
  <c r="M14" i="4" l="1"/>
  <c r="R14" i="4" s="1"/>
  <c r="R16" i="4" s="1"/>
  <c r="M15" i="4"/>
  <c r="R15" i="4" s="1"/>
  <c r="J14" i="4"/>
  <c r="I15" i="4"/>
  <c r="P15" i="4" s="1"/>
  <c r="I14" i="4"/>
  <c r="P14" i="4" s="1"/>
  <c r="K13" i="4"/>
  <c r="L13" i="4" s="1"/>
  <c r="L12" i="4"/>
  <c r="Q12" i="4"/>
  <c r="S12" i="4" s="1"/>
  <c r="K14" i="4" l="1"/>
  <c r="K15" i="4"/>
  <c r="Q13" i="4"/>
  <c r="S13" i="4"/>
  <c r="L15" i="4" l="1"/>
  <c r="Q15" i="4"/>
  <c r="L14" i="4"/>
  <c r="Q14" i="4"/>
  <c r="S14" i="4" s="1"/>
  <c r="S15" i="4" l="1"/>
  <c r="S16" i="4" s="1"/>
  <c r="Q16" i="4"/>
  <c r="V4" i="4" l="1"/>
  <c r="U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<sst xmlns="http://schemas.openxmlformats.org/spreadsheetml/2006/main" count="80" uniqueCount="66">
  <si>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</si>
  <si>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</si>
  <si>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</si>
  <si>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</si>
  <si>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</si>
  <si>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</si>
  <si>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</si>
  <si>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</si>
  <si>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</si>
  <si>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</si>
  <si>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</si>
  <si>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</si>
  <si>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</si>
  <si>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</si>
  <si>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</si>
  <si>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</si>
  <si>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</si>
  <si>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</si>
  <si>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</si>
  <si>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</si>
  <si>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</si>
  <si>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</si>
  <si>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</si>
  <si>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</si>
  <si>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</si>
  <si>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</si>
  <si>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</si>
  <si>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</si>
  <si>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</si>
  <si>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</si>
  <si>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</si>
  <si>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</si>
  <si>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</si>
  <si>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</si>
  <si>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</si>
  <si>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</si>
  <si>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</si>
  <si>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</si>
  <si>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</si>
  <si>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</si>
  <si>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</si>
  <si>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</si>
  <si>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</si>
  <si>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</si>
  <si>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</si>
  <si>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</si>
  <si>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</si>
  <si>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</si>
  <si>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</si>
  <si>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</si>
  <si>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</si>
  <si>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</si>
  <si>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</si>
  <si>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</si>
  <si>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</si>
  <si>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</si>
  <si>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</si>
  <si>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</si>
  <si>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</si>
  <si>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</si>
  <si>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</si>
  <si>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</si>
  <si>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</si>
  <si>
    <t>Cobrim. S brilho</t>
  </si>
  <si>
    <t>Media S brilho</t>
  </si>
  <si>
    <t>Desv. Pad. S brilho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</si>
</sst>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  <xf numFmtId="0" fontId="3" fillId="0" borderId="2" xfId="0" applyFont="1" applyBorder="1"/>
    <xf numFmtId="0" fontId="3" fillId="0" borderId="6" xfId="0" applyFont="1" applyBorder="1" applyAlignment="1">
      <alignment horizontal="center" vertical="center"/>
    </xf>
    <xf numFmtId="2" fontId="0" fillId="0" borderId="2" xfId="0" applyNumberFormat="1" applyBorder="1"/>
    <xf numFmtId="2" fontId="7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  <c:pt idx="90">
                  <c:v>9742</c:v>
                </c:pt>
                <c:pt idx="91">
                  <c:v>8557</c:v>
                </c:pt>
                <c:pt idx="92">
                  <c:v>7015</c:v>
                </c:pt>
                <c:pt idx="93">
                  <c:v>5173</c:v>
                </c:pt>
                <c:pt idx="94">
                  <c:v>6095</c:v>
                </c:pt>
                <c:pt idx="95">
                  <c:v>10198</c:v>
                </c:pt>
                <c:pt idx="96">
                  <c:v>9448</c:v>
                </c:pt>
                <c:pt idx="97">
                  <c:v>7265</c:v>
                </c:pt>
                <c:pt idx="98">
                  <c:v>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2445.5</c:v>
                </c:pt>
                <c:pt idx="1">
                  <c:v>2445.5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5996.6816240714652</c:v>
                </c:pt>
                <c:pt idx="1">
                  <c:v>5996.6816240714652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Processado!$G$12:$G$13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(Processado!$G$2,Processado!$G$2)</c:f>
              <c:numCache>
                <c:formatCode>0.00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Processado!$F$1</c:f>
              <c:strCache>
                <c:ptCount val="1"/>
                <c:pt idx="0">
                  <c:v>Cobrim. S brilho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Processado!$F$2:$F$91</c:f>
              <c:numCache>
                <c:formatCode>0.00</c:formatCode>
                <c:ptCount val="90"/>
                <c:pt idx="0">
                  <c:v>87.697017802471933</c:v>
                </c:pt>
                <c:pt idx="1">
                  <c:v>75.561533288500343</c:v>
                </c:pt>
                <c:pt idx="2">
                  <c:v>53.872770827788131</c:v>
                </c:pt>
                <c:pt idx="3">
                  <c:v>66.05791807983303</c:v>
                </c:pt>
                <c:pt idx="4">
                  <c:v>47.577992058990354</c:v>
                </c:pt>
                <c:pt idx="5">
                  <c:v>86.026163042536609</c:v>
                </c:pt>
                <c:pt idx="6">
                  <c:v>39.175582127123974</c:v>
                </c:pt>
                <c:pt idx="7">
                  <c:v>64.157585917854149</c:v>
                </c:pt>
                <c:pt idx="8">
                  <c:v>50.301555390963919</c:v>
                </c:pt>
                <c:pt idx="9">
                  <c:v>28.716826785884145</c:v>
                </c:pt>
                <c:pt idx="10">
                  <c:v>61.849051219860179</c:v>
                </c:pt>
                <c:pt idx="11">
                  <c:v>57.870593915982617</c:v>
                </c:pt>
                <c:pt idx="12">
                  <c:v>35.416254696460349</c:v>
                </c:pt>
                <c:pt idx="13">
                  <c:v>36.731001206272616</c:v>
                </c:pt>
                <c:pt idx="14">
                  <c:v>68.789903489235343</c:v>
                </c:pt>
                <c:pt idx="15">
                  <c:v>42.420779220779224</c:v>
                </c:pt>
                <c:pt idx="16">
                  <c:v>56.510344827586209</c:v>
                </c:pt>
                <c:pt idx="17">
                  <c:v>70.095450852965072</c:v>
                </c:pt>
                <c:pt idx="18">
                  <c:v>40.549943883277216</c:v>
                </c:pt>
                <c:pt idx="19">
                  <c:v>42.660080156584954</c:v>
                </c:pt>
                <c:pt idx="20">
                  <c:v>43.487789605510329</c:v>
                </c:pt>
                <c:pt idx="21">
                  <c:v>64.980273845439783</c:v>
                </c:pt>
                <c:pt idx="22">
                  <c:v>56.395816572807725</c:v>
                </c:pt>
                <c:pt idx="23">
                  <c:v>65.049199305421567</c:v>
                </c:pt>
                <c:pt idx="24">
                  <c:v>36.753843082451588</c:v>
                </c:pt>
                <c:pt idx="25">
                  <c:v>50.69667738478028</c:v>
                </c:pt>
                <c:pt idx="26">
                  <c:v>47.953567497248073</c:v>
                </c:pt>
                <c:pt idx="27">
                  <c:v>49.831356762049829</c:v>
                </c:pt>
                <c:pt idx="28">
                  <c:v>51.276775989350114</c:v>
                </c:pt>
                <c:pt idx="29">
                  <c:v>53.788209606986896</c:v>
                </c:pt>
                <c:pt idx="30">
                  <c:v>46.53866248693835</c:v>
                </c:pt>
                <c:pt idx="31">
                  <c:v>38.320299217953078</c:v>
                </c:pt>
                <c:pt idx="32">
                  <c:v>52.986900820498057</c:v>
                </c:pt>
                <c:pt idx="33">
                  <c:v>57.080736338599799</c:v>
                </c:pt>
                <c:pt idx="34">
                  <c:v>51.675159926271277</c:v>
                </c:pt>
                <c:pt idx="35">
                  <c:v>58.978220574606119</c:v>
                </c:pt>
                <c:pt idx="36">
                  <c:v>80.239915634062754</c:v>
                </c:pt>
                <c:pt idx="37">
                  <c:v>69.362901026992645</c:v>
                </c:pt>
                <c:pt idx="38">
                  <c:v>64.601429779383508</c:v>
                </c:pt>
                <c:pt idx="39">
                  <c:v>55.668660134877214</c:v>
                </c:pt>
                <c:pt idx="40">
                  <c:v>58.247360116518998</c:v>
                </c:pt>
                <c:pt idx="41">
                  <c:v>57.614332861857612</c:v>
                </c:pt>
                <c:pt idx="42">
                  <c:v>26.6468280806168</c:v>
                </c:pt>
                <c:pt idx="43">
                  <c:v>18.07349665924276</c:v>
                </c:pt>
                <c:pt idx="44">
                  <c:v>45.402148283992666</c:v>
                </c:pt>
                <c:pt idx="45">
                  <c:v>35.821927277754732</c:v>
                </c:pt>
                <c:pt idx="46">
                  <c:v>77.603843769373839</c:v>
                </c:pt>
                <c:pt idx="47">
                  <c:v>49.469876512411126</c:v>
                </c:pt>
                <c:pt idx="48">
                  <c:v>46.748410535876474</c:v>
                </c:pt>
                <c:pt idx="49">
                  <c:v>33.182259630948529</c:v>
                </c:pt>
                <c:pt idx="50">
                  <c:v>37.478438137055043</c:v>
                </c:pt>
                <c:pt idx="51">
                  <c:v>36.822552447552447</c:v>
                </c:pt>
                <c:pt idx="52">
                  <c:v>51.903114186851212</c:v>
                </c:pt>
                <c:pt idx="53">
                  <c:v>47.206823027718549</c:v>
                </c:pt>
                <c:pt idx="54">
                  <c:v>58.140179148582511</c:v>
                </c:pt>
                <c:pt idx="55">
                  <c:v>61.162944681875636</c:v>
                </c:pt>
                <c:pt idx="56">
                  <c:v>44.019223923104306</c:v>
                </c:pt>
                <c:pt idx="57">
                  <c:v>46.049240067549555</c:v>
                </c:pt>
                <c:pt idx="58">
                  <c:v>69.499649286883326</c:v>
                </c:pt>
                <c:pt idx="59">
                  <c:v>69.652650822669102</c:v>
                </c:pt>
                <c:pt idx="60">
                  <c:v>79.372894532262251</c:v>
                </c:pt>
                <c:pt idx="61">
                  <c:v>52.08858480374505</c:v>
                </c:pt>
                <c:pt idx="62">
                  <c:v>37.284768211920529</c:v>
                </c:pt>
                <c:pt idx="63">
                  <c:v>49.667405764966738</c:v>
                </c:pt>
                <c:pt idx="64">
                  <c:v>54.424588992137238</c:v>
                </c:pt>
                <c:pt idx="65">
                  <c:v>39.193892444145057</c:v>
                </c:pt>
                <c:pt idx="66">
                  <c:v>48.081534772182252</c:v>
                </c:pt>
                <c:pt idx="67">
                  <c:v>51.431601272534465</c:v>
                </c:pt>
                <c:pt idx="68">
                  <c:v>64.615655853314522</c:v>
                </c:pt>
                <c:pt idx="69">
                  <c:v>62.192002154301875</c:v>
                </c:pt>
                <c:pt idx="70">
                  <c:v>34.28203891300852</c:v>
                </c:pt>
                <c:pt idx="71">
                  <c:v>34.174865416744012</c:v>
                </c:pt>
                <c:pt idx="72">
                  <c:v>38.592602853580829</c:v>
                </c:pt>
                <c:pt idx="73">
                  <c:v>78.403826034972354</c:v>
                </c:pt>
                <c:pt idx="74">
                  <c:v>64.913043478260875</c:v>
                </c:pt>
                <c:pt idx="75">
                  <c:v>63.136004436434213</c:v>
                </c:pt>
                <c:pt idx="76">
                  <c:v>53.366131538063179</c:v>
                </c:pt>
                <c:pt idx="77">
                  <c:v>68.22660098522168</c:v>
                </c:pt>
                <c:pt idx="78">
                  <c:v>30.644768856447687</c:v>
                </c:pt>
                <c:pt idx="79">
                  <c:v>23.655685441020193</c:v>
                </c:pt>
                <c:pt idx="80">
                  <c:v>40.959546127281698</c:v>
                </c:pt>
                <c:pt idx="81">
                  <c:v>64.786695589298631</c:v>
                </c:pt>
                <c:pt idx="82">
                  <c:v>27.625354777672658</c:v>
                </c:pt>
                <c:pt idx="83">
                  <c:v>48.795327330250672</c:v>
                </c:pt>
                <c:pt idx="84">
                  <c:v>47.108271687962343</c:v>
                </c:pt>
                <c:pt idx="85">
                  <c:v>65.617291201691529</c:v>
                </c:pt>
                <c:pt idx="86">
                  <c:v>61.896189618961898</c:v>
                </c:pt>
                <c:pt idx="87">
                  <c:v>48.660977045320777</c:v>
                </c:pt>
                <c:pt idx="88">
                  <c:v>50.358438053470522</c:v>
                </c:pt>
                <c:pt idx="89">
                  <c:v>53.777838502527665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1-4330-8869-DBA855F9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normalidade!$L$4:$L$15</c:f>
              <c:numCache>
                <c:formatCode>0.00</c:formatCode>
                <c:ptCount val="12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  <c:pt idx="10">
                  <c:v>3.0303030303030303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normalidade!$I$4:$I$15</c:f>
              <c:strCache>
                <c:ptCount val="12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  <c:pt idx="10">
                  <c:v>(81,07; 87,96]</c:v>
                </c:pt>
                <c:pt idx="11">
                  <c:v>(87,96; ∞)</c:v>
                </c:pt>
              </c:strCache>
            </c:strRef>
          </c:cat>
          <c:val>
            <c:numRef>
              <c:f>normalidade!$M$4:$M$15</c:f>
              <c:numCache>
                <c:formatCode>0.00</c:formatCode>
                <c:ptCount val="12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  <c:pt idx="10">
                  <c:v>1.7195980716808168</c:v>
                </c:pt>
                <c:pt idx="11">
                  <c:v>0.70523458884744761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222943"/>
        <c:axId val="1539223359"/>
      </c:line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0</xdr:row>
      <xdr:rowOff>121920</xdr:rowOff>
    </xdr:from>
    <xdr:to>
      <xdr:col>17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0</xdr:row>
      <xdr:rowOff>121920</xdr:rowOff>
    </xdr:from>
    <xdr:to>
      <xdr:col>21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11</xdr:row>
      <xdr:rowOff>15240</xdr:rowOff>
    </xdr:from>
    <xdr:to>
      <xdr:col>17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11</xdr:row>
      <xdr:rowOff>15240</xdr:rowOff>
    </xdr:from>
    <xdr:to>
      <xdr:col>21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0</xdr:row>
      <xdr:rowOff>121920</xdr:rowOff>
    </xdr:from>
    <xdr:to>
      <xdr:col>13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19</xdr:col>
      <xdr:colOff>511200</xdr:colOff>
      <xdr:row>31</xdr:row>
      <xdr:rowOff>154080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316AB8D-FDBB-4305-B7DD-138EE6520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21">
        <v>52.855816467813</v>
      </c>
      <c r="G2" s="3" t="s">
        <v>7</v>
      </c>
    </row>
    <row r="3" spans="1:7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21">
        <v>14.2281708271629</v>
      </c>
      <c r="G3" s="3" t="s">
        <v>8</v>
      </c>
    </row>
    <row r="4" spans="1:7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3">
        <v>42</v>
      </c>
      <c r="G4" s="3" t="s">
        <v>9</v>
      </c>
    </row>
    <row r="5" spans="1:7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3">
        <v>134</v>
      </c>
      <c r="G5" s="3" t="s">
        <v>10</v>
      </c>
    </row>
    <row r="6" spans="1:7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</row>
    <row r="7" spans="1:7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</row>
    <row r="8" spans="1:7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</row>
    <row r="9" spans="1:7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</row>
    <row r="10" spans="1:7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</row>
    <row r="11" spans="1:7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</row>
    <row r="12" spans="1:7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</row>
    <row r="13" spans="1:7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</row>
    <row r="14" spans="1:7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</row>
    <row r="15" spans="1:7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</row>
    <row r="16" spans="1:7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</row>
    <row r="17" spans="1:21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</row>
    <row r="18" spans="1:21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  <c r="N19" s="4">
        <f>QUARTILE(B1:B103,1)</f>
        <v>6713</v>
      </c>
      <c r="O19" s="4">
        <f>QUARTILE(B1:B103,2)</f>
        <v>8108</v>
      </c>
      <c r="P19" s="4">
        <f>QUARTILE(B1:B103,3)</f>
        <v>9558</v>
      </c>
      <c r="Q19" s="4">
        <f>QUARTILE(B1:B103,4)</f>
        <v>16613</v>
      </c>
      <c r="R19" s="5"/>
      <c r="S19" s="1">
        <f>AVERAGE(B2:B200)</f>
        <v>8193.3939393939399</v>
      </c>
      <c r="T19" s="1">
        <f>_xlfn.STDEV.S(B2:B200)</f>
        <v>2196.7123153224748</v>
      </c>
      <c r="U19" s="1">
        <v>1</v>
      </c>
    </row>
    <row r="20" spans="1:21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  <c r="N21" s="4">
        <f>P19-N19</f>
        <v>2845</v>
      </c>
      <c r="O21" s="1">
        <v>1.5</v>
      </c>
      <c r="P21" s="1">
        <f>N19-O21*N21</f>
        <v>2445.5</v>
      </c>
      <c r="Q21" s="1">
        <f>P19+O21*N21</f>
        <v>13825.5</v>
      </c>
      <c r="R21" s="5"/>
      <c r="S21" s="1">
        <f>S19-U19*T19</f>
        <v>5996.6816240714652</v>
      </c>
      <c r="T21" s="1">
        <f>S19+U19*T19</f>
        <v>10390.106254716415</v>
      </c>
      <c r="U21" s="5"/>
    </row>
    <row r="22" spans="1:21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</row>
    <row r="25" spans="1:21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</row>
    <row r="26" spans="1:21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</row>
    <row r="27" spans="1:21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</row>
    <row r="28" spans="1:21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</row>
    <row r="29" spans="1:21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</row>
    <row r="30" spans="1:21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</row>
    <row r="31" spans="1:21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</row>
    <row r="32" spans="1:21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</row>
    <row r="33" spans="1:5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</row>
    <row r="34" spans="1:5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</row>
    <row r="35" spans="1:5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</row>
    <row r="36" spans="1:5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</row>
    <row r="37" spans="1:5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</row>
    <row r="38" spans="1:5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</row>
    <row r="39" spans="1:5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</row>
    <row r="40" spans="1:5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</row>
    <row r="41" spans="1:5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</row>
    <row r="42" spans="1:5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</row>
    <row r="43" spans="1:5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</row>
    <row r="44" spans="1:5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</row>
    <row r="45" spans="1:5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</row>
    <row r="46" spans="1:5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</row>
    <row r="47" spans="1:5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</row>
    <row r="48" spans="1:5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</row>
    <row r="49" spans="1:5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</row>
    <row r="50" spans="1:5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</row>
    <row r="51" spans="1:5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</row>
    <row r="52" spans="1:5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</row>
    <row r="53" spans="1:5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</row>
    <row r="54" spans="1:5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</row>
    <row r="55" spans="1:5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</row>
    <row r="56" spans="1:5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</row>
    <row r="57" spans="1:5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</row>
    <row r="58" spans="1:5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</row>
    <row r="59" spans="1:5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</row>
    <row r="60" spans="1:5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</row>
    <row r="61" spans="1:5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</row>
    <row r="62" spans="1:5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</row>
    <row r="63" spans="1:5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</row>
    <row r="64" spans="1:5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</row>
    <row r="65" spans="1:5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</row>
    <row r="66" spans="1:5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</row>
    <row r="67" spans="1:5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</row>
    <row r="68" spans="1:5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</row>
    <row r="69" spans="1:5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</row>
    <row r="70" spans="1:5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</row>
    <row r="71" spans="1:5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</row>
    <row r="72" spans="1:5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</row>
    <row r="73" spans="1:5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</row>
    <row r="74" spans="1:5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</row>
    <row r="75" spans="1:5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</row>
    <row r="76" spans="1:5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</row>
    <row r="77" spans="1:5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</row>
    <row r="78" spans="1:5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</row>
    <row r="79" spans="1:5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</row>
    <row r="80" spans="1:5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</row>
    <row r="81" spans="1:5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</row>
    <row r="82" spans="1:5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</row>
    <row r="83" spans="1:5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</row>
    <row r="84" spans="1:5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</row>
    <row r="85" spans="1:5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</row>
    <row r="86" spans="1:5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</row>
    <row r="87" spans="1:5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</row>
    <row r="88" spans="1:5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</row>
    <row r="89" spans="1:5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</row>
    <row r="90" spans="1:5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</row>
    <row r="91" spans="1:5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</row>
    <row r="92" spans="1:5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</row>
    <row r="93" spans="1:5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</row>
    <row r="94" spans="1:5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</row>
    <row r="95" spans="1:5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</row>
    <row r="96" spans="1:5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</row>
    <row r="97" spans="1:5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</row>
    <row r="98" spans="1:5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</row>
    <row r="99" spans="1:5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</row>
    <row r="100" spans="1:5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H200"/>
  <sheetViews>
    <sheetView showGridLines="0" tabSelected="1" workbookViewId="0">
      <selection activeCell="G4" sqref="G4:H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14.5546875" bestFit="1" customWidth="1"/>
    <col min="7" max="7" width="9.33203125" bestFit="1" customWidth="1"/>
    <col min="8" max="8" width="19.88671875" bestFit="1" customWidth="1"/>
  </cols>
  <sheetData>
    <row r="1" spans="1:8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28" t="s">
        <v>63</v>
      </c>
      <c r="G1" s="9" t="s">
        <v>5</v>
      </c>
      <c r="H1" s="7" t="s">
        <v>6</v>
      </c>
    </row>
    <row r="2" spans="1:8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30">
        <f>IF(B2=0,"",100*(C2)/B2)</f>
        <v>87.697017802471933</v>
      </c>
      <c r="G2" s="10">
        <f>AVERAGE(E2:E200)</f>
        <v>52.855816467813042</v>
      </c>
      <c r="H2" s="1" t="s">
        <v>7</v>
      </c>
    </row>
    <row r="3" spans="1:8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30">
        <f t="shared" ref="F3:F66" si="0">IF(B3=0,"",100*(C3)/B3)</f>
        <v>75.561533288500343</v>
      </c>
      <c r="G3" s="10">
        <f>_xlfn.STDEV.S(E2:E200)</f>
        <v>14.300579288825407</v>
      </c>
      <c r="H3" s="1" t="s">
        <v>8</v>
      </c>
    </row>
    <row r="4" spans="1:8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30">
        <f t="shared" si="0"/>
        <v>53.872770827788131</v>
      </c>
      <c r="G4" s="31">
        <f>AVERAGE(F2:F200)</f>
        <v>52.611093779900131</v>
      </c>
      <c r="H4" s="1" t="s">
        <v>64</v>
      </c>
    </row>
    <row r="5" spans="1:8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30">
        <f t="shared" si="0"/>
        <v>66.05791807983303</v>
      </c>
      <c r="G5" s="31">
        <f>_xlfn.STDEV.S(F2:F200)</f>
        <v>14.459019323226476</v>
      </c>
      <c r="H5" s="1" t="s">
        <v>65</v>
      </c>
    </row>
    <row r="6" spans="1:8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  <c r="F6" s="30">
        <f t="shared" si="0"/>
        <v>47.577992058990354</v>
      </c>
      <c r="G6" s="11">
        <v>15</v>
      </c>
      <c r="H6" s="1" t="s">
        <v>9</v>
      </c>
    </row>
    <row r="7" spans="1:8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  <c r="F7" s="30">
        <f t="shared" si="0"/>
        <v>86.026163042536609</v>
      </c>
      <c r="G7" s="11">
        <v>232</v>
      </c>
      <c r="H7" s="1" t="s">
        <v>10</v>
      </c>
    </row>
    <row r="8" spans="1:8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  <c r="F8" s="30">
        <f t="shared" si="0"/>
        <v>39.175582127123974</v>
      </c>
      <c r="G8" s="12">
        <f>MIN(E2:E200)</f>
        <v>19.086859688195901</v>
      </c>
      <c r="H8" s="1" t="s">
        <v>11</v>
      </c>
    </row>
    <row r="9" spans="1:8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  <c r="F9" s="30">
        <f t="shared" si="0"/>
        <v>64.157585917854149</v>
      </c>
      <c r="G9" s="12">
        <f>MAX(E2:E200)</f>
        <v>87.957818346751296</v>
      </c>
      <c r="H9" s="1" t="s">
        <v>12</v>
      </c>
    </row>
    <row r="10" spans="1:8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  <c r="F10" s="30">
        <f t="shared" si="0"/>
        <v>50.301555390963919</v>
      </c>
      <c r="G10" s="13">
        <f>100*G3/G2</f>
        <v>27.055828940858106</v>
      </c>
      <c r="H10" s="1" t="s">
        <v>29</v>
      </c>
    </row>
    <row r="11" spans="1:8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  <c r="F11" s="30">
        <f t="shared" si="0"/>
        <v>28.716826785884145</v>
      </c>
      <c r="G11" s="29" t="s">
        <v>28</v>
      </c>
      <c r="H11" s="23"/>
    </row>
    <row r="12" spans="1:8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  <c r="F12" s="30">
        <f t="shared" si="0"/>
        <v>61.849051219860179</v>
      </c>
      <c r="G12" s="11">
        <v>0</v>
      </c>
      <c r="H12" s="8" t="s">
        <v>30</v>
      </c>
    </row>
    <row r="13" spans="1:8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  <c r="F13" s="30">
        <f t="shared" si="0"/>
        <v>57.870593915982617</v>
      </c>
      <c r="G13" s="11">
        <f>COUNT(A2:A200)</f>
        <v>99</v>
      </c>
      <c r="H13" s="8" t="s">
        <v>31</v>
      </c>
    </row>
    <row r="14" spans="1:8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  <c r="F14" s="30">
        <f t="shared" si="0"/>
        <v>35.416254696460349</v>
      </c>
      <c r="H14" s="6"/>
    </row>
    <row r="15" spans="1:8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  <c r="F15" s="30">
        <f t="shared" si="0"/>
        <v>36.731001206272616</v>
      </c>
    </row>
    <row r="16" spans="1:8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  <c r="F16" s="30">
        <f t="shared" si="0"/>
        <v>68.789903489235343</v>
      </c>
    </row>
    <row r="17" spans="1:6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  <c r="F17" s="30">
        <f t="shared" si="0"/>
        <v>42.420779220779224</v>
      </c>
    </row>
    <row r="18" spans="1:6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  <c r="F18" s="30">
        <f t="shared" si="0"/>
        <v>56.510344827586209</v>
      </c>
    </row>
    <row r="19" spans="1:6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  <c r="F19" s="30">
        <f t="shared" si="0"/>
        <v>70.095450852965072</v>
      </c>
    </row>
    <row r="20" spans="1:6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  <c r="F20" s="30">
        <f t="shared" si="0"/>
        <v>40.549943883277216</v>
      </c>
    </row>
    <row r="21" spans="1:6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  <c r="F21" s="30">
        <f t="shared" si="0"/>
        <v>42.660080156584954</v>
      </c>
    </row>
    <row r="22" spans="1:6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  <c r="F22" s="30">
        <f t="shared" si="0"/>
        <v>43.487789605510329</v>
      </c>
    </row>
    <row r="23" spans="1:6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  <c r="F23" s="30">
        <f t="shared" si="0"/>
        <v>64.980273845439783</v>
      </c>
    </row>
    <row r="24" spans="1:6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  <c r="F24" s="30">
        <f t="shared" si="0"/>
        <v>56.395816572807725</v>
      </c>
    </row>
    <row r="25" spans="1:6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  <c r="F25" s="30">
        <f t="shared" si="0"/>
        <v>65.049199305421567</v>
      </c>
    </row>
    <row r="26" spans="1:6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  <c r="F26" s="30">
        <f t="shared" si="0"/>
        <v>36.753843082451588</v>
      </c>
    </row>
    <row r="27" spans="1:6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  <c r="F27" s="30">
        <f t="shared" si="0"/>
        <v>50.69667738478028</v>
      </c>
    </row>
    <row r="28" spans="1:6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  <c r="F28" s="30">
        <f t="shared" si="0"/>
        <v>47.953567497248073</v>
      </c>
    </row>
    <row r="29" spans="1:6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  <c r="F29" s="30">
        <f t="shared" si="0"/>
        <v>49.831356762049829</v>
      </c>
    </row>
    <row r="30" spans="1:6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  <c r="F30" s="30">
        <f t="shared" si="0"/>
        <v>51.276775989350114</v>
      </c>
    </row>
    <row r="31" spans="1:6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  <c r="F31" s="30">
        <f t="shared" si="0"/>
        <v>53.788209606986896</v>
      </c>
    </row>
    <row r="32" spans="1:6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  <c r="F32" s="30">
        <f t="shared" si="0"/>
        <v>46.53866248693835</v>
      </c>
    </row>
    <row r="33" spans="1:6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  <c r="F33" s="30">
        <f t="shared" si="0"/>
        <v>38.320299217953078</v>
      </c>
    </row>
    <row r="34" spans="1:6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  <c r="F34" s="30">
        <f t="shared" si="0"/>
        <v>52.986900820498057</v>
      </c>
    </row>
    <row r="35" spans="1:6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  <c r="F35" s="30">
        <f t="shared" si="0"/>
        <v>57.080736338599799</v>
      </c>
    </row>
    <row r="36" spans="1:6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  <c r="F36" s="30">
        <f t="shared" si="0"/>
        <v>51.675159926271277</v>
      </c>
    </row>
    <row r="37" spans="1:6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  <c r="F37" s="30">
        <f t="shared" si="0"/>
        <v>58.978220574606119</v>
      </c>
    </row>
    <row r="38" spans="1:6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  <c r="F38" s="30">
        <f t="shared" si="0"/>
        <v>80.239915634062754</v>
      </c>
    </row>
    <row r="39" spans="1:6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  <c r="F39" s="30">
        <f t="shared" si="0"/>
        <v>69.362901026992645</v>
      </c>
    </row>
    <row r="40" spans="1:6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  <c r="F40" s="30">
        <f t="shared" si="0"/>
        <v>64.601429779383508</v>
      </c>
    </row>
    <row r="41" spans="1:6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  <c r="F41" s="30">
        <f t="shared" si="0"/>
        <v>55.668660134877214</v>
      </c>
    </row>
    <row r="42" spans="1:6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  <c r="F42" s="30">
        <f t="shared" si="0"/>
        <v>58.247360116518998</v>
      </c>
    </row>
    <row r="43" spans="1:6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  <c r="F43" s="30">
        <f t="shared" si="0"/>
        <v>57.614332861857612</v>
      </c>
    </row>
    <row r="44" spans="1:6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  <c r="F44" s="30">
        <f t="shared" si="0"/>
        <v>26.6468280806168</v>
      </c>
    </row>
    <row r="45" spans="1:6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  <c r="F45" s="30">
        <f t="shared" si="0"/>
        <v>18.07349665924276</v>
      </c>
    </row>
    <row r="46" spans="1:6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  <c r="F46" s="30">
        <f t="shared" si="0"/>
        <v>45.402148283992666</v>
      </c>
    </row>
    <row r="47" spans="1:6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  <c r="F47" s="30">
        <f t="shared" si="0"/>
        <v>35.821927277754732</v>
      </c>
    </row>
    <row r="48" spans="1:6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  <c r="F48" s="30">
        <f t="shared" si="0"/>
        <v>77.603843769373839</v>
      </c>
    </row>
    <row r="49" spans="1:6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  <c r="F49" s="30">
        <f t="shared" si="0"/>
        <v>49.469876512411126</v>
      </c>
    </row>
    <row r="50" spans="1:6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  <c r="F50" s="30">
        <f t="shared" si="0"/>
        <v>46.748410535876474</v>
      </c>
    </row>
    <row r="51" spans="1:6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  <c r="F51" s="30">
        <f t="shared" si="0"/>
        <v>33.182259630948529</v>
      </c>
    </row>
    <row r="52" spans="1:6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  <c r="F52" s="30">
        <f t="shared" si="0"/>
        <v>37.478438137055043</v>
      </c>
    </row>
    <row r="53" spans="1:6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  <c r="F53" s="30">
        <f t="shared" si="0"/>
        <v>36.822552447552447</v>
      </c>
    </row>
    <row r="54" spans="1:6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  <c r="F54" s="30">
        <f t="shared" si="0"/>
        <v>51.903114186851212</v>
      </c>
    </row>
    <row r="55" spans="1:6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  <c r="F55" s="30">
        <f t="shared" si="0"/>
        <v>47.206823027718549</v>
      </c>
    </row>
    <row r="56" spans="1:6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  <c r="F56" s="30">
        <f t="shared" si="0"/>
        <v>58.140179148582511</v>
      </c>
    </row>
    <row r="57" spans="1:6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  <c r="F57" s="30">
        <f t="shared" si="0"/>
        <v>61.162944681875636</v>
      </c>
    </row>
    <row r="58" spans="1:6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  <c r="F58" s="30">
        <f t="shared" si="0"/>
        <v>44.019223923104306</v>
      </c>
    </row>
    <row r="59" spans="1:6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  <c r="F59" s="30">
        <f t="shared" si="0"/>
        <v>46.049240067549555</v>
      </c>
    </row>
    <row r="60" spans="1:6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  <c r="F60" s="30">
        <f t="shared" si="0"/>
        <v>69.499649286883326</v>
      </c>
    </row>
    <row r="61" spans="1:6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  <c r="F61" s="30">
        <f t="shared" si="0"/>
        <v>69.652650822669102</v>
      </c>
    </row>
    <row r="62" spans="1:6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  <c r="F62" s="30">
        <f t="shared" si="0"/>
        <v>79.372894532262251</v>
      </c>
    </row>
    <row r="63" spans="1:6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  <c r="F63" s="30">
        <f t="shared" si="0"/>
        <v>52.08858480374505</v>
      </c>
    </row>
    <row r="64" spans="1:6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  <c r="F64" s="30">
        <f t="shared" si="0"/>
        <v>37.284768211920529</v>
      </c>
    </row>
    <row r="65" spans="1:6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  <c r="F65" s="30">
        <f t="shared" si="0"/>
        <v>49.667405764966738</v>
      </c>
    </row>
    <row r="66" spans="1:6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  <c r="F66" s="30">
        <f t="shared" si="0"/>
        <v>54.424588992137238</v>
      </c>
    </row>
    <row r="67" spans="1:6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  <c r="F67" s="30">
        <f t="shared" ref="F67:F130" si="1">IF(B67=0,"",100*(C67)/B67)</f>
        <v>39.193892444145057</v>
      </c>
    </row>
    <row r="68" spans="1:6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  <c r="F68" s="30">
        <f t="shared" si="1"/>
        <v>48.081534772182252</v>
      </c>
    </row>
    <row r="69" spans="1:6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  <c r="F69" s="30">
        <f t="shared" si="1"/>
        <v>51.431601272534465</v>
      </c>
    </row>
    <row r="70" spans="1:6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  <c r="F70" s="30">
        <f t="shared" si="1"/>
        <v>64.615655853314522</v>
      </c>
    </row>
    <row r="71" spans="1:6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  <c r="F71" s="30">
        <f t="shared" si="1"/>
        <v>62.192002154301875</v>
      </c>
    </row>
    <row r="72" spans="1:6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  <c r="F72" s="30">
        <f t="shared" si="1"/>
        <v>34.28203891300852</v>
      </c>
    </row>
    <row r="73" spans="1:6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  <c r="F73" s="30">
        <f t="shared" si="1"/>
        <v>34.174865416744012</v>
      </c>
    </row>
    <row r="74" spans="1:6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  <c r="F74" s="30">
        <f t="shared" si="1"/>
        <v>38.592602853580829</v>
      </c>
    </row>
    <row r="75" spans="1:6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  <c r="F75" s="30">
        <f t="shared" si="1"/>
        <v>78.403826034972354</v>
      </c>
    </row>
    <row r="76" spans="1:6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  <c r="F76" s="30">
        <f t="shared" si="1"/>
        <v>64.913043478260875</v>
      </c>
    </row>
    <row r="77" spans="1:6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  <c r="F77" s="30">
        <f t="shared" si="1"/>
        <v>63.136004436434213</v>
      </c>
    </row>
    <row r="78" spans="1:6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  <c r="F78" s="30">
        <f t="shared" si="1"/>
        <v>53.366131538063179</v>
      </c>
    </row>
    <row r="79" spans="1:6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  <c r="F79" s="30">
        <f t="shared" si="1"/>
        <v>68.22660098522168</v>
      </c>
    </row>
    <row r="80" spans="1:6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  <c r="F80" s="30">
        <f t="shared" si="1"/>
        <v>30.644768856447687</v>
      </c>
    </row>
    <row r="81" spans="1:6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  <c r="F81" s="30">
        <f t="shared" si="1"/>
        <v>23.655685441020193</v>
      </c>
    </row>
    <row r="82" spans="1:6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  <c r="F82" s="30">
        <f t="shared" si="1"/>
        <v>40.959546127281698</v>
      </c>
    </row>
    <row r="83" spans="1:6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  <c r="F83" s="30">
        <f t="shared" si="1"/>
        <v>64.786695589298631</v>
      </c>
    </row>
    <row r="84" spans="1:6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  <c r="F84" s="30">
        <f t="shared" si="1"/>
        <v>27.625354777672658</v>
      </c>
    </row>
    <row r="85" spans="1:6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  <c r="F85" s="30">
        <f t="shared" si="1"/>
        <v>48.795327330250672</v>
      </c>
    </row>
    <row r="86" spans="1:6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  <c r="F86" s="30">
        <f t="shared" si="1"/>
        <v>47.108271687962343</v>
      </c>
    </row>
    <row r="87" spans="1:6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  <c r="F87" s="30">
        <f t="shared" si="1"/>
        <v>65.617291201691529</v>
      </c>
    </row>
    <row r="88" spans="1:6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  <c r="F88" s="30">
        <f t="shared" si="1"/>
        <v>61.896189618961898</v>
      </c>
    </row>
    <row r="89" spans="1:6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  <c r="F89" s="30">
        <f t="shared" si="1"/>
        <v>48.660977045320777</v>
      </c>
    </row>
    <row r="90" spans="1:6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  <c r="F90" s="30">
        <f t="shared" si="1"/>
        <v>50.358438053470522</v>
      </c>
    </row>
    <row r="91" spans="1:6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  <c r="F91" s="30">
        <f t="shared" si="1"/>
        <v>53.777838502527665</v>
      </c>
    </row>
    <row r="92" spans="1:6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  <c r="F92" s="30">
        <f t="shared" si="1"/>
        <v>82.385547115582014</v>
      </c>
    </row>
    <row r="93" spans="1:6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  <c r="F93" s="30">
        <f t="shared" si="1"/>
        <v>40.282809395816294</v>
      </c>
    </row>
    <row r="94" spans="1:6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  <c r="F94" s="30">
        <f t="shared" si="1"/>
        <v>63.820384889522451</v>
      </c>
    </row>
    <row r="95" spans="1:6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  <c r="F95" s="30">
        <f t="shared" si="1"/>
        <v>41.465300599265419</v>
      </c>
    </row>
    <row r="96" spans="1:6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  <c r="F96" s="30">
        <f t="shared" si="1"/>
        <v>36.04593929450369</v>
      </c>
    </row>
    <row r="97" spans="1:6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  <c r="F97" s="30">
        <f t="shared" si="1"/>
        <v>56.628750735438324</v>
      </c>
    </row>
    <row r="98" spans="1:6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  <c r="F98" s="30">
        <f t="shared" si="1"/>
        <v>46.052074513124474</v>
      </c>
    </row>
    <row r="99" spans="1:6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  <c r="F99" s="30">
        <f t="shared" si="1"/>
        <v>75.017205781142465</v>
      </c>
    </row>
    <row r="100" spans="1:6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  <c r="F100" s="30">
        <f t="shared" si="1"/>
        <v>51.015801354401809</v>
      </c>
    </row>
    <row r="101" spans="1:6" x14ac:dyDescent="0.3">
      <c r="A101" s="3"/>
      <c r="B101" s="3"/>
      <c r="C101" s="3"/>
      <c r="D101" s="3"/>
      <c r="E101" s="3"/>
      <c r="F101" s="30" t="str">
        <f t="shared" si="1"/>
        <v/>
      </c>
    </row>
    <row r="102" spans="1:6" x14ac:dyDescent="0.3">
      <c r="A102" s="3"/>
      <c r="B102" s="3"/>
      <c r="C102" s="3"/>
      <c r="D102" s="3"/>
      <c r="E102" s="3"/>
      <c r="F102" s="30" t="str">
        <f t="shared" si="1"/>
        <v/>
      </c>
    </row>
    <row r="103" spans="1:6" x14ac:dyDescent="0.3">
      <c r="A103" s="3"/>
      <c r="B103" s="3"/>
      <c r="C103" s="3"/>
      <c r="D103" s="3"/>
      <c r="E103" s="3"/>
      <c r="F103" s="30" t="str">
        <f t="shared" si="1"/>
        <v/>
      </c>
    </row>
    <row r="104" spans="1:6" x14ac:dyDescent="0.3">
      <c r="A104" s="3"/>
      <c r="B104" s="3"/>
      <c r="C104" s="3"/>
      <c r="D104" s="3"/>
      <c r="E104" s="3"/>
      <c r="F104" s="30" t="str">
        <f t="shared" si="1"/>
        <v/>
      </c>
    </row>
    <row r="105" spans="1:6" x14ac:dyDescent="0.3">
      <c r="A105" s="3"/>
      <c r="B105" s="3"/>
      <c r="C105" s="3"/>
      <c r="D105" s="3"/>
      <c r="E105" s="3"/>
      <c r="F105" s="30" t="str">
        <f t="shared" si="1"/>
        <v/>
      </c>
    </row>
    <row r="106" spans="1:6" x14ac:dyDescent="0.3">
      <c r="A106" s="3"/>
      <c r="B106" s="3"/>
      <c r="C106" s="3"/>
      <c r="D106" s="3"/>
      <c r="E106" s="3"/>
      <c r="F106" s="30" t="str">
        <f t="shared" si="1"/>
        <v/>
      </c>
    </row>
    <row r="107" spans="1:6" x14ac:dyDescent="0.3">
      <c r="A107" s="3"/>
      <c r="B107" s="3"/>
      <c r="C107" s="3"/>
      <c r="D107" s="3"/>
      <c r="E107" s="3"/>
      <c r="F107" s="30" t="str">
        <f t="shared" si="1"/>
        <v/>
      </c>
    </row>
    <row r="108" spans="1:6" x14ac:dyDescent="0.3">
      <c r="A108" s="3"/>
      <c r="B108" s="3"/>
      <c r="C108" s="3"/>
      <c r="D108" s="3"/>
      <c r="E108" s="3"/>
      <c r="F108" s="30" t="str">
        <f t="shared" si="1"/>
        <v/>
      </c>
    </row>
    <row r="109" spans="1:6" x14ac:dyDescent="0.3">
      <c r="A109" s="3"/>
      <c r="B109" s="3"/>
      <c r="C109" s="3"/>
      <c r="D109" s="3"/>
      <c r="E109" s="3"/>
      <c r="F109" s="30" t="str">
        <f t="shared" si="1"/>
        <v/>
      </c>
    </row>
    <row r="110" spans="1:6" x14ac:dyDescent="0.3">
      <c r="A110" s="3"/>
      <c r="B110" s="3"/>
      <c r="C110" s="3"/>
      <c r="D110" s="3"/>
      <c r="E110" s="3"/>
      <c r="F110" s="30" t="str">
        <f t="shared" si="1"/>
        <v/>
      </c>
    </row>
    <row r="111" spans="1:6" x14ac:dyDescent="0.3">
      <c r="A111" s="3"/>
      <c r="B111" s="3"/>
      <c r="C111" s="3"/>
      <c r="D111" s="3"/>
      <c r="E111" s="3"/>
      <c r="F111" s="30" t="str">
        <f t="shared" si="1"/>
        <v/>
      </c>
    </row>
    <row r="112" spans="1:6" x14ac:dyDescent="0.3">
      <c r="A112" s="3"/>
      <c r="B112" s="3"/>
      <c r="C112" s="3"/>
      <c r="D112" s="3"/>
      <c r="E112" s="3"/>
      <c r="F112" s="30" t="str">
        <f t="shared" si="1"/>
        <v/>
      </c>
    </row>
    <row r="113" spans="1:6" x14ac:dyDescent="0.3">
      <c r="A113" s="3"/>
      <c r="B113" s="3"/>
      <c r="C113" s="3"/>
      <c r="D113" s="3"/>
      <c r="E113" s="3"/>
      <c r="F113" s="30" t="str">
        <f t="shared" si="1"/>
        <v/>
      </c>
    </row>
    <row r="114" spans="1:6" x14ac:dyDescent="0.3">
      <c r="A114" s="3"/>
      <c r="B114" s="3"/>
      <c r="C114" s="3"/>
      <c r="D114" s="3"/>
      <c r="E114" s="3"/>
      <c r="F114" s="30" t="str">
        <f t="shared" si="1"/>
        <v/>
      </c>
    </row>
    <row r="115" spans="1:6" x14ac:dyDescent="0.3">
      <c r="A115" s="3"/>
      <c r="B115" s="3"/>
      <c r="C115" s="3"/>
      <c r="D115" s="3"/>
      <c r="E115" s="3"/>
      <c r="F115" s="30" t="str">
        <f t="shared" si="1"/>
        <v/>
      </c>
    </row>
    <row r="116" spans="1:6" x14ac:dyDescent="0.3">
      <c r="A116" s="3"/>
      <c r="B116" s="3"/>
      <c r="C116" s="3"/>
      <c r="D116" s="3"/>
      <c r="E116" s="3"/>
      <c r="F116" s="30" t="str">
        <f t="shared" si="1"/>
        <v/>
      </c>
    </row>
    <row r="117" spans="1:6" x14ac:dyDescent="0.3">
      <c r="A117" s="3"/>
      <c r="B117" s="3"/>
      <c r="C117" s="3"/>
      <c r="D117" s="3"/>
      <c r="E117" s="3"/>
      <c r="F117" s="30" t="str">
        <f t="shared" si="1"/>
        <v/>
      </c>
    </row>
    <row r="118" spans="1:6" x14ac:dyDescent="0.3">
      <c r="A118" s="3"/>
      <c r="B118" s="3"/>
      <c r="C118" s="3"/>
      <c r="D118" s="3"/>
      <c r="E118" s="3"/>
      <c r="F118" s="30" t="str">
        <f t="shared" si="1"/>
        <v/>
      </c>
    </row>
    <row r="119" spans="1:6" x14ac:dyDescent="0.3">
      <c r="A119" s="3"/>
      <c r="B119" s="3"/>
      <c r="C119" s="3"/>
      <c r="D119" s="3"/>
      <c r="E119" s="3"/>
      <c r="F119" s="30" t="str">
        <f t="shared" si="1"/>
        <v/>
      </c>
    </row>
    <row r="120" spans="1:6" x14ac:dyDescent="0.3">
      <c r="A120" s="3"/>
      <c r="B120" s="3"/>
      <c r="C120" s="3"/>
      <c r="D120" s="3"/>
      <c r="E120" s="3"/>
      <c r="F120" s="30" t="str">
        <f t="shared" si="1"/>
        <v/>
      </c>
    </row>
    <row r="121" spans="1:6" x14ac:dyDescent="0.3">
      <c r="A121" s="3"/>
      <c r="B121" s="3"/>
      <c r="C121" s="3"/>
      <c r="D121" s="3"/>
      <c r="E121" s="3"/>
      <c r="F121" s="30" t="str">
        <f t="shared" si="1"/>
        <v/>
      </c>
    </row>
    <row r="122" spans="1:6" x14ac:dyDescent="0.3">
      <c r="A122" s="3"/>
      <c r="B122" s="3"/>
      <c r="C122" s="3"/>
      <c r="D122" s="3"/>
      <c r="E122" s="3"/>
      <c r="F122" s="30" t="str">
        <f t="shared" si="1"/>
        <v/>
      </c>
    </row>
    <row r="123" spans="1:6" x14ac:dyDescent="0.3">
      <c r="A123" s="3"/>
      <c r="B123" s="3"/>
      <c r="C123" s="3"/>
      <c r="D123" s="3"/>
      <c r="E123" s="3"/>
      <c r="F123" s="30" t="str">
        <f t="shared" si="1"/>
        <v/>
      </c>
    </row>
    <row r="124" spans="1:6" x14ac:dyDescent="0.3">
      <c r="A124" s="3"/>
      <c r="B124" s="3"/>
      <c r="C124" s="3"/>
      <c r="D124" s="3"/>
      <c r="E124" s="3"/>
      <c r="F124" s="30" t="str">
        <f t="shared" si="1"/>
        <v/>
      </c>
    </row>
    <row r="125" spans="1:6" x14ac:dyDescent="0.3">
      <c r="A125" s="3"/>
      <c r="B125" s="3"/>
      <c r="C125" s="3"/>
      <c r="D125" s="3"/>
      <c r="E125" s="3"/>
      <c r="F125" s="30" t="str">
        <f t="shared" si="1"/>
        <v/>
      </c>
    </row>
    <row r="126" spans="1:6" x14ac:dyDescent="0.3">
      <c r="A126" s="3"/>
      <c r="B126" s="3"/>
      <c r="C126" s="3"/>
      <c r="D126" s="3"/>
      <c r="E126" s="3"/>
      <c r="F126" s="30" t="str">
        <f t="shared" si="1"/>
        <v/>
      </c>
    </row>
    <row r="127" spans="1:6" x14ac:dyDescent="0.3">
      <c r="A127" s="3"/>
      <c r="B127" s="3"/>
      <c r="C127" s="3"/>
      <c r="D127" s="3"/>
      <c r="E127" s="3"/>
      <c r="F127" s="30" t="str">
        <f t="shared" si="1"/>
        <v/>
      </c>
    </row>
    <row r="128" spans="1:6" x14ac:dyDescent="0.3">
      <c r="A128" s="3"/>
      <c r="B128" s="3"/>
      <c r="C128" s="3"/>
      <c r="D128" s="3"/>
      <c r="E128" s="3"/>
      <c r="F128" s="30" t="str">
        <f t="shared" si="1"/>
        <v/>
      </c>
    </row>
    <row r="129" spans="1:6" x14ac:dyDescent="0.3">
      <c r="A129" s="3"/>
      <c r="B129" s="3"/>
      <c r="C129" s="3"/>
      <c r="D129" s="3"/>
      <c r="E129" s="3"/>
      <c r="F129" s="30" t="str">
        <f t="shared" si="1"/>
        <v/>
      </c>
    </row>
    <row r="130" spans="1:6" x14ac:dyDescent="0.3">
      <c r="A130" s="3"/>
      <c r="B130" s="3"/>
      <c r="C130" s="3"/>
      <c r="D130" s="3"/>
      <c r="E130" s="3"/>
      <c r="F130" s="30" t="str">
        <f t="shared" si="1"/>
        <v/>
      </c>
    </row>
    <row r="131" spans="1:6" x14ac:dyDescent="0.3">
      <c r="A131" s="3"/>
      <c r="B131" s="3"/>
      <c r="C131" s="3"/>
      <c r="D131" s="3"/>
      <c r="E131" s="3"/>
      <c r="F131" s="30" t="str">
        <f t="shared" ref="F131:F194" si="2">IF(B131=0,"",100*(C131)/B131)</f>
        <v/>
      </c>
    </row>
    <row r="132" spans="1:6" x14ac:dyDescent="0.3">
      <c r="A132" s="3"/>
      <c r="B132" s="3"/>
      <c r="C132" s="3"/>
      <c r="D132" s="3"/>
      <c r="E132" s="3"/>
      <c r="F132" s="30" t="str">
        <f t="shared" si="2"/>
        <v/>
      </c>
    </row>
    <row r="133" spans="1:6" x14ac:dyDescent="0.3">
      <c r="A133" s="3"/>
      <c r="B133" s="3"/>
      <c r="C133" s="3"/>
      <c r="D133" s="3"/>
      <c r="E133" s="3"/>
      <c r="F133" s="30" t="str">
        <f t="shared" si="2"/>
        <v/>
      </c>
    </row>
    <row r="134" spans="1:6" x14ac:dyDescent="0.3">
      <c r="A134" s="3"/>
      <c r="B134" s="3"/>
      <c r="C134" s="3"/>
      <c r="D134" s="3"/>
      <c r="E134" s="3"/>
      <c r="F134" s="30" t="str">
        <f t="shared" si="2"/>
        <v/>
      </c>
    </row>
    <row r="135" spans="1:6" x14ac:dyDescent="0.3">
      <c r="A135" s="3"/>
      <c r="B135" s="3"/>
      <c r="C135" s="3"/>
      <c r="D135" s="3"/>
      <c r="E135" s="3"/>
      <c r="F135" s="30" t="str">
        <f t="shared" si="2"/>
        <v/>
      </c>
    </row>
    <row r="136" spans="1:6" x14ac:dyDescent="0.3">
      <c r="A136" s="3"/>
      <c r="B136" s="3"/>
      <c r="C136" s="3"/>
      <c r="D136" s="3"/>
      <c r="E136" s="3"/>
      <c r="F136" s="30" t="str">
        <f t="shared" si="2"/>
        <v/>
      </c>
    </row>
    <row r="137" spans="1:6" x14ac:dyDescent="0.3">
      <c r="A137" s="3"/>
      <c r="B137" s="3"/>
      <c r="C137" s="3"/>
      <c r="D137" s="3"/>
      <c r="E137" s="3"/>
      <c r="F137" s="30" t="str">
        <f t="shared" si="2"/>
        <v/>
      </c>
    </row>
    <row r="138" spans="1:6" x14ac:dyDescent="0.3">
      <c r="A138" s="3"/>
      <c r="B138" s="3"/>
      <c r="C138" s="3"/>
      <c r="D138" s="3"/>
      <c r="E138" s="3"/>
      <c r="F138" s="30" t="str">
        <f t="shared" si="2"/>
        <v/>
      </c>
    </row>
    <row r="139" spans="1:6" x14ac:dyDescent="0.3">
      <c r="A139" s="3"/>
      <c r="B139" s="3"/>
      <c r="C139" s="3"/>
      <c r="D139" s="3"/>
      <c r="E139" s="3"/>
      <c r="F139" s="30" t="str">
        <f t="shared" si="2"/>
        <v/>
      </c>
    </row>
    <row r="140" spans="1:6" x14ac:dyDescent="0.3">
      <c r="A140" s="3"/>
      <c r="B140" s="3"/>
      <c r="C140" s="3"/>
      <c r="D140" s="3"/>
      <c r="E140" s="3"/>
      <c r="F140" s="30" t="str">
        <f t="shared" si="2"/>
        <v/>
      </c>
    </row>
    <row r="141" spans="1:6" x14ac:dyDescent="0.3">
      <c r="A141" s="3"/>
      <c r="B141" s="3"/>
      <c r="C141" s="3"/>
      <c r="D141" s="3"/>
      <c r="E141" s="3"/>
      <c r="F141" s="30" t="str">
        <f t="shared" si="2"/>
        <v/>
      </c>
    </row>
    <row r="142" spans="1:6" x14ac:dyDescent="0.3">
      <c r="A142" s="3"/>
      <c r="B142" s="3"/>
      <c r="C142" s="3"/>
      <c r="D142" s="3"/>
      <c r="E142" s="3"/>
      <c r="F142" s="30" t="str">
        <f t="shared" si="2"/>
        <v/>
      </c>
    </row>
    <row r="143" spans="1:6" x14ac:dyDescent="0.3">
      <c r="A143" s="3"/>
      <c r="B143" s="3"/>
      <c r="C143" s="3"/>
      <c r="D143" s="3"/>
      <c r="E143" s="3"/>
      <c r="F143" s="30" t="str">
        <f t="shared" si="2"/>
        <v/>
      </c>
    </row>
    <row r="144" spans="1:6" x14ac:dyDescent="0.3">
      <c r="A144" s="3"/>
      <c r="B144" s="3"/>
      <c r="C144" s="3"/>
      <c r="D144" s="3"/>
      <c r="E144" s="3"/>
      <c r="F144" s="30" t="str">
        <f t="shared" si="2"/>
        <v/>
      </c>
    </row>
    <row r="145" spans="1:6" x14ac:dyDescent="0.3">
      <c r="A145" s="3"/>
      <c r="B145" s="3"/>
      <c r="C145" s="3"/>
      <c r="D145" s="3"/>
      <c r="E145" s="3"/>
      <c r="F145" s="30" t="str">
        <f t="shared" si="2"/>
        <v/>
      </c>
    </row>
    <row r="146" spans="1:6" x14ac:dyDescent="0.3">
      <c r="A146" s="3"/>
      <c r="B146" s="3"/>
      <c r="C146" s="3"/>
      <c r="D146" s="3"/>
      <c r="E146" s="3"/>
      <c r="F146" s="30" t="str">
        <f t="shared" si="2"/>
        <v/>
      </c>
    </row>
    <row r="147" spans="1:6" x14ac:dyDescent="0.3">
      <c r="A147" s="3"/>
      <c r="B147" s="3"/>
      <c r="C147" s="3"/>
      <c r="D147" s="3"/>
      <c r="E147" s="3"/>
      <c r="F147" s="30" t="str">
        <f t="shared" si="2"/>
        <v/>
      </c>
    </row>
    <row r="148" spans="1:6" x14ac:dyDescent="0.3">
      <c r="A148" s="3"/>
      <c r="B148" s="3"/>
      <c r="C148" s="3"/>
      <c r="D148" s="3"/>
      <c r="E148" s="3"/>
      <c r="F148" s="30" t="str">
        <f t="shared" si="2"/>
        <v/>
      </c>
    </row>
    <row r="149" spans="1:6" x14ac:dyDescent="0.3">
      <c r="A149" s="3"/>
      <c r="B149" s="3"/>
      <c r="C149" s="3"/>
      <c r="D149" s="3"/>
      <c r="E149" s="3"/>
      <c r="F149" s="30" t="str">
        <f t="shared" si="2"/>
        <v/>
      </c>
    </row>
    <row r="150" spans="1:6" x14ac:dyDescent="0.3">
      <c r="A150" s="3"/>
      <c r="B150" s="3"/>
      <c r="C150" s="3"/>
      <c r="D150" s="3"/>
      <c r="E150" s="3"/>
      <c r="F150" s="30" t="str">
        <f t="shared" si="2"/>
        <v/>
      </c>
    </row>
    <row r="151" spans="1:6" x14ac:dyDescent="0.3">
      <c r="A151" s="3"/>
      <c r="B151" s="3"/>
      <c r="C151" s="3"/>
      <c r="D151" s="3"/>
      <c r="E151" s="3"/>
      <c r="F151" s="30" t="str">
        <f t="shared" si="2"/>
        <v/>
      </c>
    </row>
    <row r="152" spans="1:6" x14ac:dyDescent="0.3">
      <c r="A152" s="3"/>
      <c r="B152" s="3"/>
      <c r="C152" s="3"/>
      <c r="D152" s="3"/>
      <c r="E152" s="3"/>
      <c r="F152" s="30" t="str">
        <f t="shared" si="2"/>
        <v/>
      </c>
    </row>
    <row r="153" spans="1:6" x14ac:dyDescent="0.3">
      <c r="A153" s="3"/>
      <c r="B153" s="3"/>
      <c r="C153" s="3"/>
      <c r="D153" s="3"/>
      <c r="E153" s="3"/>
      <c r="F153" s="30" t="str">
        <f t="shared" si="2"/>
        <v/>
      </c>
    </row>
    <row r="154" spans="1:6" x14ac:dyDescent="0.3">
      <c r="A154" s="3"/>
      <c r="B154" s="3"/>
      <c r="C154" s="3"/>
      <c r="D154" s="3"/>
      <c r="E154" s="3"/>
      <c r="F154" s="30" t="str">
        <f t="shared" si="2"/>
        <v/>
      </c>
    </row>
    <row r="155" spans="1:6" x14ac:dyDescent="0.3">
      <c r="A155" s="3"/>
      <c r="B155" s="3"/>
      <c r="C155" s="3"/>
      <c r="D155" s="3"/>
      <c r="E155" s="3"/>
      <c r="F155" s="30" t="str">
        <f t="shared" si="2"/>
        <v/>
      </c>
    </row>
    <row r="156" spans="1:6" x14ac:dyDescent="0.3">
      <c r="A156" s="3"/>
      <c r="B156" s="3"/>
      <c r="C156" s="3"/>
      <c r="D156" s="3"/>
      <c r="E156" s="3"/>
      <c r="F156" s="30" t="str">
        <f t="shared" si="2"/>
        <v/>
      </c>
    </row>
    <row r="157" spans="1:6" x14ac:dyDescent="0.3">
      <c r="A157" s="3"/>
      <c r="B157" s="3"/>
      <c r="C157" s="3"/>
      <c r="D157" s="3"/>
      <c r="E157" s="3"/>
      <c r="F157" s="30" t="str">
        <f t="shared" si="2"/>
        <v/>
      </c>
    </row>
    <row r="158" spans="1:6" x14ac:dyDescent="0.3">
      <c r="A158" s="3"/>
      <c r="B158" s="3"/>
      <c r="C158" s="3"/>
      <c r="D158" s="3"/>
      <c r="E158" s="3"/>
      <c r="F158" s="30" t="str">
        <f t="shared" si="2"/>
        <v/>
      </c>
    </row>
    <row r="159" spans="1:6" x14ac:dyDescent="0.3">
      <c r="A159" s="3"/>
      <c r="B159" s="3"/>
      <c r="C159" s="3"/>
      <c r="D159" s="3"/>
      <c r="E159" s="3"/>
      <c r="F159" s="30" t="str">
        <f t="shared" si="2"/>
        <v/>
      </c>
    </row>
    <row r="160" spans="1:6" x14ac:dyDescent="0.3">
      <c r="A160" s="3"/>
      <c r="B160" s="3"/>
      <c r="C160" s="3"/>
      <c r="D160" s="3"/>
      <c r="E160" s="3"/>
      <c r="F160" s="30" t="str">
        <f t="shared" si="2"/>
        <v/>
      </c>
    </row>
    <row r="161" spans="1:6" x14ac:dyDescent="0.3">
      <c r="A161" s="3"/>
      <c r="B161" s="3"/>
      <c r="C161" s="3"/>
      <c r="D161" s="3"/>
      <c r="E161" s="3"/>
      <c r="F161" s="30" t="str">
        <f t="shared" si="2"/>
        <v/>
      </c>
    </row>
    <row r="162" spans="1:6" x14ac:dyDescent="0.3">
      <c r="A162" s="3"/>
      <c r="B162" s="3"/>
      <c r="C162" s="3"/>
      <c r="D162" s="3"/>
      <c r="E162" s="3"/>
      <c r="F162" s="30" t="str">
        <f t="shared" si="2"/>
        <v/>
      </c>
    </row>
    <row r="163" spans="1:6" x14ac:dyDescent="0.3">
      <c r="A163" s="3"/>
      <c r="B163" s="3"/>
      <c r="C163" s="3"/>
      <c r="D163" s="3"/>
      <c r="E163" s="3"/>
      <c r="F163" s="30" t="str">
        <f t="shared" si="2"/>
        <v/>
      </c>
    </row>
    <row r="164" spans="1:6" x14ac:dyDescent="0.3">
      <c r="A164" s="3"/>
      <c r="B164" s="3"/>
      <c r="C164" s="3"/>
      <c r="D164" s="3"/>
      <c r="E164" s="3"/>
      <c r="F164" s="30" t="str">
        <f t="shared" si="2"/>
        <v/>
      </c>
    </row>
    <row r="165" spans="1:6" x14ac:dyDescent="0.3">
      <c r="A165" s="3"/>
      <c r="B165" s="3"/>
      <c r="C165" s="3"/>
      <c r="D165" s="3"/>
      <c r="E165" s="3"/>
      <c r="F165" s="30" t="str">
        <f t="shared" si="2"/>
        <v/>
      </c>
    </row>
    <row r="166" spans="1:6" x14ac:dyDescent="0.3">
      <c r="A166" s="3"/>
      <c r="B166" s="3"/>
      <c r="C166" s="3"/>
      <c r="D166" s="3"/>
      <c r="E166" s="3"/>
      <c r="F166" s="30" t="str">
        <f t="shared" si="2"/>
        <v/>
      </c>
    </row>
    <row r="167" spans="1:6" x14ac:dyDescent="0.3">
      <c r="A167" s="3"/>
      <c r="B167" s="3"/>
      <c r="C167" s="3"/>
      <c r="D167" s="3"/>
      <c r="E167" s="3"/>
      <c r="F167" s="30" t="str">
        <f t="shared" si="2"/>
        <v/>
      </c>
    </row>
    <row r="168" spans="1:6" x14ac:dyDescent="0.3">
      <c r="A168" s="3"/>
      <c r="B168" s="3"/>
      <c r="C168" s="3"/>
      <c r="D168" s="3"/>
      <c r="E168" s="3"/>
      <c r="F168" s="30" t="str">
        <f t="shared" si="2"/>
        <v/>
      </c>
    </row>
    <row r="169" spans="1:6" x14ac:dyDescent="0.3">
      <c r="A169" s="3"/>
      <c r="B169" s="3"/>
      <c r="C169" s="3"/>
      <c r="D169" s="3"/>
      <c r="E169" s="3"/>
      <c r="F169" s="30" t="str">
        <f t="shared" si="2"/>
        <v/>
      </c>
    </row>
    <row r="170" spans="1:6" x14ac:dyDescent="0.3">
      <c r="A170" s="3"/>
      <c r="B170" s="3"/>
      <c r="C170" s="3"/>
      <c r="D170" s="3"/>
      <c r="E170" s="3"/>
      <c r="F170" s="30" t="str">
        <f t="shared" si="2"/>
        <v/>
      </c>
    </row>
    <row r="171" spans="1:6" x14ac:dyDescent="0.3">
      <c r="A171" s="3"/>
      <c r="B171" s="3"/>
      <c r="C171" s="3"/>
      <c r="D171" s="3"/>
      <c r="E171" s="3"/>
      <c r="F171" s="30" t="str">
        <f t="shared" si="2"/>
        <v/>
      </c>
    </row>
    <row r="172" spans="1:6" x14ac:dyDescent="0.3">
      <c r="A172" s="3"/>
      <c r="B172" s="3"/>
      <c r="C172" s="3"/>
      <c r="D172" s="3"/>
      <c r="E172" s="3"/>
      <c r="F172" s="30" t="str">
        <f t="shared" si="2"/>
        <v/>
      </c>
    </row>
    <row r="173" spans="1:6" x14ac:dyDescent="0.3">
      <c r="A173" s="3"/>
      <c r="B173" s="3"/>
      <c r="C173" s="3"/>
      <c r="D173" s="3"/>
      <c r="E173" s="3"/>
      <c r="F173" s="30" t="str">
        <f t="shared" si="2"/>
        <v/>
      </c>
    </row>
    <row r="174" spans="1:6" x14ac:dyDescent="0.3">
      <c r="A174" s="3"/>
      <c r="B174" s="3"/>
      <c r="C174" s="3"/>
      <c r="D174" s="3"/>
      <c r="E174" s="3"/>
      <c r="F174" s="30" t="str">
        <f t="shared" si="2"/>
        <v/>
      </c>
    </row>
    <row r="175" spans="1:6" x14ac:dyDescent="0.3">
      <c r="A175" s="3"/>
      <c r="B175" s="3"/>
      <c r="C175" s="3"/>
      <c r="D175" s="3"/>
      <c r="E175" s="3"/>
      <c r="F175" s="30" t="str">
        <f t="shared" si="2"/>
        <v/>
      </c>
    </row>
    <row r="176" spans="1:6" x14ac:dyDescent="0.3">
      <c r="A176" s="3"/>
      <c r="B176" s="3"/>
      <c r="C176" s="3"/>
      <c r="D176" s="3"/>
      <c r="E176" s="3"/>
      <c r="F176" s="30" t="str">
        <f t="shared" si="2"/>
        <v/>
      </c>
    </row>
    <row r="177" spans="1:6" x14ac:dyDescent="0.3">
      <c r="A177" s="3"/>
      <c r="B177" s="3"/>
      <c r="C177" s="3"/>
      <c r="D177" s="3"/>
      <c r="E177" s="3"/>
      <c r="F177" s="30" t="str">
        <f t="shared" si="2"/>
        <v/>
      </c>
    </row>
    <row r="178" spans="1:6" x14ac:dyDescent="0.3">
      <c r="A178" s="3"/>
      <c r="B178" s="3"/>
      <c r="C178" s="3"/>
      <c r="D178" s="3"/>
      <c r="E178" s="3"/>
      <c r="F178" s="30" t="str">
        <f t="shared" si="2"/>
        <v/>
      </c>
    </row>
    <row r="179" spans="1:6" x14ac:dyDescent="0.3">
      <c r="A179" s="3"/>
      <c r="B179" s="3"/>
      <c r="C179" s="3"/>
      <c r="D179" s="3"/>
      <c r="E179" s="3"/>
      <c r="F179" s="30" t="str">
        <f t="shared" si="2"/>
        <v/>
      </c>
    </row>
    <row r="180" spans="1:6" x14ac:dyDescent="0.3">
      <c r="A180" s="3"/>
      <c r="B180" s="3"/>
      <c r="C180" s="3"/>
      <c r="D180" s="3"/>
      <c r="E180" s="3"/>
      <c r="F180" s="30" t="str">
        <f t="shared" si="2"/>
        <v/>
      </c>
    </row>
    <row r="181" spans="1:6" x14ac:dyDescent="0.3">
      <c r="A181" s="3"/>
      <c r="B181" s="3"/>
      <c r="C181" s="3"/>
      <c r="D181" s="3"/>
      <c r="E181" s="3"/>
      <c r="F181" s="30" t="str">
        <f t="shared" si="2"/>
        <v/>
      </c>
    </row>
    <row r="182" spans="1:6" x14ac:dyDescent="0.3">
      <c r="A182" s="3"/>
      <c r="B182" s="3"/>
      <c r="C182" s="3"/>
      <c r="D182" s="3"/>
      <c r="E182" s="3"/>
      <c r="F182" s="30" t="str">
        <f t="shared" si="2"/>
        <v/>
      </c>
    </row>
    <row r="183" spans="1:6" x14ac:dyDescent="0.3">
      <c r="A183" s="3"/>
      <c r="B183" s="3"/>
      <c r="C183" s="3"/>
      <c r="D183" s="3"/>
      <c r="E183" s="3"/>
      <c r="F183" s="30" t="str">
        <f t="shared" si="2"/>
        <v/>
      </c>
    </row>
    <row r="184" spans="1:6" x14ac:dyDescent="0.3">
      <c r="A184" s="3"/>
      <c r="B184" s="3"/>
      <c r="C184" s="3"/>
      <c r="D184" s="3"/>
      <c r="E184" s="3"/>
      <c r="F184" s="30" t="str">
        <f t="shared" si="2"/>
        <v/>
      </c>
    </row>
    <row r="185" spans="1:6" x14ac:dyDescent="0.3">
      <c r="A185" s="3"/>
      <c r="B185" s="3"/>
      <c r="C185" s="3"/>
      <c r="D185" s="3"/>
      <c r="E185" s="3"/>
      <c r="F185" s="30" t="str">
        <f t="shared" si="2"/>
        <v/>
      </c>
    </row>
    <row r="186" spans="1:6" x14ac:dyDescent="0.3">
      <c r="A186" s="3"/>
      <c r="B186" s="3"/>
      <c r="C186" s="3"/>
      <c r="D186" s="3"/>
      <c r="E186" s="3"/>
      <c r="F186" s="30" t="str">
        <f t="shared" si="2"/>
        <v/>
      </c>
    </row>
    <row r="187" spans="1:6" x14ac:dyDescent="0.3">
      <c r="A187" s="3"/>
      <c r="B187" s="3"/>
      <c r="C187" s="3"/>
      <c r="D187" s="3"/>
      <c r="E187" s="3"/>
      <c r="F187" s="30" t="str">
        <f t="shared" si="2"/>
        <v/>
      </c>
    </row>
    <row r="188" spans="1:6" x14ac:dyDescent="0.3">
      <c r="A188" s="3"/>
      <c r="B188" s="3"/>
      <c r="C188" s="3"/>
      <c r="D188" s="3"/>
      <c r="E188" s="3"/>
      <c r="F188" s="30" t="str">
        <f t="shared" si="2"/>
        <v/>
      </c>
    </row>
    <row r="189" spans="1:6" x14ac:dyDescent="0.3">
      <c r="A189" s="3"/>
      <c r="B189" s="3"/>
      <c r="C189" s="3"/>
      <c r="D189" s="3"/>
      <c r="E189" s="3"/>
      <c r="F189" s="30" t="str">
        <f t="shared" si="2"/>
        <v/>
      </c>
    </row>
    <row r="190" spans="1:6" x14ac:dyDescent="0.3">
      <c r="A190" s="3"/>
      <c r="B190" s="3"/>
      <c r="C190" s="3"/>
      <c r="D190" s="3"/>
      <c r="E190" s="3"/>
      <c r="F190" s="30" t="str">
        <f t="shared" si="2"/>
        <v/>
      </c>
    </row>
    <row r="191" spans="1:6" x14ac:dyDescent="0.3">
      <c r="A191" s="3"/>
      <c r="B191" s="3"/>
      <c r="C191" s="3"/>
      <c r="D191" s="3"/>
      <c r="E191" s="3"/>
      <c r="F191" s="30" t="str">
        <f t="shared" si="2"/>
        <v/>
      </c>
    </row>
    <row r="192" spans="1:6" x14ac:dyDescent="0.3">
      <c r="A192" s="3"/>
      <c r="B192" s="3"/>
      <c r="C192" s="3"/>
      <c r="D192" s="3"/>
      <c r="E192" s="3"/>
      <c r="F192" s="30" t="str">
        <f t="shared" si="2"/>
        <v/>
      </c>
    </row>
    <row r="193" spans="1:6" x14ac:dyDescent="0.3">
      <c r="A193" s="3"/>
      <c r="B193" s="3"/>
      <c r="C193" s="3"/>
      <c r="D193" s="3"/>
      <c r="E193" s="3"/>
      <c r="F193" s="30" t="str">
        <f t="shared" si="2"/>
        <v/>
      </c>
    </row>
    <row r="194" spans="1:6" x14ac:dyDescent="0.3">
      <c r="A194" s="3"/>
      <c r="B194" s="3"/>
      <c r="C194" s="3"/>
      <c r="D194" s="3"/>
      <c r="E194" s="3"/>
      <c r="F194" s="30" t="str">
        <f t="shared" si="2"/>
        <v/>
      </c>
    </row>
    <row r="195" spans="1:6" x14ac:dyDescent="0.3">
      <c r="A195" s="3"/>
      <c r="B195" s="3"/>
      <c r="C195" s="3"/>
      <c r="D195" s="3"/>
      <c r="E195" s="3"/>
      <c r="F195" s="30" t="str">
        <f t="shared" ref="F195:F200" si="3">IF(B195=0,"",100*(C195)/B195)</f>
        <v/>
      </c>
    </row>
    <row r="196" spans="1:6" x14ac:dyDescent="0.3">
      <c r="A196" s="3"/>
      <c r="B196" s="3"/>
      <c r="C196" s="3"/>
      <c r="D196" s="3"/>
      <c r="E196" s="3"/>
      <c r="F196" s="30" t="str">
        <f t="shared" si="3"/>
        <v/>
      </c>
    </row>
    <row r="197" spans="1:6" x14ac:dyDescent="0.3">
      <c r="A197" s="3"/>
      <c r="B197" s="3"/>
      <c r="C197" s="3"/>
      <c r="D197" s="3"/>
      <c r="E197" s="3"/>
      <c r="F197" s="30" t="str">
        <f t="shared" si="3"/>
        <v/>
      </c>
    </row>
    <row r="198" spans="1:6" x14ac:dyDescent="0.3">
      <c r="A198" s="3"/>
      <c r="B198" s="3"/>
      <c r="C198" s="3"/>
      <c r="D198" s="3"/>
      <c r="E198" s="3"/>
      <c r="F198" s="30" t="str">
        <f t="shared" si="3"/>
        <v/>
      </c>
    </row>
    <row r="199" spans="1:6" x14ac:dyDescent="0.3">
      <c r="A199" s="3"/>
      <c r="B199" s="3"/>
      <c r="C199" s="3"/>
      <c r="D199" s="3"/>
      <c r="E199" s="3"/>
      <c r="F199" s="30" t="str">
        <f t="shared" si="3"/>
        <v/>
      </c>
    </row>
    <row r="200" spans="1:6" x14ac:dyDescent="0.3">
      <c r="A200" s="3"/>
      <c r="B200" s="3"/>
      <c r="C200" s="3"/>
      <c r="D200" s="3"/>
      <c r="E200" s="3"/>
      <c r="F200" s="30" t="str">
        <f t="shared" si="3"/>
        <v/>
      </c>
    </row>
  </sheetData>
  <mergeCells count="1">
    <mergeCell ref="G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6"/>
  <sheetViews>
    <sheetView showGridLines="0" workbookViewId="0">
      <selection activeCell="K27" sqref="K27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5" t="s">
        <v>62</v>
      </c>
      <c r="C2" s="25"/>
      <c r="H2" s="24" t="s">
        <v>44</v>
      </c>
      <c r="I2" s="24"/>
      <c r="J2" s="24"/>
      <c r="K2" s="24"/>
      <c r="L2" s="24"/>
      <c r="M2" s="24"/>
      <c r="N2" s="24"/>
      <c r="P2" s="25" t="s">
        <v>45</v>
      </c>
      <c r="Q2" s="25"/>
      <c r="R2" s="25"/>
      <c r="S2" s="25"/>
      <c r="U2" s="25" t="s">
        <v>53</v>
      </c>
      <c r="V2" s="25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Processado!G2</f>
        <v>52.855816467813042</v>
      </c>
      <c r="D4" s="15"/>
      <c r="E4" s="15"/>
      <c r="F4" s="15"/>
      <c r="H4" s="15">
        <f>C6</f>
        <v>19.086859688195901</v>
      </c>
      <c r="I4" t="str">
        <f>_xlfn.CONCAT("(","0,00","; ", ROUND(H4, 2),"]")</f>
        <v>(0,00; 19,09]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1.0101010101010102</v>
      </c>
      <c r="M4" s="15">
        <f>100*_xlfn.NORM.DIST(H4,$C$4,$C$5,TRUE)</f>
        <v>0.91037808618514826</v>
      </c>
      <c r="P4" t="str">
        <f>I4</f>
        <v>(0,00; 19,09]</v>
      </c>
      <c r="Q4" s="15">
        <f>K4</f>
        <v>1</v>
      </c>
      <c r="R4" s="15">
        <f t="shared" ref="R4:R13" si="0">M4*$C$9/100</f>
        <v>0.90127430532329678</v>
      </c>
      <c r="S4" s="15">
        <f>((Q4-R4)^2)/R4</f>
        <v>1.081442434542873E-2</v>
      </c>
      <c r="U4" t="s">
        <v>54</v>
      </c>
      <c r="V4" s="15">
        <f>S16</f>
        <v>10.103972088235411</v>
      </c>
    </row>
    <row r="5" spans="2:22" x14ac:dyDescent="0.3">
      <c r="B5" t="s">
        <v>18</v>
      </c>
      <c r="C5" s="15">
        <f>Processado!G3</f>
        <v>14.300579288825407</v>
      </c>
      <c r="D5" s="15"/>
      <c r="E5" s="15"/>
      <c r="F5" s="15"/>
      <c r="H5" s="15">
        <f>H4+$C$11</f>
        <v>25.97395555405144</v>
      </c>
      <c r="I5" t="str">
        <f t="shared" ref="I5:I13" si="1">_xlfn.CONCAT("(",ROUND(H4, 2),"; ", IF(ISNUMBER(H5),_xlfn.CONCAT(ROUND(H5, 2),"]"),_xlfn.CONCAT(H5,")")))</f>
        <v>(19,09; 25,97]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1.0101010101010102</v>
      </c>
      <c r="M5" s="15">
        <f>100*(_xlfn.NORM.DIST(H5,$C$4,$C$5,TRUE)-_xlfn.NORM.DIST(H4,$C$4,$C$5,TRUE))</f>
        <v>2.0965643789543131</v>
      </c>
      <c r="P5" t="str">
        <f t="shared" ref="P5:P15" si="2">I5</f>
        <v>(19,09; 25,97]</v>
      </c>
      <c r="Q5" s="15">
        <f t="shared" ref="Q5:Q13" si="3">K5</f>
        <v>1</v>
      </c>
      <c r="R5" s="15">
        <f t="shared" si="0"/>
        <v>2.0755987351647702</v>
      </c>
      <c r="S5" s="15">
        <f t="shared" ref="S5:S13" si="4">((Q5-R5)^2)/R5</f>
        <v>0.55738742729394308</v>
      </c>
      <c r="U5" t="s">
        <v>55</v>
      </c>
      <c r="V5">
        <v>0.05</v>
      </c>
    </row>
    <row r="6" spans="2:22" x14ac:dyDescent="0.3">
      <c r="B6" t="s">
        <v>33</v>
      </c>
      <c r="C6" s="15">
        <f>Processado!G8</f>
        <v>19.086859688195901</v>
      </c>
      <c r="D6" s="15"/>
      <c r="E6" s="15"/>
      <c r="F6" s="15"/>
      <c r="H6" s="15">
        <f t="shared" ref="H6:H14" si="5">H5+$C$11</f>
        <v>32.861051419906978</v>
      </c>
      <c r="I6" t="str">
        <f t="shared" si="1"/>
        <v>(25,97; 32,86]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3.0303030303030303</v>
      </c>
      <c r="M6" s="15">
        <f t="shared" ref="M6:M14" si="8">100*(_xlfn.NORM.DIST(H6,$C$4,$C$5,TRUE)-_xlfn.NORM.DIST(H5,$C$4,$C$5,TRUE))</f>
        <v>5.0960284294974016</v>
      </c>
      <c r="P6" t="str">
        <f t="shared" si="2"/>
        <v>(25,97; 32,86]</v>
      </c>
      <c r="Q6" s="15">
        <f t="shared" si="3"/>
        <v>3</v>
      </c>
      <c r="R6" s="15">
        <f t="shared" si="0"/>
        <v>5.0450681452024275</v>
      </c>
      <c r="S6" s="15">
        <f t="shared" si="4"/>
        <v>0.82898854844980241</v>
      </c>
      <c r="U6" t="s">
        <v>56</v>
      </c>
      <c r="V6">
        <f>C10+2</f>
        <v>12</v>
      </c>
    </row>
    <row r="7" spans="2:22" x14ac:dyDescent="0.3">
      <c r="B7" t="s">
        <v>34</v>
      </c>
      <c r="C7" s="15">
        <f>Processado!G9</f>
        <v>87.957818346751296</v>
      </c>
      <c r="D7" s="15"/>
      <c r="E7" s="15"/>
      <c r="F7" s="15"/>
      <c r="H7" s="15">
        <f t="shared" si="5"/>
        <v>39.748147285762521</v>
      </c>
      <c r="I7" t="str">
        <f t="shared" si="1"/>
        <v>(32,86; 39,75]</v>
      </c>
      <c r="J7">
        <f>IF(ISNUMBER(H7),COUNTIF(Processado!$E$2:$E$200,"&lt;="&amp;normalidade!H7),COUNT(Processado!$E$2:$E$200))</f>
        <v>20</v>
      </c>
      <c r="K7">
        <f t="shared" si="6"/>
        <v>15</v>
      </c>
      <c r="L7" s="16">
        <f t="shared" si="7"/>
        <v>15.151515151515152</v>
      </c>
      <c r="M7" s="15">
        <f t="shared" si="8"/>
        <v>9.8650864918637193</v>
      </c>
      <c r="P7" t="str">
        <f t="shared" si="2"/>
        <v>(32,86; 39,75]</v>
      </c>
      <c r="Q7" s="15">
        <f t="shared" si="3"/>
        <v>15</v>
      </c>
      <c r="R7" s="15">
        <f t="shared" si="0"/>
        <v>9.766435626945082</v>
      </c>
      <c r="S7" s="15">
        <f t="shared" si="4"/>
        <v>2.8045232767768011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68.870958658555395</v>
      </c>
      <c r="D8" s="15"/>
      <c r="E8" s="15"/>
      <c r="F8" s="15"/>
      <c r="H8" s="15">
        <f t="shared" si="5"/>
        <v>46.635243151618063</v>
      </c>
      <c r="I8" t="str">
        <f t="shared" si="1"/>
        <v>(39,75; 46,64]</v>
      </c>
      <c r="J8">
        <f>IF(ISNUMBER(H8),COUNTIF(Processado!$E$2:$E$200,"&lt;="&amp;normalidade!H8),COUNT(Processado!$E$2:$E$200))</f>
        <v>32</v>
      </c>
      <c r="K8">
        <f t="shared" si="6"/>
        <v>12</v>
      </c>
      <c r="L8" s="16">
        <f t="shared" si="7"/>
        <v>12.121212121212121</v>
      </c>
      <c r="M8" s="15">
        <f t="shared" si="8"/>
        <v>15.210517436406132</v>
      </c>
      <c r="P8" t="str">
        <f t="shared" si="2"/>
        <v>(39,75; 46,64]</v>
      </c>
      <c r="Q8" s="15">
        <f t="shared" si="3"/>
        <v>12</v>
      </c>
      <c r="R8" s="15">
        <f t="shared" si="0"/>
        <v>15.05841226204207</v>
      </c>
      <c r="S8" s="15">
        <f t="shared" si="4"/>
        <v>0.62117342797073971</v>
      </c>
      <c r="U8" t="s">
        <v>58</v>
      </c>
      <c r="V8">
        <f>V6-V7-1</f>
        <v>9</v>
      </c>
    </row>
    <row r="9" spans="2:22" x14ac:dyDescent="0.3">
      <c r="B9" t="s">
        <v>37</v>
      </c>
      <c r="C9">
        <f>COUNT(Processado!A2:A200)</f>
        <v>99</v>
      </c>
      <c r="H9" s="15">
        <f t="shared" si="5"/>
        <v>53.522339017473605</v>
      </c>
      <c r="I9" t="str">
        <f t="shared" si="1"/>
        <v>(46,64; 53,52]</v>
      </c>
      <c r="J9">
        <f>IF(ISNUMBER(H9),COUNTIF(Processado!$E$2:$E$200,"&lt;="&amp;normalidade!H9),COUNT(Processado!$E$2:$E$200))</f>
        <v>55</v>
      </c>
      <c r="K9">
        <f t="shared" si="6"/>
        <v>23</v>
      </c>
      <c r="L9" s="16">
        <f t="shared" si="7"/>
        <v>23.232323232323232</v>
      </c>
      <c r="M9" s="15">
        <f t="shared" si="8"/>
        <v>18.680145588048724</v>
      </c>
      <c r="P9" t="str">
        <f t="shared" si="2"/>
        <v>(46,64; 53,52]</v>
      </c>
      <c r="Q9" s="15">
        <f t="shared" si="3"/>
        <v>23</v>
      </c>
      <c r="R9" s="15">
        <f t="shared" si="0"/>
        <v>18.493344132168236</v>
      </c>
      <c r="S9" s="15">
        <f t="shared" si="4"/>
        <v>1.0982300965099301</v>
      </c>
      <c r="U9" t="s">
        <v>59</v>
      </c>
      <c r="V9" s="15">
        <f>_xlfn.CHISQ.INV.RT(V5,V8)</f>
        <v>16.918977604620451</v>
      </c>
    </row>
    <row r="10" spans="2:22" x14ac:dyDescent="0.3">
      <c r="B10" t="s">
        <v>36</v>
      </c>
      <c r="C10">
        <f>ROUND(SQRT(C9),0)</f>
        <v>10</v>
      </c>
      <c r="H10" s="15">
        <f t="shared" si="5"/>
        <v>60.409434883329148</v>
      </c>
      <c r="I10" t="str">
        <f t="shared" si="1"/>
        <v>(53,52; 60,41]</v>
      </c>
      <c r="J10">
        <f>IF(ISNUMBER(H10),COUNTIF(Processado!$E$2:$E$200,"&lt;="&amp;normalidade!H10),COUNT(Processado!$E$2:$E$200))</f>
        <v>69</v>
      </c>
      <c r="K10">
        <f t="shared" si="6"/>
        <v>14</v>
      </c>
      <c r="L10" s="16">
        <f t="shared" si="7"/>
        <v>14.141414141414142</v>
      </c>
      <c r="M10" s="15">
        <f t="shared" si="8"/>
        <v>18.273380350844182</v>
      </c>
      <c r="P10" t="str">
        <f t="shared" si="2"/>
        <v>(53,52; 60,41]</v>
      </c>
      <c r="Q10" s="15">
        <f t="shared" si="3"/>
        <v>14</v>
      </c>
      <c r="R10" s="15">
        <f t="shared" si="0"/>
        <v>18.090646547335737</v>
      </c>
      <c r="S10" s="15">
        <f t="shared" si="4"/>
        <v>0.92497463434739235</v>
      </c>
      <c r="U10" s="26" t="str">
        <f>IF(S16&lt;V9,"Há indícios de normalidade","NÃO há indícios de normalidade")</f>
        <v>Há indícios de normalidade</v>
      </c>
      <c r="V10" s="26"/>
    </row>
    <row r="11" spans="2:22" x14ac:dyDescent="0.3">
      <c r="B11" s="17" t="s">
        <v>39</v>
      </c>
      <c r="C11" s="18">
        <f>C8/C10</f>
        <v>6.8870958658555397</v>
      </c>
      <c r="D11" s="15"/>
      <c r="E11" s="15"/>
      <c r="F11" s="15"/>
      <c r="H11" s="15">
        <f t="shared" si="5"/>
        <v>67.296530749184683</v>
      </c>
      <c r="I11" t="str">
        <f t="shared" si="1"/>
        <v>(60,41; 67,3]</v>
      </c>
      <c r="J11">
        <f>IF(ISNUMBER(H11),COUNTIF(Processado!$E$2:$E$200,"&lt;="&amp;normalidade!H11),COUNT(Processado!$E$2:$E$200))</f>
        <v>84</v>
      </c>
      <c r="K11">
        <f t="shared" si="6"/>
        <v>15</v>
      </c>
      <c r="L11" s="16">
        <f t="shared" si="7"/>
        <v>15.151515151515152</v>
      </c>
      <c r="M11" s="15">
        <f t="shared" si="8"/>
        <v>14.238325328868374</v>
      </c>
      <c r="P11" t="str">
        <f t="shared" si="2"/>
        <v>(60,41; 67,3]</v>
      </c>
      <c r="Q11" s="15">
        <f t="shared" si="3"/>
        <v>15</v>
      </c>
      <c r="R11" s="15">
        <f t="shared" si="0"/>
        <v>14.095942075579689</v>
      </c>
      <c r="S11" s="15">
        <f t="shared" si="4"/>
        <v>5.7982696461495536E-2</v>
      </c>
      <c r="U11" s="27"/>
      <c r="V11" s="27"/>
    </row>
    <row r="12" spans="2:22" x14ac:dyDescent="0.3">
      <c r="H12" s="15">
        <f t="shared" si="5"/>
        <v>74.183626615040225</v>
      </c>
      <c r="I12" t="str">
        <f t="shared" si="1"/>
        <v>(67,3; 74,18]</v>
      </c>
      <c r="J12">
        <f>IF(ISNUMBER(H12),COUNTIF(Processado!$E$2:$E$200,"&lt;="&amp;normalidade!H12),COUNT(Processado!$E$2:$E$200))</f>
        <v>90</v>
      </c>
      <c r="K12">
        <f t="shared" si="6"/>
        <v>6</v>
      </c>
      <c r="L12" s="16">
        <f t="shared" si="7"/>
        <v>6.0606060606060606</v>
      </c>
      <c r="M12" s="15">
        <f t="shared" si="8"/>
        <v>8.8366807945648667</v>
      </c>
      <c r="P12" t="str">
        <f t="shared" si="2"/>
        <v>(67,3; 74,18]</v>
      </c>
      <c r="Q12" s="15">
        <f t="shared" si="3"/>
        <v>6</v>
      </c>
      <c r="R12" s="15">
        <f t="shared" si="0"/>
        <v>8.7483139866192179</v>
      </c>
      <c r="S12" s="15">
        <f>((Q12-R12)^2)/R12</f>
        <v>0.86339262406444106</v>
      </c>
      <c r="U12" s="27"/>
      <c r="V12" s="27"/>
    </row>
    <row r="13" spans="2:22" x14ac:dyDescent="0.3">
      <c r="H13" s="15">
        <f t="shared" si="5"/>
        <v>81.070722480895768</v>
      </c>
      <c r="I13" t="str">
        <f t="shared" si="1"/>
        <v>(74,18; 81,07]</v>
      </c>
      <c r="J13">
        <f>IF(ISNUMBER(H13),COUNTIF(Processado!$E$2:$E$200,"&lt;="&amp;normalidade!H13),COUNT(Processado!$E$2:$E$200))</f>
        <v>96</v>
      </c>
      <c r="K13">
        <f t="shared" ref="K13" si="9">J13-J12</f>
        <v>6</v>
      </c>
      <c r="L13" s="16">
        <f t="shared" ref="L13" si="10">100*K13/$C$9</f>
        <v>6.0606060606060606</v>
      </c>
      <c r="M13" s="15">
        <f t="shared" si="8"/>
        <v>4.3680604542388757</v>
      </c>
      <c r="P13" t="str">
        <f t="shared" si="2"/>
        <v>(74,18; 81,07]</v>
      </c>
      <c r="Q13" s="15">
        <f t="shared" si="3"/>
        <v>6</v>
      </c>
      <c r="R13" s="15">
        <f t="shared" si="0"/>
        <v>4.3243798496964869</v>
      </c>
      <c r="S13" s="15">
        <f t="shared" si="4"/>
        <v>0.64927295605177482</v>
      </c>
    </row>
    <row r="14" spans="2:22" x14ac:dyDescent="0.3">
      <c r="H14" s="15">
        <f t="shared" si="5"/>
        <v>87.95781834675131</v>
      </c>
      <c r="I14" t="str">
        <f t="shared" ref="I14:I15" si="11">_xlfn.CONCAT("(",ROUND(H13, 2),"; ", IF(ISNUMBER(H14),_xlfn.CONCAT(ROUND(H14, 2),"]"),_xlfn.CONCAT(H14,")")))</f>
        <v>(81,07; 87,96]</v>
      </c>
      <c r="J14">
        <f>IF(ISNUMBER(H14),COUNTIF(Processado!$E$2:$E$200,"&lt;="&amp;normalidade!H14),COUNT(Processado!$E$2:$E$200))</f>
        <v>99</v>
      </c>
      <c r="K14">
        <f t="shared" ref="K14:K15" si="12">J14-J13</f>
        <v>3</v>
      </c>
      <c r="L14" s="16">
        <f t="shared" ref="L14:L15" si="13">100*K14/$C$9</f>
        <v>3.0303030303030303</v>
      </c>
      <c r="M14" s="15">
        <f t="shared" si="8"/>
        <v>1.7195980716808168</v>
      </c>
      <c r="P14" t="str">
        <f t="shared" si="2"/>
        <v>(81,07; 87,96]</v>
      </c>
      <c r="Q14" s="15">
        <f t="shared" ref="Q14:Q15" si="14">K14</f>
        <v>3</v>
      </c>
      <c r="R14" s="15">
        <f t="shared" ref="R14:R15" si="15">M14*$C$9/100</f>
        <v>1.7024020909640085</v>
      </c>
      <c r="S14" s="15">
        <f t="shared" ref="S14:S15" si="16">((Q14-R14)^2)/R14</f>
        <v>0.98904973300468924</v>
      </c>
    </row>
    <row r="15" spans="2:22" x14ac:dyDescent="0.3">
      <c r="H15" s="22" t="s">
        <v>40</v>
      </c>
      <c r="I15" s="17" t="str">
        <f t="shared" si="11"/>
        <v>(87,96; ∞)</v>
      </c>
      <c r="J15" s="17">
        <f>IF(ISNUMBER(H15),COUNTIF(Processado!$E$2:$E$200,"&lt;="&amp;normalidade!H15),COUNT(Processado!$E$2:$E$200))</f>
        <v>99</v>
      </c>
      <c r="K15" s="17">
        <f t="shared" si="12"/>
        <v>0</v>
      </c>
      <c r="L15" s="20">
        <f t="shared" si="13"/>
        <v>0</v>
      </c>
      <c r="M15" s="18">
        <f>100*(1-_xlfn.NORM.DIST(H14,$C$4,$C$5,TRUE))</f>
        <v>0.70523458884744761</v>
      </c>
      <c r="P15" s="17" t="str">
        <f t="shared" si="2"/>
        <v>(87,96; ∞)</v>
      </c>
      <c r="Q15" s="18">
        <f t="shared" si="14"/>
        <v>0</v>
      </c>
      <c r="R15" s="18">
        <f t="shared" si="15"/>
        <v>0.69818224295897313</v>
      </c>
      <c r="S15" s="18">
        <f t="shared" si="16"/>
        <v>0.69818224295897313</v>
      </c>
    </row>
    <row r="16" spans="2:22" x14ac:dyDescent="0.3">
      <c r="P16" t="s">
        <v>50</v>
      </c>
      <c r="Q16" s="15">
        <f>SUM(Q4:Q15)</f>
        <v>99</v>
      </c>
      <c r="R16" s="15">
        <f t="shared" ref="R16:S16" si="17">SUM(R4:R15)</f>
        <v>99</v>
      </c>
      <c r="S16" s="15">
        <f t="shared" si="17"/>
        <v>10.103972088235411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2023-10-11T02:17:00Z</dcterms:modified>
</cp:coreProperties>
</file>