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898EFAE-90B2-4FFE-8BF0-86FD8D2BCE94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externalReferences>
    <externalReference r:id="rId4"/>
  </externalReference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Processado!$B$2:$B$200</definedName>
    <definedName name="_xlchart.v1.4" hidden="1">Processado!$E$1</definedName>
    <definedName name="_xlchart.v1.5" hidden="1">Processado!$E$2:$E$200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4" i="4" l="1"/>
  <c r="G3" i="3" l="1"/>
  <c r="G2" i="3"/>
  <c r="C9" i="4" l="1"/>
  <c r="C10" i="4" s="1"/>
  <c r="V6" i="4" l="1"/>
  <c r="V8" i="4" s="1"/>
  <c r="V9" i="4" s="1"/>
  <c r="G13" i="3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H13" i="4" s="1"/>
  <c r="M11" i="4"/>
  <c r="R11" i="4" s="1"/>
  <c r="J11" i="4"/>
  <c r="K11" i="4" s="1"/>
  <c r="Q10" i="4"/>
  <c r="S10" i="4" s="1"/>
  <c r="L10" i="4"/>
  <c r="I11" i="4"/>
  <c r="P11" i="4" s="1"/>
  <c r="Q9" i="4"/>
  <c r="L9" i="4"/>
  <c r="I14" i="4" l="1"/>
  <c r="P14" i="4" s="1"/>
  <c r="M13" i="4"/>
  <c r="M14" i="4"/>
  <c r="R14" i="4" s="1"/>
  <c r="I12" i="4"/>
  <c r="P12" i="4" s="1"/>
  <c r="J12" i="4"/>
  <c r="M12" i="4"/>
  <c r="R12" i="4" s="1"/>
  <c r="Q11" i="4"/>
  <c r="S11" i="4" s="1"/>
  <c r="L11" i="4"/>
  <c r="S9" i="4"/>
  <c r="I13" i="4" l="1"/>
  <c r="P13" i="4" s="1"/>
  <c r="R13" i="4"/>
  <c r="R15" i="4" s="1"/>
  <c r="J13" i="4"/>
  <c r="K14" i="4" s="1"/>
  <c r="K12" i="4"/>
  <c r="Q14" i="4" l="1"/>
  <c r="L14" i="4"/>
  <c r="K13" i="4"/>
  <c r="L13" i="4" s="1"/>
  <c r="L12" i="4"/>
  <c r="Q12" i="4"/>
  <c r="S12" i="4" s="1"/>
  <c r="S14" i="4" l="1"/>
  <c r="Q13" i="4"/>
  <c r="Q15" i="4" s="1"/>
  <c r="S13" i="4" l="1"/>
  <c r="S15" i="4" s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<sst xmlns="http://schemas.openxmlformats.org/spreadsheetml/2006/main" count="80" uniqueCount="66">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</sst>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3" fillId="0" borderId="2" xfId="0" applyFont="1" applyBorder="1"/>
    <xf numFmtId="0" fontId="3" fillId="0" borderId="6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Cru!$B$2:$B$200</c:f>
              <c:numCache>
                <c:formatCode>General</c:formatCode>
                <c:ptCount val="199"/>
                <c:pt idx="0">
                  <c:v>14602</c:v>
                </c:pt>
                <c:pt idx="1">
                  <c:v>13251</c:v>
                </c:pt>
                <c:pt idx="2">
                  <c:v>21348</c:v>
                </c:pt>
                <c:pt idx="3">
                  <c:v>18436</c:v>
                </c:pt>
                <c:pt idx="4">
                  <c:v>15324</c:v>
                </c:pt>
                <c:pt idx="5">
                  <c:v>16416</c:v>
                </c:pt>
                <c:pt idx="6">
                  <c:v>26349</c:v>
                </c:pt>
                <c:pt idx="7">
                  <c:v>18688</c:v>
                </c:pt>
                <c:pt idx="8">
                  <c:v>20222</c:v>
                </c:pt>
                <c:pt idx="9">
                  <c:v>18904</c:v>
                </c:pt>
                <c:pt idx="10">
                  <c:v>14662</c:v>
                </c:pt>
                <c:pt idx="11">
                  <c:v>10927</c:v>
                </c:pt>
                <c:pt idx="12">
                  <c:v>18887</c:v>
                </c:pt>
                <c:pt idx="13">
                  <c:v>14866</c:v>
                </c:pt>
                <c:pt idx="14">
                  <c:v>19841</c:v>
                </c:pt>
                <c:pt idx="15">
                  <c:v>26153</c:v>
                </c:pt>
                <c:pt idx="16">
                  <c:v>12417</c:v>
                </c:pt>
                <c:pt idx="17">
                  <c:v>15265</c:v>
                </c:pt>
                <c:pt idx="18">
                  <c:v>17591</c:v>
                </c:pt>
                <c:pt idx="19">
                  <c:v>14366</c:v>
                </c:pt>
                <c:pt idx="20">
                  <c:v>16948</c:v>
                </c:pt>
                <c:pt idx="21">
                  <c:v>21112</c:v>
                </c:pt>
                <c:pt idx="22">
                  <c:v>13686</c:v>
                </c:pt>
                <c:pt idx="23">
                  <c:v>16826</c:v>
                </c:pt>
                <c:pt idx="24">
                  <c:v>12854</c:v>
                </c:pt>
                <c:pt idx="25">
                  <c:v>13898</c:v>
                </c:pt>
                <c:pt idx="26">
                  <c:v>18027</c:v>
                </c:pt>
                <c:pt idx="27">
                  <c:v>14344</c:v>
                </c:pt>
                <c:pt idx="28">
                  <c:v>16075</c:v>
                </c:pt>
                <c:pt idx="29">
                  <c:v>12493</c:v>
                </c:pt>
                <c:pt idx="30">
                  <c:v>20000</c:v>
                </c:pt>
                <c:pt idx="31">
                  <c:v>14104</c:v>
                </c:pt>
                <c:pt idx="32">
                  <c:v>17400</c:v>
                </c:pt>
                <c:pt idx="33">
                  <c:v>16672</c:v>
                </c:pt>
                <c:pt idx="34">
                  <c:v>21686</c:v>
                </c:pt>
                <c:pt idx="35">
                  <c:v>16573</c:v>
                </c:pt>
                <c:pt idx="36">
                  <c:v>17852</c:v>
                </c:pt>
                <c:pt idx="37">
                  <c:v>13820</c:v>
                </c:pt>
                <c:pt idx="38">
                  <c:v>20426</c:v>
                </c:pt>
                <c:pt idx="39">
                  <c:v>19657</c:v>
                </c:pt>
                <c:pt idx="40">
                  <c:v>8984</c:v>
                </c:pt>
                <c:pt idx="41">
                  <c:v>10888</c:v>
                </c:pt>
                <c:pt idx="42">
                  <c:v>19680</c:v>
                </c:pt>
                <c:pt idx="43">
                  <c:v>14139</c:v>
                </c:pt>
                <c:pt idx="44">
                  <c:v>14818</c:v>
                </c:pt>
                <c:pt idx="45">
                  <c:v>14604</c:v>
                </c:pt>
                <c:pt idx="46">
                  <c:v>21504</c:v>
                </c:pt>
                <c:pt idx="47">
                  <c:v>25027</c:v>
                </c:pt>
                <c:pt idx="48">
                  <c:v>11142</c:v>
                </c:pt>
                <c:pt idx="49">
                  <c:v>9304</c:v>
                </c:pt>
                <c:pt idx="50">
                  <c:v>11617</c:v>
                </c:pt>
                <c:pt idx="51">
                  <c:v>20654</c:v>
                </c:pt>
                <c:pt idx="52">
                  <c:v>22166</c:v>
                </c:pt>
                <c:pt idx="53">
                  <c:v>17091</c:v>
                </c:pt>
                <c:pt idx="54">
                  <c:v>15509</c:v>
                </c:pt>
                <c:pt idx="55">
                  <c:v>25305</c:v>
                </c:pt>
                <c:pt idx="56">
                  <c:v>10265</c:v>
                </c:pt>
                <c:pt idx="57">
                  <c:v>12885</c:v>
                </c:pt>
                <c:pt idx="58">
                  <c:v>13253</c:v>
                </c:pt>
                <c:pt idx="59">
                  <c:v>23292</c:v>
                </c:pt>
                <c:pt idx="60">
                  <c:v>14883</c:v>
                </c:pt>
                <c:pt idx="61">
                  <c:v>18042</c:v>
                </c:pt>
                <c:pt idx="62">
                  <c:v>16020</c:v>
                </c:pt>
                <c:pt idx="63">
                  <c:v>17299</c:v>
                </c:pt>
                <c:pt idx="64">
                  <c:v>17114</c:v>
                </c:pt>
                <c:pt idx="65">
                  <c:v>14206</c:v>
                </c:pt>
                <c:pt idx="66">
                  <c:v>19479</c:v>
                </c:pt>
                <c:pt idx="67">
                  <c:v>18037</c:v>
                </c:pt>
                <c:pt idx="68">
                  <c:v>13856</c:v>
                </c:pt>
                <c:pt idx="69">
                  <c:v>20198</c:v>
                </c:pt>
                <c:pt idx="70">
                  <c:v>15534</c:v>
                </c:pt>
                <c:pt idx="71">
                  <c:v>26940</c:v>
                </c:pt>
                <c:pt idx="72">
                  <c:v>19741</c:v>
                </c:pt>
                <c:pt idx="73">
                  <c:v>20978</c:v>
                </c:pt>
                <c:pt idx="74">
                  <c:v>13752</c:v>
                </c:pt>
                <c:pt idx="75">
                  <c:v>19058</c:v>
                </c:pt>
                <c:pt idx="76">
                  <c:v>18489</c:v>
                </c:pt>
                <c:pt idx="77">
                  <c:v>21388</c:v>
                </c:pt>
                <c:pt idx="78">
                  <c:v>22995</c:v>
                </c:pt>
                <c:pt idx="79">
                  <c:v>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5824.125</c:v>
                </c:pt>
                <c:pt idx="1">
                  <c:v>5824.125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13132.942731291723</c:v>
                </c:pt>
                <c:pt idx="1">
                  <c:v>13132.942731291723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14602</c:v>
                </c:pt>
                <c:pt idx="1">
                  <c:v>13251</c:v>
                </c:pt>
                <c:pt idx="2">
                  <c:v>21348</c:v>
                </c:pt>
                <c:pt idx="3">
                  <c:v>18436</c:v>
                </c:pt>
                <c:pt idx="4">
                  <c:v>15324</c:v>
                </c:pt>
                <c:pt idx="5">
                  <c:v>16416</c:v>
                </c:pt>
                <c:pt idx="6">
                  <c:v>26349</c:v>
                </c:pt>
                <c:pt idx="7">
                  <c:v>18688</c:v>
                </c:pt>
                <c:pt idx="8">
                  <c:v>20222</c:v>
                </c:pt>
                <c:pt idx="9">
                  <c:v>18904</c:v>
                </c:pt>
                <c:pt idx="10">
                  <c:v>14662</c:v>
                </c:pt>
                <c:pt idx="11">
                  <c:v>10927</c:v>
                </c:pt>
                <c:pt idx="12">
                  <c:v>18887</c:v>
                </c:pt>
                <c:pt idx="13">
                  <c:v>14866</c:v>
                </c:pt>
                <c:pt idx="14">
                  <c:v>19841</c:v>
                </c:pt>
                <c:pt idx="15">
                  <c:v>26153</c:v>
                </c:pt>
                <c:pt idx="16">
                  <c:v>12417</c:v>
                </c:pt>
                <c:pt idx="17">
                  <c:v>15265</c:v>
                </c:pt>
                <c:pt idx="18">
                  <c:v>17591</c:v>
                </c:pt>
                <c:pt idx="19">
                  <c:v>14366</c:v>
                </c:pt>
                <c:pt idx="20">
                  <c:v>16948</c:v>
                </c:pt>
                <c:pt idx="21">
                  <c:v>21112</c:v>
                </c:pt>
                <c:pt idx="22">
                  <c:v>13686</c:v>
                </c:pt>
                <c:pt idx="23">
                  <c:v>16826</c:v>
                </c:pt>
                <c:pt idx="24">
                  <c:v>12854</c:v>
                </c:pt>
                <c:pt idx="25">
                  <c:v>13898</c:v>
                </c:pt>
                <c:pt idx="26">
                  <c:v>18027</c:v>
                </c:pt>
                <c:pt idx="27">
                  <c:v>14344</c:v>
                </c:pt>
                <c:pt idx="28">
                  <c:v>16075</c:v>
                </c:pt>
                <c:pt idx="29">
                  <c:v>12493</c:v>
                </c:pt>
                <c:pt idx="30">
                  <c:v>20000</c:v>
                </c:pt>
                <c:pt idx="31">
                  <c:v>14104</c:v>
                </c:pt>
                <c:pt idx="32">
                  <c:v>17400</c:v>
                </c:pt>
                <c:pt idx="33">
                  <c:v>16672</c:v>
                </c:pt>
                <c:pt idx="34">
                  <c:v>21686</c:v>
                </c:pt>
                <c:pt idx="35">
                  <c:v>16573</c:v>
                </c:pt>
                <c:pt idx="36">
                  <c:v>17852</c:v>
                </c:pt>
                <c:pt idx="37">
                  <c:v>13820</c:v>
                </c:pt>
                <c:pt idx="38">
                  <c:v>20426</c:v>
                </c:pt>
                <c:pt idx="39">
                  <c:v>19657</c:v>
                </c:pt>
                <c:pt idx="40">
                  <c:v>8984</c:v>
                </c:pt>
                <c:pt idx="41">
                  <c:v>10888</c:v>
                </c:pt>
                <c:pt idx="42">
                  <c:v>19680</c:v>
                </c:pt>
                <c:pt idx="43">
                  <c:v>14139</c:v>
                </c:pt>
                <c:pt idx="44">
                  <c:v>14818</c:v>
                </c:pt>
                <c:pt idx="45">
                  <c:v>14604</c:v>
                </c:pt>
                <c:pt idx="46">
                  <c:v>21504</c:v>
                </c:pt>
                <c:pt idx="47">
                  <c:v>25027</c:v>
                </c:pt>
                <c:pt idx="48">
                  <c:v>11142</c:v>
                </c:pt>
                <c:pt idx="49">
                  <c:v>9304</c:v>
                </c:pt>
                <c:pt idx="50">
                  <c:v>11617</c:v>
                </c:pt>
                <c:pt idx="51">
                  <c:v>20654</c:v>
                </c:pt>
                <c:pt idx="52">
                  <c:v>22166</c:v>
                </c:pt>
                <c:pt idx="53">
                  <c:v>17091</c:v>
                </c:pt>
                <c:pt idx="54">
                  <c:v>15509</c:v>
                </c:pt>
                <c:pt idx="55">
                  <c:v>25305</c:v>
                </c:pt>
                <c:pt idx="56">
                  <c:v>10265</c:v>
                </c:pt>
                <c:pt idx="57">
                  <c:v>12885</c:v>
                </c:pt>
                <c:pt idx="58">
                  <c:v>13253</c:v>
                </c:pt>
                <c:pt idx="59">
                  <c:v>23292</c:v>
                </c:pt>
                <c:pt idx="60">
                  <c:v>14883</c:v>
                </c:pt>
                <c:pt idx="61">
                  <c:v>18042</c:v>
                </c:pt>
                <c:pt idx="62">
                  <c:v>16020</c:v>
                </c:pt>
                <c:pt idx="63">
                  <c:v>17299</c:v>
                </c:pt>
                <c:pt idx="64">
                  <c:v>17114</c:v>
                </c:pt>
                <c:pt idx="65">
                  <c:v>14206</c:v>
                </c:pt>
                <c:pt idx="66">
                  <c:v>19479</c:v>
                </c:pt>
                <c:pt idx="67">
                  <c:v>18037</c:v>
                </c:pt>
                <c:pt idx="68">
                  <c:v>13856</c:v>
                </c:pt>
                <c:pt idx="69">
                  <c:v>20198</c:v>
                </c:pt>
                <c:pt idx="70">
                  <c:v>15534</c:v>
                </c:pt>
                <c:pt idx="71">
                  <c:v>26940</c:v>
                </c:pt>
                <c:pt idx="72">
                  <c:v>19741</c:v>
                </c:pt>
                <c:pt idx="73">
                  <c:v>20978</c:v>
                </c:pt>
                <c:pt idx="74">
                  <c:v>13752</c:v>
                </c:pt>
                <c:pt idx="75">
                  <c:v>19058</c:v>
                </c:pt>
                <c:pt idx="76">
                  <c:v>18489</c:v>
                </c:pt>
                <c:pt idx="77">
                  <c:v>21388</c:v>
                </c:pt>
                <c:pt idx="78">
                  <c:v>22995</c:v>
                </c:pt>
                <c:pt idx="79">
                  <c:v>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93.925489658950795</c:v>
                </c:pt>
                <c:pt idx="1">
                  <c:v>91.721379518526902</c:v>
                </c:pt>
                <c:pt idx="2">
                  <c:v>98.280869402285902</c:v>
                </c:pt>
                <c:pt idx="3">
                  <c:v>94.613799088739398</c:v>
                </c:pt>
                <c:pt idx="4">
                  <c:v>97.096058470373194</c:v>
                </c:pt>
                <c:pt idx="5">
                  <c:v>97.398879142300103</c:v>
                </c:pt>
                <c:pt idx="6">
                  <c:v>95.620327147140301</c:v>
                </c:pt>
                <c:pt idx="7">
                  <c:v>96.141909246575295</c:v>
                </c:pt>
                <c:pt idx="8">
                  <c:v>96.686776777766795</c:v>
                </c:pt>
                <c:pt idx="9">
                  <c:v>97.307448159119701</c:v>
                </c:pt>
                <c:pt idx="10">
                  <c:v>94.189060155503995</c:v>
                </c:pt>
                <c:pt idx="11">
                  <c:v>93.4291205271346</c:v>
                </c:pt>
                <c:pt idx="12">
                  <c:v>95.483666013660098</c:v>
                </c:pt>
                <c:pt idx="13">
                  <c:v>97.685994887663099</c:v>
                </c:pt>
                <c:pt idx="14">
                  <c:v>97.595887304067304</c:v>
                </c:pt>
                <c:pt idx="15">
                  <c:v>97.503154513822494</c:v>
                </c:pt>
                <c:pt idx="16">
                  <c:v>93.468631714584802</c:v>
                </c:pt>
                <c:pt idx="17">
                  <c:v>94.032099574189303</c:v>
                </c:pt>
                <c:pt idx="18">
                  <c:v>97.436188960263706</c:v>
                </c:pt>
                <c:pt idx="19">
                  <c:v>95.962689683975995</c:v>
                </c:pt>
                <c:pt idx="20">
                  <c:v>95.474392258673504</c:v>
                </c:pt>
                <c:pt idx="21">
                  <c:v>95.997536945812797</c:v>
                </c:pt>
                <c:pt idx="22">
                  <c:v>95.871693701592804</c:v>
                </c:pt>
                <c:pt idx="23">
                  <c:v>97.462260786877394</c:v>
                </c:pt>
                <c:pt idx="24">
                  <c:v>97.658316477361097</c:v>
                </c:pt>
                <c:pt idx="25">
                  <c:v>97.100302201755596</c:v>
                </c:pt>
                <c:pt idx="26">
                  <c:v>96.682753647306797</c:v>
                </c:pt>
                <c:pt idx="27">
                  <c:v>98.138594534299997</c:v>
                </c:pt>
                <c:pt idx="28">
                  <c:v>95.657853810264299</c:v>
                </c:pt>
                <c:pt idx="29">
                  <c:v>97.014328023693196</c:v>
                </c:pt>
                <c:pt idx="30">
                  <c:v>98.194999999999993</c:v>
                </c:pt>
                <c:pt idx="31">
                  <c:v>97.227736812251806</c:v>
                </c:pt>
                <c:pt idx="32">
                  <c:v>93.931034482758605</c:v>
                </c:pt>
                <c:pt idx="33">
                  <c:v>96.299184261036402</c:v>
                </c:pt>
                <c:pt idx="34">
                  <c:v>97.740477727566102</c:v>
                </c:pt>
                <c:pt idx="35">
                  <c:v>93.549749592710995</c:v>
                </c:pt>
                <c:pt idx="36">
                  <c:v>96.353349764732201</c:v>
                </c:pt>
                <c:pt idx="37">
                  <c:v>96.591895803183704</c:v>
                </c:pt>
                <c:pt idx="38">
                  <c:v>96.416332125722107</c:v>
                </c:pt>
                <c:pt idx="39">
                  <c:v>97.924403520374398</c:v>
                </c:pt>
                <c:pt idx="40">
                  <c:v>91.206589492430993</c:v>
                </c:pt>
                <c:pt idx="41">
                  <c:v>91.081925055106495</c:v>
                </c:pt>
                <c:pt idx="42">
                  <c:v>95.492886178861795</c:v>
                </c:pt>
                <c:pt idx="43">
                  <c:v>94.546997666030094</c:v>
                </c:pt>
                <c:pt idx="44">
                  <c:v>98.211634498582796</c:v>
                </c:pt>
                <c:pt idx="45">
                  <c:v>96.179129005751804</c:v>
                </c:pt>
                <c:pt idx="46">
                  <c:v>97.749255952380906</c:v>
                </c:pt>
                <c:pt idx="47">
                  <c:v>96.228073680425098</c:v>
                </c:pt>
                <c:pt idx="48">
                  <c:v>96.858732723029902</c:v>
                </c:pt>
                <c:pt idx="49">
                  <c:v>97.173258813413497</c:v>
                </c:pt>
                <c:pt idx="50">
                  <c:v>94.473616252044394</c:v>
                </c:pt>
                <c:pt idx="51">
                  <c:v>96.276750266292197</c:v>
                </c:pt>
                <c:pt idx="52">
                  <c:v>98.389425245872005</c:v>
                </c:pt>
                <c:pt idx="53">
                  <c:v>98.273945351354499</c:v>
                </c:pt>
                <c:pt idx="54">
                  <c:v>98.420272100070903</c:v>
                </c:pt>
                <c:pt idx="55">
                  <c:v>96.388065599683799</c:v>
                </c:pt>
                <c:pt idx="56">
                  <c:v>98.041889917194297</c:v>
                </c:pt>
                <c:pt idx="57">
                  <c:v>96.810244470314302</c:v>
                </c:pt>
                <c:pt idx="58">
                  <c:v>97.841998038179995</c:v>
                </c:pt>
                <c:pt idx="59">
                  <c:v>96.664090674909801</c:v>
                </c:pt>
                <c:pt idx="60">
                  <c:v>97.930524759793002</c:v>
                </c:pt>
                <c:pt idx="61">
                  <c:v>95.815319809333701</c:v>
                </c:pt>
                <c:pt idx="62">
                  <c:v>96.6666666666666</c:v>
                </c:pt>
                <c:pt idx="63">
                  <c:v>97.352448118388295</c:v>
                </c:pt>
                <c:pt idx="64">
                  <c:v>96.587589108332295</c:v>
                </c:pt>
                <c:pt idx="65">
                  <c:v>96.621145994650107</c:v>
                </c:pt>
                <c:pt idx="66">
                  <c:v>97.617947533240894</c:v>
                </c:pt>
                <c:pt idx="67">
                  <c:v>98.137162499306896</c:v>
                </c:pt>
                <c:pt idx="68">
                  <c:v>97.676096997690493</c:v>
                </c:pt>
                <c:pt idx="69">
                  <c:v>96.222398257253104</c:v>
                </c:pt>
                <c:pt idx="70">
                  <c:v>98.371314535856797</c:v>
                </c:pt>
                <c:pt idx="71">
                  <c:v>96.618411284335494</c:v>
                </c:pt>
                <c:pt idx="72">
                  <c:v>95.299123651284106</c:v>
                </c:pt>
                <c:pt idx="73">
                  <c:v>98.002669463247202</c:v>
                </c:pt>
                <c:pt idx="74">
                  <c:v>96.545956951716093</c:v>
                </c:pt>
                <c:pt idx="75">
                  <c:v>97.376429845733995</c:v>
                </c:pt>
                <c:pt idx="76">
                  <c:v>98.150251500892395</c:v>
                </c:pt>
                <c:pt idx="77">
                  <c:v>96.872077800635793</c:v>
                </c:pt>
                <c:pt idx="78">
                  <c:v>97.843009349858605</c:v>
                </c:pt>
                <c:pt idx="79">
                  <c:v>97.432744043043797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93.925489658950795</c:v>
                </c:pt>
                <c:pt idx="1">
                  <c:v>91.721379518526902</c:v>
                </c:pt>
                <c:pt idx="2">
                  <c:v>98.280869402285902</c:v>
                </c:pt>
                <c:pt idx="3">
                  <c:v>94.613799088739398</c:v>
                </c:pt>
                <c:pt idx="4">
                  <c:v>97.096058470373194</c:v>
                </c:pt>
                <c:pt idx="5">
                  <c:v>97.398879142300103</c:v>
                </c:pt>
                <c:pt idx="6">
                  <c:v>95.620327147140301</c:v>
                </c:pt>
                <c:pt idx="7">
                  <c:v>96.141909246575295</c:v>
                </c:pt>
                <c:pt idx="8">
                  <c:v>96.686776777766795</c:v>
                </c:pt>
                <c:pt idx="9">
                  <c:v>97.307448159119701</c:v>
                </c:pt>
                <c:pt idx="10">
                  <c:v>94.189060155503995</c:v>
                </c:pt>
                <c:pt idx="11">
                  <c:v>93.4291205271346</c:v>
                </c:pt>
                <c:pt idx="12">
                  <c:v>95.483666013660098</c:v>
                </c:pt>
                <c:pt idx="13">
                  <c:v>97.685994887663099</c:v>
                </c:pt>
                <c:pt idx="14">
                  <c:v>97.595887304067304</c:v>
                </c:pt>
                <c:pt idx="15">
                  <c:v>97.503154513822494</c:v>
                </c:pt>
                <c:pt idx="16">
                  <c:v>93.468631714584802</c:v>
                </c:pt>
                <c:pt idx="17">
                  <c:v>94.032099574189303</c:v>
                </c:pt>
                <c:pt idx="18">
                  <c:v>97.436188960263706</c:v>
                </c:pt>
                <c:pt idx="19">
                  <c:v>95.962689683975995</c:v>
                </c:pt>
                <c:pt idx="20">
                  <c:v>95.474392258673504</c:v>
                </c:pt>
                <c:pt idx="21">
                  <c:v>95.997536945812797</c:v>
                </c:pt>
                <c:pt idx="22">
                  <c:v>95.871693701592804</c:v>
                </c:pt>
                <c:pt idx="23">
                  <c:v>97.462260786877394</c:v>
                </c:pt>
                <c:pt idx="24">
                  <c:v>97.658316477361097</c:v>
                </c:pt>
                <c:pt idx="25">
                  <c:v>97.100302201755596</c:v>
                </c:pt>
                <c:pt idx="26">
                  <c:v>96.682753647306797</c:v>
                </c:pt>
                <c:pt idx="27">
                  <c:v>98.138594534299997</c:v>
                </c:pt>
                <c:pt idx="28">
                  <c:v>95.657853810264299</c:v>
                </c:pt>
                <c:pt idx="29">
                  <c:v>97.014328023693196</c:v>
                </c:pt>
                <c:pt idx="30">
                  <c:v>98.194999999999993</c:v>
                </c:pt>
                <c:pt idx="31">
                  <c:v>97.227736812251806</c:v>
                </c:pt>
                <c:pt idx="32">
                  <c:v>93.931034482758605</c:v>
                </c:pt>
                <c:pt idx="33">
                  <c:v>96.299184261036402</c:v>
                </c:pt>
                <c:pt idx="34">
                  <c:v>97.740477727566102</c:v>
                </c:pt>
                <c:pt idx="35">
                  <c:v>93.549749592710995</c:v>
                </c:pt>
                <c:pt idx="36">
                  <c:v>96.353349764732201</c:v>
                </c:pt>
                <c:pt idx="37">
                  <c:v>96.591895803183704</c:v>
                </c:pt>
                <c:pt idx="38">
                  <c:v>96.416332125722107</c:v>
                </c:pt>
                <c:pt idx="39">
                  <c:v>97.924403520374398</c:v>
                </c:pt>
                <c:pt idx="40">
                  <c:v>91.206589492430993</c:v>
                </c:pt>
                <c:pt idx="41">
                  <c:v>91.081925055106495</c:v>
                </c:pt>
                <c:pt idx="42">
                  <c:v>95.492886178861795</c:v>
                </c:pt>
                <c:pt idx="43">
                  <c:v>94.546997666030094</c:v>
                </c:pt>
                <c:pt idx="44">
                  <c:v>98.211634498582796</c:v>
                </c:pt>
                <c:pt idx="45">
                  <c:v>96.179129005751804</c:v>
                </c:pt>
                <c:pt idx="46">
                  <c:v>97.749255952380906</c:v>
                </c:pt>
                <c:pt idx="47">
                  <c:v>96.228073680425098</c:v>
                </c:pt>
                <c:pt idx="48">
                  <c:v>96.858732723029902</c:v>
                </c:pt>
                <c:pt idx="49">
                  <c:v>97.173258813413497</c:v>
                </c:pt>
                <c:pt idx="50">
                  <c:v>94.473616252044394</c:v>
                </c:pt>
                <c:pt idx="51">
                  <c:v>96.276750266292197</c:v>
                </c:pt>
                <c:pt idx="52">
                  <c:v>98.389425245872005</c:v>
                </c:pt>
                <c:pt idx="53">
                  <c:v>98.273945351354499</c:v>
                </c:pt>
                <c:pt idx="54">
                  <c:v>98.420272100070903</c:v>
                </c:pt>
                <c:pt idx="55">
                  <c:v>96.388065599683799</c:v>
                </c:pt>
                <c:pt idx="56">
                  <c:v>98.041889917194297</c:v>
                </c:pt>
                <c:pt idx="57">
                  <c:v>96.810244470314302</c:v>
                </c:pt>
                <c:pt idx="58">
                  <c:v>97.841998038179995</c:v>
                </c:pt>
                <c:pt idx="59">
                  <c:v>96.664090674909801</c:v>
                </c:pt>
                <c:pt idx="60">
                  <c:v>97.930524759793002</c:v>
                </c:pt>
                <c:pt idx="61">
                  <c:v>95.815319809333701</c:v>
                </c:pt>
                <c:pt idx="62">
                  <c:v>96.6666666666666</c:v>
                </c:pt>
                <c:pt idx="63">
                  <c:v>97.352448118388295</c:v>
                </c:pt>
                <c:pt idx="64">
                  <c:v>96.587589108332295</c:v>
                </c:pt>
                <c:pt idx="65">
                  <c:v>96.621145994650107</c:v>
                </c:pt>
                <c:pt idx="66">
                  <c:v>97.617947533240894</c:v>
                </c:pt>
                <c:pt idx="67">
                  <c:v>98.137162499306896</c:v>
                </c:pt>
                <c:pt idx="68">
                  <c:v>97.676096997690493</c:v>
                </c:pt>
                <c:pt idx="69">
                  <c:v>96.222398257253104</c:v>
                </c:pt>
                <c:pt idx="70">
                  <c:v>98.371314535856797</c:v>
                </c:pt>
                <c:pt idx="71">
                  <c:v>96.618411284335494</c:v>
                </c:pt>
                <c:pt idx="72">
                  <c:v>95.299123651284106</c:v>
                </c:pt>
                <c:pt idx="73">
                  <c:v>98.002669463247202</c:v>
                </c:pt>
                <c:pt idx="74">
                  <c:v>96.545956951716093</c:v>
                </c:pt>
                <c:pt idx="75">
                  <c:v>97.376429845733995</c:v>
                </c:pt>
                <c:pt idx="76">
                  <c:v>98.150251500892395</c:v>
                </c:pt>
                <c:pt idx="77">
                  <c:v>96.872077800635793</c:v>
                </c:pt>
                <c:pt idx="78">
                  <c:v>97.843009349858605</c:v>
                </c:pt>
                <c:pt idx="79">
                  <c:v>97.432744043043797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96.453933694722565</c:v>
                </c:pt>
                <c:pt idx="1">
                  <c:v>96.453933694722565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Processado!$F$1</c:f>
              <c:strCache>
                <c:ptCount val="1"/>
                <c:pt idx="0">
                  <c:v>Cobrim. S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88.549513765237634</c:v>
                </c:pt>
                <c:pt idx="1">
                  <c:v>84.921892687344354</c:v>
                </c:pt>
                <c:pt idx="2">
                  <c:v>97.376803447629754</c:v>
                </c:pt>
                <c:pt idx="3">
                  <c:v>82.002603601648943</c:v>
                </c:pt>
                <c:pt idx="4">
                  <c:v>95.732184808144083</c:v>
                </c:pt>
                <c:pt idx="5">
                  <c:v>91.709307992202724</c:v>
                </c:pt>
                <c:pt idx="6">
                  <c:v>93.980796235151246</c:v>
                </c:pt>
                <c:pt idx="7">
                  <c:v>93.123929794520549</c:v>
                </c:pt>
                <c:pt idx="8">
                  <c:v>93.195529621204628</c:v>
                </c:pt>
                <c:pt idx="9">
                  <c:v>93.18662716885315</c:v>
                </c:pt>
                <c:pt idx="10">
                  <c:v>79.879961806029186</c:v>
                </c:pt>
                <c:pt idx="11">
                  <c:v>84.954699368536652</c:v>
                </c:pt>
                <c:pt idx="12">
                  <c:v>89.246571715995131</c:v>
                </c:pt>
                <c:pt idx="13">
                  <c:v>94.470604062962465</c:v>
                </c:pt>
                <c:pt idx="14">
                  <c:v>94.95489138652286</c:v>
                </c:pt>
                <c:pt idx="15">
                  <c:v>94.63541467518067</c:v>
                </c:pt>
                <c:pt idx="16">
                  <c:v>86.309092373359107</c:v>
                </c:pt>
                <c:pt idx="17">
                  <c:v>80.910579757615466</c:v>
                </c:pt>
                <c:pt idx="18">
                  <c:v>93.55920641236996</c:v>
                </c:pt>
                <c:pt idx="19">
                  <c:v>91.438117778087147</c:v>
                </c:pt>
                <c:pt idx="20">
                  <c:v>88.919046495161666</c:v>
                </c:pt>
                <c:pt idx="21">
                  <c:v>87.433687002652519</c:v>
                </c:pt>
                <c:pt idx="22">
                  <c:v>92.284085927224908</c:v>
                </c:pt>
                <c:pt idx="23">
                  <c:v>95.774396766908353</c:v>
                </c:pt>
                <c:pt idx="24">
                  <c:v>96.359110004667812</c:v>
                </c:pt>
                <c:pt idx="25">
                  <c:v>92.711181464958983</c:v>
                </c:pt>
                <c:pt idx="26">
                  <c:v>91.840017751151052</c:v>
                </c:pt>
                <c:pt idx="27">
                  <c:v>95.600948131622985</c:v>
                </c:pt>
                <c:pt idx="28">
                  <c:v>87.701399688958006</c:v>
                </c:pt>
                <c:pt idx="29">
                  <c:v>93.708476746978306</c:v>
                </c:pt>
                <c:pt idx="30">
                  <c:v>96.204999999999998</c:v>
                </c:pt>
                <c:pt idx="31">
                  <c:v>96.185479296653426</c:v>
                </c:pt>
                <c:pt idx="32">
                  <c:v>90.781609195402297</c:v>
                </c:pt>
                <c:pt idx="33">
                  <c:v>93.905950095969288</c:v>
                </c:pt>
                <c:pt idx="34">
                  <c:v>95.075163700082996</c:v>
                </c:pt>
                <c:pt idx="35">
                  <c:v>87.413262535449221</c:v>
                </c:pt>
                <c:pt idx="36">
                  <c:v>92.404212413174989</c:v>
                </c:pt>
                <c:pt idx="37">
                  <c:v>90.991316931982638</c:v>
                </c:pt>
                <c:pt idx="38">
                  <c:v>94.369920689317539</c:v>
                </c:pt>
                <c:pt idx="39">
                  <c:v>97.003611944854256</c:v>
                </c:pt>
                <c:pt idx="40">
                  <c:v>87.121549421193237</c:v>
                </c:pt>
                <c:pt idx="41">
                  <c:v>85.497795738427627</c:v>
                </c:pt>
                <c:pt idx="42">
                  <c:v>89.78150406504065</c:v>
                </c:pt>
                <c:pt idx="43">
                  <c:v>89.369828134945891</c:v>
                </c:pt>
                <c:pt idx="44">
                  <c:v>97.125118099608585</c:v>
                </c:pt>
                <c:pt idx="45">
                  <c:v>90.25609422076144</c:v>
                </c:pt>
                <c:pt idx="46">
                  <c:v>95.21484375</c:v>
                </c:pt>
                <c:pt idx="47">
                  <c:v>90.362408598713387</c:v>
                </c:pt>
                <c:pt idx="48">
                  <c:v>95.315024232633277</c:v>
                </c:pt>
                <c:pt idx="49">
                  <c:v>95.776010318142738</c:v>
                </c:pt>
                <c:pt idx="50">
                  <c:v>92.795041749160717</c:v>
                </c:pt>
                <c:pt idx="51">
                  <c:v>93.826861624866851</c:v>
                </c:pt>
                <c:pt idx="52">
                  <c:v>97.234503293332125</c:v>
                </c:pt>
                <c:pt idx="53">
                  <c:v>97.074483646363589</c:v>
                </c:pt>
                <c:pt idx="54">
                  <c:v>97.788380940099302</c:v>
                </c:pt>
                <c:pt idx="55">
                  <c:v>93.123888559573203</c:v>
                </c:pt>
                <c:pt idx="56">
                  <c:v>95.187530443253777</c:v>
                </c:pt>
                <c:pt idx="57">
                  <c:v>94.854481955762509</c:v>
                </c:pt>
                <c:pt idx="58">
                  <c:v>96.596996906360829</c:v>
                </c:pt>
                <c:pt idx="59">
                  <c:v>94.092392237678169</c:v>
                </c:pt>
                <c:pt idx="60">
                  <c:v>94.859907276758719</c:v>
                </c:pt>
                <c:pt idx="61">
                  <c:v>89.263939696264273</c:v>
                </c:pt>
                <c:pt idx="62">
                  <c:v>91.54182272159801</c:v>
                </c:pt>
                <c:pt idx="63">
                  <c:v>95.259841609341578</c:v>
                </c:pt>
                <c:pt idx="64">
                  <c:v>93.373845974056323</c:v>
                </c:pt>
                <c:pt idx="65">
                  <c:v>94.403773053639313</c:v>
                </c:pt>
                <c:pt idx="66">
                  <c:v>96.6733405205606</c:v>
                </c:pt>
                <c:pt idx="67">
                  <c:v>97.793424627155289</c:v>
                </c:pt>
                <c:pt idx="68">
                  <c:v>94.363452655889148</c:v>
                </c:pt>
                <c:pt idx="69">
                  <c:v>91.315971878403801</c:v>
                </c:pt>
                <c:pt idx="70">
                  <c:v>97.727565340543322</c:v>
                </c:pt>
                <c:pt idx="71">
                  <c:v>91.833704528582032</c:v>
                </c:pt>
                <c:pt idx="72">
                  <c:v>91.86464718099387</c:v>
                </c:pt>
                <c:pt idx="73">
                  <c:v>97.468776813804936</c:v>
                </c:pt>
                <c:pt idx="74">
                  <c:v>92.779232111692849</c:v>
                </c:pt>
                <c:pt idx="75">
                  <c:v>95.50320075558821</c:v>
                </c:pt>
                <c:pt idx="76">
                  <c:v>96.441127156687756</c:v>
                </c:pt>
                <c:pt idx="77">
                  <c:v>95.436693472975506</c:v>
                </c:pt>
                <c:pt idx="78">
                  <c:v>96.025222874537945</c:v>
                </c:pt>
                <c:pt idx="79">
                  <c:v>95.685370228029726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0-4C36-88EA-125715BA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  <c:pt idx="10">
                  <c:v>(98,42; ∞)</c:v>
                </c:pt>
              </c:strCache>
            </c:strRef>
          </c:cat>
          <c:val>
            <c:numRef>
              <c:f>normalidade!$L$4:$L$14</c:f>
              <c:numCache>
                <c:formatCode>0.00</c:formatCode>
                <c:ptCount val="11"/>
                <c:pt idx="0">
                  <c:v>1.25</c:v>
                </c:pt>
                <c:pt idx="1">
                  <c:v>2.5</c:v>
                </c:pt>
                <c:pt idx="2">
                  <c:v>0</c:v>
                </c:pt>
                <c:pt idx="3">
                  <c:v>2.5</c:v>
                </c:pt>
                <c:pt idx="4">
                  <c:v>6.25</c:v>
                </c:pt>
                <c:pt idx="5">
                  <c:v>3.75</c:v>
                </c:pt>
                <c:pt idx="6">
                  <c:v>11.25</c:v>
                </c:pt>
                <c:pt idx="7">
                  <c:v>23.75</c:v>
                </c:pt>
                <c:pt idx="8">
                  <c:v>21.25</c:v>
                </c:pt>
                <c:pt idx="9">
                  <c:v>27.5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  <c:pt idx="10">
                  <c:v>(98,42; ∞)</c:v>
                </c:pt>
              </c:strCache>
            </c:strRef>
          </c:cat>
          <c:val>
            <c:numRef>
              <c:f>normalidade!$M$4:$M$14</c:f>
              <c:numCache>
                <c:formatCode>0.00</c:formatCode>
                <c:ptCount val="11"/>
                <c:pt idx="0">
                  <c:v>5.4257645659573542E-2</c:v>
                </c:pt>
                <c:pt idx="1">
                  <c:v>0.22471513138027044</c:v>
                </c:pt>
                <c:pt idx="2">
                  <c:v>0.864576019821368</c:v>
                </c:pt>
                <c:pt idx="3">
                  <c:v>2.6131787331259435</c:v>
                </c:pt>
                <c:pt idx="4">
                  <c:v>6.2055995795402277</c:v>
                </c:pt>
                <c:pt idx="5">
                  <c:v>11.579522397663892</c:v>
                </c:pt>
                <c:pt idx="6">
                  <c:v>16.979392401149422</c:v>
                </c:pt>
                <c:pt idx="7">
                  <c:v>19.565839135572638</c:v>
                </c:pt>
                <c:pt idx="8">
                  <c:v>17.718510914840135</c:v>
                </c:pt>
                <c:pt idx="9">
                  <c:v>12.609651070743766</c:v>
                </c:pt>
                <c:pt idx="10">
                  <c:v>11.584756970502763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19</xdr:col>
      <xdr:colOff>511200</xdr:colOff>
      <xdr:row>32</xdr:row>
      <xdr:rowOff>154079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A22E10-2880-4956-9153-9B809B9D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vered_Area_results/A8/foto%20escolhida/29-09-2023_14-18-41/tratamento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1">
          <cell r="F1" t="str">
            <v>Cobrim. S brilho</v>
          </cell>
        </row>
        <row r="2">
          <cell r="A2">
            <v>1</v>
          </cell>
          <cell r="F2">
            <v>90.643323148071687</v>
          </cell>
        </row>
        <row r="3">
          <cell r="A3">
            <v>2</v>
          </cell>
          <cell r="F3">
            <v>91.524673600354063</v>
          </cell>
        </row>
        <row r="4">
          <cell r="A4">
            <v>3</v>
          </cell>
          <cell r="F4">
            <v>91.064318013093072</v>
          </cell>
        </row>
        <row r="5">
          <cell r="A5">
            <v>4</v>
          </cell>
          <cell r="F5">
            <v>80.092551784927281</v>
          </cell>
        </row>
        <row r="6">
          <cell r="A6">
            <v>5</v>
          </cell>
          <cell r="F6">
            <v>81.421031262687777</v>
          </cell>
        </row>
        <row r="7">
          <cell r="A7">
            <v>6</v>
          </cell>
          <cell r="F7">
            <v>81.459076573083081</v>
          </cell>
        </row>
        <row r="8">
          <cell r="A8">
            <v>7</v>
          </cell>
          <cell r="F8">
            <v>79.293006831964377</v>
          </cell>
        </row>
        <row r="9">
          <cell r="A9">
            <v>8</v>
          </cell>
          <cell r="F9">
            <v>84.588807370755845</v>
          </cell>
        </row>
        <row r="10">
          <cell r="A10">
            <v>9</v>
          </cell>
          <cell r="F10">
            <v>91.853426069036573</v>
          </cell>
        </row>
        <row r="11">
          <cell r="A11">
            <v>10</v>
          </cell>
          <cell r="F11">
            <v>65.825394568462954</v>
          </cell>
        </row>
        <row r="12">
          <cell r="A12">
            <v>11</v>
          </cell>
          <cell r="F12">
            <v>70.282951798663447</v>
          </cell>
        </row>
        <row r="13">
          <cell r="A13">
            <v>12</v>
          </cell>
          <cell r="F13">
            <v>82.184441745838996</v>
          </cell>
        </row>
        <row r="14">
          <cell r="A14">
            <v>13</v>
          </cell>
          <cell r="F14">
            <v>77.989845231540954</v>
          </cell>
        </row>
        <row r="15">
          <cell r="A15">
            <v>14</v>
          </cell>
          <cell r="F15">
            <v>94.129486749412948</v>
          </cell>
        </row>
        <row r="16">
          <cell r="A16">
            <v>15</v>
          </cell>
          <cell r="F16">
            <v>94.700358682948448</v>
          </cell>
        </row>
        <row r="17">
          <cell r="A17">
            <v>16</v>
          </cell>
          <cell r="F17">
            <v>92.749605956845485</v>
          </cell>
        </row>
        <row r="18">
          <cell r="A18">
            <v>17</v>
          </cell>
          <cell r="F18">
            <v>93.242150158099861</v>
          </cell>
        </row>
        <row r="19">
          <cell r="A19">
            <v>18</v>
          </cell>
          <cell r="F19">
            <v>77.404686953480237</v>
          </cell>
        </row>
        <row r="20">
          <cell r="A20">
            <v>19</v>
          </cell>
          <cell r="F20">
            <v>68.421815021365973</v>
          </cell>
        </row>
        <row r="21">
          <cell r="A21">
            <v>20</v>
          </cell>
          <cell r="F21">
            <v>87.738518464775453</v>
          </cell>
        </row>
        <row r="22">
          <cell r="A22">
            <v>21</v>
          </cell>
          <cell r="F22">
            <v>83.835190203753896</v>
          </cell>
        </row>
        <row r="23">
          <cell r="A23">
            <v>22</v>
          </cell>
          <cell r="F23">
            <v>82.642062097246637</v>
          </cell>
        </row>
        <row r="24">
          <cell r="A24">
            <v>23</v>
          </cell>
          <cell r="F24">
            <v>89.221211733060073</v>
          </cell>
        </row>
        <row r="25">
          <cell r="A25">
            <v>24</v>
          </cell>
          <cell r="F25">
            <v>79.089425206948818</v>
          </cell>
        </row>
        <row r="26">
          <cell r="A26">
            <v>25</v>
          </cell>
          <cell r="F26">
            <v>69.586948321388149</v>
          </cell>
        </row>
        <row r="27">
          <cell r="A27">
            <v>26</v>
          </cell>
          <cell r="F27">
            <v>88.088160661204952</v>
          </cell>
        </row>
        <row r="28">
          <cell r="A28">
            <v>27</v>
          </cell>
          <cell r="F28">
            <v>63.883348845454947</v>
          </cell>
        </row>
        <row r="29">
          <cell r="A29">
            <v>28</v>
          </cell>
          <cell r="F29">
            <v>83.732253181130062</v>
          </cell>
        </row>
        <row r="30">
          <cell r="A30">
            <v>29</v>
          </cell>
          <cell r="F30">
            <v>91.351411672804375</v>
          </cell>
        </row>
        <row r="31">
          <cell r="A31">
            <v>30</v>
          </cell>
          <cell r="F31">
            <v>92.007809957696068</v>
          </cell>
        </row>
        <row r="32">
          <cell r="A32">
            <v>31</v>
          </cell>
          <cell r="F32">
            <v>94.267606132493</v>
          </cell>
        </row>
        <row r="33">
          <cell r="A33">
            <v>32</v>
          </cell>
          <cell r="F33">
            <v>91.622367001079184</v>
          </cell>
        </row>
        <row r="34">
          <cell r="A34">
            <v>33</v>
          </cell>
          <cell r="F34">
            <v>69.959657581422803</v>
          </cell>
        </row>
        <row r="35">
          <cell r="A35">
            <v>34</v>
          </cell>
          <cell r="F35">
            <v>86.593781499573538</v>
          </cell>
        </row>
        <row r="36">
          <cell r="A36">
            <v>35</v>
          </cell>
          <cell r="F36">
            <v>77.470434956905194</v>
          </cell>
        </row>
        <row r="37">
          <cell r="A37">
            <v>36</v>
          </cell>
          <cell r="F37">
            <v>81.546537452049265</v>
          </cell>
        </row>
        <row r="38">
          <cell r="A38">
            <v>37</v>
          </cell>
          <cell r="F38">
            <v>87.209191909600221</v>
          </cell>
        </row>
        <row r="39">
          <cell r="A39">
            <v>38</v>
          </cell>
          <cell r="F39">
            <v>78.157205240174676</v>
          </cell>
        </row>
        <row r="40">
          <cell r="A40">
            <v>39</v>
          </cell>
          <cell r="F40">
            <v>74.93385149660989</v>
          </cell>
        </row>
        <row r="41">
          <cell r="A41">
            <v>40</v>
          </cell>
          <cell r="F41">
            <v>86.681213545382064</v>
          </cell>
        </row>
        <row r="42">
          <cell r="A42">
            <v>41</v>
          </cell>
          <cell r="F42">
            <v>79.898717634566694</v>
          </cell>
        </row>
        <row r="43">
          <cell r="A43">
            <v>42</v>
          </cell>
          <cell r="F43">
            <v>88.095062909278198</v>
          </cell>
        </row>
        <row r="44">
          <cell r="A44">
            <v>43</v>
          </cell>
          <cell r="F44">
            <v>89.250832408435073</v>
          </cell>
        </row>
        <row r="45">
          <cell r="A45">
            <v>44</v>
          </cell>
          <cell r="F45">
            <v>77.8721745908028</v>
          </cell>
        </row>
        <row r="46">
          <cell r="A46">
            <v>45</v>
          </cell>
          <cell r="F46">
            <v>77.116380030055097</v>
          </cell>
        </row>
        <row r="47">
          <cell r="A47">
            <v>46</v>
          </cell>
          <cell r="F47">
            <v>82.974611847804354</v>
          </cell>
        </row>
        <row r="48">
          <cell r="A48">
            <v>47</v>
          </cell>
          <cell r="F48">
            <v>94.639081222272893</v>
          </cell>
        </row>
        <row r="49">
          <cell r="A49">
            <v>48</v>
          </cell>
          <cell r="F49">
            <v>85.546210546210546</v>
          </cell>
        </row>
        <row r="50">
          <cell r="A50">
            <v>49</v>
          </cell>
          <cell r="F50">
            <v>82.852037169406714</v>
          </cell>
        </row>
        <row r="51">
          <cell r="A51">
            <v>50</v>
          </cell>
          <cell r="F51">
            <v>83.736862592448418</v>
          </cell>
        </row>
        <row r="52">
          <cell r="A52">
            <v>51</v>
          </cell>
          <cell r="F52">
            <v>85.56849216616358</v>
          </cell>
        </row>
        <row r="53">
          <cell r="A53">
            <v>52</v>
          </cell>
          <cell r="F53">
            <v>90.36961681926077</v>
          </cell>
        </row>
        <row r="54">
          <cell r="A54">
            <v>53</v>
          </cell>
          <cell r="F54">
            <v>86.174121405750796</v>
          </cell>
        </row>
        <row r="55">
          <cell r="A55">
            <v>54</v>
          </cell>
          <cell r="F55">
            <v>83.682658804610028</v>
          </cell>
        </row>
        <row r="56">
          <cell r="A56">
            <v>55</v>
          </cell>
          <cell r="F56">
            <v>88.017041471175105</v>
          </cell>
        </row>
        <row r="57">
          <cell r="A57">
            <v>56</v>
          </cell>
          <cell r="F57">
            <v>94.216157543805238</v>
          </cell>
        </row>
        <row r="58">
          <cell r="A58">
            <v>57</v>
          </cell>
          <cell r="F58">
            <v>87.969563476171402</v>
          </cell>
        </row>
        <row r="59">
          <cell r="A59">
            <v>58</v>
          </cell>
          <cell r="F59">
            <v>84.642361364798717</v>
          </cell>
        </row>
        <row r="60">
          <cell r="A60">
            <v>59</v>
          </cell>
          <cell r="F60">
            <v>82.474167951133182</v>
          </cell>
        </row>
        <row r="61">
          <cell r="A61">
            <v>60</v>
          </cell>
          <cell r="F61">
            <v>75.35370684776457</v>
          </cell>
        </row>
        <row r="62">
          <cell r="A62">
            <v>61</v>
          </cell>
          <cell r="F62">
            <v>84.583303372402384</v>
          </cell>
        </row>
        <row r="63">
          <cell r="A63">
            <v>62</v>
          </cell>
          <cell r="F63">
            <v>90.328787278592046</v>
          </cell>
        </row>
        <row r="64">
          <cell r="A64">
            <v>63</v>
          </cell>
          <cell r="F64">
            <v>91.74508404179376</v>
          </cell>
        </row>
        <row r="65">
          <cell r="A65">
            <v>64</v>
          </cell>
          <cell r="F65">
            <v>85.742272529386156</v>
          </cell>
        </row>
        <row r="66">
          <cell r="A66">
            <v>65</v>
          </cell>
          <cell r="F66">
            <v>72.634631317315652</v>
          </cell>
        </row>
        <row r="67">
          <cell r="A67">
            <v>66</v>
          </cell>
          <cell r="F67">
            <v>76.22239244223158</v>
          </cell>
        </row>
        <row r="68">
          <cell r="A68">
            <v>67</v>
          </cell>
          <cell r="F68">
            <v>65.683246939450754</v>
          </cell>
        </row>
        <row r="69">
          <cell r="A69">
            <v>68</v>
          </cell>
          <cell r="F69">
            <v>89.069886291043829</v>
          </cell>
        </row>
        <row r="70">
          <cell r="A70">
            <v>69</v>
          </cell>
          <cell r="F70">
            <v>69.698859031111667</v>
          </cell>
        </row>
        <row r="71">
          <cell r="A71">
            <v>70</v>
          </cell>
          <cell r="F71">
            <v>95.115384615384613</v>
          </cell>
        </row>
        <row r="72">
          <cell r="A72">
            <v>71</v>
          </cell>
          <cell r="F72">
            <v>91.449372260604704</v>
          </cell>
        </row>
        <row r="73">
          <cell r="A73">
            <v>72</v>
          </cell>
          <cell r="F73">
            <v>90.655283802491923</v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14602</v>
      </c>
      <c r="C2" s="3">
        <v>12930</v>
      </c>
      <c r="D2" s="3">
        <v>785</v>
      </c>
      <c r="E2" s="3">
        <v>93.925489658950795</v>
      </c>
      <c r="F2" s="21">
        <v>96.453933694722593</v>
      </c>
      <c r="G2" s="3" t="s">
        <v>7</v>
      </c>
    </row>
    <row r="3" spans="1:7" x14ac:dyDescent="0.3">
      <c r="A3" s="3">
        <v>2</v>
      </c>
      <c r="B3" s="3">
        <v>13251</v>
      </c>
      <c r="C3" s="3">
        <v>11253</v>
      </c>
      <c r="D3" s="3">
        <v>901</v>
      </c>
      <c r="E3" s="3">
        <v>91.721379518526902</v>
      </c>
      <c r="F3" s="21">
        <v>1.6337827756946699</v>
      </c>
      <c r="G3" s="3" t="s">
        <v>8</v>
      </c>
    </row>
    <row r="4" spans="1:7" x14ac:dyDescent="0.3">
      <c r="A4" s="3">
        <v>3</v>
      </c>
      <c r="B4" s="3">
        <v>21348</v>
      </c>
      <c r="C4" s="3">
        <v>20788</v>
      </c>
      <c r="D4" s="3">
        <v>193</v>
      </c>
      <c r="E4" s="3">
        <v>98.280869402285902</v>
      </c>
      <c r="F4" s="3">
        <v>64</v>
      </c>
      <c r="G4" s="3" t="s">
        <v>9</v>
      </c>
    </row>
    <row r="5" spans="1:7" x14ac:dyDescent="0.3">
      <c r="A5" s="3">
        <v>4</v>
      </c>
      <c r="B5" s="3">
        <v>18436</v>
      </c>
      <c r="C5" s="3">
        <v>15118</v>
      </c>
      <c r="D5" s="3">
        <v>2325</v>
      </c>
      <c r="E5" s="3">
        <v>94.613799088739398</v>
      </c>
      <c r="F5" s="3">
        <v>98</v>
      </c>
      <c r="G5" s="3" t="s">
        <v>10</v>
      </c>
    </row>
    <row r="6" spans="1:7" x14ac:dyDescent="0.3">
      <c r="A6" s="3">
        <v>5</v>
      </c>
      <c r="B6" s="3">
        <v>15324</v>
      </c>
      <c r="C6" s="3">
        <v>14670</v>
      </c>
      <c r="D6" s="3">
        <v>209</v>
      </c>
      <c r="E6" s="3">
        <v>97.096058470373194</v>
      </c>
    </row>
    <row r="7" spans="1:7" x14ac:dyDescent="0.3">
      <c r="A7" s="3">
        <v>6</v>
      </c>
      <c r="B7" s="3">
        <v>16416</v>
      </c>
      <c r="C7" s="3">
        <v>15055</v>
      </c>
      <c r="D7" s="3">
        <v>934</v>
      </c>
      <c r="E7" s="3">
        <v>97.398879142300103</v>
      </c>
    </row>
    <row r="8" spans="1:7" x14ac:dyDescent="0.3">
      <c r="A8" s="3">
        <v>7</v>
      </c>
      <c r="B8" s="3">
        <v>26349</v>
      </c>
      <c r="C8" s="3">
        <v>24763</v>
      </c>
      <c r="D8" s="3">
        <v>432</v>
      </c>
      <c r="E8" s="3">
        <v>95.620327147140301</v>
      </c>
    </row>
    <row r="9" spans="1:7" x14ac:dyDescent="0.3">
      <c r="A9" s="3">
        <v>8</v>
      </c>
      <c r="B9" s="3">
        <v>18688</v>
      </c>
      <c r="C9" s="3">
        <v>17403</v>
      </c>
      <c r="D9" s="3">
        <v>564</v>
      </c>
      <c r="E9" s="3">
        <v>96.141909246575295</v>
      </c>
    </row>
    <row r="10" spans="1:7" x14ac:dyDescent="0.3">
      <c r="A10" s="3">
        <v>9</v>
      </c>
      <c r="B10" s="3">
        <v>20222</v>
      </c>
      <c r="C10" s="3">
        <v>18846</v>
      </c>
      <c r="D10" s="3">
        <v>706</v>
      </c>
      <c r="E10" s="3">
        <v>96.686776777766795</v>
      </c>
    </row>
    <row r="11" spans="1:7" x14ac:dyDescent="0.3">
      <c r="A11" s="3">
        <v>10</v>
      </c>
      <c r="B11" s="3">
        <v>18904</v>
      </c>
      <c r="C11" s="3">
        <v>17616</v>
      </c>
      <c r="D11" s="3">
        <v>779</v>
      </c>
      <c r="E11" s="3">
        <v>97.307448159119701</v>
      </c>
    </row>
    <row r="12" spans="1:7" x14ac:dyDescent="0.3">
      <c r="A12" s="3">
        <v>11</v>
      </c>
      <c r="B12" s="3">
        <v>14662</v>
      </c>
      <c r="C12" s="3">
        <v>11712</v>
      </c>
      <c r="D12" s="3">
        <v>2098</v>
      </c>
      <c r="E12" s="3">
        <v>94.189060155503995</v>
      </c>
    </row>
    <row r="13" spans="1:7" x14ac:dyDescent="0.3">
      <c r="A13" s="3">
        <v>12</v>
      </c>
      <c r="B13" s="3">
        <v>10927</v>
      </c>
      <c r="C13" s="3">
        <v>9283</v>
      </c>
      <c r="D13" s="3">
        <v>926</v>
      </c>
      <c r="E13" s="3">
        <v>93.4291205271346</v>
      </c>
    </row>
    <row r="14" spans="1:7" x14ac:dyDescent="0.3">
      <c r="A14" s="3">
        <v>13</v>
      </c>
      <c r="B14" s="3">
        <v>18887</v>
      </c>
      <c r="C14" s="3">
        <v>16856</v>
      </c>
      <c r="D14" s="3">
        <v>1178</v>
      </c>
      <c r="E14" s="3">
        <v>95.483666013660098</v>
      </c>
    </row>
    <row r="15" spans="1:7" x14ac:dyDescent="0.3">
      <c r="A15" s="3">
        <v>14</v>
      </c>
      <c r="B15" s="3">
        <v>14866</v>
      </c>
      <c r="C15" s="3">
        <v>14044</v>
      </c>
      <c r="D15" s="3">
        <v>478</v>
      </c>
      <c r="E15" s="3">
        <v>97.685994887663099</v>
      </c>
    </row>
    <row r="16" spans="1:7" x14ac:dyDescent="0.3">
      <c r="A16" s="3">
        <v>15</v>
      </c>
      <c r="B16" s="3">
        <v>19841</v>
      </c>
      <c r="C16" s="3">
        <v>18840</v>
      </c>
      <c r="D16" s="3">
        <v>524</v>
      </c>
      <c r="E16" s="3">
        <v>97.595887304067304</v>
      </c>
    </row>
    <row r="17" spans="1:21" x14ac:dyDescent="0.3">
      <c r="A17" s="3">
        <v>16</v>
      </c>
      <c r="B17" s="3">
        <v>26153</v>
      </c>
      <c r="C17" s="3">
        <v>24750</v>
      </c>
      <c r="D17" s="3">
        <v>750</v>
      </c>
      <c r="E17" s="3">
        <v>97.503154513822494</v>
      </c>
    </row>
    <row r="18" spans="1:21" x14ac:dyDescent="0.3">
      <c r="A18" s="3">
        <v>17</v>
      </c>
      <c r="B18" s="3">
        <v>12417</v>
      </c>
      <c r="C18" s="3">
        <v>10717</v>
      </c>
      <c r="D18" s="3">
        <v>889</v>
      </c>
      <c r="E18" s="3">
        <v>93.468631714584802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15265</v>
      </c>
      <c r="C19" s="3">
        <v>12351</v>
      </c>
      <c r="D19" s="3">
        <v>2003</v>
      </c>
      <c r="E19" s="3">
        <v>94.032099574189303</v>
      </c>
      <c r="N19" s="4">
        <f>QUARTILE(B1:B103,1)</f>
        <v>14189.25</v>
      </c>
      <c r="O19" s="4">
        <f>QUARTILE(B1:B103,2)</f>
        <v>17019.5</v>
      </c>
      <c r="P19" s="4">
        <f>QUARTILE(B1:B103,3)</f>
        <v>19766</v>
      </c>
      <c r="Q19" s="4">
        <f>QUARTILE(B1:B103,4)</f>
        <v>26940</v>
      </c>
      <c r="R19" s="5"/>
      <c r="S19" s="1">
        <f>AVERAGE(B2:B200)</f>
        <v>17157.737499999999</v>
      </c>
      <c r="T19" s="1">
        <f>_xlfn.STDEV.S(B2:B200)</f>
        <v>4024.7947687082765</v>
      </c>
      <c r="U19" s="1">
        <v>1</v>
      </c>
    </row>
    <row r="20" spans="1:21" x14ac:dyDescent="0.3">
      <c r="A20" s="3">
        <v>19</v>
      </c>
      <c r="B20" s="3">
        <v>17591</v>
      </c>
      <c r="C20" s="3">
        <v>16458</v>
      </c>
      <c r="D20" s="3">
        <v>682</v>
      </c>
      <c r="E20" s="3">
        <v>97.436188960263706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14366</v>
      </c>
      <c r="C21" s="3">
        <v>13136</v>
      </c>
      <c r="D21" s="3">
        <v>650</v>
      </c>
      <c r="E21" s="3">
        <v>95.962689683975995</v>
      </c>
      <c r="N21" s="4">
        <f>P19-N19</f>
        <v>5576.75</v>
      </c>
      <c r="O21" s="1">
        <v>1.5</v>
      </c>
      <c r="P21" s="1">
        <f>N19-O21*N21</f>
        <v>5824.125</v>
      </c>
      <c r="Q21" s="1">
        <f>P19+O21*N21</f>
        <v>28131.125</v>
      </c>
      <c r="R21" s="5"/>
      <c r="S21" s="1">
        <f>S19-U19*T19</f>
        <v>13132.942731291723</v>
      </c>
      <c r="T21" s="1">
        <f>S19+U19*T19</f>
        <v>21182.532268708277</v>
      </c>
      <c r="U21" s="5"/>
    </row>
    <row r="22" spans="1:21" x14ac:dyDescent="0.3">
      <c r="A22" s="3">
        <v>21</v>
      </c>
      <c r="B22" s="3">
        <v>16948</v>
      </c>
      <c r="C22" s="3">
        <v>15070</v>
      </c>
      <c r="D22" s="3">
        <v>1111</v>
      </c>
      <c r="E22" s="3">
        <v>95.474392258673504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21112</v>
      </c>
      <c r="C23" s="3">
        <v>18459</v>
      </c>
      <c r="D23" s="3">
        <v>1808</v>
      </c>
      <c r="E23" s="3">
        <v>95.997536945812797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13686</v>
      </c>
      <c r="C24" s="3">
        <v>12630</v>
      </c>
      <c r="D24" s="3">
        <v>491</v>
      </c>
      <c r="E24" s="3">
        <v>95.871693701592804</v>
      </c>
    </row>
    <row r="25" spans="1:21" x14ac:dyDescent="0.3">
      <c r="A25" s="3">
        <v>24</v>
      </c>
      <c r="B25" s="3">
        <v>16826</v>
      </c>
      <c r="C25" s="3">
        <v>16115</v>
      </c>
      <c r="D25" s="3">
        <v>284</v>
      </c>
      <c r="E25" s="3">
        <v>97.462260786877394</v>
      </c>
    </row>
    <row r="26" spans="1:21" x14ac:dyDescent="0.3">
      <c r="A26" s="3">
        <v>25</v>
      </c>
      <c r="B26" s="3">
        <v>12854</v>
      </c>
      <c r="C26" s="3">
        <v>12386</v>
      </c>
      <c r="D26" s="3">
        <v>167</v>
      </c>
      <c r="E26" s="3">
        <v>97.658316477361097</v>
      </c>
    </row>
    <row r="27" spans="1:21" x14ac:dyDescent="0.3">
      <c r="A27" s="3">
        <v>26</v>
      </c>
      <c r="B27" s="3">
        <v>13898</v>
      </c>
      <c r="C27" s="3">
        <v>12885</v>
      </c>
      <c r="D27" s="3">
        <v>610</v>
      </c>
      <c r="E27" s="3">
        <v>97.100302201755596</v>
      </c>
    </row>
    <row r="28" spans="1:21" x14ac:dyDescent="0.3">
      <c r="A28" s="3">
        <v>27</v>
      </c>
      <c r="B28" s="3">
        <v>18027</v>
      </c>
      <c r="C28" s="3">
        <v>16556</v>
      </c>
      <c r="D28" s="3">
        <v>873</v>
      </c>
      <c r="E28" s="3">
        <v>96.682753647306797</v>
      </c>
    </row>
    <row r="29" spans="1:21" x14ac:dyDescent="0.3">
      <c r="A29" s="3">
        <v>28</v>
      </c>
      <c r="B29" s="3">
        <v>14344</v>
      </c>
      <c r="C29" s="3">
        <v>13713</v>
      </c>
      <c r="D29" s="3">
        <v>364</v>
      </c>
      <c r="E29" s="3">
        <v>98.138594534299997</v>
      </c>
    </row>
    <row r="30" spans="1:21" x14ac:dyDescent="0.3">
      <c r="A30" s="3">
        <v>29</v>
      </c>
      <c r="B30" s="3">
        <v>16075</v>
      </c>
      <c r="C30" s="3">
        <v>14098</v>
      </c>
      <c r="D30" s="3">
        <v>1279</v>
      </c>
      <c r="E30" s="3">
        <v>95.657853810264299</v>
      </c>
    </row>
    <row r="31" spans="1:21" x14ac:dyDescent="0.3">
      <c r="A31" s="3">
        <v>30</v>
      </c>
      <c r="B31" s="3">
        <v>12493</v>
      </c>
      <c r="C31" s="3">
        <v>11707</v>
      </c>
      <c r="D31" s="3">
        <v>413</v>
      </c>
      <c r="E31" s="3">
        <v>97.014328023693196</v>
      </c>
    </row>
    <row r="32" spans="1:21" x14ac:dyDescent="0.3">
      <c r="A32" s="3">
        <v>31</v>
      </c>
      <c r="B32" s="3">
        <v>20000</v>
      </c>
      <c r="C32" s="3">
        <v>19241</v>
      </c>
      <c r="D32" s="3">
        <v>398</v>
      </c>
      <c r="E32" s="3">
        <v>98.194999999999993</v>
      </c>
    </row>
    <row r="33" spans="1:5" x14ac:dyDescent="0.3">
      <c r="A33" s="3">
        <v>32</v>
      </c>
      <c r="B33" s="3">
        <v>14104</v>
      </c>
      <c r="C33" s="3">
        <v>13566</v>
      </c>
      <c r="D33" s="3">
        <v>147</v>
      </c>
      <c r="E33" s="3">
        <v>97.227736812251806</v>
      </c>
    </row>
    <row r="34" spans="1:5" x14ac:dyDescent="0.3">
      <c r="A34" s="3">
        <v>33</v>
      </c>
      <c r="B34" s="3">
        <v>17400</v>
      </c>
      <c r="C34" s="3">
        <v>15796</v>
      </c>
      <c r="D34" s="3">
        <v>548</v>
      </c>
      <c r="E34" s="3">
        <v>93.931034482758605</v>
      </c>
    </row>
    <row r="35" spans="1:5" x14ac:dyDescent="0.3">
      <c r="A35" s="3">
        <v>34</v>
      </c>
      <c r="B35" s="3">
        <v>16672</v>
      </c>
      <c r="C35" s="3">
        <v>15656</v>
      </c>
      <c r="D35" s="3">
        <v>399</v>
      </c>
      <c r="E35" s="3">
        <v>96.299184261036402</v>
      </c>
    </row>
    <row r="36" spans="1:5" x14ac:dyDescent="0.3">
      <c r="A36" s="3">
        <v>35</v>
      </c>
      <c r="B36" s="3">
        <v>21686</v>
      </c>
      <c r="C36" s="3">
        <v>20618</v>
      </c>
      <c r="D36" s="3">
        <v>578</v>
      </c>
      <c r="E36" s="3">
        <v>97.740477727566102</v>
      </c>
    </row>
    <row r="37" spans="1:5" x14ac:dyDescent="0.3">
      <c r="A37" s="3">
        <v>36</v>
      </c>
      <c r="B37" s="3">
        <v>16573</v>
      </c>
      <c r="C37" s="3">
        <v>14487</v>
      </c>
      <c r="D37" s="3">
        <v>1017</v>
      </c>
      <c r="E37" s="3">
        <v>93.549749592710995</v>
      </c>
    </row>
    <row r="38" spans="1:5" x14ac:dyDescent="0.3">
      <c r="A38" s="3">
        <v>37</v>
      </c>
      <c r="B38" s="3">
        <v>17852</v>
      </c>
      <c r="C38" s="3">
        <v>16496</v>
      </c>
      <c r="D38" s="3">
        <v>705</v>
      </c>
      <c r="E38" s="3">
        <v>96.353349764732201</v>
      </c>
    </row>
    <row r="39" spans="1:5" x14ac:dyDescent="0.3">
      <c r="A39" s="3">
        <v>38</v>
      </c>
      <c r="B39" s="3">
        <v>13820</v>
      </c>
      <c r="C39" s="3">
        <v>12575</v>
      </c>
      <c r="D39" s="3">
        <v>774</v>
      </c>
      <c r="E39" s="3">
        <v>96.591895803183704</v>
      </c>
    </row>
    <row r="40" spans="1:5" x14ac:dyDescent="0.3">
      <c r="A40" s="3">
        <v>39</v>
      </c>
      <c r="B40" s="3">
        <v>20426</v>
      </c>
      <c r="C40" s="3">
        <v>19276</v>
      </c>
      <c r="D40" s="3">
        <v>418</v>
      </c>
      <c r="E40" s="3">
        <v>96.416332125722107</v>
      </c>
    </row>
    <row r="41" spans="1:5" x14ac:dyDescent="0.3">
      <c r="A41" s="3">
        <v>40</v>
      </c>
      <c r="B41" s="3">
        <v>19657</v>
      </c>
      <c r="C41" s="3">
        <v>19068</v>
      </c>
      <c r="D41" s="3">
        <v>181</v>
      </c>
      <c r="E41" s="3">
        <v>97.924403520374398</v>
      </c>
    </row>
    <row r="42" spans="1:5" x14ac:dyDescent="0.3">
      <c r="A42" s="3">
        <v>41</v>
      </c>
      <c r="B42" s="3">
        <v>8984</v>
      </c>
      <c r="C42" s="3">
        <v>7827</v>
      </c>
      <c r="D42" s="3">
        <v>367</v>
      </c>
      <c r="E42" s="3">
        <v>91.206589492430993</v>
      </c>
    </row>
    <row r="43" spans="1:5" x14ac:dyDescent="0.3">
      <c r="A43" s="3">
        <v>42</v>
      </c>
      <c r="B43" s="3">
        <v>10888</v>
      </c>
      <c r="C43" s="3">
        <v>9309</v>
      </c>
      <c r="D43" s="3">
        <v>608</v>
      </c>
      <c r="E43" s="3">
        <v>91.081925055106495</v>
      </c>
    </row>
    <row r="44" spans="1:5" x14ac:dyDescent="0.3">
      <c r="A44" s="3">
        <v>43</v>
      </c>
      <c r="B44" s="3">
        <v>19680</v>
      </c>
      <c r="C44" s="3">
        <v>17669</v>
      </c>
      <c r="D44" s="3">
        <v>1124</v>
      </c>
      <c r="E44" s="3">
        <v>95.492886178861795</v>
      </c>
    </row>
    <row r="45" spans="1:5" x14ac:dyDescent="0.3">
      <c r="A45" s="3">
        <v>44</v>
      </c>
      <c r="B45" s="3">
        <v>14139</v>
      </c>
      <c r="C45" s="3">
        <v>12636</v>
      </c>
      <c r="D45" s="3">
        <v>732</v>
      </c>
      <c r="E45" s="3">
        <v>94.546997666030094</v>
      </c>
    </row>
    <row r="46" spans="1:5" x14ac:dyDescent="0.3">
      <c r="A46" s="3">
        <v>45</v>
      </c>
      <c r="B46" s="3">
        <v>14818</v>
      </c>
      <c r="C46" s="3">
        <v>14392</v>
      </c>
      <c r="D46" s="3">
        <v>161</v>
      </c>
      <c r="E46" s="3">
        <v>98.211634498582796</v>
      </c>
    </row>
    <row r="47" spans="1:5" x14ac:dyDescent="0.3">
      <c r="A47" s="3">
        <v>46</v>
      </c>
      <c r="B47" s="3">
        <v>14604</v>
      </c>
      <c r="C47" s="3">
        <v>13181</v>
      </c>
      <c r="D47" s="3">
        <v>865</v>
      </c>
      <c r="E47" s="3">
        <v>96.179129005751804</v>
      </c>
    </row>
    <row r="48" spans="1:5" x14ac:dyDescent="0.3">
      <c r="A48" s="3">
        <v>47</v>
      </c>
      <c r="B48" s="3">
        <v>21504</v>
      </c>
      <c r="C48" s="3">
        <v>20475</v>
      </c>
      <c r="D48" s="3">
        <v>545</v>
      </c>
      <c r="E48" s="3">
        <v>97.749255952380906</v>
      </c>
    </row>
    <row r="49" spans="1:5" x14ac:dyDescent="0.3">
      <c r="A49" s="3">
        <v>48</v>
      </c>
      <c r="B49" s="3">
        <v>25027</v>
      </c>
      <c r="C49" s="3">
        <v>22615</v>
      </c>
      <c r="D49" s="3">
        <v>1468</v>
      </c>
      <c r="E49" s="3">
        <v>96.228073680425098</v>
      </c>
    </row>
    <row r="50" spans="1:5" x14ac:dyDescent="0.3">
      <c r="A50" s="3">
        <v>49</v>
      </c>
      <c r="B50" s="3">
        <v>11142</v>
      </c>
      <c r="C50" s="3">
        <v>10620</v>
      </c>
      <c r="D50" s="3">
        <v>172</v>
      </c>
      <c r="E50" s="3">
        <v>96.858732723029902</v>
      </c>
    </row>
    <row r="51" spans="1:5" x14ac:dyDescent="0.3">
      <c r="A51" s="3">
        <v>50</v>
      </c>
      <c r="B51" s="3">
        <v>9304</v>
      </c>
      <c r="C51" s="3">
        <v>8911</v>
      </c>
      <c r="D51" s="3">
        <v>130</v>
      </c>
      <c r="E51" s="3">
        <v>97.173258813413497</v>
      </c>
    </row>
    <row r="52" spans="1:5" x14ac:dyDescent="0.3">
      <c r="A52" s="3">
        <v>51</v>
      </c>
      <c r="B52" s="3">
        <v>11617</v>
      </c>
      <c r="C52" s="3">
        <v>10780</v>
      </c>
      <c r="D52" s="3">
        <v>195</v>
      </c>
      <c r="E52" s="3">
        <v>94.473616252044394</v>
      </c>
    </row>
    <row r="53" spans="1:5" x14ac:dyDescent="0.3">
      <c r="A53" s="3">
        <v>52</v>
      </c>
      <c r="B53" s="3">
        <v>20654</v>
      </c>
      <c r="C53" s="3">
        <v>19379</v>
      </c>
      <c r="D53" s="3">
        <v>506</v>
      </c>
      <c r="E53" s="3">
        <v>96.276750266292197</v>
      </c>
    </row>
    <row r="54" spans="1:5" x14ac:dyDescent="0.3">
      <c r="A54" s="3">
        <v>53</v>
      </c>
      <c r="B54" s="3">
        <v>22166</v>
      </c>
      <c r="C54" s="3">
        <v>21553</v>
      </c>
      <c r="D54" s="3">
        <v>256</v>
      </c>
      <c r="E54" s="3">
        <v>98.389425245872005</v>
      </c>
    </row>
    <row r="55" spans="1:5" x14ac:dyDescent="0.3">
      <c r="A55" s="3">
        <v>54</v>
      </c>
      <c r="B55" s="3">
        <v>17091</v>
      </c>
      <c r="C55" s="3">
        <v>16591</v>
      </c>
      <c r="D55" s="3">
        <v>205</v>
      </c>
      <c r="E55" s="3">
        <v>98.273945351354499</v>
      </c>
    </row>
    <row r="56" spans="1:5" x14ac:dyDescent="0.3">
      <c r="A56" s="3">
        <v>55</v>
      </c>
      <c r="B56" s="3">
        <v>15509</v>
      </c>
      <c r="C56" s="3">
        <v>15166</v>
      </c>
      <c r="D56" s="3">
        <v>98</v>
      </c>
      <c r="E56" s="3">
        <v>98.420272100070903</v>
      </c>
    </row>
    <row r="57" spans="1:5" x14ac:dyDescent="0.3">
      <c r="A57" s="3">
        <v>56</v>
      </c>
      <c r="B57" s="3">
        <v>25305</v>
      </c>
      <c r="C57" s="3">
        <v>23565</v>
      </c>
      <c r="D57" s="3">
        <v>826</v>
      </c>
      <c r="E57" s="3">
        <v>96.388065599683799</v>
      </c>
    </row>
    <row r="58" spans="1:5" x14ac:dyDescent="0.3">
      <c r="A58" s="3">
        <v>57</v>
      </c>
      <c r="B58" s="3">
        <v>10265</v>
      </c>
      <c r="C58" s="3">
        <v>9771</v>
      </c>
      <c r="D58" s="3">
        <v>293</v>
      </c>
      <c r="E58" s="3">
        <v>98.041889917194297</v>
      </c>
    </row>
    <row r="59" spans="1:5" x14ac:dyDescent="0.3">
      <c r="A59" s="3">
        <v>58</v>
      </c>
      <c r="B59" s="3">
        <v>12885</v>
      </c>
      <c r="C59" s="3">
        <v>12222</v>
      </c>
      <c r="D59" s="3">
        <v>252</v>
      </c>
      <c r="E59" s="3">
        <v>96.810244470314302</v>
      </c>
    </row>
    <row r="60" spans="1:5" x14ac:dyDescent="0.3">
      <c r="A60" s="3">
        <v>59</v>
      </c>
      <c r="B60" s="3">
        <v>13253</v>
      </c>
      <c r="C60" s="3">
        <v>12802</v>
      </c>
      <c r="D60" s="3">
        <v>165</v>
      </c>
      <c r="E60" s="3">
        <v>97.841998038179995</v>
      </c>
    </row>
    <row r="61" spans="1:5" x14ac:dyDescent="0.3">
      <c r="A61" s="3">
        <v>60</v>
      </c>
      <c r="B61" s="3">
        <v>23292</v>
      </c>
      <c r="C61" s="3">
        <v>21916</v>
      </c>
      <c r="D61" s="3">
        <v>599</v>
      </c>
      <c r="E61" s="3">
        <v>96.664090674909801</v>
      </c>
    </row>
    <row r="62" spans="1:5" x14ac:dyDescent="0.3">
      <c r="A62" s="3">
        <v>61</v>
      </c>
      <c r="B62" s="3">
        <v>14883</v>
      </c>
      <c r="C62" s="3">
        <v>14118</v>
      </c>
      <c r="D62" s="3">
        <v>457</v>
      </c>
      <c r="E62" s="3">
        <v>97.930524759793002</v>
      </c>
    </row>
    <row r="63" spans="1:5" x14ac:dyDescent="0.3">
      <c r="A63" s="3">
        <v>62</v>
      </c>
      <c r="B63" s="3">
        <v>18042</v>
      </c>
      <c r="C63" s="3">
        <v>16105</v>
      </c>
      <c r="D63" s="3">
        <v>1182</v>
      </c>
      <c r="E63" s="3">
        <v>95.815319809333701</v>
      </c>
    </row>
    <row r="64" spans="1:5" x14ac:dyDescent="0.3">
      <c r="A64" s="3">
        <v>63</v>
      </c>
      <c r="B64" s="3">
        <v>16020</v>
      </c>
      <c r="C64" s="3">
        <v>14665</v>
      </c>
      <c r="D64" s="3">
        <v>821</v>
      </c>
      <c r="E64" s="3">
        <v>96.6666666666666</v>
      </c>
    </row>
    <row r="65" spans="1:5" x14ac:dyDescent="0.3">
      <c r="A65" s="3">
        <v>64</v>
      </c>
      <c r="B65" s="3">
        <v>17299</v>
      </c>
      <c r="C65" s="3">
        <v>16479</v>
      </c>
      <c r="D65" s="3">
        <v>362</v>
      </c>
      <c r="E65" s="3">
        <v>97.352448118388295</v>
      </c>
    </row>
    <row r="66" spans="1:5" x14ac:dyDescent="0.3">
      <c r="A66" s="3">
        <v>65</v>
      </c>
      <c r="B66" s="3">
        <v>17114</v>
      </c>
      <c r="C66" s="3">
        <v>15980</v>
      </c>
      <c r="D66" s="3">
        <v>550</v>
      </c>
      <c r="E66" s="3">
        <v>96.587589108332295</v>
      </c>
    </row>
    <row r="67" spans="1:5" x14ac:dyDescent="0.3">
      <c r="A67" s="3">
        <v>66</v>
      </c>
      <c r="B67" s="3">
        <v>14206</v>
      </c>
      <c r="C67" s="3">
        <v>13411</v>
      </c>
      <c r="D67" s="3">
        <v>315</v>
      </c>
      <c r="E67" s="3">
        <v>96.621145994650107</v>
      </c>
    </row>
    <row r="68" spans="1:5" x14ac:dyDescent="0.3">
      <c r="A68" s="3">
        <v>67</v>
      </c>
      <c r="B68" s="3">
        <v>19479</v>
      </c>
      <c r="C68" s="3">
        <v>18831</v>
      </c>
      <c r="D68" s="3">
        <v>184</v>
      </c>
      <c r="E68" s="3">
        <v>97.617947533240894</v>
      </c>
    </row>
    <row r="69" spans="1:5" x14ac:dyDescent="0.3">
      <c r="A69" s="3">
        <v>68</v>
      </c>
      <c r="B69" s="3">
        <v>18037</v>
      </c>
      <c r="C69" s="3">
        <v>17639</v>
      </c>
      <c r="D69" s="3">
        <v>62</v>
      </c>
      <c r="E69" s="3">
        <v>98.137162499306896</v>
      </c>
    </row>
    <row r="70" spans="1:5" x14ac:dyDescent="0.3">
      <c r="A70" s="3">
        <v>69</v>
      </c>
      <c r="B70" s="3">
        <v>13856</v>
      </c>
      <c r="C70" s="3">
        <v>13075</v>
      </c>
      <c r="D70" s="3">
        <v>459</v>
      </c>
      <c r="E70" s="3">
        <v>97.676096997690493</v>
      </c>
    </row>
    <row r="71" spans="1:5" x14ac:dyDescent="0.3">
      <c r="A71" s="3">
        <v>70</v>
      </c>
      <c r="B71" s="3">
        <v>20198</v>
      </c>
      <c r="C71" s="3">
        <v>18444</v>
      </c>
      <c r="D71" s="3">
        <v>991</v>
      </c>
      <c r="E71" s="3">
        <v>96.222398257253104</v>
      </c>
    </row>
    <row r="72" spans="1:5" x14ac:dyDescent="0.3">
      <c r="A72" s="3">
        <v>71</v>
      </c>
      <c r="B72" s="3">
        <v>15534</v>
      </c>
      <c r="C72" s="3">
        <v>15181</v>
      </c>
      <c r="D72" s="3">
        <v>100</v>
      </c>
      <c r="E72" s="3">
        <v>98.371314535856797</v>
      </c>
    </row>
    <row r="73" spans="1:5" x14ac:dyDescent="0.3">
      <c r="A73" s="3">
        <v>72</v>
      </c>
      <c r="B73" s="3">
        <v>26940</v>
      </c>
      <c r="C73" s="3">
        <v>24740</v>
      </c>
      <c r="D73" s="3">
        <v>1289</v>
      </c>
      <c r="E73" s="3">
        <v>96.618411284335494</v>
      </c>
    </row>
    <row r="74" spans="1:5" x14ac:dyDescent="0.3">
      <c r="A74" s="3">
        <v>73</v>
      </c>
      <c r="B74" s="3">
        <v>19741</v>
      </c>
      <c r="C74" s="3">
        <v>18135</v>
      </c>
      <c r="D74" s="3">
        <v>678</v>
      </c>
      <c r="E74" s="3">
        <v>95.299123651284106</v>
      </c>
    </row>
    <row r="75" spans="1:5" x14ac:dyDescent="0.3">
      <c r="A75" s="3">
        <v>74</v>
      </c>
      <c r="B75" s="3">
        <v>20978</v>
      </c>
      <c r="C75" s="3">
        <v>20447</v>
      </c>
      <c r="D75" s="3">
        <v>112</v>
      </c>
      <c r="E75" s="3">
        <v>98.002669463247202</v>
      </c>
    </row>
    <row r="76" spans="1:5" x14ac:dyDescent="0.3">
      <c r="A76" s="3">
        <v>75</v>
      </c>
      <c r="B76" s="3">
        <v>13752</v>
      </c>
      <c r="C76" s="3">
        <v>12759</v>
      </c>
      <c r="D76" s="3">
        <v>518</v>
      </c>
      <c r="E76" s="3">
        <v>96.545956951716093</v>
      </c>
    </row>
    <row r="77" spans="1:5" x14ac:dyDescent="0.3">
      <c r="A77" s="3">
        <v>76</v>
      </c>
      <c r="B77" s="3">
        <v>19058</v>
      </c>
      <c r="C77" s="3">
        <v>18201</v>
      </c>
      <c r="D77" s="3">
        <v>357</v>
      </c>
      <c r="E77" s="3">
        <v>97.376429845733995</v>
      </c>
    </row>
    <row r="78" spans="1:5" x14ac:dyDescent="0.3">
      <c r="A78" s="3">
        <v>77</v>
      </c>
      <c r="B78" s="3">
        <v>18489</v>
      </c>
      <c r="C78" s="3">
        <v>17831</v>
      </c>
      <c r="D78" s="3">
        <v>316</v>
      </c>
      <c r="E78" s="3">
        <v>98.150251500892395</v>
      </c>
    </row>
    <row r="79" spans="1:5" x14ac:dyDescent="0.3">
      <c r="A79" s="3">
        <v>78</v>
      </c>
      <c r="B79" s="3">
        <v>21388</v>
      </c>
      <c r="C79" s="3">
        <v>20412</v>
      </c>
      <c r="D79" s="3">
        <v>307</v>
      </c>
      <c r="E79" s="3">
        <v>96.872077800635793</v>
      </c>
    </row>
    <row r="80" spans="1:5" x14ac:dyDescent="0.3">
      <c r="A80" s="3">
        <v>79</v>
      </c>
      <c r="B80" s="3">
        <v>22995</v>
      </c>
      <c r="C80" s="3">
        <v>22081</v>
      </c>
      <c r="D80" s="3">
        <v>418</v>
      </c>
      <c r="E80" s="3">
        <v>97.843009349858605</v>
      </c>
    </row>
    <row r="81" spans="1:5" x14ac:dyDescent="0.3">
      <c r="A81" s="3">
        <v>80</v>
      </c>
      <c r="B81" s="3">
        <v>19515</v>
      </c>
      <c r="C81" s="3">
        <v>18673</v>
      </c>
      <c r="D81" s="3">
        <v>341</v>
      </c>
      <c r="E81" s="3">
        <v>97.432744043043797</v>
      </c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abSelected="1" zoomScaleNormal="100" workbookViewId="0">
      <selection activeCell="G4" sqref="G4:G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8" t="s">
        <v>63</v>
      </c>
      <c r="G1" s="9" t="s">
        <v>5</v>
      </c>
      <c r="H1" s="7" t="s">
        <v>6</v>
      </c>
    </row>
    <row r="2" spans="1:8" x14ac:dyDescent="0.3">
      <c r="A2" s="3">
        <v>1</v>
      </c>
      <c r="B2" s="3">
        <v>14602</v>
      </c>
      <c r="C2" s="3">
        <v>12930</v>
      </c>
      <c r="D2" s="3">
        <v>785</v>
      </c>
      <c r="E2" s="3">
        <v>93.925489658950795</v>
      </c>
      <c r="F2" s="31">
        <f>IF(B2=0,"",100*(C2)/B2)</f>
        <v>88.549513765237634</v>
      </c>
      <c r="G2" s="10">
        <f>AVERAGE(E2:E200)</f>
        <v>96.453933694722565</v>
      </c>
      <c r="H2" s="1" t="s">
        <v>7</v>
      </c>
    </row>
    <row r="3" spans="1:8" x14ac:dyDescent="0.3">
      <c r="A3" s="3">
        <v>2</v>
      </c>
      <c r="B3" s="3">
        <v>13251</v>
      </c>
      <c r="C3" s="3">
        <v>11253</v>
      </c>
      <c r="D3" s="3">
        <v>901</v>
      </c>
      <c r="E3" s="3">
        <v>91.721379518526902</v>
      </c>
      <c r="F3" s="31">
        <f t="shared" ref="F3:F66" si="0">IF(B3=0,"",100*(C3)/B3)</f>
        <v>84.921892687344354</v>
      </c>
      <c r="G3" s="10">
        <f>_xlfn.STDEV.S(E2:E200)</f>
        <v>1.6440906557149457</v>
      </c>
      <c r="H3" s="1" t="s">
        <v>8</v>
      </c>
    </row>
    <row r="4" spans="1:8" x14ac:dyDescent="0.3">
      <c r="A4" s="3">
        <v>3</v>
      </c>
      <c r="B4" s="3">
        <v>21348</v>
      </c>
      <c r="C4" s="3">
        <v>20788</v>
      </c>
      <c r="D4" s="3">
        <v>193</v>
      </c>
      <c r="E4" s="3">
        <v>98.280869402285902</v>
      </c>
      <c r="F4" s="31">
        <f t="shared" si="0"/>
        <v>97.376803447629754</v>
      </c>
      <c r="G4" s="30">
        <f>AVERAGE(F2:F200)</f>
        <v>92.735197545684784</v>
      </c>
      <c r="H4" s="1" t="s">
        <v>64</v>
      </c>
    </row>
    <row r="5" spans="1:8" x14ac:dyDescent="0.3">
      <c r="A5" s="3">
        <v>4</v>
      </c>
      <c r="B5" s="3">
        <v>18436</v>
      </c>
      <c r="C5" s="3">
        <v>15118</v>
      </c>
      <c r="D5" s="3">
        <v>2325</v>
      </c>
      <c r="E5" s="3">
        <v>94.613799088739398</v>
      </c>
      <c r="F5" s="31">
        <f t="shared" si="0"/>
        <v>82.002603601648943</v>
      </c>
      <c r="G5" s="30">
        <f>_xlfn.STDEV.S(F2:F200)</f>
        <v>4.0073574539415935</v>
      </c>
      <c r="H5" s="1" t="s">
        <v>65</v>
      </c>
    </row>
    <row r="6" spans="1:8" x14ac:dyDescent="0.3">
      <c r="A6" s="3">
        <v>5</v>
      </c>
      <c r="B6" s="3">
        <v>15324</v>
      </c>
      <c r="C6" s="3">
        <v>14670</v>
      </c>
      <c r="D6" s="3">
        <v>209</v>
      </c>
      <c r="E6" s="3">
        <v>97.096058470373194</v>
      </c>
      <c r="F6" s="31">
        <f t="shared" si="0"/>
        <v>95.732184808144083</v>
      </c>
      <c r="G6" s="11">
        <v>15</v>
      </c>
      <c r="H6" s="1" t="s">
        <v>9</v>
      </c>
    </row>
    <row r="7" spans="1:8" x14ac:dyDescent="0.3">
      <c r="A7" s="3">
        <v>6</v>
      </c>
      <c r="B7" s="3">
        <v>16416</v>
      </c>
      <c r="C7" s="3">
        <v>15055</v>
      </c>
      <c r="D7" s="3">
        <v>934</v>
      </c>
      <c r="E7" s="3">
        <v>97.398879142300103</v>
      </c>
      <c r="F7" s="31">
        <f t="shared" si="0"/>
        <v>91.709307992202724</v>
      </c>
      <c r="G7" s="11">
        <v>232</v>
      </c>
      <c r="H7" s="1" t="s">
        <v>10</v>
      </c>
    </row>
    <row r="8" spans="1:8" x14ac:dyDescent="0.3">
      <c r="A8" s="3">
        <v>7</v>
      </c>
      <c r="B8" s="3">
        <v>26349</v>
      </c>
      <c r="C8" s="3">
        <v>24763</v>
      </c>
      <c r="D8" s="3">
        <v>432</v>
      </c>
      <c r="E8" s="3">
        <v>95.620327147140301</v>
      </c>
      <c r="F8" s="31">
        <f t="shared" si="0"/>
        <v>93.980796235151246</v>
      </c>
      <c r="G8" s="12">
        <f>MIN(E2:E200)</f>
        <v>91.081925055106495</v>
      </c>
      <c r="H8" s="1" t="s">
        <v>11</v>
      </c>
    </row>
    <row r="9" spans="1:8" x14ac:dyDescent="0.3">
      <c r="A9" s="3">
        <v>8</v>
      </c>
      <c r="B9" s="3">
        <v>18688</v>
      </c>
      <c r="C9" s="3">
        <v>17403</v>
      </c>
      <c r="D9" s="3">
        <v>564</v>
      </c>
      <c r="E9" s="3">
        <v>96.141909246575295</v>
      </c>
      <c r="F9" s="31">
        <f t="shared" si="0"/>
        <v>93.123929794520549</v>
      </c>
      <c r="G9" s="12">
        <f>MAX(E2:E200)</f>
        <v>98.420272100070903</v>
      </c>
      <c r="H9" s="1" t="s">
        <v>12</v>
      </c>
    </row>
    <row r="10" spans="1:8" x14ac:dyDescent="0.3">
      <c r="A10" s="3">
        <v>9</v>
      </c>
      <c r="B10" s="3">
        <v>20222</v>
      </c>
      <c r="C10" s="3">
        <v>18846</v>
      </c>
      <c r="D10" s="3">
        <v>706</v>
      </c>
      <c r="E10" s="3">
        <v>96.686776777766795</v>
      </c>
      <c r="F10" s="31">
        <f t="shared" si="0"/>
        <v>93.195529621204628</v>
      </c>
      <c r="G10" s="13">
        <f>100*G3/G2</f>
        <v>1.7045345821959996</v>
      </c>
      <c r="H10" s="1" t="s">
        <v>29</v>
      </c>
    </row>
    <row r="11" spans="1:8" x14ac:dyDescent="0.3">
      <c r="A11" s="3">
        <v>10</v>
      </c>
      <c r="B11" s="3">
        <v>18904</v>
      </c>
      <c r="C11" s="3">
        <v>17616</v>
      </c>
      <c r="D11" s="3">
        <v>779</v>
      </c>
      <c r="E11" s="3">
        <v>97.307448159119701</v>
      </c>
      <c r="F11" s="31">
        <f t="shared" si="0"/>
        <v>93.18662716885315</v>
      </c>
      <c r="G11" s="29" t="s">
        <v>28</v>
      </c>
      <c r="H11" s="23"/>
    </row>
    <row r="12" spans="1:8" x14ac:dyDescent="0.3">
      <c r="A12" s="3">
        <v>11</v>
      </c>
      <c r="B12" s="3">
        <v>14662</v>
      </c>
      <c r="C12" s="3">
        <v>11712</v>
      </c>
      <c r="D12" s="3">
        <v>2098</v>
      </c>
      <c r="E12" s="3">
        <v>94.189060155503995</v>
      </c>
      <c r="F12" s="31">
        <f t="shared" si="0"/>
        <v>79.879961806029186</v>
      </c>
      <c r="G12" s="11">
        <v>0</v>
      </c>
      <c r="H12" s="8" t="s">
        <v>30</v>
      </c>
    </row>
    <row r="13" spans="1:8" x14ac:dyDescent="0.3">
      <c r="A13" s="3">
        <v>12</v>
      </c>
      <c r="B13" s="3">
        <v>10927</v>
      </c>
      <c r="C13" s="3">
        <v>9283</v>
      </c>
      <c r="D13" s="3">
        <v>926</v>
      </c>
      <c r="E13" s="3">
        <v>93.4291205271346</v>
      </c>
      <c r="F13" s="31">
        <f t="shared" si="0"/>
        <v>84.954699368536652</v>
      </c>
      <c r="G13" s="11">
        <f>COUNT(A2:A200)</f>
        <v>80</v>
      </c>
      <c r="H13" s="8" t="s">
        <v>31</v>
      </c>
    </row>
    <row r="14" spans="1:8" x14ac:dyDescent="0.3">
      <c r="A14" s="3">
        <v>13</v>
      </c>
      <c r="B14" s="3">
        <v>18887</v>
      </c>
      <c r="C14" s="3">
        <v>16856</v>
      </c>
      <c r="D14" s="3">
        <v>1178</v>
      </c>
      <c r="E14" s="3">
        <v>95.483666013660098</v>
      </c>
      <c r="F14" s="31">
        <f t="shared" si="0"/>
        <v>89.246571715995131</v>
      </c>
      <c r="H14" s="6"/>
    </row>
    <row r="15" spans="1:8" x14ac:dyDescent="0.3">
      <c r="A15" s="3">
        <v>14</v>
      </c>
      <c r="B15" s="3">
        <v>14866</v>
      </c>
      <c r="C15" s="3">
        <v>14044</v>
      </c>
      <c r="D15" s="3">
        <v>478</v>
      </c>
      <c r="E15" s="3">
        <v>97.685994887663099</v>
      </c>
      <c r="F15" s="31">
        <f t="shared" si="0"/>
        <v>94.470604062962465</v>
      </c>
    </row>
    <row r="16" spans="1:8" x14ac:dyDescent="0.3">
      <c r="A16" s="3">
        <v>15</v>
      </c>
      <c r="B16" s="3">
        <v>19841</v>
      </c>
      <c r="C16" s="3">
        <v>18840</v>
      </c>
      <c r="D16" s="3">
        <v>524</v>
      </c>
      <c r="E16" s="3">
        <v>97.595887304067304</v>
      </c>
      <c r="F16" s="31">
        <f t="shared" si="0"/>
        <v>94.95489138652286</v>
      </c>
    </row>
    <row r="17" spans="1:6" x14ac:dyDescent="0.3">
      <c r="A17" s="3">
        <v>16</v>
      </c>
      <c r="B17" s="3">
        <v>26153</v>
      </c>
      <c r="C17" s="3">
        <v>24750</v>
      </c>
      <c r="D17" s="3">
        <v>750</v>
      </c>
      <c r="E17" s="3">
        <v>97.503154513822494</v>
      </c>
      <c r="F17" s="31">
        <f t="shared" si="0"/>
        <v>94.63541467518067</v>
      </c>
    </row>
    <row r="18" spans="1:6" x14ac:dyDescent="0.3">
      <c r="A18" s="3">
        <v>17</v>
      </c>
      <c r="B18" s="3">
        <v>12417</v>
      </c>
      <c r="C18" s="3">
        <v>10717</v>
      </c>
      <c r="D18" s="3">
        <v>889</v>
      </c>
      <c r="E18" s="3">
        <v>93.468631714584802</v>
      </c>
      <c r="F18" s="31">
        <f t="shared" si="0"/>
        <v>86.309092373359107</v>
      </c>
    </row>
    <row r="19" spans="1:6" x14ac:dyDescent="0.3">
      <c r="A19" s="3">
        <v>18</v>
      </c>
      <c r="B19" s="3">
        <v>15265</v>
      </c>
      <c r="C19" s="3">
        <v>12351</v>
      </c>
      <c r="D19" s="3">
        <v>2003</v>
      </c>
      <c r="E19" s="3">
        <v>94.032099574189303</v>
      </c>
      <c r="F19" s="31">
        <f t="shared" si="0"/>
        <v>80.910579757615466</v>
      </c>
    </row>
    <row r="20" spans="1:6" x14ac:dyDescent="0.3">
      <c r="A20" s="3">
        <v>19</v>
      </c>
      <c r="B20" s="3">
        <v>17591</v>
      </c>
      <c r="C20" s="3">
        <v>16458</v>
      </c>
      <c r="D20" s="3">
        <v>682</v>
      </c>
      <c r="E20" s="3">
        <v>97.436188960263706</v>
      </c>
      <c r="F20" s="31">
        <f t="shared" si="0"/>
        <v>93.55920641236996</v>
      </c>
    </row>
    <row r="21" spans="1:6" x14ac:dyDescent="0.3">
      <c r="A21" s="3">
        <v>20</v>
      </c>
      <c r="B21" s="3">
        <v>14366</v>
      </c>
      <c r="C21" s="3">
        <v>13136</v>
      </c>
      <c r="D21" s="3">
        <v>650</v>
      </c>
      <c r="E21" s="3">
        <v>95.962689683975995</v>
      </c>
      <c r="F21" s="31">
        <f t="shared" si="0"/>
        <v>91.438117778087147</v>
      </c>
    </row>
    <row r="22" spans="1:6" x14ac:dyDescent="0.3">
      <c r="A22" s="3">
        <v>21</v>
      </c>
      <c r="B22" s="3">
        <v>16948</v>
      </c>
      <c r="C22" s="3">
        <v>15070</v>
      </c>
      <c r="D22" s="3">
        <v>1111</v>
      </c>
      <c r="E22" s="3">
        <v>95.474392258673504</v>
      </c>
      <c r="F22" s="31">
        <f t="shared" si="0"/>
        <v>88.919046495161666</v>
      </c>
    </row>
    <row r="23" spans="1:6" x14ac:dyDescent="0.3">
      <c r="A23" s="3">
        <v>22</v>
      </c>
      <c r="B23" s="3">
        <v>21112</v>
      </c>
      <c r="C23" s="3">
        <v>18459</v>
      </c>
      <c r="D23" s="3">
        <v>1808</v>
      </c>
      <c r="E23" s="3">
        <v>95.997536945812797</v>
      </c>
      <c r="F23" s="31">
        <f t="shared" si="0"/>
        <v>87.433687002652519</v>
      </c>
    </row>
    <row r="24" spans="1:6" x14ac:dyDescent="0.3">
      <c r="A24" s="3">
        <v>23</v>
      </c>
      <c r="B24" s="3">
        <v>13686</v>
      </c>
      <c r="C24" s="3">
        <v>12630</v>
      </c>
      <c r="D24" s="3">
        <v>491</v>
      </c>
      <c r="E24" s="3">
        <v>95.871693701592804</v>
      </c>
      <c r="F24" s="31">
        <f t="shared" si="0"/>
        <v>92.284085927224908</v>
      </c>
    </row>
    <row r="25" spans="1:6" x14ac:dyDescent="0.3">
      <c r="A25" s="3">
        <v>24</v>
      </c>
      <c r="B25" s="3">
        <v>16826</v>
      </c>
      <c r="C25" s="3">
        <v>16115</v>
      </c>
      <c r="D25" s="3">
        <v>284</v>
      </c>
      <c r="E25" s="3">
        <v>97.462260786877394</v>
      </c>
      <c r="F25" s="31">
        <f t="shared" si="0"/>
        <v>95.774396766908353</v>
      </c>
    </row>
    <row r="26" spans="1:6" x14ac:dyDescent="0.3">
      <c r="A26" s="3">
        <v>25</v>
      </c>
      <c r="B26" s="3">
        <v>12854</v>
      </c>
      <c r="C26" s="3">
        <v>12386</v>
      </c>
      <c r="D26" s="3">
        <v>167</v>
      </c>
      <c r="E26" s="3">
        <v>97.658316477361097</v>
      </c>
      <c r="F26" s="31">
        <f t="shared" si="0"/>
        <v>96.359110004667812</v>
      </c>
    </row>
    <row r="27" spans="1:6" x14ac:dyDescent="0.3">
      <c r="A27" s="3">
        <v>26</v>
      </c>
      <c r="B27" s="3">
        <v>13898</v>
      </c>
      <c r="C27" s="3">
        <v>12885</v>
      </c>
      <c r="D27" s="3">
        <v>610</v>
      </c>
      <c r="E27" s="3">
        <v>97.100302201755596</v>
      </c>
      <c r="F27" s="31">
        <f t="shared" si="0"/>
        <v>92.711181464958983</v>
      </c>
    </row>
    <row r="28" spans="1:6" x14ac:dyDescent="0.3">
      <c r="A28" s="3">
        <v>27</v>
      </c>
      <c r="B28" s="3">
        <v>18027</v>
      </c>
      <c r="C28" s="3">
        <v>16556</v>
      </c>
      <c r="D28" s="3">
        <v>873</v>
      </c>
      <c r="E28" s="3">
        <v>96.682753647306797</v>
      </c>
      <c r="F28" s="31">
        <f t="shared" si="0"/>
        <v>91.840017751151052</v>
      </c>
    </row>
    <row r="29" spans="1:6" x14ac:dyDescent="0.3">
      <c r="A29" s="3">
        <v>28</v>
      </c>
      <c r="B29" s="3">
        <v>14344</v>
      </c>
      <c r="C29" s="3">
        <v>13713</v>
      </c>
      <c r="D29" s="3">
        <v>364</v>
      </c>
      <c r="E29" s="3">
        <v>98.138594534299997</v>
      </c>
      <c r="F29" s="31">
        <f t="shared" si="0"/>
        <v>95.600948131622985</v>
      </c>
    </row>
    <row r="30" spans="1:6" x14ac:dyDescent="0.3">
      <c r="A30" s="3">
        <v>29</v>
      </c>
      <c r="B30" s="3">
        <v>16075</v>
      </c>
      <c r="C30" s="3">
        <v>14098</v>
      </c>
      <c r="D30" s="3">
        <v>1279</v>
      </c>
      <c r="E30" s="3">
        <v>95.657853810264299</v>
      </c>
      <c r="F30" s="31">
        <f t="shared" si="0"/>
        <v>87.701399688958006</v>
      </c>
    </row>
    <row r="31" spans="1:6" x14ac:dyDescent="0.3">
      <c r="A31" s="3">
        <v>30</v>
      </c>
      <c r="B31" s="3">
        <v>12493</v>
      </c>
      <c r="C31" s="3">
        <v>11707</v>
      </c>
      <c r="D31" s="3">
        <v>413</v>
      </c>
      <c r="E31" s="3">
        <v>97.014328023693196</v>
      </c>
      <c r="F31" s="31">
        <f t="shared" si="0"/>
        <v>93.708476746978306</v>
      </c>
    </row>
    <row r="32" spans="1:6" x14ac:dyDescent="0.3">
      <c r="A32" s="3">
        <v>31</v>
      </c>
      <c r="B32" s="3">
        <v>20000</v>
      </c>
      <c r="C32" s="3">
        <v>19241</v>
      </c>
      <c r="D32" s="3">
        <v>398</v>
      </c>
      <c r="E32" s="3">
        <v>98.194999999999993</v>
      </c>
      <c r="F32" s="31">
        <f t="shared" si="0"/>
        <v>96.204999999999998</v>
      </c>
    </row>
    <row r="33" spans="1:6" x14ac:dyDescent="0.3">
      <c r="A33" s="3">
        <v>32</v>
      </c>
      <c r="B33" s="3">
        <v>14104</v>
      </c>
      <c r="C33" s="3">
        <v>13566</v>
      </c>
      <c r="D33" s="3">
        <v>147</v>
      </c>
      <c r="E33" s="3">
        <v>97.227736812251806</v>
      </c>
      <c r="F33" s="31">
        <f t="shared" si="0"/>
        <v>96.185479296653426</v>
      </c>
    </row>
    <row r="34" spans="1:6" x14ac:dyDescent="0.3">
      <c r="A34" s="3">
        <v>33</v>
      </c>
      <c r="B34" s="3">
        <v>17400</v>
      </c>
      <c r="C34" s="3">
        <v>15796</v>
      </c>
      <c r="D34" s="3">
        <v>548</v>
      </c>
      <c r="E34" s="3">
        <v>93.931034482758605</v>
      </c>
      <c r="F34" s="31">
        <f t="shared" si="0"/>
        <v>90.781609195402297</v>
      </c>
    </row>
    <row r="35" spans="1:6" x14ac:dyDescent="0.3">
      <c r="A35" s="3">
        <v>34</v>
      </c>
      <c r="B35" s="3">
        <v>16672</v>
      </c>
      <c r="C35" s="3">
        <v>15656</v>
      </c>
      <c r="D35" s="3">
        <v>399</v>
      </c>
      <c r="E35" s="3">
        <v>96.299184261036402</v>
      </c>
      <c r="F35" s="31">
        <f t="shared" si="0"/>
        <v>93.905950095969288</v>
      </c>
    </row>
    <row r="36" spans="1:6" x14ac:dyDescent="0.3">
      <c r="A36" s="3">
        <v>35</v>
      </c>
      <c r="B36" s="3">
        <v>21686</v>
      </c>
      <c r="C36" s="3">
        <v>20618</v>
      </c>
      <c r="D36" s="3">
        <v>578</v>
      </c>
      <c r="E36" s="3">
        <v>97.740477727566102</v>
      </c>
      <c r="F36" s="31">
        <f t="shared" si="0"/>
        <v>95.075163700082996</v>
      </c>
    </row>
    <row r="37" spans="1:6" x14ac:dyDescent="0.3">
      <c r="A37" s="3">
        <v>36</v>
      </c>
      <c r="B37" s="3">
        <v>16573</v>
      </c>
      <c r="C37" s="3">
        <v>14487</v>
      </c>
      <c r="D37" s="3">
        <v>1017</v>
      </c>
      <c r="E37" s="3">
        <v>93.549749592710995</v>
      </c>
      <c r="F37" s="31">
        <f t="shared" si="0"/>
        <v>87.413262535449221</v>
      </c>
    </row>
    <row r="38" spans="1:6" x14ac:dyDescent="0.3">
      <c r="A38" s="3">
        <v>37</v>
      </c>
      <c r="B38" s="3">
        <v>17852</v>
      </c>
      <c r="C38" s="3">
        <v>16496</v>
      </c>
      <c r="D38" s="3">
        <v>705</v>
      </c>
      <c r="E38" s="3">
        <v>96.353349764732201</v>
      </c>
      <c r="F38" s="31">
        <f t="shared" si="0"/>
        <v>92.404212413174989</v>
      </c>
    </row>
    <row r="39" spans="1:6" x14ac:dyDescent="0.3">
      <c r="A39" s="3">
        <v>38</v>
      </c>
      <c r="B39" s="3">
        <v>13820</v>
      </c>
      <c r="C39" s="3">
        <v>12575</v>
      </c>
      <c r="D39" s="3">
        <v>774</v>
      </c>
      <c r="E39" s="3">
        <v>96.591895803183704</v>
      </c>
      <c r="F39" s="31">
        <f t="shared" si="0"/>
        <v>90.991316931982638</v>
      </c>
    </row>
    <row r="40" spans="1:6" x14ac:dyDescent="0.3">
      <c r="A40" s="3">
        <v>39</v>
      </c>
      <c r="B40" s="3">
        <v>20426</v>
      </c>
      <c r="C40" s="3">
        <v>19276</v>
      </c>
      <c r="D40" s="3">
        <v>418</v>
      </c>
      <c r="E40" s="3">
        <v>96.416332125722107</v>
      </c>
      <c r="F40" s="31">
        <f t="shared" si="0"/>
        <v>94.369920689317539</v>
      </c>
    </row>
    <row r="41" spans="1:6" x14ac:dyDescent="0.3">
      <c r="A41" s="3">
        <v>40</v>
      </c>
      <c r="B41" s="3">
        <v>19657</v>
      </c>
      <c r="C41" s="3">
        <v>19068</v>
      </c>
      <c r="D41" s="3">
        <v>181</v>
      </c>
      <c r="E41" s="3">
        <v>97.924403520374398</v>
      </c>
      <c r="F41" s="31">
        <f t="shared" si="0"/>
        <v>97.003611944854256</v>
      </c>
    </row>
    <row r="42" spans="1:6" x14ac:dyDescent="0.3">
      <c r="A42" s="3">
        <v>41</v>
      </c>
      <c r="B42" s="3">
        <v>8984</v>
      </c>
      <c r="C42" s="3">
        <v>7827</v>
      </c>
      <c r="D42" s="3">
        <v>367</v>
      </c>
      <c r="E42" s="3">
        <v>91.206589492430993</v>
      </c>
      <c r="F42" s="31">
        <f t="shared" si="0"/>
        <v>87.121549421193237</v>
      </c>
    </row>
    <row r="43" spans="1:6" x14ac:dyDescent="0.3">
      <c r="A43" s="3">
        <v>42</v>
      </c>
      <c r="B43" s="3">
        <v>10888</v>
      </c>
      <c r="C43" s="3">
        <v>9309</v>
      </c>
      <c r="D43" s="3">
        <v>608</v>
      </c>
      <c r="E43" s="3">
        <v>91.081925055106495</v>
      </c>
      <c r="F43" s="31">
        <f t="shared" si="0"/>
        <v>85.497795738427627</v>
      </c>
    </row>
    <row r="44" spans="1:6" x14ac:dyDescent="0.3">
      <c r="A44" s="3">
        <v>43</v>
      </c>
      <c r="B44" s="3">
        <v>19680</v>
      </c>
      <c r="C44" s="3">
        <v>17669</v>
      </c>
      <c r="D44" s="3">
        <v>1124</v>
      </c>
      <c r="E44" s="3">
        <v>95.492886178861795</v>
      </c>
      <c r="F44" s="31">
        <f t="shared" si="0"/>
        <v>89.78150406504065</v>
      </c>
    </row>
    <row r="45" spans="1:6" x14ac:dyDescent="0.3">
      <c r="A45" s="3">
        <v>44</v>
      </c>
      <c r="B45" s="3">
        <v>14139</v>
      </c>
      <c r="C45" s="3">
        <v>12636</v>
      </c>
      <c r="D45" s="3">
        <v>732</v>
      </c>
      <c r="E45" s="3">
        <v>94.546997666030094</v>
      </c>
      <c r="F45" s="31">
        <f t="shared" si="0"/>
        <v>89.369828134945891</v>
      </c>
    </row>
    <row r="46" spans="1:6" x14ac:dyDescent="0.3">
      <c r="A46" s="3">
        <v>45</v>
      </c>
      <c r="B46" s="3">
        <v>14818</v>
      </c>
      <c r="C46" s="3">
        <v>14392</v>
      </c>
      <c r="D46" s="3">
        <v>161</v>
      </c>
      <c r="E46" s="3">
        <v>98.211634498582796</v>
      </c>
      <c r="F46" s="31">
        <f t="shared" si="0"/>
        <v>97.125118099608585</v>
      </c>
    </row>
    <row r="47" spans="1:6" x14ac:dyDescent="0.3">
      <c r="A47" s="3">
        <v>46</v>
      </c>
      <c r="B47" s="3">
        <v>14604</v>
      </c>
      <c r="C47" s="3">
        <v>13181</v>
      </c>
      <c r="D47" s="3">
        <v>865</v>
      </c>
      <c r="E47" s="3">
        <v>96.179129005751804</v>
      </c>
      <c r="F47" s="31">
        <f t="shared" si="0"/>
        <v>90.25609422076144</v>
      </c>
    </row>
    <row r="48" spans="1:6" x14ac:dyDescent="0.3">
      <c r="A48" s="3">
        <v>47</v>
      </c>
      <c r="B48" s="3">
        <v>21504</v>
      </c>
      <c r="C48" s="3">
        <v>20475</v>
      </c>
      <c r="D48" s="3">
        <v>545</v>
      </c>
      <c r="E48" s="3">
        <v>97.749255952380906</v>
      </c>
      <c r="F48" s="31">
        <f t="shared" si="0"/>
        <v>95.21484375</v>
      </c>
    </row>
    <row r="49" spans="1:6" x14ac:dyDescent="0.3">
      <c r="A49" s="3">
        <v>48</v>
      </c>
      <c r="B49" s="3">
        <v>25027</v>
      </c>
      <c r="C49" s="3">
        <v>22615</v>
      </c>
      <c r="D49" s="3">
        <v>1468</v>
      </c>
      <c r="E49" s="3">
        <v>96.228073680425098</v>
      </c>
      <c r="F49" s="31">
        <f t="shared" si="0"/>
        <v>90.362408598713387</v>
      </c>
    </row>
    <row r="50" spans="1:6" x14ac:dyDescent="0.3">
      <c r="A50" s="3">
        <v>49</v>
      </c>
      <c r="B50" s="3">
        <v>11142</v>
      </c>
      <c r="C50" s="3">
        <v>10620</v>
      </c>
      <c r="D50" s="3">
        <v>172</v>
      </c>
      <c r="E50" s="3">
        <v>96.858732723029902</v>
      </c>
      <c r="F50" s="31">
        <f t="shared" si="0"/>
        <v>95.315024232633277</v>
      </c>
    </row>
    <row r="51" spans="1:6" x14ac:dyDescent="0.3">
      <c r="A51" s="3">
        <v>50</v>
      </c>
      <c r="B51" s="3">
        <v>9304</v>
      </c>
      <c r="C51" s="3">
        <v>8911</v>
      </c>
      <c r="D51" s="3">
        <v>130</v>
      </c>
      <c r="E51" s="3">
        <v>97.173258813413497</v>
      </c>
      <c r="F51" s="31">
        <f t="shared" si="0"/>
        <v>95.776010318142738</v>
      </c>
    </row>
    <row r="52" spans="1:6" x14ac:dyDescent="0.3">
      <c r="A52" s="3">
        <v>51</v>
      </c>
      <c r="B52" s="3">
        <v>11617</v>
      </c>
      <c r="C52" s="3">
        <v>10780</v>
      </c>
      <c r="D52" s="3">
        <v>195</v>
      </c>
      <c r="E52" s="3">
        <v>94.473616252044394</v>
      </c>
      <c r="F52" s="31">
        <f t="shared" si="0"/>
        <v>92.795041749160717</v>
      </c>
    </row>
    <row r="53" spans="1:6" x14ac:dyDescent="0.3">
      <c r="A53" s="3">
        <v>52</v>
      </c>
      <c r="B53" s="3">
        <v>20654</v>
      </c>
      <c r="C53" s="3">
        <v>19379</v>
      </c>
      <c r="D53" s="3">
        <v>506</v>
      </c>
      <c r="E53" s="3">
        <v>96.276750266292197</v>
      </c>
      <c r="F53" s="31">
        <f t="shared" si="0"/>
        <v>93.826861624866851</v>
      </c>
    </row>
    <row r="54" spans="1:6" x14ac:dyDescent="0.3">
      <c r="A54" s="3">
        <v>53</v>
      </c>
      <c r="B54" s="3">
        <v>22166</v>
      </c>
      <c r="C54" s="3">
        <v>21553</v>
      </c>
      <c r="D54" s="3">
        <v>256</v>
      </c>
      <c r="E54" s="3">
        <v>98.389425245872005</v>
      </c>
      <c r="F54" s="31">
        <f t="shared" si="0"/>
        <v>97.234503293332125</v>
      </c>
    </row>
    <row r="55" spans="1:6" x14ac:dyDescent="0.3">
      <c r="A55" s="3">
        <v>54</v>
      </c>
      <c r="B55" s="3">
        <v>17091</v>
      </c>
      <c r="C55" s="3">
        <v>16591</v>
      </c>
      <c r="D55" s="3">
        <v>205</v>
      </c>
      <c r="E55" s="3">
        <v>98.273945351354499</v>
      </c>
      <c r="F55" s="31">
        <f t="shared" si="0"/>
        <v>97.074483646363589</v>
      </c>
    </row>
    <row r="56" spans="1:6" x14ac:dyDescent="0.3">
      <c r="A56" s="3">
        <v>55</v>
      </c>
      <c r="B56" s="3">
        <v>15509</v>
      </c>
      <c r="C56" s="3">
        <v>15166</v>
      </c>
      <c r="D56" s="3">
        <v>98</v>
      </c>
      <c r="E56" s="3">
        <v>98.420272100070903</v>
      </c>
      <c r="F56" s="31">
        <f t="shared" si="0"/>
        <v>97.788380940099302</v>
      </c>
    </row>
    <row r="57" spans="1:6" x14ac:dyDescent="0.3">
      <c r="A57" s="3">
        <v>56</v>
      </c>
      <c r="B57" s="3">
        <v>25305</v>
      </c>
      <c r="C57" s="3">
        <v>23565</v>
      </c>
      <c r="D57" s="3">
        <v>826</v>
      </c>
      <c r="E57" s="3">
        <v>96.388065599683799</v>
      </c>
      <c r="F57" s="31">
        <f t="shared" si="0"/>
        <v>93.123888559573203</v>
      </c>
    </row>
    <row r="58" spans="1:6" x14ac:dyDescent="0.3">
      <c r="A58" s="3">
        <v>57</v>
      </c>
      <c r="B58" s="3">
        <v>10265</v>
      </c>
      <c r="C58" s="3">
        <v>9771</v>
      </c>
      <c r="D58" s="3">
        <v>293</v>
      </c>
      <c r="E58" s="3">
        <v>98.041889917194297</v>
      </c>
      <c r="F58" s="31">
        <f t="shared" si="0"/>
        <v>95.187530443253777</v>
      </c>
    </row>
    <row r="59" spans="1:6" x14ac:dyDescent="0.3">
      <c r="A59" s="3">
        <v>58</v>
      </c>
      <c r="B59" s="3">
        <v>12885</v>
      </c>
      <c r="C59" s="3">
        <v>12222</v>
      </c>
      <c r="D59" s="3">
        <v>252</v>
      </c>
      <c r="E59" s="3">
        <v>96.810244470314302</v>
      </c>
      <c r="F59" s="31">
        <f t="shared" si="0"/>
        <v>94.854481955762509</v>
      </c>
    </row>
    <row r="60" spans="1:6" x14ac:dyDescent="0.3">
      <c r="A60" s="3">
        <v>59</v>
      </c>
      <c r="B60" s="3">
        <v>13253</v>
      </c>
      <c r="C60" s="3">
        <v>12802</v>
      </c>
      <c r="D60" s="3">
        <v>165</v>
      </c>
      <c r="E60" s="3">
        <v>97.841998038179995</v>
      </c>
      <c r="F60" s="31">
        <f t="shared" si="0"/>
        <v>96.596996906360829</v>
      </c>
    </row>
    <row r="61" spans="1:6" x14ac:dyDescent="0.3">
      <c r="A61" s="3">
        <v>60</v>
      </c>
      <c r="B61" s="3">
        <v>23292</v>
      </c>
      <c r="C61" s="3">
        <v>21916</v>
      </c>
      <c r="D61" s="3">
        <v>599</v>
      </c>
      <c r="E61" s="3">
        <v>96.664090674909801</v>
      </c>
      <c r="F61" s="31">
        <f t="shared" si="0"/>
        <v>94.092392237678169</v>
      </c>
    </row>
    <row r="62" spans="1:6" x14ac:dyDescent="0.3">
      <c r="A62" s="3">
        <v>61</v>
      </c>
      <c r="B62" s="3">
        <v>14883</v>
      </c>
      <c r="C62" s="3">
        <v>14118</v>
      </c>
      <c r="D62" s="3">
        <v>457</v>
      </c>
      <c r="E62" s="3">
        <v>97.930524759793002</v>
      </c>
      <c r="F62" s="31">
        <f t="shared" si="0"/>
        <v>94.859907276758719</v>
      </c>
    </row>
    <row r="63" spans="1:6" x14ac:dyDescent="0.3">
      <c r="A63" s="3">
        <v>62</v>
      </c>
      <c r="B63" s="3">
        <v>18042</v>
      </c>
      <c r="C63" s="3">
        <v>16105</v>
      </c>
      <c r="D63" s="3">
        <v>1182</v>
      </c>
      <c r="E63" s="3">
        <v>95.815319809333701</v>
      </c>
      <c r="F63" s="31">
        <f t="shared" si="0"/>
        <v>89.263939696264273</v>
      </c>
    </row>
    <row r="64" spans="1:6" x14ac:dyDescent="0.3">
      <c r="A64" s="3">
        <v>63</v>
      </c>
      <c r="B64" s="3">
        <v>16020</v>
      </c>
      <c r="C64" s="3">
        <v>14665</v>
      </c>
      <c r="D64" s="3">
        <v>821</v>
      </c>
      <c r="E64" s="3">
        <v>96.6666666666666</v>
      </c>
      <c r="F64" s="31">
        <f t="shared" si="0"/>
        <v>91.54182272159801</v>
      </c>
    </row>
    <row r="65" spans="1:6" x14ac:dyDescent="0.3">
      <c r="A65" s="3">
        <v>64</v>
      </c>
      <c r="B65" s="3">
        <v>17299</v>
      </c>
      <c r="C65" s="3">
        <v>16479</v>
      </c>
      <c r="D65" s="3">
        <v>362</v>
      </c>
      <c r="E65" s="3">
        <v>97.352448118388295</v>
      </c>
      <c r="F65" s="31">
        <f t="shared" si="0"/>
        <v>95.259841609341578</v>
      </c>
    </row>
    <row r="66" spans="1:6" x14ac:dyDescent="0.3">
      <c r="A66" s="3">
        <v>65</v>
      </c>
      <c r="B66" s="3">
        <v>17114</v>
      </c>
      <c r="C66" s="3">
        <v>15980</v>
      </c>
      <c r="D66" s="3">
        <v>550</v>
      </c>
      <c r="E66" s="3">
        <v>96.587589108332295</v>
      </c>
      <c r="F66" s="31">
        <f t="shared" si="0"/>
        <v>93.373845974056323</v>
      </c>
    </row>
    <row r="67" spans="1:6" x14ac:dyDescent="0.3">
      <c r="A67" s="3">
        <v>66</v>
      </c>
      <c r="B67" s="3">
        <v>14206</v>
      </c>
      <c r="C67" s="3">
        <v>13411</v>
      </c>
      <c r="D67" s="3">
        <v>315</v>
      </c>
      <c r="E67" s="3">
        <v>96.621145994650107</v>
      </c>
      <c r="F67" s="31">
        <f t="shared" ref="F67:F130" si="1">IF(B67=0,"",100*(C67)/B67)</f>
        <v>94.403773053639313</v>
      </c>
    </row>
    <row r="68" spans="1:6" x14ac:dyDescent="0.3">
      <c r="A68" s="3">
        <v>67</v>
      </c>
      <c r="B68" s="3">
        <v>19479</v>
      </c>
      <c r="C68" s="3">
        <v>18831</v>
      </c>
      <c r="D68" s="3">
        <v>184</v>
      </c>
      <c r="E68" s="3">
        <v>97.617947533240894</v>
      </c>
      <c r="F68" s="31">
        <f t="shared" si="1"/>
        <v>96.6733405205606</v>
      </c>
    </row>
    <row r="69" spans="1:6" x14ac:dyDescent="0.3">
      <c r="A69" s="3">
        <v>68</v>
      </c>
      <c r="B69" s="3">
        <v>18037</v>
      </c>
      <c r="C69" s="3">
        <v>17639</v>
      </c>
      <c r="D69" s="3">
        <v>62</v>
      </c>
      <c r="E69" s="3">
        <v>98.137162499306896</v>
      </c>
      <c r="F69" s="31">
        <f t="shared" si="1"/>
        <v>97.793424627155289</v>
      </c>
    </row>
    <row r="70" spans="1:6" x14ac:dyDescent="0.3">
      <c r="A70" s="3">
        <v>69</v>
      </c>
      <c r="B70" s="3">
        <v>13856</v>
      </c>
      <c r="C70" s="3">
        <v>13075</v>
      </c>
      <c r="D70" s="3">
        <v>459</v>
      </c>
      <c r="E70" s="3">
        <v>97.676096997690493</v>
      </c>
      <c r="F70" s="31">
        <f t="shared" si="1"/>
        <v>94.363452655889148</v>
      </c>
    </row>
    <row r="71" spans="1:6" x14ac:dyDescent="0.3">
      <c r="A71" s="3">
        <v>70</v>
      </c>
      <c r="B71" s="3">
        <v>20198</v>
      </c>
      <c r="C71" s="3">
        <v>18444</v>
      </c>
      <c r="D71" s="3">
        <v>991</v>
      </c>
      <c r="E71" s="3">
        <v>96.222398257253104</v>
      </c>
      <c r="F71" s="31">
        <f t="shared" si="1"/>
        <v>91.315971878403801</v>
      </c>
    </row>
    <row r="72" spans="1:6" x14ac:dyDescent="0.3">
      <c r="A72" s="3">
        <v>71</v>
      </c>
      <c r="B72" s="3">
        <v>15534</v>
      </c>
      <c r="C72" s="3">
        <v>15181</v>
      </c>
      <c r="D72" s="3">
        <v>100</v>
      </c>
      <c r="E72" s="3">
        <v>98.371314535856797</v>
      </c>
      <c r="F72" s="31">
        <f t="shared" si="1"/>
        <v>97.727565340543322</v>
      </c>
    </row>
    <row r="73" spans="1:6" x14ac:dyDescent="0.3">
      <c r="A73" s="3">
        <v>72</v>
      </c>
      <c r="B73" s="3">
        <v>26940</v>
      </c>
      <c r="C73" s="3">
        <v>24740</v>
      </c>
      <c r="D73" s="3">
        <v>1289</v>
      </c>
      <c r="E73" s="3">
        <v>96.618411284335494</v>
      </c>
      <c r="F73" s="31">
        <f t="shared" si="1"/>
        <v>91.833704528582032</v>
      </c>
    </row>
    <row r="74" spans="1:6" x14ac:dyDescent="0.3">
      <c r="A74" s="3">
        <v>73</v>
      </c>
      <c r="B74" s="3">
        <v>19741</v>
      </c>
      <c r="C74" s="3">
        <v>18135</v>
      </c>
      <c r="D74" s="3">
        <v>678</v>
      </c>
      <c r="E74" s="3">
        <v>95.299123651284106</v>
      </c>
      <c r="F74" s="31">
        <f t="shared" si="1"/>
        <v>91.86464718099387</v>
      </c>
    </row>
    <row r="75" spans="1:6" x14ac:dyDescent="0.3">
      <c r="A75" s="3">
        <v>74</v>
      </c>
      <c r="B75" s="3">
        <v>20978</v>
      </c>
      <c r="C75" s="3">
        <v>20447</v>
      </c>
      <c r="D75" s="3">
        <v>112</v>
      </c>
      <c r="E75" s="3">
        <v>98.002669463247202</v>
      </c>
      <c r="F75" s="31">
        <f t="shared" si="1"/>
        <v>97.468776813804936</v>
      </c>
    </row>
    <row r="76" spans="1:6" x14ac:dyDescent="0.3">
      <c r="A76" s="3">
        <v>75</v>
      </c>
      <c r="B76" s="3">
        <v>13752</v>
      </c>
      <c r="C76" s="3">
        <v>12759</v>
      </c>
      <c r="D76" s="3">
        <v>518</v>
      </c>
      <c r="E76" s="3">
        <v>96.545956951716093</v>
      </c>
      <c r="F76" s="31">
        <f t="shared" si="1"/>
        <v>92.779232111692849</v>
      </c>
    </row>
    <row r="77" spans="1:6" x14ac:dyDescent="0.3">
      <c r="A77" s="3">
        <v>76</v>
      </c>
      <c r="B77" s="3">
        <v>19058</v>
      </c>
      <c r="C77" s="3">
        <v>18201</v>
      </c>
      <c r="D77" s="3">
        <v>357</v>
      </c>
      <c r="E77" s="3">
        <v>97.376429845733995</v>
      </c>
      <c r="F77" s="31">
        <f t="shared" si="1"/>
        <v>95.50320075558821</v>
      </c>
    </row>
    <row r="78" spans="1:6" x14ac:dyDescent="0.3">
      <c r="A78" s="3">
        <v>77</v>
      </c>
      <c r="B78" s="3">
        <v>18489</v>
      </c>
      <c r="C78" s="3">
        <v>17831</v>
      </c>
      <c r="D78" s="3">
        <v>316</v>
      </c>
      <c r="E78" s="3">
        <v>98.150251500892395</v>
      </c>
      <c r="F78" s="31">
        <f t="shared" si="1"/>
        <v>96.441127156687756</v>
      </c>
    </row>
    <row r="79" spans="1:6" x14ac:dyDescent="0.3">
      <c r="A79" s="3">
        <v>78</v>
      </c>
      <c r="B79" s="3">
        <v>21388</v>
      </c>
      <c r="C79" s="3">
        <v>20412</v>
      </c>
      <c r="D79" s="3">
        <v>307</v>
      </c>
      <c r="E79" s="3">
        <v>96.872077800635793</v>
      </c>
      <c r="F79" s="31">
        <f t="shared" si="1"/>
        <v>95.436693472975506</v>
      </c>
    </row>
    <row r="80" spans="1:6" x14ac:dyDescent="0.3">
      <c r="A80" s="3">
        <v>79</v>
      </c>
      <c r="B80" s="3">
        <v>22995</v>
      </c>
      <c r="C80" s="3">
        <v>22081</v>
      </c>
      <c r="D80" s="3">
        <v>418</v>
      </c>
      <c r="E80" s="3">
        <v>97.843009349858605</v>
      </c>
      <c r="F80" s="31">
        <f t="shared" si="1"/>
        <v>96.025222874537945</v>
      </c>
    </row>
    <row r="81" spans="1:6" x14ac:dyDescent="0.3">
      <c r="A81" s="3">
        <v>80</v>
      </c>
      <c r="B81" s="3">
        <v>19515</v>
      </c>
      <c r="C81" s="3">
        <v>18673</v>
      </c>
      <c r="D81" s="3">
        <v>341</v>
      </c>
      <c r="E81" s="3">
        <v>97.432744043043797</v>
      </c>
      <c r="F81" s="31">
        <f t="shared" si="1"/>
        <v>95.685370228029726</v>
      </c>
    </row>
    <row r="82" spans="1:6" x14ac:dyDescent="0.3">
      <c r="A82" s="3"/>
      <c r="B82" s="3"/>
      <c r="C82" s="3"/>
      <c r="D82" s="3"/>
      <c r="E82" s="3"/>
      <c r="F82" s="31" t="str">
        <f t="shared" si="1"/>
        <v/>
      </c>
    </row>
    <row r="83" spans="1:6" x14ac:dyDescent="0.3">
      <c r="A83" s="3"/>
      <c r="B83" s="3"/>
      <c r="C83" s="3"/>
      <c r="D83" s="3"/>
      <c r="E83" s="3"/>
      <c r="F83" s="31" t="str">
        <f t="shared" si="1"/>
        <v/>
      </c>
    </row>
    <row r="84" spans="1:6" x14ac:dyDescent="0.3">
      <c r="A84" s="3"/>
      <c r="B84" s="3"/>
      <c r="C84" s="3"/>
      <c r="D84" s="3"/>
      <c r="E84" s="3"/>
      <c r="F84" s="31" t="str">
        <f t="shared" si="1"/>
        <v/>
      </c>
    </row>
    <row r="85" spans="1:6" x14ac:dyDescent="0.3">
      <c r="A85" s="3"/>
      <c r="B85" s="3"/>
      <c r="C85" s="3"/>
      <c r="D85" s="3"/>
      <c r="E85" s="3"/>
      <c r="F85" s="31" t="str">
        <f t="shared" si="1"/>
        <v/>
      </c>
    </row>
    <row r="86" spans="1:6" x14ac:dyDescent="0.3">
      <c r="A86" s="3"/>
      <c r="B86" s="3"/>
      <c r="C86" s="3"/>
      <c r="D86" s="3"/>
      <c r="E86" s="3"/>
      <c r="F86" s="31" t="str">
        <f t="shared" si="1"/>
        <v/>
      </c>
    </row>
    <row r="87" spans="1:6" x14ac:dyDescent="0.3">
      <c r="A87" s="3"/>
      <c r="B87" s="3"/>
      <c r="C87" s="3"/>
      <c r="D87" s="3"/>
      <c r="E87" s="3"/>
      <c r="F87" s="31" t="str">
        <f t="shared" si="1"/>
        <v/>
      </c>
    </row>
    <row r="88" spans="1:6" x14ac:dyDescent="0.3">
      <c r="A88" s="3"/>
      <c r="B88" s="3"/>
      <c r="C88" s="3"/>
      <c r="D88" s="3"/>
      <c r="E88" s="3"/>
      <c r="F88" s="31" t="str">
        <f t="shared" si="1"/>
        <v/>
      </c>
    </row>
    <row r="89" spans="1:6" x14ac:dyDescent="0.3">
      <c r="A89" s="3"/>
      <c r="B89" s="3"/>
      <c r="C89" s="3"/>
      <c r="D89" s="3"/>
      <c r="E89" s="3"/>
      <c r="F89" s="31" t="str">
        <f t="shared" si="1"/>
        <v/>
      </c>
    </row>
    <row r="90" spans="1:6" x14ac:dyDescent="0.3">
      <c r="A90" s="3"/>
      <c r="B90" s="3"/>
      <c r="C90" s="3"/>
      <c r="D90" s="3"/>
      <c r="E90" s="3"/>
      <c r="F90" s="31" t="str">
        <f t="shared" si="1"/>
        <v/>
      </c>
    </row>
    <row r="91" spans="1:6" x14ac:dyDescent="0.3">
      <c r="A91" s="3"/>
      <c r="B91" s="3"/>
      <c r="C91" s="3"/>
      <c r="D91" s="3"/>
      <c r="E91" s="3"/>
      <c r="F91" s="31" t="str">
        <f t="shared" si="1"/>
        <v/>
      </c>
    </row>
    <row r="92" spans="1:6" x14ac:dyDescent="0.3">
      <c r="A92" s="3"/>
      <c r="B92" s="3"/>
      <c r="C92" s="3"/>
      <c r="D92" s="3"/>
      <c r="E92" s="3"/>
      <c r="F92" s="31" t="str">
        <f t="shared" si="1"/>
        <v/>
      </c>
    </row>
    <row r="93" spans="1:6" x14ac:dyDescent="0.3">
      <c r="A93" s="3"/>
      <c r="B93" s="3"/>
      <c r="C93" s="3"/>
      <c r="D93" s="3"/>
      <c r="E93" s="3"/>
      <c r="F93" s="31" t="str">
        <f t="shared" si="1"/>
        <v/>
      </c>
    </row>
    <row r="94" spans="1:6" x14ac:dyDescent="0.3">
      <c r="A94" s="3"/>
      <c r="B94" s="3"/>
      <c r="C94" s="3"/>
      <c r="D94" s="3"/>
      <c r="E94" s="3"/>
      <c r="F94" s="31" t="str">
        <f t="shared" si="1"/>
        <v/>
      </c>
    </row>
    <row r="95" spans="1:6" x14ac:dyDescent="0.3">
      <c r="A95" s="3"/>
      <c r="B95" s="3"/>
      <c r="C95" s="3"/>
      <c r="D95" s="3"/>
      <c r="E95" s="3"/>
      <c r="F95" s="31" t="str">
        <f t="shared" si="1"/>
        <v/>
      </c>
    </row>
    <row r="96" spans="1:6" x14ac:dyDescent="0.3">
      <c r="A96" s="3"/>
      <c r="B96" s="3"/>
      <c r="C96" s="3"/>
      <c r="D96" s="3"/>
      <c r="E96" s="3"/>
      <c r="F96" s="31" t="str">
        <f t="shared" si="1"/>
        <v/>
      </c>
    </row>
    <row r="97" spans="1:6" x14ac:dyDescent="0.3">
      <c r="A97" s="3"/>
      <c r="B97" s="3"/>
      <c r="C97" s="3"/>
      <c r="D97" s="3"/>
      <c r="E97" s="3"/>
      <c r="F97" s="31" t="str">
        <f t="shared" si="1"/>
        <v/>
      </c>
    </row>
    <row r="98" spans="1:6" x14ac:dyDescent="0.3">
      <c r="A98" s="3"/>
      <c r="B98" s="3"/>
      <c r="C98" s="3"/>
      <c r="D98" s="3"/>
      <c r="E98" s="3"/>
      <c r="F98" s="31" t="str">
        <f t="shared" si="1"/>
        <v/>
      </c>
    </row>
    <row r="99" spans="1:6" x14ac:dyDescent="0.3">
      <c r="A99" s="3"/>
      <c r="B99" s="3"/>
      <c r="C99" s="3"/>
      <c r="D99" s="3"/>
      <c r="E99" s="3"/>
      <c r="F99" s="31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31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31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31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31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31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31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31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31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31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31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31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31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31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31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31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31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31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31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31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31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31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31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31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31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31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31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31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31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31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31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31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31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31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31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31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31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31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31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31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31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31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31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31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31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31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31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31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31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31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31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31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31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31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31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31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31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31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31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31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31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31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31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31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31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31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31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31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31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31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31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31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31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31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31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31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31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31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31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31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31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31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31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31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31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31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31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31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31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31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31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31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31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31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31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31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31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31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31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31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31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31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5"/>
  <sheetViews>
    <sheetView showGridLines="0" workbookViewId="0">
      <selection activeCell="L19" sqref="L19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5" t="s">
        <v>62</v>
      </c>
      <c r="C2" s="25"/>
      <c r="H2" s="24" t="s">
        <v>44</v>
      </c>
      <c r="I2" s="24"/>
      <c r="J2" s="24"/>
      <c r="K2" s="24"/>
      <c r="L2" s="24"/>
      <c r="M2" s="24"/>
      <c r="N2" s="24"/>
      <c r="P2" s="25" t="s">
        <v>45</v>
      </c>
      <c r="Q2" s="25"/>
      <c r="R2" s="25"/>
      <c r="S2" s="25"/>
      <c r="U2" s="25" t="s">
        <v>53</v>
      </c>
      <c r="V2" s="25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Processado!G2</f>
        <v>96.453933694722565</v>
      </c>
      <c r="D4" s="15"/>
      <c r="E4" s="15"/>
      <c r="F4" s="15"/>
      <c r="H4" s="15">
        <f>C6</f>
        <v>91.081925055106495</v>
      </c>
      <c r="I4" t="str">
        <f>_xlfn.CONCAT("(","0,00","; ", ROUND(H4, 2),"]")</f>
        <v>(0,00; 91,08]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1.25</v>
      </c>
      <c r="M4" s="15">
        <f>100*_xlfn.NORM.DIST(H4,$C$4,$C$5,TRUE)</f>
        <v>5.4257645659573542E-2</v>
      </c>
      <c r="P4" t="str">
        <f>I4</f>
        <v>(0,00; 91,08]</v>
      </c>
      <c r="Q4" s="15">
        <f>K4</f>
        <v>1</v>
      </c>
      <c r="R4" s="15">
        <f t="shared" ref="R4:R13" si="0">M4*$C$9/100</f>
        <v>4.3406116527658828E-2</v>
      </c>
      <c r="S4" s="15">
        <f>((Q4-R4)^2)/R4</f>
        <v>21.081633905525777</v>
      </c>
      <c r="U4" t="s">
        <v>54</v>
      </c>
      <c r="V4" s="15">
        <f>S15</f>
        <v>70.602988566220276</v>
      </c>
    </row>
    <row r="5" spans="2:22" x14ac:dyDescent="0.3">
      <c r="B5" t="s">
        <v>18</v>
      </c>
      <c r="C5" s="15">
        <f>Processado!G3</f>
        <v>1.6440906557149457</v>
      </c>
      <c r="D5" s="15"/>
      <c r="E5" s="15"/>
      <c r="F5" s="15"/>
      <c r="H5" s="15">
        <f>H4+$C$11</f>
        <v>91.897296948991425</v>
      </c>
      <c r="I5" t="str">
        <f t="shared" ref="I5:I13" si="1">_xlfn.CONCAT("(",ROUND(H4, 2),"; ", IF(ISNUMBER(H5),_xlfn.CONCAT(ROUND(H5, 2),"]"),_xlfn.CONCAT(H5,")")))</f>
        <v>(91,08; 91,9]</v>
      </c>
      <c r="J5">
        <f>IF(ISNUMBER(H5),COUNTIF(Processado!$E$2:$E$200,"&lt;="&amp;normalidade!H5),COUNT(Processado!$E$2:$E$200))</f>
        <v>3</v>
      </c>
      <c r="K5">
        <f>J5-J4</f>
        <v>2</v>
      </c>
      <c r="L5" s="16">
        <f>100*K5/$C$9</f>
        <v>2.5</v>
      </c>
      <c r="M5" s="15">
        <f>100*(_xlfn.NORM.DIST(H5,$C$4,$C$5,TRUE)-_xlfn.NORM.DIST(H4,$C$4,$C$5,TRUE))</f>
        <v>0.22471513138027044</v>
      </c>
      <c r="P5" t="str">
        <f t="shared" ref="P5:P14" si="2">I5</f>
        <v>(91,08; 91,9]</v>
      </c>
      <c r="Q5" s="15">
        <f t="shared" ref="Q5:Q13" si="3">K5</f>
        <v>2</v>
      </c>
      <c r="R5" s="15">
        <f t="shared" si="0"/>
        <v>0.17977210510421635</v>
      </c>
      <c r="S5" s="15">
        <f t="shared" ref="S5:S13" si="4">((Q5-R5)^2)/R5</f>
        <v>18.43016516625876</v>
      </c>
      <c r="U5" t="s">
        <v>55</v>
      </c>
      <c r="V5">
        <v>0.05</v>
      </c>
    </row>
    <row r="6" spans="2:22" x14ac:dyDescent="0.3">
      <c r="B6" t="s">
        <v>33</v>
      </c>
      <c r="C6" s="15">
        <f>Processado!G8</f>
        <v>91.081925055106495</v>
      </c>
      <c r="D6" s="15"/>
      <c r="E6" s="15"/>
      <c r="F6" s="15"/>
      <c r="H6" s="15">
        <f t="shared" ref="H6:H13" si="5">H5+$C$11</f>
        <v>92.712668842876354</v>
      </c>
      <c r="I6" t="str">
        <f t="shared" si="1"/>
        <v>(91,9; 92,71]</v>
      </c>
      <c r="J6">
        <f>IF(ISNUMBER(H6),COUNTIF(Processado!$E$2:$E$200,"&lt;="&amp;normalidade!H6),COUNT(Processado!$E$2:$E$200))</f>
        <v>3</v>
      </c>
      <c r="K6">
        <f t="shared" ref="K6:K12" si="6">J6-J5</f>
        <v>0</v>
      </c>
      <c r="L6" s="16">
        <f t="shared" ref="L6:L12" si="7">100*K6/$C$9</f>
        <v>0</v>
      </c>
      <c r="M6" s="15">
        <f t="shared" ref="M6:M13" si="8">100*(_xlfn.NORM.DIST(H6,$C$4,$C$5,TRUE)-_xlfn.NORM.DIST(H5,$C$4,$C$5,TRUE))</f>
        <v>0.864576019821368</v>
      </c>
      <c r="P6" t="str">
        <f t="shared" si="2"/>
        <v>(91,9; 92,71]</v>
      </c>
      <c r="Q6" s="15">
        <f t="shared" si="3"/>
        <v>0</v>
      </c>
      <c r="R6" s="15">
        <f t="shared" si="0"/>
        <v>0.69166081585709438</v>
      </c>
      <c r="S6" s="15">
        <f t="shared" si="4"/>
        <v>0.69166081585709438</v>
      </c>
      <c r="U6" t="s">
        <v>56</v>
      </c>
      <c r="V6">
        <f>C10+2</f>
        <v>11</v>
      </c>
    </row>
    <row r="7" spans="2:22" x14ac:dyDescent="0.3">
      <c r="B7" t="s">
        <v>34</v>
      </c>
      <c r="C7" s="15">
        <f>Processado!G9</f>
        <v>98.420272100070903</v>
      </c>
      <c r="D7" s="15"/>
      <c r="E7" s="15"/>
      <c r="F7" s="15"/>
      <c r="H7" s="15">
        <f t="shared" si="5"/>
        <v>93.528040736761284</v>
      </c>
      <c r="I7" t="str">
        <f t="shared" si="1"/>
        <v>(92,71; 93,53]</v>
      </c>
      <c r="J7">
        <f>IF(ISNUMBER(H7),COUNTIF(Processado!$E$2:$E$200,"&lt;="&amp;normalidade!H7),COUNT(Processado!$E$2:$E$200))</f>
        <v>5</v>
      </c>
      <c r="K7">
        <f t="shared" si="6"/>
        <v>2</v>
      </c>
      <c r="L7" s="16">
        <f t="shared" si="7"/>
        <v>2.5</v>
      </c>
      <c r="M7" s="15">
        <f t="shared" si="8"/>
        <v>2.6131787331259435</v>
      </c>
      <c r="P7" t="str">
        <f t="shared" si="2"/>
        <v>(92,71; 93,53]</v>
      </c>
      <c r="Q7" s="15">
        <f t="shared" si="3"/>
        <v>2</v>
      </c>
      <c r="R7" s="15">
        <f t="shared" si="0"/>
        <v>2.090542986500755</v>
      </c>
      <c r="S7" s="15">
        <f t="shared" si="4"/>
        <v>3.9214847326330925E-3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7.3383470449644079</v>
      </c>
      <c r="D8" s="15"/>
      <c r="E8" s="15"/>
      <c r="F8" s="15"/>
      <c r="H8" s="15">
        <f t="shared" si="5"/>
        <v>94.343412630646213</v>
      </c>
      <c r="I8" t="str">
        <f t="shared" si="1"/>
        <v>(93,53; 94,34]</v>
      </c>
      <c r="J8">
        <f>IF(ISNUMBER(H8),COUNTIF(Processado!$E$2:$E$200,"&lt;="&amp;normalidade!H8),COUNT(Processado!$E$2:$E$200))</f>
        <v>10</v>
      </c>
      <c r="K8">
        <f t="shared" si="6"/>
        <v>5</v>
      </c>
      <c r="L8" s="16">
        <f t="shared" si="7"/>
        <v>6.25</v>
      </c>
      <c r="M8" s="15">
        <f t="shared" si="8"/>
        <v>6.2055995795402277</v>
      </c>
      <c r="P8" t="str">
        <f t="shared" si="2"/>
        <v>(93,53; 94,34]</v>
      </c>
      <c r="Q8" s="15">
        <f t="shared" si="3"/>
        <v>5</v>
      </c>
      <c r="R8" s="15">
        <f t="shared" si="0"/>
        <v>4.964479663632182</v>
      </c>
      <c r="S8" s="15">
        <f t="shared" si="4"/>
        <v>2.5414431746505298E-4</v>
      </c>
      <c r="U8" t="s">
        <v>58</v>
      </c>
      <c r="V8">
        <f>V6-V7-1</f>
        <v>8</v>
      </c>
    </row>
    <row r="9" spans="2:22" x14ac:dyDescent="0.3">
      <c r="B9" t="s">
        <v>37</v>
      </c>
      <c r="C9">
        <f>COUNT(Processado!A2:A200)</f>
        <v>80</v>
      </c>
      <c r="H9" s="15">
        <f t="shared" si="5"/>
        <v>95.158784524531143</v>
      </c>
      <c r="I9" t="str">
        <f t="shared" si="1"/>
        <v>(94,34; 95,16]</v>
      </c>
      <c r="J9">
        <f>IF(ISNUMBER(H9),COUNTIF(Processado!$E$2:$E$200,"&lt;="&amp;normalidade!H9),COUNT(Processado!$E$2:$E$200))</f>
        <v>13</v>
      </c>
      <c r="K9">
        <f t="shared" si="6"/>
        <v>3</v>
      </c>
      <c r="L9" s="16">
        <f t="shared" si="7"/>
        <v>3.75</v>
      </c>
      <c r="M9" s="15">
        <f t="shared" si="8"/>
        <v>11.579522397663892</v>
      </c>
      <c r="P9" t="str">
        <f t="shared" si="2"/>
        <v>(94,34; 95,16]</v>
      </c>
      <c r="Q9" s="15">
        <f t="shared" si="3"/>
        <v>3</v>
      </c>
      <c r="R9" s="15">
        <f t="shared" si="0"/>
        <v>9.2636179181311142</v>
      </c>
      <c r="S9" s="15">
        <f t="shared" si="4"/>
        <v>4.2351605788430646</v>
      </c>
      <c r="U9" t="s">
        <v>59</v>
      </c>
      <c r="V9" s="15">
        <f>_xlfn.CHISQ.INV.RT(V5,V8)</f>
        <v>15.507313055865453</v>
      </c>
    </row>
    <row r="10" spans="2:22" x14ac:dyDescent="0.3">
      <c r="B10" t="s">
        <v>36</v>
      </c>
      <c r="C10">
        <f>ROUND(SQRT(C9),0)</f>
        <v>9</v>
      </c>
      <c r="H10" s="15">
        <f t="shared" si="5"/>
        <v>95.974156418416072</v>
      </c>
      <c r="I10" t="str">
        <f t="shared" si="1"/>
        <v>(95,16; 95,97]</v>
      </c>
      <c r="J10">
        <f>IF(ISNUMBER(H10),COUNTIF(Processado!$E$2:$E$200,"&lt;="&amp;normalidade!H10),COUNT(Processado!$E$2:$E$200))</f>
        <v>22</v>
      </c>
      <c r="K10">
        <f t="shared" si="6"/>
        <v>9</v>
      </c>
      <c r="L10" s="16">
        <f t="shared" si="7"/>
        <v>11.25</v>
      </c>
      <c r="M10" s="15">
        <f t="shared" si="8"/>
        <v>16.979392401149422</v>
      </c>
      <c r="P10" t="str">
        <f t="shared" si="2"/>
        <v>(95,16; 95,97]</v>
      </c>
      <c r="Q10" s="15">
        <f t="shared" si="3"/>
        <v>9</v>
      </c>
      <c r="R10" s="15">
        <f t="shared" si="0"/>
        <v>13.583513920919538</v>
      </c>
      <c r="S10" s="15">
        <f t="shared" si="4"/>
        <v>1.5466248266517046</v>
      </c>
      <c r="U10" s="26" t="str">
        <f>IF(S15&lt;V9,"Há indícios de normalidade","NÃO há indícios de normalidade")</f>
        <v>NÃO há indícios de normalidade</v>
      </c>
      <c r="V10" s="26"/>
    </row>
    <row r="11" spans="2:22" x14ac:dyDescent="0.3">
      <c r="B11" s="17" t="s">
        <v>39</v>
      </c>
      <c r="C11" s="18">
        <f>C8/C10</f>
        <v>0.81537189388493425</v>
      </c>
      <c r="D11" s="15"/>
      <c r="E11" s="15"/>
      <c r="F11" s="15"/>
      <c r="H11" s="15">
        <f t="shared" si="5"/>
        <v>96.789528312301002</v>
      </c>
      <c r="I11" t="str">
        <f t="shared" si="1"/>
        <v>(95,97; 96,79]</v>
      </c>
      <c r="J11">
        <f>IF(ISNUMBER(H11),COUNTIF(Processado!$E$2:$E$200,"&lt;="&amp;normalidade!H11),COUNT(Processado!$E$2:$E$200))</f>
        <v>41</v>
      </c>
      <c r="K11">
        <f t="shared" si="6"/>
        <v>19</v>
      </c>
      <c r="L11" s="16">
        <f t="shared" si="7"/>
        <v>23.75</v>
      </c>
      <c r="M11" s="15">
        <f t="shared" si="8"/>
        <v>19.565839135572638</v>
      </c>
      <c r="P11" t="str">
        <f t="shared" si="2"/>
        <v>(95,97; 96,79]</v>
      </c>
      <c r="Q11" s="15">
        <f t="shared" si="3"/>
        <v>19</v>
      </c>
      <c r="R11" s="15">
        <f t="shared" si="0"/>
        <v>15.652671308458112</v>
      </c>
      <c r="S11" s="15">
        <f t="shared" si="4"/>
        <v>0.71582729544477053</v>
      </c>
      <c r="U11" s="27"/>
      <c r="V11" s="27"/>
    </row>
    <row r="12" spans="2:22" x14ac:dyDescent="0.3">
      <c r="H12" s="15">
        <f t="shared" si="5"/>
        <v>97.604900206185931</v>
      </c>
      <c r="I12" t="str">
        <f t="shared" si="1"/>
        <v>(96,79; 97,6]</v>
      </c>
      <c r="J12">
        <f>IF(ISNUMBER(H12),COUNTIF(Processado!$E$2:$E$200,"&lt;="&amp;normalidade!H12),COUNT(Processado!$E$2:$E$200))</f>
        <v>58</v>
      </c>
      <c r="K12">
        <f t="shared" si="6"/>
        <v>17</v>
      </c>
      <c r="L12" s="16">
        <f t="shared" si="7"/>
        <v>21.25</v>
      </c>
      <c r="M12" s="15">
        <f t="shared" si="8"/>
        <v>17.718510914840135</v>
      </c>
      <c r="P12" t="str">
        <f t="shared" si="2"/>
        <v>(96,79; 97,6]</v>
      </c>
      <c r="Q12" s="15">
        <f t="shared" si="3"/>
        <v>17</v>
      </c>
      <c r="R12" s="15">
        <f t="shared" si="0"/>
        <v>14.174808731872108</v>
      </c>
      <c r="S12" s="15">
        <f>((Q12-R12)^2)/R12</f>
        <v>0.56309089261706868</v>
      </c>
      <c r="U12" s="27"/>
      <c r="V12" s="27"/>
    </row>
    <row r="13" spans="2:22" x14ac:dyDescent="0.3">
      <c r="H13" s="15">
        <f t="shared" si="5"/>
        <v>98.420272100070861</v>
      </c>
      <c r="I13" t="str">
        <f t="shared" si="1"/>
        <v>(97,6; 98,42]</v>
      </c>
      <c r="J13">
        <f>IF(ISNUMBER(H13),COUNTIF(Processado!$E$2:$E$200,"&lt;="&amp;normalidade!H13),COUNT(Processado!$E$2:$E$200))</f>
        <v>80</v>
      </c>
      <c r="K13">
        <f t="shared" ref="K13" si="9">J13-J12</f>
        <v>22</v>
      </c>
      <c r="L13" s="16">
        <f t="shared" ref="L13" si="10">100*K13/$C$9</f>
        <v>27.5</v>
      </c>
      <c r="M13" s="15">
        <f t="shared" si="8"/>
        <v>12.609651070743766</v>
      </c>
      <c r="P13" t="str">
        <f t="shared" si="2"/>
        <v>(97,6; 98,42]</v>
      </c>
      <c r="Q13" s="15">
        <f t="shared" si="3"/>
        <v>22</v>
      </c>
      <c r="R13" s="15">
        <f t="shared" si="0"/>
        <v>10.087720856595013</v>
      </c>
      <c r="S13" s="15">
        <f t="shared" si="4"/>
        <v>14.066843879569729</v>
      </c>
    </row>
    <row r="14" spans="2:22" x14ac:dyDescent="0.3">
      <c r="H14" s="22" t="s">
        <v>40</v>
      </c>
      <c r="I14" s="17" t="str">
        <f t="shared" ref="I14" si="11">_xlfn.CONCAT("(",ROUND(H13, 2),"; ", IF(ISNUMBER(H14),_xlfn.CONCAT(ROUND(H14, 2),"]"),_xlfn.CONCAT(H14,")")))</f>
        <v>(98,42; ∞)</v>
      </c>
      <c r="J14" s="17">
        <f>IF(ISNUMBER(H14),COUNTIF(Processado!$E$2:$E$200,"&lt;="&amp;normalidade!H14),COUNT(Processado!$E$2:$E$200))</f>
        <v>80</v>
      </c>
      <c r="K14" s="17">
        <f t="shared" ref="K14" si="12">J14-J13</f>
        <v>0</v>
      </c>
      <c r="L14" s="20">
        <f t="shared" ref="L14" si="13">100*K14/$C$9</f>
        <v>0</v>
      </c>
      <c r="M14" s="18">
        <f>100*(1-_xlfn.NORM.DIST(H13,$C$4,$C$5,TRUE))</f>
        <v>11.584756970502763</v>
      </c>
      <c r="P14" s="17" t="str">
        <f t="shared" si="2"/>
        <v>(98,42; ∞)</v>
      </c>
      <c r="Q14" s="18">
        <f t="shared" ref="Q14" si="14">K14</f>
        <v>0</v>
      </c>
      <c r="R14" s="18">
        <f t="shared" ref="R14" si="15">M14*$C$9/100</f>
        <v>9.2678055764022105</v>
      </c>
      <c r="S14" s="18">
        <f t="shared" ref="S14" si="16">((Q14-R14)^2)/R14</f>
        <v>9.2678055764022105</v>
      </c>
    </row>
    <row r="15" spans="2:22" x14ac:dyDescent="0.3">
      <c r="H15" s="15"/>
      <c r="L15" s="16"/>
      <c r="M15" s="15"/>
      <c r="P15" t="s">
        <v>50</v>
      </c>
      <c r="Q15" s="15">
        <f>SUM(Q4:Q14)</f>
        <v>80</v>
      </c>
      <c r="R15" s="15">
        <f>SUM(R4:R14)</f>
        <v>80</v>
      </c>
      <c r="S15" s="15">
        <f>SUM(S4:S14)</f>
        <v>70.602988566220276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2023-10-11T02:17:17Z</dcterms:modified>
</cp:coreProperties>
</file>