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84B6A1C-A5CE-43A2-A914-54DE5D7C535B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Processado!$B$2:$B$91</definedName>
    <definedName name="_xlchart.v1.4" hidden="1">Processado!$E$1</definedName>
    <definedName name="_xlchart.v1.5" hidden="1">Processado!$E$2:$E$91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0" i="4" l="1"/>
  <c r="C9" i="4" l="1"/>
  <c r="C10" i="4" s="1"/>
  <c r="V6" i="4" s="1"/>
  <c r="V8" i="4" s="1"/>
  <c r="V9" i="4" s="1"/>
  <c r="C7" i="4"/>
  <c r="C6" i="4"/>
  <c r="H4" i="4" s="1"/>
  <c r="C5" i="4"/>
  <c r="C4" i="4"/>
  <c r="C8" i="4" l="1"/>
  <c r="C11" i="4"/>
  <c r="H5" i="4" s="1"/>
  <c r="I5" i="4" s="1"/>
  <c r="P5" i="4" s="1"/>
  <c r="I4" i="4"/>
  <c r="P4" i="4" s="1"/>
  <c r="J4" i="4"/>
  <c r="K4" i="4" s="1"/>
  <c r="M4" i="4"/>
  <c r="R4" i="4" s="1"/>
  <c r="J5" i="4" l="1"/>
  <c r="K5" i="4" s="1"/>
  <c r="M5" i="4"/>
  <c r="R5" i="4" s="1"/>
  <c r="H6" i="4"/>
  <c r="Q4" i="4"/>
  <c r="L4" i="4"/>
  <c r="S4" i="4" l="1"/>
  <c r="J6" i="4"/>
  <c r="K6" i="4" s="1"/>
  <c r="M6" i="4"/>
  <c r="R6" i="4" s="1"/>
  <c r="H7" i="4"/>
  <c r="I6" i="4"/>
  <c r="P6" i="4" s="1"/>
  <c r="Q5" i="4"/>
  <c r="S5" i="4" s="1"/>
  <c r="L5" i="4"/>
  <c r="J7" i="4" l="1"/>
  <c r="K7" i="4" s="1"/>
  <c r="M7" i="4"/>
  <c r="R7" i="4" s="1"/>
  <c r="H8" i="4"/>
  <c r="Q6" i="4"/>
  <c r="S6" i="4" s="1"/>
  <c r="L6" i="4"/>
  <c r="I7" i="4"/>
  <c r="P7" i="4" s="1"/>
  <c r="J8" i="4" l="1"/>
  <c r="K8" i="4" s="1"/>
  <c r="M8" i="4"/>
  <c r="R8" i="4" s="1"/>
  <c r="H9" i="4"/>
  <c r="M10" i="4" s="1"/>
  <c r="Q7" i="4"/>
  <c r="S7" i="4" s="1"/>
  <c r="L7" i="4"/>
  <c r="I8" i="4"/>
  <c r="P8" i="4" s="1"/>
  <c r="G13" i="3"/>
  <c r="G2" i="3"/>
  <c r="G3" i="3"/>
  <c r="R10" i="4" l="1"/>
  <c r="I10" i="4"/>
  <c r="P10" i="4" s="1"/>
  <c r="J9" i="4"/>
  <c r="M9" i="4"/>
  <c r="R9" i="4" s="1"/>
  <c r="Q8" i="4"/>
  <c r="S8" i="4" s="1"/>
  <c r="L8" i="4"/>
  <c r="I9" i="4"/>
  <c r="P9" i="4" s="1"/>
  <c r="G10" i="3"/>
  <c r="G8" i="3"/>
  <c r="G9" i="3"/>
  <c r="T19" i="1"/>
  <c r="S19" i="1"/>
  <c r="Q19" i="1"/>
  <c r="P19" i="1"/>
  <c r="O19" i="1"/>
  <c r="N19" i="1"/>
  <c r="K10" i="4" l="1"/>
  <c r="K9" i="4"/>
  <c r="R11" i="4"/>
  <c r="T21" i="1"/>
  <c r="N21" i="1"/>
  <c r="Q21" i="1" s="1"/>
  <c r="S21" i="1"/>
  <c r="Q9" i="4" l="1"/>
  <c r="S9" i="4" s="1"/>
  <c r="L9" i="4"/>
  <c r="Q10" i="4"/>
  <c r="L10" i="4"/>
  <c r="P21" i="1"/>
  <c r="S10" i="4" l="1"/>
  <c r="S11" i="4" s="1"/>
  <c r="Q11" i="4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<sst xmlns="http://schemas.openxmlformats.org/spreadsheetml/2006/main" count="80" uniqueCount="66">
  <si>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</si>
  <si>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</si>
  <si>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</si>
  <si>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</si>
  <si>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</si>
  <si>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</si>
  <si>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</si>
  <si>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</si>
  <si>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</si>
  <si>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</si>
  <si>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</si>
  <si>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</si>
  <si>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</si>
  <si>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</si>
  <si>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</si>
  <si>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</si>
  <si>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</si>
  <si>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</si>
  <si>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</si>
  <si>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</si>
  <si>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</si>
  <si>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</si>
  <si>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</si>
  <si>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</si>
  <si>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</si>
  <si>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</si>
  <si>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</si>
  <si>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</si>
  <si>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</si>
  <si>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</si>
  <si>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</si>
  <si>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</si>
  <si>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</si>
  <si>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</si>
  <si>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</si>
  <si>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</si>
  <si>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</si>
  <si>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</si>
  <si>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</si>
  <si>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</si>
  <si>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</si>
  <si>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</si>
  <si>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</si>
  <si>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</si>
  <si>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</si>
  <si>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</si>
  <si>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</si>
  <si>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</si>
  <si>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</si>
  <si>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</si>
  <si>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</si>
  <si>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</si>
  <si>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</si>
  <si>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</si>
  <si>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</si>
  <si>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</si>
  <si>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</si>
  <si>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</si>
  <si>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</si>
  <si>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</si>
  <si>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</si>
  <si>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</si>
  <si>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</si>
  <si>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</si>
  <si>
    <t>Observed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</si>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</sst>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0" applyNumberFormat="1" applyBorder="1" applyAlignment="1">
      <alignment horizontal="right"/>
    </xf>
    <xf numFmtId="2" fontId="0" fillId="0" borderId="4" xfId="1" applyNumberFormat="1" applyFont="1" applyBorder="1"/>
    <xf numFmtId="2" fontId="1" fillId="0" borderId="1" xfId="0" applyNumberFormat="1" applyFont="1" applyBorder="1"/>
    <xf numFmtId="0" fontId="3" fillId="0" borderId="2" xfId="0" applyFont="1" applyBorder="1"/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12540</c:v>
                </c:pt>
                <c:pt idx="1">
                  <c:v>28036</c:v>
                </c:pt>
                <c:pt idx="2">
                  <c:v>12905</c:v>
                </c:pt>
                <c:pt idx="3">
                  <c:v>14244</c:v>
                </c:pt>
                <c:pt idx="4">
                  <c:v>26406</c:v>
                </c:pt>
                <c:pt idx="5">
                  <c:v>14659</c:v>
                </c:pt>
                <c:pt idx="6">
                  <c:v>17303</c:v>
                </c:pt>
                <c:pt idx="7">
                  <c:v>17179</c:v>
                </c:pt>
                <c:pt idx="8">
                  <c:v>37640</c:v>
                </c:pt>
                <c:pt idx="9">
                  <c:v>13853</c:v>
                </c:pt>
                <c:pt idx="10">
                  <c:v>12471</c:v>
                </c:pt>
                <c:pt idx="11">
                  <c:v>21109</c:v>
                </c:pt>
                <c:pt idx="12">
                  <c:v>10585</c:v>
                </c:pt>
                <c:pt idx="13">
                  <c:v>19360</c:v>
                </c:pt>
                <c:pt idx="14">
                  <c:v>16667</c:v>
                </c:pt>
                <c:pt idx="15">
                  <c:v>13745</c:v>
                </c:pt>
                <c:pt idx="16">
                  <c:v>18457</c:v>
                </c:pt>
                <c:pt idx="17">
                  <c:v>29198</c:v>
                </c:pt>
                <c:pt idx="18">
                  <c:v>64896</c:v>
                </c:pt>
                <c:pt idx="19">
                  <c:v>39560</c:v>
                </c:pt>
                <c:pt idx="20">
                  <c:v>11876</c:v>
                </c:pt>
                <c:pt idx="21">
                  <c:v>19133</c:v>
                </c:pt>
                <c:pt idx="22">
                  <c:v>25573</c:v>
                </c:pt>
                <c:pt idx="23">
                  <c:v>22784</c:v>
                </c:pt>
                <c:pt idx="24">
                  <c:v>22188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-3727</c:v>
                </c:pt>
                <c:pt idx="1">
                  <c:v>-3727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9865.2878462726294</c:v>
                </c:pt>
                <c:pt idx="1">
                  <c:v>9865.2878462726294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12540</c:v>
                </c:pt>
                <c:pt idx="1">
                  <c:v>28036</c:v>
                </c:pt>
                <c:pt idx="2">
                  <c:v>12905</c:v>
                </c:pt>
                <c:pt idx="3">
                  <c:v>14244</c:v>
                </c:pt>
                <c:pt idx="4">
                  <c:v>26406</c:v>
                </c:pt>
                <c:pt idx="5">
                  <c:v>14659</c:v>
                </c:pt>
                <c:pt idx="6">
                  <c:v>17303</c:v>
                </c:pt>
                <c:pt idx="7">
                  <c:v>17179</c:v>
                </c:pt>
                <c:pt idx="8">
                  <c:v>37640</c:v>
                </c:pt>
                <c:pt idx="9">
                  <c:v>13853</c:v>
                </c:pt>
                <c:pt idx="10">
                  <c:v>12471</c:v>
                </c:pt>
                <c:pt idx="11">
                  <c:v>21109</c:v>
                </c:pt>
                <c:pt idx="12">
                  <c:v>10585</c:v>
                </c:pt>
                <c:pt idx="13">
                  <c:v>19360</c:v>
                </c:pt>
                <c:pt idx="14">
                  <c:v>16667</c:v>
                </c:pt>
                <c:pt idx="15">
                  <c:v>13745</c:v>
                </c:pt>
                <c:pt idx="16">
                  <c:v>18457</c:v>
                </c:pt>
                <c:pt idx="17">
                  <c:v>29198</c:v>
                </c:pt>
                <c:pt idx="18">
                  <c:v>64896</c:v>
                </c:pt>
                <c:pt idx="19">
                  <c:v>39560</c:v>
                </c:pt>
                <c:pt idx="20">
                  <c:v>11876</c:v>
                </c:pt>
                <c:pt idx="21">
                  <c:v>19133</c:v>
                </c:pt>
                <c:pt idx="22">
                  <c:v>25573</c:v>
                </c:pt>
                <c:pt idx="23">
                  <c:v>22784</c:v>
                </c:pt>
                <c:pt idx="24">
                  <c:v>22188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5.2631578947368398</c:v>
                </c:pt>
                <c:pt idx="1">
                  <c:v>4.2695106291910401</c:v>
                </c:pt>
                <c:pt idx="2">
                  <c:v>1.8209996125532699</c:v>
                </c:pt>
                <c:pt idx="3">
                  <c:v>2.93456894130862</c:v>
                </c:pt>
                <c:pt idx="4">
                  <c:v>8.0284783761266301</c:v>
                </c:pt>
                <c:pt idx="5">
                  <c:v>9.0319939968619902</c:v>
                </c:pt>
                <c:pt idx="6">
                  <c:v>1.4274981217129901</c:v>
                </c:pt>
                <c:pt idx="7">
                  <c:v>5.0002910530298603</c:v>
                </c:pt>
                <c:pt idx="8">
                  <c:v>4.3384697130712002</c:v>
                </c:pt>
                <c:pt idx="9">
                  <c:v>5.1613368945354798</c:v>
                </c:pt>
                <c:pt idx="10">
                  <c:v>2.3975623446395602</c:v>
                </c:pt>
                <c:pt idx="11">
                  <c:v>3.3113837699559401</c:v>
                </c:pt>
                <c:pt idx="12">
                  <c:v>2.1256495040151102</c:v>
                </c:pt>
                <c:pt idx="13">
                  <c:v>2.3450413223140401</c:v>
                </c:pt>
                <c:pt idx="14">
                  <c:v>0.22199556008879801</c:v>
                </c:pt>
                <c:pt idx="15">
                  <c:v>0.65478355765732998</c:v>
                </c:pt>
                <c:pt idx="16">
                  <c:v>0.96982174784634501</c:v>
                </c:pt>
                <c:pt idx="17">
                  <c:v>0.12329611617234</c:v>
                </c:pt>
                <c:pt idx="18">
                  <c:v>1.6903969428007799</c:v>
                </c:pt>
                <c:pt idx="19">
                  <c:v>0.67745197168857396</c:v>
                </c:pt>
                <c:pt idx="20">
                  <c:v>0.35365442910070699</c:v>
                </c:pt>
                <c:pt idx="21">
                  <c:v>0.82579835885642605</c:v>
                </c:pt>
                <c:pt idx="22">
                  <c:v>1.0088765494857801</c:v>
                </c:pt>
                <c:pt idx="23">
                  <c:v>1.1850421348314599</c:v>
                </c:pt>
                <c:pt idx="24">
                  <c:v>4.0562466197944798E-2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5.2631578947368398</c:v>
                </c:pt>
                <c:pt idx="1">
                  <c:v>4.2695106291910401</c:v>
                </c:pt>
                <c:pt idx="2">
                  <c:v>1.8209996125532699</c:v>
                </c:pt>
                <c:pt idx="3">
                  <c:v>2.93456894130862</c:v>
                </c:pt>
                <c:pt idx="4">
                  <c:v>8.0284783761266301</c:v>
                </c:pt>
                <c:pt idx="5">
                  <c:v>9.0319939968619902</c:v>
                </c:pt>
                <c:pt idx="6">
                  <c:v>1.4274981217129901</c:v>
                </c:pt>
                <c:pt idx="7">
                  <c:v>5.0002910530298603</c:v>
                </c:pt>
                <c:pt idx="8">
                  <c:v>4.3384697130712002</c:v>
                </c:pt>
                <c:pt idx="9">
                  <c:v>5.1613368945354798</c:v>
                </c:pt>
                <c:pt idx="10">
                  <c:v>2.3975623446395602</c:v>
                </c:pt>
                <c:pt idx="11">
                  <c:v>3.3113837699559401</c:v>
                </c:pt>
                <c:pt idx="12">
                  <c:v>2.1256495040151102</c:v>
                </c:pt>
                <c:pt idx="13">
                  <c:v>2.3450413223140401</c:v>
                </c:pt>
                <c:pt idx="14">
                  <c:v>0.22199556008879801</c:v>
                </c:pt>
                <c:pt idx="15">
                  <c:v>0.65478355765732998</c:v>
                </c:pt>
                <c:pt idx="16">
                  <c:v>0.96982174784634501</c:v>
                </c:pt>
                <c:pt idx="17">
                  <c:v>0.12329611617234</c:v>
                </c:pt>
                <c:pt idx="18">
                  <c:v>1.6903969428007799</c:v>
                </c:pt>
                <c:pt idx="19">
                  <c:v>0.67745197168857396</c:v>
                </c:pt>
                <c:pt idx="20">
                  <c:v>0.35365442910070699</c:v>
                </c:pt>
                <c:pt idx="21">
                  <c:v>0.82579835885642605</c:v>
                </c:pt>
                <c:pt idx="22">
                  <c:v>1.0088765494857801</c:v>
                </c:pt>
                <c:pt idx="23">
                  <c:v>1.1850421348314599</c:v>
                </c:pt>
                <c:pt idx="24">
                  <c:v>4.0562466197944798E-2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2.6083048803511621</c:v>
                </c:pt>
                <c:pt idx="1">
                  <c:v>2.6083048803511621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normalidade!$I$4:$I$10</c:f>
              <c:strCache>
                <c:ptCount val="7"/>
                <c:pt idx="0">
                  <c:v>(0,00; 0,04]</c:v>
                </c:pt>
                <c:pt idx="1">
                  <c:v>(0,04; 1,84]</c:v>
                </c:pt>
                <c:pt idx="2">
                  <c:v>(1,84; 3,64]</c:v>
                </c:pt>
                <c:pt idx="3">
                  <c:v>(3,64; 5,44]</c:v>
                </c:pt>
                <c:pt idx="4">
                  <c:v>(5,44; 7,23]</c:v>
                </c:pt>
                <c:pt idx="5">
                  <c:v>(7,23; 9,03]</c:v>
                </c:pt>
                <c:pt idx="6">
                  <c:v>(9,03; ∞)</c:v>
                </c:pt>
              </c:strCache>
            </c:strRef>
          </c:cat>
          <c:val>
            <c:numRef>
              <c:f>normalidade!$L$4:$L$10</c:f>
              <c:numCache>
                <c:formatCode>0.00</c:formatCode>
                <c:ptCount val="7"/>
                <c:pt idx="0">
                  <c:v>4</c:v>
                </c:pt>
                <c:pt idx="1">
                  <c:v>48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normalidade!$I$4:$I$10</c:f>
              <c:strCache>
                <c:ptCount val="7"/>
                <c:pt idx="0">
                  <c:v>(0,00; 0,04]</c:v>
                </c:pt>
                <c:pt idx="1">
                  <c:v>(0,04; 1,84]</c:v>
                </c:pt>
                <c:pt idx="2">
                  <c:v>(1,84; 3,64]</c:v>
                </c:pt>
                <c:pt idx="3">
                  <c:v>(3,64; 5,44]</c:v>
                </c:pt>
                <c:pt idx="4">
                  <c:v>(5,44; 7,23]</c:v>
                </c:pt>
                <c:pt idx="5">
                  <c:v>(7,23; 9,03]</c:v>
                </c:pt>
                <c:pt idx="6">
                  <c:v>(9,03; ∞)</c:v>
                </c:pt>
              </c:strCache>
            </c:strRef>
          </c:cat>
          <c:val>
            <c:numRef>
              <c:f>normalidade!$M$4:$M$10</c:f>
              <c:numCache>
                <c:formatCode>0.00</c:formatCode>
                <c:ptCount val="7"/>
                <c:pt idx="0">
                  <c:v>14.473612019495427</c:v>
                </c:pt>
                <c:pt idx="1">
                  <c:v>23.072387392995104</c:v>
                </c:pt>
                <c:pt idx="2">
                  <c:v>28.891280819788641</c:v>
                </c:pt>
                <c:pt idx="3">
                  <c:v>21.387669505560524</c:v>
                </c:pt>
                <c:pt idx="4">
                  <c:v>9.3563565406423628</c:v>
                </c:pt>
                <c:pt idx="5">
                  <c:v>2.4162202893387663</c:v>
                </c:pt>
                <c:pt idx="6">
                  <c:v>0.40247343217917342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12</xdr:row>
      <xdr:rowOff>15240</xdr:rowOff>
    </xdr:from>
    <xdr:to>
      <xdr:col>6</xdr:col>
      <xdr:colOff>609599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3">
        <v>1</v>
      </c>
      <c r="B2" s="3">
        <v>12540</v>
      </c>
      <c r="C2" s="3">
        <v>660</v>
      </c>
      <c r="D2" s="3">
        <v>0</v>
      </c>
      <c r="E2" s="3">
        <v>5.2631578947368398</v>
      </c>
      <c r="F2" s="22">
        <v>2.6083048803511599</v>
      </c>
      <c r="G2" s="3" t="s">
        <v>7</v>
      </c>
    </row>
    <row r="3" spans="1:7" x14ac:dyDescent="0.3">
      <c r="A3" s="3">
        <v>2</v>
      </c>
      <c r="B3" s="3">
        <v>28036</v>
      </c>
      <c r="C3" s="3">
        <v>1197</v>
      </c>
      <c r="D3" s="3">
        <v>0</v>
      </c>
      <c r="E3" s="3">
        <v>4.2695106291910401</v>
      </c>
      <c r="F3" s="22">
        <v>2.3750691719678501</v>
      </c>
      <c r="G3" s="3" t="s">
        <v>8</v>
      </c>
    </row>
    <row r="4" spans="1:7" x14ac:dyDescent="0.3">
      <c r="A4" s="3">
        <v>3</v>
      </c>
      <c r="B4" s="3">
        <v>12905</v>
      </c>
      <c r="C4" s="3">
        <v>235</v>
      </c>
      <c r="D4" s="3">
        <v>0</v>
      </c>
      <c r="E4" s="3">
        <v>1.8209996125532699</v>
      </c>
      <c r="F4" s="3">
        <v>10</v>
      </c>
      <c r="G4" s="3" t="s">
        <v>9</v>
      </c>
    </row>
    <row r="5" spans="1:7" x14ac:dyDescent="0.3">
      <c r="A5" s="3">
        <v>4</v>
      </c>
      <c r="B5" s="3">
        <v>14244</v>
      </c>
      <c r="C5" s="3">
        <v>418</v>
      </c>
      <c r="D5" s="3">
        <v>0</v>
      </c>
      <c r="E5" s="3">
        <v>2.93456894130862</v>
      </c>
      <c r="F5" s="3">
        <v>221</v>
      </c>
      <c r="G5" s="3" t="s">
        <v>10</v>
      </c>
    </row>
    <row r="6" spans="1:7" x14ac:dyDescent="0.3">
      <c r="A6" s="3">
        <v>5</v>
      </c>
      <c r="B6" s="3">
        <v>26406</v>
      </c>
      <c r="C6" s="3">
        <v>2120</v>
      </c>
      <c r="D6" s="3">
        <v>0</v>
      </c>
      <c r="E6" s="3">
        <v>8.0284783761266301</v>
      </c>
    </row>
    <row r="7" spans="1:7" x14ac:dyDescent="0.3">
      <c r="A7" s="3">
        <v>6</v>
      </c>
      <c r="B7" s="3">
        <v>14659</v>
      </c>
      <c r="C7" s="3">
        <v>1324</v>
      </c>
      <c r="D7" s="3">
        <v>0</v>
      </c>
      <c r="E7" s="3">
        <v>9.0319939968619902</v>
      </c>
    </row>
    <row r="8" spans="1:7" x14ac:dyDescent="0.3">
      <c r="A8" s="3">
        <v>7</v>
      </c>
      <c r="B8" s="3">
        <v>17303</v>
      </c>
      <c r="C8" s="3">
        <v>247</v>
      </c>
      <c r="D8" s="3">
        <v>0</v>
      </c>
      <c r="E8" s="3">
        <v>1.4274981217129901</v>
      </c>
    </row>
    <row r="9" spans="1:7" x14ac:dyDescent="0.3">
      <c r="A9" s="3">
        <v>8</v>
      </c>
      <c r="B9" s="3">
        <v>17179</v>
      </c>
      <c r="C9" s="3">
        <v>859</v>
      </c>
      <c r="D9" s="3">
        <v>0</v>
      </c>
      <c r="E9" s="3">
        <v>5.0002910530298603</v>
      </c>
    </row>
    <row r="10" spans="1:7" x14ac:dyDescent="0.3">
      <c r="A10" s="3">
        <v>9</v>
      </c>
      <c r="B10" s="3">
        <v>37640</v>
      </c>
      <c r="C10" s="3">
        <v>1633</v>
      </c>
      <c r="D10" s="3">
        <v>0</v>
      </c>
      <c r="E10" s="3">
        <v>4.3384697130712002</v>
      </c>
    </row>
    <row r="11" spans="1:7" x14ac:dyDescent="0.3">
      <c r="A11" s="3">
        <v>10</v>
      </c>
      <c r="B11" s="3">
        <v>13853</v>
      </c>
      <c r="C11" s="3">
        <v>715</v>
      </c>
      <c r="D11" s="3">
        <v>0</v>
      </c>
      <c r="E11" s="3">
        <v>5.1613368945354798</v>
      </c>
    </row>
    <row r="12" spans="1:7" x14ac:dyDescent="0.3">
      <c r="A12" s="3">
        <v>11</v>
      </c>
      <c r="B12" s="3">
        <v>12471</v>
      </c>
      <c r="C12" s="3">
        <v>299</v>
      </c>
      <c r="D12" s="3">
        <v>0</v>
      </c>
      <c r="E12" s="3">
        <v>2.3975623446395602</v>
      </c>
    </row>
    <row r="13" spans="1:7" x14ac:dyDescent="0.3">
      <c r="A13" s="3">
        <v>12</v>
      </c>
      <c r="B13" s="3">
        <v>21109</v>
      </c>
      <c r="C13" s="3">
        <v>699</v>
      </c>
      <c r="D13" s="3">
        <v>0</v>
      </c>
      <c r="E13" s="3">
        <v>3.3113837699559401</v>
      </c>
    </row>
    <row r="14" spans="1:7" x14ac:dyDescent="0.3">
      <c r="A14" s="3">
        <v>13</v>
      </c>
      <c r="B14" s="3">
        <v>10585</v>
      </c>
      <c r="C14" s="3">
        <v>225</v>
      </c>
      <c r="D14" s="3">
        <v>0</v>
      </c>
      <c r="E14" s="3">
        <v>2.1256495040151102</v>
      </c>
    </row>
    <row r="15" spans="1:7" x14ac:dyDescent="0.3">
      <c r="A15" s="3">
        <v>14</v>
      </c>
      <c r="B15" s="3">
        <v>19360</v>
      </c>
      <c r="C15" s="3">
        <v>454</v>
      </c>
      <c r="D15" s="3">
        <v>0</v>
      </c>
      <c r="E15" s="3">
        <v>2.3450413223140401</v>
      </c>
    </row>
    <row r="16" spans="1:7" x14ac:dyDescent="0.3">
      <c r="A16" s="3">
        <v>15</v>
      </c>
      <c r="B16" s="3">
        <v>16667</v>
      </c>
      <c r="C16" s="3">
        <v>37</v>
      </c>
      <c r="D16" s="3">
        <v>0</v>
      </c>
      <c r="E16" s="3">
        <v>0.22199556008879801</v>
      </c>
    </row>
    <row r="17" spans="1:21" x14ac:dyDescent="0.3">
      <c r="A17" s="3">
        <v>16</v>
      </c>
      <c r="B17" s="3">
        <v>13745</v>
      </c>
      <c r="C17" s="3">
        <v>90</v>
      </c>
      <c r="D17" s="3">
        <v>0</v>
      </c>
      <c r="E17" s="3">
        <v>0.65478355765732998</v>
      </c>
    </row>
    <row r="18" spans="1:21" x14ac:dyDescent="0.3">
      <c r="A18" s="3">
        <v>17</v>
      </c>
      <c r="B18" s="3">
        <v>18457</v>
      </c>
      <c r="C18" s="3">
        <v>179</v>
      </c>
      <c r="D18" s="3">
        <v>0</v>
      </c>
      <c r="E18" s="3">
        <v>0.96982174784634501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29198</v>
      </c>
      <c r="C19" s="3">
        <v>36</v>
      </c>
      <c r="D19" s="3">
        <v>0</v>
      </c>
      <c r="E19" s="3">
        <v>0.12329611617234</v>
      </c>
      <c r="N19" s="4">
        <f>QUARTILE(B1:B103,1)</f>
        <v>13853</v>
      </c>
      <c r="O19" s="4">
        <f>QUARTILE(B1:B103,2)</f>
        <v>18457</v>
      </c>
      <c r="P19" s="4">
        <f>QUARTILE(B1:B103,3)</f>
        <v>25573</v>
      </c>
      <c r="Q19" s="4">
        <f>QUARTILE(B1:B103,4)</f>
        <v>64896</v>
      </c>
      <c r="R19" s="5"/>
      <c r="S19" s="1">
        <f>AVERAGE(B2:B200)</f>
        <v>21694.68</v>
      </c>
      <c r="T19" s="1">
        <f>_xlfn.STDEV.S(B2:B200)</f>
        <v>11829.392153727371</v>
      </c>
      <c r="U19" s="1">
        <v>1</v>
      </c>
    </row>
    <row r="20" spans="1:21" x14ac:dyDescent="0.3">
      <c r="A20" s="3">
        <v>19</v>
      </c>
      <c r="B20" s="3">
        <v>64896</v>
      </c>
      <c r="C20" s="3">
        <v>1097</v>
      </c>
      <c r="D20" s="3">
        <v>0</v>
      </c>
      <c r="E20" s="3">
        <v>1.6903969428007799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39560</v>
      </c>
      <c r="C21" s="3">
        <v>268</v>
      </c>
      <c r="D21" s="3">
        <v>0</v>
      </c>
      <c r="E21" s="3">
        <v>0.67745197168857396</v>
      </c>
      <c r="N21" s="4">
        <f>P19-N19</f>
        <v>11720</v>
      </c>
      <c r="O21" s="1">
        <v>1.5</v>
      </c>
      <c r="P21" s="1">
        <f>N19-O21*N21</f>
        <v>-3727</v>
      </c>
      <c r="Q21" s="1">
        <f>P19+O21*N21</f>
        <v>43153</v>
      </c>
      <c r="R21" s="5"/>
      <c r="S21" s="1">
        <f>S19-U19*T19</f>
        <v>9865.2878462726294</v>
      </c>
      <c r="T21" s="1">
        <f>S19+U19*T19</f>
        <v>33524.072153727371</v>
      </c>
      <c r="U21" s="5"/>
    </row>
    <row r="22" spans="1:21" x14ac:dyDescent="0.3">
      <c r="A22" s="3">
        <v>21</v>
      </c>
      <c r="B22" s="3">
        <v>11876</v>
      </c>
      <c r="C22" s="3">
        <v>42</v>
      </c>
      <c r="D22" s="3">
        <v>0</v>
      </c>
      <c r="E22" s="3">
        <v>0.35365442910070699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19133</v>
      </c>
      <c r="C23" s="3">
        <v>158</v>
      </c>
      <c r="D23" s="3">
        <v>0</v>
      </c>
      <c r="E23" s="3">
        <v>0.82579835885642605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25573</v>
      </c>
      <c r="C24" s="3">
        <v>258</v>
      </c>
      <c r="D24" s="3">
        <v>0</v>
      </c>
      <c r="E24" s="3">
        <v>1.0088765494857801</v>
      </c>
    </row>
    <row r="25" spans="1:21" x14ac:dyDescent="0.3">
      <c r="A25" s="3">
        <v>24</v>
      </c>
      <c r="B25" s="3">
        <v>22784</v>
      </c>
      <c r="C25" s="3">
        <v>270</v>
      </c>
      <c r="D25" s="3">
        <v>0</v>
      </c>
      <c r="E25" s="3">
        <v>1.1850421348314599</v>
      </c>
    </row>
    <row r="26" spans="1:21" x14ac:dyDescent="0.3">
      <c r="A26" s="3">
        <v>25</v>
      </c>
      <c r="B26" s="3">
        <v>22188</v>
      </c>
      <c r="C26" s="3">
        <v>9</v>
      </c>
      <c r="D26" s="3">
        <v>0</v>
      </c>
      <c r="E26" s="3">
        <v>4.0562466197944798E-2</v>
      </c>
    </row>
    <row r="27" spans="1:21" x14ac:dyDescent="0.3">
      <c r="A27" s="3"/>
      <c r="B27" s="3"/>
      <c r="C27" s="3"/>
      <c r="D27" s="3"/>
      <c r="E27" s="3"/>
    </row>
    <row r="28" spans="1:21" x14ac:dyDescent="0.3">
      <c r="A28" s="3"/>
      <c r="B28" s="3"/>
      <c r="C28" s="3"/>
      <c r="D28" s="3"/>
      <c r="E28" s="3"/>
    </row>
    <row r="29" spans="1:21" x14ac:dyDescent="0.3">
      <c r="A29" s="3"/>
      <c r="B29" s="3"/>
      <c r="C29" s="3"/>
      <c r="D29" s="3"/>
      <c r="E29" s="3"/>
    </row>
    <row r="30" spans="1:21" x14ac:dyDescent="0.3">
      <c r="A30" s="3"/>
      <c r="B30" s="3"/>
      <c r="C30" s="3"/>
      <c r="D30" s="3"/>
      <c r="E30" s="3"/>
    </row>
    <row r="31" spans="1:21" x14ac:dyDescent="0.3">
      <c r="A31" s="3"/>
      <c r="B31" s="3"/>
      <c r="C31" s="3"/>
      <c r="D31" s="3"/>
      <c r="E31" s="3"/>
    </row>
    <row r="32" spans="1:21" x14ac:dyDescent="0.3">
      <c r="A32" s="3"/>
      <c r="B32" s="3"/>
      <c r="C32" s="3"/>
      <c r="D32" s="3"/>
      <c r="E32" s="3"/>
    </row>
    <row r="33" spans="1:5" x14ac:dyDescent="0.3">
      <c r="A33" s="3"/>
      <c r="B33" s="3"/>
      <c r="C33" s="3"/>
      <c r="D33" s="3"/>
      <c r="E33" s="3"/>
    </row>
    <row r="34" spans="1:5" x14ac:dyDescent="0.3">
      <c r="A34" s="3"/>
      <c r="B34" s="3"/>
      <c r="C34" s="3"/>
      <c r="D34" s="3"/>
      <c r="E34" s="3"/>
    </row>
    <row r="35" spans="1:5" x14ac:dyDescent="0.3">
      <c r="A35" s="3"/>
      <c r="B35" s="3"/>
      <c r="C35" s="3"/>
      <c r="D35" s="3"/>
      <c r="E35" s="3"/>
    </row>
    <row r="36" spans="1:5" x14ac:dyDescent="0.3">
      <c r="A36" s="3"/>
      <c r="B36" s="3"/>
      <c r="C36" s="3"/>
      <c r="D36" s="3"/>
      <c r="E36" s="3"/>
    </row>
    <row r="37" spans="1:5" x14ac:dyDescent="0.3">
      <c r="A37" s="3"/>
      <c r="B37" s="3"/>
      <c r="C37" s="3"/>
      <c r="D37" s="3"/>
      <c r="E37" s="3"/>
    </row>
    <row r="38" spans="1:5" x14ac:dyDescent="0.3">
      <c r="A38" s="3"/>
      <c r="B38" s="3"/>
      <c r="C38" s="3"/>
      <c r="D38" s="3"/>
      <c r="E38" s="3"/>
    </row>
    <row r="39" spans="1:5" x14ac:dyDescent="0.3">
      <c r="A39" s="3"/>
      <c r="B39" s="3"/>
      <c r="C39" s="3"/>
      <c r="D39" s="3"/>
      <c r="E39" s="3"/>
    </row>
    <row r="40" spans="1:5" x14ac:dyDescent="0.3">
      <c r="A40" s="3"/>
      <c r="B40" s="3"/>
      <c r="C40" s="3"/>
      <c r="D40" s="3"/>
      <c r="E40" s="3"/>
    </row>
    <row r="41" spans="1:5" x14ac:dyDescent="0.3">
      <c r="A41" s="3"/>
      <c r="B41" s="3"/>
      <c r="C41" s="3"/>
      <c r="D41" s="3"/>
      <c r="E41" s="3"/>
    </row>
    <row r="42" spans="1:5" x14ac:dyDescent="0.3">
      <c r="A42" s="3"/>
      <c r="B42" s="3"/>
      <c r="C42" s="3"/>
      <c r="D42" s="3"/>
      <c r="E42" s="3"/>
    </row>
    <row r="43" spans="1:5" x14ac:dyDescent="0.3">
      <c r="A43" s="3"/>
      <c r="B43" s="3"/>
      <c r="C43" s="3"/>
      <c r="D43" s="3"/>
      <c r="E43" s="3"/>
    </row>
    <row r="44" spans="1:5" x14ac:dyDescent="0.3">
      <c r="A44" s="3"/>
      <c r="B44" s="3"/>
      <c r="C44" s="3"/>
      <c r="D44" s="3"/>
      <c r="E44" s="3"/>
    </row>
    <row r="45" spans="1:5" x14ac:dyDescent="0.3">
      <c r="A45" s="3"/>
      <c r="B45" s="3"/>
      <c r="C45" s="3"/>
      <c r="D45" s="3"/>
      <c r="E45" s="3"/>
    </row>
    <row r="46" spans="1:5" x14ac:dyDescent="0.3">
      <c r="A46" s="3"/>
      <c r="B46" s="3"/>
      <c r="C46" s="3"/>
      <c r="D46" s="3"/>
      <c r="E46" s="3"/>
    </row>
    <row r="47" spans="1:5" x14ac:dyDescent="0.3">
      <c r="A47" s="3"/>
      <c r="B47" s="3"/>
      <c r="C47" s="3"/>
      <c r="D47" s="3"/>
      <c r="E47" s="3"/>
    </row>
    <row r="48" spans="1:5" x14ac:dyDescent="0.3">
      <c r="A48" s="3"/>
      <c r="B48" s="3"/>
      <c r="C48" s="3"/>
      <c r="D48" s="3"/>
      <c r="E48" s="3"/>
    </row>
    <row r="49" spans="1:5" x14ac:dyDescent="0.3">
      <c r="A49" s="3"/>
      <c r="B49" s="3"/>
      <c r="C49" s="3"/>
      <c r="D49" s="3"/>
      <c r="E49" s="3"/>
    </row>
    <row r="50" spans="1:5" x14ac:dyDescent="0.3">
      <c r="A50" s="3"/>
      <c r="B50" s="3"/>
      <c r="C50" s="3"/>
      <c r="D50" s="3"/>
      <c r="E50" s="3"/>
    </row>
    <row r="51" spans="1:5" x14ac:dyDescent="0.3">
      <c r="A51" s="3"/>
      <c r="B51" s="3"/>
      <c r="C51" s="3"/>
      <c r="D51" s="3"/>
      <c r="E51" s="3"/>
    </row>
    <row r="52" spans="1:5" x14ac:dyDescent="0.3">
      <c r="A52" s="3"/>
      <c r="B52" s="3"/>
      <c r="C52" s="3"/>
      <c r="D52" s="3"/>
      <c r="E52" s="3"/>
    </row>
    <row r="53" spans="1:5" x14ac:dyDescent="0.3">
      <c r="A53" s="3"/>
      <c r="B53" s="3"/>
      <c r="C53" s="3"/>
      <c r="D53" s="3"/>
      <c r="E53" s="3"/>
    </row>
    <row r="54" spans="1:5" x14ac:dyDescent="0.3">
      <c r="A54" s="3"/>
      <c r="B54" s="3"/>
      <c r="C54" s="3"/>
      <c r="D54" s="3"/>
      <c r="E54" s="3"/>
    </row>
    <row r="55" spans="1:5" x14ac:dyDescent="0.3">
      <c r="A55" s="3"/>
      <c r="B55" s="3"/>
      <c r="C55" s="3"/>
      <c r="D55" s="3"/>
      <c r="E55" s="3"/>
    </row>
    <row r="56" spans="1:5" x14ac:dyDescent="0.3">
      <c r="A56" s="3"/>
      <c r="B56" s="3"/>
      <c r="C56" s="3"/>
      <c r="D56" s="3"/>
      <c r="E56" s="3"/>
    </row>
    <row r="57" spans="1:5" x14ac:dyDescent="0.3">
      <c r="A57" s="3"/>
      <c r="B57" s="3"/>
      <c r="C57" s="3"/>
      <c r="D57" s="3"/>
      <c r="E57" s="3"/>
    </row>
    <row r="58" spans="1:5" x14ac:dyDescent="0.3">
      <c r="A58" s="3"/>
      <c r="B58" s="3"/>
      <c r="C58" s="3"/>
      <c r="D58" s="3"/>
      <c r="E58" s="3"/>
    </row>
    <row r="59" spans="1:5" x14ac:dyDescent="0.3">
      <c r="A59" s="3"/>
      <c r="B59" s="3"/>
      <c r="C59" s="3"/>
      <c r="D59" s="3"/>
      <c r="E59" s="3"/>
    </row>
    <row r="60" spans="1:5" x14ac:dyDescent="0.3">
      <c r="A60" s="3"/>
      <c r="B60" s="3"/>
      <c r="C60" s="3"/>
      <c r="D60" s="3"/>
      <c r="E60" s="3"/>
    </row>
    <row r="61" spans="1:5" x14ac:dyDescent="0.3">
      <c r="A61" s="3"/>
      <c r="B61" s="3"/>
      <c r="C61" s="3"/>
      <c r="D61" s="3"/>
      <c r="E61" s="3"/>
    </row>
    <row r="62" spans="1:5" x14ac:dyDescent="0.3">
      <c r="A62" s="3"/>
      <c r="B62" s="3"/>
      <c r="C62" s="3"/>
      <c r="D62" s="3"/>
      <c r="E62" s="3"/>
    </row>
    <row r="63" spans="1:5" x14ac:dyDescent="0.3">
      <c r="A63" s="3"/>
      <c r="B63" s="3"/>
      <c r="C63" s="3"/>
      <c r="D63" s="3"/>
      <c r="E63" s="3"/>
    </row>
    <row r="64" spans="1:5" x14ac:dyDescent="0.3">
      <c r="A64" s="3"/>
      <c r="B64" s="3"/>
      <c r="C64" s="3"/>
      <c r="D64" s="3"/>
      <c r="E64" s="3"/>
    </row>
    <row r="65" spans="1:5" x14ac:dyDescent="0.3">
      <c r="A65" s="3"/>
      <c r="B65" s="3"/>
      <c r="C65" s="3"/>
      <c r="D65" s="3"/>
      <c r="E65" s="3"/>
    </row>
    <row r="66" spans="1:5" x14ac:dyDescent="0.3">
      <c r="A66" s="3"/>
      <c r="B66" s="3"/>
      <c r="C66" s="3"/>
      <c r="D66" s="3"/>
      <c r="E66" s="3"/>
    </row>
    <row r="67" spans="1:5" x14ac:dyDescent="0.3">
      <c r="A67" s="3"/>
      <c r="B67" s="3"/>
      <c r="C67" s="3"/>
      <c r="D67" s="3"/>
      <c r="E67" s="3"/>
    </row>
    <row r="68" spans="1:5" x14ac:dyDescent="0.3">
      <c r="A68" s="3"/>
      <c r="B68" s="3"/>
      <c r="C68" s="3"/>
      <c r="D68" s="3"/>
      <c r="E68" s="3"/>
    </row>
    <row r="69" spans="1:5" x14ac:dyDescent="0.3">
      <c r="A69" s="3"/>
      <c r="B69" s="3"/>
      <c r="C69" s="3"/>
      <c r="D69" s="3"/>
      <c r="E69" s="3"/>
    </row>
    <row r="70" spans="1:5" x14ac:dyDescent="0.3">
      <c r="A70" s="3"/>
      <c r="B70" s="3"/>
      <c r="C70" s="3"/>
      <c r="D70" s="3"/>
      <c r="E70" s="3"/>
    </row>
    <row r="71" spans="1:5" x14ac:dyDescent="0.3">
      <c r="A71" s="3"/>
      <c r="B71" s="3"/>
      <c r="C71" s="3"/>
      <c r="D71" s="3"/>
      <c r="E71" s="3"/>
    </row>
    <row r="72" spans="1:5" x14ac:dyDescent="0.3">
      <c r="A72" s="3"/>
      <c r="B72" s="3"/>
      <c r="C72" s="3"/>
      <c r="D72" s="3"/>
      <c r="E72" s="3"/>
    </row>
    <row r="73" spans="1:5" x14ac:dyDescent="0.3">
      <c r="A73" s="3"/>
      <c r="B73" s="3"/>
      <c r="C73" s="3"/>
      <c r="D73" s="3"/>
      <c r="E73" s="3"/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workbookViewId="0">
      <selection activeCell="J16" sqref="J16"/>
    </sheetView>
  </sheetViews>
  <sheetFormatPr defaultRowHeight="14.4" x14ac:dyDescent="0.3"/>
  <cols>
    <col min="1" max="1" width="3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3" t="s">
        <v>61</v>
      </c>
      <c r="G1" s="9" t="s">
        <v>5</v>
      </c>
      <c r="H1" s="7" t="s">
        <v>6</v>
      </c>
    </row>
    <row r="2" spans="1:8" x14ac:dyDescent="0.3">
      <c r="A2" s="3">
        <v>1</v>
      </c>
      <c r="B2" s="3">
        <v>12540</v>
      </c>
      <c r="C2" s="3">
        <v>660</v>
      </c>
      <c r="D2" s="3">
        <v>0</v>
      </c>
      <c r="E2" s="3">
        <v>5.2631578947368398</v>
      </c>
      <c r="F2" s="24">
        <f>IF(B2=0,"",100*(C2)/B2)</f>
        <v>5.2631578947368425</v>
      </c>
      <c r="G2" s="10">
        <f>AVERAGE(E2:E91)</f>
        <v>2.6083048803511621</v>
      </c>
      <c r="H2" s="1" t="s">
        <v>7</v>
      </c>
    </row>
    <row r="3" spans="1:8" x14ac:dyDescent="0.3">
      <c r="A3" s="3">
        <v>2</v>
      </c>
      <c r="B3" s="3">
        <v>28036</v>
      </c>
      <c r="C3" s="3">
        <v>1197</v>
      </c>
      <c r="D3" s="3">
        <v>0</v>
      </c>
      <c r="E3" s="3">
        <v>4.2695106291910401</v>
      </c>
      <c r="F3" s="24">
        <f t="shared" ref="F3:F66" si="0">IF(B3=0,"",100*(C3)/B3)</f>
        <v>4.2695106291910401</v>
      </c>
      <c r="G3" s="10">
        <f>_xlfn.STDEV.S(E2:E91)</f>
        <v>2.424044822973245</v>
      </c>
      <c r="H3" s="1" t="s">
        <v>8</v>
      </c>
    </row>
    <row r="4" spans="1:8" x14ac:dyDescent="0.3">
      <c r="A4" s="3">
        <v>3</v>
      </c>
      <c r="B4" s="3">
        <v>12905</v>
      </c>
      <c r="C4" s="3">
        <v>235</v>
      </c>
      <c r="D4" s="3">
        <v>0</v>
      </c>
      <c r="E4" s="3">
        <v>1.8209996125532699</v>
      </c>
      <c r="F4" s="24">
        <f t="shared" si="0"/>
        <v>1.8209996125532739</v>
      </c>
      <c r="G4" s="25">
        <f>AVERAGE(F2:F200)</f>
        <v>2.6083048803511648</v>
      </c>
      <c r="H4" s="1" t="s">
        <v>62</v>
      </c>
    </row>
    <row r="5" spans="1:8" x14ac:dyDescent="0.3">
      <c r="A5" s="3">
        <v>4</v>
      </c>
      <c r="B5" s="3">
        <v>14244</v>
      </c>
      <c r="C5" s="3">
        <v>418</v>
      </c>
      <c r="D5" s="3">
        <v>0</v>
      </c>
      <c r="E5" s="3">
        <v>2.93456894130862</v>
      </c>
      <c r="F5" s="24">
        <f t="shared" si="0"/>
        <v>2.9345689413086213</v>
      </c>
      <c r="G5" s="25">
        <f>_xlfn.STDEV.S(F2:F200)</f>
        <v>2.424044822973245</v>
      </c>
      <c r="H5" s="1" t="s">
        <v>63</v>
      </c>
    </row>
    <row r="6" spans="1:8" x14ac:dyDescent="0.3">
      <c r="A6" s="3">
        <v>5</v>
      </c>
      <c r="B6" s="3">
        <v>26406</v>
      </c>
      <c r="C6" s="3">
        <v>2120</v>
      </c>
      <c r="D6" s="3">
        <v>0</v>
      </c>
      <c r="E6" s="3">
        <v>8.0284783761266301</v>
      </c>
      <c r="F6" s="24">
        <f t="shared" si="0"/>
        <v>8.0284783761266372</v>
      </c>
      <c r="G6" s="11">
        <v>10</v>
      </c>
      <c r="H6" s="1" t="s">
        <v>9</v>
      </c>
    </row>
    <row r="7" spans="1:8" x14ac:dyDescent="0.3">
      <c r="A7" s="3">
        <v>6</v>
      </c>
      <c r="B7" s="3">
        <v>14659</v>
      </c>
      <c r="C7" s="3">
        <v>1324</v>
      </c>
      <c r="D7" s="3">
        <v>0</v>
      </c>
      <c r="E7" s="3">
        <v>9.0319939968619902</v>
      </c>
      <c r="F7" s="24">
        <f t="shared" si="0"/>
        <v>9.0319939968619956</v>
      </c>
      <c r="G7" s="11">
        <v>221</v>
      </c>
      <c r="H7" s="1" t="s">
        <v>10</v>
      </c>
    </row>
    <row r="8" spans="1:8" x14ac:dyDescent="0.3">
      <c r="A8" s="3">
        <v>7</v>
      </c>
      <c r="B8" s="3">
        <v>17303</v>
      </c>
      <c r="C8" s="3">
        <v>247</v>
      </c>
      <c r="D8" s="3">
        <v>0</v>
      </c>
      <c r="E8" s="3">
        <v>1.4274981217129901</v>
      </c>
      <c r="F8" s="24">
        <f t="shared" si="0"/>
        <v>1.4274981217129978</v>
      </c>
      <c r="G8" s="12">
        <f>MIN(E2:E200)</f>
        <v>4.0562466197944798E-2</v>
      </c>
      <c r="H8" s="1" t="s">
        <v>11</v>
      </c>
    </row>
    <row r="9" spans="1:8" x14ac:dyDescent="0.3">
      <c r="A9" s="3">
        <v>8</v>
      </c>
      <c r="B9" s="3">
        <v>17179</v>
      </c>
      <c r="C9" s="3">
        <v>859</v>
      </c>
      <c r="D9" s="3">
        <v>0</v>
      </c>
      <c r="E9" s="3">
        <v>5.0002910530298603</v>
      </c>
      <c r="F9" s="24">
        <f t="shared" si="0"/>
        <v>5.0002910530298621</v>
      </c>
      <c r="G9" s="12">
        <f>MAX(E2:E200)</f>
        <v>9.0319939968619902</v>
      </c>
      <c r="H9" s="1" t="s">
        <v>12</v>
      </c>
    </row>
    <row r="10" spans="1:8" x14ac:dyDescent="0.3">
      <c r="A10" s="3">
        <v>9</v>
      </c>
      <c r="B10" s="3">
        <v>37640</v>
      </c>
      <c r="C10" s="3">
        <v>1633</v>
      </c>
      <c r="D10" s="3">
        <v>0</v>
      </c>
      <c r="E10" s="3">
        <v>4.3384697130712002</v>
      </c>
      <c r="F10" s="24">
        <f t="shared" si="0"/>
        <v>4.3384697130712011</v>
      </c>
      <c r="G10" s="13">
        <f>100*G3/G2</f>
        <v>92.935639588531927</v>
      </c>
      <c r="H10" s="1" t="s">
        <v>29</v>
      </c>
    </row>
    <row r="11" spans="1:8" x14ac:dyDescent="0.3">
      <c r="A11" s="3">
        <v>10</v>
      </c>
      <c r="B11" s="3">
        <v>13853</v>
      </c>
      <c r="C11" s="3">
        <v>715</v>
      </c>
      <c r="D11" s="3">
        <v>0</v>
      </c>
      <c r="E11" s="3">
        <v>5.1613368945354798</v>
      </c>
      <c r="F11" s="24">
        <f t="shared" si="0"/>
        <v>5.1613368945354798</v>
      </c>
      <c r="G11" s="26" t="s">
        <v>28</v>
      </c>
      <c r="H11" s="27"/>
    </row>
    <row r="12" spans="1:8" x14ac:dyDescent="0.3">
      <c r="A12" s="3">
        <v>11</v>
      </c>
      <c r="B12" s="3">
        <v>12471</v>
      </c>
      <c r="C12" s="3">
        <v>299</v>
      </c>
      <c r="D12" s="3">
        <v>0</v>
      </c>
      <c r="E12" s="3">
        <v>2.3975623446395602</v>
      </c>
      <c r="F12" s="24">
        <f t="shared" si="0"/>
        <v>2.3975623446395637</v>
      </c>
      <c r="G12" s="11">
        <v>0</v>
      </c>
      <c r="H12" s="8" t="s">
        <v>30</v>
      </c>
    </row>
    <row r="13" spans="1:8" x14ac:dyDescent="0.3">
      <c r="A13" s="3">
        <v>12</v>
      </c>
      <c r="B13" s="3">
        <v>21109</v>
      </c>
      <c r="C13" s="3">
        <v>699</v>
      </c>
      <c r="D13" s="3">
        <v>0</v>
      </c>
      <c r="E13" s="3">
        <v>3.3113837699559401</v>
      </c>
      <c r="F13" s="24">
        <f t="shared" si="0"/>
        <v>3.3113837699559427</v>
      </c>
      <c r="G13" s="11">
        <f>COUNT(A2:A200)</f>
        <v>25</v>
      </c>
      <c r="H13" s="8" t="s">
        <v>31</v>
      </c>
    </row>
    <row r="14" spans="1:8" x14ac:dyDescent="0.3">
      <c r="A14" s="3">
        <v>13</v>
      </c>
      <c r="B14" s="3">
        <v>10585</v>
      </c>
      <c r="C14" s="3">
        <v>225</v>
      </c>
      <c r="D14" s="3">
        <v>0</v>
      </c>
      <c r="E14" s="3">
        <v>2.1256495040151102</v>
      </c>
      <c r="F14" s="24">
        <f t="shared" si="0"/>
        <v>2.1256495040151155</v>
      </c>
      <c r="H14" s="6"/>
    </row>
    <row r="15" spans="1:8" x14ac:dyDescent="0.3">
      <c r="A15" s="3">
        <v>14</v>
      </c>
      <c r="B15" s="3">
        <v>19360</v>
      </c>
      <c r="C15" s="3">
        <v>454</v>
      </c>
      <c r="D15" s="3">
        <v>0</v>
      </c>
      <c r="E15" s="3">
        <v>2.3450413223140401</v>
      </c>
      <c r="F15" s="24">
        <f t="shared" si="0"/>
        <v>2.3450413223140494</v>
      </c>
    </row>
    <row r="16" spans="1:8" x14ac:dyDescent="0.3">
      <c r="A16" s="3">
        <v>15</v>
      </c>
      <c r="B16" s="3">
        <v>16667</v>
      </c>
      <c r="C16" s="3">
        <v>37</v>
      </c>
      <c r="D16" s="3">
        <v>0</v>
      </c>
      <c r="E16" s="3">
        <v>0.22199556008879801</v>
      </c>
      <c r="F16" s="24">
        <f t="shared" si="0"/>
        <v>0.22199556008879823</v>
      </c>
    </row>
    <row r="17" spans="1:6" x14ac:dyDescent="0.3">
      <c r="A17" s="3">
        <v>16</v>
      </c>
      <c r="B17" s="3">
        <v>13745</v>
      </c>
      <c r="C17" s="3">
        <v>90</v>
      </c>
      <c r="D17" s="3">
        <v>0</v>
      </c>
      <c r="E17" s="3">
        <v>0.65478355765732998</v>
      </c>
      <c r="F17" s="24">
        <f t="shared" si="0"/>
        <v>0.65478355765732998</v>
      </c>
    </row>
    <row r="18" spans="1:6" x14ac:dyDescent="0.3">
      <c r="A18" s="3">
        <v>17</v>
      </c>
      <c r="B18" s="3">
        <v>18457</v>
      </c>
      <c r="C18" s="3">
        <v>179</v>
      </c>
      <c r="D18" s="3">
        <v>0</v>
      </c>
      <c r="E18" s="3">
        <v>0.96982174784634501</v>
      </c>
      <c r="F18" s="24">
        <f t="shared" si="0"/>
        <v>0.96982174784634556</v>
      </c>
    </row>
    <row r="19" spans="1:6" x14ac:dyDescent="0.3">
      <c r="A19" s="3">
        <v>18</v>
      </c>
      <c r="B19" s="3">
        <v>29198</v>
      </c>
      <c r="C19" s="3">
        <v>36</v>
      </c>
      <c r="D19" s="3">
        <v>0</v>
      </c>
      <c r="E19" s="3">
        <v>0.12329611617234</v>
      </c>
      <c r="F19" s="24">
        <f t="shared" si="0"/>
        <v>0.12329611617234057</v>
      </c>
    </row>
    <row r="20" spans="1:6" x14ac:dyDescent="0.3">
      <c r="A20" s="3">
        <v>19</v>
      </c>
      <c r="B20" s="3">
        <v>64896</v>
      </c>
      <c r="C20" s="3">
        <v>1097</v>
      </c>
      <c r="D20" s="3">
        <v>0</v>
      </c>
      <c r="E20" s="3">
        <v>1.6903969428007799</v>
      </c>
      <c r="F20" s="24">
        <f t="shared" si="0"/>
        <v>1.690396942800789</v>
      </c>
    </row>
    <row r="21" spans="1:6" x14ac:dyDescent="0.3">
      <c r="A21" s="3">
        <v>20</v>
      </c>
      <c r="B21" s="3">
        <v>39560</v>
      </c>
      <c r="C21" s="3">
        <v>268</v>
      </c>
      <c r="D21" s="3">
        <v>0</v>
      </c>
      <c r="E21" s="3">
        <v>0.67745197168857396</v>
      </c>
      <c r="F21" s="24">
        <f t="shared" si="0"/>
        <v>0.67745197168857429</v>
      </c>
    </row>
    <row r="22" spans="1:6" x14ac:dyDescent="0.3">
      <c r="A22" s="3">
        <v>21</v>
      </c>
      <c r="B22" s="3">
        <v>11876</v>
      </c>
      <c r="C22" s="3">
        <v>42</v>
      </c>
      <c r="D22" s="3">
        <v>0</v>
      </c>
      <c r="E22" s="3">
        <v>0.35365442910070699</v>
      </c>
      <c r="F22" s="24">
        <f t="shared" si="0"/>
        <v>0.35365442910070732</v>
      </c>
    </row>
    <row r="23" spans="1:6" x14ac:dyDescent="0.3">
      <c r="A23" s="3">
        <v>22</v>
      </c>
      <c r="B23" s="3">
        <v>19133</v>
      </c>
      <c r="C23" s="3">
        <v>158</v>
      </c>
      <c r="D23" s="3">
        <v>0</v>
      </c>
      <c r="E23" s="3">
        <v>0.82579835885642605</v>
      </c>
      <c r="F23" s="24">
        <f t="shared" si="0"/>
        <v>0.82579835885642605</v>
      </c>
    </row>
    <row r="24" spans="1:6" x14ac:dyDescent="0.3">
      <c r="A24" s="3">
        <v>23</v>
      </c>
      <c r="B24" s="3">
        <v>25573</v>
      </c>
      <c r="C24" s="3">
        <v>258</v>
      </c>
      <c r="D24" s="3">
        <v>0</v>
      </c>
      <c r="E24" s="3">
        <v>1.0088765494857801</v>
      </c>
      <c r="F24" s="24">
        <f t="shared" si="0"/>
        <v>1.0088765494857859</v>
      </c>
    </row>
    <row r="25" spans="1:6" x14ac:dyDescent="0.3">
      <c r="A25" s="3">
        <v>24</v>
      </c>
      <c r="B25" s="3">
        <v>22784</v>
      </c>
      <c r="C25" s="3">
        <v>270</v>
      </c>
      <c r="D25" s="3">
        <v>0</v>
      </c>
      <c r="E25" s="3">
        <v>1.1850421348314599</v>
      </c>
      <c r="F25" s="24">
        <f t="shared" si="0"/>
        <v>1.1850421348314606</v>
      </c>
    </row>
    <row r="26" spans="1:6" x14ac:dyDescent="0.3">
      <c r="A26" s="3">
        <v>25</v>
      </c>
      <c r="B26" s="3">
        <v>22188</v>
      </c>
      <c r="C26" s="3">
        <v>9</v>
      </c>
      <c r="D26" s="3">
        <v>0</v>
      </c>
      <c r="E26" s="3">
        <v>4.0562466197944798E-2</v>
      </c>
      <c r="F26" s="24">
        <f t="shared" si="0"/>
        <v>4.0562466197944833E-2</v>
      </c>
    </row>
    <row r="27" spans="1:6" x14ac:dyDescent="0.3">
      <c r="A27" s="3"/>
      <c r="B27" s="3"/>
      <c r="C27" s="3"/>
      <c r="D27" s="3"/>
      <c r="E27" s="3"/>
      <c r="F27" s="24" t="str">
        <f t="shared" si="0"/>
        <v/>
      </c>
    </row>
    <row r="28" spans="1:6" x14ac:dyDescent="0.3">
      <c r="A28" s="3"/>
      <c r="B28" s="3"/>
      <c r="C28" s="3"/>
      <c r="D28" s="3"/>
      <c r="E28" s="3"/>
      <c r="F28" s="24" t="str">
        <f t="shared" si="0"/>
        <v/>
      </c>
    </row>
    <row r="29" spans="1:6" x14ac:dyDescent="0.3">
      <c r="A29" s="3"/>
      <c r="B29" s="3"/>
      <c r="C29" s="3"/>
      <c r="D29" s="3"/>
      <c r="E29" s="3"/>
      <c r="F29" s="24" t="str">
        <f t="shared" si="0"/>
        <v/>
      </c>
    </row>
    <row r="30" spans="1:6" x14ac:dyDescent="0.3">
      <c r="A30" s="3"/>
      <c r="B30" s="3"/>
      <c r="C30" s="3"/>
      <c r="D30" s="3"/>
      <c r="E30" s="3"/>
      <c r="F30" s="24" t="str">
        <f t="shared" si="0"/>
        <v/>
      </c>
    </row>
    <row r="31" spans="1:6" x14ac:dyDescent="0.3">
      <c r="A31" s="3"/>
      <c r="B31" s="3"/>
      <c r="C31" s="3"/>
      <c r="D31" s="3"/>
      <c r="E31" s="3"/>
      <c r="F31" s="24" t="str">
        <f t="shared" si="0"/>
        <v/>
      </c>
    </row>
    <row r="32" spans="1:6" x14ac:dyDescent="0.3">
      <c r="A32" s="3"/>
      <c r="B32" s="3"/>
      <c r="C32" s="3"/>
      <c r="D32" s="3"/>
      <c r="E32" s="3"/>
      <c r="F32" s="24" t="str">
        <f t="shared" si="0"/>
        <v/>
      </c>
    </row>
    <row r="33" spans="1:6" x14ac:dyDescent="0.3">
      <c r="A33" s="3"/>
      <c r="B33" s="3"/>
      <c r="C33" s="3"/>
      <c r="D33" s="3"/>
      <c r="E33" s="3"/>
      <c r="F33" s="24" t="str">
        <f t="shared" si="0"/>
        <v/>
      </c>
    </row>
    <row r="34" spans="1:6" x14ac:dyDescent="0.3">
      <c r="A34" s="3"/>
      <c r="B34" s="3"/>
      <c r="C34" s="3"/>
      <c r="D34" s="3"/>
      <c r="E34" s="3"/>
      <c r="F34" s="24" t="str">
        <f t="shared" si="0"/>
        <v/>
      </c>
    </row>
    <row r="35" spans="1:6" x14ac:dyDescent="0.3">
      <c r="A35" s="3"/>
      <c r="B35" s="3"/>
      <c r="C35" s="3"/>
      <c r="D35" s="3"/>
      <c r="E35" s="3"/>
      <c r="F35" s="24" t="str">
        <f t="shared" si="0"/>
        <v/>
      </c>
    </row>
    <row r="36" spans="1:6" x14ac:dyDescent="0.3">
      <c r="A36" s="3"/>
      <c r="B36" s="3"/>
      <c r="C36" s="3"/>
      <c r="D36" s="3"/>
      <c r="E36" s="3"/>
      <c r="F36" s="24" t="str">
        <f t="shared" si="0"/>
        <v/>
      </c>
    </row>
    <row r="37" spans="1:6" x14ac:dyDescent="0.3">
      <c r="A37" s="3"/>
      <c r="B37" s="3"/>
      <c r="C37" s="3"/>
      <c r="D37" s="3"/>
      <c r="E37" s="3"/>
      <c r="F37" s="24" t="str">
        <f t="shared" si="0"/>
        <v/>
      </c>
    </row>
    <row r="38" spans="1:6" x14ac:dyDescent="0.3">
      <c r="A38" s="3"/>
      <c r="B38" s="3"/>
      <c r="C38" s="3"/>
      <c r="D38" s="3"/>
      <c r="E38" s="3"/>
      <c r="F38" s="24" t="str">
        <f t="shared" si="0"/>
        <v/>
      </c>
    </row>
    <row r="39" spans="1:6" x14ac:dyDescent="0.3">
      <c r="A39" s="3"/>
      <c r="B39" s="3"/>
      <c r="C39" s="3"/>
      <c r="D39" s="3"/>
      <c r="E39" s="3"/>
      <c r="F39" s="24" t="str">
        <f t="shared" si="0"/>
        <v/>
      </c>
    </row>
    <row r="40" spans="1:6" x14ac:dyDescent="0.3">
      <c r="A40" s="3"/>
      <c r="B40" s="3"/>
      <c r="C40" s="3"/>
      <c r="D40" s="3"/>
      <c r="E40" s="3"/>
      <c r="F40" s="24" t="str">
        <f t="shared" si="0"/>
        <v/>
      </c>
    </row>
    <row r="41" spans="1:6" x14ac:dyDescent="0.3">
      <c r="A41" s="3"/>
      <c r="B41" s="3"/>
      <c r="C41" s="3"/>
      <c r="D41" s="3"/>
      <c r="E41" s="3"/>
      <c r="F41" s="24" t="str">
        <f t="shared" si="0"/>
        <v/>
      </c>
    </row>
    <row r="42" spans="1:6" x14ac:dyDescent="0.3">
      <c r="A42" s="3"/>
      <c r="B42" s="3"/>
      <c r="C42" s="3"/>
      <c r="D42" s="3"/>
      <c r="E42" s="3"/>
      <c r="F42" s="24" t="str">
        <f t="shared" si="0"/>
        <v/>
      </c>
    </row>
    <row r="43" spans="1:6" x14ac:dyDescent="0.3">
      <c r="A43" s="3"/>
      <c r="B43" s="3"/>
      <c r="C43" s="3"/>
      <c r="D43" s="3"/>
      <c r="E43" s="3"/>
      <c r="F43" s="24" t="str">
        <f t="shared" si="0"/>
        <v/>
      </c>
    </row>
    <row r="44" spans="1:6" x14ac:dyDescent="0.3">
      <c r="A44" s="3"/>
      <c r="B44" s="3"/>
      <c r="C44" s="3"/>
      <c r="D44" s="3"/>
      <c r="E44" s="3"/>
      <c r="F44" s="24" t="str">
        <f t="shared" si="0"/>
        <v/>
      </c>
    </row>
    <row r="45" spans="1:6" x14ac:dyDescent="0.3">
      <c r="A45" s="3"/>
      <c r="B45" s="3"/>
      <c r="C45" s="3"/>
      <c r="D45" s="3"/>
      <c r="E45" s="3"/>
      <c r="F45" s="24" t="str">
        <f t="shared" si="0"/>
        <v/>
      </c>
    </row>
    <row r="46" spans="1:6" x14ac:dyDescent="0.3">
      <c r="A46" s="3"/>
      <c r="B46" s="3"/>
      <c r="C46" s="3"/>
      <c r="D46" s="3"/>
      <c r="E46" s="3"/>
      <c r="F46" s="24" t="str">
        <f t="shared" si="0"/>
        <v/>
      </c>
    </row>
    <row r="47" spans="1:6" x14ac:dyDescent="0.3">
      <c r="A47" s="3"/>
      <c r="B47" s="3"/>
      <c r="C47" s="3"/>
      <c r="D47" s="3"/>
      <c r="E47" s="3"/>
      <c r="F47" s="24" t="str">
        <f t="shared" si="0"/>
        <v/>
      </c>
    </row>
    <row r="48" spans="1:6" x14ac:dyDescent="0.3">
      <c r="A48" s="3"/>
      <c r="B48" s="3"/>
      <c r="C48" s="3"/>
      <c r="D48" s="3"/>
      <c r="E48" s="3"/>
      <c r="F48" s="24" t="str">
        <f t="shared" si="0"/>
        <v/>
      </c>
    </row>
    <row r="49" spans="1:6" x14ac:dyDescent="0.3">
      <c r="A49" s="3"/>
      <c r="B49" s="3"/>
      <c r="C49" s="3"/>
      <c r="D49" s="3"/>
      <c r="E49" s="3"/>
      <c r="F49" s="24" t="str">
        <f t="shared" si="0"/>
        <v/>
      </c>
    </row>
    <row r="50" spans="1:6" x14ac:dyDescent="0.3">
      <c r="A50" s="3"/>
      <c r="B50" s="3"/>
      <c r="C50" s="3"/>
      <c r="D50" s="3"/>
      <c r="E50" s="3"/>
      <c r="F50" s="24" t="str">
        <f t="shared" si="0"/>
        <v/>
      </c>
    </row>
    <row r="51" spans="1:6" x14ac:dyDescent="0.3">
      <c r="A51" s="3"/>
      <c r="B51" s="3"/>
      <c r="C51" s="3"/>
      <c r="D51" s="3"/>
      <c r="E51" s="3"/>
      <c r="F51" s="24" t="str">
        <f t="shared" si="0"/>
        <v/>
      </c>
    </row>
    <row r="52" spans="1:6" x14ac:dyDescent="0.3">
      <c r="A52" s="3"/>
      <c r="B52" s="3"/>
      <c r="C52" s="3"/>
      <c r="D52" s="3"/>
      <c r="E52" s="3"/>
      <c r="F52" s="24" t="str">
        <f t="shared" si="0"/>
        <v/>
      </c>
    </row>
    <row r="53" spans="1:6" x14ac:dyDescent="0.3">
      <c r="A53" s="3"/>
      <c r="B53" s="3"/>
      <c r="C53" s="3"/>
      <c r="D53" s="3"/>
      <c r="E53" s="3"/>
      <c r="F53" s="24" t="str">
        <f t="shared" si="0"/>
        <v/>
      </c>
    </row>
    <row r="54" spans="1:6" x14ac:dyDescent="0.3">
      <c r="A54" s="3"/>
      <c r="B54" s="3"/>
      <c r="C54" s="3"/>
      <c r="D54" s="3"/>
      <c r="E54" s="3"/>
      <c r="F54" s="24" t="str">
        <f t="shared" si="0"/>
        <v/>
      </c>
    </row>
    <row r="55" spans="1:6" x14ac:dyDescent="0.3">
      <c r="A55" s="3"/>
      <c r="B55" s="3"/>
      <c r="C55" s="3"/>
      <c r="D55" s="3"/>
      <c r="E55" s="3"/>
      <c r="F55" s="24" t="str">
        <f t="shared" si="0"/>
        <v/>
      </c>
    </row>
    <row r="56" spans="1:6" x14ac:dyDescent="0.3">
      <c r="A56" s="3"/>
      <c r="B56" s="3"/>
      <c r="C56" s="3"/>
      <c r="D56" s="3"/>
      <c r="E56" s="3"/>
      <c r="F56" s="24" t="str">
        <f t="shared" si="0"/>
        <v/>
      </c>
    </row>
    <row r="57" spans="1:6" x14ac:dyDescent="0.3">
      <c r="A57" s="3"/>
      <c r="B57" s="3"/>
      <c r="C57" s="3"/>
      <c r="D57" s="3"/>
      <c r="E57" s="3"/>
      <c r="F57" s="24" t="str">
        <f t="shared" si="0"/>
        <v/>
      </c>
    </row>
    <row r="58" spans="1:6" x14ac:dyDescent="0.3">
      <c r="A58" s="3"/>
      <c r="B58" s="3"/>
      <c r="C58" s="3"/>
      <c r="D58" s="3"/>
      <c r="E58" s="3"/>
      <c r="F58" s="24" t="str">
        <f t="shared" si="0"/>
        <v/>
      </c>
    </row>
    <row r="59" spans="1:6" x14ac:dyDescent="0.3">
      <c r="A59" s="3"/>
      <c r="B59" s="3"/>
      <c r="C59" s="3"/>
      <c r="D59" s="3"/>
      <c r="E59" s="3"/>
      <c r="F59" s="24" t="str">
        <f t="shared" si="0"/>
        <v/>
      </c>
    </row>
    <row r="60" spans="1:6" x14ac:dyDescent="0.3">
      <c r="A60" s="3"/>
      <c r="B60" s="3"/>
      <c r="C60" s="3"/>
      <c r="D60" s="3"/>
      <c r="E60" s="3"/>
      <c r="F60" s="24" t="str">
        <f t="shared" si="0"/>
        <v/>
      </c>
    </row>
    <row r="61" spans="1:6" x14ac:dyDescent="0.3">
      <c r="A61" s="3"/>
      <c r="B61" s="3"/>
      <c r="C61" s="3"/>
      <c r="D61" s="3"/>
      <c r="E61" s="3"/>
      <c r="F61" s="24" t="str">
        <f t="shared" si="0"/>
        <v/>
      </c>
    </row>
    <row r="62" spans="1:6" x14ac:dyDescent="0.3">
      <c r="A62" s="3"/>
      <c r="B62" s="3"/>
      <c r="C62" s="3"/>
      <c r="D62" s="3"/>
      <c r="E62" s="3"/>
      <c r="F62" s="24" t="str">
        <f t="shared" si="0"/>
        <v/>
      </c>
    </row>
    <row r="63" spans="1:6" x14ac:dyDescent="0.3">
      <c r="A63" s="3"/>
      <c r="B63" s="3"/>
      <c r="C63" s="3"/>
      <c r="D63" s="3"/>
      <c r="E63" s="3"/>
      <c r="F63" s="24" t="str">
        <f t="shared" si="0"/>
        <v/>
      </c>
    </row>
    <row r="64" spans="1:6" x14ac:dyDescent="0.3">
      <c r="A64" s="3"/>
      <c r="B64" s="3"/>
      <c r="C64" s="3"/>
      <c r="D64" s="3"/>
      <c r="E64" s="3"/>
      <c r="F64" s="24" t="str">
        <f t="shared" si="0"/>
        <v/>
      </c>
    </row>
    <row r="65" spans="1:6" x14ac:dyDescent="0.3">
      <c r="A65" s="3"/>
      <c r="B65" s="3"/>
      <c r="C65" s="3"/>
      <c r="D65" s="3"/>
      <c r="E65" s="3"/>
      <c r="F65" s="24" t="str">
        <f t="shared" si="0"/>
        <v/>
      </c>
    </row>
    <row r="66" spans="1:6" x14ac:dyDescent="0.3">
      <c r="A66" s="3"/>
      <c r="B66" s="3"/>
      <c r="C66" s="3"/>
      <c r="D66" s="3"/>
      <c r="E66" s="3"/>
      <c r="F66" s="24" t="str">
        <f t="shared" si="0"/>
        <v/>
      </c>
    </row>
    <row r="67" spans="1:6" x14ac:dyDescent="0.3">
      <c r="A67" s="3"/>
      <c r="B67" s="3"/>
      <c r="C67" s="3"/>
      <c r="D67" s="3"/>
      <c r="E67" s="3"/>
      <c r="F67" s="24" t="str">
        <f t="shared" ref="F67:F130" si="1">IF(B67=0,"",100*(C67)/B67)</f>
        <v/>
      </c>
    </row>
    <row r="68" spans="1:6" x14ac:dyDescent="0.3">
      <c r="A68" s="3"/>
      <c r="B68" s="3"/>
      <c r="C68" s="3"/>
      <c r="D68" s="3"/>
      <c r="E68" s="3"/>
      <c r="F68" s="24" t="str">
        <f t="shared" si="1"/>
        <v/>
      </c>
    </row>
    <row r="69" spans="1:6" x14ac:dyDescent="0.3">
      <c r="A69" s="3"/>
      <c r="B69" s="3"/>
      <c r="C69" s="3"/>
      <c r="D69" s="3"/>
      <c r="E69" s="3"/>
      <c r="F69" s="24" t="str">
        <f t="shared" si="1"/>
        <v/>
      </c>
    </row>
    <row r="70" spans="1:6" x14ac:dyDescent="0.3">
      <c r="A70" s="3"/>
      <c r="B70" s="3"/>
      <c r="C70" s="3"/>
      <c r="D70" s="3"/>
      <c r="E70" s="3"/>
      <c r="F70" s="24" t="str">
        <f t="shared" si="1"/>
        <v/>
      </c>
    </row>
    <row r="71" spans="1:6" x14ac:dyDescent="0.3">
      <c r="A71" s="3"/>
      <c r="B71" s="3"/>
      <c r="C71" s="3"/>
      <c r="D71" s="3"/>
      <c r="E71" s="3"/>
      <c r="F71" s="24" t="str">
        <f t="shared" si="1"/>
        <v/>
      </c>
    </row>
    <row r="72" spans="1:6" x14ac:dyDescent="0.3">
      <c r="A72" s="3"/>
      <c r="B72" s="3"/>
      <c r="C72" s="3"/>
      <c r="D72" s="3"/>
      <c r="E72" s="3"/>
      <c r="F72" s="24" t="str">
        <f t="shared" si="1"/>
        <v/>
      </c>
    </row>
    <row r="73" spans="1:6" x14ac:dyDescent="0.3">
      <c r="A73" s="3"/>
      <c r="B73" s="3"/>
      <c r="C73" s="3"/>
      <c r="D73" s="3"/>
      <c r="E73" s="3"/>
      <c r="F73" s="24" t="str">
        <f t="shared" si="1"/>
        <v/>
      </c>
    </row>
    <row r="74" spans="1:6" x14ac:dyDescent="0.3">
      <c r="A74" s="3"/>
      <c r="B74" s="3"/>
      <c r="C74" s="3"/>
      <c r="D74" s="3"/>
      <c r="E74" s="3"/>
      <c r="F74" s="24" t="str">
        <f t="shared" si="1"/>
        <v/>
      </c>
    </row>
    <row r="75" spans="1:6" x14ac:dyDescent="0.3">
      <c r="A75" s="3"/>
      <c r="B75" s="3"/>
      <c r="C75" s="3"/>
      <c r="D75" s="3"/>
      <c r="E75" s="3"/>
      <c r="F75" s="24" t="str">
        <f t="shared" si="1"/>
        <v/>
      </c>
    </row>
    <row r="76" spans="1:6" x14ac:dyDescent="0.3">
      <c r="A76" s="3"/>
      <c r="B76" s="3"/>
      <c r="C76" s="3"/>
      <c r="D76" s="3"/>
      <c r="E76" s="3"/>
      <c r="F76" s="24" t="str">
        <f t="shared" si="1"/>
        <v/>
      </c>
    </row>
    <row r="77" spans="1:6" x14ac:dyDescent="0.3">
      <c r="A77" s="3"/>
      <c r="B77" s="3"/>
      <c r="C77" s="3"/>
      <c r="D77" s="3"/>
      <c r="E77" s="3"/>
      <c r="F77" s="24" t="str">
        <f t="shared" si="1"/>
        <v/>
      </c>
    </row>
    <row r="78" spans="1:6" x14ac:dyDescent="0.3">
      <c r="A78" s="3"/>
      <c r="B78" s="3"/>
      <c r="C78" s="3"/>
      <c r="D78" s="3"/>
      <c r="E78" s="3"/>
      <c r="F78" s="24" t="str">
        <f t="shared" si="1"/>
        <v/>
      </c>
    </row>
    <row r="79" spans="1:6" x14ac:dyDescent="0.3">
      <c r="A79" s="3"/>
      <c r="B79" s="3"/>
      <c r="C79" s="3"/>
      <c r="D79" s="3"/>
      <c r="E79" s="3"/>
      <c r="F79" s="24" t="str">
        <f t="shared" si="1"/>
        <v/>
      </c>
    </row>
    <row r="80" spans="1:6" x14ac:dyDescent="0.3">
      <c r="A80" s="3"/>
      <c r="B80" s="3"/>
      <c r="C80" s="3"/>
      <c r="D80" s="3"/>
      <c r="E80" s="3"/>
      <c r="F80" s="24" t="str">
        <f t="shared" si="1"/>
        <v/>
      </c>
    </row>
    <row r="81" spans="1:6" x14ac:dyDescent="0.3">
      <c r="A81" s="3"/>
      <c r="B81" s="3"/>
      <c r="C81" s="3"/>
      <c r="D81" s="3"/>
      <c r="E81" s="3"/>
      <c r="F81" s="24" t="str">
        <f t="shared" si="1"/>
        <v/>
      </c>
    </row>
    <row r="82" spans="1:6" x14ac:dyDescent="0.3">
      <c r="A82" s="3"/>
      <c r="B82" s="3"/>
      <c r="C82" s="3"/>
      <c r="D82" s="3"/>
      <c r="E82" s="3"/>
      <c r="F82" s="24" t="str">
        <f t="shared" si="1"/>
        <v/>
      </c>
    </row>
    <row r="83" spans="1:6" x14ac:dyDescent="0.3">
      <c r="A83" s="3"/>
      <c r="B83" s="3"/>
      <c r="C83" s="3"/>
      <c r="D83" s="3"/>
      <c r="E83" s="3"/>
      <c r="F83" s="24" t="str">
        <f t="shared" si="1"/>
        <v/>
      </c>
    </row>
    <row r="84" spans="1:6" x14ac:dyDescent="0.3">
      <c r="A84" s="3"/>
      <c r="B84" s="3"/>
      <c r="C84" s="3"/>
      <c r="D84" s="3"/>
      <c r="E84" s="3"/>
      <c r="F84" s="24" t="str">
        <f t="shared" si="1"/>
        <v/>
      </c>
    </row>
    <row r="85" spans="1:6" x14ac:dyDescent="0.3">
      <c r="A85" s="3"/>
      <c r="B85" s="3"/>
      <c r="C85" s="3"/>
      <c r="D85" s="3"/>
      <c r="E85" s="3"/>
      <c r="F85" s="24" t="str">
        <f t="shared" si="1"/>
        <v/>
      </c>
    </row>
    <row r="86" spans="1:6" x14ac:dyDescent="0.3">
      <c r="A86" s="3"/>
      <c r="B86" s="3"/>
      <c r="C86" s="3"/>
      <c r="D86" s="3"/>
      <c r="E86" s="3"/>
      <c r="F86" s="24" t="str">
        <f t="shared" si="1"/>
        <v/>
      </c>
    </row>
    <row r="87" spans="1:6" x14ac:dyDescent="0.3">
      <c r="A87" s="3"/>
      <c r="B87" s="3"/>
      <c r="C87" s="3"/>
      <c r="D87" s="3"/>
      <c r="E87" s="3"/>
      <c r="F87" s="24" t="str">
        <f t="shared" si="1"/>
        <v/>
      </c>
    </row>
    <row r="88" spans="1:6" x14ac:dyDescent="0.3">
      <c r="A88" s="3"/>
      <c r="B88" s="3"/>
      <c r="C88" s="3"/>
      <c r="D88" s="3"/>
      <c r="E88" s="3"/>
      <c r="F88" s="24" t="str">
        <f t="shared" si="1"/>
        <v/>
      </c>
    </row>
    <row r="89" spans="1:6" x14ac:dyDescent="0.3">
      <c r="A89" s="3"/>
      <c r="B89" s="3"/>
      <c r="C89" s="3"/>
      <c r="D89" s="3"/>
      <c r="E89" s="3"/>
      <c r="F89" s="24" t="str">
        <f t="shared" si="1"/>
        <v/>
      </c>
    </row>
    <row r="90" spans="1:6" x14ac:dyDescent="0.3">
      <c r="A90" s="3"/>
      <c r="B90" s="3"/>
      <c r="C90" s="3"/>
      <c r="D90" s="3"/>
      <c r="E90" s="3"/>
      <c r="F90" s="24" t="str">
        <f t="shared" si="1"/>
        <v/>
      </c>
    </row>
    <row r="91" spans="1:6" x14ac:dyDescent="0.3">
      <c r="A91" s="3"/>
      <c r="B91" s="3"/>
      <c r="C91" s="3"/>
      <c r="D91" s="3"/>
      <c r="E91" s="3"/>
      <c r="F91" s="24" t="str">
        <f t="shared" si="1"/>
        <v/>
      </c>
    </row>
    <row r="92" spans="1:6" x14ac:dyDescent="0.3">
      <c r="A92" s="3"/>
      <c r="B92" s="3"/>
      <c r="C92" s="3"/>
      <c r="D92" s="3"/>
      <c r="E92" s="3"/>
      <c r="F92" s="24" t="str">
        <f t="shared" si="1"/>
        <v/>
      </c>
    </row>
    <row r="93" spans="1:6" x14ac:dyDescent="0.3">
      <c r="A93" s="3"/>
      <c r="B93" s="3"/>
      <c r="C93" s="3"/>
      <c r="D93" s="3"/>
      <c r="E93" s="3"/>
      <c r="F93" s="24" t="str">
        <f t="shared" si="1"/>
        <v/>
      </c>
    </row>
    <row r="94" spans="1:6" x14ac:dyDescent="0.3">
      <c r="A94" s="3"/>
      <c r="B94" s="3"/>
      <c r="C94" s="3"/>
      <c r="D94" s="3"/>
      <c r="E94" s="3"/>
      <c r="F94" s="24" t="str">
        <f t="shared" si="1"/>
        <v/>
      </c>
    </row>
    <row r="95" spans="1:6" x14ac:dyDescent="0.3">
      <c r="A95" s="3"/>
      <c r="B95" s="3"/>
      <c r="C95" s="3"/>
      <c r="D95" s="3"/>
      <c r="E95" s="3"/>
      <c r="F95" s="24" t="str">
        <f t="shared" si="1"/>
        <v/>
      </c>
    </row>
    <row r="96" spans="1:6" x14ac:dyDescent="0.3">
      <c r="A96" s="3"/>
      <c r="B96" s="3"/>
      <c r="C96" s="3"/>
      <c r="D96" s="3"/>
      <c r="E96" s="3"/>
      <c r="F96" s="24" t="str">
        <f t="shared" si="1"/>
        <v/>
      </c>
    </row>
    <row r="97" spans="1:6" x14ac:dyDescent="0.3">
      <c r="A97" s="3"/>
      <c r="B97" s="3"/>
      <c r="C97" s="3"/>
      <c r="D97" s="3"/>
      <c r="E97" s="3"/>
      <c r="F97" s="24" t="str">
        <f t="shared" si="1"/>
        <v/>
      </c>
    </row>
    <row r="98" spans="1:6" x14ac:dyDescent="0.3">
      <c r="A98" s="3"/>
      <c r="B98" s="3"/>
      <c r="C98" s="3"/>
      <c r="D98" s="3"/>
      <c r="E98" s="3"/>
      <c r="F98" s="24" t="str">
        <f t="shared" si="1"/>
        <v/>
      </c>
    </row>
    <row r="99" spans="1:6" x14ac:dyDescent="0.3">
      <c r="A99" s="3"/>
      <c r="B99" s="3"/>
      <c r="C99" s="3"/>
      <c r="D99" s="3"/>
      <c r="E99" s="3"/>
      <c r="F99" s="24" t="str">
        <f t="shared" si="1"/>
        <v/>
      </c>
    </row>
    <row r="100" spans="1:6" x14ac:dyDescent="0.3">
      <c r="A100" s="3"/>
      <c r="B100" s="3"/>
      <c r="C100" s="3"/>
      <c r="D100" s="3"/>
      <c r="E100" s="3"/>
      <c r="F100" s="24" t="str">
        <f t="shared" si="1"/>
        <v/>
      </c>
    </row>
    <row r="101" spans="1:6" x14ac:dyDescent="0.3">
      <c r="A101" s="3"/>
      <c r="B101" s="3"/>
      <c r="C101" s="3"/>
      <c r="D101" s="3"/>
      <c r="E101" s="3"/>
      <c r="F101" s="24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24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24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24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24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24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24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24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24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24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24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24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24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24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24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24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24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24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24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24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24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24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24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24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24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24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24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24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24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24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24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24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24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24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24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24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24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24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24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24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24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24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24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24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24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24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24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24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24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24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24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24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24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24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24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24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24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24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24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24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24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24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24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24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24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24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24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24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24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24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24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24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24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24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24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24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24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24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24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24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24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24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24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24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24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24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24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24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24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24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24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24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24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24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24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24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24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24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24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24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2"/>
  <sheetViews>
    <sheetView showGridLines="0" tabSelected="1" workbookViewId="0">
      <selection activeCell="L19" sqref="L19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0.109375" bestFit="1" customWidth="1"/>
    <col min="17" max="17" width="9.77734375" bestFit="1" customWidth="1"/>
    <col min="18" max="18" width="8.5546875" bestFit="1" customWidth="1"/>
    <col min="19" max="19" width="8.44140625" bestFit="1" customWidth="1"/>
    <col min="21" max="21" width="14.44140625" bestFit="1" customWidth="1"/>
    <col min="22" max="22" width="5.44140625" bestFit="1" customWidth="1"/>
  </cols>
  <sheetData>
    <row r="2" spans="2:22" x14ac:dyDescent="0.3">
      <c r="B2" s="29" t="s">
        <v>60</v>
      </c>
      <c r="C2" s="29"/>
      <c r="H2" s="28" t="s">
        <v>43</v>
      </c>
      <c r="I2" s="28"/>
      <c r="J2" s="28"/>
      <c r="K2" s="28"/>
      <c r="L2" s="28"/>
      <c r="M2" s="28"/>
      <c r="N2" s="28"/>
      <c r="P2" s="29" t="s">
        <v>44</v>
      </c>
      <c r="Q2" s="29"/>
      <c r="R2" s="29"/>
      <c r="S2" s="29"/>
      <c r="U2" s="29" t="s">
        <v>51</v>
      </c>
      <c r="V2" s="29"/>
    </row>
    <row r="3" spans="2:22" x14ac:dyDescent="0.3">
      <c r="B3" s="19" t="s">
        <v>58</v>
      </c>
      <c r="C3" s="19" t="s">
        <v>59</v>
      </c>
      <c r="H3" s="19" t="s">
        <v>50</v>
      </c>
      <c r="I3" s="19" t="s">
        <v>38</v>
      </c>
      <c r="J3" s="19" t="s">
        <v>42</v>
      </c>
      <c r="K3" s="19" t="s">
        <v>41</v>
      </c>
      <c r="L3" s="19" t="s">
        <v>64</v>
      </c>
      <c r="M3" s="19" t="s">
        <v>65</v>
      </c>
      <c r="P3" s="19" t="s">
        <v>45</v>
      </c>
      <c r="Q3" s="19" t="s">
        <v>46</v>
      </c>
      <c r="R3" s="19" t="s">
        <v>47</v>
      </c>
      <c r="S3" s="19" t="s">
        <v>48</v>
      </c>
      <c r="U3" s="19" t="s">
        <v>58</v>
      </c>
      <c r="V3" s="19" t="s">
        <v>59</v>
      </c>
    </row>
    <row r="4" spans="2:22" x14ac:dyDescent="0.3">
      <c r="B4" t="s">
        <v>32</v>
      </c>
      <c r="C4" s="15">
        <f>Processado!G2</f>
        <v>2.6083048803511621</v>
      </c>
      <c r="D4" s="15"/>
      <c r="E4" s="15"/>
      <c r="F4" s="15"/>
      <c r="H4" s="15">
        <f>C6</f>
        <v>4.0562466197944798E-2</v>
      </c>
      <c r="I4" t="str">
        <f>_xlfn.CONCAT("(","0,00","; ", ROUND(H4, 2),"]")</f>
        <v>(0,00; 0,04]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4</v>
      </c>
      <c r="M4" s="15">
        <f>100*_xlfn.NORM.DIST(H4,$C$4,$C$5,TRUE)</f>
        <v>14.473612019495427</v>
      </c>
      <c r="P4" t="str">
        <f>I4</f>
        <v>(0,00; 0,04]</v>
      </c>
      <c r="Q4" s="15">
        <f>K4</f>
        <v>1</v>
      </c>
      <c r="R4" s="15">
        <f t="shared" ref="R4:R10" si="0">M4*$C$9/100</f>
        <v>3.6184030048738567</v>
      </c>
      <c r="S4" s="15">
        <f>((Q4-R4)^2)/R4</f>
        <v>1.8947680196754244</v>
      </c>
      <c r="U4" t="s">
        <v>52</v>
      </c>
      <c r="V4" s="15">
        <f>S11</f>
        <v>15.00002765900148</v>
      </c>
    </row>
    <row r="5" spans="2:22" x14ac:dyDescent="0.3">
      <c r="B5" t="s">
        <v>18</v>
      </c>
      <c r="C5" s="15">
        <f>Processado!G3</f>
        <v>2.424044822973245</v>
      </c>
      <c r="D5" s="15"/>
      <c r="E5" s="15"/>
      <c r="F5" s="15"/>
      <c r="H5" s="15">
        <f>H4+$C$11</f>
        <v>1.8388487723307538</v>
      </c>
      <c r="I5" t="str">
        <f t="shared" ref="I5:I8" si="1">_xlfn.CONCAT("(",ROUND(H4, 2),"; ", IF(ISNUMBER(H5),_xlfn.CONCAT(ROUND(H5, 2),"]"),_xlfn.CONCAT(H5,")")))</f>
        <v>(0,04; 1,84]</v>
      </c>
      <c r="J5">
        <f>IF(ISNUMBER(H5),COUNTIF(Processado!$E$2:$E$200,"&lt;="&amp;normalidade!H5),COUNT(Processado!$E$2:$E$200))</f>
        <v>13</v>
      </c>
      <c r="K5">
        <f>J5-J4</f>
        <v>12</v>
      </c>
      <c r="L5" s="16">
        <f>100*K5/$C$9</f>
        <v>48</v>
      </c>
      <c r="M5" s="15">
        <f>100*(_xlfn.NORM.DIST(H5,$C$4,$C$5,TRUE)-_xlfn.NORM.DIST(H4,$C$4,$C$5,TRUE))</f>
        <v>23.072387392995104</v>
      </c>
      <c r="P5" t="str">
        <f t="shared" ref="P5:P10" si="2">I5</f>
        <v>(0,04; 1,84]</v>
      </c>
      <c r="Q5" s="15">
        <f t="shared" ref="Q5:Q10" si="3">K5</f>
        <v>12</v>
      </c>
      <c r="R5" s="15">
        <f t="shared" si="0"/>
        <v>5.7680968482487769</v>
      </c>
      <c r="S5" s="15">
        <f t="shared" ref="S5:S10" si="4">((Q5-R5)^2)/R5</f>
        <v>6.7330036083908373</v>
      </c>
      <c r="U5" t="s">
        <v>53</v>
      </c>
      <c r="V5">
        <v>0.05</v>
      </c>
    </row>
    <row r="6" spans="2:22" x14ac:dyDescent="0.3">
      <c r="B6" t="s">
        <v>33</v>
      </c>
      <c r="C6" s="15">
        <f>Processado!G8</f>
        <v>4.0562466197944798E-2</v>
      </c>
      <c r="D6" s="15"/>
      <c r="E6" s="15"/>
      <c r="F6" s="15"/>
      <c r="H6" s="15">
        <f t="shared" ref="H6:H9" si="5">H5+$C$11</f>
        <v>3.6371350784635625</v>
      </c>
      <c r="I6" t="str">
        <f t="shared" si="1"/>
        <v>(1,84; 3,64]</v>
      </c>
      <c r="J6">
        <f>IF(ISNUMBER(H6),COUNTIF(Processado!$E$2:$E$200,"&lt;="&amp;normalidade!H6),COUNT(Processado!$E$2:$E$200))</f>
        <v>18</v>
      </c>
      <c r="K6">
        <f t="shared" ref="K6:K10" si="6">J6-J5</f>
        <v>5</v>
      </c>
      <c r="L6" s="16">
        <f t="shared" ref="L6:L9" si="7">100*K6/$C$9</f>
        <v>20</v>
      </c>
      <c r="M6" s="15">
        <f t="shared" ref="M6:M9" si="8">100*(_xlfn.NORM.DIST(H6,$C$4,$C$5,TRUE)-_xlfn.NORM.DIST(H5,$C$4,$C$5,TRUE))</f>
        <v>28.891280819788641</v>
      </c>
      <c r="P6" t="str">
        <f t="shared" si="2"/>
        <v>(1,84; 3,64]</v>
      </c>
      <c r="Q6" s="15">
        <f t="shared" si="3"/>
        <v>5</v>
      </c>
      <c r="R6" s="15">
        <f t="shared" si="0"/>
        <v>7.2228202049471601</v>
      </c>
      <c r="S6" s="15">
        <f t="shared" si="4"/>
        <v>0.68407208310918788</v>
      </c>
      <c r="U6" t="s">
        <v>54</v>
      </c>
      <c r="V6">
        <f>C10+2</f>
        <v>7</v>
      </c>
    </row>
    <row r="7" spans="2:22" x14ac:dyDescent="0.3">
      <c r="B7" t="s">
        <v>34</v>
      </c>
      <c r="C7" s="15">
        <f>Processado!G9</f>
        <v>9.0319939968619902</v>
      </c>
      <c r="D7" s="15"/>
      <c r="E7" s="15"/>
      <c r="F7" s="15"/>
      <c r="H7" s="15">
        <f t="shared" si="5"/>
        <v>5.4354213845963715</v>
      </c>
      <c r="I7" t="str">
        <f t="shared" si="1"/>
        <v>(3,64; 5,44]</v>
      </c>
      <c r="J7">
        <f>IF(ISNUMBER(H7),COUNTIF(Processado!$E$2:$E$200,"&lt;="&amp;normalidade!H7),COUNT(Processado!$E$2:$E$200))</f>
        <v>23</v>
      </c>
      <c r="K7">
        <f t="shared" si="6"/>
        <v>5</v>
      </c>
      <c r="L7" s="16">
        <f t="shared" si="7"/>
        <v>20</v>
      </c>
      <c r="M7" s="15">
        <f t="shared" si="8"/>
        <v>21.387669505560524</v>
      </c>
      <c r="P7" t="str">
        <f t="shared" si="2"/>
        <v>(3,64; 5,44]</v>
      </c>
      <c r="Q7" s="15">
        <f t="shared" si="3"/>
        <v>5</v>
      </c>
      <c r="R7" s="15">
        <f t="shared" si="0"/>
        <v>5.346917376390131</v>
      </c>
      <c r="S7" s="15">
        <f t="shared" si="4"/>
        <v>2.2508607777041233E-2</v>
      </c>
      <c r="U7" t="s">
        <v>55</v>
      </c>
      <c r="V7">
        <v>2</v>
      </c>
    </row>
    <row r="8" spans="2:22" x14ac:dyDescent="0.3">
      <c r="B8" t="s">
        <v>35</v>
      </c>
      <c r="C8" s="15">
        <f>C7-C6</f>
        <v>8.9914315306640447</v>
      </c>
      <c r="D8" s="15"/>
      <c r="E8" s="15"/>
      <c r="F8" s="15"/>
      <c r="H8" s="15">
        <f t="shared" si="5"/>
        <v>7.2337076907291804</v>
      </c>
      <c r="I8" t="str">
        <f t="shared" si="1"/>
        <v>(5,44; 7,23]</v>
      </c>
      <c r="J8">
        <f>IF(ISNUMBER(H8),COUNTIF(Processado!$E$2:$E$200,"&lt;="&amp;normalidade!H8),COUNT(Processado!$E$2:$E$200))</f>
        <v>23</v>
      </c>
      <c r="K8">
        <f t="shared" si="6"/>
        <v>0</v>
      </c>
      <c r="L8" s="16">
        <f t="shared" si="7"/>
        <v>0</v>
      </c>
      <c r="M8" s="15">
        <f t="shared" si="8"/>
        <v>9.3563565406423628</v>
      </c>
      <c r="P8" t="str">
        <f t="shared" si="2"/>
        <v>(5,44; 7,23]</v>
      </c>
      <c r="Q8" s="15">
        <f t="shared" si="3"/>
        <v>0</v>
      </c>
      <c r="R8" s="15">
        <f t="shared" si="0"/>
        <v>2.3390891351605907</v>
      </c>
      <c r="S8" s="15">
        <f t="shared" si="4"/>
        <v>2.3390891351605907</v>
      </c>
      <c r="U8" t="s">
        <v>56</v>
      </c>
      <c r="V8">
        <f>V6-V7-1</f>
        <v>4</v>
      </c>
    </row>
    <row r="9" spans="2:22" x14ac:dyDescent="0.3">
      <c r="B9" t="s">
        <v>37</v>
      </c>
      <c r="C9">
        <f>COUNT(Processado!A2:A200)</f>
        <v>25</v>
      </c>
      <c r="H9" s="15">
        <f t="shared" si="5"/>
        <v>9.0319939968619884</v>
      </c>
      <c r="I9" t="str">
        <f>_xlfn.CONCAT("(",ROUND(H8, 2),"; ", IF(ISNUMBER(H9),_xlfn.CONCAT(ROUND(H9, 2),"]"),_xlfn.CONCAT(H9,")")))</f>
        <v>(7,23; 9,03]</v>
      </c>
      <c r="J9">
        <f>IF(ISNUMBER(H9),COUNTIF(Processado!$E$2:$E$200,"&lt;="&amp;normalidade!H9),COUNT(Processado!$E$2:$E$200))</f>
        <v>25</v>
      </c>
      <c r="K9">
        <f t="shared" si="6"/>
        <v>2</v>
      </c>
      <c r="L9" s="16">
        <f t="shared" si="7"/>
        <v>8</v>
      </c>
      <c r="M9" s="15">
        <f t="shared" si="8"/>
        <v>2.4162202893387663</v>
      </c>
      <c r="P9" t="str">
        <f t="shared" si="2"/>
        <v>(7,23; 9,03]</v>
      </c>
      <c r="Q9" s="15">
        <f t="shared" si="3"/>
        <v>2</v>
      </c>
      <c r="R9" s="15">
        <f t="shared" si="0"/>
        <v>0.60405507233469158</v>
      </c>
      <c r="S9" s="15">
        <f t="shared" si="4"/>
        <v>3.2259678468436053</v>
      </c>
      <c r="U9" t="s">
        <v>57</v>
      </c>
      <c r="V9" s="15">
        <f>_xlfn.CHISQ.INV.RT(V5,V8)</f>
        <v>9.4877290367811575</v>
      </c>
    </row>
    <row r="10" spans="2:22" x14ac:dyDescent="0.3">
      <c r="B10" t="s">
        <v>36</v>
      </c>
      <c r="C10">
        <f>ROUND(SQRT(C9),0)</f>
        <v>5</v>
      </c>
      <c r="H10" s="20" t="s">
        <v>40</v>
      </c>
      <c r="I10" s="17" t="str">
        <f>_xlfn.CONCAT("(",ROUND(H9, 2),"; ", IF(ISNUMBER(H10),_xlfn.CONCAT(ROUND(H10, 2),"]"),_xlfn.CONCAT(H10,")")))</f>
        <v>(9,03; ∞)</v>
      </c>
      <c r="J10" s="17">
        <f>IF(ISNUMBER(H10),COUNTIF(Processado!$E$2:$E$200,"&lt;="&amp;normalidade!H10),COUNT(Processado!$E$2:$E$200))</f>
        <v>25</v>
      </c>
      <c r="K10" s="17">
        <f t="shared" si="6"/>
        <v>0</v>
      </c>
      <c r="L10" s="21">
        <f>100*K10/$C$9</f>
        <v>0</v>
      </c>
      <c r="M10" s="18">
        <f>100*(1-_xlfn.NORM.DIST(H9,$C$4,$C$5,TRUE))</f>
        <v>0.40247343217917342</v>
      </c>
      <c r="P10" s="17" t="str">
        <f t="shared" si="2"/>
        <v>(9,03; ∞)</v>
      </c>
      <c r="Q10" s="18">
        <f t="shared" si="3"/>
        <v>0</v>
      </c>
      <c r="R10" s="18">
        <f t="shared" si="0"/>
        <v>0.10061835804479335</v>
      </c>
      <c r="S10" s="18">
        <f t="shared" si="4"/>
        <v>0.10061835804479335</v>
      </c>
      <c r="U10" s="30" t="str">
        <f>IF(S11&lt;V9,"Há indícios de normalidade","NÃO há indícios de normalidade")</f>
        <v>NÃO há indícios de normalidade</v>
      </c>
      <c r="V10" s="30"/>
    </row>
    <row r="11" spans="2:22" x14ac:dyDescent="0.3">
      <c r="B11" s="17" t="s">
        <v>39</v>
      </c>
      <c r="C11" s="18">
        <f>C8/C10</f>
        <v>1.7982863061328089</v>
      </c>
      <c r="D11" s="15"/>
      <c r="E11" s="15"/>
      <c r="F11" s="15"/>
      <c r="P11" t="s">
        <v>49</v>
      </c>
      <c r="Q11" s="15">
        <f>SUM(Q4:Q10)</f>
        <v>25</v>
      </c>
      <c r="R11" s="15">
        <f>SUM(R4:R10)</f>
        <v>25</v>
      </c>
      <c r="S11" s="15">
        <f>SUM(S4:S10)</f>
        <v>15.00002765900148</v>
      </c>
      <c r="U11" s="31"/>
      <c r="V11" s="31"/>
    </row>
    <row r="12" spans="2:22" x14ac:dyDescent="0.3">
      <c r="U12" s="31"/>
      <c r="V12" s="31"/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2023-10-18T20:22:33Z</dcterms:modified>
</cp:coreProperties>
</file>