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46D1BED-4D43-480D-8AF8-321883BB844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Processado!$B$1</definedName>
    <definedName name="_xlchart.v1.5" hidden="1">Processado!$B$2:$B$200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3" l="1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  <c r="G5" i="3" l="1"/>
  <c r="G4" i="3"/>
  <c r="J16" i="4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L10" i="4"/>
  <c r="I11" i="4"/>
  <c r="P11" i="4" s="1"/>
  <c r="Q9" i="4"/>
  <c r="L9" i="4"/>
  <c r="H14" i="4" l="1"/>
  <c r="I14" i="4" s="1"/>
  <c r="P14" i="4" s="1"/>
  <c r="M13" i="4"/>
  <c r="J13" i="4"/>
  <c r="S10" i="4"/>
  <c r="I13" i="4"/>
  <c r="I12" i="4"/>
  <c r="P12" i="4" s="1"/>
  <c r="J12" i="4"/>
  <c r="M12" i="4"/>
  <c r="R12" i="4" s="1"/>
  <c r="Q11" i="4"/>
  <c r="S11" i="4" s="1"/>
  <c r="L11" i="4"/>
  <c r="S9" i="4"/>
  <c r="K13" i="4" l="1"/>
  <c r="L13" i="4" s="1"/>
  <c r="J14" i="4"/>
  <c r="K14" i="4" s="1"/>
  <c r="M14" i="4"/>
  <c r="R14" i="4" s="1"/>
  <c r="H15" i="4"/>
  <c r="P13" i="4"/>
  <c r="R13" i="4"/>
  <c r="K12" i="4"/>
  <c r="L14" i="4" l="1"/>
  <c r="Q14" i="4"/>
  <c r="S14" i="4" s="1"/>
  <c r="I16" i="4"/>
  <c r="P16" i="4" s="1"/>
  <c r="M16" i="4"/>
  <c r="R16" i="4" s="1"/>
  <c r="M15" i="4"/>
  <c r="R15" i="4" s="1"/>
  <c r="J15" i="4"/>
  <c r="I15" i="4"/>
  <c r="P15" i="4" s="1"/>
  <c r="L12" i="4"/>
  <c r="Q12" i="4"/>
  <c r="K15" i="4" l="1"/>
  <c r="K16" i="4"/>
  <c r="R17" i="4"/>
  <c r="S12" i="4"/>
  <c r="Q13" i="4"/>
  <c r="L16" i="4" l="1"/>
  <c r="Q16" i="4"/>
  <c r="S16" i="4" s="1"/>
  <c r="L15" i="4"/>
  <c r="Q15" i="4"/>
  <c r="S15" i="4" s="1"/>
  <c r="S13" i="4"/>
  <c r="S17" i="4" l="1"/>
  <c r="U10" i="4" s="1"/>
  <c r="Q17" i="4"/>
  <c r="V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0204704-066F-4554-B324-A5ED977B82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Agregados com sombra excluídos.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<sst xmlns="http://schemas.openxmlformats.org/spreadsheetml/2006/main" count="81" uniqueCount="68">
  <si>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</si>
  <si>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</si>
  <si>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</si>
  <si>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</si>
  <si>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</si>
  <si>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</si>
  <si>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</si>
  <si>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</si>
  <si>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</si>
  <si>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</si>
  <si>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</si>
  <si>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</si>
  <si>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</si>
  <si>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</si>
  <si>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</si>
  <si>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</si>
  <si>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</si>
  <si>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</si>
  <si>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</si>
  <si>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</si>
  <si>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</si>
  <si>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</si>
  <si>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</si>
  <si>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</si>
  <si>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</si>
  <si>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</si>
  <si>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</si>
  <si>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</si>
  <si>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</si>
  <si>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</si>
  <si>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</si>
  <si>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</si>
  <si>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</si>
  <si>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</si>
  <si>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</si>
  <si>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</si>
  <si>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</si>
  <si>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</si>
  <si>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</si>
  <si>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</si>
  <si>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</si>
  <si>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</si>
  <si>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</si>
  <si>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</si>
  <si>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</si>
  <si>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</si>
  <si>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</si>
  <si>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</si>
  <si>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</si>
  <si>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</si>
  <si>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</si>
  <si>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</si>
  <si>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</si>
  <si>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</si>
  <si>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</si>
  <si>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</si>
  <si>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</si>
  <si>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</si>
  <si>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</si>
  <si>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</si>
  <si>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</si>
  <si>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</si>
  <si>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Cobrim. C brilho</t>
  </si>
  <si>
    <t>Media S brilho</t>
  </si>
  <si>
    <t>Desv. Pad. S brilho</t>
  </si>
  <si>
    <t>id correto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</si>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</sst>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7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8404</c:v>
                </c:pt>
                <c:pt idx="1">
                  <c:v>8465</c:v>
                </c:pt>
                <c:pt idx="2">
                  <c:v>12120</c:v>
                </c:pt>
                <c:pt idx="3">
                  <c:v>10002</c:v>
                </c:pt>
                <c:pt idx="4">
                  <c:v>17561</c:v>
                </c:pt>
                <c:pt idx="5">
                  <c:v>6920</c:v>
                </c:pt>
                <c:pt idx="6">
                  <c:v>15339</c:v>
                </c:pt>
                <c:pt idx="7">
                  <c:v>13489</c:v>
                </c:pt>
                <c:pt idx="8">
                  <c:v>13515</c:v>
                </c:pt>
                <c:pt idx="9">
                  <c:v>14180</c:v>
                </c:pt>
                <c:pt idx="10">
                  <c:v>6392</c:v>
                </c:pt>
                <c:pt idx="11">
                  <c:v>7009</c:v>
                </c:pt>
                <c:pt idx="12">
                  <c:v>4471</c:v>
                </c:pt>
                <c:pt idx="13">
                  <c:v>10457</c:v>
                </c:pt>
                <c:pt idx="14">
                  <c:v>14749</c:v>
                </c:pt>
                <c:pt idx="15">
                  <c:v>8171</c:v>
                </c:pt>
                <c:pt idx="16">
                  <c:v>12583</c:v>
                </c:pt>
                <c:pt idx="17">
                  <c:v>7131</c:v>
                </c:pt>
                <c:pt idx="18">
                  <c:v>4598</c:v>
                </c:pt>
                <c:pt idx="19">
                  <c:v>8996</c:v>
                </c:pt>
                <c:pt idx="20">
                  <c:v>6289</c:v>
                </c:pt>
                <c:pt idx="21">
                  <c:v>8977</c:v>
                </c:pt>
                <c:pt idx="22">
                  <c:v>10794</c:v>
                </c:pt>
                <c:pt idx="23">
                  <c:v>11367</c:v>
                </c:pt>
                <c:pt idx="24">
                  <c:v>5751</c:v>
                </c:pt>
                <c:pt idx="25">
                  <c:v>9468</c:v>
                </c:pt>
                <c:pt idx="26">
                  <c:v>15480</c:v>
                </c:pt>
                <c:pt idx="27">
                  <c:v>9874</c:v>
                </c:pt>
                <c:pt idx="28">
                  <c:v>4755</c:v>
                </c:pt>
                <c:pt idx="29">
                  <c:v>11886</c:v>
                </c:pt>
                <c:pt idx="30">
                  <c:v>7667</c:v>
                </c:pt>
                <c:pt idx="31">
                  <c:v>10245</c:v>
                </c:pt>
                <c:pt idx="32">
                  <c:v>4899</c:v>
                </c:pt>
                <c:pt idx="33">
                  <c:v>8734</c:v>
                </c:pt>
                <c:pt idx="34">
                  <c:v>9922</c:v>
                </c:pt>
                <c:pt idx="35">
                  <c:v>11378</c:v>
                </c:pt>
                <c:pt idx="36">
                  <c:v>9194</c:v>
                </c:pt>
                <c:pt idx="37">
                  <c:v>13550</c:v>
                </c:pt>
                <c:pt idx="38">
                  <c:v>3494</c:v>
                </c:pt>
                <c:pt idx="39">
                  <c:v>12280</c:v>
                </c:pt>
                <c:pt idx="40">
                  <c:v>5665</c:v>
                </c:pt>
                <c:pt idx="41">
                  <c:v>6588</c:v>
                </c:pt>
                <c:pt idx="42">
                  <c:v>10492</c:v>
                </c:pt>
                <c:pt idx="43">
                  <c:v>7684</c:v>
                </c:pt>
                <c:pt idx="44">
                  <c:v>6206</c:v>
                </c:pt>
                <c:pt idx="45">
                  <c:v>5830</c:v>
                </c:pt>
                <c:pt idx="46">
                  <c:v>10821</c:v>
                </c:pt>
                <c:pt idx="47">
                  <c:v>8359</c:v>
                </c:pt>
                <c:pt idx="48">
                  <c:v>6917</c:v>
                </c:pt>
                <c:pt idx="49">
                  <c:v>8992</c:v>
                </c:pt>
                <c:pt idx="50">
                  <c:v>8903</c:v>
                </c:pt>
                <c:pt idx="51">
                  <c:v>8339</c:v>
                </c:pt>
                <c:pt idx="52">
                  <c:v>6279</c:v>
                </c:pt>
                <c:pt idx="53">
                  <c:v>8120</c:v>
                </c:pt>
                <c:pt idx="54">
                  <c:v>7095</c:v>
                </c:pt>
                <c:pt idx="55">
                  <c:v>8561</c:v>
                </c:pt>
                <c:pt idx="56">
                  <c:v>9843</c:v>
                </c:pt>
                <c:pt idx="57">
                  <c:v>13519</c:v>
                </c:pt>
                <c:pt idx="58">
                  <c:v>13179</c:v>
                </c:pt>
                <c:pt idx="59">
                  <c:v>6429</c:v>
                </c:pt>
                <c:pt idx="60">
                  <c:v>7595</c:v>
                </c:pt>
                <c:pt idx="61">
                  <c:v>6410</c:v>
                </c:pt>
                <c:pt idx="62">
                  <c:v>7612</c:v>
                </c:pt>
                <c:pt idx="63">
                  <c:v>8223</c:v>
                </c:pt>
                <c:pt idx="64">
                  <c:v>8351</c:v>
                </c:pt>
                <c:pt idx="65">
                  <c:v>5406</c:v>
                </c:pt>
                <c:pt idx="66">
                  <c:v>8601</c:v>
                </c:pt>
                <c:pt idx="67">
                  <c:v>10589</c:v>
                </c:pt>
                <c:pt idx="68">
                  <c:v>9878</c:v>
                </c:pt>
                <c:pt idx="69">
                  <c:v>8813</c:v>
                </c:pt>
                <c:pt idx="70">
                  <c:v>5484</c:v>
                </c:pt>
                <c:pt idx="71">
                  <c:v>4808</c:v>
                </c:pt>
                <c:pt idx="72">
                  <c:v>5853</c:v>
                </c:pt>
                <c:pt idx="73">
                  <c:v>9100</c:v>
                </c:pt>
                <c:pt idx="74">
                  <c:v>7655</c:v>
                </c:pt>
                <c:pt idx="75">
                  <c:v>7418</c:v>
                </c:pt>
                <c:pt idx="76">
                  <c:v>10906</c:v>
                </c:pt>
                <c:pt idx="77">
                  <c:v>8443</c:v>
                </c:pt>
                <c:pt idx="78">
                  <c:v>10463</c:v>
                </c:pt>
                <c:pt idx="79">
                  <c:v>12759</c:v>
                </c:pt>
                <c:pt idx="80">
                  <c:v>8406</c:v>
                </c:pt>
                <c:pt idx="81">
                  <c:v>7310</c:v>
                </c:pt>
                <c:pt idx="82">
                  <c:v>10789</c:v>
                </c:pt>
                <c:pt idx="83">
                  <c:v>8542</c:v>
                </c:pt>
                <c:pt idx="84">
                  <c:v>8247</c:v>
                </c:pt>
                <c:pt idx="85">
                  <c:v>8582</c:v>
                </c:pt>
                <c:pt idx="86">
                  <c:v>7885</c:v>
                </c:pt>
                <c:pt idx="87">
                  <c:v>8061</c:v>
                </c:pt>
                <c:pt idx="88">
                  <c:v>9784</c:v>
                </c:pt>
                <c:pt idx="89">
                  <c:v>9408</c:v>
                </c:pt>
                <c:pt idx="90">
                  <c:v>6417</c:v>
                </c:pt>
                <c:pt idx="91">
                  <c:v>12694</c:v>
                </c:pt>
                <c:pt idx="92">
                  <c:v>7149</c:v>
                </c:pt>
                <c:pt idx="93">
                  <c:v>9970</c:v>
                </c:pt>
                <c:pt idx="94">
                  <c:v>5481</c:v>
                </c:pt>
                <c:pt idx="95">
                  <c:v>6328</c:v>
                </c:pt>
                <c:pt idx="96">
                  <c:v>5768</c:v>
                </c:pt>
                <c:pt idx="97">
                  <c:v>9961</c:v>
                </c:pt>
                <c:pt idx="98">
                  <c:v>10528</c:v>
                </c:pt>
                <c:pt idx="99">
                  <c:v>12798</c:v>
                </c:pt>
                <c:pt idx="100">
                  <c:v>4348</c:v>
                </c:pt>
                <c:pt idx="101">
                  <c:v>7647</c:v>
                </c:pt>
                <c:pt idx="102">
                  <c:v>10401</c:v>
                </c:pt>
                <c:pt idx="103">
                  <c:v>7478</c:v>
                </c:pt>
                <c:pt idx="104">
                  <c:v>11181</c:v>
                </c:pt>
                <c:pt idx="105">
                  <c:v>7821</c:v>
                </c:pt>
                <c:pt idx="106">
                  <c:v>9782</c:v>
                </c:pt>
                <c:pt idx="107">
                  <c:v>9437</c:v>
                </c:pt>
                <c:pt idx="108">
                  <c:v>8753</c:v>
                </c:pt>
                <c:pt idx="109">
                  <c:v>9138</c:v>
                </c:pt>
                <c:pt idx="110">
                  <c:v>4684</c:v>
                </c:pt>
                <c:pt idx="111">
                  <c:v>7905</c:v>
                </c:pt>
                <c:pt idx="112">
                  <c:v>8298</c:v>
                </c:pt>
                <c:pt idx="113">
                  <c:v>6275</c:v>
                </c:pt>
                <c:pt idx="114">
                  <c:v>8802</c:v>
                </c:pt>
                <c:pt idx="115">
                  <c:v>8185</c:v>
                </c:pt>
                <c:pt idx="116">
                  <c:v>12942</c:v>
                </c:pt>
                <c:pt idx="117">
                  <c:v>8199</c:v>
                </c:pt>
                <c:pt idx="118">
                  <c:v>15629</c:v>
                </c:pt>
                <c:pt idx="119">
                  <c:v>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1628.5</c:v>
                </c:pt>
                <c:pt idx="1">
                  <c:v>1628.5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6194.2976783731265</c:v>
                </c:pt>
                <c:pt idx="1">
                  <c:v>6194.2976783731265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Pixels Agregados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8404</c:v>
                </c:pt>
                <c:pt idx="1">
                  <c:v>12120</c:v>
                </c:pt>
                <c:pt idx="2">
                  <c:v>10002</c:v>
                </c:pt>
                <c:pt idx="3">
                  <c:v>6920</c:v>
                </c:pt>
                <c:pt idx="4">
                  <c:v>15339</c:v>
                </c:pt>
                <c:pt idx="5">
                  <c:v>13489</c:v>
                </c:pt>
                <c:pt idx="6">
                  <c:v>13515</c:v>
                </c:pt>
                <c:pt idx="7">
                  <c:v>14180</c:v>
                </c:pt>
                <c:pt idx="8">
                  <c:v>6392</c:v>
                </c:pt>
                <c:pt idx="9">
                  <c:v>7009</c:v>
                </c:pt>
                <c:pt idx="10">
                  <c:v>4471</c:v>
                </c:pt>
                <c:pt idx="11">
                  <c:v>10457</c:v>
                </c:pt>
                <c:pt idx="12">
                  <c:v>12583</c:v>
                </c:pt>
                <c:pt idx="13">
                  <c:v>7131</c:v>
                </c:pt>
                <c:pt idx="14">
                  <c:v>4598</c:v>
                </c:pt>
                <c:pt idx="15">
                  <c:v>8996</c:v>
                </c:pt>
                <c:pt idx="16">
                  <c:v>6289</c:v>
                </c:pt>
                <c:pt idx="17">
                  <c:v>10794</c:v>
                </c:pt>
                <c:pt idx="18">
                  <c:v>5751</c:v>
                </c:pt>
                <c:pt idx="19">
                  <c:v>9468</c:v>
                </c:pt>
                <c:pt idx="20">
                  <c:v>15480</c:v>
                </c:pt>
                <c:pt idx="21">
                  <c:v>9874</c:v>
                </c:pt>
                <c:pt idx="22">
                  <c:v>4755</c:v>
                </c:pt>
                <c:pt idx="23">
                  <c:v>11886</c:v>
                </c:pt>
                <c:pt idx="24">
                  <c:v>7667</c:v>
                </c:pt>
                <c:pt idx="25">
                  <c:v>10245</c:v>
                </c:pt>
                <c:pt idx="26">
                  <c:v>4899</c:v>
                </c:pt>
                <c:pt idx="27">
                  <c:v>8734</c:v>
                </c:pt>
                <c:pt idx="28">
                  <c:v>9922</c:v>
                </c:pt>
                <c:pt idx="29">
                  <c:v>11378</c:v>
                </c:pt>
                <c:pt idx="30">
                  <c:v>9194</c:v>
                </c:pt>
                <c:pt idx="31">
                  <c:v>13550</c:v>
                </c:pt>
                <c:pt idx="32">
                  <c:v>3494</c:v>
                </c:pt>
                <c:pt idx="33">
                  <c:v>12280</c:v>
                </c:pt>
                <c:pt idx="34">
                  <c:v>5665</c:v>
                </c:pt>
                <c:pt idx="35">
                  <c:v>6588</c:v>
                </c:pt>
                <c:pt idx="36">
                  <c:v>10492</c:v>
                </c:pt>
                <c:pt idx="37">
                  <c:v>7684</c:v>
                </c:pt>
                <c:pt idx="38">
                  <c:v>6206</c:v>
                </c:pt>
                <c:pt idx="39">
                  <c:v>5830</c:v>
                </c:pt>
                <c:pt idx="40">
                  <c:v>10821</c:v>
                </c:pt>
                <c:pt idx="41">
                  <c:v>8359</c:v>
                </c:pt>
                <c:pt idx="42">
                  <c:v>6917</c:v>
                </c:pt>
                <c:pt idx="43">
                  <c:v>8992</c:v>
                </c:pt>
                <c:pt idx="44">
                  <c:v>8903</c:v>
                </c:pt>
                <c:pt idx="45">
                  <c:v>8339</c:v>
                </c:pt>
                <c:pt idx="46">
                  <c:v>6279</c:v>
                </c:pt>
                <c:pt idx="47">
                  <c:v>8120</c:v>
                </c:pt>
                <c:pt idx="48">
                  <c:v>7095</c:v>
                </c:pt>
                <c:pt idx="49">
                  <c:v>8561</c:v>
                </c:pt>
                <c:pt idx="50">
                  <c:v>9843</c:v>
                </c:pt>
                <c:pt idx="51">
                  <c:v>13519</c:v>
                </c:pt>
                <c:pt idx="52">
                  <c:v>13179</c:v>
                </c:pt>
                <c:pt idx="53">
                  <c:v>6429</c:v>
                </c:pt>
                <c:pt idx="54">
                  <c:v>7595</c:v>
                </c:pt>
                <c:pt idx="55">
                  <c:v>6410</c:v>
                </c:pt>
                <c:pt idx="56">
                  <c:v>7612</c:v>
                </c:pt>
                <c:pt idx="57">
                  <c:v>8223</c:v>
                </c:pt>
                <c:pt idx="58">
                  <c:v>8351</c:v>
                </c:pt>
                <c:pt idx="59">
                  <c:v>5406</c:v>
                </c:pt>
                <c:pt idx="60">
                  <c:v>8601</c:v>
                </c:pt>
                <c:pt idx="61">
                  <c:v>10589</c:v>
                </c:pt>
                <c:pt idx="62">
                  <c:v>9878</c:v>
                </c:pt>
                <c:pt idx="63">
                  <c:v>8813</c:v>
                </c:pt>
                <c:pt idx="64">
                  <c:v>5484</c:v>
                </c:pt>
                <c:pt idx="65">
                  <c:v>4808</c:v>
                </c:pt>
                <c:pt idx="66">
                  <c:v>5853</c:v>
                </c:pt>
                <c:pt idx="67">
                  <c:v>9100</c:v>
                </c:pt>
                <c:pt idx="68">
                  <c:v>7655</c:v>
                </c:pt>
                <c:pt idx="69">
                  <c:v>7418</c:v>
                </c:pt>
                <c:pt idx="70">
                  <c:v>10906</c:v>
                </c:pt>
                <c:pt idx="71">
                  <c:v>8443</c:v>
                </c:pt>
                <c:pt idx="72">
                  <c:v>10463</c:v>
                </c:pt>
                <c:pt idx="73">
                  <c:v>12759</c:v>
                </c:pt>
                <c:pt idx="74">
                  <c:v>8406</c:v>
                </c:pt>
                <c:pt idx="75">
                  <c:v>7310</c:v>
                </c:pt>
                <c:pt idx="76">
                  <c:v>10789</c:v>
                </c:pt>
                <c:pt idx="77">
                  <c:v>8542</c:v>
                </c:pt>
                <c:pt idx="78">
                  <c:v>8247</c:v>
                </c:pt>
                <c:pt idx="79">
                  <c:v>8582</c:v>
                </c:pt>
                <c:pt idx="80">
                  <c:v>7885</c:v>
                </c:pt>
                <c:pt idx="81">
                  <c:v>8061</c:v>
                </c:pt>
                <c:pt idx="82">
                  <c:v>9784</c:v>
                </c:pt>
                <c:pt idx="83">
                  <c:v>9408</c:v>
                </c:pt>
                <c:pt idx="84">
                  <c:v>6417</c:v>
                </c:pt>
                <c:pt idx="85">
                  <c:v>12694</c:v>
                </c:pt>
                <c:pt idx="86">
                  <c:v>7149</c:v>
                </c:pt>
                <c:pt idx="87">
                  <c:v>9970</c:v>
                </c:pt>
                <c:pt idx="88">
                  <c:v>5481</c:v>
                </c:pt>
                <c:pt idx="89">
                  <c:v>6328</c:v>
                </c:pt>
                <c:pt idx="90">
                  <c:v>5768</c:v>
                </c:pt>
                <c:pt idx="91">
                  <c:v>9961</c:v>
                </c:pt>
                <c:pt idx="92">
                  <c:v>10528</c:v>
                </c:pt>
                <c:pt idx="93">
                  <c:v>12798</c:v>
                </c:pt>
                <c:pt idx="94">
                  <c:v>4348</c:v>
                </c:pt>
                <c:pt idx="95">
                  <c:v>7647</c:v>
                </c:pt>
                <c:pt idx="96">
                  <c:v>10401</c:v>
                </c:pt>
                <c:pt idx="97">
                  <c:v>7478</c:v>
                </c:pt>
                <c:pt idx="98">
                  <c:v>11181</c:v>
                </c:pt>
                <c:pt idx="99">
                  <c:v>7821</c:v>
                </c:pt>
                <c:pt idx="100">
                  <c:v>9782</c:v>
                </c:pt>
                <c:pt idx="101">
                  <c:v>9437</c:v>
                </c:pt>
                <c:pt idx="102">
                  <c:v>8753</c:v>
                </c:pt>
                <c:pt idx="103">
                  <c:v>9138</c:v>
                </c:pt>
                <c:pt idx="104">
                  <c:v>4684</c:v>
                </c:pt>
                <c:pt idx="105">
                  <c:v>7905</c:v>
                </c:pt>
                <c:pt idx="106">
                  <c:v>8298</c:v>
                </c:pt>
                <c:pt idx="107">
                  <c:v>6275</c:v>
                </c:pt>
                <c:pt idx="108">
                  <c:v>8802</c:v>
                </c:pt>
                <c:pt idx="109">
                  <c:v>8185</c:v>
                </c:pt>
                <c:pt idx="110">
                  <c:v>8199</c:v>
                </c:pt>
                <c:pt idx="111">
                  <c:v>15629</c:v>
                </c:pt>
                <c:pt idx="112">
                  <c:v>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113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84.872979087719159</c:v>
                </c:pt>
                <c:pt idx="1">
                  <c:v>84.872979087719159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 S Bril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Cobrim. C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84.079009995240355</c:v>
                </c:pt>
                <c:pt idx="1">
                  <c:v>77.359735973597353</c:v>
                </c:pt>
                <c:pt idx="2">
                  <c:v>90.841831633673266</c:v>
                </c:pt>
                <c:pt idx="3">
                  <c:v>81.575144508670519</c:v>
                </c:pt>
                <c:pt idx="4">
                  <c:v>83.734272116826389</c:v>
                </c:pt>
                <c:pt idx="5">
                  <c:v>81.303284157461633</c:v>
                </c:pt>
                <c:pt idx="6">
                  <c:v>94.472807991120973</c:v>
                </c:pt>
                <c:pt idx="7">
                  <c:v>85.112834978843438</c:v>
                </c:pt>
                <c:pt idx="8">
                  <c:v>70.35356695869838</c:v>
                </c:pt>
                <c:pt idx="9">
                  <c:v>86.802682265658433</c:v>
                </c:pt>
                <c:pt idx="10">
                  <c:v>86.826213375083867</c:v>
                </c:pt>
                <c:pt idx="11">
                  <c:v>87.06129865162093</c:v>
                </c:pt>
                <c:pt idx="12">
                  <c:v>78.145116426925213</c:v>
                </c:pt>
                <c:pt idx="13">
                  <c:v>71.392511569204885</c:v>
                </c:pt>
                <c:pt idx="14">
                  <c:v>65.33275337103089</c:v>
                </c:pt>
                <c:pt idx="15">
                  <c:v>83.892841262783463</c:v>
                </c:pt>
                <c:pt idx="16">
                  <c:v>71.903323262839876</c:v>
                </c:pt>
                <c:pt idx="17">
                  <c:v>87.780248286084856</c:v>
                </c:pt>
                <c:pt idx="18">
                  <c:v>73.256824900017392</c:v>
                </c:pt>
                <c:pt idx="19">
                  <c:v>84.315589353612168</c:v>
                </c:pt>
                <c:pt idx="20">
                  <c:v>81.085271317829452</c:v>
                </c:pt>
                <c:pt idx="21">
                  <c:v>85.902369860239006</c:v>
                </c:pt>
                <c:pt idx="22">
                  <c:v>69.779179810725552</c:v>
                </c:pt>
                <c:pt idx="23">
                  <c:v>87.893319872118454</c:v>
                </c:pt>
                <c:pt idx="24">
                  <c:v>79.366114516760135</c:v>
                </c:pt>
                <c:pt idx="25">
                  <c:v>88.735968765251343</c:v>
                </c:pt>
                <c:pt idx="26">
                  <c:v>86.017554602980198</c:v>
                </c:pt>
                <c:pt idx="27">
                  <c:v>81.886878864208839</c:v>
                </c:pt>
                <c:pt idx="28">
                  <c:v>80.03426728482161</c:v>
                </c:pt>
                <c:pt idx="29">
                  <c:v>80.840217964492879</c:v>
                </c:pt>
                <c:pt idx="30">
                  <c:v>85.142484228844893</c:v>
                </c:pt>
                <c:pt idx="31">
                  <c:v>71.269372693726936</c:v>
                </c:pt>
                <c:pt idx="32">
                  <c:v>81.39668002289639</c:v>
                </c:pt>
                <c:pt idx="33">
                  <c:v>71.63680781758957</c:v>
                </c:pt>
                <c:pt idx="34">
                  <c:v>92.127096204766104</c:v>
                </c:pt>
                <c:pt idx="35">
                  <c:v>79.386763812993323</c:v>
                </c:pt>
                <c:pt idx="36">
                  <c:v>79.107891727030122</c:v>
                </c:pt>
                <c:pt idx="37">
                  <c:v>75.59864653826132</c:v>
                </c:pt>
                <c:pt idx="38">
                  <c:v>94.875926522719951</c:v>
                </c:pt>
                <c:pt idx="39">
                  <c:v>84.442538593481984</c:v>
                </c:pt>
                <c:pt idx="40">
                  <c:v>88.346733203955267</c:v>
                </c:pt>
                <c:pt idx="41">
                  <c:v>86.421820791960755</c:v>
                </c:pt>
                <c:pt idx="42">
                  <c:v>88.925834899522911</c:v>
                </c:pt>
                <c:pt idx="43">
                  <c:v>88.567615658362996</c:v>
                </c:pt>
                <c:pt idx="44">
                  <c:v>79.130630124677069</c:v>
                </c:pt>
                <c:pt idx="45">
                  <c:v>79.721789183355313</c:v>
                </c:pt>
                <c:pt idx="46">
                  <c:v>87.418378722726544</c:v>
                </c:pt>
                <c:pt idx="47">
                  <c:v>83.608374384236456</c:v>
                </c:pt>
                <c:pt idx="48">
                  <c:v>77.984496124031011</c:v>
                </c:pt>
                <c:pt idx="49">
                  <c:v>61.838570260483586</c:v>
                </c:pt>
                <c:pt idx="50">
                  <c:v>63.171797216295843</c:v>
                </c:pt>
                <c:pt idx="51">
                  <c:v>63.510614690435681</c:v>
                </c:pt>
                <c:pt idx="52">
                  <c:v>88.49685105091433</c:v>
                </c:pt>
                <c:pt idx="53">
                  <c:v>79.141390573961729</c:v>
                </c:pt>
                <c:pt idx="54">
                  <c:v>78.406846609611591</c:v>
                </c:pt>
                <c:pt idx="55">
                  <c:v>81.279251170046805</c:v>
                </c:pt>
                <c:pt idx="56">
                  <c:v>85.956384655806616</c:v>
                </c:pt>
                <c:pt idx="57">
                  <c:v>81.940897482670565</c:v>
                </c:pt>
                <c:pt idx="58">
                  <c:v>72.039276733325352</c:v>
                </c:pt>
                <c:pt idx="59">
                  <c:v>82.870884202737699</c:v>
                </c:pt>
                <c:pt idx="60">
                  <c:v>89.187303801883502</c:v>
                </c:pt>
                <c:pt idx="61">
                  <c:v>86.750401359901787</c:v>
                </c:pt>
                <c:pt idx="62">
                  <c:v>78.993723425794698</c:v>
                </c:pt>
                <c:pt idx="63">
                  <c:v>82.400998524906385</c:v>
                </c:pt>
                <c:pt idx="64">
                  <c:v>71.134208606856305</c:v>
                </c:pt>
                <c:pt idx="65">
                  <c:v>68.718801996672212</c:v>
                </c:pt>
                <c:pt idx="66">
                  <c:v>81.394156842644804</c:v>
                </c:pt>
                <c:pt idx="67">
                  <c:v>76.285714285714292</c:v>
                </c:pt>
                <c:pt idx="68">
                  <c:v>59.790986283474851</c:v>
                </c:pt>
                <c:pt idx="69">
                  <c:v>81.67969803181451</c:v>
                </c:pt>
                <c:pt idx="70">
                  <c:v>72.143774069319647</c:v>
                </c:pt>
                <c:pt idx="71">
                  <c:v>85.550159895771642</c:v>
                </c:pt>
                <c:pt idx="72">
                  <c:v>74.605753607951826</c:v>
                </c:pt>
                <c:pt idx="73">
                  <c:v>78.932518222431227</c:v>
                </c:pt>
                <c:pt idx="74">
                  <c:v>72.983583154889359</c:v>
                </c:pt>
                <c:pt idx="75">
                  <c:v>74.090287277701776</c:v>
                </c:pt>
                <c:pt idx="76">
                  <c:v>84.308091574752069</c:v>
                </c:pt>
                <c:pt idx="77">
                  <c:v>89.522360103020375</c:v>
                </c:pt>
                <c:pt idx="78">
                  <c:v>93.221777616102827</c:v>
                </c:pt>
                <c:pt idx="79">
                  <c:v>80.948496853880215</c:v>
                </c:pt>
                <c:pt idx="80">
                  <c:v>72.745719720989214</c:v>
                </c:pt>
                <c:pt idx="81">
                  <c:v>84.071455154447335</c:v>
                </c:pt>
                <c:pt idx="82">
                  <c:v>91.271463614063777</c:v>
                </c:pt>
                <c:pt idx="83">
                  <c:v>88.08460884353741</c:v>
                </c:pt>
                <c:pt idx="84">
                  <c:v>75.72074177964781</c:v>
                </c:pt>
                <c:pt idx="85">
                  <c:v>91.468410272569713</c:v>
                </c:pt>
                <c:pt idx="86">
                  <c:v>80.095118198349425</c:v>
                </c:pt>
                <c:pt idx="87">
                  <c:v>91.243731193580743</c:v>
                </c:pt>
                <c:pt idx="88">
                  <c:v>81.244298485677803</c:v>
                </c:pt>
                <c:pt idx="89">
                  <c:v>90.455120101137794</c:v>
                </c:pt>
                <c:pt idx="90">
                  <c:v>88.020110957004164</c:v>
                </c:pt>
                <c:pt idx="91">
                  <c:v>80.503965465314721</c:v>
                </c:pt>
                <c:pt idx="92">
                  <c:v>72.283434650455931</c:v>
                </c:pt>
                <c:pt idx="93">
                  <c:v>59.040475074230351</c:v>
                </c:pt>
                <c:pt idx="94">
                  <c:v>86.338546458141678</c:v>
                </c:pt>
                <c:pt idx="95">
                  <c:v>85.288348371910558</c:v>
                </c:pt>
                <c:pt idx="96">
                  <c:v>92.741082588212677</c:v>
                </c:pt>
                <c:pt idx="97">
                  <c:v>86.654185611125968</c:v>
                </c:pt>
                <c:pt idx="98">
                  <c:v>80.717288256864322</c:v>
                </c:pt>
                <c:pt idx="99">
                  <c:v>85.666794527554018</c:v>
                </c:pt>
                <c:pt idx="100">
                  <c:v>74.044162747904309</c:v>
                </c:pt>
                <c:pt idx="101">
                  <c:v>68.909611105224116</c:v>
                </c:pt>
                <c:pt idx="102">
                  <c:v>84.039757797326629</c:v>
                </c:pt>
                <c:pt idx="103">
                  <c:v>90.89516305537316</c:v>
                </c:pt>
                <c:pt idx="104">
                  <c:v>72.35269000853971</c:v>
                </c:pt>
                <c:pt idx="105">
                  <c:v>66.641366223908918</c:v>
                </c:pt>
                <c:pt idx="106">
                  <c:v>87.671728127259584</c:v>
                </c:pt>
                <c:pt idx="107">
                  <c:v>84.541832669322716</c:v>
                </c:pt>
                <c:pt idx="108">
                  <c:v>93.285616905248801</c:v>
                </c:pt>
                <c:pt idx="109">
                  <c:v>87.452657299938906</c:v>
                </c:pt>
                <c:pt idx="110">
                  <c:v>82.13196731308696</c:v>
                </c:pt>
                <c:pt idx="111">
                  <c:v>86.678610275769401</c:v>
                </c:pt>
                <c:pt idx="112">
                  <c:v>84.74076860384929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4642-A23A-621D5B86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normalidade!$L$4:$L$16</c:f>
              <c:numCache>
                <c:formatCode>0.00</c:formatCode>
                <c:ptCount val="13"/>
                <c:pt idx="0">
                  <c:v>0.88495575221238942</c:v>
                </c:pt>
                <c:pt idx="1">
                  <c:v>0</c:v>
                </c:pt>
                <c:pt idx="2">
                  <c:v>1.7699115044247788</c:v>
                </c:pt>
                <c:pt idx="3">
                  <c:v>5.3097345132743365</c:v>
                </c:pt>
                <c:pt idx="4">
                  <c:v>5.3097345132743365</c:v>
                </c:pt>
                <c:pt idx="5">
                  <c:v>9.7345132743362832</c:v>
                </c:pt>
                <c:pt idx="6">
                  <c:v>5.3097345132743365</c:v>
                </c:pt>
                <c:pt idx="7">
                  <c:v>21.238938053097346</c:v>
                </c:pt>
                <c:pt idx="8">
                  <c:v>18.584070796460178</c:v>
                </c:pt>
                <c:pt idx="9">
                  <c:v>18.584070796460178</c:v>
                </c:pt>
                <c:pt idx="10">
                  <c:v>7.0796460176991154</c:v>
                </c:pt>
                <c:pt idx="11">
                  <c:v>6.1946902654867255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normalidade!$M$4:$M$16</c:f>
              <c:numCache>
                <c:formatCode>0.00</c:formatCode>
                <c:ptCount val="13"/>
                <c:pt idx="0">
                  <c:v>0.15183429051070968</c:v>
                </c:pt>
                <c:pt idx="1">
                  <c:v>0.42610976175884685</c:v>
                </c:pt>
                <c:pt idx="2">
                  <c:v>1.2679743628978417</c:v>
                </c:pt>
                <c:pt idx="3">
                  <c:v>3.1217292497731779</c:v>
                </c:pt>
                <c:pt idx="4">
                  <c:v>6.3591261052638721</c:v>
                </c:pt>
                <c:pt idx="5">
                  <c:v>10.718514989340603</c:v>
                </c:pt>
                <c:pt idx="6">
                  <c:v>14.949266746927286</c:v>
                </c:pt>
                <c:pt idx="7">
                  <c:v>17.25288458372868</c:v>
                </c:pt>
                <c:pt idx="8">
                  <c:v>16.476454752961455</c:v>
                </c:pt>
                <c:pt idx="9">
                  <c:v>13.020416249183352</c:v>
                </c:pt>
                <c:pt idx="10">
                  <c:v>8.5141048772242822</c:v>
                </c:pt>
                <c:pt idx="11">
                  <c:v>4.6067580576506062</c:v>
                </c:pt>
                <c:pt idx="12">
                  <c:v>3.1348259727792871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Cobrim. C brilho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579120</xdr:colOff>
      <xdr:row>21</xdr:row>
      <xdr:rowOff>106680</xdr:rowOff>
    </xdr:from>
    <xdr:to>
      <xdr:col>19</xdr:col>
      <xdr:colOff>480720</xdr:colOff>
      <xdr:row>31</xdr:row>
      <xdr:rowOff>77880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B4C932-F938-4110-A88A-802C2401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topLeftCell="A93" workbookViewId="0">
      <selection activeCell="G114" sqref="G11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8404</v>
      </c>
      <c r="C2" s="3">
        <v>7066</v>
      </c>
      <c r="D2" s="3">
        <v>249</v>
      </c>
      <c r="E2" s="3">
        <v>87.041884816753907</v>
      </c>
      <c r="F2" s="21">
        <v>84.515231681285101</v>
      </c>
      <c r="G2" s="3" t="s">
        <v>7</v>
      </c>
    </row>
    <row r="3" spans="1:7" x14ac:dyDescent="0.3">
      <c r="A3" s="3">
        <v>2</v>
      </c>
      <c r="B3" s="3">
        <v>8465</v>
      </c>
      <c r="C3" s="3">
        <v>6216</v>
      </c>
      <c r="D3" s="3">
        <v>333</v>
      </c>
      <c r="E3" s="3">
        <v>77.365623154164197</v>
      </c>
      <c r="F3" s="21">
        <v>5.7226814948099198</v>
      </c>
      <c r="G3" s="3" t="s">
        <v>8</v>
      </c>
    </row>
    <row r="4" spans="1:7" x14ac:dyDescent="0.3">
      <c r="A4" s="3">
        <v>3</v>
      </c>
      <c r="B4" s="3">
        <v>12120</v>
      </c>
      <c r="C4" s="3">
        <v>9376</v>
      </c>
      <c r="D4" s="3">
        <v>784</v>
      </c>
      <c r="E4" s="3">
        <v>83.828382838283801</v>
      </c>
      <c r="F4" s="3">
        <v>34</v>
      </c>
      <c r="G4" s="3" t="s">
        <v>9</v>
      </c>
    </row>
    <row r="5" spans="1:7" x14ac:dyDescent="0.3">
      <c r="A5" s="3">
        <v>4</v>
      </c>
      <c r="B5" s="3">
        <v>10002</v>
      </c>
      <c r="C5" s="3">
        <v>9086</v>
      </c>
      <c r="D5" s="3">
        <v>101</v>
      </c>
      <c r="E5" s="3">
        <v>91.851629674065194</v>
      </c>
      <c r="F5" s="3">
        <v>100</v>
      </c>
      <c r="G5" s="3" t="s">
        <v>10</v>
      </c>
    </row>
    <row r="6" spans="1:7" x14ac:dyDescent="0.3">
      <c r="A6" s="3">
        <v>5</v>
      </c>
      <c r="B6" s="3">
        <v>17561</v>
      </c>
      <c r="C6" s="3">
        <v>12441</v>
      </c>
      <c r="D6" s="3">
        <v>309</v>
      </c>
      <c r="E6" s="3">
        <v>72.604065827686298</v>
      </c>
    </row>
    <row r="7" spans="1:7" x14ac:dyDescent="0.3">
      <c r="A7" s="3">
        <v>6</v>
      </c>
      <c r="B7" s="3">
        <v>6920</v>
      </c>
      <c r="C7" s="3">
        <v>5645</v>
      </c>
      <c r="D7" s="3">
        <v>138</v>
      </c>
      <c r="E7" s="3">
        <v>83.569364161849705</v>
      </c>
    </row>
    <row r="8" spans="1:7" x14ac:dyDescent="0.3">
      <c r="A8" s="3">
        <v>7</v>
      </c>
      <c r="B8" s="3">
        <v>15339</v>
      </c>
      <c r="C8" s="3">
        <v>12844</v>
      </c>
      <c r="D8" s="3">
        <v>502</v>
      </c>
      <c r="E8" s="3">
        <v>87.006975682899693</v>
      </c>
    </row>
    <row r="9" spans="1:7" x14ac:dyDescent="0.3">
      <c r="A9" s="3">
        <v>8</v>
      </c>
      <c r="B9" s="3">
        <v>13489</v>
      </c>
      <c r="C9" s="3">
        <v>10967</v>
      </c>
      <c r="D9" s="3">
        <v>233</v>
      </c>
      <c r="E9" s="3">
        <v>83.030617540217904</v>
      </c>
    </row>
    <row r="10" spans="1:7" x14ac:dyDescent="0.3">
      <c r="A10" s="3">
        <v>9</v>
      </c>
      <c r="B10" s="3">
        <v>13515</v>
      </c>
      <c r="C10" s="3">
        <v>12768</v>
      </c>
      <c r="D10" s="3">
        <v>114</v>
      </c>
      <c r="E10" s="3">
        <v>95.316315205327399</v>
      </c>
    </row>
    <row r="11" spans="1:7" x14ac:dyDescent="0.3">
      <c r="A11" s="3">
        <v>10</v>
      </c>
      <c r="B11" s="3">
        <v>14180</v>
      </c>
      <c r="C11" s="3">
        <v>12069</v>
      </c>
      <c r="D11" s="3">
        <v>153</v>
      </c>
      <c r="E11" s="3">
        <v>86.191819464033799</v>
      </c>
    </row>
    <row r="12" spans="1:7" x14ac:dyDescent="0.3">
      <c r="A12" s="3">
        <v>11</v>
      </c>
      <c r="B12" s="3">
        <v>6392</v>
      </c>
      <c r="C12" s="3">
        <v>4497</v>
      </c>
      <c r="D12" s="3">
        <v>350</v>
      </c>
      <c r="E12" s="3">
        <v>75.829161451814699</v>
      </c>
    </row>
    <row r="13" spans="1:7" x14ac:dyDescent="0.3">
      <c r="A13" s="3">
        <v>12</v>
      </c>
      <c r="B13" s="3">
        <v>7009</v>
      </c>
      <c r="C13" s="3">
        <v>6084</v>
      </c>
      <c r="D13" s="3">
        <v>171</v>
      </c>
      <c r="E13" s="3">
        <v>89.242402625196107</v>
      </c>
    </row>
    <row r="14" spans="1:7" x14ac:dyDescent="0.3">
      <c r="A14" s="3">
        <v>13</v>
      </c>
      <c r="B14" s="3">
        <v>4471</v>
      </c>
      <c r="C14" s="3">
        <v>3882</v>
      </c>
      <c r="D14" s="3">
        <v>98</v>
      </c>
      <c r="E14" s="3">
        <v>89.018116752404296</v>
      </c>
    </row>
    <row r="15" spans="1:7" x14ac:dyDescent="0.3">
      <c r="A15" s="3">
        <v>14</v>
      </c>
      <c r="B15" s="3">
        <v>10457</v>
      </c>
      <c r="C15" s="3">
        <v>9104</v>
      </c>
      <c r="D15" s="3">
        <v>238</v>
      </c>
      <c r="E15" s="3">
        <v>89.337286028497601</v>
      </c>
    </row>
    <row r="16" spans="1:7" x14ac:dyDescent="0.3">
      <c r="A16" s="3">
        <v>15</v>
      </c>
      <c r="B16" s="3">
        <v>14749</v>
      </c>
      <c r="C16" s="3">
        <v>11286</v>
      </c>
      <c r="D16" s="3">
        <v>543</v>
      </c>
      <c r="E16" s="3">
        <v>80.202047596447201</v>
      </c>
    </row>
    <row r="17" spans="1:21" x14ac:dyDescent="0.3">
      <c r="A17" s="3">
        <v>16</v>
      </c>
      <c r="B17" s="3">
        <v>8171</v>
      </c>
      <c r="C17" s="3">
        <v>5741</v>
      </c>
      <c r="D17" s="3">
        <v>449</v>
      </c>
      <c r="E17" s="3">
        <v>75.755721453922405</v>
      </c>
    </row>
    <row r="18" spans="1:21" x14ac:dyDescent="0.3">
      <c r="A18" s="3">
        <v>17</v>
      </c>
      <c r="B18" s="3">
        <v>12583</v>
      </c>
      <c r="C18" s="3">
        <v>9833</v>
      </c>
      <c r="D18" s="3">
        <v>748</v>
      </c>
      <c r="E18" s="3">
        <v>84.089644758801498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7131</v>
      </c>
      <c r="C19" s="3">
        <v>5091</v>
      </c>
      <c r="D19" s="3">
        <v>589</v>
      </c>
      <c r="E19" s="3">
        <v>79.652222689664796</v>
      </c>
      <c r="N19" s="4">
        <f>QUARTILE(B1:B103,1)</f>
        <v>6942.25</v>
      </c>
      <c r="O19" s="4">
        <f>QUARTILE(B1:B103,2)</f>
        <v>8503.5</v>
      </c>
      <c r="P19" s="4">
        <f>QUARTILE(B1:B103,3)</f>
        <v>10484.75</v>
      </c>
      <c r="Q19" s="4">
        <f>QUARTILE(B1:B103,4)</f>
        <v>17561</v>
      </c>
      <c r="R19" s="5"/>
      <c r="S19" s="1">
        <f>AVERAGE(B2:B200)</f>
        <v>8997.5666666666675</v>
      </c>
      <c r="T19" s="1">
        <f>_xlfn.STDEV.S(B2:B200)</f>
        <v>2803.2689882935415</v>
      </c>
      <c r="U19" s="1">
        <v>1</v>
      </c>
    </row>
    <row r="20" spans="1:21" x14ac:dyDescent="0.3">
      <c r="A20" s="3">
        <v>19</v>
      </c>
      <c r="B20" s="3">
        <v>4598</v>
      </c>
      <c r="C20" s="3">
        <v>3004</v>
      </c>
      <c r="D20" s="3">
        <v>418</v>
      </c>
      <c r="E20" s="3">
        <v>74.423662461939898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8996</v>
      </c>
      <c r="C21" s="3">
        <v>7547</v>
      </c>
      <c r="D21" s="3">
        <v>142</v>
      </c>
      <c r="E21" s="3">
        <v>85.471320586927504</v>
      </c>
      <c r="N21" s="4">
        <f>P19-N19</f>
        <v>3542.5</v>
      </c>
      <c r="O21" s="1">
        <v>1.5</v>
      </c>
      <c r="P21" s="1">
        <f>N19-O21*N21</f>
        <v>1628.5</v>
      </c>
      <c r="Q21" s="1">
        <f>P19+O21*N21</f>
        <v>15798.5</v>
      </c>
      <c r="R21" s="5"/>
      <c r="S21" s="1">
        <f>S19-U19*T19</f>
        <v>6194.2976783731265</v>
      </c>
      <c r="T21" s="1">
        <f>S19+U19*T19</f>
        <v>11800.835654960209</v>
      </c>
      <c r="U21" s="5"/>
    </row>
    <row r="22" spans="1:21" x14ac:dyDescent="0.3">
      <c r="A22" s="3">
        <v>21</v>
      </c>
      <c r="B22" s="3">
        <v>6289</v>
      </c>
      <c r="C22" s="3">
        <v>4522</v>
      </c>
      <c r="D22" s="3">
        <v>474</v>
      </c>
      <c r="E22" s="3">
        <v>79.440292574336098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8977</v>
      </c>
      <c r="C23" s="3">
        <v>7792</v>
      </c>
      <c r="D23" s="3">
        <v>131</v>
      </c>
      <c r="E23" s="3">
        <v>88.258883814191805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10794</v>
      </c>
      <c r="C24" s="3">
        <v>9475</v>
      </c>
      <c r="D24" s="3">
        <v>193</v>
      </c>
      <c r="E24" s="3">
        <v>89.568278673337005</v>
      </c>
    </row>
    <row r="25" spans="1:21" x14ac:dyDescent="0.3">
      <c r="A25" s="3">
        <v>24</v>
      </c>
      <c r="B25" s="3">
        <v>11367</v>
      </c>
      <c r="C25" s="3">
        <v>7276</v>
      </c>
      <c r="D25" s="3">
        <v>1336</v>
      </c>
      <c r="E25" s="3">
        <v>75.763174100466202</v>
      </c>
    </row>
    <row r="26" spans="1:21" x14ac:dyDescent="0.3">
      <c r="A26" s="3">
        <v>25</v>
      </c>
      <c r="B26" s="3">
        <v>5751</v>
      </c>
      <c r="C26" s="3">
        <v>4213</v>
      </c>
      <c r="D26" s="3">
        <v>301</v>
      </c>
      <c r="E26" s="3">
        <v>78.490697270039902</v>
      </c>
    </row>
    <row r="27" spans="1:21" x14ac:dyDescent="0.3">
      <c r="A27" s="3">
        <v>26</v>
      </c>
      <c r="B27" s="3">
        <v>9468</v>
      </c>
      <c r="C27" s="3">
        <v>7983</v>
      </c>
      <c r="D27" s="3">
        <v>215</v>
      </c>
      <c r="E27" s="3">
        <v>86.586396282213698</v>
      </c>
    </row>
    <row r="28" spans="1:21" x14ac:dyDescent="0.3">
      <c r="A28" s="3">
        <v>27</v>
      </c>
      <c r="B28" s="3">
        <v>15480</v>
      </c>
      <c r="C28" s="3">
        <v>12552</v>
      </c>
      <c r="D28" s="3">
        <v>928</v>
      </c>
      <c r="E28" s="3">
        <v>87.080103359173094</v>
      </c>
    </row>
    <row r="29" spans="1:21" x14ac:dyDescent="0.3">
      <c r="A29" s="3">
        <v>28</v>
      </c>
      <c r="B29" s="3">
        <v>9874</v>
      </c>
      <c r="C29" s="3">
        <v>8482</v>
      </c>
      <c r="D29" s="3">
        <v>221</v>
      </c>
      <c r="E29" s="3">
        <v>88.140571197083204</v>
      </c>
    </row>
    <row r="30" spans="1:21" x14ac:dyDescent="0.3">
      <c r="A30" s="3">
        <v>29</v>
      </c>
      <c r="B30" s="3">
        <v>4755</v>
      </c>
      <c r="C30" s="3">
        <v>3318</v>
      </c>
      <c r="D30" s="3">
        <v>242</v>
      </c>
      <c r="E30" s="3">
        <v>74.868559411146094</v>
      </c>
    </row>
    <row r="31" spans="1:21" x14ac:dyDescent="0.3">
      <c r="A31" s="3">
        <v>30</v>
      </c>
      <c r="B31" s="3">
        <v>11886</v>
      </c>
      <c r="C31" s="3">
        <v>10447</v>
      </c>
      <c r="D31" s="3">
        <v>266</v>
      </c>
      <c r="E31" s="3">
        <v>90.131246845027704</v>
      </c>
    </row>
    <row r="32" spans="1:21" x14ac:dyDescent="0.3">
      <c r="A32" s="3">
        <v>31</v>
      </c>
      <c r="B32" s="3">
        <v>7667</v>
      </c>
      <c r="C32" s="3">
        <v>6085</v>
      </c>
      <c r="D32" s="3">
        <v>195</v>
      </c>
      <c r="E32" s="3">
        <v>81.909482196426197</v>
      </c>
    </row>
    <row r="33" spans="1:5" x14ac:dyDescent="0.3">
      <c r="A33" s="3">
        <v>32</v>
      </c>
      <c r="B33" s="3">
        <v>10245</v>
      </c>
      <c r="C33" s="3">
        <v>9091</v>
      </c>
      <c r="D33" s="3">
        <v>168</v>
      </c>
      <c r="E33" s="3">
        <v>90.375793069790106</v>
      </c>
    </row>
    <row r="34" spans="1:5" x14ac:dyDescent="0.3">
      <c r="A34" s="3">
        <v>33</v>
      </c>
      <c r="B34" s="3">
        <v>4899</v>
      </c>
      <c r="C34" s="3">
        <v>4214</v>
      </c>
      <c r="D34" s="3">
        <v>137</v>
      </c>
      <c r="E34" s="3">
        <v>88.814043682384096</v>
      </c>
    </row>
    <row r="35" spans="1:5" x14ac:dyDescent="0.3">
      <c r="A35" s="3">
        <v>34</v>
      </c>
      <c r="B35" s="3">
        <v>8734</v>
      </c>
      <c r="C35" s="3">
        <v>7152</v>
      </c>
      <c r="D35" s="3">
        <v>265</v>
      </c>
      <c r="E35" s="3">
        <v>84.9209983970689</v>
      </c>
    </row>
    <row r="36" spans="1:5" x14ac:dyDescent="0.3">
      <c r="A36" s="3">
        <v>35</v>
      </c>
      <c r="B36" s="3">
        <v>9922</v>
      </c>
      <c r="C36" s="3">
        <v>7941</v>
      </c>
      <c r="D36" s="3">
        <v>470</v>
      </c>
      <c r="E36" s="3">
        <v>84.771215480749802</v>
      </c>
    </row>
    <row r="37" spans="1:5" x14ac:dyDescent="0.3">
      <c r="A37" s="3">
        <v>36</v>
      </c>
      <c r="B37" s="3">
        <v>11378</v>
      </c>
      <c r="C37" s="3">
        <v>9198</v>
      </c>
      <c r="D37" s="3">
        <v>674</v>
      </c>
      <c r="E37" s="3">
        <v>86.763930391984502</v>
      </c>
    </row>
    <row r="38" spans="1:5" x14ac:dyDescent="0.3">
      <c r="A38" s="3">
        <v>37</v>
      </c>
      <c r="B38" s="3">
        <v>9194</v>
      </c>
      <c r="C38" s="3">
        <v>7828</v>
      </c>
      <c r="D38" s="3">
        <v>307</v>
      </c>
      <c r="E38" s="3">
        <v>88.481618446813101</v>
      </c>
    </row>
    <row r="39" spans="1:5" x14ac:dyDescent="0.3">
      <c r="A39" s="3">
        <v>38</v>
      </c>
      <c r="B39" s="3">
        <v>13550</v>
      </c>
      <c r="C39" s="3">
        <v>9657</v>
      </c>
      <c r="D39" s="3">
        <v>1296</v>
      </c>
      <c r="E39" s="3">
        <v>80.833948339483399</v>
      </c>
    </row>
    <row r="40" spans="1:5" x14ac:dyDescent="0.3">
      <c r="A40" s="3">
        <v>39</v>
      </c>
      <c r="B40" s="3">
        <v>3494</v>
      </c>
      <c r="C40" s="3">
        <v>2844</v>
      </c>
      <c r="D40" s="3">
        <v>90</v>
      </c>
      <c r="E40" s="3">
        <v>83.972524327418398</v>
      </c>
    </row>
    <row r="41" spans="1:5" x14ac:dyDescent="0.3">
      <c r="A41" s="3">
        <v>40</v>
      </c>
      <c r="B41" s="3">
        <v>12280</v>
      </c>
      <c r="C41" s="3">
        <v>8797</v>
      </c>
      <c r="D41" s="3">
        <v>1018</v>
      </c>
      <c r="E41" s="3">
        <v>79.926710097719806</v>
      </c>
    </row>
    <row r="42" spans="1:5" x14ac:dyDescent="0.3">
      <c r="A42" s="3">
        <v>41</v>
      </c>
      <c r="B42" s="3">
        <v>5665</v>
      </c>
      <c r="C42" s="3">
        <v>5219</v>
      </c>
      <c r="D42" s="3">
        <v>73</v>
      </c>
      <c r="E42" s="3">
        <v>93.415710503089102</v>
      </c>
    </row>
    <row r="43" spans="1:5" x14ac:dyDescent="0.3">
      <c r="A43" s="3">
        <v>42</v>
      </c>
      <c r="B43" s="3">
        <v>6588</v>
      </c>
      <c r="C43" s="3">
        <v>5230</v>
      </c>
      <c r="D43" s="3">
        <v>461</v>
      </c>
      <c r="E43" s="3">
        <v>86.3843351548269</v>
      </c>
    </row>
    <row r="44" spans="1:5" x14ac:dyDescent="0.3">
      <c r="A44" s="3">
        <v>43</v>
      </c>
      <c r="B44" s="3">
        <v>10492</v>
      </c>
      <c r="C44" s="3">
        <v>8300</v>
      </c>
      <c r="D44" s="3">
        <v>367</v>
      </c>
      <c r="E44" s="3">
        <v>82.605794891345695</v>
      </c>
    </row>
    <row r="45" spans="1:5" x14ac:dyDescent="0.3">
      <c r="A45" s="3">
        <v>44</v>
      </c>
      <c r="B45" s="3">
        <v>7684</v>
      </c>
      <c r="C45" s="3">
        <v>5809</v>
      </c>
      <c r="D45" s="3">
        <v>226</v>
      </c>
      <c r="E45" s="3">
        <v>78.539823008849496</v>
      </c>
    </row>
    <row r="46" spans="1:5" x14ac:dyDescent="0.3">
      <c r="A46" s="3">
        <v>45</v>
      </c>
      <c r="B46" s="3">
        <v>6206</v>
      </c>
      <c r="C46" s="3">
        <v>5888</v>
      </c>
      <c r="D46" s="3">
        <v>11</v>
      </c>
      <c r="E46" s="3">
        <v>95.053174347405701</v>
      </c>
    </row>
    <row r="47" spans="1:5" x14ac:dyDescent="0.3">
      <c r="A47" s="3">
        <v>46</v>
      </c>
      <c r="B47" s="3">
        <v>5830</v>
      </c>
      <c r="C47" s="3">
        <v>4923</v>
      </c>
      <c r="D47" s="3">
        <v>158</v>
      </c>
      <c r="E47" s="3">
        <v>87.152658662092605</v>
      </c>
    </row>
    <row r="48" spans="1:5" x14ac:dyDescent="0.3">
      <c r="A48" s="3">
        <v>47</v>
      </c>
      <c r="B48" s="3">
        <v>10821</v>
      </c>
      <c r="C48" s="3">
        <v>9560</v>
      </c>
      <c r="D48" s="3">
        <v>190</v>
      </c>
      <c r="E48" s="3">
        <v>90.1025783199334</v>
      </c>
    </row>
    <row r="49" spans="1:5" x14ac:dyDescent="0.3">
      <c r="A49" s="3">
        <v>48</v>
      </c>
      <c r="B49" s="3">
        <v>8359</v>
      </c>
      <c r="C49" s="3">
        <v>7224</v>
      </c>
      <c r="D49" s="3">
        <v>224</v>
      </c>
      <c r="E49" s="3">
        <v>89.101567173106801</v>
      </c>
    </row>
    <row r="50" spans="1:5" x14ac:dyDescent="0.3">
      <c r="A50" s="3">
        <v>49</v>
      </c>
      <c r="B50" s="3">
        <v>6917</v>
      </c>
      <c r="C50" s="3">
        <v>6151</v>
      </c>
      <c r="D50" s="3">
        <v>153</v>
      </c>
      <c r="E50" s="3">
        <v>91.137776492699103</v>
      </c>
    </row>
    <row r="51" spans="1:5" x14ac:dyDescent="0.3">
      <c r="A51" s="3">
        <v>50</v>
      </c>
      <c r="B51" s="3">
        <v>8992</v>
      </c>
      <c r="C51" s="3">
        <v>7964</v>
      </c>
      <c r="D51" s="3">
        <v>135</v>
      </c>
      <c r="E51" s="3">
        <v>90.068950177935903</v>
      </c>
    </row>
    <row r="52" spans="1:5" x14ac:dyDescent="0.3">
      <c r="A52" s="3">
        <v>51</v>
      </c>
      <c r="B52" s="3">
        <v>8903</v>
      </c>
      <c r="C52" s="3">
        <v>7045</v>
      </c>
      <c r="D52" s="3">
        <v>491</v>
      </c>
      <c r="E52" s="3">
        <v>84.645625070201007</v>
      </c>
    </row>
    <row r="53" spans="1:5" x14ac:dyDescent="0.3">
      <c r="A53" s="3">
        <v>52</v>
      </c>
      <c r="B53" s="3">
        <v>8339</v>
      </c>
      <c r="C53" s="3">
        <v>6648</v>
      </c>
      <c r="D53" s="3">
        <v>297</v>
      </c>
      <c r="E53" s="3">
        <v>83.283367310228996</v>
      </c>
    </row>
    <row r="54" spans="1:5" x14ac:dyDescent="0.3">
      <c r="A54" s="3">
        <v>53</v>
      </c>
      <c r="B54" s="3">
        <v>6279</v>
      </c>
      <c r="C54" s="3">
        <v>5489</v>
      </c>
      <c r="D54" s="3">
        <v>117</v>
      </c>
      <c r="E54" s="3">
        <v>89.281732759993602</v>
      </c>
    </row>
    <row r="55" spans="1:5" x14ac:dyDescent="0.3">
      <c r="A55" s="3">
        <v>54</v>
      </c>
      <c r="B55" s="3">
        <v>8120</v>
      </c>
      <c r="C55" s="3">
        <v>6789</v>
      </c>
      <c r="D55" s="3">
        <v>117</v>
      </c>
      <c r="E55" s="3">
        <v>85.049261083743801</v>
      </c>
    </row>
    <row r="56" spans="1:5" x14ac:dyDescent="0.3">
      <c r="A56" s="3">
        <v>55</v>
      </c>
      <c r="B56" s="3">
        <v>7095</v>
      </c>
      <c r="C56" s="3">
        <v>5533</v>
      </c>
      <c r="D56" s="3">
        <v>209</v>
      </c>
      <c r="E56" s="3">
        <v>80.930232558139494</v>
      </c>
    </row>
    <row r="57" spans="1:5" x14ac:dyDescent="0.3">
      <c r="A57" s="3">
        <v>56</v>
      </c>
      <c r="B57" s="3">
        <v>8561</v>
      </c>
      <c r="C57" s="3">
        <v>5294</v>
      </c>
      <c r="D57" s="3">
        <v>1312</v>
      </c>
      <c r="E57" s="3">
        <v>77.163882723980805</v>
      </c>
    </row>
    <row r="58" spans="1:5" x14ac:dyDescent="0.3">
      <c r="A58" s="3">
        <v>57</v>
      </c>
      <c r="B58" s="3">
        <v>9843</v>
      </c>
      <c r="C58" s="3">
        <v>6218</v>
      </c>
      <c r="D58" s="3">
        <v>966</v>
      </c>
      <c r="E58" s="3">
        <v>72.985878289139393</v>
      </c>
    </row>
    <row r="59" spans="1:5" x14ac:dyDescent="0.3">
      <c r="A59" s="3">
        <v>58</v>
      </c>
      <c r="B59" s="3">
        <v>13519</v>
      </c>
      <c r="C59" s="3">
        <v>8586</v>
      </c>
      <c r="D59" s="3">
        <v>1523</v>
      </c>
      <c r="E59" s="3">
        <v>74.776240846216396</v>
      </c>
    </row>
    <row r="60" spans="1:5" x14ac:dyDescent="0.3">
      <c r="A60" s="3">
        <v>59</v>
      </c>
      <c r="B60" s="3">
        <v>13179</v>
      </c>
      <c r="C60" s="3">
        <v>11663</v>
      </c>
      <c r="D60" s="3">
        <v>308</v>
      </c>
      <c r="E60" s="3">
        <v>90.833902420517404</v>
      </c>
    </row>
    <row r="61" spans="1:5" x14ac:dyDescent="0.3">
      <c r="A61" s="3">
        <v>60</v>
      </c>
      <c r="B61" s="3">
        <v>6429</v>
      </c>
      <c r="C61" s="3">
        <v>5088</v>
      </c>
      <c r="D61" s="3">
        <v>189</v>
      </c>
      <c r="E61" s="3">
        <v>82.081194587027497</v>
      </c>
    </row>
    <row r="62" spans="1:5" x14ac:dyDescent="0.3">
      <c r="A62" s="3">
        <v>61</v>
      </c>
      <c r="B62" s="3">
        <v>7595</v>
      </c>
      <c r="C62" s="3">
        <v>5955</v>
      </c>
      <c r="D62" s="3">
        <v>444</v>
      </c>
      <c r="E62" s="3">
        <v>84.252797893350802</v>
      </c>
    </row>
    <row r="63" spans="1:5" x14ac:dyDescent="0.3">
      <c r="A63" s="3">
        <v>62</v>
      </c>
      <c r="B63" s="3">
        <v>6410</v>
      </c>
      <c r="C63" s="3">
        <v>5210</v>
      </c>
      <c r="D63" s="3">
        <v>250</v>
      </c>
      <c r="E63" s="3">
        <v>85.179407176287</v>
      </c>
    </row>
    <row r="64" spans="1:5" x14ac:dyDescent="0.3">
      <c r="A64" s="3">
        <v>63</v>
      </c>
      <c r="B64" s="3">
        <v>7612</v>
      </c>
      <c r="C64" s="3">
        <v>6543</v>
      </c>
      <c r="D64" s="3">
        <v>248</v>
      </c>
      <c r="E64" s="3">
        <v>89.214398318444495</v>
      </c>
    </row>
    <row r="65" spans="1:5" x14ac:dyDescent="0.3">
      <c r="A65" s="3">
        <v>64</v>
      </c>
      <c r="B65" s="3">
        <v>8223</v>
      </c>
      <c r="C65" s="3">
        <v>6738</v>
      </c>
      <c r="D65" s="3">
        <v>307</v>
      </c>
      <c r="E65" s="3">
        <v>85.674328104098194</v>
      </c>
    </row>
    <row r="66" spans="1:5" x14ac:dyDescent="0.3">
      <c r="A66" s="3">
        <v>65</v>
      </c>
      <c r="B66" s="3">
        <v>8351</v>
      </c>
      <c r="C66" s="3">
        <v>6016</v>
      </c>
      <c r="D66" s="3">
        <v>514</v>
      </c>
      <c r="E66" s="3">
        <v>78.194228236139296</v>
      </c>
    </row>
    <row r="67" spans="1:5" x14ac:dyDescent="0.3">
      <c r="A67" s="3">
        <v>66</v>
      </c>
      <c r="B67" s="3">
        <v>5406</v>
      </c>
      <c r="C67" s="3">
        <v>4480</v>
      </c>
      <c r="D67" s="3">
        <v>26</v>
      </c>
      <c r="E67" s="3">
        <v>83.351831298557101</v>
      </c>
    </row>
    <row r="68" spans="1:5" x14ac:dyDescent="0.3">
      <c r="A68" s="3">
        <v>67</v>
      </c>
      <c r="B68" s="3">
        <v>8601</v>
      </c>
      <c r="C68" s="3">
        <v>7671</v>
      </c>
      <c r="D68" s="3">
        <v>48</v>
      </c>
      <c r="E68" s="3">
        <v>89.745378444366906</v>
      </c>
    </row>
    <row r="69" spans="1:5" x14ac:dyDescent="0.3">
      <c r="A69" s="3">
        <v>68</v>
      </c>
      <c r="B69" s="3">
        <v>10589</v>
      </c>
      <c r="C69" s="3">
        <v>9186</v>
      </c>
      <c r="D69" s="3">
        <v>327</v>
      </c>
      <c r="E69" s="3">
        <v>89.838511663046503</v>
      </c>
    </row>
    <row r="70" spans="1:5" x14ac:dyDescent="0.3">
      <c r="A70" s="3">
        <v>69</v>
      </c>
      <c r="B70" s="3">
        <v>9878</v>
      </c>
      <c r="C70" s="3">
        <v>7803</v>
      </c>
      <c r="D70" s="3">
        <v>531</v>
      </c>
      <c r="E70" s="3">
        <v>84.369305527434705</v>
      </c>
    </row>
    <row r="71" spans="1:5" x14ac:dyDescent="0.3">
      <c r="A71" s="3">
        <v>70</v>
      </c>
      <c r="B71" s="3">
        <v>8813</v>
      </c>
      <c r="C71" s="3">
        <v>7262</v>
      </c>
      <c r="D71" s="3">
        <v>374</v>
      </c>
      <c r="E71" s="3">
        <v>86.644729377056606</v>
      </c>
    </row>
    <row r="72" spans="1:5" x14ac:dyDescent="0.3">
      <c r="A72" s="3">
        <v>71</v>
      </c>
      <c r="B72" s="3">
        <v>5484</v>
      </c>
      <c r="C72" s="3">
        <v>3901</v>
      </c>
      <c r="D72" s="3">
        <v>138</v>
      </c>
      <c r="E72" s="3">
        <v>73.650619985412106</v>
      </c>
    </row>
    <row r="73" spans="1:5" x14ac:dyDescent="0.3">
      <c r="A73" s="3">
        <v>72</v>
      </c>
      <c r="B73" s="3">
        <v>4808</v>
      </c>
      <c r="C73" s="3">
        <v>3304</v>
      </c>
      <c r="D73" s="3">
        <v>390</v>
      </c>
      <c r="E73" s="3">
        <v>76.830282861896805</v>
      </c>
    </row>
    <row r="74" spans="1:5" x14ac:dyDescent="0.3">
      <c r="A74" s="3">
        <v>73</v>
      </c>
      <c r="B74" s="3">
        <v>5853</v>
      </c>
      <c r="C74" s="3">
        <v>4764</v>
      </c>
      <c r="D74" s="3">
        <v>255</v>
      </c>
      <c r="E74" s="3">
        <v>85.750896975909797</v>
      </c>
    </row>
    <row r="75" spans="1:5" x14ac:dyDescent="0.3">
      <c r="A75" s="3">
        <v>74</v>
      </c>
      <c r="B75" s="3">
        <v>9100</v>
      </c>
      <c r="C75" s="3">
        <v>6942</v>
      </c>
      <c r="D75" s="3">
        <v>231</v>
      </c>
      <c r="E75" s="3">
        <v>78.824175824175796</v>
      </c>
    </row>
    <row r="76" spans="1:5" x14ac:dyDescent="0.3">
      <c r="A76" s="3">
        <v>75</v>
      </c>
      <c r="B76" s="3">
        <v>7655</v>
      </c>
      <c r="C76" s="3">
        <v>4577</v>
      </c>
      <c r="D76" s="3">
        <v>647</v>
      </c>
      <c r="E76" s="3">
        <v>68.242978445460395</v>
      </c>
    </row>
    <row r="77" spans="1:5" x14ac:dyDescent="0.3">
      <c r="A77" s="3">
        <v>76</v>
      </c>
      <c r="B77" s="3">
        <v>7418</v>
      </c>
      <c r="C77" s="3">
        <v>6059</v>
      </c>
      <c r="D77" s="3">
        <v>229</v>
      </c>
      <c r="E77" s="3">
        <v>84.766783499595505</v>
      </c>
    </row>
    <row r="78" spans="1:5" x14ac:dyDescent="0.3">
      <c r="A78" s="3">
        <v>77</v>
      </c>
      <c r="B78" s="3">
        <v>10906</v>
      </c>
      <c r="C78" s="3">
        <v>7868</v>
      </c>
      <c r="D78" s="3">
        <v>1105</v>
      </c>
      <c r="E78" s="3">
        <v>82.275811479919298</v>
      </c>
    </row>
    <row r="79" spans="1:5" x14ac:dyDescent="0.3">
      <c r="A79" s="3">
        <v>78</v>
      </c>
      <c r="B79" s="3">
        <v>8443</v>
      </c>
      <c r="C79" s="3">
        <v>7223</v>
      </c>
      <c r="D79" s="3">
        <v>82</v>
      </c>
      <c r="E79" s="3">
        <v>86.521378656875498</v>
      </c>
    </row>
    <row r="80" spans="1:5" x14ac:dyDescent="0.3">
      <c r="A80" s="3">
        <v>79</v>
      </c>
      <c r="B80" s="3">
        <v>10463</v>
      </c>
      <c r="C80" s="3">
        <v>7806</v>
      </c>
      <c r="D80" s="3">
        <v>1109</v>
      </c>
      <c r="E80" s="3">
        <v>85.205008123864999</v>
      </c>
    </row>
    <row r="81" spans="1:5" x14ac:dyDescent="0.3">
      <c r="A81" s="3">
        <v>80</v>
      </c>
      <c r="B81" s="3">
        <v>12759</v>
      </c>
      <c r="C81" s="3">
        <v>10071</v>
      </c>
      <c r="D81" s="3">
        <v>648</v>
      </c>
      <c r="E81" s="3">
        <v>84.011286150952202</v>
      </c>
    </row>
    <row r="82" spans="1:5" x14ac:dyDescent="0.3">
      <c r="A82" s="3">
        <v>81</v>
      </c>
      <c r="B82" s="3">
        <v>8406</v>
      </c>
      <c r="C82" s="3">
        <v>6135</v>
      </c>
      <c r="D82" s="3">
        <v>360</v>
      </c>
      <c r="E82" s="3">
        <v>77.266238401142004</v>
      </c>
    </row>
    <row r="83" spans="1:5" x14ac:dyDescent="0.3">
      <c r="A83" s="3">
        <v>82</v>
      </c>
      <c r="B83" s="3">
        <v>7310</v>
      </c>
      <c r="C83" s="3">
        <v>5416</v>
      </c>
      <c r="D83" s="3">
        <v>413</v>
      </c>
      <c r="E83" s="3">
        <v>79.740082079343296</v>
      </c>
    </row>
    <row r="84" spans="1:5" x14ac:dyDescent="0.3">
      <c r="A84" s="3">
        <v>83</v>
      </c>
      <c r="B84" s="3">
        <v>10789</v>
      </c>
      <c r="C84" s="3">
        <v>9096</v>
      </c>
      <c r="D84" s="3">
        <v>545</v>
      </c>
      <c r="E84" s="3">
        <v>89.359532857540003</v>
      </c>
    </row>
    <row r="85" spans="1:5" x14ac:dyDescent="0.3">
      <c r="A85" s="3">
        <v>84</v>
      </c>
      <c r="B85" s="3">
        <v>8542</v>
      </c>
      <c r="C85" s="3">
        <v>7647</v>
      </c>
      <c r="D85" s="3">
        <v>152</v>
      </c>
      <c r="E85" s="3">
        <v>91.301802856473898</v>
      </c>
    </row>
    <row r="86" spans="1:5" x14ac:dyDescent="0.3">
      <c r="A86" s="3">
        <v>85</v>
      </c>
      <c r="B86" s="3">
        <v>8247</v>
      </c>
      <c r="C86" s="3">
        <v>7688</v>
      </c>
      <c r="D86" s="3">
        <v>76</v>
      </c>
      <c r="E86" s="3">
        <v>94.143324845398297</v>
      </c>
    </row>
    <row r="87" spans="1:5" x14ac:dyDescent="0.3">
      <c r="A87" s="3">
        <v>86</v>
      </c>
      <c r="B87" s="3">
        <v>8582</v>
      </c>
      <c r="C87" s="3">
        <v>6947</v>
      </c>
      <c r="D87" s="3">
        <v>202</v>
      </c>
      <c r="E87" s="3">
        <v>83.3022605453274</v>
      </c>
    </row>
    <row r="88" spans="1:5" x14ac:dyDescent="0.3">
      <c r="A88" s="3">
        <v>87</v>
      </c>
      <c r="B88" s="3">
        <v>7885</v>
      </c>
      <c r="C88" s="3">
        <v>5736</v>
      </c>
      <c r="D88" s="3">
        <v>226</v>
      </c>
      <c r="E88" s="3">
        <v>75.611921369689199</v>
      </c>
    </row>
    <row r="89" spans="1:5" x14ac:dyDescent="0.3">
      <c r="A89" s="3">
        <v>88</v>
      </c>
      <c r="B89" s="3">
        <v>8061</v>
      </c>
      <c r="C89" s="3">
        <v>6777</v>
      </c>
      <c r="D89" s="3">
        <v>155</v>
      </c>
      <c r="E89" s="3">
        <v>85.994293511971193</v>
      </c>
    </row>
    <row r="90" spans="1:5" x14ac:dyDescent="0.3">
      <c r="A90" s="3">
        <v>89</v>
      </c>
      <c r="B90" s="3">
        <v>9784</v>
      </c>
      <c r="C90" s="3">
        <v>8930</v>
      </c>
      <c r="D90" s="3">
        <v>64</v>
      </c>
      <c r="E90" s="3">
        <v>91.925592804578898</v>
      </c>
    </row>
    <row r="91" spans="1:5" x14ac:dyDescent="0.3">
      <c r="A91" s="3">
        <v>90</v>
      </c>
      <c r="B91" s="3">
        <v>9408</v>
      </c>
      <c r="C91" s="3">
        <v>8287</v>
      </c>
      <c r="D91" s="3">
        <v>133</v>
      </c>
      <c r="E91" s="3">
        <v>89.498299319727806</v>
      </c>
    </row>
    <row r="92" spans="1:5" x14ac:dyDescent="0.3">
      <c r="A92" s="3">
        <v>91</v>
      </c>
      <c r="B92" s="3">
        <v>6417</v>
      </c>
      <c r="C92" s="3">
        <v>4859</v>
      </c>
      <c r="D92" s="3">
        <v>268</v>
      </c>
      <c r="E92" s="3">
        <v>79.897148200093497</v>
      </c>
    </row>
    <row r="93" spans="1:5" x14ac:dyDescent="0.3">
      <c r="A93" s="3">
        <v>92</v>
      </c>
      <c r="B93" s="3">
        <v>12694</v>
      </c>
      <c r="C93" s="3">
        <v>11611</v>
      </c>
      <c r="D93" s="3">
        <v>125</v>
      </c>
      <c r="E93" s="3">
        <v>92.453127461792903</v>
      </c>
    </row>
    <row r="94" spans="1:5" x14ac:dyDescent="0.3">
      <c r="A94" s="3">
        <v>93</v>
      </c>
      <c r="B94" s="3">
        <v>7149</v>
      </c>
      <c r="C94" s="3">
        <v>5726</v>
      </c>
      <c r="D94" s="3">
        <v>225</v>
      </c>
      <c r="E94" s="3">
        <v>83.242411526087494</v>
      </c>
    </row>
    <row r="95" spans="1:5" x14ac:dyDescent="0.3">
      <c r="A95" s="3">
        <v>94</v>
      </c>
      <c r="B95" s="3">
        <v>9970</v>
      </c>
      <c r="C95" s="3">
        <v>9097</v>
      </c>
      <c r="D95" s="3">
        <v>11</v>
      </c>
      <c r="E95" s="3">
        <v>91.354062186559602</v>
      </c>
    </row>
    <row r="96" spans="1:5" x14ac:dyDescent="0.3">
      <c r="A96" s="3">
        <v>95</v>
      </c>
      <c r="B96" s="3">
        <v>5481</v>
      </c>
      <c r="C96" s="3">
        <v>4453</v>
      </c>
      <c r="D96" s="3">
        <v>153</v>
      </c>
      <c r="E96" s="3">
        <v>84.035759897828797</v>
      </c>
    </row>
    <row r="97" spans="1:5" x14ac:dyDescent="0.3">
      <c r="A97" s="3">
        <v>96</v>
      </c>
      <c r="B97" s="3">
        <v>6328</v>
      </c>
      <c r="C97" s="3">
        <v>5724</v>
      </c>
      <c r="D97" s="3">
        <v>60</v>
      </c>
      <c r="E97" s="3">
        <v>91.403286978508206</v>
      </c>
    </row>
    <row r="98" spans="1:5" x14ac:dyDescent="0.3">
      <c r="A98" s="3">
        <v>97</v>
      </c>
      <c r="B98" s="3">
        <v>5768</v>
      </c>
      <c r="C98" s="3">
        <v>5077</v>
      </c>
      <c r="D98" s="3">
        <v>75</v>
      </c>
      <c r="E98" s="3">
        <v>89.320388349514502</v>
      </c>
    </row>
    <row r="99" spans="1:5" x14ac:dyDescent="0.3">
      <c r="A99" s="3">
        <v>98</v>
      </c>
      <c r="B99" s="3">
        <v>9961</v>
      </c>
      <c r="C99" s="3">
        <v>8019</v>
      </c>
      <c r="D99" s="3">
        <v>284</v>
      </c>
      <c r="E99" s="3">
        <v>83.355084830840198</v>
      </c>
    </row>
    <row r="100" spans="1:5" x14ac:dyDescent="0.3">
      <c r="A100" s="3">
        <v>99</v>
      </c>
      <c r="B100" s="3">
        <v>10528</v>
      </c>
      <c r="C100" s="3">
        <v>7610</v>
      </c>
      <c r="D100" s="3">
        <v>749</v>
      </c>
      <c r="E100" s="3">
        <v>79.397796352583498</v>
      </c>
    </row>
    <row r="101" spans="1:5" x14ac:dyDescent="0.3">
      <c r="A101" s="3">
        <v>100</v>
      </c>
      <c r="B101" s="3">
        <v>12798</v>
      </c>
      <c r="C101" s="3">
        <v>7556</v>
      </c>
      <c r="D101" s="3">
        <v>1592</v>
      </c>
      <c r="E101" s="3">
        <v>71.479918737302697</v>
      </c>
    </row>
    <row r="102" spans="1:5" x14ac:dyDescent="0.3">
      <c r="A102" s="3">
        <v>101</v>
      </c>
      <c r="B102" s="3">
        <v>4348</v>
      </c>
      <c r="C102" s="3">
        <v>3754</v>
      </c>
      <c r="D102" s="3">
        <v>20</v>
      </c>
      <c r="E102" s="3">
        <v>86.798528058877594</v>
      </c>
    </row>
    <row r="103" spans="1:5" x14ac:dyDescent="0.3">
      <c r="A103" s="3">
        <v>102</v>
      </c>
      <c r="B103" s="3">
        <v>7647</v>
      </c>
      <c r="C103" s="3">
        <v>6522</v>
      </c>
      <c r="D103" s="3">
        <v>149</v>
      </c>
      <c r="E103" s="3">
        <v>87.236824898652998</v>
      </c>
    </row>
    <row r="104" spans="1:5" x14ac:dyDescent="0.3">
      <c r="A104" s="3">
        <v>103</v>
      </c>
      <c r="B104" s="3">
        <v>10401</v>
      </c>
      <c r="C104" s="3">
        <v>9646</v>
      </c>
      <c r="D104" s="3">
        <v>49</v>
      </c>
      <c r="E104" s="3">
        <v>93.212191135467705</v>
      </c>
    </row>
    <row r="105" spans="1:5" x14ac:dyDescent="0.3">
      <c r="A105" s="3">
        <v>104</v>
      </c>
      <c r="B105" s="3">
        <v>7478</v>
      </c>
      <c r="C105" s="3">
        <v>6480</v>
      </c>
      <c r="D105" s="3">
        <v>75</v>
      </c>
      <c r="E105" s="3">
        <v>87.657127574217697</v>
      </c>
    </row>
    <row r="106" spans="1:5" x14ac:dyDescent="0.3">
      <c r="A106" s="3">
        <v>105</v>
      </c>
      <c r="B106" s="3">
        <v>11181</v>
      </c>
      <c r="C106" s="3">
        <v>9025</v>
      </c>
      <c r="D106" s="3">
        <v>269</v>
      </c>
      <c r="E106" s="3">
        <v>83.123155352830693</v>
      </c>
    </row>
    <row r="107" spans="1:5" x14ac:dyDescent="0.3">
      <c r="A107" s="3">
        <v>106</v>
      </c>
      <c r="B107" s="3">
        <v>7821</v>
      </c>
      <c r="C107" s="3">
        <v>6700</v>
      </c>
      <c r="D107" s="3">
        <v>97</v>
      </c>
      <c r="E107" s="3">
        <v>86.907045134893195</v>
      </c>
    </row>
    <row r="108" spans="1:5" x14ac:dyDescent="0.3">
      <c r="A108" s="3">
        <v>107</v>
      </c>
      <c r="B108" s="3">
        <v>9782</v>
      </c>
      <c r="C108" s="3">
        <v>7243</v>
      </c>
      <c r="D108" s="3">
        <v>53</v>
      </c>
      <c r="E108" s="3">
        <v>74.585974238397</v>
      </c>
    </row>
    <row r="109" spans="1:5" x14ac:dyDescent="0.3">
      <c r="A109" s="3">
        <v>108</v>
      </c>
      <c r="B109" s="3">
        <v>9437</v>
      </c>
      <c r="C109" s="3">
        <v>6503</v>
      </c>
      <c r="D109" s="3">
        <v>750</v>
      </c>
      <c r="E109" s="3">
        <v>76.857052029246503</v>
      </c>
    </row>
    <row r="110" spans="1:5" x14ac:dyDescent="0.3">
      <c r="A110" s="3">
        <v>109</v>
      </c>
      <c r="B110" s="3">
        <v>8753</v>
      </c>
      <c r="C110" s="3">
        <v>7356</v>
      </c>
      <c r="D110" s="3">
        <v>72</v>
      </c>
      <c r="E110" s="3">
        <v>84.862332914429302</v>
      </c>
    </row>
    <row r="111" spans="1:5" x14ac:dyDescent="0.3">
      <c r="A111" s="3">
        <v>110</v>
      </c>
      <c r="B111" s="3">
        <v>9138</v>
      </c>
      <c r="C111" s="3">
        <v>8306</v>
      </c>
      <c r="D111" s="3">
        <v>180</v>
      </c>
      <c r="E111" s="3">
        <v>92.864959509739506</v>
      </c>
    </row>
    <row r="112" spans="1:5" x14ac:dyDescent="0.3">
      <c r="A112" s="3">
        <v>111</v>
      </c>
      <c r="B112" s="3">
        <v>4684</v>
      </c>
      <c r="C112" s="3">
        <v>3389</v>
      </c>
      <c r="D112" s="3">
        <v>326</v>
      </c>
      <c r="E112" s="3">
        <v>79.312553373185295</v>
      </c>
    </row>
    <row r="113" spans="1:5" x14ac:dyDescent="0.3">
      <c r="A113" s="3">
        <v>112</v>
      </c>
      <c r="B113" s="3">
        <v>7905</v>
      </c>
      <c r="C113" s="3">
        <v>5268</v>
      </c>
      <c r="D113" s="3">
        <v>766</v>
      </c>
      <c r="E113" s="3">
        <v>76.331435800126499</v>
      </c>
    </row>
    <row r="114" spans="1:5" x14ac:dyDescent="0.3">
      <c r="A114" s="3">
        <v>113</v>
      </c>
      <c r="B114" s="3">
        <v>8298</v>
      </c>
      <c r="C114" s="3">
        <v>7275</v>
      </c>
      <c r="D114" s="3">
        <v>57</v>
      </c>
      <c r="E114" s="3">
        <v>88.358640636297906</v>
      </c>
    </row>
    <row r="115" spans="1:5" x14ac:dyDescent="0.3">
      <c r="A115" s="3">
        <v>114</v>
      </c>
      <c r="B115" s="3">
        <v>6275</v>
      </c>
      <c r="C115" s="3">
        <v>5305</v>
      </c>
      <c r="D115" s="3">
        <v>110</v>
      </c>
      <c r="E115" s="3">
        <v>86.294820717131401</v>
      </c>
    </row>
    <row r="116" spans="1:5" x14ac:dyDescent="0.3">
      <c r="A116" s="3">
        <v>115</v>
      </c>
      <c r="B116" s="3">
        <v>8802</v>
      </c>
      <c r="C116" s="3">
        <v>8211</v>
      </c>
      <c r="D116" s="3">
        <v>77</v>
      </c>
      <c r="E116" s="3">
        <v>94.160418086798401</v>
      </c>
    </row>
    <row r="117" spans="1:5" x14ac:dyDescent="0.3">
      <c r="A117" s="3">
        <v>116</v>
      </c>
      <c r="B117" s="3">
        <v>8185</v>
      </c>
      <c r="C117" s="3">
        <v>7158</v>
      </c>
      <c r="D117" s="3">
        <v>193</v>
      </c>
      <c r="E117" s="3">
        <v>89.810629199755596</v>
      </c>
    </row>
    <row r="118" spans="1:5" x14ac:dyDescent="0.3">
      <c r="A118" s="3">
        <v>117</v>
      </c>
      <c r="B118" s="3">
        <v>12942</v>
      </c>
      <c r="C118" s="3">
        <v>9892</v>
      </c>
      <c r="D118" s="3">
        <v>621</v>
      </c>
      <c r="E118" s="3">
        <v>81.231648895070293</v>
      </c>
    </row>
    <row r="119" spans="1:5" x14ac:dyDescent="0.3">
      <c r="A119" s="3">
        <v>118</v>
      </c>
      <c r="B119" s="3">
        <v>8199</v>
      </c>
      <c r="C119" s="3">
        <v>6734</v>
      </c>
      <c r="D119" s="3">
        <v>310</v>
      </c>
      <c r="E119" s="3">
        <v>85.912916209293797</v>
      </c>
    </row>
    <row r="120" spans="1:5" x14ac:dyDescent="0.3">
      <c r="A120" s="3">
        <v>119</v>
      </c>
      <c r="B120" s="3">
        <v>15629</v>
      </c>
      <c r="C120" s="3">
        <v>13547</v>
      </c>
      <c r="D120" s="3">
        <v>150</v>
      </c>
      <c r="E120" s="3">
        <v>87.638364578667804</v>
      </c>
    </row>
    <row r="121" spans="1:5" x14ac:dyDescent="0.3">
      <c r="A121" s="3">
        <v>120</v>
      </c>
      <c r="B121" s="3">
        <v>15951</v>
      </c>
      <c r="C121" s="3">
        <v>13517</v>
      </c>
      <c r="D121" s="3">
        <v>444</v>
      </c>
      <c r="E121" s="3">
        <v>87.524293147764993</v>
      </c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I200"/>
  <sheetViews>
    <sheetView showGridLines="0" workbookViewId="0">
      <selection activeCell="L20" sqref="L20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9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62</v>
      </c>
      <c r="F1" s="25" t="s">
        <v>61</v>
      </c>
      <c r="G1" s="9" t="s">
        <v>5</v>
      </c>
      <c r="H1" s="7" t="s">
        <v>6</v>
      </c>
      <c r="I1" s="28" t="s">
        <v>65</v>
      </c>
    </row>
    <row r="2" spans="1:9" x14ac:dyDescent="0.3">
      <c r="A2" s="3">
        <v>1</v>
      </c>
      <c r="B2" s="3">
        <v>8404</v>
      </c>
      <c r="C2" s="3">
        <v>7066</v>
      </c>
      <c r="D2" s="3">
        <v>249</v>
      </c>
      <c r="E2" s="3">
        <v>87.041884816753907</v>
      </c>
      <c r="F2" s="26">
        <f>IF(B2=0,"",100*(C2)/B2)</f>
        <v>84.079009995240355</v>
      </c>
      <c r="G2" s="10">
        <f>AVERAGE(E2:E200)</f>
        <v>84.872979087719159</v>
      </c>
      <c r="H2" s="1" t="s">
        <v>7</v>
      </c>
      <c r="I2">
        <v>1</v>
      </c>
    </row>
    <row r="3" spans="1:9" x14ac:dyDescent="0.3">
      <c r="A3" s="3">
        <v>2</v>
      </c>
      <c r="B3" s="3">
        <v>12120</v>
      </c>
      <c r="C3" s="3">
        <v>9376</v>
      </c>
      <c r="D3" s="3">
        <v>784</v>
      </c>
      <c r="E3" s="3">
        <v>83.828382838283801</v>
      </c>
      <c r="F3" s="26">
        <f t="shared" ref="F3:F66" si="0">IF(B3=0,"",100*(C3)/B3)</f>
        <v>77.359735973597353</v>
      </c>
      <c r="G3" s="10">
        <f>_xlfn.STDEV.S(E2:E200)</f>
        <v>5.6106620495165362</v>
      </c>
      <c r="H3" s="1" t="s">
        <v>8</v>
      </c>
      <c r="I3">
        <v>3</v>
      </c>
    </row>
    <row r="4" spans="1:9" x14ac:dyDescent="0.3">
      <c r="A4" s="3">
        <v>3</v>
      </c>
      <c r="B4" s="3">
        <v>10002</v>
      </c>
      <c r="C4" s="3">
        <v>9086</v>
      </c>
      <c r="D4" s="3">
        <v>101</v>
      </c>
      <c r="E4" s="3">
        <v>91.851629674065194</v>
      </c>
      <c r="F4" s="26">
        <f t="shared" si="0"/>
        <v>90.841831633673266</v>
      </c>
      <c r="G4" s="27">
        <f>AVERAGE(F2:F200)</f>
        <v>81.155126608786745</v>
      </c>
      <c r="H4" s="1" t="s">
        <v>63</v>
      </c>
      <c r="I4">
        <v>4</v>
      </c>
    </row>
    <row r="5" spans="1:9" x14ac:dyDescent="0.3">
      <c r="A5" s="3">
        <v>4</v>
      </c>
      <c r="B5" s="3">
        <v>6920</v>
      </c>
      <c r="C5" s="3">
        <v>5645</v>
      </c>
      <c r="D5" s="3">
        <v>138</v>
      </c>
      <c r="E5" s="3">
        <v>83.569364161849705</v>
      </c>
      <c r="F5" s="26">
        <f t="shared" si="0"/>
        <v>81.575144508670519</v>
      </c>
      <c r="G5" s="27">
        <f>_xlfn.STDEV.S(F2:F200)</f>
        <v>7.8974881975736677</v>
      </c>
      <c r="H5" s="1" t="s">
        <v>64</v>
      </c>
      <c r="I5">
        <v>6</v>
      </c>
    </row>
    <row r="6" spans="1:9" x14ac:dyDescent="0.3">
      <c r="A6" s="3">
        <v>5</v>
      </c>
      <c r="B6" s="3">
        <v>15339</v>
      </c>
      <c r="C6" s="3">
        <v>12844</v>
      </c>
      <c r="D6" s="3">
        <v>502</v>
      </c>
      <c r="E6" s="3">
        <v>87.006975682899693</v>
      </c>
      <c r="F6" s="26">
        <f t="shared" si="0"/>
        <v>83.734272116826389</v>
      </c>
      <c r="G6" s="11">
        <v>34</v>
      </c>
      <c r="H6" s="1" t="s">
        <v>9</v>
      </c>
      <c r="I6">
        <v>7</v>
      </c>
    </row>
    <row r="7" spans="1:9" x14ac:dyDescent="0.3">
      <c r="A7" s="3">
        <v>6</v>
      </c>
      <c r="B7" s="3">
        <v>13489</v>
      </c>
      <c r="C7" s="3">
        <v>10967</v>
      </c>
      <c r="D7" s="3">
        <v>233</v>
      </c>
      <c r="E7" s="3">
        <v>83.030617540217904</v>
      </c>
      <c r="F7" s="26">
        <f t="shared" si="0"/>
        <v>81.303284157461633</v>
      </c>
      <c r="G7" s="11">
        <v>100</v>
      </c>
      <c r="H7" s="1" t="s">
        <v>10</v>
      </c>
      <c r="I7">
        <v>8</v>
      </c>
    </row>
    <row r="8" spans="1:9" x14ac:dyDescent="0.3">
      <c r="A8" s="3">
        <v>7</v>
      </c>
      <c r="B8" s="3">
        <v>13515</v>
      </c>
      <c r="C8" s="3">
        <v>12768</v>
      </c>
      <c r="D8" s="3">
        <v>114</v>
      </c>
      <c r="E8" s="3">
        <v>95.316315205327399</v>
      </c>
      <c r="F8" s="26">
        <f t="shared" si="0"/>
        <v>94.472807991120973</v>
      </c>
      <c r="G8" s="12">
        <f>MIN(E2:E200)</f>
        <v>68.242978445460395</v>
      </c>
      <c r="H8" s="1" t="s">
        <v>11</v>
      </c>
      <c r="I8">
        <v>9</v>
      </c>
    </row>
    <row r="9" spans="1:9" x14ac:dyDescent="0.3">
      <c r="A9" s="3">
        <v>8</v>
      </c>
      <c r="B9" s="3">
        <v>14180</v>
      </c>
      <c r="C9" s="3">
        <v>12069</v>
      </c>
      <c r="D9" s="3">
        <v>153</v>
      </c>
      <c r="E9" s="3">
        <v>86.191819464033799</v>
      </c>
      <c r="F9" s="26">
        <f t="shared" si="0"/>
        <v>85.112834978843438</v>
      </c>
      <c r="G9" s="12">
        <f>MAX(E2:E200)</f>
        <v>95.316315205327399</v>
      </c>
      <c r="H9" s="1" t="s">
        <v>12</v>
      </c>
      <c r="I9">
        <v>10</v>
      </c>
    </row>
    <row r="10" spans="1:9" x14ac:dyDescent="0.3">
      <c r="A10" s="3">
        <v>9</v>
      </c>
      <c r="B10" s="3">
        <v>6392</v>
      </c>
      <c r="C10" s="3">
        <v>4497</v>
      </c>
      <c r="D10" s="3">
        <v>350</v>
      </c>
      <c r="E10" s="3">
        <v>75.829161451814699</v>
      </c>
      <c r="F10" s="26">
        <f t="shared" si="0"/>
        <v>70.35356695869838</v>
      </c>
      <c r="G10" s="13">
        <f>100*G3/G2</f>
        <v>6.6106576083746544</v>
      </c>
      <c r="H10" s="1" t="s">
        <v>29</v>
      </c>
      <c r="I10">
        <v>11</v>
      </c>
    </row>
    <row r="11" spans="1:9" x14ac:dyDescent="0.3">
      <c r="A11" s="3">
        <v>10</v>
      </c>
      <c r="B11" s="3">
        <v>7009</v>
      </c>
      <c r="C11" s="3">
        <v>6084</v>
      </c>
      <c r="D11" s="3">
        <v>171</v>
      </c>
      <c r="E11" s="3">
        <v>89.242402625196107</v>
      </c>
      <c r="F11" s="26">
        <f t="shared" si="0"/>
        <v>86.802682265658433</v>
      </c>
      <c r="G11" s="29" t="s">
        <v>28</v>
      </c>
      <c r="H11" s="30"/>
      <c r="I11">
        <v>12</v>
      </c>
    </row>
    <row r="12" spans="1:9" x14ac:dyDescent="0.3">
      <c r="A12" s="3">
        <v>11</v>
      </c>
      <c r="B12" s="3">
        <v>4471</v>
      </c>
      <c r="C12" s="3">
        <v>3882</v>
      </c>
      <c r="D12" s="3">
        <v>98</v>
      </c>
      <c r="E12" s="3">
        <v>89.018116752404296</v>
      </c>
      <c r="F12" s="26">
        <f t="shared" si="0"/>
        <v>86.826213375083867</v>
      </c>
      <c r="G12" s="11">
        <v>0</v>
      </c>
      <c r="H12" s="8" t="s">
        <v>30</v>
      </c>
      <c r="I12">
        <v>13</v>
      </c>
    </row>
    <row r="13" spans="1:9" x14ac:dyDescent="0.3">
      <c r="A13" s="3">
        <v>12</v>
      </c>
      <c r="B13" s="3">
        <v>10457</v>
      </c>
      <c r="C13" s="3">
        <v>9104</v>
      </c>
      <c r="D13" s="3">
        <v>238</v>
      </c>
      <c r="E13" s="3">
        <v>89.337286028497601</v>
      </c>
      <c r="F13" s="26">
        <f t="shared" si="0"/>
        <v>87.06129865162093</v>
      </c>
      <c r="G13" s="11">
        <f>COUNT(A2:A200)</f>
        <v>113</v>
      </c>
      <c r="H13" s="8" t="s">
        <v>31</v>
      </c>
      <c r="I13">
        <v>14</v>
      </c>
    </row>
    <row r="14" spans="1:9" x14ac:dyDescent="0.3">
      <c r="A14" s="3">
        <v>13</v>
      </c>
      <c r="B14" s="3">
        <v>12583</v>
      </c>
      <c r="C14" s="3">
        <v>9833</v>
      </c>
      <c r="D14" s="3">
        <v>748</v>
      </c>
      <c r="E14" s="3">
        <v>84.089644758801498</v>
      </c>
      <c r="F14" s="26">
        <f t="shared" si="0"/>
        <v>78.145116426925213</v>
      </c>
      <c r="H14" s="6"/>
      <c r="I14">
        <v>17</v>
      </c>
    </row>
    <row r="15" spans="1:9" x14ac:dyDescent="0.3">
      <c r="A15" s="3">
        <v>14</v>
      </c>
      <c r="B15" s="3">
        <v>7131</v>
      </c>
      <c r="C15" s="3">
        <v>5091</v>
      </c>
      <c r="D15" s="3">
        <v>589</v>
      </c>
      <c r="E15" s="3">
        <v>79.652222689664796</v>
      </c>
      <c r="F15" s="26">
        <f t="shared" si="0"/>
        <v>71.392511569204885</v>
      </c>
      <c r="I15">
        <v>18</v>
      </c>
    </row>
    <row r="16" spans="1:9" x14ac:dyDescent="0.3">
      <c r="A16" s="3">
        <v>15</v>
      </c>
      <c r="B16" s="3">
        <v>4598</v>
      </c>
      <c r="C16" s="3">
        <v>3004</v>
      </c>
      <c r="D16" s="3">
        <v>418</v>
      </c>
      <c r="E16" s="3">
        <v>74.423662461939898</v>
      </c>
      <c r="F16" s="26">
        <f t="shared" si="0"/>
        <v>65.33275337103089</v>
      </c>
      <c r="I16">
        <v>19</v>
      </c>
    </row>
    <row r="17" spans="1:9" x14ac:dyDescent="0.3">
      <c r="A17" s="3">
        <v>16</v>
      </c>
      <c r="B17" s="3">
        <v>8996</v>
      </c>
      <c r="C17" s="3">
        <v>7547</v>
      </c>
      <c r="D17" s="3">
        <v>142</v>
      </c>
      <c r="E17" s="3">
        <v>85.471320586927504</v>
      </c>
      <c r="F17" s="26">
        <f t="shared" si="0"/>
        <v>83.892841262783463</v>
      </c>
      <c r="I17">
        <v>20</v>
      </c>
    </row>
    <row r="18" spans="1:9" x14ac:dyDescent="0.3">
      <c r="A18" s="3">
        <v>17</v>
      </c>
      <c r="B18" s="3">
        <v>6289</v>
      </c>
      <c r="C18" s="3">
        <v>4522</v>
      </c>
      <c r="D18" s="3">
        <v>474</v>
      </c>
      <c r="E18" s="3">
        <v>79.440292574336098</v>
      </c>
      <c r="F18" s="26">
        <f t="shared" si="0"/>
        <v>71.903323262839876</v>
      </c>
      <c r="I18">
        <v>21</v>
      </c>
    </row>
    <row r="19" spans="1:9" x14ac:dyDescent="0.3">
      <c r="A19" s="3">
        <v>18</v>
      </c>
      <c r="B19" s="3">
        <v>10794</v>
      </c>
      <c r="C19" s="3">
        <v>9475</v>
      </c>
      <c r="D19" s="3">
        <v>193</v>
      </c>
      <c r="E19" s="3">
        <v>89.568278673337005</v>
      </c>
      <c r="F19" s="26">
        <f t="shared" si="0"/>
        <v>87.780248286084856</v>
      </c>
      <c r="I19">
        <v>23</v>
      </c>
    </row>
    <row r="20" spans="1:9" x14ac:dyDescent="0.3">
      <c r="A20" s="3">
        <v>19</v>
      </c>
      <c r="B20" s="3">
        <v>5751</v>
      </c>
      <c r="C20" s="3">
        <v>4213</v>
      </c>
      <c r="D20" s="3">
        <v>301</v>
      </c>
      <c r="E20" s="3">
        <v>78.490697270039902</v>
      </c>
      <c r="F20" s="26">
        <f t="shared" si="0"/>
        <v>73.256824900017392</v>
      </c>
      <c r="I20">
        <v>25</v>
      </c>
    </row>
    <row r="21" spans="1:9" x14ac:dyDescent="0.3">
      <c r="A21" s="3">
        <v>20</v>
      </c>
      <c r="B21" s="3">
        <v>9468</v>
      </c>
      <c r="C21" s="3">
        <v>7983</v>
      </c>
      <c r="D21" s="3">
        <v>215</v>
      </c>
      <c r="E21" s="3">
        <v>86.586396282213698</v>
      </c>
      <c r="F21" s="26">
        <f t="shared" si="0"/>
        <v>84.315589353612168</v>
      </c>
      <c r="I21">
        <v>26</v>
      </c>
    </row>
    <row r="22" spans="1:9" x14ac:dyDescent="0.3">
      <c r="A22" s="3">
        <v>21</v>
      </c>
      <c r="B22" s="3">
        <v>15480</v>
      </c>
      <c r="C22" s="3">
        <v>12552</v>
      </c>
      <c r="D22" s="3">
        <v>928</v>
      </c>
      <c r="E22" s="3">
        <v>87.080103359173094</v>
      </c>
      <c r="F22" s="26">
        <f t="shared" si="0"/>
        <v>81.085271317829452</v>
      </c>
      <c r="I22">
        <v>27</v>
      </c>
    </row>
    <row r="23" spans="1:9" x14ac:dyDescent="0.3">
      <c r="A23" s="3">
        <v>22</v>
      </c>
      <c r="B23" s="3">
        <v>9874</v>
      </c>
      <c r="C23" s="3">
        <v>8482</v>
      </c>
      <c r="D23" s="3">
        <v>221</v>
      </c>
      <c r="E23" s="3">
        <v>88.140571197083204</v>
      </c>
      <c r="F23" s="26">
        <f t="shared" si="0"/>
        <v>85.902369860239006</v>
      </c>
      <c r="I23">
        <v>28</v>
      </c>
    </row>
    <row r="24" spans="1:9" x14ac:dyDescent="0.3">
      <c r="A24" s="3">
        <v>23</v>
      </c>
      <c r="B24" s="3">
        <v>4755</v>
      </c>
      <c r="C24" s="3">
        <v>3318</v>
      </c>
      <c r="D24" s="3">
        <v>242</v>
      </c>
      <c r="E24" s="3">
        <v>74.868559411146094</v>
      </c>
      <c r="F24" s="26">
        <f t="shared" si="0"/>
        <v>69.779179810725552</v>
      </c>
      <c r="I24">
        <v>29</v>
      </c>
    </row>
    <row r="25" spans="1:9" x14ac:dyDescent="0.3">
      <c r="A25" s="3">
        <v>24</v>
      </c>
      <c r="B25" s="3">
        <v>11886</v>
      </c>
      <c r="C25" s="3">
        <v>10447</v>
      </c>
      <c r="D25" s="3">
        <v>266</v>
      </c>
      <c r="E25" s="3">
        <v>90.131246845027704</v>
      </c>
      <c r="F25" s="26">
        <f t="shared" si="0"/>
        <v>87.893319872118454</v>
      </c>
      <c r="I25">
        <v>30</v>
      </c>
    </row>
    <row r="26" spans="1:9" x14ac:dyDescent="0.3">
      <c r="A26" s="3">
        <v>25</v>
      </c>
      <c r="B26" s="3">
        <v>7667</v>
      </c>
      <c r="C26" s="3">
        <v>6085</v>
      </c>
      <c r="D26" s="3">
        <v>195</v>
      </c>
      <c r="E26" s="3">
        <v>81.909482196426197</v>
      </c>
      <c r="F26" s="26">
        <f t="shared" si="0"/>
        <v>79.366114516760135</v>
      </c>
      <c r="I26">
        <v>31</v>
      </c>
    </row>
    <row r="27" spans="1:9" x14ac:dyDescent="0.3">
      <c r="A27" s="3">
        <v>26</v>
      </c>
      <c r="B27" s="3">
        <v>10245</v>
      </c>
      <c r="C27" s="3">
        <v>9091</v>
      </c>
      <c r="D27" s="3">
        <v>168</v>
      </c>
      <c r="E27" s="3">
        <v>90.375793069790106</v>
      </c>
      <c r="F27" s="26">
        <f t="shared" si="0"/>
        <v>88.735968765251343</v>
      </c>
      <c r="I27">
        <v>32</v>
      </c>
    </row>
    <row r="28" spans="1:9" x14ac:dyDescent="0.3">
      <c r="A28" s="3">
        <v>27</v>
      </c>
      <c r="B28" s="3">
        <v>4899</v>
      </c>
      <c r="C28" s="3">
        <v>4214</v>
      </c>
      <c r="D28" s="3">
        <v>137</v>
      </c>
      <c r="E28" s="3">
        <v>88.814043682384096</v>
      </c>
      <c r="F28" s="26">
        <f t="shared" si="0"/>
        <v>86.017554602980198</v>
      </c>
      <c r="I28">
        <v>33</v>
      </c>
    </row>
    <row r="29" spans="1:9" x14ac:dyDescent="0.3">
      <c r="A29" s="3">
        <v>28</v>
      </c>
      <c r="B29" s="3">
        <v>8734</v>
      </c>
      <c r="C29" s="3">
        <v>7152</v>
      </c>
      <c r="D29" s="3">
        <v>265</v>
      </c>
      <c r="E29" s="3">
        <v>84.9209983970689</v>
      </c>
      <c r="F29" s="26">
        <f t="shared" si="0"/>
        <v>81.886878864208839</v>
      </c>
      <c r="I29">
        <v>34</v>
      </c>
    </row>
    <row r="30" spans="1:9" x14ac:dyDescent="0.3">
      <c r="A30" s="3">
        <v>29</v>
      </c>
      <c r="B30" s="3">
        <v>9922</v>
      </c>
      <c r="C30" s="3">
        <v>7941</v>
      </c>
      <c r="D30" s="3">
        <v>470</v>
      </c>
      <c r="E30" s="3">
        <v>84.771215480749802</v>
      </c>
      <c r="F30" s="26">
        <f t="shared" si="0"/>
        <v>80.03426728482161</v>
      </c>
      <c r="I30">
        <v>35</v>
      </c>
    </row>
    <row r="31" spans="1:9" x14ac:dyDescent="0.3">
      <c r="A31" s="3">
        <v>30</v>
      </c>
      <c r="B31" s="3">
        <v>11378</v>
      </c>
      <c r="C31" s="3">
        <v>9198</v>
      </c>
      <c r="D31" s="3">
        <v>674</v>
      </c>
      <c r="E31" s="3">
        <v>86.763930391984502</v>
      </c>
      <c r="F31" s="26">
        <f t="shared" si="0"/>
        <v>80.840217964492879</v>
      </c>
      <c r="I31">
        <v>36</v>
      </c>
    </row>
    <row r="32" spans="1:9" x14ac:dyDescent="0.3">
      <c r="A32" s="3">
        <v>31</v>
      </c>
      <c r="B32" s="3">
        <v>9194</v>
      </c>
      <c r="C32" s="3">
        <v>7828</v>
      </c>
      <c r="D32" s="3">
        <v>307</v>
      </c>
      <c r="E32" s="3">
        <v>88.481618446813101</v>
      </c>
      <c r="F32" s="26">
        <f t="shared" si="0"/>
        <v>85.142484228844893</v>
      </c>
      <c r="I32">
        <v>37</v>
      </c>
    </row>
    <row r="33" spans="1:9" x14ac:dyDescent="0.3">
      <c r="A33" s="3">
        <v>32</v>
      </c>
      <c r="B33" s="3">
        <v>13550</v>
      </c>
      <c r="C33" s="3">
        <v>9657</v>
      </c>
      <c r="D33" s="3">
        <v>1296</v>
      </c>
      <c r="E33" s="3">
        <v>80.833948339483399</v>
      </c>
      <c r="F33" s="26">
        <f t="shared" si="0"/>
        <v>71.269372693726936</v>
      </c>
      <c r="I33">
        <v>38</v>
      </c>
    </row>
    <row r="34" spans="1:9" x14ac:dyDescent="0.3">
      <c r="A34" s="3">
        <v>33</v>
      </c>
      <c r="B34" s="3">
        <v>3494</v>
      </c>
      <c r="C34" s="3">
        <v>2844</v>
      </c>
      <c r="D34" s="3">
        <v>90</v>
      </c>
      <c r="E34" s="3">
        <v>83.972524327418398</v>
      </c>
      <c r="F34" s="26">
        <f t="shared" si="0"/>
        <v>81.39668002289639</v>
      </c>
      <c r="I34">
        <v>39</v>
      </c>
    </row>
    <row r="35" spans="1:9" x14ac:dyDescent="0.3">
      <c r="A35" s="3">
        <v>34</v>
      </c>
      <c r="B35" s="3">
        <v>12280</v>
      </c>
      <c r="C35" s="3">
        <v>8797</v>
      </c>
      <c r="D35" s="3">
        <v>1018</v>
      </c>
      <c r="E35" s="3">
        <v>79.926710097719806</v>
      </c>
      <c r="F35" s="26">
        <f t="shared" si="0"/>
        <v>71.63680781758957</v>
      </c>
      <c r="I35">
        <v>40</v>
      </c>
    </row>
    <row r="36" spans="1:9" x14ac:dyDescent="0.3">
      <c r="A36" s="3">
        <v>35</v>
      </c>
      <c r="B36" s="3">
        <v>5665</v>
      </c>
      <c r="C36" s="3">
        <v>5219</v>
      </c>
      <c r="D36" s="3">
        <v>73</v>
      </c>
      <c r="E36" s="3">
        <v>93.415710503089102</v>
      </c>
      <c r="F36" s="26">
        <f t="shared" si="0"/>
        <v>92.127096204766104</v>
      </c>
      <c r="I36">
        <v>41</v>
      </c>
    </row>
    <row r="37" spans="1:9" x14ac:dyDescent="0.3">
      <c r="A37" s="3">
        <v>36</v>
      </c>
      <c r="B37" s="3">
        <v>6588</v>
      </c>
      <c r="C37" s="3">
        <v>5230</v>
      </c>
      <c r="D37" s="3">
        <v>461</v>
      </c>
      <c r="E37" s="3">
        <v>86.3843351548269</v>
      </c>
      <c r="F37" s="26">
        <f t="shared" si="0"/>
        <v>79.386763812993323</v>
      </c>
      <c r="I37">
        <v>42</v>
      </c>
    </row>
    <row r="38" spans="1:9" x14ac:dyDescent="0.3">
      <c r="A38" s="3">
        <v>37</v>
      </c>
      <c r="B38" s="3">
        <v>10492</v>
      </c>
      <c r="C38" s="3">
        <v>8300</v>
      </c>
      <c r="D38" s="3">
        <v>367</v>
      </c>
      <c r="E38" s="3">
        <v>82.605794891345695</v>
      </c>
      <c r="F38" s="26">
        <f t="shared" si="0"/>
        <v>79.107891727030122</v>
      </c>
      <c r="I38">
        <v>43</v>
      </c>
    </row>
    <row r="39" spans="1:9" x14ac:dyDescent="0.3">
      <c r="A39" s="3">
        <v>38</v>
      </c>
      <c r="B39" s="3">
        <v>7684</v>
      </c>
      <c r="C39" s="3">
        <v>5809</v>
      </c>
      <c r="D39" s="3">
        <v>226</v>
      </c>
      <c r="E39" s="3">
        <v>78.539823008849496</v>
      </c>
      <c r="F39" s="26">
        <f t="shared" si="0"/>
        <v>75.59864653826132</v>
      </c>
      <c r="I39">
        <v>44</v>
      </c>
    </row>
    <row r="40" spans="1:9" x14ac:dyDescent="0.3">
      <c r="A40" s="3">
        <v>39</v>
      </c>
      <c r="B40" s="3">
        <v>6206</v>
      </c>
      <c r="C40" s="3">
        <v>5888</v>
      </c>
      <c r="D40" s="3">
        <v>11</v>
      </c>
      <c r="E40" s="3">
        <v>95.053174347405701</v>
      </c>
      <c r="F40" s="26">
        <f t="shared" si="0"/>
        <v>94.875926522719951</v>
      </c>
      <c r="I40">
        <v>45</v>
      </c>
    </row>
    <row r="41" spans="1:9" x14ac:dyDescent="0.3">
      <c r="A41" s="3">
        <v>40</v>
      </c>
      <c r="B41" s="3">
        <v>5830</v>
      </c>
      <c r="C41" s="3">
        <v>4923</v>
      </c>
      <c r="D41" s="3">
        <v>158</v>
      </c>
      <c r="E41" s="3">
        <v>87.152658662092605</v>
      </c>
      <c r="F41" s="26">
        <f t="shared" si="0"/>
        <v>84.442538593481984</v>
      </c>
      <c r="I41">
        <v>46</v>
      </c>
    </row>
    <row r="42" spans="1:9" x14ac:dyDescent="0.3">
      <c r="A42" s="3">
        <v>41</v>
      </c>
      <c r="B42" s="3">
        <v>10821</v>
      </c>
      <c r="C42" s="3">
        <v>9560</v>
      </c>
      <c r="D42" s="3">
        <v>190</v>
      </c>
      <c r="E42" s="3">
        <v>90.1025783199334</v>
      </c>
      <c r="F42" s="26">
        <f t="shared" si="0"/>
        <v>88.346733203955267</v>
      </c>
      <c r="I42">
        <v>47</v>
      </c>
    </row>
    <row r="43" spans="1:9" x14ac:dyDescent="0.3">
      <c r="A43" s="3">
        <v>42</v>
      </c>
      <c r="B43" s="3">
        <v>8359</v>
      </c>
      <c r="C43" s="3">
        <v>7224</v>
      </c>
      <c r="D43" s="3">
        <v>224</v>
      </c>
      <c r="E43" s="3">
        <v>89.101567173106801</v>
      </c>
      <c r="F43" s="26">
        <f t="shared" si="0"/>
        <v>86.421820791960755</v>
      </c>
      <c r="I43">
        <v>48</v>
      </c>
    </row>
    <row r="44" spans="1:9" x14ac:dyDescent="0.3">
      <c r="A44" s="3">
        <v>43</v>
      </c>
      <c r="B44" s="3">
        <v>6917</v>
      </c>
      <c r="C44" s="3">
        <v>6151</v>
      </c>
      <c r="D44" s="3">
        <v>153</v>
      </c>
      <c r="E44" s="3">
        <v>91.137776492699103</v>
      </c>
      <c r="F44" s="26">
        <f t="shared" si="0"/>
        <v>88.925834899522911</v>
      </c>
      <c r="I44">
        <v>49</v>
      </c>
    </row>
    <row r="45" spans="1:9" x14ac:dyDescent="0.3">
      <c r="A45" s="3">
        <v>44</v>
      </c>
      <c r="B45" s="3">
        <v>8992</v>
      </c>
      <c r="C45" s="3">
        <v>7964</v>
      </c>
      <c r="D45" s="3">
        <v>135</v>
      </c>
      <c r="E45" s="3">
        <v>90.068950177935903</v>
      </c>
      <c r="F45" s="26">
        <f t="shared" si="0"/>
        <v>88.567615658362996</v>
      </c>
      <c r="I45">
        <v>50</v>
      </c>
    </row>
    <row r="46" spans="1:9" x14ac:dyDescent="0.3">
      <c r="A46" s="3">
        <v>45</v>
      </c>
      <c r="B46" s="3">
        <v>8903</v>
      </c>
      <c r="C46" s="3">
        <v>7045</v>
      </c>
      <c r="D46" s="3">
        <v>491</v>
      </c>
      <c r="E46" s="3">
        <v>84.645625070201007</v>
      </c>
      <c r="F46" s="26">
        <f t="shared" si="0"/>
        <v>79.130630124677069</v>
      </c>
      <c r="I46">
        <v>51</v>
      </c>
    </row>
    <row r="47" spans="1:9" x14ac:dyDescent="0.3">
      <c r="A47" s="3">
        <v>46</v>
      </c>
      <c r="B47" s="3">
        <v>8339</v>
      </c>
      <c r="C47" s="3">
        <v>6648</v>
      </c>
      <c r="D47" s="3">
        <v>297</v>
      </c>
      <c r="E47" s="3">
        <v>83.283367310228996</v>
      </c>
      <c r="F47" s="26">
        <f t="shared" si="0"/>
        <v>79.721789183355313</v>
      </c>
      <c r="I47">
        <v>52</v>
      </c>
    </row>
    <row r="48" spans="1:9" x14ac:dyDescent="0.3">
      <c r="A48" s="3">
        <v>47</v>
      </c>
      <c r="B48" s="3">
        <v>6279</v>
      </c>
      <c r="C48" s="3">
        <v>5489</v>
      </c>
      <c r="D48" s="3">
        <v>117</v>
      </c>
      <c r="E48" s="3">
        <v>89.281732759993602</v>
      </c>
      <c r="F48" s="26">
        <f t="shared" si="0"/>
        <v>87.418378722726544</v>
      </c>
      <c r="I48">
        <v>53</v>
      </c>
    </row>
    <row r="49" spans="1:9" x14ac:dyDescent="0.3">
      <c r="A49" s="3">
        <v>48</v>
      </c>
      <c r="B49" s="3">
        <v>8120</v>
      </c>
      <c r="C49" s="3">
        <v>6789</v>
      </c>
      <c r="D49" s="3">
        <v>117</v>
      </c>
      <c r="E49" s="3">
        <v>85.049261083743801</v>
      </c>
      <c r="F49" s="26">
        <f t="shared" si="0"/>
        <v>83.608374384236456</v>
      </c>
      <c r="I49">
        <v>54</v>
      </c>
    </row>
    <row r="50" spans="1:9" x14ac:dyDescent="0.3">
      <c r="A50" s="3">
        <v>49</v>
      </c>
      <c r="B50" s="3">
        <v>7095</v>
      </c>
      <c r="C50" s="3">
        <v>5533</v>
      </c>
      <c r="D50" s="3">
        <v>209</v>
      </c>
      <c r="E50" s="3">
        <v>80.930232558139494</v>
      </c>
      <c r="F50" s="26">
        <f t="shared" si="0"/>
        <v>77.984496124031011</v>
      </c>
      <c r="I50">
        <v>55</v>
      </c>
    </row>
    <row r="51" spans="1:9" x14ac:dyDescent="0.3">
      <c r="A51" s="3">
        <v>50</v>
      </c>
      <c r="B51" s="3">
        <v>8561</v>
      </c>
      <c r="C51" s="3">
        <v>5294</v>
      </c>
      <c r="D51" s="3">
        <v>1312</v>
      </c>
      <c r="E51" s="3">
        <v>77.163882723980805</v>
      </c>
      <c r="F51" s="26">
        <f t="shared" si="0"/>
        <v>61.838570260483586</v>
      </c>
      <c r="I51">
        <v>56</v>
      </c>
    </row>
    <row r="52" spans="1:9" x14ac:dyDescent="0.3">
      <c r="A52" s="3">
        <v>51</v>
      </c>
      <c r="B52" s="3">
        <v>9843</v>
      </c>
      <c r="C52" s="3">
        <v>6218</v>
      </c>
      <c r="D52" s="3">
        <v>966</v>
      </c>
      <c r="E52" s="3">
        <v>72.985878289139393</v>
      </c>
      <c r="F52" s="26">
        <f t="shared" si="0"/>
        <v>63.171797216295843</v>
      </c>
      <c r="I52">
        <v>57</v>
      </c>
    </row>
    <row r="53" spans="1:9" x14ac:dyDescent="0.3">
      <c r="A53" s="3">
        <v>52</v>
      </c>
      <c r="B53" s="3">
        <v>13519</v>
      </c>
      <c r="C53" s="3">
        <v>8586</v>
      </c>
      <c r="D53" s="3">
        <v>1523</v>
      </c>
      <c r="E53" s="3">
        <v>74.776240846216396</v>
      </c>
      <c r="F53" s="26">
        <f t="shared" si="0"/>
        <v>63.510614690435681</v>
      </c>
      <c r="I53">
        <v>58</v>
      </c>
    </row>
    <row r="54" spans="1:9" x14ac:dyDescent="0.3">
      <c r="A54" s="3">
        <v>53</v>
      </c>
      <c r="B54" s="3">
        <v>13179</v>
      </c>
      <c r="C54" s="3">
        <v>11663</v>
      </c>
      <c r="D54" s="3">
        <v>308</v>
      </c>
      <c r="E54" s="3">
        <v>90.833902420517404</v>
      </c>
      <c r="F54" s="26">
        <f t="shared" si="0"/>
        <v>88.49685105091433</v>
      </c>
      <c r="I54">
        <v>59</v>
      </c>
    </row>
    <row r="55" spans="1:9" x14ac:dyDescent="0.3">
      <c r="A55" s="3">
        <v>54</v>
      </c>
      <c r="B55" s="3">
        <v>6429</v>
      </c>
      <c r="C55" s="3">
        <v>5088</v>
      </c>
      <c r="D55" s="3">
        <v>189</v>
      </c>
      <c r="E55" s="3">
        <v>82.081194587027497</v>
      </c>
      <c r="F55" s="26">
        <f t="shared" si="0"/>
        <v>79.141390573961729</v>
      </c>
      <c r="I55">
        <v>60</v>
      </c>
    </row>
    <row r="56" spans="1:9" x14ac:dyDescent="0.3">
      <c r="A56" s="3">
        <v>55</v>
      </c>
      <c r="B56" s="3">
        <v>7595</v>
      </c>
      <c r="C56" s="3">
        <v>5955</v>
      </c>
      <c r="D56" s="3">
        <v>444</v>
      </c>
      <c r="E56" s="3">
        <v>84.252797893350802</v>
      </c>
      <c r="F56" s="26">
        <f t="shared" si="0"/>
        <v>78.406846609611591</v>
      </c>
      <c r="I56">
        <v>61</v>
      </c>
    </row>
    <row r="57" spans="1:9" x14ac:dyDescent="0.3">
      <c r="A57" s="3">
        <v>56</v>
      </c>
      <c r="B57" s="3">
        <v>6410</v>
      </c>
      <c r="C57" s="3">
        <v>5210</v>
      </c>
      <c r="D57" s="3">
        <v>250</v>
      </c>
      <c r="E57" s="3">
        <v>85.179407176287</v>
      </c>
      <c r="F57" s="26">
        <f t="shared" si="0"/>
        <v>81.279251170046805</v>
      </c>
      <c r="I57">
        <v>62</v>
      </c>
    </row>
    <row r="58" spans="1:9" x14ac:dyDescent="0.3">
      <c r="A58" s="3">
        <v>57</v>
      </c>
      <c r="B58" s="3">
        <v>7612</v>
      </c>
      <c r="C58" s="3">
        <v>6543</v>
      </c>
      <c r="D58" s="3">
        <v>248</v>
      </c>
      <c r="E58" s="3">
        <v>89.214398318444495</v>
      </c>
      <c r="F58" s="26">
        <f t="shared" si="0"/>
        <v>85.956384655806616</v>
      </c>
      <c r="I58">
        <v>63</v>
      </c>
    </row>
    <row r="59" spans="1:9" x14ac:dyDescent="0.3">
      <c r="A59" s="3">
        <v>58</v>
      </c>
      <c r="B59" s="3">
        <v>8223</v>
      </c>
      <c r="C59" s="3">
        <v>6738</v>
      </c>
      <c r="D59" s="3">
        <v>307</v>
      </c>
      <c r="E59" s="3">
        <v>85.674328104098194</v>
      </c>
      <c r="F59" s="26">
        <f t="shared" si="0"/>
        <v>81.940897482670565</v>
      </c>
      <c r="I59">
        <v>64</v>
      </c>
    </row>
    <row r="60" spans="1:9" x14ac:dyDescent="0.3">
      <c r="A60" s="3">
        <v>59</v>
      </c>
      <c r="B60" s="3">
        <v>8351</v>
      </c>
      <c r="C60" s="3">
        <v>6016</v>
      </c>
      <c r="D60" s="3">
        <v>514</v>
      </c>
      <c r="E60" s="3">
        <v>78.194228236139296</v>
      </c>
      <c r="F60" s="26">
        <f t="shared" si="0"/>
        <v>72.039276733325352</v>
      </c>
      <c r="I60">
        <v>65</v>
      </c>
    </row>
    <row r="61" spans="1:9" x14ac:dyDescent="0.3">
      <c r="A61" s="3">
        <v>60</v>
      </c>
      <c r="B61" s="3">
        <v>5406</v>
      </c>
      <c r="C61" s="3">
        <v>4480</v>
      </c>
      <c r="D61" s="3">
        <v>26</v>
      </c>
      <c r="E61" s="3">
        <v>83.351831298557101</v>
      </c>
      <c r="F61" s="26">
        <f t="shared" si="0"/>
        <v>82.870884202737699</v>
      </c>
      <c r="I61">
        <v>66</v>
      </c>
    </row>
    <row r="62" spans="1:9" x14ac:dyDescent="0.3">
      <c r="A62" s="3">
        <v>61</v>
      </c>
      <c r="B62" s="3">
        <v>8601</v>
      </c>
      <c r="C62" s="3">
        <v>7671</v>
      </c>
      <c r="D62" s="3">
        <v>48</v>
      </c>
      <c r="E62" s="3">
        <v>89.745378444366906</v>
      </c>
      <c r="F62" s="26">
        <f t="shared" si="0"/>
        <v>89.187303801883502</v>
      </c>
      <c r="I62">
        <v>67</v>
      </c>
    </row>
    <row r="63" spans="1:9" x14ac:dyDescent="0.3">
      <c r="A63" s="3">
        <v>62</v>
      </c>
      <c r="B63" s="3">
        <v>10589</v>
      </c>
      <c r="C63" s="3">
        <v>9186</v>
      </c>
      <c r="D63" s="3">
        <v>327</v>
      </c>
      <c r="E63" s="3">
        <v>89.838511663046503</v>
      </c>
      <c r="F63" s="26">
        <f t="shared" si="0"/>
        <v>86.750401359901787</v>
      </c>
      <c r="I63">
        <v>68</v>
      </c>
    </row>
    <row r="64" spans="1:9" x14ac:dyDescent="0.3">
      <c r="A64" s="3">
        <v>63</v>
      </c>
      <c r="B64" s="3">
        <v>9878</v>
      </c>
      <c r="C64" s="3">
        <v>7803</v>
      </c>
      <c r="D64" s="3">
        <v>531</v>
      </c>
      <c r="E64" s="3">
        <v>84.369305527434705</v>
      </c>
      <c r="F64" s="26">
        <f t="shared" si="0"/>
        <v>78.993723425794698</v>
      </c>
      <c r="I64">
        <v>69</v>
      </c>
    </row>
    <row r="65" spans="1:9" x14ac:dyDescent="0.3">
      <c r="A65" s="3">
        <v>64</v>
      </c>
      <c r="B65" s="3">
        <v>8813</v>
      </c>
      <c r="C65" s="3">
        <v>7262</v>
      </c>
      <c r="D65" s="3">
        <v>374</v>
      </c>
      <c r="E65" s="3">
        <v>86.644729377056606</v>
      </c>
      <c r="F65" s="26">
        <f t="shared" si="0"/>
        <v>82.400998524906385</v>
      </c>
      <c r="I65">
        <v>70</v>
      </c>
    </row>
    <row r="66" spans="1:9" x14ac:dyDescent="0.3">
      <c r="A66" s="3">
        <v>65</v>
      </c>
      <c r="B66" s="3">
        <v>5484</v>
      </c>
      <c r="C66" s="3">
        <v>3901</v>
      </c>
      <c r="D66" s="3">
        <v>138</v>
      </c>
      <c r="E66" s="3">
        <v>73.650619985412106</v>
      </c>
      <c r="F66" s="26">
        <f t="shared" si="0"/>
        <v>71.134208606856305</v>
      </c>
      <c r="I66">
        <v>71</v>
      </c>
    </row>
    <row r="67" spans="1:9" x14ac:dyDescent="0.3">
      <c r="A67" s="3">
        <v>66</v>
      </c>
      <c r="B67" s="3">
        <v>4808</v>
      </c>
      <c r="C67" s="3">
        <v>3304</v>
      </c>
      <c r="D67" s="3">
        <v>390</v>
      </c>
      <c r="E67" s="3">
        <v>76.830282861896805</v>
      </c>
      <c r="F67" s="26">
        <f t="shared" ref="F67:F130" si="1">IF(B67=0,"",100*(C67)/B67)</f>
        <v>68.718801996672212</v>
      </c>
      <c r="I67">
        <v>72</v>
      </c>
    </row>
    <row r="68" spans="1:9" x14ac:dyDescent="0.3">
      <c r="A68" s="3">
        <v>67</v>
      </c>
      <c r="B68" s="3">
        <v>5853</v>
      </c>
      <c r="C68" s="3">
        <v>4764</v>
      </c>
      <c r="D68" s="3">
        <v>255</v>
      </c>
      <c r="E68" s="3">
        <v>85.750896975909797</v>
      </c>
      <c r="F68" s="26">
        <f t="shared" si="1"/>
        <v>81.394156842644804</v>
      </c>
      <c r="I68">
        <v>73</v>
      </c>
    </row>
    <row r="69" spans="1:9" x14ac:dyDescent="0.3">
      <c r="A69" s="3">
        <v>68</v>
      </c>
      <c r="B69" s="3">
        <v>9100</v>
      </c>
      <c r="C69" s="3">
        <v>6942</v>
      </c>
      <c r="D69" s="3">
        <v>231</v>
      </c>
      <c r="E69" s="3">
        <v>78.824175824175796</v>
      </c>
      <c r="F69" s="26">
        <f t="shared" si="1"/>
        <v>76.285714285714292</v>
      </c>
      <c r="I69">
        <v>74</v>
      </c>
    </row>
    <row r="70" spans="1:9" x14ac:dyDescent="0.3">
      <c r="A70" s="3">
        <v>69</v>
      </c>
      <c r="B70" s="3">
        <v>7655</v>
      </c>
      <c r="C70" s="3">
        <v>4577</v>
      </c>
      <c r="D70" s="3">
        <v>647</v>
      </c>
      <c r="E70" s="3">
        <v>68.242978445460395</v>
      </c>
      <c r="F70" s="26">
        <f t="shared" si="1"/>
        <v>59.790986283474851</v>
      </c>
      <c r="I70">
        <v>75</v>
      </c>
    </row>
    <row r="71" spans="1:9" x14ac:dyDescent="0.3">
      <c r="A71" s="3">
        <v>70</v>
      </c>
      <c r="B71" s="3">
        <v>7418</v>
      </c>
      <c r="C71" s="3">
        <v>6059</v>
      </c>
      <c r="D71" s="3">
        <v>229</v>
      </c>
      <c r="E71" s="3">
        <v>84.766783499595505</v>
      </c>
      <c r="F71" s="26">
        <f t="shared" si="1"/>
        <v>81.67969803181451</v>
      </c>
      <c r="I71">
        <v>76</v>
      </c>
    </row>
    <row r="72" spans="1:9" x14ac:dyDescent="0.3">
      <c r="A72" s="3">
        <v>71</v>
      </c>
      <c r="B72" s="3">
        <v>10906</v>
      </c>
      <c r="C72" s="3">
        <v>7868</v>
      </c>
      <c r="D72" s="3">
        <v>1105</v>
      </c>
      <c r="E72" s="3">
        <v>82.275811479919298</v>
      </c>
      <c r="F72" s="26">
        <f t="shared" si="1"/>
        <v>72.143774069319647</v>
      </c>
      <c r="I72">
        <v>77</v>
      </c>
    </row>
    <row r="73" spans="1:9" x14ac:dyDescent="0.3">
      <c r="A73" s="3">
        <v>72</v>
      </c>
      <c r="B73" s="3">
        <v>8443</v>
      </c>
      <c r="C73" s="3">
        <v>7223</v>
      </c>
      <c r="D73" s="3">
        <v>82</v>
      </c>
      <c r="E73" s="3">
        <v>86.521378656875498</v>
      </c>
      <c r="F73" s="26">
        <f t="shared" si="1"/>
        <v>85.550159895771642</v>
      </c>
      <c r="I73">
        <v>78</v>
      </c>
    </row>
    <row r="74" spans="1:9" x14ac:dyDescent="0.3">
      <c r="A74" s="3">
        <v>73</v>
      </c>
      <c r="B74" s="3">
        <v>10463</v>
      </c>
      <c r="C74" s="3">
        <v>7806</v>
      </c>
      <c r="D74" s="3">
        <v>1109</v>
      </c>
      <c r="E74" s="3">
        <v>85.205008123864999</v>
      </c>
      <c r="F74" s="26">
        <f t="shared" si="1"/>
        <v>74.605753607951826</v>
      </c>
      <c r="I74">
        <v>79</v>
      </c>
    </row>
    <row r="75" spans="1:9" x14ac:dyDescent="0.3">
      <c r="A75" s="3">
        <v>74</v>
      </c>
      <c r="B75" s="3">
        <v>12759</v>
      </c>
      <c r="C75" s="3">
        <v>10071</v>
      </c>
      <c r="D75" s="3">
        <v>648</v>
      </c>
      <c r="E75" s="3">
        <v>84.011286150952202</v>
      </c>
      <c r="F75" s="26">
        <f t="shared" si="1"/>
        <v>78.932518222431227</v>
      </c>
      <c r="I75">
        <v>80</v>
      </c>
    </row>
    <row r="76" spans="1:9" x14ac:dyDescent="0.3">
      <c r="A76" s="3">
        <v>75</v>
      </c>
      <c r="B76" s="3">
        <v>8406</v>
      </c>
      <c r="C76" s="3">
        <v>6135</v>
      </c>
      <c r="D76" s="3">
        <v>360</v>
      </c>
      <c r="E76" s="3">
        <v>77.266238401142004</v>
      </c>
      <c r="F76" s="26">
        <f t="shared" si="1"/>
        <v>72.983583154889359</v>
      </c>
      <c r="I76">
        <v>81</v>
      </c>
    </row>
    <row r="77" spans="1:9" x14ac:dyDescent="0.3">
      <c r="A77" s="3">
        <v>76</v>
      </c>
      <c r="B77" s="3">
        <v>7310</v>
      </c>
      <c r="C77" s="3">
        <v>5416</v>
      </c>
      <c r="D77" s="3">
        <v>413</v>
      </c>
      <c r="E77" s="3">
        <v>79.740082079343296</v>
      </c>
      <c r="F77" s="26">
        <f t="shared" si="1"/>
        <v>74.090287277701776</v>
      </c>
      <c r="I77">
        <v>82</v>
      </c>
    </row>
    <row r="78" spans="1:9" x14ac:dyDescent="0.3">
      <c r="A78" s="3">
        <v>77</v>
      </c>
      <c r="B78" s="3">
        <v>10789</v>
      </c>
      <c r="C78" s="3">
        <v>9096</v>
      </c>
      <c r="D78" s="3">
        <v>545</v>
      </c>
      <c r="E78" s="3">
        <v>89.359532857540003</v>
      </c>
      <c r="F78" s="26">
        <f t="shared" si="1"/>
        <v>84.308091574752069</v>
      </c>
      <c r="I78">
        <v>83</v>
      </c>
    </row>
    <row r="79" spans="1:9" x14ac:dyDescent="0.3">
      <c r="A79" s="3">
        <v>78</v>
      </c>
      <c r="B79" s="3">
        <v>8542</v>
      </c>
      <c r="C79" s="3">
        <v>7647</v>
      </c>
      <c r="D79" s="3">
        <v>152</v>
      </c>
      <c r="E79" s="3">
        <v>91.301802856473898</v>
      </c>
      <c r="F79" s="26">
        <f t="shared" si="1"/>
        <v>89.522360103020375</v>
      </c>
      <c r="I79">
        <v>84</v>
      </c>
    </row>
    <row r="80" spans="1:9" x14ac:dyDescent="0.3">
      <c r="A80" s="3">
        <v>79</v>
      </c>
      <c r="B80" s="3">
        <v>8247</v>
      </c>
      <c r="C80" s="3">
        <v>7688</v>
      </c>
      <c r="D80" s="3">
        <v>76</v>
      </c>
      <c r="E80" s="3">
        <v>94.143324845398297</v>
      </c>
      <c r="F80" s="26">
        <f t="shared" si="1"/>
        <v>93.221777616102827</v>
      </c>
      <c r="I80">
        <v>85</v>
      </c>
    </row>
    <row r="81" spans="1:9" x14ac:dyDescent="0.3">
      <c r="A81" s="3">
        <v>80</v>
      </c>
      <c r="B81" s="3">
        <v>8582</v>
      </c>
      <c r="C81" s="3">
        <v>6947</v>
      </c>
      <c r="D81" s="3">
        <v>202</v>
      </c>
      <c r="E81" s="3">
        <v>83.3022605453274</v>
      </c>
      <c r="F81" s="26">
        <f t="shared" si="1"/>
        <v>80.948496853880215</v>
      </c>
      <c r="I81">
        <v>86</v>
      </c>
    </row>
    <row r="82" spans="1:9" x14ac:dyDescent="0.3">
      <c r="A82" s="3">
        <v>81</v>
      </c>
      <c r="B82" s="3">
        <v>7885</v>
      </c>
      <c r="C82" s="3">
        <v>5736</v>
      </c>
      <c r="D82" s="3">
        <v>226</v>
      </c>
      <c r="E82" s="3">
        <v>75.611921369689199</v>
      </c>
      <c r="F82" s="26">
        <f t="shared" si="1"/>
        <v>72.745719720989214</v>
      </c>
      <c r="I82">
        <v>87</v>
      </c>
    </row>
    <row r="83" spans="1:9" x14ac:dyDescent="0.3">
      <c r="A83" s="3">
        <v>82</v>
      </c>
      <c r="B83" s="3">
        <v>8061</v>
      </c>
      <c r="C83" s="3">
        <v>6777</v>
      </c>
      <c r="D83" s="3">
        <v>155</v>
      </c>
      <c r="E83" s="3">
        <v>85.994293511971193</v>
      </c>
      <c r="F83" s="26">
        <f t="shared" si="1"/>
        <v>84.071455154447335</v>
      </c>
      <c r="I83">
        <v>88</v>
      </c>
    </row>
    <row r="84" spans="1:9" x14ac:dyDescent="0.3">
      <c r="A84" s="3">
        <v>83</v>
      </c>
      <c r="B84" s="3">
        <v>9784</v>
      </c>
      <c r="C84" s="3">
        <v>8930</v>
      </c>
      <c r="D84" s="3">
        <v>64</v>
      </c>
      <c r="E84" s="3">
        <v>91.925592804578898</v>
      </c>
      <c r="F84" s="26">
        <f t="shared" si="1"/>
        <v>91.271463614063777</v>
      </c>
      <c r="I84">
        <v>89</v>
      </c>
    </row>
    <row r="85" spans="1:9" x14ac:dyDescent="0.3">
      <c r="A85" s="3">
        <v>84</v>
      </c>
      <c r="B85" s="3">
        <v>9408</v>
      </c>
      <c r="C85" s="3">
        <v>8287</v>
      </c>
      <c r="D85" s="3">
        <v>133</v>
      </c>
      <c r="E85" s="3">
        <v>89.498299319727806</v>
      </c>
      <c r="F85" s="26">
        <f t="shared" si="1"/>
        <v>88.08460884353741</v>
      </c>
      <c r="I85">
        <v>90</v>
      </c>
    </row>
    <row r="86" spans="1:9" x14ac:dyDescent="0.3">
      <c r="A86" s="3">
        <v>85</v>
      </c>
      <c r="B86" s="3">
        <v>6417</v>
      </c>
      <c r="C86" s="3">
        <v>4859</v>
      </c>
      <c r="D86" s="3">
        <v>268</v>
      </c>
      <c r="E86" s="3">
        <v>79.897148200093497</v>
      </c>
      <c r="F86" s="26">
        <f t="shared" si="1"/>
        <v>75.72074177964781</v>
      </c>
      <c r="I86">
        <v>91</v>
      </c>
    </row>
    <row r="87" spans="1:9" x14ac:dyDescent="0.3">
      <c r="A87" s="3">
        <v>86</v>
      </c>
      <c r="B87" s="3">
        <v>12694</v>
      </c>
      <c r="C87" s="3">
        <v>11611</v>
      </c>
      <c r="D87" s="3">
        <v>125</v>
      </c>
      <c r="E87" s="3">
        <v>92.453127461792903</v>
      </c>
      <c r="F87" s="26">
        <f t="shared" si="1"/>
        <v>91.468410272569713</v>
      </c>
      <c r="I87">
        <v>92</v>
      </c>
    </row>
    <row r="88" spans="1:9" x14ac:dyDescent="0.3">
      <c r="A88" s="3">
        <v>87</v>
      </c>
      <c r="B88" s="3">
        <v>7149</v>
      </c>
      <c r="C88" s="3">
        <v>5726</v>
      </c>
      <c r="D88" s="3">
        <v>225</v>
      </c>
      <c r="E88" s="3">
        <v>83.242411526087494</v>
      </c>
      <c r="F88" s="26">
        <f t="shared" si="1"/>
        <v>80.095118198349425</v>
      </c>
      <c r="I88">
        <v>93</v>
      </c>
    </row>
    <row r="89" spans="1:9" x14ac:dyDescent="0.3">
      <c r="A89" s="3">
        <v>88</v>
      </c>
      <c r="B89" s="3">
        <v>9970</v>
      </c>
      <c r="C89" s="3">
        <v>9097</v>
      </c>
      <c r="D89" s="3">
        <v>11</v>
      </c>
      <c r="E89" s="3">
        <v>91.354062186559602</v>
      </c>
      <c r="F89" s="26">
        <f t="shared" si="1"/>
        <v>91.243731193580743</v>
      </c>
      <c r="I89">
        <v>94</v>
      </c>
    </row>
    <row r="90" spans="1:9" x14ac:dyDescent="0.3">
      <c r="A90" s="3">
        <v>89</v>
      </c>
      <c r="B90" s="3">
        <v>5481</v>
      </c>
      <c r="C90" s="3">
        <v>4453</v>
      </c>
      <c r="D90" s="3">
        <v>153</v>
      </c>
      <c r="E90" s="3">
        <v>84.035759897828797</v>
      </c>
      <c r="F90" s="26">
        <f t="shared" si="1"/>
        <v>81.244298485677803</v>
      </c>
      <c r="I90">
        <v>95</v>
      </c>
    </row>
    <row r="91" spans="1:9" x14ac:dyDescent="0.3">
      <c r="A91" s="3">
        <v>90</v>
      </c>
      <c r="B91" s="3">
        <v>6328</v>
      </c>
      <c r="C91" s="3">
        <v>5724</v>
      </c>
      <c r="D91" s="3">
        <v>60</v>
      </c>
      <c r="E91" s="3">
        <v>91.403286978508206</v>
      </c>
      <c r="F91" s="26">
        <f t="shared" si="1"/>
        <v>90.455120101137794</v>
      </c>
      <c r="I91">
        <v>96</v>
      </c>
    </row>
    <row r="92" spans="1:9" x14ac:dyDescent="0.3">
      <c r="A92" s="3">
        <v>91</v>
      </c>
      <c r="B92" s="3">
        <v>5768</v>
      </c>
      <c r="C92" s="3">
        <v>5077</v>
      </c>
      <c r="D92" s="3">
        <v>75</v>
      </c>
      <c r="E92" s="3">
        <v>89.320388349514502</v>
      </c>
      <c r="F92" s="26">
        <f t="shared" si="1"/>
        <v>88.020110957004164</v>
      </c>
      <c r="I92">
        <v>97</v>
      </c>
    </row>
    <row r="93" spans="1:9" x14ac:dyDescent="0.3">
      <c r="A93" s="3">
        <v>92</v>
      </c>
      <c r="B93" s="3">
        <v>9961</v>
      </c>
      <c r="C93" s="3">
        <v>8019</v>
      </c>
      <c r="D93" s="3">
        <v>284</v>
      </c>
      <c r="E93" s="3">
        <v>83.355084830840198</v>
      </c>
      <c r="F93" s="26">
        <f t="shared" si="1"/>
        <v>80.503965465314721</v>
      </c>
      <c r="I93">
        <v>98</v>
      </c>
    </row>
    <row r="94" spans="1:9" x14ac:dyDescent="0.3">
      <c r="A94" s="3">
        <v>93</v>
      </c>
      <c r="B94" s="3">
        <v>10528</v>
      </c>
      <c r="C94" s="3">
        <v>7610</v>
      </c>
      <c r="D94" s="3">
        <v>749</v>
      </c>
      <c r="E94" s="3">
        <v>79.397796352583498</v>
      </c>
      <c r="F94" s="26">
        <f t="shared" si="1"/>
        <v>72.283434650455931</v>
      </c>
      <c r="I94">
        <v>99</v>
      </c>
    </row>
    <row r="95" spans="1:9" x14ac:dyDescent="0.3">
      <c r="A95" s="3">
        <v>94</v>
      </c>
      <c r="B95" s="3">
        <v>12798</v>
      </c>
      <c r="C95" s="3">
        <v>7556</v>
      </c>
      <c r="D95" s="3">
        <v>1592</v>
      </c>
      <c r="E95" s="3">
        <v>71.479918737302697</v>
      </c>
      <c r="F95" s="26">
        <f t="shared" si="1"/>
        <v>59.040475074230351</v>
      </c>
      <c r="I95">
        <v>100</v>
      </c>
    </row>
    <row r="96" spans="1:9" x14ac:dyDescent="0.3">
      <c r="A96" s="3">
        <v>95</v>
      </c>
      <c r="B96" s="3">
        <v>4348</v>
      </c>
      <c r="C96" s="3">
        <v>3754</v>
      </c>
      <c r="D96" s="3">
        <v>20</v>
      </c>
      <c r="E96" s="3">
        <v>86.798528058877594</v>
      </c>
      <c r="F96" s="26">
        <f t="shared" si="1"/>
        <v>86.338546458141678</v>
      </c>
      <c r="I96">
        <v>101</v>
      </c>
    </row>
    <row r="97" spans="1:9" x14ac:dyDescent="0.3">
      <c r="A97" s="3">
        <v>96</v>
      </c>
      <c r="B97" s="3">
        <v>7647</v>
      </c>
      <c r="C97" s="3">
        <v>6522</v>
      </c>
      <c r="D97" s="3">
        <v>149</v>
      </c>
      <c r="E97" s="3">
        <v>87.236824898652998</v>
      </c>
      <c r="F97" s="26">
        <f t="shared" si="1"/>
        <v>85.288348371910558</v>
      </c>
      <c r="I97">
        <v>102</v>
      </c>
    </row>
    <row r="98" spans="1:9" x14ac:dyDescent="0.3">
      <c r="A98" s="3">
        <v>97</v>
      </c>
      <c r="B98" s="3">
        <v>10401</v>
      </c>
      <c r="C98" s="3">
        <v>9646</v>
      </c>
      <c r="D98" s="3">
        <v>49</v>
      </c>
      <c r="E98" s="3">
        <v>93.212191135467705</v>
      </c>
      <c r="F98" s="26">
        <f t="shared" si="1"/>
        <v>92.741082588212677</v>
      </c>
      <c r="I98">
        <v>103</v>
      </c>
    </row>
    <row r="99" spans="1:9" x14ac:dyDescent="0.3">
      <c r="A99" s="3">
        <v>98</v>
      </c>
      <c r="B99" s="3">
        <v>7478</v>
      </c>
      <c r="C99" s="3">
        <v>6480</v>
      </c>
      <c r="D99" s="3">
        <v>75</v>
      </c>
      <c r="E99" s="3">
        <v>87.657127574217697</v>
      </c>
      <c r="F99" s="26">
        <f t="shared" si="1"/>
        <v>86.654185611125968</v>
      </c>
      <c r="I99">
        <v>104</v>
      </c>
    </row>
    <row r="100" spans="1:9" x14ac:dyDescent="0.3">
      <c r="A100" s="3">
        <v>99</v>
      </c>
      <c r="B100" s="3">
        <v>11181</v>
      </c>
      <c r="C100" s="3">
        <v>9025</v>
      </c>
      <c r="D100" s="3">
        <v>269</v>
      </c>
      <c r="E100" s="3">
        <v>83.123155352830693</v>
      </c>
      <c r="F100" s="26">
        <f t="shared" si="1"/>
        <v>80.717288256864322</v>
      </c>
      <c r="I100">
        <v>105</v>
      </c>
    </row>
    <row r="101" spans="1:9" x14ac:dyDescent="0.3">
      <c r="A101" s="3">
        <v>100</v>
      </c>
      <c r="B101" s="3">
        <v>7821</v>
      </c>
      <c r="C101" s="3">
        <v>6700</v>
      </c>
      <c r="D101" s="3">
        <v>97</v>
      </c>
      <c r="E101" s="3">
        <v>86.907045134893195</v>
      </c>
      <c r="F101" s="26">
        <f t="shared" si="1"/>
        <v>85.666794527554018</v>
      </c>
      <c r="I101">
        <v>106</v>
      </c>
    </row>
    <row r="102" spans="1:9" x14ac:dyDescent="0.3">
      <c r="A102" s="3">
        <v>101</v>
      </c>
      <c r="B102" s="3">
        <v>9782</v>
      </c>
      <c r="C102" s="3">
        <v>7243</v>
      </c>
      <c r="D102" s="3">
        <v>53</v>
      </c>
      <c r="E102" s="3">
        <v>74.585974238397</v>
      </c>
      <c r="F102" s="26">
        <f t="shared" si="1"/>
        <v>74.044162747904309</v>
      </c>
      <c r="I102">
        <v>107</v>
      </c>
    </row>
    <row r="103" spans="1:9" x14ac:dyDescent="0.3">
      <c r="A103" s="3">
        <v>102</v>
      </c>
      <c r="B103" s="3">
        <v>9437</v>
      </c>
      <c r="C103" s="3">
        <v>6503</v>
      </c>
      <c r="D103" s="3">
        <v>750</v>
      </c>
      <c r="E103" s="3">
        <v>76.857052029246503</v>
      </c>
      <c r="F103" s="26">
        <f t="shared" si="1"/>
        <v>68.909611105224116</v>
      </c>
      <c r="I103">
        <v>108</v>
      </c>
    </row>
    <row r="104" spans="1:9" x14ac:dyDescent="0.3">
      <c r="A104" s="3">
        <v>103</v>
      </c>
      <c r="B104" s="3">
        <v>8753</v>
      </c>
      <c r="C104" s="3">
        <v>7356</v>
      </c>
      <c r="D104" s="3">
        <v>72</v>
      </c>
      <c r="E104" s="3">
        <v>84.862332914429302</v>
      </c>
      <c r="F104" s="26">
        <f t="shared" si="1"/>
        <v>84.039757797326629</v>
      </c>
      <c r="I104">
        <v>109</v>
      </c>
    </row>
    <row r="105" spans="1:9" x14ac:dyDescent="0.3">
      <c r="A105" s="3">
        <v>104</v>
      </c>
      <c r="B105" s="3">
        <v>9138</v>
      </c>
      <c r="C105" s="3">
        <v>8306</v>
      </c>
      <c r="D105" s="3">
        <v>180</v>
      </c>
      <c r="E105" s="3">
        <v>92.864959509739506</v>
      </c>
      <c r="F105" s="26">
        <f t="shared" si="1"/>
        <v>90.89516305537316</v>
      </c>
      <c r="I105">
        <v>110</v>
      </c>
    </row>
    <row r="106" spans="1:9" x14ac:dyDescent="0.3">
      <c r="A106" s="3">
        <v>105</v>
      </c>
      <c r="B106" s="3">
        <v>4684</v>
      </c>
      <c r="C106" s="3">
        <v>3389</v>
      </c>
      <c r="D106" s="3">
        <v>326</v>
      </c>
      <c r="E106" s="3">
        <v>79.312553373185295</v>
      </c>
      <c r="F106" s="26">
        <f t="shared" si="1"/>
        <v>72.35269000853971</v>
      </c>
      <c r="I106">
        <v>111</v>
      </c>
    </row>
    <row r="107" spans="1:9" x14ac:dyDescent="0.3">
      <c r="A107" s="3">
        <v>106</v>
      </c>
      <c r="B107" s="3">
        <v>7905</v>
      </c>
      <c r="C107" s="3">
        <v>5268</v>
      </c>
      <c r="D107" s="3">
        <v>766</v>
      </c>
      <c r="E107" s="3">
        <v>76.331435800126499</v>
      </c>
      <c r="F107" s="26">
        <f t="shared" si="1"/>
        <v>66.641366223908918</v>
      </c>
      <c r="I107">
        <v>112</v>
      </c>
    </row>
    <row r="108" spans="1:9" x14ac:dyDescent="0.3">
      <c r="A108" s="3">
        <v>107</v>
      </c>
      <c r="B108" s="3">
        <v>8298</v>
      </c>
      <c r="C108" s="3">
        <v>7275</v>
      </c>
      <c r="D108" s="3">
        <v>57</v>
      </c>
      <c r="E108" s="3">
        <v>88.358640636297906</v>
      </c>
      <c r="F108" s="26">
        <f t="shared" si="1"/>
        <v>87.671728127259584</v>
      </c>
      <c r="I108">
        <v>113</v>
      </c>
    </row>
    <row r="109" spans="1:9" x14ac:dyDescent="0.3">
      <c r="A109" s="3">
        <v>108</v>
      </c>
      <c r="B109" s="3">
        <v>6275</v>
      </c>
      <c r="C109" s="3">
        <v>5305</v>
      </c>
      <c r="D109" s="3">
        <v>110</v>
      </c>
      <c r="E109" s="3">
        <v>86.294820717131401</v>
      </c>
      <c r="F109" s="26">
        <f t="shared" si="1"/>
        <v>84.541832669322716</v>
      </c>
      <c r="I109">
        <v>114</v>
      </c>
    </row>
    <row r="110" spans="1:9" x14ac:dyDescent="0.3">
      <c r="A110" s="3">
        <v>109</v>
      </c>
      <c r="B110" s="3">
        <v>8802</v>
      </c>
      <c r="C110" s="3">
        <v>8211</v>
      </c>
      <c r="D110" s="3">
        <v>77</v>
      </c>
      <c r="E110" s="3">
        <v>94.160418086798401</v>
      </c>
      <c r="F110" s="26">
        <f t="shared" si="1"/>
        <v>93.285616905248801</v>
      </c>
      <c r="I110">
        <v>115</v>
      </c>
    </row>
    <row r="111" spans="1:9" x14ac:dyDescent="0.3">
      <c r="A111" s="3">
        <v>110</v>
      </c>
      <c r="B111" s="3">
        <v>8185</v>
      </c>
      <c r="C111" s="3">
        <v>7158</v>
      </c>
      <c r="D111" s="3">
        <v>193</v>
      </c>
      <c r="E111" s="3">
        <v>89.810629199755596</v>
      </c>
      <c r="F111" s="26">
        <f t="shared" si="1"/>
        <v>87.452657299938906</v>
      </c>
      <c r="I111">
        <v>116</v>
      </c>
    </row>
    <row r="112" spans="1:9" x14ac:dyDescent="0.3">
      <c r="A112" s="3">
        <v>111</v>
      </c>
      <c r="B112" s="3">
        <v>8199</v>
      </c>
      <c r="C112" s="3">
        <v>6734</v>
      </c>
      <c r="D112" s="3">
        <v>310</v>
      </c>
      <c r="E112" s="3">
        <v>85.912916209293797</v>
      </c>
      <c r="F112" s="26">
        <f t="shared" si="1"/>
        <v>82.13196731308696</v>
      </c>
      <c r="I112">
        <v>118</v>
      </c>
    </row>
    <row r="113" spans="1:9" x14ac:dyDescent="0.3">
      <c r="A113" s="3">
        <v>112</v>
      </c>
      <c r="B113" s="3">
        <v>15629</v>
      </c>
      <c r="C113" s="3">
        <v>13547</v>
      </c>
      <c r="D113" s="3">
        <v>150</v>
      </c>
      <c r="E113" s="3">
        <v>87.638364578667804</v>
      </c>
      <c r="F113" s="26">
        <f t="shared" si="1"/>
        <v>86.678610275769401</v>
      </c>
      <c r="I113">
        <v>119</v>
      </c>
    </row>
    <row r="114" spans="1:9" x14ac:dyDescent="0.3">
      <c r="A114" s="3">
        <v>113</v>
      </c>
      <c r="B114" s="3">
        <v>15951</v>
      </c>
      <c r="C114" s="3">
        <v>13517</v>
      </c>
      <c r="D114" s="3">
        <v>444</v>
      </c>
      <c r="E114" s="3">
        <v>87.524293147764993</v>
      </c>
      <c r="F114" s="26">
        <f t="shared" si="1"/>
        <v>84.74076860384929</v>
      </c>
      <c r="I114">
        <v>120</v>
      </c>
    </row>
    <row r="115" spans="1:9" x14ac:dyDescent="0.3">
      <c r="A115" s="3"/>
      <c r="B115" s="3"/>
      <c r="C115" s="3"/>
      <c r="D115" s="3"/>
      <c r="E115" s="3"/>
      <c r="F115" s="26" t="str">
        <f t="shared" si="1"/>
        <v/>
      </c>
    </row>
    <row r="116" spans="1:9" x14ac:dyDescent="0.3">
      <c r="A116" s="3"/>
      <c r="B116" s="3"/>
      <c r="C116" s="3"/>
      <c r="D116" s="3"/>
      <c r="E116" s="3"/>
      <c r="F116" s="26" t="str">
        <f t="shared" si="1"/>
        <v/>
      </c>
    </row>
    <row r="117" spans="1:9" x14ac:dyDescent="0.3">
      <c r="A117" s="3"/>
      <c r="B117" s="3"/>
      <c r="C117" s="3"/>
      <c r="D117" s="3"/>
      <c r="E117" s="3"/>
      <c r="F117" s="26" t="str">
        <f t="shared" si="1"/>
        <v/>
      </c>
    </row>
    <row r="118" spans="1:9" x14ac:dyDescent="0.3">
      <c r="A118" s="3"/>
      <c r="B118" s="3"/>
      <c r="C118" s="3"/>
      <c r="D118" s="3"/>
      <c r="E118" s="3"/>
      <c r="F118" s="26" t="str">
        <f t="shared" si="1"/>
        <v/>
      </c>
    </row>
    <row r="119" spans="1:9" x14ac:dyDescent="0.3">
      <c r="A119" s="3"/>
      <c r="B119" s="3"/>
      <c r="C119" s="3"/>
      <c r="D119" s="3"/>
      <c r="E119" s="3"/>
      <c r="F119" s="26" t="str">
        <f t="shared" si="1"/>
        <v/>
      </c>
    </row>
    <row r="120" spans="1:9" x14ac:dyDescent="0.3">
      <c r="A120" s="3"/>
      <c r="B120" s="3"/>
      <c r="C120" s="3"/>
      <c r="D120" s="3"/>
      <c r="E120" s="3"/>
      <c r="F120" s="26" t="str">
        <f t="shared" si="1"/>
        <v/>
      </c>
    </row>
    <row r="121" spans="1:9" x14ac:dyDescent="0.3">
      <c r="A121" s="3"/>
      <c r="B121" s="3"/>
      <c r="C121" s="3"/>
      <c r="D121" s="3"/>
      <c r="E121" s="3"/>
      <c r="F121" s="26" t="str">
        <f t="shared" si="1"/>
        <v/>
      </c>
    </row>
    <row r="122" spans="1:9" x14ac:dyDescent="0.3">
      <c r="A122" s="3"/>
      <c r="B122" s="3"/>
      <c r="C122" s="3"/>
      <c r="D122" s="3"/>
      <c r="E122" s="3"/>
      <c r="F122" s="26" t="str">
        <f t="shared" si="1"/>
        <v/>
      </c>
    </row>
    <row r="123" spans="1:9" x14ac:dyDescent="0.3">
      <c r="A123" s="3"/>
      <c r="B123" s="3"/>
      <c r="C123" s="3"/>
      <c r="D123" s="3"/>
      <c r="E123" s="3"/>
      <c r="F123" s="26" t="str">
        <f t="shared" si="1"/>
        <v/>
      </c>
    </row>
    <row r="124" spans="1:9" x14ac:dyDescent="0.3">
      <c r="A124" s="3"/>
      <c r="B124" s="3"/>
      <c r="C124" s="3"/>
      <c r="D124" s="3"/>
      <c r="E124" s="3"/>
      <c r="F124" s="26" t="str">
        <f t="shared" si="1"/>
        <v/>
      </c>
    </row>
    <row r="125" spans="1:9" x14ac:dyDescent="0.3">
      <c r="A125" s="3"/>
      <c r="B125" s="3"/>
      <c r="C125" s="3"/>
      <c r="D125" s="3"/>
      <c r="E125" s="3"/>
      <c r="F125" s="26" t="str">
        <f t="shared" si="1"/>
        <v/>
      </c>
    </row>
    <row r="126" spans="1:9" x14ac:dyDescent="0.3">
      <c r="A126" s="3"/>
      <c r="B126" s="3"/>
      <c r="C126" s="3"/>
      <c r="D126" s="3"/>
      <c r="E126" s="3"/>
      <c r="F126" s="26" t="str">
        <f t="shared" si="1"/>
        <v/>
      </c>
    </row>
    <row r="127" spans="1:9" x14ac:dyDescent="0.3">
      <c r="A127" s="3"/>
      <c r="B127" s="3"/>
      <c r="C127" s="3"/>
      <c r="D127" s="3"/>
      <c r="E127" s="3"/>
      <c r="F127" s="26" t="str">
        <f t="shared" si="1"/>
        <v/>
      </c>
    </row>
    <row r="128" spans="1:9" x14ac:dyDescent="0.3">
      <c r="A128" s="3"/>
      <c r="B128" s="3"/>
      <c r="C128" s="3"/>
      <c r="D128" s="3"/>
      <c r="E128" s="3"/>
      <c r="F128" s="26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6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6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6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6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6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6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6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6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6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6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6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6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6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6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6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6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6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6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6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6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6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6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6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6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6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6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6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6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6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6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6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6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6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6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6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6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6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6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6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6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6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6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6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6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6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6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6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6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6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6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6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6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6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6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6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6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6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6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6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6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6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6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6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6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6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6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6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6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6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6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6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6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7"/>
  <sheetViews>
    <sheetView showGridLines="0" tabSelected="1" workbookViewId="0">
      <selection activeCell="N25" sqref="N25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2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32" t="s">
        <v>60</v>
      </c>
      <c r="C2" s="32"/>
      <c r="H2" s="31" t="s">
        <v>43</v>
      </c>
      <c r="I2" s="31"/>
      <c r="J2" s="31"/>
      <c r="K2" s="31"/>
      <c r="L2" s="31"/>
      <c r="M2" s="31"/>
      <c r="N2" s="31"/>
      <c r="P2" s="32" t="s">
        <v>44</v>
      </c>
      <c r="Q2" s="32"/>
      <c r="R2" s="32"/>
      <c r="S2" s="32"/>
      <c r="U2" s="32" t="s">
        <v>51</v>
      </c>
      <c r="V2" s="32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66</v>
      </c>
      <c r="M3" s="19" t="s">
        <v>67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84.872979087719159</v>
      </c>
      <c r="D4" s="15"/>
      <c r="E4" s="15"/>
      <c r="F4" s="15"/>
      <c r="H4" s="15">
        <f>C6</f>
        <v>68.242978445460395</v>
      </c>
      <c r="I4" t="str">
        <f>_xlfn.CONCAT("(","0,00","; ", ROUND(H4, 2),"]")</f>
        <v>(0,00; 68,24]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0.88495575221238942</v>
      </c>
      <c r="M4" s="15">
        <f>100*_xlfn.NORM.DIST(H4,$C$4,$C$5,TRUE)</f>
        <v>0.15183429051070968</v>
      </c>
      <c r="P4" t="str">
        <f>I4</f>
        <v>(0,00; 68,24]</v>
      </c>
      <c r="Q4" s="15">
        <f>K4</f>
        <v>1</v>
      </c>
      <c r="R4" s="15">
        <f t="shared" ref="R4:R13" si="0">M4*$C$9/100</f>
        <v>0.17157274827710192</v>
      </c>
      <c r="S4" s="15">
        <f>((Q4-R4)^2)/R4</f>
        <v>4.0000041864967102</v>
      </c>
      <c r="U4" t="s">
        <v>52</v>
      </c>
      <c r="V4" s="15">
        <f>S17</f>
        <v>22.226169262096612</v>
      </c>
    </row>
    <row r="5" spans="2:22" x14ac:dyDescent="0.3">
      <c r="B5" t="s">
        <v>18</v>
      </c>
      <c r="C5" s="15">
        <f>Processado!G3</f>
        <v>5.6106620495165362</v>
      </c>
      <c r="D5" s="15"/>
      <c r="E5" s="15"/>
      <c r="F5" s="15"/>
      <c r="H5" s="15">
        <f>H4+$C$11</f>
        <v>70.704190878175581</v>
      </c>
      <c r="I5" t="str">
        <f t="shared" ref="I5:I12" si="1">_xlfn.CONCAT("(",ROUND(H4, 2),"; ", IF(ISNUMBER(H5),_xlfn.CONCAT(ROUND(H5, 2),"]"),_xlfn.CONCAT(H5,")")))</f>
        <v>(68,24; 70,7]</v>
      </c>
      <c r="J5">
        <f>IF(ISNUMBER(H5),COUNTIF(Processado!$E$2:$E$200,"&lt;="&amp;normalidade!H5),COUNT(Processado!$E$2:$E$200))</f>
        <v>1</v>
      </c>
      <c r="K5">
        <f>J5-J4</f>
        <v>0</v>
      </c>
      <c r="L5" s="16">
        <f>100*K5/$C$9</f>
        <v>0</v>
      </c>
      <c r="M5" s="15">
        <f>100*(_xlfn.NORM.DIST(H5,$C$4,$C$5,TRUE)-_xlfn.NORM.DIST(H4,$C$4,$C$5,TRUE))</f>
        <v>0.42610976175884685</v>
      </c>
      <c r="P5" t="str">
        <f t="shared" ref="P5:P16" si="2">I5</f>
        <v>(68,24; 70,7]</v>
      </c>
      <c r="Q5" s="15">
        <f t="shared" ref="Q5:Q13" si="3">K5</f>
        <v>0</v>
      </c>
      <c r="R5" s="15">
        <f t="shared" si="0"/>
        <v>0.48150403078749698</v>
      </c>
      <c r="S5" s="15">
        <f t="shared" ref="S5:S13" si="4">((Q5-R5)^2)/R5</f>
        <v>0.48150403078749698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68.242978445460395</v>
      </c>
      <c r="D6" s="15"/>
      <c r="E6" s="15"/>
      <c r="F6" s="15"/>
      <c r="H6" s="15">
        <f t="shared" ref="H6:H15" si="5">H5+$C$11</f>
        <v>73.165403310890767</v>
      </c>
      <c r="I6" t="str">
        <f t="shared" si="1"/>
        <v>(70,7; 73,17]</v>
      </c>
      <c r="J6">
        <f>IF(ISNUMBER(H6),COUNTIF(Processado!$E$2:$E$200,"&lt;="&amp;normalidade!H6),COUNT(Processado!$E$2:$E$200))</f>
        <v>3</v>
      </c>
      <c r="K6">
        <f t="shared" ref="K6:K12" si="6">J6-J5</f>
        <v>2</v>
      </c>
      <c r="L6" s="16">
        <f t="shared" ref="L6:L12" si="7">100*K6/$C$9</f>
        <v>1.7699115044247788</v>
      </c>
      <c r="M6" s="15">
        <f t="shared" ref="M6:M15" si="8">100*(_xlfn.NORM.DIST(H6,$C$4,$C$5,TRUE)-_xlfn.NORM.DIST(H5,$C$4,$C$5,TRUE))</f>
        <v>1.2679743628978417</v>
      </c>
      <c r="P6" t="str">
        <f t="shared" si="2"/>
        <v>(70,7; 73,17]</v>
      </c>
      <c r="Q6" s="15">
        <f t="shared" si="3"/>
        <v>2</v>
      </c>
      <c r="R6" s="15">
        <f t="shared" si="0"/>
        <v>1.4328110300745613</v>
      </c>
      <c r="S6" s="15">
        <f t="shared" si="4"/>
        <v>0.22452599879018181</v>
      </c>
      <c r="U6" t="s">
        <v>54</v>
      </c>
      <c r="V6">
        <f>C10+2</f>
        <v>13</v>
      </c>
    </row>
    <row r="7" spans="2:22" x14ac:dyDescent="0.3">
      <c r="B7" t="s">
        <v>34</v>
      </c>
      <c r="C7" s="15">
        <f>Processado!G9</f>
        <v>95.316315205327399</v>
      </c>
      <c r="D7" s="15"/>
      <c r="E7" s="15"/>
      <c r="F7" s="15"/>
      <c r="H7" s="15">
        <f t="shared" si="5"/>
        <v>75.626615743605953</v>
      </c>
      <c r="I7" t="str">
        <f t="shared" si="1"/>
        <v>(73,17; 75,63]</v>
      </c>
      <c r="J7">
        <f>IF(ISNUMBER(H7),COUNTIF(Processado!$E$2:$E$200,"&lt;="&amp;normalidade!H7),COUNT(Processado!$E$2:$E$200))</f>
        <v>9</v>
      </c>
      <c r="K7">
        <f t="shared" si="6"/>
        <v>6</v>
      </c>
      <c r="L7" s="16">
        <f t="shared" si="7"/>
        <v>5.3097345132743365</v>
      </c>
      <c r="M7" s="15">
        <f t="shared" si="8"/>
        <v>3.1217292497731779</v>
      </c>
      <c r="P7" t="str">
        <f t="shared" si="2"/>
        <v>(73,17; 75,63]</v>
      </c>
      <c r="Q7" s="15">
        <f t="shared" si="3"/>
        <v>6</v>
      </c>
      <c r="R7" s="15">
        <f t="shared" si="0"/>
        <v>3.527554052243691</v>
      </c>
      <c r="S7" s="15">
        <f t="shared" si="4"/>
        <v>1.7329256686197179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27.073336759867004</v>
      </c>
      <c r="D8" s="15"/>
      <c r="E8" s="15"/>
      <c r="F8" s="15"/>
      <c r="H8" s="15">
        <f t="shared" si="5"/>
        <v>78.087828176321139</v>
      </c>
      <c r="I8" t="str">
        <f t="shared" si="1"/>
        <v>(75,63; 78,09]</v>
      </c>
      <c r="J8">
        <f>IF(ISNUMBER(H8),COUNTIF(Processado!$E$2:$E$200,"&lt;="&amp;normalidade!H8),COUNT(Processado!$E$2:$E$200))</f>
        <v>15</v>
      </c>
      <c r="K8">
        <f t="shared" si="6"/>
        <v>6</v>
      </c>
      <c r="L8" s="16">
        <f t="shared" si="7"/>
        <v>5.3097345132743365</v>
      </c>
      <c r="M8" s="15">
        <f t="shared" si="8"/>
        <v>6.3591261052638721</v>
      </c>
      <c r="P8" t="str">
        <f t="shared" si="2"/>
        <v>(75,63; 78,09]</v>
      </c>
      <c r="Q8" s="15">
        <f t="shared" si="3"/>
        <v>6</v>
      </c>
      <c r="R8" s="15">
        <f t="shared" si="0"/>
        <v>7.1858124989481755</v>
      </c>
      <c r="S8" s="15">
        <f t="shared" si="4"/>
        <v>0.19568438264532265</v>
      </c>
      <c r="U8" t="s">
        <v>56</v>
      </c>
      <c r="V8">
        <f>V6-V7-1</f>
        <v>10</v>
      </c>
    </row>
    <row r="9" spans="2:22" x14ac:dyDescent="0.3">
      <c r="B9" t="s">
        <v>37</v>
      </c>
      <c r="C9">
        <f>COUNT(Processado!A2:A200)</f>
        <v>113</v>
      </c>
      <c r="H9" s="15">
        <f t="shared" si="5"/>
        <v>80.549040609036325</v>
      </c>
      <c r="I9" t="str">
        <f t="shared" si="1"/>
        <v>(78,09; 80,55]</v>
      </c>
      <c r="J9">
        <f>IF(ISNUMBER(H9),COUNTIF(Processado!$E$2:$E$200,"&lt;="&amp;normalidade!H9),COUNT(Processado!$E$2:$E$200))</f>
        <v>26</v>
      </c>
      <c r="K9">
        <f t="shared" si="6"/>
        <v>11</v>
      </c>
      <c r="L9" s="16">
        <f t="shared" si="7"/>
        <v>9.7345132743362832</v>
      </c>
      <c r="M9" s="15">
        <f t="shared" si="8"/>
        <v>10.718514989340603</v>
      </c>
      <c r="P9" t="str">
        <f t="shared" si="2"/>
        <v>(78,09; 80,55]</v>
      </c>
      <c r="Q9" s="15">
        <f t="shared" si="3"/>
        <v>11</v>
      </c>
      <c r="R9" s="15">
        <f t="shared" si="0"/>
        <v>12.111921937954881</v>
      </c>
      <c r="S9" s="15">
        <f t="shared" si="4"/>
        <v>0.10207879496242037</v>
      </c>
      <c r="U9" t="s">
        <v>57</v>
      </c>
      <c r="V9" s="15">
        <f>_xlfn.CHISQ.INV.RT(V5,V8)</f>
        <v>18.307038053275146</v>
      </c>
    </row>
    <row r="10" spans="2:22" x14ac:dyDescent="0.3">
      <c r="B10" t="s">
        <v>36</v>
      </c>
      <c r="C10">
        <f>ROUND(SQRT(C9),0)</f>
        <v>11</v>
      </c>
      <c r="H10" s="15">
        <f t="shared" si="5"/>
        <v>83.010253041751511</v>
      </c>
      <c r="I10" t="str">
        <f t="shared" si="1"/>
        <v>(80,55; 83,01]</v>
      </c>
      <c r="J10">
        <f>IF(ISNUMBER(H10),COUNTIF(Processado!$E$2:$E$200,"&lt;="&amp;normalidade!H10),COUNT(Processado!$E$2:$E$200))</f>
        <v>32</v>
      </c>
      <c r="K10">
        <f t="shared" si="6"/>
        <v>6</v>
      </c>
      <c r="L10" s="16">
        <f t="shared" si="7"/>
        <v>5.3097345132743365</v>
      </c>
      <c r="M10" s="15">
        <f t="shared" si="8"/>
        <v>14.949266746927286</v>
      </c>
      <c r="P10" t="str">
        <f t="shared" si="2"/>
        <v>(80,55; 83,01]</v>
      </c>
      <c r="Q10" s="15">
        <f t="shared" si="3"/>
        <v>6</v>
      </c>
      <c r="R10" s="15">
        <f t="shared" si="0"/>
        <v>16.892671424027832</v>
      </c>
      <c r="S10" s="15">
        <f t="shared" si="4"/>
        <v>7.0237730773041891</v>
      </c>
      <c r="U10" s="33" t="str">
        <f>IF(S17&lt;V9,"Há indícios de normalidade","NÃO há indícios de normalidade")</f>
        <v>NÃO há indícios de normalidade</v>
      </c>
      <c r="V10" s="33"/>
    </row>
    <row r="11" spans="2:22" x14ac:dyDescent="0.3">
      <c r="B11" s="17" t="s">
        <v>39</v>
      </c>
      <c r="C11" s="18">
        <f>C8/C10</f>
        <v>2.4612124327151821</v>
      </c>
      <c r="D11" s="15"/>
      <c r="E11" s="15"/>
      <c r="F11" s="15"/>
      <c r="H11" s="15">
        <f t="shared" si="5"/>
        <v>85.471465474466697</v>
      </c>
      <c r="I11" t="str">
        <f t="shared" si="1"/>
        <v>(83,01; 85,47]</v>
      </c>
      <c r="J11">
        <f>IF(ISNUMBER(H11),COUNTIF(Processado!$E$2:$E$200,"&lt;="&amp;normalidade!H11),COUNT(Processado!$E$2:$E$200))</f>
        <v>56</v>
      </c>
      <c r="K11">
        <f t="shared" si="6"/>
        <v>24</v>
      </c>
      <c r="L11" s="16">
        <f t="shared" si="7"/>
        <v>21.238938053097346</v>
      </c>
      <c r="M11" s="15">
        <f t="shared" si="8"/>
        <v>17.25288458372868</v>
      </c>
      <c r="P11" t="str">
        <f t="shared" si="2"/>
        <v>(83,01; 85,47]</v>
      </c>
      <c r="Q11" s="15">
        <f t="shared" si="3"/>
        <v>24</v>
      </c>
      <c r="R11" s="15">
        <f t="shared" si="0"/>
        <v>19.495759579613406</v>
      </c>
      <c r="S11" s="15">
        <f t="shared" si="4"/>
        <v>1.0406458738781139</v>
      </c>
      <c r="U11" s="34"/>
      <c r="V11" s="34"/>
    </row>
    <row r="12" spans="2:22" x14ac:dyDescent="0.3">
      <c r="H12" s="15">
        <f t="shared" si="5"/>
        <v>87.932677907181883</v>
      </c>
      <c r="I12" t="str">
        <f t="shared" si="1"/>
        <v>(85,47; 87,93]</v>
      </c>
      <c r="J12">
        <f>IF(ISNUMBER(H12),COUNTIF(Processado!$E$2:$E$200,"&lt;="&amp;normalidade!H12),COUNT(Processado!$E$2:$E$200))</f>
        <v>77</v>
      </c>
      <c r="K12">
        <f t="shared" si="6"/>
        <v>21</v>
      </c>
      <c r="L12" s="16">
        <f t="shared" si="7"/>
        <v>18.584070796460178</v>
      </c>
      <c r="M12" s="15">
        <f t="shared" si="8"/>
        <v>16.476454752961455</v>
      </c>
      <c r="P12" t="str">
        <f t="shared" si="2"/>
        <v>(85,47; 87,93]</v>
      </c>
      <c r="Q12" s="15">
        <f t="shared" si="3"/>
        <v>21</v>
      </c>
      <c r="R12" s="15">
        <f t="shared" si="0"/>
        <v>18.618393870846443</v>
      </c>
      <c r="S12" s="15">
        <f>((Q12-R12)^2)/R12</f>
        <v>0.30464753263724575</v>
      </c>
      <c r="U12" s="34"/>
      <c r="V12" s="34"/>
    </row>
    <row r="13" spans="2:22" x14ac:dyDescent="0.3">
      <c r="H13" s="15">
        <f t="shared" si="5"/>
        <v>90.393890339897069</v>
      </c>
      <c r="I13" t="str">
        <f t="shared" ref="I13" si="9">_xlfn.CONCAT("(",ROUND(H12, 2),"; ", IF(ISNUMBER(H13),_xlfn.CONCAT(ROUND(H13, 2),"]"),_xlfn.CONCAT(H13,")")))</f>
        <v>(87,93; 90,39]</v>
      </c>
      <c r="J13">
        <f>IF(ISNUMBER(H13),COUNTIF(Processado!$E$2:$E$200,"&lt;="&amp;normalidade!H13),COUNT(Processado!$E$2:$E$200))</f>
        <v>98</v>
      </c>
      <c r="K13">
        <f t="shared" ref="K13" si="10">J13-J12</f>
        <v>21</v>
      </c>
      <c r="L13" s="16">
        <f t="shared" ref="L13" si="11">100*K13/$C$9</f>
        <v>18.584070796460178</v>
      </c>
      <c r="M13" s="15">
        <f t="shared" si="8"/>
        <v>13.020416249183352</v>
      </c>
      <c r="P13" t="str">
        <f t="shared" si="2"/>
        <v>(87,93; 90,39]</v>
      </c>
      <c r="Q13" s="15">
        <f t="shared" si="3"/>
        <v>21</v>
      </c>
      <c r="R13" s="15">
        <f t="shared" si="0"/>
        <v>14.713070361577188</v>
      </c>
      <c r="S13" s="15">
        <f t="shared" si="4"/>
        <v>2.6864198503188699</v>
      </c>
    </row>
    <row r="14" spans="2:22" x14ac:dyDescent="0.3">
      <c r="H14" s="15">
        <f t="shared" si="5"/>
        <v>92.855102772612256</v>
      </c>
      <c r="I14" t="str">
        <f t="shared" ref="I14" si="12">_xlfn.CONCAT("(",ROUND(H13, 2),"; ", IF(ISNUMBER(H14),_xlfn.CONCAT(ROUND(H14, 2),"]"),_xlfn.CONCAT(H14,")")))</f>
        <v>(90,39; 92,86]</v>
      </c>
      <c r="J14">
        <f>IF(ISNUMBER(H14),COUNTIF(Processado!$E$2:$E$200,"&lt;="&amp;normalidade!H14),COUNT(Processado!$E$2:$E$200))</f>
        <v>106</v>
      </c>
      <c r="K14">
        <f t="shared" ref="K14" si="13">J14-J13</f>
        <v>8</v>
      </c>
      <c r="L14" s="16">
        <f t="shared" ref="L14" si="14">100*K14/$C$9</f>
        <v>7.0796460176991154</v>
      </c>
      <c r="M14" s="15">
        <f t="shared" si="8"/>
        <v>8.5141048772242822</v>
      </c>
      <c r="P14" t="str">
        <f t="shared" si="2"/>
        <v>(90,39; 92,86]</v>
      </c>
      <c r="Q14" s="15">
        <f t="shared" ref="Q14:Q16" si="15">K14</f>
        <v>8</v>
      </c>
      <c r="R14" s="15">
        <f t="shared" ref="R14:R16" si="16">M14*$C$9/100</f>
        <v>9.6209385112634394</v>
      </c>
      <c r="S14" s="15">
        <f t="shared" ref="S14:S16" si="17">((Q14-R14)^2)/R14</f>
        <v>0.27309619058690926</v>
      </c>
    </row>
    <row r="15" spans="2:22" x14ac:dyDescent="0.3">
      <c r="H15" s="15">
        <f t="shared" si="5"/>
        <v>95.316315205327442</v>
      </c>
      <c r="I15" t="str">
        <f t="shared" ref="I15" si="18">_xlfn.CONCAT("(",ROUND(H14, 2),"; ", IF(ISNUMBER(H15),_xlfn.CONCAT(ROUND(H15, 2),"]"),_xlfn.CONCAT(H15,")")))</f>
        <v>(92,86; 95,32]</v>
      </c>
      <c r="J15">
        <f>IF(ISNUMBER(H15),COUNTIF(Processado!$E$2:$E$200,"&lt;="&amp;normalidade!H15),COUNT(Processado!$E$2:$E$200))</f>
        <v>113</v>
      </c>
      <c r="K15">
        <f t="shared" ref="K15" si="19">J15-J14</f>
        <v>7</v>
      </c>
      <c r="L15" s="16">
        <f t="shared" ref="L15" si="20">100*K15/$C$9</f>
        <v>6.1946902654867255</v>
      </c>
      <c r="M15" s="15">
        <f t="shared" si="8"/>
        <v>4.6067580576506062</v>
      </c>
      <c r="P15" t="str">
        <f t="shared" si="2"/>
        <v>(92,86; 95,32]</v>
      </c>
      <c r="Q15" s="15">
        <f t="shared" si="15"/>
        <v>7</v>
      </c>
      <c r="R15" s="15">
        <f t="shared" si="16"/>
        <v>5.2056366051451848</v>
      </c>
      <c r="S15" s="15">
        <f t="shared" si="17"/>
        <v>0.61851032582884247</v>
      </c>
    </row>
    <row r="16" spans="2:22" x14ac:dyDescent="0.3">
      <c r="H16" s="22" t="s">
        <v>40</v>
      </c>
      <c r="I16" s="17" t="str">
        <f t="shared" ref="I16" si="21">_xlfn.CONCAT("(",ROUND(H15, 2),"; ", IF(ISNUMBER(H16),_xlfn.CONCAT(ROUND(H16, 2),"]"),_xlfn.CONCAT(H16,")")))</f>
        <v>(95,32; ∞)</v>
      </c>
      <c r="J16" s="17">
        <f>IF(ISNUMBER(H16),COUNTIF(Processado!$E$2:$E$200,"&lt;="&amp;normalidade!H16),COUNT(Processado!$E$2:$E$200))</f>
        <v>113</v>
      </c>
      <c r="K16" s="17">
        <f t="shared" ref="K16" si="22">J16-J15</f>
        <v>0</v>
      </c>
      <c r="L16" s="20">
        <f t="shared" ref="L16" si="23">100*K16/$C$9</f>
        <v>0</v>
      </c>
      <c r="M16" s="18">
        <f>100*(1-_xlfn.NORM.DIST(H15,$C$4,$C$5,TRUE))</f>
        <v>3.1348259727792871</v>
      </c>
      <c r="P16" t="str">
        <f t="shared" si="2"/>
        <v>(95,32; ∞)</v>
      </c>
      <c r="Q16" s="15">
        <f t="shared" si="15"/>
        <v>0</v>
      </c>
      <c r="R16" s="15">
        <f t="shared" si="16"/>
        <v>3.5423533492405941</v>
      </c>
      <c r="S16" s="15">
        <f t="shared" si="17"/>
        <v>3.5423533492405941</v>
      </c>
    </row>
    <row r="17" spans="16:19" x14ac:dyDescent="0.3">
      <c r="P17" s="23" t="s">
        <v>49</v>
      </c>
      <c r="Q17" s="24">
        <f>SUM(Q4:Q16)</f>
        <v>113</v>
      </c>
      <c r="R17" s="24">
        <f>SUM(R4:R16)</f>
        <v>113</v>
      </c>
      <c r="S17" s="24">
        <f>SUM(S4:S16)</f>
        <v>22.226169262096612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2023-10-18T20:26:40Z</dcterms:modified>
</cp:coreProperties>
</file>