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DC97E5-87E1-4FFF-ACBA-33F7DC316771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Processado!$E$1</definedName>
    <definedName name="_xlchart.v1.3" hidden="1">Processado!$E$2:$E$91</definedName>
    <definedName name="_xlchart.v1.4" hidden="1">Processado!$B$1</definedName>
    <definedName name="_xlchart.v1.5" hidden="1">Processado!$B$2:$B$91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4" l="1"/>
  <c r="S10" i="4"/>
  <c r="S11" i="4"/>
  <c r="S13" i="4"/>
  <c r="R10" i="4"/>
  <c r="R11" i="4"/>
  <c r="R12" i="4"/>
  <c r="R13" i="4"/>
  <c r="Q10" i="4"/>
  <c r="Q11" i="4"/>
  <c r="Q12" i="4"/>
  <c r="Q13" i="4"/>
  <c r="P10" i="4"/>
  <c r="P11" i="4"/>
  <c r="P12" i="4"/>
  <c r="P13" i="4"/>
  <c r="R14" i="4"/>
  <c r="Q14" i="4"/>
  <c r="M10" i="4"/>
  <c r="M11" i="4"/>
  <c r="M12" i="4"/>
  <c r="M13" i="4"/>
  <c r="L10" i="4"/>
  <c r="L11" i="4"/>
  <c r="L12" i="4"/>
  <c r="L13" i="4"/>
  <c r="K10" i="4"/>
  <c r="K11" i="4"/>
  <c r="K12" i="4"/>
  <c r="K13" i="4"/>
  <c r="J10" i="4"/>
  <c r="J11" i="4"/>
  <c r="J12" i="4"/>
  <c r="J13" i="4"/>
  <c r="I9" i="4"/>
  <c r="I10" i="4"/>
  <c r="I11" i="4"/>
  <c r="I12" i="4"/>
  <c r="I13" i="4"/>
  <c r="H10" i="4"/>
  <c r="H11" i="4" s="1"/>
  <c r="H12" i="4" s="1"/>
  <c r="C9" i="4" l="1"/>
  <c r="C10" i="4" s="1"/>
  <c r="V6" i="4" s="1"/>
  <c r="V8" i="4" s="1"/>
  <c r="V9" i="4" s="1"/>
  <c r="F11" i="3" l="1"/>
  <c r="F2" i="3"/>
  <c r="C4" i="4" s="1"/>
  <c r="F3" i="3"/>
  <c r="C5" i="4" s="1"/>
  <c r="F8" i="3" l="1"/>
  <c r="F6" i="3"/>
  <c r="C6" i="4" s="1"/>
  <c r="H4" i="4" s="1"/>
  <c r="F7" i="3"/>
  <c r="C7" i="4" s="1"/>
  <c r="C8" i="4" s="1"/>
  <c r="C11" i="4" s="1"/>
  <c r="T19" i="1"/>
  <c r="S19" i="1"/>
  <c r="Q19" i="1"/>
  <c r="P19" i="1"/>
  <c r="O19" i="1"/>
  <c r="N19" i="1"/>
  <c r="I4" i="4" l="1"/>
  <c r="P4" i="4" s="1"/>
  <c r="J4" i="4"/>
  <c r="K4" i="4" s="1"/>
  <c r="H5" i="4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/>
  <c r="P6" i="4" s="1"/>
  <c r="Q4" i="4"/>
  <c r="S4" i="4" s="1"/>
  <c r="L4" i="4"/>
  <c r="P21" i="1"/>
  <c r="L5" i="4" l="1"/>
  <c r="Q5" i="4"/>
  <c r="S5" i="4" s="1"/>
  <c r="J6" i="4"/>
  <c r="K6" i="4" s="1"/>
  <c r="M6" i="4"/>
  <c r="R6" i="4" s="1"/>
  <c r="H7" i="4"/>
  <c r="Q6" i="4" l="1"/>
  <c r="S6" i="4" s="1"/>
  <c r="L6" i="4"/>
  <c r="J7" i="4"/>
  <c r="K7" i="4" s="1"/>
  <c r="M7" i="4"/>
  <c r="R7" i="4" s="1"/>
  <c r="H8" i="4"/>
  <c r="I8" i="4"/>
  <c r="P8" i="4" s="1"/>
  <c r="I7" i="4"/>
  <c r="P7" i="4" s="1"/>
  <c r="Q7" i="4" l="1"/>
  <c r="L7" i="4"/>
  <c r="J8" i="4"/>
  <c r="K8" i="4" s="1"/>
  <c r="H9" i="4"/>
  <c r="M8" i="4"/>
  <c r="R8" i="4" s="1"/>
  <c r="P9" i="4"/>
  <c r="M9" i="4" l="1"/>
  <c r="R9" i="4" s="1"/>
  <c r="J9" i="4"/>
  <c r="Q8" i="4"/>
  <c r="S8" i="4" s="1"/>
  <c r="L8" i="4"/>
  <c r="S7" i="4"/>
  <c r="K9" i="4" l="1"/>
  <c r="S14" i="4" l="1"/>
  <c r="Q9" i="4"/>
  <c r="L9" i="4"/>
  <c r="S9" i="4" l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<sst xmlns="http://schemas.openxmlformats.org/spreadsheetml/2006/main" count="77" uniqueCount="63">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</sst>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3796</c:v>
                </c:pt>
                <c:pt idx="1">
                  <c:v>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8073.8241097558239</c:v>
                </c:pt>
                <c:pt idx="1">
                  <c:v>8073.8241097558239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5531</c:v>
                </c:pt>
                <c:pt idx="1">
                  <c:v>9750</c:v>
                </c:pt>
                <c:pt idx="2">
                  <c:v>9380</c:v>
                </c:pt>
                <c:pt idx="3">
                  <c:v>10884</c:v>
                </c:pt>
                <c:pt idx="4">
                  <c:v>12669</c:v>
                </c:pt>
                <c:pt idx="5">
                  <c:v>9722</c:v>
                </c:pt>
                <c:pt idx="6">
                  <c:v>11388</c:v>
                </c:pt>
                <c:pt idx="7">
                  <c:v>8122</c:v>
                </c:pt>
                <c:pt idx="8">
                  <c:v>10263</c:v>
                </c:pt>
                <c:pt idx="9">
                  <c:v>9070</c:v>
                </c:pt>
                <c:pt idx="10">
                  <c:v>10541</c:v>
                </c:pt>
                <c:pt idx="11">
                  <c:v>8421</c:v>
                </c:pt>
                <c:pt idx="12">
                  <c:v>12247</c:v>
                </c:pt>
                <c:pt idx="13">
                  <c:v>10311</c:v>
                </c:pt>
                <c:pt idx="14">
                  <c:v>7201</c:v>
                </c:pt>
                <c:pt idx="15">
                  <c:v>8901</c:v>
                </c:pt>
                <c:pt idx="16">
                  <c:v>9776</c:v>
                </c:pt>
                <c:pt idx="17">
                  <c:v>14342</c:v>
                </c:pt>
                <c:pt idx="18">
                  <c:v>5722</c:v>
                </c:pt>
                <c:pt idx="19">
                  <c:v>13382</c:v>
                </c:pt>
                <c:pt idx="20">
                  <c:v>18175</c:v>
                </c:pt>
                <c:pt idx="21">
                  <c:v>10295</c:v>
                </c:pt>
                <c:pt idx="22">
                  <c:v>10007</c:v>
                </c:pt>
                <c:pt idx="23">
                  <c:v>7842</c:v>
                </c:pt>
                <c:pt idx="24">
                  <c:v>9217</c:v>
                </c:pt>
                <c:pt idx="25">
                  <c:v>9558</c:v>
                </c:pt>
                <c:pt idx="26">
                  <c:v>9897</c:v>
                </c:pt>
                <c:pt idx="27">
                  <c:v>13984</c:v>
                </c:pt>
                <c:pt idx="28">
                  <c:v>10964</c:v>
                </c:pt>
                <c:pt idx="29">
                  <c:v>21396</c:v>
                </c:pt>
                <c:pt idx="30">
                  <c:v>9103</c:v>
                </c:pt>
                <c:pt idx="31">
                  <c:v>7069</c:v>
                </c:pt>
                <c:pt idx="32">
                  <c:v>12348</c:v>
                </c:pt>
                <c:pt idx="33">
                  <c:v>15525</c:v>
                </c:pt>
                <c:pt idx="34">
                  <c:v>11365</c:v>
                </c:pt>
                <c:pt idx="35">
                  <c:v>8147</c:v>
                </c:pt>
                <c:pt idx="36">
                  <c:v>12348</c:v>
                </c:pt>
                <c:pt idx="37">
                  <c:v>10762</c:v>
                </c:pt>
                <c:pt idx="38">
                  <c:v>11374</c:v>
                </c:pt>
                <c:pt idx="39">
                  <c:v>10402</c:v>
                </c:pt>
                <c:pt idx="40">
                  <c:v>11279</c:v>
                </c:pt>
                <c:pt idx="41">
                  <c:v>7138</c:v>
                </c:pt>
                <c:pt idx="42">
                  <c:v>8899</c:v>
                </c:pt>
                <c:pt idx="43">
                  <c:v>6525</c:v>
                </c:pt>
                <c:pt idx="44">
                  <c:v>11991</c:v>
                </c:pt>
                <c:pt idx="45">
                  <c:v>13120</c:v>
                </c:pt>
                <c:pt idx="46">
                  <c:v>15420</c:v>
                </c:pt>
                <c:pt idx="47">
                  <c:v>23297</c:v>
                </c:pt>
                <c:pt idx="48">
                  <c:v>10482</c:v>
                </c:pt>
                <c:pt idx="49">
                  <c:v>10538</c:v>
                </c:pt>
                <c:pt idx="50">
                  <c:v>11147</c:v>
                </c:pt>
                <c:pt idx="51">
                  <c:v>17835</c:v>
                </c:pt>
                <c:pt idx="52">
                  <c:v>17043</c:v>
                </c:pt>
                <c:pt idx="53">
                  <c:v>13918</c:v>
                </c:pt>
                <c:pt idx="54">
                  <c:v>11597</c:v>
                </c:pt>
                <c:pt idx="55">
                  <c:v>17452</c:v>
                </c:pt>
                <c:pt idx="56">
                  <c:v>11743</c:v>
                </c:pt>
                <c:pt idx="57">
                  <c:v>11241</c:v>
                </c:pt>
                <c:pt idx="58">
                  <c:v>12806</c:v>
                </c:pt>
                <c:pt idx="59">
                  <c:v>15359</c:v>
                </c:pt>
                <c:pt idx="60">
                  <c:v>13953</c:v>
                </c:pt>
                <c:pt idx="61">
                  <c:v>15954</c:v>
                </c:pt>
                <c:pt idx="62">
                  <c:v>18418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0.27119869824624798</c:v>
                </c:pt>
                <c:pt idx="1">
                  <c:v>1.12820512820512</c:v>
                </c:pt>
                <c:pt idx="2">
                  <c:v>0.13859275053304901</c:v>
                </c:pt>
                <c:pt idx="3">
                  <c:v>0</c:v>
                </c:pt>
                <c:pt idx="4">
                  <c:v>7.8932828163233004E-3</c:v>
                </c:pt>
                <c:pt idx="5">
                  <c:v>0.15428924089693399</c:v>
                </c:pt>
                <c:pt idx="6">
                  <c:v>0</c:v>
                </c:pt>
                <c:pt idx="7">
                  <c:v>0</c:v>
                </c:pt>
                <c:pt idx="8">
                  <c:v>0.107181136120042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0.15514003429411199</c:v>
                </c:pt>
                <c:pt idx="13">
                  <c:v>0.32974493259625598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0.223120903639659</c:v>
                </c:pt>
                <c:pt idx="18">
                  <c:v>0</c:v>
                </c:pt>
                <c:pt idx="19">
                  <c:v>4.4836347332237299E-2</c:v>
                </c:pt>
                <c:pt idx="20">
                  <c:v>2.75103163686382E-2</c:v>
                </c:pt>
                <c:pt idx="21">
                  <c:v>0.106847984458474</c:v>
                </c:pt>
                <c:pt idx="22">
                  <c:v>0.30978315179374399</c:v>
                </c:pt>
                <c:pt idx="23">
                  <c:v>0.140270339199183</c:v>
                </c:pt>
                <c:pt idx="24">
                  <c:v>0</c:v>
                </c:pt>
                <c:pt idx="25">
                  <c:v>2.0924879681941799E-2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8.41278743690409E-2</c:v>
                </c:pt>
                <c:pt idx="30">
                  <c:v>0</c:v>
                </c:pt>
                <c:pt idx="31">
                  <c:v>0</c:v>
                </c:pt>
                <c:pt idx="32">
                  <c:v>5.66893424036281E-2</c:v>
                </c:pt>
                <c:pt idx="33">
                  <c:v>3.2206119162640899E-2</c:v>
                </c:pt>
                <c:pt idx="34">
                  <c:v>1.27584689837219</c:v>
                </c:pt>
                <c:pt idx="35">
                  <c:v>7.3646741131704899E-2</c:v>
                </c:pt>
                <c:pt idx="36">
                  <c:v>1.6196954972465101E-2</c:v>
                </c:pt>
                <c:pt idx="37">
                  <c:v>0</c:v>
                </c:pt>
                <c:pt idx="38">
                  <c:v>6.1543871988746203E-2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8.3395880243515904E-3</c:v>
                </c:pt>
                <c:pt idx="45">
                  <c:v>0</c:v>
                </c:pt>
                <c:pt idx="46">
                  <c:v>0</c:v>
                </c:pt>
                <c:pt idx="47">
                  <c:v>2.5196377215950498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0.83905415713195997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63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0.12909251421164669</c:v>
                </c:pt>
                <c:pt idx="1">
                  <c:v>0.12909251421164669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63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60.317460317460316</c:v>
                </c:pt>
                <c:pt idx="1">
                  <c:v>31.746031746031747</c:v>
                </c:pt>
                <c:pt idx="2">
                  <c:v>1.5873015873015872</c:v>
                </c:pt>
                <c:pt idx="3">
                  <c:v>1.5873015873015872</c:v>
                </c:pt>
                <c:pt idx="4">
                  <c:v>1.5873015873015872</c:v>
                </c:pt>
                <c:pt idx="5">
                  <c:v>1.5873015873015872</c:v>
                </c:pt>
                <c:pt idx="6">
                  <c:v>0</c:v>
                </c:pt>
                <c:pt idx="7">
                  <c:v>0</c:v>
                </c:pt>
                <c:pt idx="8">
                  <c:v>1.5873015873015872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0]</c:v>
                </c:pt>
                <c:pt idx="1">
                  <c:v>(0; 0,31]</c:v>
                </c:pt>
                <c:pt idx="2">
                  <c:v>(0,31; 0,63]</c:v>
                </c:pt>
                <c:pt idx="3">
                  <c:v>(0,63; 0,94]</c:v>
                </c:pt>
                <c:pt idx="4">
                  <c:v>(0,94; 1,26]</c:v>
                </c:pt>
                <c:pt idx="5">
                  <c:v>(1,26; 1,57]</c:v>
                </c:pt>
                <c:pt idx="6">
                  <c:v>(1,57; 1,89]</c:v>
                </c:pt>
                <c:pt idx="7">
                  <c:v>(1,89; 2,2]</c:v>
                </c:pt>
                <c:pt idx="8">
                  <c:v>(2,2; 2,52]</c:v>
                </c:pt>
                <c:pt idx="9">
                  <c:v>(2,52; ∞)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36.988654553830592</c:v>
                </c:pt>
                <c:pt idx="1">
                  <c:v>31.386725498559386</c:v>
                </c:pt>
                <c:pt idx="2">
                  <c:v>21.747713904676537</c:v>
                </c:pt>
                <c:pt idx="3">
                  <c:v>8.0859414751392471</c:v>
                </c:pt>
                <c:pt idx="4">
                  <c:v>1.6098731043459713</c:v>
                </c:pt>
                <c:pt idx="5">
                  <c:v>0.17111943481357139</c:v>
                </c:pt>
                <c:pt idx="6">
                  <c:v>9.6772492177432667E-3</c:v>
                </c:pt>
                <c:pt idx="7">
                  <c:v>2.9014425366735708E-4</c:v>
                </c:pt>
                <c:pt idx="8">
                  <c:v>4.5966290773691298E-6</c:v>
                </c:pt>
                <c:pt idx="9">
                  <c:v>3.8534209156892985E-8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sqref="A1:E104857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21">
        <v>0.129092514211647</v>
      </c>
      <c r="G2" s="3" t="s">
        <v>7</v>
      </c>
    </row>
    <row r="3" spans="1:7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21">
        <v>0.38555588906256899</v>
      </c>
      <c r="G3" s="3" t="s">
        <v>8</v>
      </c>
    </row>
    <row r="4" spans="1:7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3">
        <v>15</v>
      </c>
      <c r="G4" s="3" t="s">
        <v>9</v>
      </c>
    </row>
    <row r="5" spans="1:7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3">
        <v>232</v>
      </c>
      <c r="G5" s="3" t="s">
        <v>10</v>
      </c>
    </row>
    <row r="6" spans="1:7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</row>
    <row r="7" spans="1:7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</row>
    <row r="8" spans="1:7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</row>
    <row r="9" spans="1:7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</row>
    <row r="10" spans="1:7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</row>
    <row r="11" spans="1:7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</row>
    <row r="12" spans="1:7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</row>
    <row r="13" spans="1:7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</row>
    <row r="14" spans="1:7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</row>
    <row r="15" spans="1:7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</row>
    <row r="16" spans="1:7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</row>
    <row r="17" spans="1:21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</row>
    <row r="18" spans="1:21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  <c r="N19" s="4">
        <f>QUARTILE(B1:B103,1)</f>
        <v>9469</v>
      </c>
      <c r="O19" s="4">
        <f>QUARTILE(B1:B103,2)</f>
        <v>10964</v>
      </c>
      <c r="P19" s="4">
        <f>QUARTILE(B1:B103,3)</f>
        <v>13251</v>
      </c>
      <c r="Q19" s="4">
        <f>QUARTILE(B1:B103,4)</f>
        <v>23297</v>
      </c>
      <c r="R19" s="5"/>
      <c r="S19" s="1">
        <f>AVERAGE(B2:B200)</f>
        <v>11659.619047619048</v>
      </c>
      <c r="T19" s="1">
        <f>_xlfn.STDEV.S(B2:B200)</f>
        <v>3585.7949378632243</v>
      </c>
      <c r="U19" s="1">
        <v>1</v>
      </c>
    </row>
    <row r="20" spans="1:21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  <c r="N21" s="4">
        <f>P19-N19</f>
        <v>3782</v>
      </c>
      <c r="O21" s="1">
        <v>1.5</v>
      </c>
      <c r="P21" s="1">
        <f>N19-O21*N21</f>
        <v>3796</v>
      </c>
      <c r="Q21" s="1">
        <f>P19+O21*N21</f>
        <v>18924</v>
      </c>
      <c r="R21" s="5"/>
      <c r="S21" s="1">
        <f>S19-U19*T19</f>
        <v>8073.8241097558239</v>
      </c>
      <c r="T21" s="1">
        <f>S19+U19*T19</f>
        <v>15245.413985482272</v>
      </c>
      <c r="U21" s="5"/>
    </row>
    <row r="22" spans="1:21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</row>
    <row r="25" spans="1:21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</row>
    <row r="26" spans="1:21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</row>
    <row r="27" spans="1:21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</row>
    <row r="28" spans="1:21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</row>
    <row r="29" spans="1:21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</row>
    <row r="30" spans="1:21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</row>
    <row r="31" spans="1:21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</row>
    <row r="32" spans="1:21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</row>
    <row r="33" spans="1:5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</row>
    <row r="34" spans="1:5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</row>
    <row r="35" spans="1:5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</row>
    <row r="36" spans="1:5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</row>
    <row r="37" spans="1:5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</row>
    <row r="38" spans="1:5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</row>
    <row r="39" spans="1:5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</row>
    <row r="40" spans="1:5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</row>
    <row r="41" spans="1:5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</row>
    <row r="42" spans="1:5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</row>
    <row r="43" spans="1:5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</row>
    <row r="44" spans="1:5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</row>
    <row r="45" spans="1:5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</row>
    <row r="46" spans="1:5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</row>
    <row r="47" spans="1:5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</row>
    <row r="48" spans="1:5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</row>
    <row r="49" spans="1:5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</row>
    <row r="50" spans="1:5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</row>
    <row r="51" spans="1:5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</row>
    <row r="52" spans="1:5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</row>
    <row r="53" spans="1:5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</row>
    <row r="54" spans="1:5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</row>
    <row r="55" spans="1:5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</row>
    <row r="56" spans="1:5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</row>
    <row r="57" spans="1:5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</row>
    <row r="58" spans="1:5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</row>
    <row r="59" spans="1:5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</row>
    <row r="60" spans="1:5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</row>
    <row r="61" spans="1:5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</row>
    <row r="62" spans="1:5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</row>
    <row r="63" spans="1:5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</row>
    <row r="64" spans="1:5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tabSelected="1" workbookViewId="0">
      <selection activeCell="K18" sqref="K18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5531</v>
      </c>
      <c r="C2" s="3">
        <v>15</v>
      </c>
      <c r="D2" s="3">
        <v>0</v>
      </c>
      <c r="E2" s="3">
        <v>0.27119869824624798</v>
      </c>
      <c r="F2" s="10">
        <f>AVERAGE(E2:E91)</f>
        <v>0.12909251421164669</v>
      </c>
      <c r="G2" s="1" t="s">
        <v>7</v>
      </c>
    </row>
    <row r="3" spans="1:7" x14ac:dyDescent="0.3">
      <c r="A3" s="3">
        <v>2</v>
      </c>
      <c r="B3" s="3">
        <v>9750</v>
      </c>
      <c r="C3" s="3">
        <v>110</v>
      </c>
      <c r="D3" s="3">
        <v>0</v>
      </c>
      <c r="E3" s="3">
        <v>1.12820512820512</v>
      </c>
      <c r="F3" s="10">
        <f>_xlfn.STDEV.S(E2:E91)</f>
        <v>0.38865277326281022</v>
      </c>
      <c r="G3" s="1" t="s">
        <v>8</v>
      </c>
    </row>
    <row r="4" spans="1:7" x14ac:dyDescent="0.3">
      <c r="A4" s="3">
        <v>3</v>
      </c>
      <c r="B4" s="3">
        <v>9380</v>
      </c>
      <c r="C4" s="3">
        <v>13</v>
      </c>
      <c r="D4" s="3">
        <v>0</v>
      </c>
      <c r="E4" s="3">
        <v>0.13859275053304901</v>
      </c>
      <c r="F4" s="11">
        <v>15</v>
      </c>
      <c r="G4" s="1" t="s">
        <v>9</v>
      </c>
    </row>
    <row r="5" spans="1:7" x14ac:dyDescent="0.3">
      <c r="A5" s="3">
        <v>4</v>
      </c>
      <c r="B5" s="3">
        <v>10884</v>
      </c>
      <c r="C5" s="3">
        <v>0</v>
      </c>
      <c r="D5" s="3">
        <v>0</v>
      </c>
      <c r="E5" s="3">
        <v>0</v>
      </c>
      <c r="F5" s="11">
        <v>232</v>
      </c>
      <c r="G5" s="1" t="s">
        <v>10</v>
      </c>
    </row>
    <row r="6" spans="1:7" x14ac:dyDescent="0.3">
      <c r="A6" s="3">
        <v>5</v>
      </c>
      <c r="B6" s="3">
        <v>12669</v>
      </c>
      <c r="C6" s="3">
        <v>1</v>
      </c>
      <c r="D6" s="3">
        <v>0</v>
      </c>
      <c r="E6" s="3">
        <v>7.8932828163233004E-3</v>
      </c>
      <c r="F6" s="12">
        <f>MIN(E2:E200)</f>
        <v>0</v>
      </c>
      <c r="G6" s="1" t="s">
        <v>11</v>
      </c>
    </row>
    <row r="7" spans="1:7" x14ac:dyDescent="0.3">
      <c r="A7" s="3">
        <v>6</v>
      </c>
      <c r="B7" s="3">
        <v>9722</v>
      </c>
      <c r="C7" s="3">
        <v>15</v>
      </c>
      <c r="D7" s="3">
        <v>0</v>
      </c>
      <c r="E7" s="3">
        <v>0.15428924089693399</v>
      </c>
      <c r="F7" s="12">
        <f>MAX(E2:E200)</f>
        <v>2.5196377215950498</v>
      </c>
      <c r="G7" s="1" t="s">
        <v>12</v>
      </c>
    </row>
    <row r="8" spans="1:7" x14ac:dyDescent="0.3">
      <c r="A8" s="3">
        <v>7</v>
      </c>
      <c r="B8" s="3">
        <v>11388</v>
      </c>
      <c r="C8" s="3">
        <v>0</v>
      </c>
      <c r="D8" s="3">
        <v>0</v>
      </c>
      <c r="E8" s="3">
        <v>0</v>
      </c>
      <c r="F8" s="13">
        <f>100*F3/F2</f>
        <v>301.06530625440877</v>
      </c>
      <c r="G8" s="1" t="s">
        <v>29</v>
      </c>
    </row>
    <row r="9" spans="1:7" x14ac:dyDescent="0.3">
      <c r="A9" s="3">
        <v>8</v>
      </c>
      <c r="B9" s="3">
        <v>8122</v>
      </c>
      <c r="C9" s="3">
        <v>0</v>
      </c>
      <c r="D9" s="3">
        <v>0</v>
      </c>
      <c r="E9" s="3">
        <v>0</v>
      </c>
      <c r="F9" s="23" t="s">
        <v>28</v>
      </c>
      <c r="G9" s="24"/>
    </row>
    <row r="10" spans="1:7" x14ac:dyDescent="0.3">
      <c r="A10" s="3">
        <v>9</v>
      </c>
      <c r="B10" s="3">
        <v>10263</v>
      </c>
      <c r="C10" s="3">
        <v>11</v>
      </c>
      <c r="D10" s="3">
        <v>0</v>
      </c>
      <c r="E10" s="3">
        <v>0.107181136120042</v>
      </c>
      <c r="F10" s="11">
        <v>0</v>
      </c>
      <c r="G10" s="8" t="s">
        <v>30</v>
      </c>
    </row>
    <row r="11" spans="1:7" x14ac:dyDescent="0.3">
      <c r="A11" s="3">
        <v>10</v>
      </c>
      <c r="B11" s="3">
        <v>9070</v>
      </c>
      <c r="C11" s="3">
        <v>0</v>
      </c>
      <c r="D11" s="3">
        <v>0</v>
      </c>
      <c r="E11" s="3">
        <v>0</v>
      </c>
      <c r="F11" s="11">
        <f>COUNT(A2:A200)</f>
        <v>63</v>
      </c>
      <c r="G11" s="8" t="s">
        <v>31</v>
      </c>
    </row>
    <row r="12" spans="1:7" x14ac:dyDescent="0.3">
      <c r="A12" s="3">
        <v>11</v>
      </c>
      <c r="B12" s="3">
        <v>10541</v>
      </c>
      <c r="C12" s="3">
        <v>0</v>
      </c>
      <c r="D12" s="3">
        <v>0</v>
      </c>
      <c r="E12" s="3">
        <v>0</v>
      </c>
    </row>
    <row r="13" spans="1:7" x14ac:dyDescent="0.3">
      <c r="A13" s="3">
        <v>12</v>
      </c>
      <c r="B13" s="3">
        <v>8421</v>
      </c>
      <c r="C13" s="3">
        <v>0</v>
      </c>
      <c r="D13" s="3">
        <v>0</v>
      </c>
      <c r="E13" s="3">
        <v>0</v>
      </c>
      <c r="G13" s="6"/>
    </row>
    <row r="14" spans="1:7" x14ac:dyDescent="0.3">
      <c r="A14" s="3">
        <v>13</v>
      </c>
      <c r="B14" s="3">
        <v>12247</v>
      </c>
      <c r="C14" s="3">
        <v>19</v>
      </c>
      <c r="D14" s="3">
        <v>0</v>
      </c>
      <c r="E14" s="3">
        <v>0.15514003429411199</v>
      </c>
      <c r="G14" s="6"/>
    </row>
    <row r="15" spans="1:7" x14ac:dyDescent="0.3">
      <c r="A15" s="3">
        <v>14</v>
      </c>
      <c r="B15" s="3">
        <v>10311</v>
      </c>
      <c r="C15" s="3">
        <v>34</v>
      </c>
      <c r="D15" s="3">
        <v>0</v>
      </c>
      <c r="E15" s="3">
        <v>0.32974493259625598</v>
      </c>
    </row>
    <row r="16" spans="1:7" x14ac:dyDescent="0.3">
      <c r="A16" s="3">
        <v>15</v>
      </c>
      <c r="B16" s="3">
        <v>7201</v>
      </c>
      <c r="C16" s="3">
        <v>0</v>
      </c>
      <c r="D16" s="3">
        <v>0</v>
      </c>
      <c r="E16" s="3">
        <v>0</v>
      </c>
    </row>
    <row r="17" spans="1:5" x14ac:dyDescent="0.3">
      <c r="A17" s="3">
        <v>16</v>
      </c>
      <c r="B17" s="3">
        <v>8901</v>
      </c>
      <c r="C17" s="3">
        <v>0</v>
      </c>
      <c r="D17" s="3">
        <v>0</v>
      </c>
      <c r="E17" s="3">
        <v>0</v>
      </c>
    </row>
    <row r="18" spans="1:5" x14ac:dyDescent="0.3">
      <c r="A18" s="3">
        <v>17</v>
      </c>
      <c r="B18" s="3">
        <v>9776</v>
      </c>
      <c r="C18" s="3">
        <v>0</v>
      </c>
      <c r="D18" s="3">
        <v>0</v>
      </c>
      <c r="E18" s="3">
        <v>0</v>
      </c>
    </row>
    <row r="19" spans="1:5" x14ac:dyDescent="0.3">
      <c r="A19" s="3">
        <v>18</v>
      </c>
      <c r="B19" s="3">
        <v>14342</v>
      </c>
      <c r="C19" s="3">
        <v>31</v>
      </c>
      <c r="D19" s="3">
        <v>1</v>
      </c>
      <c r="E19" s="3">
        <v>0.223120903639659</v>
      </c>
    </row>
    <row r="20" spans="1:5" x14ac:dyDescent="0.3">
      <c r="A20" s="3">
        <v>19</v>
      </c>
      <c r="B20" s="3">
        <v>5722</v>
      </c>
      <c r="C20" s="3">
        <v>0</v>
      </c>
      <c r="D20" s="3">
        <v>0</v>
      </c>
      <c r="E20" s="3">
        <v>0</v>
      </c>
    </row>
    <row r="21" spans="1:5" x14ac:dyDescent="0.3">
      <c r="A21" s="3">
        <v>20</v>
      </c>
      <c r="B21" s="3">
        <v>13382</v>
      </c>
      <c r="C21" s="3">
        <v>3</v>
      </c>
      <c r="D21" s="3">
        <v>3</v>
      </c>
      <c r="E21" s="3">
        <v>4.4836347332237299E-2</v>
      </c>
    </row>
    <row r="22" spans="1:5" x14ac:dyDescent="0.3">
      <c r="A22" s="3">
        <v>21</v>
      </c>
      <c r="B22" s="3">
        <v>18175</v>
      </c>
      <c r="C22" s="3">
        <v>5</v>
      </c>
      <c r="D22" s="3">
        <v>0</v>
      </c>
      <c r="E22" s="3">
        <v>2.75103163686382E-2</v>
      </c>
    </row>
    <row r="23" spans="1:5" x14ac:dyDescent="0.3">
      <c r="A23" s="3">
        <v>22</v>
      </c>
      <c r="B23" s="3">
        <v>10295</v>
      </c>
      <c r="C23" s="3">
        <v>0</v>
      </c>
      <c r="D23" s="3">
        <v>11</v>
      </c>
      <c r="E23" s="3">
        <v>0.106847984458474</v>
      </c>
    </row>
    <row r="24" spans="1:5" x14ac:dyDescent="0.3">
      <c r="A24" s="3">
        <v>23</v>
      </c>
      <c r="B24" s="3">
        <v>10007</v>
      </c>
      <c r="C24" s="3">
        <v>31</v>
      </c>
      <c r="D24" s="3">
        <v>0</v>
      </c>
      <c r="E24" s="3">
        <v>0.30978315179374399</v>
      </c>
    </row>
    <row r="25" spans="1:5" x14ac:dyDescent="0.3">
      <c r="A25" s="3">
        <v>24</v>
      </c>
      <c r="B25" s="3">
        <v>7842</v>
      </c>
      <c r="C25" s="3">
        <v>11</v>
      </c>
      <c r="D25" s="3">
        <v>0</v>
      </c>
      <c r="E25" s="3">
        <v>0.140270339199183</v>
      </c>
    </row>
    <row r="26" spans="1:5" x14ac:dyDescent="0.3">
      <c r="A26" s="3">
        <v>25</v>
      </c>
      <c r="B26" s="3">
        <v>9217</v>
      </c>
      <c r="C26" s="3">
        <v>0</v>
      </c>
      <c r="D26" s="3">
        <v>0</v>
      </c>
      <c r="E26" s="3">
        <v>0</v>
      </c>
    </row>
    <row r="27" spans="1:5" x14ac:dyDescent="0.3">
      <c r="A27" s="3">
        <v>26</v>
      </c>
      <c r="B27" s="3">
        <v>9558</v>
      </c>
      <c r="C27" s="3">
        <v>2</v>
      </c>
      <c r="D27" s="3">
        <v>0</v>
      </c>
      <c r="E27" s="3">
        <v>2.0924879681941799E-2</v>
      </c>
    </row>
    <row r="28" spans="1:5" x14ac:dyDescent="0.3">
      <c r="A28" s="3">
        <v>27</v>
      </c>
      <c r="B28" s="3">
        <v>9897</v>
      </c>
      <c r="C28" s="3">
        <v>0</v>
      </c>
      <c r="D28" s="3">
        <v>0</v>
      </c>
      <c r="E28" s="3">
        <v>0</v>
      </c>
    </row>
    <row r="29" spans="1:5" x14ac:dyDescent="0.3">
      <c r="A29" s="3">
        <v>28</v>
      </c>
      <c r="B29" s="3">
        <v>13984</v>
      </c>
      <c r="C29" s="3">
        <v>0</v>
      </c>
      <c r="D29" s="3">
        <v>0</v>
      </c>
      <c r="E29" s="3">
        <v>0</v>
      </c>
    </row>
    <row r="30" spans="1:5" x14ac:dyDescent="0.3">
      <c r="A30" s="3">
        <v>29</v>
      </c>
      <c r="B30" s="3">
        <v>10964</v>
      </c>
      <c r="C30" s="3">
        <v>0</v>
      </c>
      <c r="D30" s="3">
        <v>0</v>
      </c>
      <c r="E30" s="3">
        <v>0</v>
      </c>
    </row>
    <row r="31" spans="1:5" x14ac:dyDescent="0.3">
      <c r="A31" s="3">
        <v>30</v>
      </c>
      <c r="B31" s="3">
        <v>21396</v>
      </c>
      <c r="C31" s="3">
        <v>18</v>
      </c>
      <c r="D31" s="3">
        <v>0</v>
      </c>
      <c r="E31" s="3">
        <v>8.41278743690409E-2</v>
      </c>
    </row>
    <row r="32" spans="1:5" x14ac:dyDescent="0.3">
      <c r="A32" s="3">
        <v>31</v>
      </c>
      <c r="B32" s="3">
        <v>9103</v>
      </c>
      <c r="C32" s="3">
        <v>0</v>
      </c>
      <c r="D32" s="3">
        <v>0</v>
      </c>
      <c r="E32" s="3">
        <v>0</v>
      </c>
    </row>
    <row r="33" spans="1:5" x14ac:dyDescent="0.3">
      <c r="A33" s="3">
        <v>32</v>
      </c>
      <c r="B33" s="3">
        <v>7069</v>
      </c>
      <c r="C33" s="3">
        <v>0</v>
      </c>
      <c r="D33" s="3">
        <v>0</v>
      </c>
      <c r="E33" s="3">
        <v>0</v>
      </c>
    </row>
    <row r="34" spans="1:5" x14ac:dyDescent="0.3">
      <c r="A34" s="3">
        <v>33</v>
      </c>
      <c r="B34" s="3">
        <v>12348</v>
      </c>
      <c r="C34" s="3">
        <v>0</v>
      </c>
      <c r="D34" s="3">
        <v>7</v>
      </c>
      <c r="E34" s="3">
        <v>5.66893424036281E-2</v>
      </c>
    </row>
    <row r="35" spans="1:5" x14ac:dyDescent="0.3">
      <c r="A35" s="3">
        <v>34</v>
      </c>
      <c r="B35" s="3">
        <v>15525</v>
      </c>
      <c r="C35" s="3">
        <v>5</v>
      </c>
      <c r="D35" s="3">
        <v>0</v>
      </c>
      <c r="E35" s="3">
        <v>3.2206119162640899E-2</v>
      </c>
    </row>
    <row r="36" spans="1:5" x14ac:dyDescent="0.3">
      <c r="A36" s="3">
        <v>35</v>
      </c>
      <c r="B36" s="3">
        <v>11365</v>
      </c>
      <c r="C36" s="3">
        <v>145</v>
      </c>
      <c r="D36" s="3">
        <v>0</v>
      </c>
      <c r="E36" s="3">
        <v>1.27584689837219</v>
      </c>
    </row>
    <row r="37" spans="1:5" x14ac:dyDescent="0.3">
      <c r="A37" s="3">
        <v>36</v>
      </c>
      <c r="B37" s="3">
        <v>8147</v>
      </c>
      <c r="C37" s="3">
        <v>5</v>
      </c>
      <c r="D37" s="3">
        <v>1</v>
      </c>
      <c r="E37" s="3">
        <v>7.3646741131704899E-2</v>
      </c>
    </row>
    <row r="38" spans="1:5" x14ac:dyDescent="0.3">
      <c r="A38" s="3">
        <v>37</v>
      </c>
      <c r="B38" s="3">
        <v>12348</v>
      </c>
      <c r="C38" s="3">
        <v>0</v>
      </c>
      <c r="D38" s="3">
        <v>2</v>
      </c>
      <c r="E38" s="3">
        <v>1.6196954972465101E-2</v>
      </c>
    </row>
    <row r="39" spans="1:5" x14ac:dyDescent="0.3">
      <c r="A39" s="3">
        <v>38</v>
      </c>
      <c r="B39" s="3">
        <v>10762</v>
      </c>
      <c r="C39" s="3">
        <v>0</v>
      </c>
      <c r="D39" s="3">
        <v>0</v>
      </c>
      <c r="E39" s="3">
        <v>0</v>
      </c>
    </row>
    <row r="40" spans="1:5" x14ac:dyDescent="0.3">
      <c r="A40" s="3">
        <v>39</v>
      </c>
      <c r="B40" s="3">
        <v>11374</v>
      </c>
      <c r="C40" s="3">
        <v>5</v>
      </c>
      <c r="D40" s="3">
        <v>2</v>
      </c>
      <c r="E40" s="3">
        <v>6.1543871988746203E-2</v>
      </c>
    </row>
    <row r="41" spans="1:5" x14ac:dyDescent="0.3">
      <c r="A41" s="3">
        <v>40</v>
      </c>
      <c r="B41" s="3">
        <v>10402</v>
      </c>
      <c r="C41" s="3">
        <v>0</v>
      </c>
      <c r="D41" s="3">
        <v>0</v>
      </c>
      <c r="E41" s="3">
        <v>0</v>
      </c>
    </row>
    <row r="42" spans="1:5" x14ac:dyDescent="0.3">
      <c r="A42" s="3">
        <v>41</v>
      </c>
      <c r="B42" s="3">
        <v>11279</v>
      </c>
      <c r="C42" s="3">
        <v>0</v>
      </c>
      <c r="D42" s="3">
        <v>0</v>
      </c>
      <c r="E42" s="3">
        <v>0</v>
      </c>
    </row>
    <row r="43" spans="1:5" x14ac:dyDescent="0.3">
      <c r="A43" s="3">
        <v>42</v>
      </c>
      <c r="B43" s="3">
        <v>7138</v>
      </c>
      <c r="C43" s="3">
        <v>0</v>
      </c>
      <c r="D43" s="3">
        <v>0</v>
      </c>
      <c r="E43" s="3">
        <v>0</v>
      </c>
    </row>
    <row r="44" spans="1:5" x14ac:dyDescent="0.3">
      <c r="A44" s="3">
        <v>43</v>
      </c>
      <c r="B44" s="3">
        <v>8899</v>
      </c>
      <c r="C44" s="3">
        <v>0</v>
      </c>
      <c r="D44" s="3">
        <v>0</v>
      </c>
      <c r="E44" s="3">
        <v>0</v>
      </c>
    </row>
    <row r="45" spans="1:5" x14ac:dyDescent="0.3">
      <c r="A45" s="3">
        <v>44</v>
      </c>
      <c r="B45" s="3">
        <v>6525</v>
      </c>
      <c r="C45" s="3">
        <v>0</v>
      </c>
      <c r="D45" s="3">
        <v>0</v>
      </c>
      <c r="E45" s="3">
        <v>0</v>
      </c>
    </row>
    <row r="46" spans="1:5" x14ac:dyDescent="0.3">
      <c r="A46" s="3">
        <v>45</v>
      </c>
      <c r="B46" s="3">
        <v>11991</v>
      </c>
      <c r="C46" s="3">
        <v>1</v>
      </c>
      <c r="D46" s="3">
        <v>0</v>
      </c>
      <c r="E46" s="3">
        <v>8.3395880243515904E-3</v>
      </c>
    </row>
    <row r="47" spans="1:5" x14ac:dyDescent="0.3">
      <c r="A47" s="3">
        <v>46</v>
      </c>
      <c r="B47" s="3">
        <v>13120</v>
      </c>
      <c r="C47" s="3">
        <v>0</v>
      </c>
      <c r="D47" s="3">
        <v>0</v>
      </c>
      <c r="E47" s="3">
        <v>0</v>
      </c>
    </row>
    <row r="48" spans="1:5" x14ac:dyDescent="0.3">
      <c r="A48" s="3">
        <v>47</v>
      </c>
      <c r="B48" s="3">
        <v>15420</v>
      </c>
      <c r="C48" s="3">
        <v>0</v>
      </c>
      <c r="D48" s="3">
        <v>0</v>
      </c>
      <c r="E48" s="3">
        <v>0</v>
      </c>
    </row>
    <row r="49" spans="1:5" x14ac:dyDescent="0.3">
      <c r="A49" s="3">
        <v>48</v>
      </c>
      <c r="B49" s="3">
        <v>23297</v>
      </c>
      <c r="C49" s="3">
        <v>587</v>
      </c>
      <c r="D49" s="3">
        <v>0</v>
      </c>
      <c r="E49" s="3">
        <v>2.5196377215950498</v>
      </c>
    </row>
    <row r="50" spans="1:5" x14ac:dyDescent="0.3">
      <c r="A50" s="3">
        <v>49</v>
      </c>
      <c r="B50" s="3">
        <v>10482</v>
      </c>
      <c r="C50" s="3">
        <v>0</v>
      </c>
      <c r="D50" s="3">
        <v>0</v>
      </c>
      <c r="E50" s="3">
        <v>0</v>
      </c>
    </row>
    <row r="51" spans="1:5" x14ac:dyDescent="0.3">
      <c r="A51" s="3">
        <v>50</v>
      </c>
      <c r="B51" s="3">
        <v>10538</v>
      </c>
      <c r="C51" s="3">
        <v>0</v>
      </c>
      <c r="D51" s="3">
        <v>0</v>
      </c>
      <c r="E51" s="3">
        <v>0</v>
      </c>
    </row>
    <row r="52" spans="1:5" x14ac:dyDescent="0.3">
      <c r="A52" s="3">
        <v>51</v>
      </c>
      <c r="B52" s="3">
        <v>11147</v>
      </c>
      <c r="C52" s="3">
        <v>0</v>
      </c>
      <c r="D52" s="3">
        <v>0</v>
      </c>
      <c r="E52" s="3">
        <v>0</v>
      </c>
    </row>
    <row r="53" spans="1:5" x14ac:dyDescent="0.3">
      <c r="A53" s="3">
        <v>52</v>
      </c>
      <c r="B53" s="3">
        <v>17835</v>
      </c>
      <c r="C53" s="3">
        <v>0</v>
      </c>
      <c r="D53" s="3">
        <v>0</v>
      </c>
      <c r="E53" s="3">
        <v>0</v>
      </c>
    </row>
    <row r="54" spans="1:5" x14ac:dyDescent="0.3">
      <c r="A54" s="3">
        <v>53</v>
      </c>
      <c r="B54" s="3">
        <v>17043</v>
      </c>
      <c r="C54" s="3">
        <v>143</v>
      </c>
      <c r="D54" s="3">
        <v>0</v>
      </c>
      <c r="E54" s="3">
        <v>0.83905415713195997</v>
      </c>
    </row>
    <row r="55" spans="1:5" x14ac:dyDescent="0.3">
      <c r="A55" s="3">
        <v>54</v>
      </c>
      <c r="B55" s="3">
        <v>13918</v>
      </c>
      <c r="C55" s="3">
        <v>0</v>
      </c>
      <c r="D55" s="3">
        <v>0</v>
      </c>
      <c r="E55" s="3">
        <v>0</v>
      </c>
    </row>
    <row r="56" spans="1:5" x14ac:dyDescent="0.3">
      <c r="A56" s="3">
        <v>55</v>
      </c>
      <c r="B56" s="3">
        <v>11597</v>
      </c>
      <c r="C56" s="3">
        <v>0</v>
      </c>
      <c r="D56" s="3">
        <v>0</v>
      </c>
      <c r="E56" s="3">
        <v>0</v>
      </c>
    </row>
    <row r="57" spans="1:5" x14ac:dyDescent="0.3">
      <c r="A57" s="3">
        <v>56</v>
      </c>
      <c r="B57" s="3">
        <v>17452</v>
      </c>
      <c r="C57" s="3">
        <v>0</v>
      </c>
      <c r="D57" s="3">
        <v>0</v>
      </c>
      <c r="E57" s="3">
        <v>0</v>
      </c>
    </row>
    <row r="58" spans="1:5" x14ac:dyDescent="0.3">
      <c r="A58" s="3">
        <v>57</v>
      </c>
      <c r="B58" s="3">
        <v>11743</v>
      </c>
      <c r="C58" s="3">
        <v>0</v>
      </c>
      <c r="D58" s="3">
        <v>0</v>
      </c>
      <c r="E58" s="3">
        <v>0</v>
      </c>
    </row>
    <row r="59" spans="1:5" x14ac:dyDescent="0.3">
      <c r="A59" s="3">
        <v>58</v>
      </c>
      <c r="B59" s="3">
        <v>11241</v>
      </c>
      <c r="C59" s="3">
        <v>0</v>
      </c>
      <c r="D59" s="3">
        <v>0</v>
      </c>
      <c r="E59" s="3">
        <v>0</v>
      </c>
    </row>
    <row r="60" spans="1:5" x14ac:dyDescent="0.3">
      <c r="A60" s="3">
        <v>59</v>
      </c>
      <c r="B60" s="3">
        <v>12806</v>
      </c>
      <c r="C60" s="3">
        <v>0</v>
      </c>
      <c r="D60" s="3">
        <v>0</v>
      </c>
      <c r="E60" s="3">
        <v>0</v>
      </c>
    </row>
    <row r="61" spans="1:5" x14ac:dyDescent="0.3">
      <c r="A61" s="3">
        <v>60</v>
      </c>
      <c r="B61" s="3">
        <v>15359</v>
      </c>
      <c r="C61" s="3">
        <v>0</v>
      </c>
      <c r="D61" s="3">
        <v>0</v>
      </c>
      <c r="E61" s="3">
        <v>0</v>
      </c>
    </row>
    <row r="62" spans="1:5" x14ac:dyDescent="0.3">
      <c r="A62" s="3">
        <v>61</v>
      </c>
      <c r="B62" s="3">
        <v>13953</v>
      </c>
      <c r="C62" s="3">
        <v>0</v>
      </c>
      <c r="D62" s="3">
        <v>0</v>
      </c>
      <c r="E62" s="3">
        <v>0</v>
      </c>
    </row>
    <row r="63" spans="1:5" x14ac:dyDescent="0.3">
      <c r="A63" s="3">
        <v>62</v>
      </c>
      <c r="B63" s="3">
        <v>15954</v>
      </c>
      <c r="C63" s="3">
        <v>0</v>
      </c>
      <c r="D63" s="3">
        <v>0</v>
      </c>
      <c r="E63" s="3">
        <v>0</v>
      </c>
    </row>
    <row r="64" spans="1:5" x14ac:dyDescent="0.3">
      <c r="A64" s="3">
        <v>63</v>
      </c>
      <c r="B64" s="3">
        <v>18418</v>
      </c>
      <c r="C64" s="3">
        <v>0</v>
      </c>
      <c r="D64" s="3">
        <v>0</v>
      </c>
      <c r="E64" s="3">
        <v>0</v>
      </c>
    </row>
    <row r="65" spans="1:5" x14ac:dyDescent="0.3">
      <c r="A65" s="3"/>
      <c r="B65" s="3"/>
      <c r="C65" s="3"/>
      <c r="D65" s="3"/>
      <c r="E65" s="3"/>
    </row>
    <row r="66" spans="1:5" x14ac:dyDescent="0.3">
      <c r="A66" s="3"/>
      <c r="B66" s="3"/>
      <c r="C66" s="3"/>
      <c r="D66" s="3"/>
      <c r="E66" s="3"/>
    </row>
    <row r="67" spans="1:5" x14ac:dyDescent="0.3">
      <c r="A67" s="3"/>
      <c r="B67" s="3"/>
      <c r="C67" s="3"/>
      <c r="D67" s="3"/>
      <c r="E67" s="3"/>
    </row>
    <row r="68" spans="1:5" x14ac:dyDescent="0.3">
      <c r="A68" s="3"/>
      <c r="B68" s="3"/>
      <c r="C68" s="3"/>
      <c r="D68" s="3"/>
      <c r="E68" s="3"/>
    </row>
    <row r="69" spans="1:5" x14ac:dyDescent="0.3">
      <c r="A69" s="3"/>
      <c r="B69" s="3"/>
      <c r="C69" s="3"/>
      <c r="D69" s="3"/>
      <c r="E69" s="3"/>
    </row>
    <row r="70" spans="1:5" x14ac:dyDescent="0.3">
      <c r="A70" s="3"/>
      <c r="B70" s="3"/>
      <c r="C70" s="3"/>
      <c r="D70" s="3"/>
      <c r="E70" s="3"/>
    </row>
    <row r="71" spans="1:5" x14ac:dyDescent="0.3">
      <c r="A71" s="3"/>
      <c r="B71" s="3"/>
      <c r="C71" s="3"/>
      <c r="D71" s="3"/>
      <c r="E71" s="3"/>
    </row>
    <row r="72" spans="1:5" x14ac:dyDescent="0.3">
      <c r="A72" s="3"/>
      <c r="B72" s="3"/>
      <c r="C72" s="3"/>
      <c r="D72" s="3"/>
      <c r="E72" s="3"/>
    </row>
    <row r="73" spans="1:5" x14ac:dyDescent="0.3">
      <c r="A73" s="3"/>
      <c r="B73" s="3"/>
      <c r="C73" s="3"/>
      <c r="D73" s="3"/>
      <c r="E73" s="3"/>
    </row>
    <row r="74" spans="1:5" x14ac:dyDescent="0.3">
      <c r="A74" s="3"/>
      <c r="B74" s="3"/>
      <c r="C74" s="3"/>
      <c r="D74" s="3"/>
      <c r="E74" s="3"/>
    </row>
    <row r="75" spans="1:5" x14ac:dyDescent="0.3">
      <c r="A75" s="3"/>
      <c r="B75" s="3"/>
      <c r="C75" s="3"/>
      <c r="D75" s="3"/>
      <c r="E75" s="3"/>
    </row>
    <row r="76" spans="1:5" x14ac:dyDescent="0.3">
      <c r="A76" s="3"/>
      <c r="B76" s="3"/>
      <c r="C76" s="3"/>
      <c r="D76" s="3"/>
      <c r="E76" s="3"/>
    </row>
    <row r="77" spans="1:5" x14ac:dyDescent="0.3">
      <c r="A77" s="3"/>
      <c r="B77" s="3"/>
      <c r="C77" s="3"/>
      <c r="D77" s="3"/>
      <c r="E77" s="3"/>
    </row>
    <row r="78" spans="1:5" x14ac:dyDescent="0.3">
      <c r="A78" s="3"/>
      <c r="B78" s="3"/>
      <c r="C78" s="3"/>
      <c r="D78" s="3"/>
      <c r="E78" s="3"/>
    </row>
    <row r="79" spans="1:5" x14ac:dyDescent="0.3">
      <c r="A79" s="3"/>
      <c r="B79" s="3"/>
      <c r="C79" s="3"/>
      <c r="D79" s="3"/>
      <c r="E79" s="3"/>
    </row>
    <row r="80" spans="1:5" x14ac:dyDescent="0.3">
      <c r="A80" s="3"/>
      <c r="B80" s="3"/>
      <c r="C80" s="3"/>
      <c r="D80" s="3"/>
      <c r="E80" s="3"/>
    </row>
    <row r="81" spans="1:5" x14ac:dyDescent="0.3">
      <c r="A81" s="3"/>
      <c r="B81" s="3"/>
      <c r="C81" s="3"/>
      <c r="D81" s="3"/>
      <c r="E81" s="3"/>
    </row>
    <row r="82" spans="1:5" x14ac:dyDescent="0.3">
      <c r="A82" s="3"/>
      <c r="B82" s="3"/>
      <c r="C82" s="3"/>
      <c r="D82" s="3"/>
      <c r="E82" s="3"/>
    </row>
    <row r="83" spans="1:5" x14ac:dyDescent="0.3">
      <c r="A83" s="3"/>
      <c r="B83" s="3"/>
      <c r="C83" s="3"/>
      <c r="D83" s="3"/>
      <c r="E83" s="3"/>
    </row>
    <row r="84" spans="1:5" x14ac:dyDescent="0.3">
      <c r="A84" s="3"/>
      <c r="B84" s="3"/>
      <c r="C84" s="3"/>
      <c r="D84" s="3"/>
      <c r="E84" s="3"/>
    </row>
    <row r="85" spans="1:5" x14ac:dyDescent="0.3">
      <c r="A85" s="3"/>
      <c r="B85" s="3"/>
      <c r="C85" s="3"/>
      <c r="D85" s="3"/>
      <c r="E85" s="3"/>
    </row>
    <row r="86" spans="1:5" x14ac:dyDescent="0.3">
      <c r="A86" s="3"/>
      <c r="B86" s="3"/>
      <c r="C86" s="3"/>
      <c r="D86" s="3"/>
      <c r="E86" s="3"/>
    </row>
    <row r="87" spans="1:5" x14ac:dyDescent="0.3">
      <c r="A87" s="3"/>
      <c r="B87" s="3"/>
      <c r="C87" s="3"/>
      <c r="D87" s="3"/>
      <c r="E87" s="3"/>
    </row>
    <row r="88" spans="1:5" x14ac:dyDescent="0.3">
      <c r="A88" s="3"/>
      <c r="B88" s="3"/>
      <c r="C88" s="3"/>
      <c r="D88" s="3"/>
      <c r="E88" s="3"/>
    </row>
    <row r="89" spans="1:5" x14ac:dyDescent="0.3">
      <c r="A89" s="3"/>
      <c r="B89" s="3"/>
      <c r="C89" s="3"/>
      <c r="D89" s="3"/>
      <c r="E89" s="3"/>
    </row>
    <row r="90" spans="1:5" x14ac:dyDescent="0.3">
      <c r="A90" s="3"/>
      <c r="B90" s="3"/>
      <c r="C90" s="3"/>
      <c r="D90" s="3"/>
      <c r="E90" s="3"/>
    </row>
    <row r="91" spans="1:5" x14ac:dyDescent="0.3">
      <c r="A91" s="3"/>
      <c r="B91" s="3"/>
      <c r="C91" s="3"/>
      <c r="D91" s="3"/>
      <c r="E91" s="3"/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4"/>
  <sheetViews>
    <sheetView showGridLines="0" workbookViewId="0">
      <selection activeCell="O17" sqref="O1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0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0.12909251421164669</v>
      </c>
      <c r="D4" s="15"/>
      <c r="E4" s="15"/>
      <c r="F4" s="15"/>
      <c r="H4" s="15">
        <f>C6</f>
        <v>0</v>
      </c>
      <c r="I4" t="str">
        <f>_xlfn.CONCAT("(","0,00","; ", ROUND(H4, 2),"]")</f>
        <v>(0,00; 0]</v>
      </c>
      <c r="J4">
        <f>IF(ISNUMBER(H4),COUNTIF(Processado!$E$2:$E$200,"&lt;="&amp;normalidade!H4),COUNT(Processado!$E$2:$E$200))</f>
        <v>38</v>
      </c>
      <c r="K4">
        <f>J4</f>
        <v>38</v>
      </c>
      <c r="L4" s="16">
        <f>100*K4/$C$9</f>
        <v>60.317460317460316</v>
      </c>
      <c r="M4" s="15">
        <f>100*_xlfn.NORM.DIST(H4,$C$4,$C$5,TRUE)</f>
        <v>36.988654553830592</v>
      </c>
      <c r="P4" t="str">
        <f>I4</f>
        <v>(0,00; 0]</v>
      </c>
      <c r="Q4" s="15">
        <f>K4</f>
        <v>38</v>
      </c>
      <c r="R4" s="15">
        <f t="shared" ref="R4:R13" si="0">M4*$C$9/100</f>
        <v>23.302852368913271</v>
      </c>
      <c r="S4" s="15">
        <f>((Q4-R4)^2)/R4</f>
        <v>9.2695153825081587</v>
      </c>
      <c r="U4" t="s">
        <v>54</v>
      </c>
      <c r="V4" s="15">
        <f>S14</f>
        <v>345348.34201245505</v>
      </c>
    </row>
    <row r="5" spans="2:22" x14ac:dyDescent="0.3">
      <c r="B5" t="s">
        <v>18</v>
      </c>
      <c r="C5" s="15">
        <f>Processado!F3</f>
        <v>0.38865277326281022</v>
      </c>
      <c r="D5" s="15"/>
      <c r="E5" s="15"/>
      <c r="F5" s="15"/>
      <c r="H5" s="15">
        <f>H4+$C$11</f>
        <v>0.31495471519938123</v>
      </c>
      <c r="I5" t="str">
        <f t="shared" ref="I5:I13" si="1">_xlfn.CONCAT("(",ROUND(H4, 2),"; ", IF(ISNUMBER(H5),_xlfn.CONCAT(ROUND(H5, 2),"]"),_xlfn.CONCAT(H5,")")))</f>
        <v>(0; 0,31]</v>
      </c>
      <c r="J5">
        <f>IF(ISNUMBER(H5),COUNTIF(Processado!$E$2:$E$200,"&lt;="&amp;normalidade!H5),COUNT(Processado!$E$2:$E$200))</f>
        <v>58</v>
      </c>
      <c r="K5">
        <f>J5-J4</f>
        <v>20</v>
      </c>
      <c r="L5" s="16">
        <f>100*K5/$C$9</f>
        <v>31.746031746031747</v>
      </c>
      <c r="M5" s="15">
        <f>100*(_xlfn.NORM.DIST(H5,$C$4,$C$5,TRUE)-_xlfn.NORM.DIST(H4,$C$4,$C$5,TRUE))</f>
        <v>31.386725498559386</v>
      </c>
      <c r="P5" t="str">
        <f t="shared" ref="P5:P13" si="2">I5</f>
        <v>(0; 0,31]</v>
      </c>
      <c r="Q5" s="15">
        <f t="shared" ref="Q5:Q13" si="3">K5</f>
        <v>20</v>
      </c>
      <c r="R5" s="15">
        <f t="shared" si="0"/>
        <v>19.773637064092412</v>
      </c>
      <c r="S5" s="15">
        <f t="shared" ref="S5:S13" si="4">((Q5-R5)^2)/R5</f>
        <v>2.5913380824487478E-3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0</v>
      </c>
      <c r="D6" s="15"/>
      <c r="E6" s="15"/>
      <c r="F6" s="15"/>
      <c r="H6" s="15">
        <f t="shared" ref="H6:H12" si="5">H5+$C$11</f>
        <v>0.62990943039876246</v>
      </c>
      <c r="I6" t="str">
        <f t="shared" si="1"/>
        <v>(0,31; 0,63]</v>
      </c>
      <c r="J6">
        <f>IF(ISNUMBER(H6),COUNTIF(Processado!$E$2:$E$200,"&lt;="&amp;normalidade!H6),COUNT(Processado!$E$2:$E$200))</f>
        <v>59</v>
      </c>
      <c r="K6">
        <f t="shared" ref="K6:K13" si="6">J6-J5</f>
        <v>1</v>
      </c>
      <c r="L6" s="16">
        <f t="shared" ref="L6:L13" si="7">100*K6/$C$9</f>
        <v>1.5873015873015872</v>
      </c>
      <c r="M6" s="15">
        <f t="shared" ref="M6:M12" si="8">100*(_xlfn.NORM.DIST(H6,$C$4,$C$5,TRUE)-_xlfn.NORM.DIST(H5,$C$4,$C$5,TRUE))</f>
        <v>21.747713904676537</v>
      </c>
      <c r="P6" t="str">
        <f t="shared" si="2"/>
        <v>(0,31; 0,63]</v>
      </c>
      <c r="Q6" s="15">
        <f t="shared" si="3"/>
        <v>1</v>
      </c>
      <c r="R6" s="15">
        <f t="shared" si="0"/>
        <v>13.701059759946217</v>
      </c>
      <c r="S6" s="15">
        <f t="shared" si="4"/>
        <v>11.77404681478145</v>
      </c>
      <c r="U6" t="s">
        <v>56</v>
      </c>
      <c r="V6">
        <f>C10+2</f>
        <v>10</v>
      </c>
    </row>
    <row r="7" spans="2:22" x14ac:dyDescent="0.3">
      <c r="B7" t="s">
        <v>34</v>
      </c>
      <c r="C7" s="15">
        <f>Processado!F7</f>
        <v>2.5196377215950498</v>
      </c>
      <c r="D7" s="15"/>
      <c r="E7" s="15"/>
      <c r="F7" s="15"/>
      <c r="H7" s="15">
        <f t="shared" si="5"/>
        <v>0.94486414559814369</v>
      </c>
      <c r="I7" t="str">
        <f t="shared" si="1"/>
        <v>(0,63; 0,94]</v>
      </c>
      <c r="J7">
        <f>IF(ISNUMBER(H7),COUNTIF(Processado!$E$2:$E$200,"&lt;="&amp;normalidade!H7),COUNT(Processado!$E$2:$E$200))</f>
        <v>60</v>
      </c>
      <c r="K7">
        <f t="shared" si="6"/>
        <v>1</v>
      </c>
      <c r="L7" s="16">
        <f t="shared" si="7"/>
        <v>1.5873015873015872</v>
      </c>
      <c r="M7" s="15">
        <f t="shared" si="8"/>
        <v>8.0859414751392471</v>
      </c>
      <c r="P7" t="str">
        <f t="shared" si="2"/>
        <v>(0,63; 0,94]</v>
      </c>
      <c r="Q7" s="15">
        <f t="shared" si="3"/>
        <v>1</v>
      </c>
      <c r="R7" s="15">
        <f t="shared" si="0"/>
        <v>5.0941431293377262</v>
      </c>
      <c r="S7" s="15">
        <f t="shared" si="4"/>
        <v>3.2904469972524084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2.5196377215950498</v>
      </c>
      <c r="D8" s="15"/>
      <c r="E8" s="15"/>
      <c r="F8" s="15"/>
      <c r="H8" s="15">
        <f t="shared" si="5"/>
        <v>1.2598188607975249</v>
      </c>
      <c r="I8" t="str">
        <f t="shared" si="1"/>
        <v>(0,94; 1,26]</v>
      </c>
      <c r="J8">
        <f>IF(ISNUMBER(H8),COUNTIF(Processado!$E$2:$E$200,"&lt;="&amp;normalidade!H8),COUNT(Processado!$E$2:$E$200))</f>
        <v>61</v>
      </c>
      <c r="K8">
        <f t="shared" si="6"/>
        <v>1</v>
      </c>
      <c r="L8" s="16">
        <f t="shared" si="7"/>
        <v>1.5873015873015872</v>
      </c>
      <c r="M8" s="15">
        <f t="shared" si="8"/>
        <v>1.6098731043459713</v>
      </c>
      <c r="P8" t="str">
        <f t="shared" si="2"/>
        <v>(0,94; 1,26]</v>
      </c>
      <c r="Q8" s="15">
        <f t="shared" si="3"/>
        <v>1</v>
      </c>
      <c r="R8" s="15">
        <f t="shared" si="0"/>
        <v>1.0142200557379619</v>
      </c>
      <c r="S8" s="15">
        <f t="shared" si="4"/>
        <v>1.993748635187585E-4</v>
      </c>
      <c r="U8" t="s">
        <v>58</v>
      </c>
      <c r="V8">
        <f>V6-V7-1</f>
        <v>7</v>
      </c>
    </row>
    <row r="9" spans="2:22" x14ac:dyDescent="0.3">
      <c r="B9" t="s">
        <v>37</v>
      </c>
      <c r="C9">
        <f>COUNT(Processado!A2:A200)</f>
        <v>63</v>
      </c>
      <c r="H9" s="15">
        <f t="shared" si="5"/>
        <v>1.5747735759969061</v>
      </c>
      <c r="I9" t="str">
        <f t="shared" si="1"/>
        <v>(1,26; 1,57]</v>
      </c>
      <c r="J9">
        <f>IF(ISNUMBER(H9),COUNTIF(Processado!$E$2:$E$200,"&lt;="&amp;normalidade!H9),COUNT(Processado!$E$2:$E$200))</f>
        <v>62</v>
      </c>
      <c r="K9">
        <f t="shared" si="6"/>
        <v>1</v>
      </c>
      <c r="L9" s="16">
        <f t="shared" si="7"/>
        <v>1.5873015873015872</v>
      </c>
      <c r="M9" s="15">
        <f t="shared" si="8"/>
        <v>0.17111943481357139</v>
      </c>
      <c r="P9" t="str">
        <f t="shared" si="2"/>
        <v>(1,26; 1,57]</v>
      </c>
      <c r="Q9" s="15">
        <f t="shared" si="3"/>
        <v>1</v>
      </c>
      <c r="R9" s="15">
        <f t="shared" si="0"/>
        <v>0.10780524393254998</v>
      </c>
      <c r="S9" s="15">
        <f t="shared" si="4"/>
        <v>7.3837918612965954</v>
      </c>
      <c r="U9" t="s">
        <v>59</v>
      </c>
      <c r="V9" s="15">
        <f>_xlfn.CHISQ.INV.RT(V5,V8)</f>
        <v>14.067140449340167</v>
      </c>
    </row>
    <row r="10" spans="2:22" x14ac:dyDescent="0.3">
      <c r="B10" t="s">
        <v>36</v>
      </c>
      <c r="C10">
        <f>ROUND(SQRT(C9),0)</f>
        <v>8</v>
      </c>
      <c r="H10" s="15">
        <f t="shared" si="5"/>
        <v>1.8897282911962874</v>
      </c>
      <c r="I10" t="str">
        <f t="shared" si="1"/>
        <v>(1,57; 1,89]</v>
      </c>
      <c r="J10">
        <f>IF(ISNUMBER(H10),COUNTIF(Processado!$E$2:$E$200,"&lt;="&amp;normalidade!H10),COUNT(Processado!$E$2:$E$200))</f>
        <v>62</v>
      </c>
      <c r="K10">
        <f t="shared" si="6"/>
        <v>0</v>
      </c>
      <c r="L10" s="16">
        <f t="shared" si="7"/>
        <v>0</v>
      </c>
      <c r="M10" s="15">
        <f t="shared" si="8"/>
        <v>9.6772492177432667E-3</v>
      </c>
      <c r="P10" t="str">
        <f t="shared" si="2"/>
        <v>(1,57; 1,89]</v>
      </c>
      <c r="Q10" s="15">
        <f t="shared" si="3"/>
        <v>0</v>
      </c>
      <c r="R10" s="15">
        <f t="shared" si="0"/>
        <v>6.096667007178258E-3</v>
      </c>
      <c r="S10" s="15">
        <f t="shared" si="4"/>
        <v>6.096667007178258E-3</v>
      </c>
      <c r="U10" s="27" t="str">
        <f>IF(S14&lt;V9,"Há indícios de normalidade","NÃO há indícios de normalidade")</f>
        <v>NÃO há indícios de normalidade</v>
      </c>
      <c r="V10" s="27"/>
    </row>
    <row r="11" spans="2:22" x14ac:dyDescent="0.3">
      <c r="B11" s="17" t="s">
        <v>39</v>
      </c>
      <c r="C11" s="18">
        <f>C8/C10</f>
        <v>0.31495471519938123</v>
      </c>
      <c r="D11" s="15"/>
      <c r="E11" s="15"/>
      <c r="F11" s="15"/>
      <c r="H11" s="15">
        <f t="shared" si="5"/>
        <v>2.2046830063956686</v>
      </c>
      <c r="I11" t="str">
        <f t="shared" si="1"/>
        <v>(1,89; 2,2]</v>
      </c>
      <c r="J11">
        <f>IF(ISNUMBER(H11),COUNTIF(Processado!$E$2:$E$200,"&lt;="&amp;normalidade!H11),COUNT(Processado!$E$2:$E$200))</f>
        <v>62</v>
      </c>
      <c r="K11">
        <f t="shared" si="6"/>
        <v>0</v>
      </c>
      <c r="L11" s="16">
        <f t="shared" si="7"/>
        <v>0</v>
      </c>
      <c r="M11" s="15">
        <f t="shared" si="8"/>
        <v>2.9014425366735708E-4</v>
      </c>
      <c r="P11" t="str">
        <f t="shared" si="2"/>
        <v>(1,89; 2,2]</v>
      </c>
      <c r="Q11" s="15">
        <f t="shared" si="3"/>
        <v>0</v>
      </c>
      <c r="R11" s="15">
        <f t="shared" si="0"/>
        <v>1.8279087981043496E-4</v>
      </c>
      <c r="S11" s="15">
        <f t="shared" si="4"/>
        <v>1.8279087981043496E-4</v>
      </c>
      <c r="U11" s="28"/>
      <c r="V11" s="28"/>
    </row>
    <row r="12" spans="2:22" x14ac:dyDescent="0.3">
      <c r="H12" s="15">
        <f t="shared" si="5"/>
        <v>2.5196377215950498</v>
      </c>
      <c r="I12" t="str">
        <f t="shared" si="1"/>
        <v>(2,2; 2,52]</v>
      </c>
      <c r="J12">
        <f>IF(ISNUMBER(H12),COUNTIF(Processado!$E$2:$E$200,"&lt;="&amp;normalidade!H12),COUNT(Processado!$E$2:$E$200))</f>
        <v>63</v>
      </c>
      <c r="K12">
        <f t="shared" si="6"/>
        <v>1</v>
      </c>
      <c r="L12" s="16">
        <f t="shared" si="7"/>
        <v>1.5873015873015872</v>
      </c>
      <c r="M12" s="15">
        <f t="shared" si="8"/>
        <v>4.5966290773691298E-6</v>
      </c>
      <c r="P12" t="str">
        <f t="shared" si="2"/>
        <v>(2,2; 2,52]</v>
      </c>
      <c r="Q12" s="6">
        <f t="shared" si="3"/>
        <v>1</v>
      </c>
      <c r="R12" s="6">
        <f t="shared" si="0"/>
        <v>2.8958763187425518E-6</v>
      </c>
      <c r="S12" s="15">
        <f>((Q12-R12)^2)/R12</f>
        <v>345316.61514120409</v>
      </c>
      <c r="U12" s="28"/>
      <c r="V12" s="28"/>
    </row>
    <row r="13" spans="2:22" x14ac:dyDescent="0.3">
      <c r="H13" s="22" t="s">
        <v>40</v>
      </c>
      <c r="I13" s="17" t="str">
        <f t="shared" si="1"/>
        <v>(2,52; ∞)</v>
      </c>
      <c r="J13" s="17">
        <f>IF(ISNUMBER(H13),COUNTIF(Processado!$E$2:$E$200,"&lt;="&amp;normalidade!H13),COUNT(Processado!$E$2:$E$200))</f>
        <v>63</v>
      </c>
      <c r="K13" s="17">
        <f t="shared" si="6"/>
        <v>0</v>
      </c>
      <c r="L13" s="20">
        <f t="shared" si="7"/>
        <v>0</v>
      </c>
      <c r="M13" s="18">
        <f>100*(1-_xlfn.NORM.DIST(H12,$C$4,$C$5,TRUE))</f>
        <v>3.8534209156892985E-8</v>
      </c>
      <c r="P13" t="str">
        <f t="shared" si="2"/>
        <v>(2,52; ∞)</v>
      </c>
      <c r="Q13" s="15">
        <f t="shared" si="3"/>
        <v>0</v>
      </c>
      <c r="R13" s="15">
        <f t="shared" si="0"/>
        <v>2.427655176884258E-8</v>
      </c>
      <c r="S13" s="15">
        <f t="shared" si="4"/>
        <v>2.427655176884258E-8</v>
      </c>
    </row>
    <row r="14" spans="2:22" x14ac:dyDescent="0.3">
      <c r="P14" t="s">
        <v>50</v>
      </c>
      <c r="Q14" s="15">
        <f>SUM(Q4:Q13)</f>
        <v>63</v>
      </c>
      <c r="R14" s="15">
        <f t="shared" ref="R14:S14" si="9">SUM(R4:R13)</f>
        <v>63.000000000000007</v>
      </c>
      <c r="S14" s="15">
        <f t="shared" si="9"/>
        <v>345348.34201245505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2023-09-29T19:28:57Z</dcterms:modified>
</cp:coreProperties>
</file>