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3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F318064-DDC6-4F30-BA8C-993C47B80654}" xr6:coauthVersionLast="36" xr6:coauthVersionMax="36" xr10:uidLastSave="{00000000-0000-0000-0000-000000000000}"/>
  <bookViews>
    <workbookView xWindow="0" yWindow="0" windowWidth="22260" windowHeight="12648" activeTab="1" xr2:uid="{00000000-000D-0000-FFFF-FFFF00000000}"/>
  </bookViews>
  <sheets>
    <sheet name="Cru" sheetId="1" r:id="rId1"/>
    <sheet name="Processado" sheetId="3" r:id="rId2"/>
    <sheet name="normalidade" sheetId="4" r:id="rId3"/>
  </sheets>
  <definedNames>
    <definedName name="_xlchart.v1.0" hidden="1">Cru!$B$1</definedName>
    <definedName name="_xlchart.v1.1" hidden="1">Cru!$B$2:$B$105</definedName>
    <definedName name="_xlchart.v1.2" hidden="1">Processado!$B$1</definedName>
    <definedName name="_xlchart.v1.3" hidden="1">Processado!$B$2:$B$91</definedName>
    <definedName name="_xlchart.v1.4" hidden="1">Processado!$E$1</definedName>
    <definedName name="_xlchart.v1.5" hidden="1">Processado!$E$2:$E$91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4" l="1"/>
  <c r="R14" i="4"/>
  <c r="R16" i="4" s="1"/>
  <c r="S14" i="4"/>
  <c r="S16" i="4" s="1"/>
  <c r="Q15" i="4"/>
  <c r="R15" i="4"/>
  <c r="S15" i="4"/>
  <c r="P14" i="4"/>
  <c r="P15" i="4"/>
  <c r="Q16" i="4"/>
  <c r="M14" i="4"/>
  <c r="M15" i="4"/>
  <c r="I14" i="4"/>
  <c r="J14" i="4"/>
  <c r="K14" i="4" s="1"/>
  <c r="L14" i="4" s="1"/>
  <c r="I15" i="4"/>
  <c r="J15" i="4"/>
  <c r="K15" i="4" s="1"/>
  <c r="L15" i="4" s="1"/>
  <c r="H14" i="4"/>
  <c r="F3" i="3"/>
  <c r="F2" i="3"/>
  <c r="C9" i="4" l="1"/>
  <c r="C10" i="4" s="1"/>
  <c r="V6" i="4" s="1"/>
  <c r="V8" i="4" s="1"/>
  <c r="V9" i="4" s="1"/>
  <c r="F11" i="3" l="1"/>
  <c r="C4" i="4"/>
  <c r="C5" i="4"/>
  <c r="F8" i="3" l="1"/>
  <c r="F6" i="3"/>
  <c r="C6" i="4" s="1"/>
  <c r="H4" i="4" s="1"/>
  <c r="F7" i="3"/>
  <c r="C7" i="4" s="1"/>
  <c r="T19" i="1"/>
  <c r="S19" i="1"/>
  <c r="Q19" i="1"/>
  <c r="P19" i="1"/>
  <c r="O19" i="1"/>
  <c r="N19" i="1"/>
  <c r="C8" i="4" l="1"/>
  <c r="C11" i="4" s="1"/>
  <c r="H5" i="4" s="1"/>
  <c r="I4" i="4"/>
  <c r="P4" i="4" s="1"/>
  <c r="J4" i="4"/>
  <c r="K4" i="4" s="1"/>
  <c r="M4" i="4"/>
  <c r="R4" i="4" s="1"/>
  <c r="T21" i="1"/>
  <c r="N21" i="1"/>
  <c r="Q21" i="1" s="1"/>
  <c r="S21" i="1"/>
  <c r="I5" i="4" l="1"/>
  <c r="P5" i="4" s="1"/>
  <c r="J5" i="4"/>
  <c r="K5" i="4" s="1"/>
  <c r="M5" i="4"/>
  <c r="R5" i="4" s="1"/>
  <c r="H6" i="4"/>
  <c r="I6" i="4" s="1"/>
  <c r="P6" i="4" s="1"/>
  <c r="Q4" i="4"/>
  <c r="L4" i="4"/>
  <c r="P21" i="1"/>
  <c r="S4" i="4" l="1"/>
  <c r="L5" i="4"/>
  <c r="Q5" i="4"/>
  <c r="S5" i="4" s="1"/>
  <c r="J6" i="4"/>
  <c r="K6" i="4" s="1"/>
  <c r="M6" i="4"/>
  <c r="R6" i="4" s="1"/>
  <c r="H7" i="4"/>
  <c r="Q6" i="4" l="1"/>
  <c r="L6" i="4"/>
  <c r="J7" i="4"/>
  <c r="K7" i="4" s="1"/>
  <c r="M7" i="4"/>
  <c r="R7" i="4" s="1"/>
  <c r="H8" i="4"/>
  <c r="I8" i="4" s="1"/>
  <c r="P8" i="4" s="1"/>
  <c r="I7" i="4"/>
  <c r="P7" i="4" s="1"/>
  <c r="S6" i="4" l="1"/>
  <c r="Q7" i="4"/>
  <c r="L7" i="4"/>
  <c r="J8" i="4"/>
  <c r="K8" i="4" s="1"/>
  <c r="H9" i="4"/>
  <c r="I9" i="4" s="1"/>
  <c r="P9" i="4" s="1"/>
  <c r="M8" i="4"/>
  <c r="R8" i="4" s="1"/>
  <c r="H10" i="4" l="1"/>
  <c r="M9" i="4"/>
  <c r="R9" i="4" s="1"/>
  <c r="J9" i="4"/>
  <c r="Q8" i="4"/>
  <c r="L8" i="4"/>
  <c r="S7" i="4"/>
  <c r="H11" i="4" l="1"/>
  <c r="M10" i="4"/>
  <c r="R10" i="4" s="1"/>
  <c r="J10" i="4"/>
  <c r="K10" i="4" s="1"/>
  <c r="I10" i="4"/>
  <c r="P10" i="4" s="1"/>
  <c r="S8" i="4"/>
  <c r="K9" i="4"/>
  <c r="H12" i="4" l="1"/>
  <c r="I12" i="4"/>
  <c r="P12" i="4" s="1"/>
  <c r="M11" i="4"/>
  <c r="R11" i="4" s="1"/>
  <c r="J11" i="4"/>
  <c r="K11" i="4" s="1"/>
  <c r="Q10" i="4"/>
  <c r="S10" i="4" s="1"/>
  <c r="L10" i="4"/>
  <c r="I11" i="4"/>
  <c r="P11" i="4" s="1"/>
  <c r="Q9" i="4"/>
  <c r="L9" i="4"/>
  <c r="H13" i="4" l="1"/>
  <c r="I13" i="4"/>
  <c r="P13" i="4" s="1"/>
  <c r="J12" i="4"/>
  <c r="M12" i="4"/>
  <c r="R12" i="4" s="1"/>
  <c r="Q11" i="4"/>
  <c r="S11" i="4" s="1"/>
  <c r="L11" i="4"/>
  <c r="S9" i="4"/>
  <c r="M13" i="4" l="1"/>
  <c r="R13" i="4" s="1"/>
  <c r="J13" i="4"/>
  <c r="K12" i="4"/>
  <c r="K13" i="4" l="1"/>
  <c r="L13" i="4" s="1"/>
  <c r="L12" i="4"/>
  <c r="Q12" i="4"/>
  <c r="S12" i="4" s="1"/>
  <c r="Q13" i="4" l="1"/>
  <c r="S13" i="4"/>
  <c r="V4" i="4" l="1"/>
  <c r="U10" i="4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U5" authorId="0" shapeId="0" xr:uid="{B96DCA52-F9BA-4B24-9A04-A05C68711294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Aderência -&gt; Unilateral à direita.</t>
        </r>
      </text>
    </comment>
    <comment ref="U7" authorId="0" shapeId="0" xr:uid="{D3209FFF-CE52-4513-B0EB-257C70FA0FBE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Na dist.Normal, são necessários estimar a média e o desvio padrão da população.
Estes foram estimdos com os dados amostrais.</t>
        </r>
      </text>
    </comment>
  </commentList>
</comments>
</file>

<file path=xl/sharedStrings.xml><?xml version="1.0" encoding="utf-8"?>
<sst xmlns="http://schemas.openxmlformats.org/spreadsheetml/2006/main" count="77" uniqueCount="63">
  <si>
    <t>Id</t>
  </si>
  <si>
    <t>Pixels Agregados</t>
  </si>
  <si>
    <t>Pixels Ligante</t>
  </si>
  <si>
    <t>Pixels Brilho</t>
  </si>
  <si>
    <t>Cobrimento</t>
  </si>
  <si>
    <t>Estatistica</t>
  </si>
  <si>
    <t>Legenda</t>
  </si>
  <si>
    <t>Media</t>
  </si>
  <si>
    <t>Desv. Pad.</t>
  </si>
  <si>
    <t>Limiar Ligante</t>
  </si>
  <si>
    <t>Limiar Brilho do ligante</t>
  </si>
  <si>
    <t>min</t>
  </si>
  <si>
    <t>max</t>
  </si>
  <si>
    <t>Q1</t>
  </si>
  <si>
    <t>Q2</t>
  </si>
  <si>
    <t>Q3</t>
  </si>
  <si>
    <t>Q4</t>
  </si>
  <si>
    <t>média</t>
  </si>
  <si>
    <t>Desv. Pad</t>
  </si>
  <si>
    <t>Fator</t>
  </si>
  <si>
    <t>Q3-Q1</t>
  </si>
  <si>
    <t>fator</t>
  </si>
  <si>
    <t>Lim inf</t>
  </si>
  <si>
    <t>Lim sup</t>
  </si>
  <si>
    <t>Limite inf</t>
  </si>
  <si>
    <t>Limit sup</t>
  </si>
  <si>
    <t>x1</t>
  </si>
  <si>
    <t>x2</t>
  </si>
  <si>
    <t>Gráfico</t>
  </si>
  <si>
    <t>CV (%)</t>
  </si>
  <si>
    <t>X0</t>
  </si>
  <si>
    <t>X1</t>
  </si>
  <si>
    <t>Média</t>
  </si>
  <si>
    <t>Mínimo</t>
  </si>
  <si>
    <t>Máximo</t>
  </si>
  <si>
    <t>Amplitude</t>
  </si>
  <si>
    <t>Nº Classes</t>
  </si>
  <si>
    <t>Nº Amostras</t>
  </si>
  <si>
    <t>Classe</t>
  </si>
  <si>
    <t>Incremento</t>
  </si>
  <si>
    <t>∞</t>
  </si>
  <si>
    <t>F. Absol.</t>
  </si>
  <si>
    <t>F. Acum.</t>
  </si>
  <si>
    <t>F. Norm.</t>
  </si>
  <si>
    <t>Histograma</t>
  </si>
  <si>
    <t>Teste ꭓ²</t>
  </si>
  <si>
    <t>classes</t>
  </si>
  <si>
    <t>Observado</t>
  </si>
  <si>
    <t>Esperado</t>
  </si>
  <si>
    <t>ꭓ² parcial</t>
  </si>
  <si>
    <t>Total</t>
  </si>
  <si>
    <t>F. Relat.</t>
  </si>
  <si>
    <t>Limite</t>
  </si>
  <si>
    <t>Resultado Aderência</t>
  </si>
  <si>
    <t>Qui² Total</t>
  </si>
  <si>
    <t>α</t>
  </si>
  <si>
    <t>N° de Classes</t>
  </si>
  <si>
    <t>P Estimados</t>
  </si>
  <si>
    <t>Gru de liberdade</t>
  </si>
  <si>
    <t>ꭓ² crítico</t>
  </si>
  <si>
    <t>Parâmetro</t>
  </si>
  <si>
    <t>Valor</t>
  </si>
  <si>
    <t>Estatística descritiva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</si>
</sst>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/>
    <xf numFmtId="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/>
    <xf numFmtId="0" fontId="3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" xfId="1" applyNumberFormat="1" applyFont="1" applyBorder="1" applyAlignment="1">
      <alignment horizontal="center" vertical="center"/>
    </xf>
    <xf numFmtId="0" fontId="3" fillId="0" borderId="1" xfId="0" applyFont="1" applyBorder="1"/>
    <xf numFmtId="2" fontId="0" fillId="0" borderId="0" xfId="0" applyNumberFormat="1"/>
    <xf numFmtId="2" fontId="0" fillId="0" borderId="0" xfId="1" applyNumberFormat="1" applyFont="1"/>
    <xf numFmtId="0" fontId="0" fillId="0" borderId="4" xfId="0" applyBorder="1"/>
    <xf numFmtId="2" fontId="0" fillId="0" borderId="4" xfId="0" applyNumberFormat="1" applyBorder="1"/>
    <xf numFmtId="0" fontId="0" fillId="0" borderId="3" xfId="0" applyBorder="1"/>
    <xf numFmtId="2" fontId="0" fillId="0" borderId="4" xfId="1" applyNumberFormat="1" applyFont="1" applyBorder="1"/>
    <xf numFmtId="2" fontId="1" fillId="0" borderId="1" xfId="0" applyNumberFormat="1" applyFont="1" applyBorder="1"/>
    <xf numFmtId="0" fontId="0" fillId="0" borderId="4" xfId="0" applyBorder="1" applyAlignment="1">
      <alignment horizontal="right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/>
    </xf>
    <xf numFmtId="0" fontId="4" fillId="2" borderId="5" xfId="0" applyNumberFormat="1" applyFont="1" applyFill="1" applyBorder="1" applyAlignment="1">
      <alignment horizontal="center" vertical="center" wrapText="1"/>
    </xf>
    <xf numFmtId="0" fontId="4" fillId="2" borderId="0" xfId="0" applyNumberFormat="1" applyFont="1" applyFill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 Agregados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Cru!$A$2:$A$105</c:f>
              <c:numCache>
                <c:formatCode>General</c:formatCode>
                <c:ptCount val="10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Cru!$B$2:$B$105</c:f>
              <c:numCache>
                <c:formatCode>General</c:formatCode>
                <c:ptCount val="104"/>
                <c:pt idx="0">
                  <c:v>8819</c:v>
                </c:pt>
                <c:pt idx="1">
                  <c:v>7435</c:v>
                </c:pt>
                <c:pt idx="2">
                  <c:v>7514</c:v>
                </c:pt>
                <c:pt idx="3">
                  <c:v>11499</c:v>
                </c:pt>
                <c:pt idx="4">
                  <c:v>8815</c:v>
                </c:pt>
                <c:pt idx="5">
                  <c:v>11543</c:v>
                </c:pt>
                <c:pt idx="6">
                  <c:v>9534</c:v>
                </c:pt>
                <c:pt idx="7">
                  <c:v>11930</c:v>
                </c:pt>
                <c:pt idx="8">
                  <c:v>9451</c:v>
                </c:pt>
                <c:pt idx="9">
                  <c:v>10513</c:v>
                </c:pt>
                <c:pt idx="10">
                  <c:v>7009</c:v>
                </c:pt>
                <c:pt idx="11">
                  <c:v>4142</c:v>
                </c:pt>
                <c:pt idx="12">
                  <c:v>10114</c:v>
                </c:pt>
                <c:pt idx="13">
                  <c:v>8290</c:v>
                </c:pt>
                <c:pt idx="14">
                  <c:v>6735</c:v>
                </c:pt>
                <c:pt idx="15">
                  <c:v>9625</c:v>
                </c:pt>
                <c:pt idx="16">
                  <c:v>7250</c:v>
                </c:pt>
                <c:pt idx="17">
                  <c:v>9848</c:v>
                </c:pt>
                <c:pt idx="18">
                  <c:v>8910</c:v>
                </c:pt>
                <c:pt idx="19">
                  <c:v>10729</c:v>
                </c:pt>
                <c:pt idx="20">
                  <c:v>9582</c:v>
                </c:pt>
                <c:pt idx="21">
                  <c:v>8618</c:v>
                </c:pt>
                <c:pt idx="22">
                  <c:v>8701</c:v>
                </c:pt>
                <c:pt idx="23">
                  <c:v>10366</c:v>
                </c:pt>
                <c:pt idx="24">
                  <c:v>10018</c:v>
                </c:pt>
                <c:pt idx="25">
                  <c:v>7464</c:v>
                </c:pt>
                <c:pt idx="26">
                  <c:v>9993</c:v>
                </c:pt>
                <c:pt idx="27">
                  <c:v>9191</c:v>
                </c:pt>
                <c:pt idx="28">
                  <c:v>8263</c:v>
                </c:pt>
                <c:pt idx="29">
                  <c:v>9160</c:v>
                </c:pt>
                <c:pt idx="30">
                  <c:v>7656</c:v>
                </c:pt>
                <c:pt idx="31">
                  <c:v>5882</c:v>
                </c:pt>
                <c:pt idx="32">
                  <c:v>6947</c:v>
                </c:pt>
                <c:pt idx="33">
                  <c:v>6899</c:v>
                </c:pt>
                <c:pt idx="34">
                  <c:v>9223</c:v>
                </c:pt>
                <c:pt idx="35">
                  <c:v>8632</c:v>
                </c:pt>
                <c:pt idx="36">
                  <c:v>7586</c:v>
                </c:pt>
                <c:pt idx="37">
                  <c:v>11003</c:v>
                </c:pt>
                <c:pt idx="38">
                  <c:v>13009</c:v>
                </c:pt>
                <c:pt idx="39">
                  <c:v>7859</c:v>
                </c:pt>
                <c:pt idx="40">
                  <c:v>8239</c:v>
                </c:pt>
                <c:pt idx="41">
                  <c:v>6363</c:v>
                </c:pt>
                <c:pt idx="42">
                  <c:v>7393</c:v>
                </c:pt>
                <c:pt idx="43">
                  <c:v>8980</c:v>
                </c:pt>
                <c:pt idx="44">
                  <c:v>7634</c:v>
                </c:pt>
                <c:pt idx="45">
                  <c:v>7233</c:v>
                </c:pt>
                <c:pt idx="46">
                  <c:v>6452</c:v>
                </c:pt>
                <c:pt idx="47">
                  <c:v>8017</c:v>
                </c:pt>
                <c:pt idx="48">
                  <c:v>11010</c:v>
                </c:pt>
                <c:pt idx="49">
                  <c:v>12356</c:v>
                </c:pt>
                <c:pt idx="50">
                  <c:v>6377</c:v>
                </c:pt>
                <c:pt idx="51">
                  <c:v>4576</c:v>
                </c:pt>
                <c:pt idx="52">
                  <c:v>4335</c:v>
                </c:pt>
                <c:pt idx="53">
                  <c:v>11725</c:v>
                </c:pt>
                <c:pt idx="54">
                  <c:v>10829</c:v>
                </c:pt>
                <c:pt idx="55">
                  <c:v>16613</c:v>
                </c:pt>
                <c:pt idx="56">
                  <c:v>5618</c:v>
                </c:pt>
                <c:pt idx="57">
                  <c:v>11251</c:v>
                </c:pt>
                <c:pt idx="58">
                  <c:v>8554</c:v>
                </c:pt>
                <c:pt idx="59">
                  <c:v>8752</c:v>
                </c:pt>
                <c:pt idx="60">
                  <c:v>3859</c:v>
                </c:pt>
                <c:pt idx="61">
                  <c:v>5554</c:v>
                </c:pt>
                <c:pt idx="62">
                  <c:v>6040</c:v>
                </c:pt>
                <c:pt idx="63">
                  <c:v>5863</c:v>
                </c:pt>
                <c:pt idx="64">
                  <c:v>6995</c:v>
                </c:pt>
                <c:pt idx="65">
                  <c:v>8907</c:v>
                </c:pt>
                <c:pt idx="66">
                  <c:v>5838</c:v>
                </c:pt>
                <c:pt idx="67">
                  <c:v>5658</c:v>
                </c:pt>
                <c:pt idx="68">
                  <c:v>5672</c:v>
                </c:pt>
                <c:pt idx="69">
                  <c:v>7427</c:v>
                </c:pt>
                <c:pt idx="70">
                  <c:v>6219</c:v>
                </c:pt>
                <c:pt idx="71">
                  <c:v>10774</c:v>
                </c:pt>
                <c:pt idx="72">
                  <c:v>7219</c:v>
                </c:pt>
                <c:pt idx="73">
                  <c:v>6691</c:v>
                </c:pt>
                <c:pt idx="74">
                  <c:v>4600</c:v>
                </c:pt>
                <c:pt idx="75">
                  <c:v>7213</c:v>
                </c:pt>
                <c:pt idx="76">
                  <c:v>7724</c:v>
                </c:pt>
                <c:pt idx="77">
                  <c:v>4872</c:v>
                </c:pt>
                <c:pt idx="78">
                  <c:v>8220</c:v>
                </c:pt>
                <c:pt idx="79">
                  <c:v>9410</c:v>
                </c:pt>
                <c:pt idx="80">
                  <c:v>8108</c:v>
                </c:pt>
                <c:pt idx="81">
                  <c:v>5532</c:v>
                </c:pt>
                <c:pt idx="82">
                  <c:v>6342</c:v>
                </c:pt>
                <c:pt idx="83">
                  <c:v>8218</c:v>
                </c:pt>
                <c:pt idx="84">
                  <c:v>5948</c:v>
                </c:pt>
                <c:pt idx="85">
                  <c:v>8513</c:v>
                </c:pt>
                <c:pt idx="86">
                  <c:v>9999</c:v>
                </c:pt>
                <c:pt idx="87">
                  <c:v>6796</c:v>
                </c:pt>
                <c:pt idx="88">
                  <c:v>11857</c:v>
                </c:pt>
                <c:pt idx="89">
                  <c:v>7319</c:v>
                </c:pt>
                <c:pt idx="90">
                  <c:v>9742</c:v>
                </c:pt>
                <c:pt idx="91">
                  <c:v>8557</c:v>
                </c:pt>
                <c:pt idx="92">
                  <c:v>7015</c:v>
                </c:pt>
                <c:pt idx="93">
                  <c:v>5173</c:v>
                </c:pt>
                <c:pt idx="94">
                  <c:v>6095</c:v>
                </c:pt>
                <c:pt idx="95">
                  <c:v>10198</c:v>
                </c:pt>
                <c:pt idx="96">
                  <c:v>9448</c:v>
                </c:pt>
                <c:pt idx="97">
                  <c:v>7265</c:v>
                </c:pt>
                <c:pt idx="98">
                  <c:v>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0D-4A00-825D-E531A7CE564E}"/>
            </c:ext>
          </c:extLst>
        </c:ser>
        <c:ser>
          <c:idx val="5"/>
          <c:order val="1"/>
          <c:tx>
            <c:v>Limite Inf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(Cru!$P$21,Cru!$P$21)</c:f>
              <c:numCache>
                <c:formatCode>General</c:formatCode>
                <c:ptCount val="2"/>
                <c:pt idx="0">
                  <c:v>2445.5</c:v>
                </c:pt>
                <c:pt idx="1">
                  <c:v>2445.5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B0D-4A00-825D-E531A7CE564E}"/>
            </c:ext>
          </c:extLst>
        </c:ser>
        <c:ser>
          <c:idx val="6"/>
          <c:order val="2"/>
          <c:tx>
            <c:v>Limite inf desv.pad.a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Cru!$P$23:$Q$23</c:f>
              <c:numCache>
                <c:formatCode>General</c:formatCode>
                <c:ptCount val="2"/>
                <c:pt idx="0">
                  <c:v>0</c:v>
                </c:pt>
                <c:pt idx="1">
                  <c:v>120</c:v>
                </c:pt>
              </c:numCache>
            </c:numRef>
          </c:xVal>
          <c:yVal>
            <c:numRef>
              <c:f>(Cru!$S$21,Cru!$S$21)</c:f>
              <c:numCache>
                <c:formatCode>General</c:formatCode>
                <c:ptCount val="2"/>
                <c:pt idx="0">
                  <c:v>5996.6816240714652</c:v>
                </c:pt>
                <c:pt idx="1">
                  <c:v>5996.6816240714652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B0D-4A00-825D-E531A7CE5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Processado!$B$1</c:f>
              <c:strCache>
                <c:ptCount val="1"/>
                <c:pt idx="0">
                  <c:v>Pixels Agregados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Processado!$B$2:$B$91</c:f>
              <c:numCache>
                <c:formatCode>General</c:formatCode>
                <c:ptCount val="90"/>
                <c:pt idx="0">
                  <c:v>8819</c:v>
                </c:pt>
                <c:pt idx="1">
                  <c:v>7435</c:v>
                </c:pt>
                <c:pt idx="2">
                  <c:v>7514</c:v>
                </c:pt>
                <c:pt idx="3">
                  <c:v>11499</c:v>
                </c:pt>
                <c:pt idx="4">
                  <c:v>8815</c:v>
                </c:pt>
                <c:pt idx="5">
                  <c:v>11543</c:v>
                </c:pt>
                <c:pt idx="6">
                  <c:v>9534</c:v>
                </c:pt>
                <c:pt idx="7">
                  <c:v>11930</c:v>
                </c:pt>
                <c:pt idx="8">
                  <c:v>9451</c:v>
                </c:pt>
                <c:pt idx="9">
                  <c:v>10513</c:v>
                </c:pt>
                <c:pt idx="10">
                  <c:v>7009</c:v>
                </c:pt>
                <c:pt idx="11">
                  <c:v>4142</c:v>
                </c:pt>
                <c:pt idx="12">
                  <c:v>10114</c:v>
                </c:pt>
                <c:pt idx="13">
                  <c:v>8290</c:v>
                </c:pt>
                <c:pt idx="14">
                  <c:v>6735</c:v>
                </c:pt>
                <c:pt idx="15">
                  <c:v>9625</c:v>
                </c:pt>
                <c:pt idx="16">
                  <c:v>7250</c:v>
                </c:pt>
                <c:pt idx="17">
                  <c:v>9848</c:v>
                </c:pt>
                <c:pt idx="18">
                  <c:v>8910</c:v>
                </c:pt>
                <c:pt idx="19">
                  <c:v>10729</c:v>
                </c:pt>
                <c:pt idx="20">
                  <c:v>9582</c:v>
                </c:pt>
                <c:pt idx="21">
                  <c:v>8618</c:v>
                </c:pt>
                <c:pt idx="22">
                  <c:v>8701</c:v>
                </c:pt>
                <c:pt idx="23">
                  <c:v>10366</c:v>
                </c:pt>
                <c:pt idx="24">
                  <c:v>10018</c:v>
                </c:pt>
                <c:pt idx="25">
                  <c:v>7464</c:v>
                </c:pt>
                <c:pt idx="26">
                  <c:v>9993</c:v>
                </c:pt>
                <c:pt idx="27">
                  <c:v>9191</c:v>
                </c:pt>
                <c:pt idx="28">
                  <c:v>8263</c:v>
                </c:pt>
                <c:pt idx="29">
                  <c:v>9160</c:v>
                </c:pt>
                <c:pt idx="30">
                  <c:v>7656</c:v>
                </c:pt>
                <c:pt idx="31">
                  <c:v>5882</c:v>
                </c:pt>
                <c:pt idx="32">
                  <c:v>6947</c:v>
                </c:pt>
                <c:pt idx="33">
                  <c:v>6899</c:v>
                </c:pt>
                <c:pt idx="34">
                  <c:v>9223</c:v>
                </c:pt>
                <c:pt idx="35">
                  <c:v>8632</c:v>
                </c:pt>
                <c:pt idx="36">
                  <c:v>7586</c:v>
                </c:pt>
                <c:pt idx="37">
                  <c:v>11003</c:v>
                </c:pt>
                <c:pt idx="38">
                  <c:v>13009</c:v>
                </c:pt>
                <c:pt idx="39">
                  <c:v>7859</c:v>
                </c:pt>
                <c:pt idx="40">
                  <c:v>8239</c:v>
                </c:pt>
                <c:pt idx="41">
                  <c:v>6363</c:v>
                </c:pt>
                <c:pt idx="42">
                  <c:v>7393</c:v>
                </c:pt>
                <c:pt idx="43">
                  <c:v>8980</c:v>
                </c:pt>
                <c:pt idx="44">
                  <c:v>7634</c:v>
                </c:pt>
                <c:pt idx="45">
                  <c:v>7233</c:v>
                </c:pt>
                <c:pt idx="46">
                  <c:v>6452</c:v>
                </c:pt>
                <c:pt idx="47">
                  <c:v>8017</c:v>
                </c:pt>
                <c:pt idx="48">
                  <c:v>11010</c:v>
                </c:pt>
                <c:pt idx="49">
                  <c:v>12356</c:v>
                </c:pt>
                <c:pt idx="50">
                  <c:v>6377</c:v>
                </c:pt>
                <c:pt idx="51">
                  <c:v>4576</c:v>
                </c:pt>
                <c:pt idx="52">
                  <c:v>4335</c:v>
                </c:pt>
                <c:pt idx="53">
                  <c:v>11725</c:v>
                </c:pt>
                <c:pt idx="54">
                  <c:v>10829</c:v>
                </c:pt>
                <c:pt idx="55">
                  <c:v>16613</c:v>
                </c:pt>
                <c:pt idx="56">
                  <c:v>5618</c:v>
                </c:pt>
                <c:pt idx="57">
                  <c:v>11251</c:v>
                </c:pt>
                <c:pt idx="58">
                  <c:v>8554</c:v>
                </c:pt>
                <c:pt idx="59">
                  <c:v>8752</c:v>
                </c:pt>
                <c:pt idx="60">
                  <c:v>3859</c:v>
                </c:pt>
                <c:pt idx="61">
                  <c:v>5554</c:v>
                </c:pt>
                <c:pt idx="62">
                  <c:v>6040</c:v>
                </c:pt>
                <c:pt idx="63">
                  <c:v>5863</c:v>
                </c:pt>
                <c:pt idx="64">
                  <c:v>6995</c:v>
                </c:pt>
                <c:pt idx="65">
                  <c:v>8907</c:v>
                </c:pt>
                <c:pt idx="66">
                  <c:v>5838</c:v>
                </c:pt>
                <c:pt idx="67">
                  <c:v>5658</c:v>
                </c:pt>
                <c:pt idx="68">
                  <c:v>5672</c:v>
                </c:pt>
                <c:pt idx="69">
                  <c:v>7427</c:v>
                </c:pt>
                <c:pt idx="70">
                  <c:v>6219</c:v>
                </c:pt>
                <c:pt idx="71">
                  <c:v>10774</c:v>
                </c:pt>
                <c:pt idx="72">
                  <c:v>7219</c:v>
                </c:pt>
                <c:pt idx="73">
                  <c:v>6691</c:v>
                </c:pt>
                <c:pt idx="74">
                  <c:v>4600</c:v>
                </c:pt>
                <c:pt idx="75">
                  <c:v>7213</c:v>
                </c:pt>
                <c:pt idx="76">
                  <c:v>7724</c:v>
                </c:pt>
                <c:pt idx="77">
                  <c:v>4872</c:v>
                </c:pt>
                <c:pt idx="78">
                  <c:v>8220</c:v>
                </c:pt>
                <c:pt idx="79">
                  <c:v>9410</c:v>
                </c:pt>
                <c:pt idx="80">
                  <c:v>8108</c:v>
                </c:pt>
                <c:pt idx="81">
                  <c:v>5532</c:v>
                </c:pt>
                <c:pt idx="82">
                  <c:v>6342</c:v>
                </c:pt>
                <c:pt idx="83">
                  <c:v>8218</c:v>
                </c:pt>
                <c:pt idx="84">
                  <c:v>5948</c:v>
                </c:pt>
                <c:pt idx="85">
                  <c:v>8513</c:v>
                </c:pt>
                <c:pt idx="86">
                  <c:v>9999</c:v>
                </c:pt>
                <c:pt idx="87">
                  <c:v>6796</c:v>
                </c:pt>
                <c:pt idx="88">
                  <c:v>11857</c:v>
                </c:pt>
                <c:pt idx="89">
                  <c:v>7319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9B-465A-8CC8-62592ED3EE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Área de Cobertura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Processado!$E$1</c:f>
              <c:strCache>
                <c:ptCount val="1"/>
                <c:pt idx="0">
                  <c:v>Cobrimento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87.957818346751296</c:v>
                </c:pt>
                <c:pt idx="1">
                  <c:v>75.5615332885003</c:v>
                </c:pt>
                <c:pt idx="2">
                  <c:v>53.886079318605198</c:v>
                </c:pt>
                <c:pt idx="3">
                  <c:v>66.223149839116402</c:v>
                </c:pt>
                <c:pt idx="4">
                  <c:v>47.646057855927303</c:v>
                </c:pt>
                <c:pt idx="5">
                  <c:v>86.052152819890793</c:v>
                </c:pt>
                <c:pt idx="6">
                  <c:v>39.741976085588398</c:v>
                </c:pt>
                <c:pt idx="7">
                  <c:v>64.157585917854107</c:v>
                </c:pt>
                <c:pt idx="8">
                  <c:v>50.301555390963898</c:v>
                </c:pt>
                <c:pt idx="9">
                  <c:v>28.783411014933801</c:v>
                </c:pt>
                <c:pt idx="10">
                  <c:v>61.849051219860101</c:v>
                </c:pt>
                <c:pt idx="11">
                  <c:v>57.870593915982603</c:v>
                </c:pt>
                <c:pt idx="12">
                  <c:v>35.455803836266497</c:v>
                </c:pt>
                <c:pt idx="13">
                  <c:v>36.803377563329299</c:v>
                </c:pt>
                <c:pt idx="14">
                  <c:v>68.7899034892353</c:v>
                </c:pt>
                <c:pt idx="15">
                  <c:v>42.420779220779202</c:v>
                </c:pt>
                <c:pt idx="16">
                  <c:v>56.565517241379297</c:v>
                </c:pt>
                <c:pt idx="17">
                  <c:v>70.714865962632004</c:v>
                </c:pt>
                <c:pt idx="18">
                  <c:v>40.751964085297402</c:v>
                </c:pt>
                <c:pt idx="19">
                  <c:v>42.660080156584897</c:v>
                </c:pt>
                <c:pt idx="20">
                  <c:v>43.508662074723397</c:v>
                </c:pt>
                <c:pt idx="21">
                  <c:v>64.991877465769306</c:v>
                </c:pt>
                <c:pt idx="22">
                  <c:v>56.395816572807703</c:v>
                </c:pt>
                <c:pt idx="23">
                  <c:v>65.406135442793698</c:v>
                </c:pt>
                <c:pt idx="24">
                  <c:v>36.963465761629003</c:v>
                </c:pt>
                <c:pt idx="25">
                  <c:v>50.736870310825203</c:v>
                </c:pt>
                <c:pt idx="26">
                  <c:v>48.7140998699089</c:v>
                </c:pt>
                <c:pt idx="27">
                  <c:v>49.853117179849797</c:v>
                </c:pt>
                <c:pt idx="28">
                  <c:v>51.422001694299801</c:v>
                </c:pt>
                <c:pt idx="29">
                  <c:v>53.799126637554501</c:v>
                </c:pt>
                <c:pt idx="30">
                  <c:v>46.5647857889237</c:v>
                </c:pt>
                <c:pt idx="31">
                  <c:v>38.915334920095198</c:v>
                </c:pt>
                <c:pt idx="32">
                  <c:v>53.015690225996799</c:v>
                </c:pt>
                <c:pt idx="33">
                  <c:v>57.109726047253197</c:v>
                </c:pt>
                <c:pt idx="34">
                  <c:v>51.686002385340998</c:v>
                </c:pt>
                <c:pt idx="35">
                  <c:v>59.0708989805375</c:v>
                </c:pt>
                <c:pt idx="36">
                  <c:v>80.253097811758494</c:v>
                </c:pt>
                <c:pt idx="37">
                  <c:v>69.417431609561007</c:v>
                </c:pt>
                <c:pt idx="38">
                  <c:v>64.601429779383494</c:v>
                </c:pt>
                <c:pt idx="39">
                  <c:v>55.694108665224498</c:v>
                </c:pt>
                <c:pt idx="40">
                  <c:v>58.393008860298501</c:v>
                </c:pt>
                <c:pt idx="41">
                  <c:v>57.614332861857598</c:v>
                </c:pt>
                <c:pt idx="42">
                  <c:v>26.768564858649999</c:v>
                </c:pt>
                <c:pt idx="43">
                  <c:v>19.086859688195901</c:v>
                </c:pt>
                <c:pt idx="44">
                  <c:v>48.7162693214566</c:v>
                </c:pt>
                <c:pt idx="45">
                  <c:v>36.015484584543003</c:v>
                </c:pt>
                <c:pt idx="46">
                  <c:v>77.712337259764396</c:v>
                </c:pt>
                <c:pt idx="47">
                  <c:v>49.5197704877136</c:v>
                </c:pt>
                <c:pt idx="48">
                  <c:v>46.775658492279703</c:v>
                </c:pt>
                <c:pt idx="49">
                  <c:v>33.425056652638297</c:v>
                </c:pt>
                <c:pt idx="50">
                  <c:v>38.654539752234498</c:v>
                </c:pt>
                <c:pt idx="51">
                  <c:v>37.325174825174798</c:v>
                </c:pt>
                <c:pt idx="52">
                  <c:v>51.903114186851198</c:v>
                </c:pt>
                <c:pt idx="53">
                  <c:v>48.3070362473347</c:v>
                </c:pt>
                <c:pt idx="54">
                  <c:v>58.361806260965899</c:v>
                </c:pt>
                <c:pt idx="55">
                  <c:v>61.265274182868801</c:v>
                </c:pt>
                <c:pt idx="56">
                  <c:v>44.197223211107101</c:v>
                </c:pt>
                <c:pt idx="57">
                  <c:v>46.058128166385202</c:v>
                </c:pt>
                <c:pt idx="58">
                  <c:v>69.663315407996194</c:v>
                </c:pt>
                <c:pt idx="59">
                  <c:v>69.744058500913994</c:v>
                </c:pt>
                <c:pt idx="60">
                  <c:v>79.398807981342301</c:v>
                </c:pt>
                <c:pt idx="61">
                  <c:v>52.106589845156599</c:v>
                </c:pt>
                <c:pt idx="62">
                  <c:v>37.384105960264897</c:v>
                </c:pt>
                <c:pt idx="63">
                  <c:v>49.906191369605999</c:v>
                </c:pt>
                <c:pt idx="64">
                  <c:v>54.438884917798397</c:v>
                </c:pt>
                <c:pt idx="65">
                  <c:v>40.541147412147701</c:v>
                </c:pt>
                <c:pt idx="66">
                  <c:v>48.235697156560398</c:v>
                </c:pt>
                <c:pt idx="67">
                  <c:v>51.431601272534401</c:v>
                </c:pt>
                <c:pt idx="68">
                  <c:v>64.615655853314493</c:v>
                </c:pt>
                <c:pt idx="69">
                  <c:v>62.205466540998998</c:v>
                </c:pt>
                <c:pt idx="70">
                  <c:v>34.571474513587397</c:v>
                </c:pt>
                <c:pt idx="71">
                  <c:v>34.304807870799998</c:v>
                </c:pt>
                <c:pt idx="72">
                  <c:v>38.786535531237</c:v>
                </c:pt>
                <c:pt idx="73">
                  <c:v>78.568225975190501</c:v>
                </c:pt>
                <c:pt idx="74">
                  <c:v>65.130434782608702</c:v>
                </c:pt>
                <c:pt idx="75">
                  <c:v>63.191459864134202</c:v>
                </c:pt>
                <c:pt idx="76">
                  <c:v>53.366131538063101</c:v>
                </c:pt>
                <c:pt idx="77">
                  <c:v>68.247126436781599</c:v>
                </c:pt>
                <c:pt idx="78">
                  <c:v>34.1849148418491</c:v>
                </c:pt>
                <c:pt idx="79">
                  <c:v>24.0063761955366</c:v>
                </c:pt>
                <c:pt idx="80">
                  <c:v>41.058214109521401</c:v>
                </c:pt>
                <c:pt idx="81">
                  <c:v>64.840925524222698</c:v>
                </c:pt>
                <c:pt idx="82">
                  <c:v>27.988016398612402</c:v>
                </c:pt>
                <c:pt idx="83">
                  <c:v>49.014358724750501</c:v>
                </c:pt>
                <c:pt idx="84">
                  <c:v>47.276395427034203</c:v>
                </c:pt>
                <c:pt idx="85">
                  <c:v>65.617291201691501</c:v>
                </c:pt>
                <c:pt idx="86">
                  <c:v>61.996199619961999</c:v>
                </c:pt>
                <c:pt idx="87">
                  <c:v>48.690406121247698</c:v>
                </c:pt>
                <c:pt idx="88">
                  <c:v>50.847600573500799</c:v>
                </c:pt>
                <c:pt idx="89">
                  <c:v>53.791501571252901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9-4686-ABEC-8AE35FCF4F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2969072"/>
        <c:crosses val="autoZero"/>
        <c:crossBetween val="midCat"/>
      </c:valAx>
      <c:valAx>
        <c:axId val="842969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4101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Processado!$A$2:$A$91</c:f>
              <c:numCache>
                <c:formatCode>General</c:formatCode>
                <c:ptCount val="9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</c:numCache>
            </c:numRef>
          </c:xVal>
          <c:yVal>
            <c:numRef>
              <c:f>Processado!$E$2:$E$91</c:f>
              <c:numCache>
                <c:formatCode>General</c:formatCode>
                <c:ptCount val="90"/>
                <c:pt idx="0">
                  <c:v>87.957818346751296</c:v>
                </c:pt>
                <c:pt idx="1">
                  <c:v>75.5615332885003</c:v>
                </c:pt>
                <c:pt idx="2">
                  <c:v>53.886079318605198</c:v>
                </c:pt>
                <c:pt idx="3">
                  <c:v>66.223149839116402</c:v>
                </c:pt>
                <c:pt idx="4">
                  <c:v>47.646057855927303</c:v>
                </c:pt>
                <c:pt idx="5">
                  <c:v>86.052152819890793</c:v>
                </c:pt>
                <c:pt idx="6">
                  <c:v>39.741976085588398</c:v>
                </c:pt>
                <c:pt idx="7">
                  <c:v>64.157585917854107</c:v>
                </c:pt>
                <c:pt idx="8">
                  <c:v>50.301555390963898</c:v>
                </c:pt>
                <c:pt idx="9">
                  <c:v>28.783411014933801</c:v>
                </c:pt>
                <c:pt idx="10">
                  <c:v>61.849051219860101</c:v>
                </c:pt>
                <c:pt idx="11">
                  <c:v>57.870593915982603</c:v>
                </c:pt>
                <c:pt idx="12">
                  <c:v>35.455803836266497</c:v>
                </c:pt>
                <c:pt idx="13">
                  <c:v>36.803377563329299</c:v>
                </c:pt>
                <c:pt idx="14">
                  <c:v>68.7899034892353</c:v>
                </c:pt>
                <c:pt idx="15">
                  <c:v>42.420779220779202</c:v>
                </c:pt>
                <c:pt idx="16">
                  <c:v>56.565517241379297</c:v>
                </c:pt>
                <c:pt idx="17">
                  <c:v>70.714865962632004</c:v>
                </c:pt>
                <c:pt idx="18">
                  <c:v>40.751964085297402</c:v>
                </c:pt>
                <c:pt idx="19">
                  <c:v>42.660080156584897</c:v>
                </c:pt>
                <c:pt idx="20">
                  <c:v>43.508662074723397</c:v>
                </c:pt>
                <c:pt idx="21">
                  <c:v>64.991877465769306</c:v>
                </c:pt>
                <c:pt idx="22">
                  <c:v>56.395816572807703</c:v>
                </c:pt>
                <c:pt idx="23">
                  <c:v>65.406135442793698</c:v>
                </c:pt>
                <c:pt idx="24">
                  <c:v>36.963465761629003</c:v>
                </c:pt>
                <c:pt idx="25">
                  <c:v>50.736870310825203</c:v>
                </c:pt>
                <c:pt idx="26">
                  <c:v>48.7140998699089</c:v>
                </c:pt>
                <c:pt idx="27">
                  <c:v>49.853117179849797</c:v>
                </c:pt>
                <c:pt idx="28">
                  <c:v>51.422001694299801</c:v>
                </c:pt>
                <c:pt idx="29">
                  <c:v>53.799126637554501</c:v>
                </c:pt>
                <c:pt idx="30">
                  <c:v>46.5647857889237</c:v>
                </c:pt>
                <c:pt idx="31">
                  <c:v>38.915334920095198</c:v>
                </c:pt>
                <c:pt idx="32">
                  <c:v>53.015690225996799</c:v>
                </c:pt>
                <c:pt idx="33">
                  <c:v>57.109726047253197</c:v>
                </c:pt>
                <c:pt idx="34">
                  <c:v>51.686002385340998</c:v>
                </c:pt>
                <c:pt idx="35">
                  <c:v>59.0708989805375</c:v>
                </c:pt>
                <c:pt idx="36">
                  <c:v>80.253097811758494</c:v>
                </c:pt>
                <c:pt idx="37">
                  <c:v>69.417431609561007</c:v>
                </c:pt>
                <c:pt idx="38">
                  <c:v>64.601429779383494</c:v>
                </c:pt>
                <c:pt idx="39">
                  <c:v>55.694108665224498</c:v>
                </c:pt>
                <c:pt idx="40">
                  <c:v>58.393008860298501</c:v>
                </c:pt>
                <c:pt idx="41">
                  <c:v>57.614332861857598</c:v>
                </c:pt>
                <c:pt idx="42">
                  <c:v>26.768564858649999</c:v>
                </c:pt>
                <c:pt idx="43">
                  <c:v>19.086859688195901</c:v>
                </c:pt>
                <c:pt idx="44">
                  <c:v>48.7162693214566</c:v>
                </c:pt>
                <c:pt idx="45">
                  <c:v>36.015484584543003</c:v>
                </c:pt>
                <c:pt idx="46">
                  <c:v>77.712337259764396</c:v>
                </c:pt>
                <c:pt idx="47">
                  <c:v>49.5197704877136</c:v>
                </c:pt>
                <c:pt idx="48">
                  <c:v>46.775658492279703</c:v>
                </c:pt>
                <c:pt idx="49">
                  <c:v>33.425056652638297</c:v>
                </c:pt>
                <c:pt idx="50">
                  <c:v>38.654539752234498</c:v>
                </c:pt>
                <c:pt idx="51">
                  <c:v>37.325174825174798</c:v>
                </c:pt>
                <c:pt idx="52">
                  <c:v>51.903114186851198</c:v>
                </c:pt>
                <c:pt idx="53">
                  <c:v>48.3070362473347</c:v>
                </c:pt>
                <c:pt idx="54">
                  <c:v>58.361806260965899</c:v>
                </c:pt>
                <c:pt idx="55">
                  <c:v>61.265274182868801</c:v>
                </c:pt>
                <c:pt idx="56">
                  <c:v>44.197223211107101</c:v>
                </c:pt>
                <c:pt idx="57">
                  <c:v>46.058128166385202</c:v>
                </c:pt>
                <c:pt idx="58">
                  <c:v>69.663315407996194</c:v>
                </c:pt>
                <c:pt idx="59">
                  <c:v>69.744058500913994</c:v>
                </c:pt>
                <c:pt idx="60">
                  <c:v>79.398807981342301</c:v>
                </c:pt>
                <c:pt idx="61">
                  <c:v>52.106589845156599</c:v>
                </c:pt>
                <c:pt idx="62">
                  <c:v>37.384105960264897</c:v>
                </c:pt>
                <c:pt idx="63">
                  <c:v>49.906191369605999</c:v>
                </c:pt>
                <c:pt idx="64">
                  <c:v>54.438884917798397</c:v>
                </c:pt>
                <c:pt idx="65">
                  <c:v>40.541147412147701</c:v>
                </c:pt>
                <c:pt idx="66">
                  <c:v>48.235697156560398</c:v>
                </c:pt>
                <c:pt idx="67">
                  <c:v>51.431601272534401</c:v>
                </c:pt>
                <c:pt idx="68">
                  <c:v>64.615655853314493</c:v>
                </c:pt>
                <c:pt idx="69">
                  <c:v>62.205466540998998</c:v>
                </c:pt>
                <c:pt idx="70">
                  <c:v>34.571474513587397</c:v>
                </c:pt>
                <c:pt idx="71">
                  <c:v>34.304807870799998</c:v>
                </c:pt>
                <c:pt idx="72">
                  <c:v>38.786535531237</c:v>
                </c:pt>
                <c:pt idx="73">
                  <c:v>78.568225975190501</c:v>
                </c:pt>
                <c:pt idx="74">
                  <c:v>65.130434782608702</c:v>
                </c:pt>
                <c:pt idx="75">
                  <c:v>63.191459864134202</c:v>
                </c:pt>
                <c:pt idx="76">
                  <c:v>53.366131538063101</c:v>
                </c:pt>
                <c:pt idx="77">
                  <c:v>68.247126436781599</c:v>
                </c:pt>
                <c:pt idx="78">
                  <c:v>34.1849148418491</c:v>
                </c:pt>
                <c:pt idx="79">
                  <c:v>24.0063761955366</c:v>
                </c:pt>
                <c:pt idx="80">
                  <c:v>41.058214109521401</c:v>
                </c:pt>
                <c:pt idx="81">
                  <c:v>64.840925524222698</c:v>
                </c:pt>
                <c:pt idx="82">
                  <c:v>27.988016398612402</c:v>
                </c:pt>
                <c:pt idx="83">
                  <c:v>49.014358724750501</c:v>
                </c:pt>
                <c:pt idx="84">
                  <c:v>47.276395427034203</c:v>
                </c:pt>
                <c:pt idx="85">
                  <c:v>65.617291201691501</c:v>
                </c:pt>
                <c:pt idx="86">
                  <c:v>61.996199619961999</c:v>
                </c:pt>
                <c:pt idx="87">
                  <c:v>48.690406121247698</c:v>
                </c:pt>
                <c:pt idx="88">
                  <c:v>50.847600573500799</c:v>
                </c:pt>
                <c:pt idx="89">
                  <c:v>53.791501571252901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73-4820-948C-C2442A1C86B7}"/>
            </c:ext>
          </c:extLst>
        </c:ser>
        <c:ser>
          <c:idx val="1"/>
          <c:order val="1"/>
          <c:tx>
            <c:v>média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Processado!$F$10:$F$11</c:f>
              <c:numCache>
                <c:formatCode>General</c:formatCode>
                <c:ptCount val="2"/>
                <c:pt idx="0">
                  <c:v>0</c:v>
                </c:pt>
                <c:pt idx="1">
                  <c:v>99</c:v>
                </c:pt>
              </c:numCache>
            </c:numRef>
          </c:xVal>
          <c:yVal>
            <c:numRef>
              <c:f>(Processado!$F$2,Processado!$F$2)</c:f>
              <c:numCache>
                <c:formatCode>0.00</c:formatCode>
                <c:ptCount val="2"/>
                <c:pt idx="0">
                  <c:v>52.855816467813042</c:v>
                </c:pt>
                <c:pt idx="1">
                  <c:v>52.855816467813042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C73-4820-948C-C2442A1C8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1016384"/>
        <c:axId val="842969072"/>
      </c:scatterChart>
      <c:valAx>
        <c:axId val="841016384"/>
        <c:scaling>
          <c:orientation val="minMax"/>
          <c:max val="99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Nº da partícula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2969072"/>
        <c:crossesAt val="0"/>
        <c:crossBetween val="midCat"/>
      </c:valAx>
      <c:valAx>
        <c:axId val="842969072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/>
                  <a:t>Valor da área de cobrimento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841016384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pt-BR"/>
              <a:t>Distribuição Probabilística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normalidade!$L$3</c:f>
              <c:strCache>
                <c:ptCount val="1"/>
                <c:pt idx="0">
                  <c:v>F. Relat.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</c:strCache>
            </c:strRef>
          </c:cat>
          <c:val>
            <c:numRef>
              <c:f>normalidade!$L$4:$L$13</c:f>
              <c:numCache>
                <c:formatCode>0.00</c:formatCode>
                <c:ptCount val="10"/>
                <c:pt idx="0">
                  <c:v>1.0101010101010102</c:v>
                </c:pt>
                <c:pt idx="1">
                  <c:v>1.0101010101010102</c:v>
                </c:pt>
                <c:pt idx="2">
                  <c:v>3.0303030303030303</c:v>
                </c:pt>
                <c:pt idx="3">
                  <c:v>15.151515151515152</c:v>
                </c:pt>
                <c:pt idx="4">
                  <c:v>12.121212121212121</c:v>
                </c:pt>
                <c:pt idx="5">
                  <c:v>23.232323232323232</c:v>
                </c:pt>
                <c:pt idx="6">
                  <c:v>14.141414141414142</c:v>
                </c:pt>
                <c:pt idx="7">
                  <c:v>15.151515151515152</c:v>
                </c:pt>
                <c:pt idx="8">
                  <c:v>6.0606060606060606</c:v>
                </c:pt>
                <c:pt idx="9">
                  <c:v>6.0606060606060606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7C-41E0-9BCB-63F08E8A130B}"/>
            </c:ext>
          </c:extLst>
        </c:ser>
        <c:ser>
          <c:idx val="1"/>
          <c:order val="1"/>
          <c:tx>
            <c:strRef>
              <c:f>normalidade!$M$3</c:f>
              <c:strCache>
                <c:ptCount val="1"/>
                <c:pt idx="0">
                  <c:v>F. Norm.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normalidade!$I$4:$I$13</c:f>
              <c:strCache>
                <c:ptCount val="10"/>
                <c:pt idx="0">
                  <c:v>(0,00; 19,09]</c:v>
                </c:pt>
                <c:pt idx="1">
                  <c:v>(19,09; 25,97]</c:v>
                </c:pt>
                <c:pt idx="2">
                  <c:v>(25,97; 32,86]</c:v>
                </c:pt>
                <c:pt idx="3">
                  <c:v>(32,86; 39,75]</c:v>
                </c:pt>
                <c:pt idx="4">
                  <c:v>(39,75; 46,64]</c:v>
                </c:pt>
                <c:pt idx="5">
                  <c:v>(46,64; 53,52]</c:v>
                </c:pt>
                <c:pt idx="6">
                  <c:v>(53,52; 60,41]</c:v>
                </c:pt>
                <c:pt idx="7">
                  <c:v>(60,41; 67,3]</c:v>
                </c:pt>
                <c:pt idx="8">
                  <c:v>(67,3; 74,18]</c:v>
                </c:pt>
                <c:pt idx="9">
                  <c:v>(74,18; 81,07]</c:v>
                </c:pt>
              </c:strCache>
            </c:strRef>
          </c:cat>
          <c:val>
            <c:numRef>
              <c:f>normalidade!$M$4:$M$13</c:f>
              <c:numCache>
                <c:formatCode>0.00</c:formatCode>
                <c:ptCount val="10"/>
                <c:pt idx="0">
                  <c:v>0.91037808618514826</c:v>
                </c:pt>
                <c:pt idx="1">
                  <c:v>2.0965643789543131</c:v>
                </c:pt>
                <c:pt idx="2">
                  <c:v>5.0960284294974016</c:v>
                </c:pt>
                <c:pt idx="3">
                  <c:v>9.8650864918637193</c:v>
                </c:pt>
                <c:pt idx="4">
                  <c:v>15.210517436406132</c:v>
                </c:pt>
                <c:pt idx="5">
                  <c:v>18.680145588048724</c:v>
                </c:pt>
                <c:pt idx="6">
                  <c:v>18.273380350844182</c:v>
                </c:pt>
                <c:pt idx="7">
                  <c:v>14.238325328868374</c:v>
                </c:pt>
                <c:pt idx="8">
                  <c:v>8.8366807945648667</c:v>
                </c:pt>
                <c:pt idx="9">
                  <c:v>4.3680604542388757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7C-41E0-9BCB-63F08E8A1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-20"/>
        <c:axId val="1539222943"/>
        <c:axId val="1539223359"/>
      </c:barChart>
      <c:catAx>
        <c:axId val="1539222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Classes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3359"/>
        <c:crosses val="autoZero"/>
        <c:auto val="1"/>
        <c:lblAlgn val="ctr"/>
        <c:lblOffset val="100"/>
        <c:noMultiLvlLbl val="0"/>
      </c:catAx>
      <c:valAx>
        <c:axId val="15392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pt-BR" b="1"/>
                  <a:t>Densidades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pt-B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pt-BR"/>
          </a:p>
        </c:txPr>
        <c:crossAx val="153922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_xlchart.v1.0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Pixels Agregados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Pixels Agregados</a:t>
          </a:r>
        </a:p>
      </cx:txPr>
    </cx:title>
    <cx:plotArea>
      <cx:plotAreaRegion>
        <cx:series layoutId="boxWhisker" uniqueId="{AE582C71-A888-454F-86A2-796C8767D210}">
          <cx:tx>
            <cx:txData>
              <cx:f>_xlchart.v1.2</cx:f>
              <cx:v>Pixels Agregados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Área de Cobertura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Área de Cobertura</a:t>
          </a:r>
        </a:p>
      </cx:txPr>
    </cx:title>
    <cx:plotArea>
      <cx:plotAreaRegion>
        <cx:series layoutId="boxWhisker" uniqueId="{BDF0065E-0469-4BFC-B593-BB490CDEB64D}">
          <cx:tx>
            <cx:txData>
              <cx:f>_xlchart.v1.4</cx:f>
              <cx:v>Cobrimento</cx:v>
            </cx:txData>
          </cx:tx>
          <cx:dataId val="0"/>
          <cx:layoutPr>
            <cx:statistics quartileMethod="exclusive"/>
          </cx:layoutPr>
        </cx:series>
      </cx:plotAreaRegion>
      <cx:axis id="0">
        <cx:catScaling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openxmlformats.org/officeDocument/2006/relationships/chart" Target="../charts/chart2.xml"/><Relationship Id="rId1" Type="http://schemas.microsoft.com/office/2014/relationships/chartEx" Target="../charts/chartEx2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99060</xdr:colOff>
      <xdr:row>1</xdr:row>
      <xdr:rowOff>0</xdr:rowOff>
    </xdr:from>
    <xdr:to>
      <xdr:col>12</xdr:col>
      <xdr:colOff>510540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81B9668A-0F19-42B4-8DB2-0346BC8849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5980" y="182880"/>
              <a:ext cx="345948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13</xdr:col>
      <xdr:colOff>0</xdr:colOff>
      <xdr:row>1</xdr:row>
      <xdr:rowOff>0</xdr:rowOff>
    </xdr:from>
    <xdr:to>
      <xdr:col>20</xdr:col>
      <xdr:colOff>304800</xdr:colOff>
      <xdr:row>16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4820C4E-6CC8-45A7-853A-5D78129C21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7620</xdr:colOff>
      <xdr:row>0</xdr:row>
      <xdr:rowOff>121920</xdr:rowOff>
    </xdr:from>
    <xdr:to>
      <xdr:col>16</xdr:col>
      <xdr:colOff>518820</xdr:colOff>
      <xdr:row>10</xdr:row>
      <xdr:rowOff>93120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522FF485-8A3E-4BDD-9E30-CA3DFE68377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121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0</xdr:row>
      <xdr:rowOff>121920</xdr:rowOff>
    </xdr:from>
    <xdr:to>
      <xdr:col>20</xdr:col>
      <xdr:colOff>495960</xdr:colOff>
      <xdr:row>10</xdr:row>
      <xdr:rowOff>93120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C757E2-FCD6-4EA9-97F0-4A957CA7FF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7620</xdr:colOff>
      <xdr:row>11</xdr:row>
      <xdr:rowOff>15240</xdr:rowOff>
    </xdr:from>
    <xdr:to>
      <xdr:col>16</xdr:col>
      <xdr:colOff>518820</xdr:colOff>
      <xdr:row>20</xdr:row>
      <xdr:rowOff>169320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B91E484-51DD-47E6-BAE9-8B3534AB09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19260" y="2026920"/>
              <a:ext cx="2340000" cy="18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16</xdr:col>
      <xdr:colOff>594360</xdr:colOff>
      <xdr:row>11</xdr:row>
      <xdr:rowOff>15240</xdr:rowOff>
    </xdr:from>
    <xdr:to>
      <xdr:col>20</xdr:col>
      <xdr:colOff>495960</xdr:colOff>
      <xdr:row>20</xdr:row>
      <xdr:rowOff>169320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47883E8-309A-4F96-AFD0-A253308CB3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0</xdr:row>
      <xdr:rowOff>121920</xdr:rowOff>
    </xdr:from>
    <xdr:to>
      <xdr:col>12</xdr:col>
      <xdr:colOff>81600</xdr:colOff>
      <xdr:row>12</xdr:row>
      <xdr:rowOff>87360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F5C5A3F-B2C0-4865-B00A-452032D82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12</xdr:row>
      <xdr:rowOff>15240</xdr:rowOff>
    </xdr:from>
    <xdr:to>
      <xdr:col>6</xdr:col>
      <xdr:colOff>556259</xdr:colOff>
      <xdr:row>26</xdr:row>
      <xdr:rowOff>33020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FD3003-FDD3-48E3-B339-5E13B57F41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45720</xdr:colOff>
      <xdr:row>1</xdr:row>
      <xdr:rowOff>0</xdr:rowOff>
    </xdr:from>
    <xdr:to>
      <xdr:col>6</xdr:col>
      <xdr:colOff>556260</xdr:colOff>
      <xdr:row>11</xdr:row>
      <xdr:rowOff>7620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27513B0-D7A5-4387-86CA-7ACA6B8AE58E}"/>
            </a:ext>
          </a:extLst>
        </xdr:cNvPr>
        <xdr:cNvSpPr txBox="1"/>
      </xdr:nvSpPr>
      <xdr:spPr>
        <a:xfrm>
          <a:off x="2171700" y="182880"/>
          <a:ext cx="2514600" cy="183642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000" b="1"/>
            <a:t>Premissas</a:t>
          </a:r>
          <a:r>
            <a:rPr lang="pt-BR" sz="1000"/>
            <a:t>: amostragem aleatória</a:t>
          </a:r>
          <a:r>
            <a:rPr lang="pt-BR" sz="1000" baseline="0"/>
            <a:t>, simples e dependente; a média  da amostra é igual a média da população; o desv. padrão da amostra é igual ao desv. padrão da população dividido pela raiz do n° de observações.</a:t>
          </a:r>
          <a:endParaRPr lang="pt-BR" sz="1000"/>
        </a:p>
        <a:p>
          <a:r>
            <a:rPr lang="pt-BR" sz="1000" b="1"/>
            <a:t>Hipótesis</a:t>
          </a:r>
          <a:r>
            <a:rPr lang="pt-BR" sz="1000"/>
            <a:t>:</a:t>
          </a:r>
          <a:r>
            <a:rPr lang="pt-BR" sz="1000" baseline="0"/>
            <a:t>	</a:t>
          </a:r>
          <a:r>
            <a:rPr lang="pt-BR" sz="1000" i="1" baseline="0"/>
            <a:t>H0</a:t>
          </a:r>
          <a:r>
            <a:rPr lang="pt-BR" sz="1000" baseline="0"/>
            <a:t> -&gt; A distribuição normal representa o comportamento da amostra;</a:t>
          </a:r>
        </a:p>
        <a:p>
          <a:r>
            <a:rPr lang="pt-BR" sz="1000" baseline="0"/>
            <a:t>	</a:t>
          </a:r>
          <a:r>
            <a:rPr lang="pt-BR" sz="1000" i="1" baseline="0"/>
            <a:t>Ha</a:t>
          </a:r>
          <a:r>
            <a:rPr lang="pt-BR" sz="1000" baseline="0"/>
            <a:t> -&gt; A distribuição normal não representa o comportamento da amostra.</a:t>
          </a:r>
          <a:endParaRPr lang="pt-BR" sz="1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00"/>
  <sheetViews>
    <sheetView showGridLines="0" workbookViewId="0">
      <selection activeCell="G22" sqref="G22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6" width="12" bestFit="1" customWidth="1"/>
    <col min="7" max="7" width="19.88671875" bestFit="1" customWidth="1"/>
    <col min="14" max="14" width="6.33203125" bestFit="1" customWidth="1"/>
    <col min="15" max="15" width="6" bestFit="1" customWidth="1"/>
    <col min="16" max="16" width="6.44140625" bestFit="1" customWidth="1"/>
    <col min="17" max="17" width="7.109375" bestFit="1" customWidth="1"/>
    <col min="19" max="20" width="12" bestFit="1" customWidth="1"/>
    <col min="21" max="21" width="5.3320312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</row>
    <row r="2" spans="1:7" x14ac:dyDescent="0.3">
      <c r="A2" s="3">
        <v>1</v>
      </c>
      <c r="B2" s="3">
        <v>8819</v>
      </c>
      <c r="C2" s="3">
        <v>7734</v>
      </c>
      <c r="D2" s="3">
        <v>23</v>
      </c>
      <c r="E2" s="3">
        <v>87.957818346751296</v>
      </c>
      <c r="F2" s="21">
        <v>52.855816467813</v>
      </c>
      <c r="G2" s="3" t="s">
        <v>7</v>
      </c>
    </row>
    <row r="3" spans="1:7" x14ac:dyDescent="0.3">
      <c r="A3" s="3">
        <v>2</v>
      </c>
      <c r="B3" s="3">
        <v>7435</v>
      </c>
      <c r="C3" s="3">
        <v>5618</v>
      </c>
      <c r="D3" s="3">
        <v>0</v>
      </c>
      <c r="E3" s="3">
        <v>75.5615332885003</v>
      </c>
      <c r="F3" s="21">
        <v>14.2281708271629</v>
      </c>
      <c r="G3" s="3" t="s">
        <v>8</v>
      </c>
    </row>
    <row r="4" spans="1:7" x14ac:dyDescent="0.3">
      <c r="A4" s="3">
        <v>3</v>
      </c>
      <c r="B4" s="3">
        <v>7514</v>
      </c>
      <c r="C4" s="3">
        <v>4048</v>
      </c>
      <c r="D4" s="3">
        <v>1</v>
      </c>
      <c r="E4" s="3">
        <v>53.886079318605198</v>
      </c>
      <c r="F4" s="3">
        <v>42</v>
      </c>
      <c r="G4" s="3" t="s">
        <v>9</v>
      </c>
    </row>
    <row r="5" spans="1:7" x14ac:dyDescent="0.3">
      <c r="A5" s="3">
        <v>4</v>
      </c>
      <c r="B5" s="3">
        <v>11499</v>
      </c>
      <c r="C5" s="3">
        <v>7596</v>
      </c>
      <c r="D5" s="3">
        <v>19</v>
      </c>
      <c r="E5" s="3">
        <v>66.223149839116402</v>
      </c>
      <c r="F5" s="3">
        <v>134</v>
      </c>
      <c r="G5" s="3" t="s">
        <v>10</v>
      </c>
    </row>
    <row r="6" spans="1:7" x14ac:dyDescent="0.3">
      <c r="A6" s="3">
        <v>5</v>
      </c>
      <c r="B6" s="3">
        <v>8815</v>
      </c>
      <c r="C6" s="3">
        <v>4194</v>
      </c>
      <c r="D6" s="3">
        <v>6</v>
      </c>
      <c r="E6" s="3">
        <v>47.646057855927303</v>
      </c>
    </row>
    <row r="7" spans="1:7" x14ac:dyDescent="0.3">
      <c r="A7" s="3">
        <v>6</v>
      </c>
      <c r="B7" s="3">
        <v>11543</v>
      </c>
      <c r="C7" s="3">
        <v>9930</v>
      </c>
      <c r="D7" s="3">
        <v>3</v>
      </c>
      <c r="E7" s="3">
        <v>86.052152819890793</v>
      </c>
    </row>
    <row r="8" spans="1:7" x14ac:dyDescent="0.3">
      <c r="A8" s="3">
        <v>7</v>
      </c>
      <c r="B8" s="3">
        <v>9534</v>
      </c>
      <c r="C8" s="3">
        <v>3735</v>
      </c>
      <c r="D8" s="3">
        <v>54</v>
      </c>
      <c r="E8" s="3">
        <v>39.741976085588398</v>
      </c>
    </row>
    <row r="9" spans="1:7" x14ac:dyDescent="0.3">
      <c r="A9" s="3">
        <v>8</v>
      </c>
      <c r="B9" s="3">
        <v>11930</v>
      </c>
      <c r="C9" s="3">
        <v>7654</v>
      </c>
      <c r="D9" s="3">
        <v>0</v>
      </c>
      <c r="E9" s="3">
        <v>64.157585917854107</v>
      </c>
    </row>
    <row r="10" spans="1:7" x14ac:dyDescent="0.3">
      <c r="A10" s="3">
        <v>9</v>
      </c>
      <c r="B10" s="3">
        <v>9451</v>
      </c>
      <c r="C10" s="3">
        <v>4754</v>
      </c>
      <c r="D10" s="3">
        <v>0</v>
      </c>
      <c r="E10" s="3">
        <v>50.301555390963898</v>
      </c>
    </row>
    <row r="11" spans="1:7" x14ac:dyDescent="0.3">
      <c r="A11" s="3">
        <v>10</v>
      </c>
      <c r="B11" s="3">
        <v>10513</v>
      </c>
      <c r="C11" s="3">
        <v>3019</v>
      </c>
      <c r="D11" s="3">
        <v>7</v>
      </c>
      <c r="E11" s="3">
        <v>28.783411014933801</v>
      </c>
    </row>
    <row r="12" spans="1:7" x14ac:dyDescent="0.3">
      <c r="A12" s="3">
        <v>11</v>
      </c>
      <c r="B12" s="3">
        <v>7009</v>
      </c>
      <c r="C12" s="3">
        <v>4335</v>
      </c>
      <c r="D12" s="3">
        <v>0</v>
      </c>
      <c r="E12" s="3">
        <v>61.849051219860101</v>
      </c>
    </row>
    <row r="13" spans="1:7" x14ac:dyDescent="0.3">
      <c r="A13" s="3">
        <v>12</v>
      </c>
      <c r="B13" s="3">
        <v>4142</v>
      </c>
      <c r="C13" s="3">
        <v>2397</v>
      </c>
      <c r="D13" s="3">
        <v>0</v>
      </c>
      <c r="E13" s="3">
        <v>57.870593915982603</v>
      </c>
    </row>
    <row r="14" spans="1:7" x14ac:dyDescent="0.3">
      <c r="A14" s="3">
        <v>13</v>
      </c>
      <c r="B14" s="3">
        <v>10114</v>
      </c>
      <c r="C14" s="3">
        <v>3582</v>
      </c>
      <c r="D14" s="3">
        <v>4</v>
      </c>
      <c r="E14" s="3">
        <v>35.455803836266497</v>
      </c>
    </row>
    <row r="15" spans="1:7" x14ac:dyDescent="0.3">
      <c r="A15" s="3">
        <v>14</v>
      </c>
      <c r="B15" s="3">
        <v>8290</v>
      </c>
      <c r="C15" s="3">
        <v>3045</v>
      </c>
      <c r="D15" s="3">
        <v>6</v>
      </c>
      <c r="E15" s="3">
        <v>36.803377563329299</v>
      </c>
    </row>
    <row r="16" spans="1:7" x14ac:dyDescent="0.3">
      <c r="A16" s="3">
        <v>15</v>
      </c>
      <c r="B16" s="3">
        <v>6735</v>
      </c>
      <c r="C16" s="3">
        <v>4633</v>
      </c>
      <c r="D16" s="3">
        <v>0</v>
      </c>
      <c r="E16" s="3">
        <v>68.7899034892353</v>
      </c>
    </row>
    <row r="17" spans="1:21" x14ac:dyDescent="0.3">
      <c r="A17" s="3">
        <v>16</v>
      </c>
      <c r="B17" s="3">
        <v>9625</v>
      </c>
      <c r="C17" s="3">
        <v>4083</v>
      </c>
      <c r="D17" s="3">
        <v>0</v>
      </c>
      <c r="E17" s="3">
        <v>42.420779220779202</v>
      </c>
    </row>
    <row r="18" spans="1:21" x14ac:dyDescent="0.3">
      <c r="A18" s="3">
        <v>17</v>
      </c>
      <c r="B18" s="3">
        <v>7250</v>
      </c>
      <c r="C18" s="3">
        <v>4097</v>
      </c>
      <c r="D18" s="3">
        <v>4</v>
      </c>
      <c r="E18" s="3">
        <v>56.565517241379297</v>
      </c>
      <c r="N18" s="1" t="s">
        <v>13</v>
      </c>
      <c r="O18" s="1" t="s">
        <v>14</v>
      </c>
      <c r="P18" s="1" t="s">
        <v>15</v>
      </c>
      <c r="Q18" s="1" t="s">
        <v>16</v>
      </c>
      <c r="R18" s="5"/>
      <c r="S18" s="2" t="s">
        <v>17</v>
      </c>
      <c r="T18" s="2" t="s">
        <v>18</v>
      </c>
      <c r="U18" s="1" t="s">
        <v>19</v>
      </c>
    </row>
    <row r="19" spans="1:21" x14ac:dyDescent="0.3">
      <c r="A19" s="3">
        <v>18</v>
      </c>
      <c r="B19" s="3">
        <v>9848</v>
      </c>
      <c r="C19" s="3">
        <v>6903</v>
      </c>
      <c r="D19" s="3">
        <v>61</v>
      </c>
      <c r="E19" s="3">
        <v>70.714865962632004</v>
      </c>
      <c r="N19" s="4">
        <f>QUARTILE(B1:B103,1)</f>
        <v>6713</v>
      </c>
      <c r="O19" s="4">
        <f>QUARTILE(B1:B103,2)</f>
        <v>8108</v>
      </c>
      <c r="P19" s="4">
        <f>QUARTILE(B1:B103,3)</f>
        <v>9558</v>
      </c>
      <c r="Q19" s="4">
        <f>QUARTILE(B1:B103,4)</f>
        <v>16613</v>
      </c>
      <c r="R19" s="5"/>
      <c r="S19" s="1">
        <f>AVERAGE(B2:B200)</f>
        <v>8193.3939393939399</v>
      </c>
      <c r="T19" s="1">
        <f>_xlfn.STDEV.S(B2:B200)</f>
        <v>2196.7123153224748</v>
      </c>
      <c r="U19" s="1">
        <v>1</v>
      </c>
    </row>
    <row r="20" spans="1:21" x14ac:dyDescent="0.3">
      <c r="A20" s="3">
        <v>19</v>
      </c>
      <c r="B20" s="3">
        <v>8910</v>
      </c>
      <c r="C20" s="3">
        <v>3613</v>
      </c>
      <c r="D20" s="3">
        <v>18</v>
      </c>
      <c r="E20" s="3">
        <v>40.751964085297402</v>
      </c>
      <c r="N20" s="1" t="s">
        <v>20</v>
      </c>
      <c r="O20" s="1" t="s">
        <v>21</v>
      </c>
      <c r="P20" s="1" t="s">
        <v>22</v>
      </c>
      <c r="Q20" s="1" t="s">
        <v>23</v>
      </c>
      <c r="R20" s="5"/>
      <c r="S20" s="1" t="s">
        <v>24</v>
      </c>
      <c r="T20" s="1" t="s">
        <v>25</v>
      </c>
      <c r="U20" s="5"/>
    </row>
    <row r="21" spans="1:21" x14ac:dyDescent="0.3">
      <c r="A21" s="3">
        <v>20</v>
      </c>
      <c r="B21" s="3">
        <v>10729</v>
      </c>
      <c r="C21" s="3">
        <v>4577</v>
      </c>
      <c r="D21" s="3">
        <v>0</v>
      </c>
      <c r="E21" s="3">
        <v>42.660080156584897</v>
      </c>
      <c r="N21" s="4">
        <f>P19-N19</f>
        <v>2845</v>
      </c>
      <c r="O21" s="1">
        <v>1.5</v>
      </c>
      <c r="P21" s="1">
        <f>N19-O21*N21</f>
        <v>2445.5</v>
      </c>
      <c r="Q21" s="1">
        <f>P19+O21*N21</f>
        <v>13825.5</v>
      </c>
      <c r="R21" s="5"/>
      <c r="S21" s="1">
        <f>S19-U19*T19</f>
        <v>5996.6816240714652</v>
      </c>
      <c r="T21" s="1">
        <f>S19+U19*T19</f>
        <v>10390.106254716415</v>
      </c>
      <c r="U21" s="5"/>
    </row>
    <row r="22" spans="1:21" x14ac:dyDescent="0.3">
      <c r="A22" s="3">
        <v>21</v>
      </c>
      <c r="B22" s="3">
        <v>9582</v>
      </c>
      <c r="C22" s="3">
        <v>4167</v>
      </c>
      <c r="D22" s="3">
        <v>2</v>
      </c>
      <c r="E22" s="3">
        <v>43.508662074723397</v>
      </c>
      <c r="N22" s="5"/>
      <c r="O22" s="5"/>
      <c r="P22" s="1" t="s">
        <v>26</v>
      </c>
      <c r="Q22" s="1" t="s">
        <v>27</v>
      </c>
      <c r="R22" s="5"/>
      <c r="S22" s="5"/>
      <c r="T22" s="5"/>
      <c r="U22" s="5"/>
    </row>
    <row r="23" spans="1:21" x14ac:dyDescent="0.3">
      <c r="A23" s="3">
        <v>22</v>
      </c>
      <c r="B23" s="3">
        <v>8618</v>
      </c>
      <c r="C23" s="3">
        <v>5600</v>
      </c>
      <c r="D23" s="3">
        <v>1</v>
      </c>
      <c r="E23" s="3">
        <v>64.991877465769306</v>
      </c>
      <c r="N23" s="5"/>
      <c r="O23" s="5"/>
      <c r="P23" s="1">
        <v>0</v>
      </c>
      <c r="Q23" s="1">
        <v>120</v>
      </c>
      <c r="R23" s="5"/>
      <c r="S23" s="5"/>
      <c r="T23" s="5"/>
      <c r="U23" s="5"/>
    </row>
    <row r="24" spans="1:21" x14ac:dyDescent="0.3">
      <c r="A24" s="3">
        <v>23</v>
      </c>
      <c r="B24" s="3">
        <v>8701</v>
      </c>
      <c r="C24" s="3">
        <v>4907</v>
      </c>
      <c r="D24" s="3">
        <v>0</v>
      </c>
      <c r="E24" s="3">
        <v>56.395816572807703</v>
      </c>
    </row>
    <row r="25" spans="1:21" x14ac:dyDescent="0.3">
      <c r="A25" s="3">
        <v>24</v>
      </c>
      <c r="B25" s="3">
        <v>10366</v>
      </c>
      <c r="C25" s="3">
        <v>6743</v>
      </c>
      <c r="D25" s="3">
        <v>37</v>
      </c>
      <c r="E25" s="3">
        <v>65.406135442793698</v>
      </c>
    </row>
    <row r="26" spans="1:21" x14ac:dyDescent="0.3">
      <c r="A26" s="3">
        <v>25</v>
      </c>
      <c r="B26" s="3">
        <v>10018</v>
      </c>
      <c r="C26" s="3">
        <v>3682</v>
      </c>
      <c r="D26" s="3">
        <v>21</v>
      </c>
      <c r="E26" s="3">
        <v>36.963465761629003</v>
      </c>
    </row>
    <row r="27" spans="1:21" x14ac:dyDescent="0.3">
      <c r="A27" s="3">
        <v>26</v>
      </c>
      <c r="B27" s="3">
        <v>7464</v>
      </c>
      <c r="C27" s="3">
        <v>3784</v>
      </c>
      <c r="D27" s="3">
        <v>3</v>
      </c>
      <c r="E27" s="3">
        <v>50.736870310825203</v>
      </c>
    </row>
    <row r="28" spans="1:21" x14ac:dyDescent="0.3">
      <c r="A28" s="3">
        <v>27</v>
      </c>
      <c r="B28" s="3">
        <v>9993</v>
      </c>
      <c r="C28" s="3">
        <v>4792</v>
      </c>
      <c r="D28" s="3">
        <v>76</v>
      </c>
      <c r="E28" s="3">
        <v>48.7140998699089</v>
      </c>
    </row>
    <row r="29" spans="1:21" x14ac:dyDescent="0.3">
      <c r="A29" s="3">
        <v>28</v>
      </c>
      <c r="B29" s="3">
        <v>9191</v>
      </c>
      <c r="C29" s="3">
        <v>4580</v>
      </c>
      <c r="D29" s="3">
        <v>2</v>
      </c>
      <c r="E29" s="3">
        <v>49.853117179849797</v>
      </c>
    </row>
    <row r="30" spans="1:21" x14ac:dyDescent="0.3">
      <c r="A30" s="3">
        <v>29</v>
      </c>
      <c r="B30" s="3">
        <v>8263</v>
      </c>
      <c r="C30" s="3">
        <v>4237</v>
      </c>
      <c r="D30" s="3">
        <v>12</v>
      </c>
      <c r="E30" s="3">
        <v>51.422001694299801</v>
      </c>
    </row>
    <row r="31" spans="1:21" x14ac:dyDescent="0.3">
      <c r="A31" s="3">
        <v>30</v>
      </c>
      <c r="B31" s="3">
        <v>9160</v>
      </c>
      <c r="C31" s="3">
        <v>4927</v>
      </c>
      <c r="D31" s="3">
        <v>1</v>
      </c>
      <c r="E31" s="3">
        <v>53.799126637554501</v>
      </c>
    </row>
    <row r="32" spans="1:21" x14ac:dyDescent="0.3">
      <c r="A32" s="3">
        <v>31</v>
      </c>
      <c r="B32" s="3">
        <v>7656</v>
      </c>
      <c r="C32" s="3">
        <v>3563</v>
      </c>
      <c r="D32" s="3">
        <v>2</v>
      </c>
      <c r="E32" s="3">
        <v>46.5647857889237</v>
      </c>
    </row>
    <row r="33" spans="1:5" x14ac:dyDescent="0.3">
      <c r="A33" s="3">
        <v>32</v>
      </c>
      <c r="B33" s="3">
        <v>5882</v>
      </c>
      <c r="C33" s="3">
        <v>2254</v>
      </c>
      <c r="D33" s="3">
        <v>35</v>
      </c>
      <c r="E33" s="3">
        <v>38.915334920095198</v>
      </c>
    </row>
    <row r="34" spans="1:5" x14ac:dyDescent="0.3">
      <c r="A34" s="3">
        <v>33</v>
      </c>
      <c r="B34" s="3">
        <v>6947</v>
      </c>
      <c r="C34" s="3">
        <v>3681</v>
      </c>
      <c r="D34" s="3">
        <v>2</v>
      </c>
      <c r="E34" s="3">
        <v>53.015690225996799</v>
      </c>
    </row>
    <row r="35" spans="1:5" x14ac:dyDescent="0.3">
      <c r="A35" s="3">
        <v>34</v>
      </c>
      <c r="B35" s="3">
        <v>6899</v>
      </c>
      <c r="C35" s="3">
        <v>3938</v>
      </c>
      <c r="D35" s="3">
        <v>2</v>
      </c>
      <c r="E35" s="3">
        <v>57.109726047253197</v>
      </c>
    </row>
    <row r="36" spans="1:5" x14ac:dyDescent="0.3">
      <c r="A36" s="3">
        <v>35</v>
      </c>
      <c r="B36" s="3">
        <v>9223</v>
      </c>
      <c r="C36" s="3">
        <v>4766</v>
      </c>
      <c r="D36" s="3">
        <v>1</v>
      </c>
      <c r="E36" s="3">
        <v>51.686002385340998</v>
      </c>
    </row>
    <row r="37" spans="1:5" x14ac:dyDescent="0.3">
      <c r="A37" s="3">
        <v>36</v>
      </c>
      <c r="B37" s="3">
        <v>8632</v>
      </c>
      <c r="C37" s="3">
        <v>5091</v>
      </c>
      <c r="D37" s="3">
        <v>8</v>
      </c>
      <c r="E37" s="3">
        <v>59.0708989805375</v>
      </c>
    </row>
    <row r="38" spans="1:5" x14ac:dyDescent="0.3">
      <c r="A38" s="3">
        <v>37</v>
      </c>
      <c r="B38" s="3">
        <v>7586</v>
      </c>
      <c r="C38" s="3">
        <v>6087</v>
      </c>
      <c r="D38" s="3">
        <v>1</v>
      </c>
      <c r="E38" s="3">
        <v>80.253097811758494</v>
      </c>
    </row>
    <row r="39" spans="1:5" x14ac:dyDescent="0.3">
      <c r="A39" s="3">
        <v>38</v>
      </c>
      <c r="B39" s="3">
        <v>11003</v>
      </c>
      <c r="C39" s="3">
        <v>7632</v>
      </c>
      <c r="D39" s="3">
        <v>6</v>
      </c>
      <c r="E39" s="3">
        <v>69.417431609561007</v>
      </c>
    </row>
    <row r="40" spans="1:5" x14ac:dyDescent="0.3">
      <c r="A40" s="3">
        <v>39</v>
      </c>
      <c r="B40" s="3">
        <v>13009</v>
      </c>
      <c r="C40" s="3">
        <v>8404</v>
      </c>
      <c r="D40" s="3">
        <v>0</v>
      </c>
      <c r="E40" s="3">
        <v>64.601429779383494</v>
      </c>
    </row>
    <row r="41" spans="1:5" x14ac:dyDescent="0.3">
      <c r="A41" s="3">
        <v>40</v>
      </c>
      <c r="B41" s="3">
        <v>7859</v>
      </c>
      <c r="C41" s="3">
        <v>4375</v>
      </c>
      <c r="D41" s="3">
        <v>2</v>
      </c>
      <c r="E41" s="3">
        <v>55.694108665224498</v>
      </c>
    </row>
    <row r="42" spans="1:5" x14ac:dyDescent="0.3">
      <c r="A42" s="3">
        <v>41</v>
      </c>
      <c r="B42" s="3">
        <v>8239</v>
      </c>
      <c r="C42" s="3">
        <v>4799</v>
      </c>
      <c r="D42" s="3">
        <v>12</v>
      </c>
      <c r="E42" s="3">
        <v>58.393008860298501</v>
      </c>
    </row>
    <row r="43" spans="1:5" x14ac:dyDescent="0.3">
      <c r="A43" s="3">
        <v>42</v>
      </c>
      <c r="B43" s="3">
        <v>6363</v>
      </c>
      <c r="C43" s="3">
        <v>3666</v>
      </c>
      <c r="D43" s="3">
        <v>0</v>
      </c>
      <c r="E43" s="3">
        <v>57.614332861857598</v>
      </c>
    </row>
    <row r="44" spans="1:5" x14ac:dyDescent="0.3">
      <c r="A44" s="3">
        <v>43</v>
      </c>
      <c r="B44" s="3">
        <v>7393</v>
      </c>
      <c r="C44" s="3">
        <v>1970</v>
      </c>
      <c r="D44" s="3">
        <v>9</v>
      </c>
      <c r="E44" s="3">
        <v>26.768564858649999</v>
      </c>
    </row>
    <row r="45" spans="1:5" x14ac:dyDescent="0.3">
      <c r="A45" s="3">
        <v>44</v>
      </c>
      <c r="B45" s="3">
        <v>8980</v>
      </c>
      <c r="C45" s="3">
        <v>1623</v>
      </c>
      <c r="D45" s="3">
        <v>91</v>
      </c>
      <c r="E45" s="3">
        <v>19.086859688195901</v>
      </c>
    </row>
    <row r="46" spans="1:5" x14ac:dyDescent="0.3">
      <c r="A46" s="3">
        <v>45</v>
      </c>
      <c r="B46" s="3">
        <v>7634</v>
      </c>
      <c r="C46" s="3">
        <v>3466</v>
      </c>
      <c r="D46" s="3">
        <v>253</v>
      </c>
      <c r="E46" s="3">
        <v>48.7162693214566</v>
      </c>
    </row>
    <row r="47" spans="1:5" x14ac:dyDescent="0.3">
      <c r="A47" s="3">
        <v>46</v>
      </c>
      <c r="B47" s="3">
        <v>7233</v>
      </c>
      <c r="C47" s="3">
        <v>2591</v>
      </c>
      <c r="D47" s="3">
        <v>14</v>
      </c>
      <c r="E47" s="3">
        <v>36.015484584543003</v>
      </c>
    </row>
    <row r="48" spans="1:5" x14ac:dyDescent="0.3">
      <c r="A48" s="3">
        <v>47</v>
      </c>
      <c r="B48" s="3">
        <v>6452</v>
      </c>
      <c r="C48" s="3">
        <v>5007</v>
      </c>
      <c r="D48" s="3">
        <v>7</v>
      </c>
      <c r="E48" s="3">
        <v>77.712337259764396</v>
      </c>
    </row>
    <row r="49" spans="1:5" x14ac:dyDescent="0.3">
      <c r="A49" s="3">
        <v>48</v>
      </c>
      <c r="B49" s="3">
        <v>8017</v>
      </c>
      <c r="C49" s="3">
        <v>3966</v>
      </c>
      <c r="D49" s="3">
        <v>4</v>
      </c>
      <c r="E49" s="3">
        <v>49.5197704877136</v>
      </c>
    </row>
    <row r="50" spans="1:5" x14ac:dyDescent="0.3">
      <c r="A50" s="3">
        <v>49</v>
      </c>
      <c r="B50" s="3">
        <v>11010</v>
      </c>
      <c r="C50" s="3">
        <v>5147</v>
      </c>
      <c r="D50" s="3">
        <v>3</v>
      </c>
      <c r="E50" s="3">
        <v>46.775658492279703</v>
      </c>
    </row>
    <row r="51" spans="1:5" x14ac:dyDescent="0.3">
      <c r="A51" s="3">
        <v>50</v>
      </c>
      <c r="B51" s="3">
        <v>12356</v>
      </c>
      <c r="C51" s="3">
        <v>4100</v>
      </c>
      <c r="D51" s="3">
        <v>30</v>
      </c>
      <c r="E51" s="3">
        <v>33.425056652638297</v>
      </c>
    </row>
    <row r="52" spans="1:5" x14ac:dyDescent="0.3">
      <c r="A52" s="3">
        <v>51</v>
      </c>
      <c r="B52" s="3">
        <v>6377</v>
      </c>
      <c r="C52" s="3">
        <v>2390</v>
      </c>
      <c r="D52" s="3">
        <v>75</v>
      </c>
      <c r="E52" s="3">
        <v>38.654539752234498</v>
      </c>
    </row>
    <row r="53" spans="1:5" x14ac:dyDescent="0.3">
      <c r="A53" s="3">
        <v>52</v>
      </c>
      <c r="B53" s="3">
        <v>4576</v>
      </c>
      <c r="C53" s="3">
        <v>1685</v>
      </c>
      <c r="D53" s="3">
        <v>23</v>
      </c>
      <c r="E53" s="3">
        <v>37.325174825174798</v>
      </c>
    </row>
    <row r="54" spans="1:5" x14ac:dyDescent="0.3">
      <c r="A54" s="3">
        <v>53</v>
      </c>
      <c r="B54" s="3">
        <v>4335</v>
      </c>
      <c r="C54" s="3">
        <v>2250</v>
      </c>
      <c r="D54" s="3">
        <v>0</v>
      </c>
      <c r="E54" s="3">
        <v>51.903114186851198</v>
      </c>
    </row>
    <row r="55" spans="1:5" x14ac:dyDescent="0.3">
      <c r="A55" s="3">
        <v>54</v>
      </c>
      <c r="B55" s="3">
        <v>11725</v>
      </c>
      <c r="C55" s="3">
        <v>5535</v>
      </c>
      <c r="D55" s="3">
        <v>129</v>
      </c>
      <c r="E55" s="3">
        <v>48.3070362473347</v>
      </c>
    </row>
    <row r="56" spans="1:5" x14ac:dyDescent="0.3">
      <c r="A56" s="3">
        <v>55</v>
      </c>
      <c r="B56" s="3">
        <v>10829</v>
      </c>
      <c r="C56" s="3">
        <v>6296</v>
      </c>
      <c r="D56" s="3">
        <v>24</v>
      </c>
      <c r="E56" s="3">
        <v>58.361806260965899</v>
      </c>
    </row>
    <row r="57" spans="1:5" x14ac:dyDescent="0.3">
      <c r="A57" s="3">
        <v>56</v>
      </c>
      <c r="B57" s="3">
        <v>16613</v>
      </c>
      <c r="C57" s="3">
        <v>10161</v>
      </c>
      <c r="D57" s="3">
        <v>17</v>
      </c>
      <c r="E57" s="3">
        <v>61.265274182868801</v>
      </c>
    </row>
    <row r="58" spans="1:5" x14ac:dyDescent="0.3">
      <c r="A58" s="3">
        <v>57</v>
      </c>
      <c r="B58" s="3">
        <v>5618</v>
      </c>
      <c r="C58" s="3">
        <v>2473</v>
      </c>
      <c r="D58" s="3">
        <v>10</v>
      </c>
      <c r="E58" s="3">
        <v>44.197223211107101</v>
      </c>
    </row>
    <row r="59" spans="1:5" x14ac:dyDescent="0.3">
      <c r="A59" s="3">
        <v>58</v>
      </c>
      <c r="B59" s="3">
        <v>11251</v>
      </c>
      <c r="C59" s="3">
        <v>5181</v>
      </c>
      <c r="D59" s="3">
        <v>1</v>
      </c>
      <c r="E59" s="3">
        <v>46.058128166385202</v>
      </c>
    </row>
    <row r="60" spans="1:5" x14ac:dyDescent="0.3">
      <c r="A60" s="3">
        <v>59</v>
      </c>
      <c r="B60" s="3">
        <v>8554</v>
      </c>
      <c r="C60" s="3">
        <v>5945</v>
      </c>
      <c r="D60" s="3">
        <v>14</v>
      </c>
      <c r="E60" s="3">
        <v>69.663315407996194</v>
      </c>
    </row>
    <row r="61" spans="1:5" x14ac:dyDescent="0.3">
      <c r="A61" s="3">
        <v>60</v>
      </c>
      <c r="B61" s="3">
        <v>8752</v>
      </c>
      <c r="C61" s="3">
        <v>6096</v>
      </c>
      <c r="D61" s="3">
        <v>8</v>
      </c>
      <c r="E61" s="3">
        <v>69.744058500913994</v>
      </c>
    </row>
    <row r="62" spans="1:5" x14ac:dyDescent="0.3">
      <c r="A62" s="3">
        <v>61</v>
      </c>
      <c r="B62" s="3">
        <v>3859</v>
      </c>
      <c r="C62" s="3">
        <v>3063</v>
      </c>
      <c r="D62" s="3">
        <v>1</v>
      </c>
      <c r="E62" s="3">
        <v>79.398807981342301</v>
      </c>
    </row>
    <row r="63" spans="1:5" x14ac:dyDescent="0.3">
      <c r="A63" s="3">
        <v>62</v>
      </c>
      <c r="B63" s="3">
        <v>5554</v>
      </c>
      <c r="C63" s="3">
        <v>2893</v>
      </c>
      <c r="D63" s="3">
        <v>1</v>
      </c>
      <c r="E63" s="3">
        <v>52.106589845156599</v>
      </c>
    </row>
    <row r="64" spans="1:5" x14ac:dyDescent="0.3">
      <c r="A64" s="3">
        <v>63</v>
      </c>
      <c r="B64" s="3">
        <v>6040</v>
      </c>
      <c r="C64" s="3">
        <v>2252</v>
      </c>
      <c r="D64" s="3">
        <v>6</v>
      </c>
      <c r="E64" s="3">
        <v>37.384105960264897</v>
      </c>
    </row>
    <row r="65" spans="1:5" x14ac:dyDescent="0.3">
      <c r="A65" s="3">
        <v>64</v>
      </c>
      <c r="B65" s="3">
        <v>5863</v>
      </c>
      <c r="C65" s="3">
        <v>2912</v>
      </c>
      <c r="D65" s="3">
        <v>14</v>
      </c>
      <c r="E65" s="3">
        <v>49.906191369605999</v>
      </c>
    </row>
    <row r="66" spans="1:5" x14ac:dyDescent="0.3">
      <c r="A66" s="3">
        <v>65</v>
      </c>
      <c r="B66" s="3">
        <v>6995</v>
      </c>
      <c r="C66" s="3">
        <v>3807</v>
      </c>
      <c r="D66" s="3">
        <v>1</v>
      </c>
      <c r="E66" s="3">
        <v>54.438884917798397</v>
      </c>
    </row>
    <row r="67" spans="1:5" x14ac:dyDescent="0.3">
      <c r="A67" s="3">
        <v>66</v>
      </c>
      <c r="B67" s="3">
        <v>8907</v>
      </c>
      <c r="C67" s="3">
        <v>3491</v>
      </c>
      <c r="D67" s="3">
        <v>120</v>
      </c>
      <c r="E67" s="3">
        <v>40.541147412147701</v>
      </c>
    </row>
    <row r="68" spans="1:5" x14ac:dyDescent="0.3">
      <c r="A68" s="3">
        <v>67</v>
      </c>
      <c r="B68" s="3">
        <v>5838</v>
      </c>
      <c r="C68" s="3">
        <v>2807</v>
      </c>
      <c r="D68" s="3">
        <v>9</v>
      </c>
      <c r="E68" s="3">
        <v>48.235697156560398</v>
      </c>
    </row>
    <row r="69" spans="1:5" x14ac:dyDescent="0.3">
      <c r="A69" s="3">
        <v>68</v>
      </c>
      <c r="B69" s="3">
        <v>5658</v>
      </c>
      <c r="C69" s="3">
        <v>2910</v>
      </c>
      <c r="D69" s="3">
        <v>0</v>
      </c>
      <c r="E69" s="3">
        <v>51.431601272534401</v>
      </c>
    </row>
    <row r="70" spans="1:5" x14ac:dyDescent="0.3">
      <c r="A70" s="3">
        <v>69</v>
      </c>
      <c r="B70" s="3">
        <v>5672</v>
      </c>
      <c r="C70" s="3">
        <v>3665</v>
      </c>
      <c r="D70" s="3">
        <v>0</v>
      </c>
      <c r="E70" s="3">
        <v>64.615655853314493</v>
      </c>
    </row>
    <row r="71" spans="1:5" x14ac:dyDescent="0.3">
      <c r="A71" s="3">
        <v>70</v>
      </c>
      <c r="B71" s="3">
        <v>7427</v>
      </c>
      <c r="C71" s="3">
        <v>4619</v>
      </c>
      <c r="D71" s="3">
        <v>1</v>
      </c>
      <c r="E71" s="3">
        <v>62.205466540998998</v>
      </c>
    </row>
    <row r="72" spans="1:5" x14ac:dyDescent="0.3">
      <c r="A72" s="3">
        <v>71</v>
      </c>
      <c r="B72" s="3">
        <v>6219</v>
      </c>
      <c r="C72" s="3">
        <v>2132</v>
      </c>
      <c r="D72" s="3">
        <v>18</v>
      </c>
      <c r="E72" s="3">
        <v>34.571474513587397</v>
      </c>
    </row>
    <row r="73" spans="1:5" x14ac:dyDescent="0.3">
      <c r="A73" s="3">
        <v>72</v>
      </c>
      <c r="B73" s="3">
        <v>10774</v>
      </c>
      <c r="C73" s="3">
        <v>3682</v>
      </c>
      <c r="D73" s="3">
        <v>14</v>
      </c>
      <c r="E73" s="3">
        <v>34.304807870799998</v>
      </c>
    </row>
    <row r="74" spans="1:5" x14ac:dyDescent="0.3">
      <c r="A74" s="3">
        <v>73</v>
      </c>
      <c r="B74" s="3">
        <v>7219</v>
      </c>
      <c r="C74" s="3">
        <v>2786</v>
      </c>
      <c r="D74" s="3">
        <v>14</v>
      </c>
      <c r="E74" s="3">
        <v>38.786535531237</v>
      </c>
    </row>
    <row r="75" spans="1:5" x14ac:dyDescent="0.3">
      <c r="A75" s="3">
        <v>74</v>
      </c>
      <c r="B75" s="3">
        <v>6691</v>
      </c>
      <c r="C75" s="3">
        <v>5246</v>
      </c>
      <c r="D75" s="3">
        <v>11</v>
      </c>
      <c r="E75" s="3">
        <v>78.568225975190501</v>
      </c>
    </row>
    <row r="76" spans="1:5" x14ac:dyDescent="0.3">
      <c r="A76" s="3">
        <v>75</v>
      </c>
      <c r="B76" s="3">
        <v>4600</v>
      </c>
      <c r="C76" s="3">
        <v>2986</v>
      </c>
      <c r="D76" s="3">
        <v>10</v>
      </c>
      <c r="E76" s="3">
        <v>65.130434782608702</v>
      </c>
    </row>
    <row r="77" spans="1:5" x14ac:dyDescent="0.3">
      <c r="A77" s="3">
        <v>76</v>
      </c>
      <c r="B77" s="3">
        <v>7213</v>
      </c>
      <c r="C77" s="3">
        <v>4554</v>
      </c>
      <c r="D77" s="3">
        <v>4</v>
      </c>
      <c r="E77" s="3">
        <v>63.191459864134202</v>
      </c>
    </row>
    <row r="78" spans="1:5" x14ac:dyDescent="0.3">
      <c r="A78" s="3">
        <v>77</v>
      </c>
      <c r="B78" s="3">
        <v>7724</v>
      </c>
      <c r="C78" s="3">
        <v>4122</v>
      </c>
      <c r="D78" s="3">
        <v>0</v>
      </c>
      <c r="E78" s="3">
        <v>53.366131538063101</v>
      </c>
    </row>
    <row r="79" spans="1:5" x14ac:dyDescent="0.3">
      <c r="A79" s="3">
        <v>78</v>
      </c>
      <c r="B79" s="3">
        <v>4872</v>
      </c>
      <c r="C79" s="3">
        <v>3324</v>
      </c>
      <c r="D79" s="3">
        <v>1</v>
      </c>
      <c r="E79" s="3">
        <v>68.247126436781599</v>
      </c>
    </row>
    <row r="80" spans="1:5" x14ac:dyDescent="0.3">
      <c r="A80" s="3">
        <v>79</v>
      </c>
      <c r="B80" s="3">
        <v>8220</v>
      </c>
      <c r="C80" s="3">
        <v>2519</v>
      </c>
      <c r="D80" s="3">
        <v>291</v>
      </c>
      <c r="E80" s="3">
        <v>34.1849148418491</v>
      </c>
    </row>
    <row r="81" spans="1:5" x14ac:dyDescent="0.3">
      <c r="A81" s="3">
        <v>80</v>
      </c>
      <c r="B81" s="3">
        <v>9410</v>
      </c>
      <c r="C81" s="3">
        <v>2226</v>
      </c>
      <c r="D81" s="3">
        <v>33</v>
      </c>
      <c r="E81" s="3">
        <v>24.0063761955366</v>
      </c>
    </row>
    <row r="82" spans="1:5" x14ac:dyDescent="0.3">
      <c r="A82" s="3">
        <v>81</v>
      </c>
      <c r="B82" s="3">
        <v>8108</v>
      </c>
      <c r="C82" s="3">
        <v>3321</v>
      </c>
      <c r="D82" s="3">
        <v>8</v>
      </c>
      <c r="E82" s="3">
        <v>41.058214109521401</v>
      </c>
    </row>
    <row r="83" spans="1:5" x14ac:dyDescent="0.3">
      <c r="A83" s="3">
        <v>82</v>
      </c>
      <c r="B83" s="3">
        <v>5532</v>
      </c>
      <c r="C83" s="3">
        <v>3584</v>
      </c>
      <c r="D83" s="3">
        <v>3</v>
      </c>
      <c r="E83" s="3">
        <v>64.840925524222698</v>
      </c>
    </row>
    <row r="84" spans="1:5" x14ac:dyDescent="0.3">
      <c r="A84" s="3">
        <v>83</v>
      </c>
      <c r="B84" s="3">
        <v>6342</v>
      </c>
      <c r="C84" s="3">
        <v>1752</v>
      </c>
      <c r="D84" s="3">
        <v>23</v>
      </c>
      <c r="E84" s="3">
        <v>27.988016398612402</v>
      </c>
    </row>
    <row r="85" spans="1:5" x14ac:dyDescent="0.3">
      <c r="A85" s="3">
        <v>84</v>
      </c>
      <c r="B85" s="3">
        <v>8218</v>
      </c>
      <c r="C85" s="3">
        <v>4010</v>
      </c>
      <c r="D85" s="3">
        <v>18</v>
      </c>
      <c r="E85" s="3">
        <v>49.014358724750501</v>
      </c>
    </row>
    <row r="86" spans="1:5" x14ac:dyDescent="0.3">
      <c r="A86" s="3">
        <v>85</v>
      </c>
      <c r="B86" s="3">
        <v>5948</v>
      </c>
      <c r="C86" s="3">
        <v>2802</v>
      </c>
      <c r="D86" s="3">
        <v>10</v>
      </c>
      <c r="E86" s="3">
        <v>47.276395427034203</v>
      </c>
    </row>
    <row r="87" spans="1:5" x14ac:dyDescent="0.3">
      <c r="A87" s="3">
        <v>86</v>
      </c>
      <c r="B87" s="3">
        <v>8513</v>
      </c>
      <c r="C87" s="3">
        <v>5586</v>
      </c>
      <c r="D87" s="3">
        <v>0</v>
      </c>
      <c r="E87" s="3">
        <v>65.617291201691501</v>
      </c>
    </row>
    <row r="88" spans="1:5" x14ac:dyDescent="0.3">
      <c r="A88" s="3">
        <v>87</v>
      </c>
      <c r="B88" s="3">
        <v>9999</v>
      </c>
      <c r="C88" s="3">
        <v>6189</v>
      </c>
      <c r="D88" s="3">
        <v>10</v>
      </c>
      <c r="E88" s="3">
        <v>61.996199619961999</v>
      </c>
    </row>
    <row r="89" spans="1:5" x14ac:dyDescent="0.3">
      <c r="A89" s="3">
        <v>88</v>
      </c>
      <c r="B89" s="3">
        <v>6796</v>
      </c>
      <c r="C89" s="3">
        <v>3307</v>
      </c>
      <c r="D89" s="3">
        <v>2</v>
      </c>
      <c r="E89" s="3">
        <v>48.690406121247698</v>
      </c>
    </row>
    <row r="90" spans="1:5" x14ac:dyDescent="0.3">
      <c r="A90" s="3">
        <v>89</v>
      </c>
      <c r="B90" s="3">
        <v>11857</v>
      </c>
      <c r="C90" s="3">
        <v>5971</v>
      </c>
      <c r="D90" s="3">
        <v>58</v>
      </c>
      <c r="E90" s="3">
        <v>50.847600573500799</v>
      </c>
    </row>
    <row r="91" spans="1:5" x14ac:dyDescent="0.3">
      <c r="A91" s="3">
        <v>90</v>
      </c>
      <c r="B91" s="3">
        <v>7319</v>
      </c>
      <c r="C91" s="3">
        <v>3936</v>
      </c>
      <c r="D91" s="3">
        <v>1</v>
      </c>
      <c r="E91" s="3">
        <v>53.791501571252901</v>
      </c>
    </row>
    <row r="92" spans="1:5" x14ac:dyDescent="0.3">
      <c r="A92" s="3">
        <v>91</v>
      </c>
      <c r="B92" s="3">
        <v>9742</v>
      </c>
      <c r="C92" s="3">
        <v>8026</v>
      </c>
      <c r="D92" s="3">
        <v>30</v>
      </c>
      <c r="E92" s="3">
        <v>82.693492096078799</v>
      </c>
    </row>
    <row r="93" spans="1:5" x14ac:dyDescent="0.3">
      <c r="A93" s="3">
        <v>92</v>
      </c>
      <c r="B93" s="3">
        <v>8557</v>
      </c>
      <c r="C93" s="3">
        <v>3447</v>
      </c>
      <c r="D93" s="3">
        <v>27</v>
      </c>
      <c r="E93" s="3">
        <v>40.598340539908797</v>
      </c>
    </row>
    <row r="94" spans="1:5" x14ac:dyDescent="0.3">
      <c r="A94" s="3">
        <v>93</v>
      </c>
      <c r="B94" s="3">
        <v>7015</v>
      </c>
      <c r="C94" s="3">
        <v>4477</v>
      </c>
      <c r="D94" s="3">
        <v>0</v>
      </c>
      <c r="E94" s="3">
        <v>63.820384889522401</v>
      </c>
    </row>
    <row r="95" spans="1:5" x14ac:dyDescent="0.3">
      <c r="A95" s="3">
        <v>94</v>
      </c>
      <c r="B95" s="3">
        <v>5173</v>
      </c>
      <c r="C95" s="3">
        <v>2145</v>
      </c>
      <c r="D95" s="3">
        <v>7</v>
      </c>
      <c r="E95" s="3">
        <v>41.600618596559002</v>
      </c>
    </row>
    <row r="96" spans="1:5" x14ac:dyDescent="0.3">
      <c r="A96" s="3">
        <v>95</v>
      </c>
      <c r="B96" s="3">
        <v>6095</v>
      </c>
      <c r="C96" s="3">
        <v>2197</v>
      </c>
      <c r="D96" s="3">
        <v>98</v>
      </c>
      <c r="E96" s="3">
        <v>37.653814602132897</v>
      </c>
    </row>
    <row r="97" spans="1:5" x14ac:dyDescent="0.3">
      <c r="A97" s="3">
        <v>96</v>
      </c>
      <c r="B97" s="3">
        <v>10198</v>
      </c>
      <c r="C97" s="3">
        <v>5775</v>
      </c>
      <c r="D97" s="3">
        <v>1</v>
      </c>
      <c r="E97" s="3">
        <v>56.638556579721502</v>
      </c>
    </row>
    <row r="98" spans="1:5" x14ac:dyDescent="0.3">
      <c r="A98" s="3">
        <v>97</v>
      </c>
      <c r="B98" s="3">
        <v>9448</v>
      </c>
      <c r="C98" s="3">
        <v>4351</v>
      </c>
      <c r="D98" s="3">
        <v>3</v>
      </c>
      <c r="E98" s="3">
        <v>46.083827265029598</v>
      </c>
    </row>
    <row r="99" spans="1:5" x14ac:dyDescent="0.3">
      <c r="A99" s="3">
        <v>98</v>
      </c>
      <c r="B99" s="3">
        <v>7265</v>
      </c>
      <c r="C99" s="3">
        <v>5450</v>
      </c>
      <c r="D99" s="3">
        <v>3</v>
      </c>
      <c r="E99" s="3">
        <v>75.058499655884305</v>
      </c>
    </row>
    <row r="100" spans="1:5" x14ac:dyDescent="0.3">
      <c r="A100" s="3">
        <v>99</v>
      </c>
      <c r="B100" s="3">
        <v>6202</v>
      </c>
      <c r="C100" s="3">
        <v>3164</v>
      </c>
      <c r="D100" s="3">
        <v>0</v>
      </c>
      <c r="E100" s="3">
        <v>51.015801354401802</v>
      </c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EAAED-2E1F-4803-8270-B1973955EBA5}">
  <dimension ref="A1:G200"/>
  <sheetViews>
    <sheetView showGridLines="0" tabSelected="1" workbookViewId="0">
      <selection activeCell="H16" sqref="H16"/>
    </sheetView>
  </sheetViews>
  <sheetFormatPr defaultRowHeight="14.4" x14ac:dyDescent="0.3"/>
  <cols>
    <col min="1" max="1" width="4" bestFit="1" customWidth="1"/>
    <col min="2" max="2" width="14.5546875" bestFit="1" customWidth="1"/>
    <col min="3" max="3" width="11.88671875" bestFit="1" customWidth="1"/>
    <col min="4" max="4" width="10.77734375" bestFit="1" customWidth="1"/>
    <col min="5" max="5" width="12" bestFit="1" customWidth="1"/>
    <col min="6" max="6" width="9.33203125" bestFit="1" customWidth="1"/>
    <col min="7" max="7" width="19.88671875" bestFit="1" customWidth="1"/>
  </cols>
  <sheetData>
    <row r="1" spans="1:7" x14ac:dyDescent="0.3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9" t="s">
        <v>5</v>
      </c>
      <c r="G1" s="7" t="s">
        <v>6</v>
      </c>
    </row>
    <row r="2" spans="1:7" x14ac:dyDescent="0.3">
      <c r="A2" s="3">
        <v>1</v>
      </c>
      <c r="B2" s="3">
        <v>8819</v>
      </c>
      <c r="C2" s="3">
        <v>7734</v>
      </c>
      <c r="D2" s="3">
        <v>23</v>
      </c>
      <c r="E2" s="3">
        <v>87.957818346751296</v>
      </c>
      <c r="F2" s="10">
        <f>AVERAGE(E2:E200)</f>
        <v>52.855816467813042</v>
      </c>
      <c r="G2" s="1" t="s">
        <v>7</v>
      </c>
    </row>
    <row r="3" spans="1:7" x14ac:dyDescent="0.3">
      <c r="A3" s="3">
        <v>2</v>
      </c>
      <c r="B3" s="3">
        <v>7435</v>
      </c>
      <c r="C3" s="3">
        <v>5618</v>
      </c>
      <c r="D3" s="3">
        <v>0</v>
      </c>
      <c r="E3" s="3">
        <v>75.5615332885003</v>
      </c>
      <c r="F3" s="10">
        <f>_xlfn.STDEV.S(E2:E200)</f>
        <v>14.300579288825407</v>
      </c>
      <c r="G3" s="1" t="s">
        <v>8</v>
      </c>
    </row>
    <row r="4" spans="1:7" x14ac:dyDescent="0.3">
      <c r="A4" s="3">
        <v>3</v>
      </c>
      <c r="B4" s="3">
        <v>7514</v>
      </c>
      <c r="C4" s="3">
        <v>4048</v>
      </c>
      <c r="D4" s="3">
        <v>1</v>
      </c>
      <c r="E4" s="3">
        <v>53.886079318605198</v>
      </c>
      <c r="F4" s="11">
        <v>15</v>
      </c>
      <c r="G4" s="1" t="s">
        <v>9</v>
      </c>
    </row>
    <row r="5" spans="1:7" x14ac:dyDescent="0.3">
      <c r="A5" s="3">
        <v>4</v>
      </c>
      <c r="B5" s="3">
        <v>11499</v>
      </c>
      <c r="C5" s="3">
        <v>7596</v>
      </c>
      <c r="D5" s="3">
        <v>19</v>
      </c>
      <c r="E5" s="3">
        <v>66.223149839116402</v>
      </c>
      <c r="F5" s="11">
        <v>232</v>
      </c>
      <c r="G5" s="1" t="s">
        <v>10</v>
      </c>
    </row>
    <row r="6" spans="1:7" x14ac:dyDescent="0.3">
      <c r="A6" s="3">
        <v>5</v>
      </c>
      <c r="B6" s="3">
        <v>8815</v>
      </c>
      <c r="C6" s="3">
        <v>4194</v>
      </c>
      <c r="D6" s="3">
        <v>6</v>
      </c>
      <c r="E6" s="3">
        <v>47.646057855927303</v>
      </c>
      <c r="F6" s="12">
        <f>MIN(E2:E200)</f>
        <v>19.086859688195901</v>
      </c>
      <c r="G6" s="1" t="s">
        <v>11</v>
      </c>
    </row>
    <row r="7" spans="1:7" x14ac:dyDescent="0.3">
      <c r="A7" s="3">
        <v>6</v>
      </c>
      <c r="B7" s="3">
        <v>11543</v>
      </c>
      <c r="C7" s="3">
        <v>9930</v>
      </c>
      <c r="D7" s="3">
        <v>3</v>
      </c>
      <c r="E7" s="3">
        <v>86.052152819890793</v>
      </c>
      <c r="F7" s="12">
        <f>MAX(E2:E200)</f>
        <v>87.957818346751296</v>
      </c>
      <c r="G7" s="1" t="s">
        <v>12</v>
      </c>
    </row>
    <row r="8" spans="1:7" x14ac:dyDescent="0.3">
      <c r="A8" s="3">
        <v>7</v>
      </c>
      <c r="B8" s="3">
        <v>9534</v>
      </c>
      <c r="C8" s="3">
        <v>3735</v>
      </c>
      <c r="D8" s="3">
        <v>54</v>
      </c>
      <c r="E8" s="3">
        <v>39.741976085588398</v>
      </c>
      <c r="F8" s="13">
        <f>100*F3/F2</f>
        <v>27.055828940858106</v>
      </c>
      <c r="G8" s="1" t="s">
        <v>29</v>
      </c>
    </row>
    <row r="9" spans="1:7" x14ac:dyDescent="0.3">
      <c r="A9" s="3">
        <v>8</v>
      </c>
      <c r="B9" s="3">
        <v>11930</v>
      </c>
      <c r="C9" s="3">
        <v>7654</v>
      </c>
      <c r="D9" s="3">
        <v>0</v>
      </c>
      <c r="E9" s="3">
        <v>64.157585917854107</v>
      </c>
      <c r="F9" s="23" t="s">
        <v>28</v>
      </c>
      <c r="G9" s="24"/>
    </row>
    <row r="10" spans="1:7" x14ac:dyDescent="0.3">
      <c r="A10" s="3">
        <v>9</v>
      </c>
      <c r="B10" s="3">
        <v>9451</v>
      </c>
      <c r="C10" s="3">
        <v>4754</v>
      </c>
      <c r="D10" s="3">
        <v>0</v>
      </c>
      <c r="E10" s="3">
        <v>50.301555390963898</v>
      </c>
      <c r="F10" s="11">
        <v>0</v>
      </c>
      <c r="G10" s="8" t="s">
        <v>30</v>
      </c>
    </row>
    <row r="11" spans="1:7" x14ac:dyDescent="0.3">
      <c r="A11" s="3">
        <v>10</v>
      </c>
      <c r="B11" s="3">
        <v>10513</v>
      </c>
      <c r="C11" s="3">
        <v>3019</v>
      </c>
      <c r="D11" s="3">
        <v>7</v>
      </c>
      <c r="E11" s="3">
        <v>28.783411014933801</v>
      </c>
      <c r="F11" s="11">
        <f>COUNT(A2:A200)</f>
        <v>99</v>
      </c>
      <c r="G11" s="8" t="s">
        <v>31</v>
      </c>
    </row>
    <row r="12" spans="1:7" x14ac:dyDescent="0.3">
      <c r="A12" s="3">
        <v>11</v>
      </c>
      <c r="B12" s="3">
        <v>7009</v>
      </c>
      <c r="C12" s="3">
        <v>4335</v>
      </c>
      <c r="D12" s="3">
        <v>0</v>
      </c>
      <c r="E12" s="3">
        <v>61.849051219860101</v>
      </c>
    </row>
    <row r="13" spans="1:7" x14ac:dyDescent="0.3">
      <c r="A13" s="3">
        <v>12</v>
      </c>
      <c r="B13" s="3">
        <v>4142</v>
      </c>
      <c r="C13" s="3">
        <v>2397</v>
      </c>
      <c r="D13" s="3">
        <v>0</v>
      </c>
      <c r="E13" s="3">
        <v>57.870593915982603</v>
      </c>
      <c r="G13" s="6"/>
    </row>
    <row r="14" spans="1:7" x14ac:dyDescent="0.3">
      <c r="A14" s="3">
        <v>13</v>
      </c>
      <c r="B14" s="3">
        <v>10114</v>
      </c>
      <c r="C14" s="3">
        <v>3582</v>
      </c>
      <c r="D14" s="3">
        <v>4</v>
      </c>
      <c r="E14" s="3">
        <v>35.455803836266497</v>
      </c>
      <c r="G14" s="6"/>
    </row>
    <row r="15" spans="1:7" x14ac:dyDescent="0.3">
      <c r="A15" s="3">
        <v>14</v>
      </c>
      <c r="B15" s="3">
        <v>8290</v>
      </c>
      <c r="C15" s="3">
        <v>3045</v>
      </c>
      <c r="D15" s="3">
        <v>6</v>
      </c>
      <c r="E15" s="3">
        <v>36.803377563329299</v>
      </c>
    </row>
    <row r="16" spans="1:7" x14ac:dyDescent="0.3">
      <c r="A16" s="3">
        <v>15</v>
      </c>
      <c r="B16" s="3">
        <v>6735</v>
      </c>
      <c r="C16" s="3">
        <v>4633</v>
      </c>
      <c r="D16" s="3">
        <v>0</v>
      </c>
      <c r="E16" s="3">
        <v>68.7899034892353</v>
      </c>
    </row>
    <row r="17" spans="1:5" x14ac:dyDescent="0.3">
      <c r="A17" s="3">
        <v>16</v>
      </c>
      <c r="B17" s="3">
        <v>9625</v>
      </c>
      <c r="C17" s="3">
        <v>4083</v>
      </c>
      <c r="D17" s="3">
        <v>0</v>
      </c>
      <c r="E17" s="3">
        <v>42.420779220779202</v>
      </c>
    </row>
    <row r="18" spans="1:5" x14ac:dyDescent="0.3">
      <c r="A18" s="3">
        <v>17</v>
      </c>
      <c r="B18" s="3">
        <v>7250</v>
      </c>
      <c r="C18" s="3">
        <v>4097</v>
      </c>
      <c r="D18" s="3">
        <v>4</v>
      </c>
      <c r="E18" s="3">
        <v>56.565517241379297</v>
      </c>
    </row>
    <row r="19" spans="1:5" x14ac:dyDescent="0.3">
      <c r="A19" s="3">
        <v>18</v>
      </c>
      <c r="B19" s="3">
        <v>9848</v>
      </c>
      <c r="C19" s="3">
        <v>6903</v>
      </c>
      <c r="D19" s="3">
        <v>61</v>
      </c>
      <c r="E19" s="3">
        <v>70.714865962632004</v>
      </c>
    </row>
    <row r="20" spans="1:5" x14ac:dyDescent="0.3">
      <c r="A20" s="3">
        <v>19</v>
      </c>
      <c r="B20" s="3">
        <v>8910</v>
      </c>
      <c r="C20" s="3">
        <v>3613</v>
      </c>
      <c r="D20" s="3">
        <v>18</v>
      </c>
      <c r="E20" s="3">
        <v>40.751964085297402</v>
      </c>
    </row>
    <row r="21" spans="1:5" x14ac:dyDescent="0.3">
      <c r="A21" s="3">
        <v>20</v>
      </c>
      <c r="B21" s="3">
        <v>10729</v>
      </c>
      <c r="C21" s="3">
        <v>4577</v>
      </c>
      <c r="D21" s="3">
        <v>0</v>
      </c>
      <c r="E21" s="3">
        <v>42.660080156584897</v>
      </c>
    </row>
    <row r="22" spans="1:5" x14ac:dyDescent="0.3">
      <c r="A22" s="3">
        <v>21</v>
      </c>
      <c r="B22" s="3">
        <v>9582</v>
      </c>
      <c r="C22" s="3">
        <v>4167</v>
      </c>
      <c r="D22" s="3">
        <v>2</v>
      </c>
      <c r="E22" s="3">
        <v>43.508662074723397</v>
      </c>
    </row>
    <row r="23" spans="1:5" x14ac:dyDescent="0.3">
      <c r="A23" s="3">
        <v>22</v>
      </c>
      <c r="B23" s="3">
        <v>8618</v>
      </c>
      <c r="C23" s="3">
        <v>5600</v>
      </c>
      <c r="D23" s="3">
        <v>1</v>
      </c>
      <c r="E23" s="3">
        <v>64.991877465769306</v>
      </c>
    </row>
    <row r="24" spans="1:5" x14ac:dyDescent="0.3">
      <c r="A24" s="3">
        <v>23</v>
      </c>
      <c r="B24" s="3">
        <v>8701</v>
      </c>
      <c r="C24" s="3">
        <v>4907</v>
      </c>
      <c r="D24" s="3">
        <v>0</v>
      </c>
      <c r="E24" s="3">
        <v>56.395816572807703</v>
      </c>
    </row>
    <row r="25" spans="1:5" x14ac:dyDescent="0.3">
      <c r="A25" s="3">
        <v>24</v>
      </c>
      <c r="B25" s="3">
        <v>10366</v>
      </c>
      <c r="C25" s="3">
        <v>6743</v>
      </c>
      <c r="D25" s="3">
        <v>37</v>
      </c>
      <c r="E25" s="3">
        <v>65.406135442793698</v>
      </c>
    </row>
    <row r="26" spans="1:5" x14ac:dyDescent="0.3">
      <c r="A26" s="3">
        <v>25</v>
      </c>
      <c r="B26" s="3">
        <v>10018</v>
      </c>
      <c r="C26" s="3">
        <v>3682</v>
      </c>
      <c r="D26" s="3">
        <v>21</v>
      </c>
      <c r="E26" s="3">
        <v>36.963465761629003</v>
      </c>
    </row>
    <row r="27" spans="1:5" x14ac:dyDescent="0.3">
      <c r="A27" s="3">
        <v>26</v>
      </c>
      <c r="B27" s="3">
        <v>7464</v>
      </c>
      <c r="C27" s="3">
        <v>3784</v>
      </c>
      <c r="D27" s="3">
        <v>3</v>
      </c>
      <c r="E27" s="3">
        <v>50.736870310825203</v>
      </c>
    </row>
    <row r="28" spans="1:5" x14ac:dyDescent="0.3">
      <c r="A28" s="3">
        <v>27</v>
      </c>
      <c r="B28" s="3">
        <v>9993</v>
      </c>
      <c r="C28" s="3">
        <v>4792</v>
      </c>
      <c r="D28" s="3">
        <v>76</v>
      </c>
      <c r="E28" s="3">
        <v>48.7140998699089</v>
      </c>
    </row>
    <row r="29" spans="1:5" x14ac:dyDescent="0.3">
      <c r="A29" s="3">
        <v>28</v>
      </c>
      <c r="B29" s="3">
        <v>9191</v>
      </c>
      <c r="C29" s="3">
        <v>4580</v>
      </c>
      <c r="D29" s="3">
        <v>2</v>
      </c>
      <c r="E29" s="3">
        <v>49.853117179849797</v>
      </c>
    </row>
    <row r="30" spans="1:5" x14ac:dyDescent="0.3">
      <c r="A30" s="3">
        <v>29</v>
      </c>
      <c r="B30" s="3">
        <v>8263</v>
      </c>
      <c r="C30" s="3">
        <v>4237</v>
      </c>
      <c r="D30" s="3">
        <v>12</v>
      </c>
      <c r="E30" s="3">
        <v>51.422001694299801</v>
      </c>
    </row>
    <row r="31" spans="1:5" x14ac:dyDescent="0.3">
      <c r="A31" s="3">
        <v>30</v>
      </c>
      <c r="B31" s="3">
        <v>9160</v>
      </c>
      <c r="C31" s="3">
        <v>4927</v>
      </c>
      <c r="D31" s="3">
        <v>1</v>
      </c>
      <c r="E31" s="3">
        <v>53.799126637554501</v>
      </c>
    </row>
    <row r="32" spans="1:5" x14ac:dyDescent="0.3">
      <c r="A32" s="3">
        <v>31</v>
      </c>
      <c r="B32" s="3">
        <v>7656</v>
      </c>
      <c r="C32" s="3">
        <v>3563</v>
      </c>
      <c r="D32" s="3">
        <v>2</v>
      </c>
      <c r="E32" s="3">
        <v>46.5647857889237</v>
      </c>
    </row>
    <row r="33" spans="1:5" x14ac:dyDescent="0.3">
      <c r="A33" s="3">
        <v>32</v>
      </c>
      <c r="B33" s="3">
        <v>5882</v>
      </c>
      <c r="C33" s="3">
        <v>2254</v>
      </c>
      <c r="D33" s="3">
        <v>35</v>
      </c>
      <c r="E33" s="3">
        <v>38.915334920095198</v>
      </c>
    </row>
    <row r="34" spans="1:5" x14ac:dyDescent="0.3">
      <c r="A34" s="3">
        <v>33</v>
      </c>
      <c r="B34" s="3">
        <v>6947</v>
      </c>
      <c r="C34" s="3">
        <v>3681</v>
      </c>
      <c r="D34" s="3">
        <v>2</v>
      </c>
      <c r="E34" s="3">
        <v>53.015690225996799</v>
      </c>
    </row>
    <row r="35" spans="1:5" x14ac:dyDescent="0.3">
      <c r="A35" s="3">
        <v>34</v>
      </c>
      <c r="B35" s="3">
        <v>6899</v>
      </c>
      <c r="C35" s="3">
        <v>3938</v>
      </c>
      <c r="D35" s="3">
        <v>2</v>
      </c>
      <c r="E35" s="3">
        <v>57.109726047253197</v>
      </c>
    </row>
    <row r="36" spans="1:5" x14ac:dyDescent="0.3">
      <c r="A36" s="3">
        <v>35</v>
      </c>
      <c r="B36" s="3">
        <v>9223</v>
      </c>
      <c r="C36" s="3">
        <v>4766</v>
      </c>
      <c r="D36" s="3">
        <v>1</v>
      </c>
      <c r="E36" s="3">
        <v>51.686002385340998</v>
      </c>
    </row>
    <row r="37" spans="1:5" x14ac:dyDescent="0.3">
      <c r="A37" s="3">
        <v>36</v>
      </c>
      <c r="B37" s="3">
        <v>8632</v>
      </c>
      <c r="C37" s="3">
        <v>5091</v>
      </c>
      <c r="D37" s="3">
        <v>8</v>
      </c>
      <c r="E37" s="3">
        <v>59.0708989805375</v>
      </c>
    </row>
    <row r="38" spans="1:5" x14ac:dyDescent="0.3">
      <c r="A38" s="3">
        <v>37</v>
      </c>
      <c r="B38" s="3">
        <v>7586</v>
      </c>
      <c r="C38" s="3">
        <v>6087</v>
      </c>
      <c r="D38" s="3">
        <v>1</v>
      </c>
      <c r="E38" s="3">
        <v>80.253097811758494</v>
      </c>
    </row>
    <row r="39" spans="1:5" x14ac:dyDescent="0.3">
      <c r="A39" s="3">
        <v>38</v>
      </c>
      <c r="B39" s="3">
        <v>11003</v>
      </c>
      <c r="C39" s="3">
        <v>7632</v>
      </c>
      <c r="D39" s="3">
        <v>6</v>
      </c>
      <c r="E39" s="3">
        <v>69.417431609561007</v>
      </c>
    </row>
    <row r="40" spans="1:5" x14ac:dyDescent="0.3">
      <c r="A40" s="3">
        <v>39</v>
      </c>
      <c r="B40" s="3">
        <v>13009</v>
      </c>
      <c r="C40" s="3">
        <v>8404</v>
      </c>
      <c r="D40" s="3">
        <v>0</v>
      </c>
      <c r="E40" s="3">
        <v>64.601429779383494</v>
      </c>
    </row>
    <row r="41" spans="1:5" x14ac:dyDescent="0.3">
      <c r="A41" s="3">
        <v>40</v>
      </c>
      <c r="B41" s="3">
        <v>7859</v>
      </c>
      <c r="C41" s="3">
        <v>4375</v>
      </c>
      <c r="D41" s="3">
        <v>2</v>
      </c>
      <c r="E41" s="3">
        <v>55.694108665224498</v>
      </c>
    </row>
    <row r="42" spans="1:5" x14ac:dyDescent="0.3">
      <c r="A42" s="3">
        <v>41</v>
      </c>
      <c r="B42" s="3">
        <v>8239</v>
      </c>
      <c r="C42" s="3">
        <v>4799</v>
      </c>
      <c r="D42" s="3">
        <v>12</v>
      </c>
      <c r="E42" s="3">
        <v>58.393008860298501</v>
      </c>
    </row>
    <row r="43" spans="1:5" x14ac:dyDescent="0.3">
      <c r="A43" s="3">
        <v>42</v>
      </c>
      <c r="B43" s="3">
        <v>6363</v>
      </c>
      <c r="C43" s="3">
        <v>3666</v>
      </c>
      <c r="D43" s="3">
        <v>0</v>
      </c>
      <c r="E43" s="3">
        <v>57.614332861857598</v>
      </c>
    </row>
    <row r="44" spans="1:5" x14ac:dyDescent="0.3">
      <c r="A44" s="3">
        <v>43</v>
      </c>
      <c r="B44" s="3">
        <v>7393</v>
      </c>
      <c r="C44" s="3">
        <v>1970</v>
      </c>
      <c r="D44" s="3">
        <v>9</v>
      </c>
      <c r="E44" s="3">
        <v>26.768564858649999</v>
      </c>
    </row>
    <row r="45" spans="1:5" x14ac:dyDescent="0.3">
      <c r="A45" s="3">
        <v>44</v>
      </c>
      <c r="B45" s="3">
        <v>8980</v>
      </c>
      <c r="C45" s="3">
        <v>1623</v>
      </c>
      <c r="D45" s="3">
        <v>91</v>
      </c>
      <c r="E45" s="3">
        <v>19.086859688195901</v>
      </c>
    </row>
    <row r="46" spans="1:5" x14ac:dyDescent="0.3">
      <c r="A46" s="3">
        <v>45</v>
      </c>
      <c r="B46" s="3">
        <v>7634</v>
      </c>
      <c r="C46" s="3">
        <v>3466</v>
      </c>
      <c r="D46" s="3">
        <v>253</v>
      </c>
      <c r="E46" s="3">
        <v>48.7162693214566</v>
      </c>
    </row>
    <row r="47" spans="1:5" x14ac:dyDescent="0.3">
      <c r="A47" s="3">
        <v>46</v>
      </c>
      <c r="B47" s="3">
        <v>7233</v>
      </c>
      <c r="C47" s="3">
        <v>2591</v>
      </c>
      <c r="D47" s="3">
        <v>14</v>
      </c>
      <c r="E47" s="3">
        <v>36.015484584543003</v>
      </c>
    </row>
    <row r="48" spans="1:5" x14ac:dyDescent="0.3">
      <c r="A48" s="3">
        <v>47</v>
      </c>
      <c r="B48" s="3">
        <v>6452</v>
      </c>
      <c r="C48" s="3">
        <v>5007</v>
      </c>
      <c r="D48" s="3">
        <v>7</v>
      </c>
      <c r="E48" s="3">
        <v>77.712337259764396</v>
      </c>
    </row>
    <row r="49" spans="1:5" x14ac:dyDescent="0.3">
      <c r="A49" s="3">
        <v>48</v>
      </c>
      <c r="B49" s="3">
        <v>8017</v>
      </c>
      <c r="C49" s="3">
        <v>3966</v>
      </c>
      <c r="D49" s="3">
        <v>4</v>
      </c>
      <c r="E49" s="3">
        <v>49.5197704877136</v>
      </c>
    </row>
    <row r="50" spans="1:5" x14ac:dyDescent="0.3">
      <c r="A50" s="3">
        <v>49</v>
      </c>
      <c r="B50" s="3">
        <v>11010</v>
      </c>
      <c r="C50" s="3">
        <v>5147</v>
      </c>
      <c r="D50" s="3">
        <v>3</v>
      </c>
      <c r="E50" s="3">
        <v>46.775658492279703</v>
      </c>
    </row>
    <row r="51" spans="1:5" x14ac:dyDescent="0.3">
      <c r="A51" s="3">
        <v>50</v>
      </c>
      <c r="B51" s="3">
        <v>12356</v>
      </c>
      <c r="C51" s="3">
        <v>4100</v>
      </c>
      <c r="D51" s="3">
        <v>30</v>
      </c>
      <c r="E51" s="3">
        <v>33.425056652638297</v>
      </c>
    </row>
    <row r="52" spans="1:5" x14ac:dyDescent="0.3">
      <c r="A52" s="3">
        <v>51</v>
      </c>
      <c r="B52" s="3">
        <v>6377</v>
      </c>
      <c r="C52" s="3">
        <v>2390</v>
      </c>
      <c r="D52" s="3">
        <v>75</v>
      </c>
      <c r="E52" s="3">
        <v>38.654539752234498</v>
      </c>
    </row>
    <row r="53" spans="1:5" x14ac:dyDescent="0.3">
      <c r="A53" s="3">
        <v>52</v>
      </c>
      <c r="B53" s="3">
        <v>4576</v>
      </c>
      <c r="C53" s="3">
        <v>1685</v>
      </c>
      <c r="D53" s="3">
        <v>23</v>
      </c>
      <c r="E53" s="3">
        <v>37.325174825174798</v>
      </c>
    </row>
    <row r="54" spans="1:5" x14ac:dyDescent="0.3">
      <c r="A54" s="3">
        <v>53</v>
      </c>
      <c r="B54" s="3">
        <v>4335</v>
      </c>
      <c r="C54" s="3">
        <v>2250</v>
      </c>
      <c r="D54" s="3">
        <v>0</v>
      </c>
      <c r="E54" s="3">
        <v>51.903114186851198</v>
      </c>
    </row>
    <row r="55" spans="1:5" x14ac:dyDescent="0.3">
      <c r="A55" s="3">
        <v>54</v>
      </c>
      <c r="B55" s="3">
        <v>11725</v>
      </c>
      <c r="C55" s="3">
        <v>5535</v>
      </c>
      <c r="D55" s="3">
        <v>129</v>
      </c>
      <c r="E55" s="3">
        <v>48.3070362473347</v>
      </c>
    </row>
    <row r="56" spans="1:5" x14ac:dyDescent="0.3">
      <c r="A56" s="3">
        <v>55</v>
      </c>
      <c r="B56" s="3">
        <v>10829</v>
      </c>
      <c r="C56" s="3">
        <v>6296</v>
      </c>
      <c r="D56" s="3">
        <v>24</v>
      </c>
      <c r="E56" s="3">
        <v>58.361806260965899</v>
      </c>
    </row>
    <row r="57" spans="1:5" x14ac:dyDescent="0.3">
      <c r="A57" s="3">
        <v>56</v>
      </c>
      <c r="B57" s="3">
        <v>16613</v>
      </c>
      <c r="C57" s="3">
        <v>10161</v>
      </c>
      <c r="D57" s="3">
        <v>17</v>
      </c>
      <c r="E57" s="3">
        <v>61.265274182868801</v>
      </c>
    </row>
    <row r="58" spans="1:5" x14ac:dyDescent="0.3">
      <c r="A58" s="3">
        <v>57</v>
      </c>
      <c r="B58" s="3">
        <v>5618</v>
      </c>
      <c r="C58" s="3">
        <v>2473</v>
      </c>
      <c r="D58" s="3">
        <v>10</v>
      </c>
      <c r="E58" s="3">
        <v>44.197223211107101</v>
      </c>
    </row>
    <row r="59" spans="1:5" x14ac:dyDescent="0.3">
      <c r="A59" s="3">
        <v>58</v>
      </c>
      <c r="B59" s="3">
        <v>11251</v>
      </c>
      <c r="C59" s="3">
        <v>5181</v>
      </c>
      <c r="D59" s="3">
        <v>1</v>
      </c>
      <c r="E59" s="3">
        <v>46.058128166385202</v>
      </c>
    </row>
    <row r="60" spans="1:5" x14ac:dyDescent="0.3">
      <c r="A60" s="3">
        <v>59</v>
      </c>
      <c r="B60" s="3">
        <v>8554</v>
      </c>
      <c r="C60" s="3">
        <v>5945</v>
      </c>
      <c r="D60" s="3">
        <v>14</v>
      </c>
      <c r="E60" s="3">
        <v>69.663315407996194</v>
      </c>
    </row>
    <row r="61" spans="1:5" x14ac:dyDescent="0.3">
      <c r="A61" s="3">
        <v>60</v>
      </c>
      <c r="B61" s="3">
        <v>8752</v>
      </c>
      <c r="C61" s="3">
        <v>6096</v>
      </c>
      <c r="D61" s="3">
        <v>8</v>
      </c>
      <c r="E61" s="3">
        <v>69.744058500913994</v>
      </c>
    </row>
    <row r="62" spans="1:5" x14ac:dyDescent="0.3">
      <c r="A62" s="3">
        <v>61</v>
      </c>
      <c r="B62" s="3">
        <v>3859</v>
      </c>
      <c r="C62" s="3">
        <v>3063</v>
      </c>
      <c r="D62" s="3">
        <v>1</v>
      </c>
      <c r="E62" s="3">
        <v>79.398807981342301</v>
      </c>
    </row>
    <row r="63" spans="1:5" x14ac:dyDescent="0.3">
      <c r="A63" s="3">
        <v>62</v>
      </c>
      <c r="B63" s="3">
        <v>5554</v>
      </c>
      <c r="C63" s="3">
        <v>2893</v>
      </c>
      <c r="D63" s="3">
        <v>1</v>
      </c>
      <c r="E63" s="3">
        <v>52.106589845156599</v>
      </c>
    </row>
    <row r="64" spans="1:5" x14ac:dyDescent="0.3">
      <c r="A64" s="3">
        <v>63</v>
      </c>
      <c r="B64" s="3">
        <v>6040</v>
      </c>
      <c r="C64" s="3">
        <v>2252</v>
      </c>
      <c r="D64" s="3">
        <v>6</v>
      </c>
      <c r="E64" s="3">
        <v>37.384105960264897</v>
      </c>
    </row>
    <row r="65" spans="1:5" x14ac:dyDescent="0.3">
      <c r="A65" s="3">
        <v>64</v>
      </c>
      <c r="B65" s="3">
        <v>5863</v>
      </c>
      <c r="C65" s="3">
        <v>2912</v>
      </c>
      <c r="D65" s="3">
        <v>14</v>
      </c>
      <c r="E65" s="3">
        <v>49.906191369605999</v>
      </c>
    </row>
    <row r="66" spans="1:5" x14ac:dyDescent="0.3">
      <c r="A66" s="3">
        <v>65</v>
      </c>
      <c r="B66" s="3">
        <v>6995</v>
      </c>
      <c r="C66" s="3">
        <v>3807</v>
      </c>
      <c r="D66" s="3">
        <v>1</v>
      </c>
      <c r="E66" s="3">
        <v>54.438884917798397</v>
      </c>
    </row>
    <row r="67" spans="1:5" x14ac:dyDescent="0.3">
      <c r="A67" s="3">
        <v>66</v>
      </c>
      <c r="B67" s="3">
        <v>8907</v>
      </c>
      <c r="C67" s="3">
        <v>3491</v>
      </c>
      <c r="D67" s="3">
        <v>120</v>
      </c>
      <c r="E67" s="3">
        <v>40.541147412147701</v>
      </c>
    </row>
    <row r="68" spans="1:5" x14ac:dyDescent="0.3">
      <c r="A68" s="3">
        <v>67</v>
      </c>
      <c r="B68" s="3">
        <v>5838</v>
      </c>
      <c r="C68" s="3">
        <v>2807</v>
      </c>
      <c r="D68" s="3">
        <v>9</v>
      </c>
      <c r="E68" s="3">
        <v>48.235697156560398</v>
      </c>
    </row>
    <row r="69" spans="1:5" x14ac:dyDescent="0.3">
      <c r="A69" s="3">
        <v>68</v>
      </c>
      <c r="B69" s="3">
        <v>5658</v>
      </c>
      <c r="C69" s="3">
        <v>2910</v>
      </c>
      <c r="D69" s="3">
        <v>0</v>
      </c>
      <c r="E69" s="3">
        <v>51.431601272534401</v>
      </c>
    </row>
    <row r="70" spans="1:5" x14ac:dyDescent="0.3">
      <c r="A70" s="3">
        <v>69</v>
      </c>
      <c r="B70" s="3">
        <v>5672</v>
      </c>
      <c r="C70" s="3">
        <v>3665</v>
      </c>
      <c r="D70" s="3">
        <v>0</v>
      </c>
      <c r="E70" s="3">
        <v>64.615655853314493</v>
      </c>
    </row>
    <row r="71" spans="1:5" x14ac:dyDescent="0.3">
      <c r="A71" s="3">
        <v>70</v>
      </c>
      <c r="B71" s="3">
        <v>7427</v>
      </c>
      <c r="C71" s="3">
        <v>4619</v>
      </c>
      <c r="D71" s="3">
        <v>1</v>
      </c>
      <c r="E71" s="3">
        <v>62.205466540998998</v>
      </c>
    </row>
    <row r="72" spans="1:5" x14ac:dyDescent="0.3">
      <c r="A72" s="3">
        <v>71</v>
      </c>
      <c r="B72" s="3">
        <v>6219</v>
      </c>
      <c r="C72" s="3">
        <v>2132</v>
      </c>
      <c r="D72" s="3">
        <v>18</v>
      </c>
      <c r="E72" s="3">
        <v>34.571474513587397</v>
      </c>
    </row>
    <row r="73" spans="1:5" x14ac:dyDescent="0.3">
      <c r="A73" s="3">
        <v>72</v>
      </c>
      <c r="B73" s="3">
        <v>10774</v>
      </c>
      <c r="C73" s="3">
        <v>3682</v>
      </c>
      <c r="D73" s="3">
        <v>14</v>
      </c>
      <c r="E73" s="3">
        <v>34.304807870799998</v>
      </c>
    </row>
    <row r="74" spans="1:5" x14ac:dyDescent="0.3">
      <c r="A74" s="3">
        <v>73</v>
      </c>
      <c r="B74" s="3">
        <v>7219</v>
      </c>
      <c r="C74" s="3">
        <v>2786</v>
      </c>
      <c r="D74" s="3">
        <v>14</v>
      </c>
      <c r="E74" s="3">
        <v>38.786535531237</v>
      </c>
    </row>
    <row r="75" spans="1:5" x14ac:dyDescent="0.3">
      <c r="A75" s="3">
        <v>74</v>
      </c>
      <c r="B75" s="3">
        <v>6691</v>
      </c>
      <c r="C75" s="3">
        <v>5246</v>
      </c>
      <c r="D75" s="3">
        <v>11</v>
      </c>
      <c r="E75" s="3">
        <v>78.568225975190501</v>
      </c>
    </row>
    <row r="76" spans="1:5" x14ac:dyDescent="0.3">
      <c r="A76" s="3">
        <v>75</v>
      </c>
      <c r="B76" s="3">
        <v>4600</v>
      </c>
      <c r="C76" s="3">
        <v>2986</v>
      </c>
      <c r="D76" s="3">
        <v>10</v>
      </c>
      <c r="E76" s="3">
        <v>65.130434782608702</v>
      </c>
    </row>
    <row r="77" spans="1:5" x14ac:dyDescent="0.3">
      <c r="A77" s="3">
        <v>76</v>
      </c>
      <c r="B77" s="3">
        <v>7213</v>
      </c>
      <c r="C77" s="3">
        <v>4554</v>
      </c>
      <c r="D77" s="3">
        <v>4</v>
      </c>
      <c r="E77" s="3">
        <v>63.191459864134202</v>
      </c>
    </row>
    <row r="78" spans="1:5" x14ac:dyDescent="0.3">
      <c r="A78" s="3">
        <v>77</v>
      </c>
      <c r="B78" s="3">
        <v>7724</v>
      </c>
      <c r="C78" s="3">
        <v>4122</v>
      </c>
      <c r="D78" s="3">
        <v>0</v>
      </c>
      <c r="E78" s="3">
        <v>53.366131538063101</v>
      </c>
    </row>
    <row r="79" spans="1:5" x14ac:dyDescent="0.3">
      <c r="A79" s="3">
        <v>78</v>
      </c>
      <c r="B79" s="3">
        <v>4872</v>
      </c>
      <c r="C79" s="3">
        <v>3324</v>
      </c>
      <c r="D79" s="3">
        <v>1</v>
      </c>
      <c r="E79" s="3">
        <v>68.247126436781599</v>
      </c>
    </row>
    <row r="80" spans="1:5" x14ac:dyDescent="0.3">
      <c r="A80" s="3">
        <v>79</v>
      </c>
      <c r="B80" s="3">
        <v>8220</v>
      </c>
      <c r="C80" s="3">
        <v>2519</v>
      </c>
      <c r="D80" s="3">
        <v>291</v>
      </c>
      <c r="E80" s="3">
        <v>34.1849148418491</v>
      </c>
    </row>
    <row r="81" spans="1:5" x14ac:dyDescent="0.3">
      <c r="A81" s="3">
        <v>80</v>
      </c>
      <c r="B81" s="3">
        <v>9410</v>
      </c>
      <c r="C81" s="3">
        <v>2226</v>
      </c>
      <c r="D81" s="3">
        <v>33</v>
      </c>
      <c r="E81" s="3">
        <v>24.0063761955366</v>
      </c>
    </row>
    <row r="82" spans="1:5" x14ac:dyDescent="0.3">
      <c r="A82" s="3">
        <v>81</v>
      </c>
      <c r="B82" s="3">
        <v>8108</v>
      </c>
      <c r="C82" s="3">
        <v>3321</v>
      </c>
      <c r="D82" s="3">
        <v>8</v>
      </c>
      <c r="E82" s="3">
        <v>41.058214109521401</v>
      </c>
    </row>
    <row r="83" spans="1:5" x14ac:dyDescent="0.3">
      <c r="A83" s="3">
        <v>82</v>
      </c>
      <c r="B83" s="3">
        <v>5532</v>
      </c>
      <c r="C83" s="3">
        <v>3584</v>
      </c>
      <c r="D83" s="3">
        <v>3</v>
      </c>
      <c r="E83" s="3">
        <v>64.840925524222698</v>
      </c>
    </row>
    <row r="84" spans="1:5" x14ac:dyDescent="0.3">
      <c r="A84" s="3">
        <v>83</v>
      </c>
      <c r="B84" s="3">
        <v>6342</v>
      </c>
      <c r="C84" s="3">
        <v>1752</v>
      </c>
      <c r="D84" s="3">
        <v>23</v>
      </c>
      <c r="E84" s="3">
        <v>27.988016398612402</v>
      </c>
    </row>
    <row r="85" spans="1:5" x14ac:dyDescent="0.3">
      <c r="A85" s="3">
        <v>84</v>
      </c>
      <c r="B85" s="3">
        <v>8218</v>
      </c>
      <c r="C85" s="3">
        <v>4010</v>
      </c>
      <c r="D85" s="3">
        <v>18</v>
      </c>
      <c r="E85" s="3">
        <v>49.014358724750501</v>
      </c>
    </row>
    <row r="86" spans="1:5" x14ac:dyDescent="0.3">
      <c r="A86" s="3">
        <v>85</v>
      </c>
      <c r="B86" s="3">
        <v>5948</v>
      </c>
      <c r="C86" s="3">
        <v>2802</v>
      </c>
      <c r="D86" s="3">
        <v>10</v>
      </c>
      <c r="E86" s="3">
        <v>47.276395427034203</v>
      </c>
    </row>
    <row r="87" spans="1:5" x14ac:dyDescent="0.3">
      <c r="A87" s="3">
        <v>86</v>
      </c>
      <c r="B87" s="3">
        <v>8513</v>
      </c>
      <c r="C87" s="3">
        <v>5586</v>
      </c>
      <c r="D87" s="3">
        <v>0</v>
      </c>
      <c r="E87" s="3">
        <v>65.617291201691501</v>
      </c>
    </row>
    <row r="88" spans="1:5" x14ac:dyDescent="0.3">
      <c r="A88" s="3">
        <v>87</v>
      </c>
      <c r="B88" s="3">
        <v>9999</v>
      </c>
      <c r="C88" s="3">
        <v>6189</v>
      </c>
      <c r="D88" s="3">
        <v>10</v>
      </c>
      <c r="E88" s="3">
        <v>61.996199619961999</v>
      </c>
    </row>
    <row r="89" spans="1:5" x14ac:dyDescent="0.3">
      <c r="A89" s="3">
        <v>88</v>
      </c>
      <c r="B89" s="3">
        <v>6796</v>
      </c>
      <c r="C89" s="3">
        <v>3307</v>
      </c>
      <c r="D89" s="3">
        <v>2</v>
      </c>
      <c r="E89" s="3">
        <v>48.690406121247698</v>
      </c>
    </row>
    <row r="90" spans="1:5" x14ac:dyDescent="0.3">
      <c r="A90" s="3">
        <v>89</v>
      </c>
      <c r="B90" s="3">
        <v>11857</v>
      </c>
      <c r="C90" s="3">
        <v>5971</v>
      </c>
      <c r="D90" s="3">
        <v>58</v>
      </c>
      <c r="E90" s="3">
        <v>50.847600573500799</v>
      </c>
    </row>
    <row r="91" spans="1:5" x14ac:dyDescent="0.3">
      <c r="A91" s="3">
        <v>90</v>
      </c>
      <c r="B91" s="3">
        <v>7319</v>
      </c>
      <c r="C91" s="3">
        <v>3936</v>
      </c>
      <c r="D91" s="3">
        <v>1</v>
      </c>
      <c r="E91" s="3">
        <v>53.791501571252901</v>
      </c>
    </row>
    <row r="92" spans="1:5" x14ac:dyDescent="0.3">
      <c r="A92" s="3">
        <v>91</v>
      </c>
      <c r="B92" s="3">
        <v>9742</v>
      </c>
      <c r="C92" s="3">
        <v>8026</v>
      </c>
      <c r="D92" s="3">
        <v>30</v>
      </c>
      <c r="E92" s="3">
        <v>82.693492096078799</v>
      </c>
    </row>
    <row r="93" spans="1:5" x14ac:dyDescent="0.3">
      <c r="A93" s="3">
        <v>92</v>
      </c>
      <c r="B93" s="3">
        <v>8557</v>
      </c>
      <c r="C93" s="3">
        <v>3447</v>
      </c>
      <c r="D93" s="3">
        <v>27</v>
      </c>
      <c r="E93" s="3">
        <v>40.598340539908797</v>
      </c>
    </row>
    <row r="94" spans="1:5" x14ac:dyDescent="0.3">
      <c r="A94" s="3">
        <v>93</v>
      </c>
      <c r="B94" s="3">
        <v>7015</v>
      </c>
      <c r="C94" s="3">
        <v>4477</v>
      </c>
      <c r="D94" s="3">
        <v>0</v>
      </c>
      <c r="E94" s="3">
        <v>63.820384889522401</v>
      </c>
    </row>
    <row r="95" spans="1:5" x14ac:dyDescent="0.3">
      <c r="A95" s="3">
        <v>94</v>
      </c>
      <c r="B95" s="3">
        <v>5173</v>
      </c>
      <c r="C95" s="3">
        <v>2145</v>
      </c>
      <c r="D95" s="3">
        <v>7</v>
      </c>
      <c r="E95" s="3">
        <v>41.600618596559002</v>
      </c>
    </row>
    <row r="96" spans="1:5" x14ac:dyDescent="0.3">
      <c r="A96" s="3">
        <v>95</v>
      </c>
      <c r="B96" s="3">
        <v>6095</v>
      </c>
      <c r="C96" s="3">
        <v>2197</v>
      </c>
      <c r="D96" s="3">
        <v>98</v>
      </c>
      <c r="E96" s="3">
        <v>37.653814602132897</v>
      </c>
    </row>
    <row r="97" spans="1:5" x14ac:dyDescent="0.3">
      <c r="A97" s="3">
        <v>96</v>
      </c>
      <c r="B97" s="3">
        <v>10198</v>
      </c>
      <c r="C97" s="3">
        <v>5775</v>
      </c>
      <c r="D97" s="3">
        <v>1</v>
      </c>
      <c r="E97" s="3">
        <v>56.638556579721502</v>
      </c>
    </row>
    <row r="98" spans="1:5" x14ac:dyDescent="0.3">
      <c r="A98" s="3">
        <v>97</v>
      </c>
      <c r="B98" s="3">
        <v>9448</v>
      </c>
      <c r="C98" s="3">
        <v>4351</v>
      </c>
      <c r="D98" s="3">
        <v>3</v>
      </c>
      <c r="E98" s="3">
        <v>46.083827265029598</v>
      </c>
    </row>
    <row r="99" spans="1:5" x14ac:dyDescent="0.3">
      <c r="A99" s="3">
        <v>98</v>
      </c>
      <c r="B99" s="3">
        <v>7265</v>
      </c>
      <c r="C99" s="3">
        <v>5450</v>
      </c>
      <c r="D99" s="3">
        <v>3</v>
      </c>
      <c r="E99" s="3">
        <v>75.058499655884305</v>
      </c>
    </row>
    <row r="100" spans="1:5" x14ac:dyDescent="0.3">
      <c r="A100" s="3">
        <v>99</v>
      </c>
      <c r="B100" s="3">
        <v>6202</v>
      </c>
      <c r="C100" s="3">
        <v>3164</v>
      </c>
      <c r="D100" s="3">
        <v>0</v>
      </c>
      <c r="E100" s="3">
        <v>51.015801354401802</v>
      </c>
    </row>
    <row r="101" spans="1:5" x14ac:dyDescent="0.3">
      <c r="A101" s="3"/>
      <c r="B101" s="3"/>
      <c r="C101" s="3"/>
      <c r="D101" s="3"/>
      <c r="E101" s="3"/>
    </row>
    <row r="102" spans="1:5" x14ac:dyDescent="0.3">
      <c r="A102" s="3"/>
      <c r="B102" s="3"/>
      <c r="C102" s="3"/>
      <c r="D102" s="3"/>
      <c r="E102" s="3"/>
    </row>
    <row r="103" spans="1:5" x14ac:dyDescent="0.3">
      <c r="A103" s="3"/>
      <c r="B103" s="3"/>
      <c r="C103" s="3"/>
      <c r="D103" s="3"/>
      <c r="E103" s="3"/>
    </row>
    <row r="104" spans="1:5" x14ac:dyDescent="0.3">
      <c r="A104" s="3"/>
      <c r="B104" s="3"/>
      <c r="C104" s="3"/>
      <c r="D104" s="3"/>
      <c r="E104" s="3"/>
    </row>
    <row r="105" spans="1:5" x14ac:dyDescent="0.3">
      <c r="A105" s="3"/>
      <c r="B105" s="3"/>
      <c r="C105" s="3"/>
      <c r="D105" s="3"/>
      <c r="E105" s="3"/>
    </row>
    <row r="106" spans="1:5" x14ac:dyDescent="0.3">
      <c r="A106" s="3"/>
      <c r="B106" s="3"/>
      <c r="C106" s="3"/>
      <c r="D106" s="3"/>
      <c r="E106" s="3"/>
    </row>
    <row r="107" spans="1:5" x14ac:dyDescent="0.3">
      <c r="A107" s="3"/>
      <c r="B107" s="3"/>
      <c r="C107" s="3"/>
      <c r="D107" s="3"/>
      <c r="E107" s="3"/>
    </row>
    <row r="108" spans="1:5" x14ac:dyDescent="0.3">
      <c r="A108" s="3"/>
      <c r="B108" s="3"/>
      <c r="C108" s="3"/>
      <c r="D108" s="3"/>
      <c r="E108" s="3"/>
    </row>
    <row r="109" spans="1:5" x14ac:dyDescent="0.3">
      <c r="A109" s="3"/>
      <c r="B109" s="3"/>
      <c r="C109" s="3"/>
      <c r="D109" s="3"/>
      <c r="E109" s="3"/>
    </row>
    <row r="110" spans="1:5" x14ac:dyDescent="0.3">
      <c r="A110" s="3"/>
      <c r="B110" s="3"/>
      <c r="C110" s="3"/>
      <c r="D110" s="3"/>
      <c r="E110" s="3"/>
    </row>
    <row r="111" spans="1:5" x14ac:dyDescent="0.3">
      <c r="A111" s="3"/>
      <c r="B111" s="3"/>
      <c r="C111" s="3"/>
      <c r="D111" s="3"/>
      <c r="E111" s="3"/>
    </row>
    <row r="112" spans="1:5" x14ac:dyDescent="0.3">
      <c r="A112" s="3"/>
      <c r="B112" s="3"/>
      <c r="C112" s="3"/>
      <c r="D112" s="3"/>
      <c r="E112" s="3"/>
    </row>
    <row r="113" spans="1:5" x14ac:dyDescent="0.3">
      <c r="A113" s="3"/>
      <c r="B113" s="3"/>
      <c r="C113" s="3"/>
      <c r="D113" s="3"/>
      <c r="E113" s="3"/>
    </row>
    <row r="114" spans="1:5" x14ac:dyDescent="0.3">
      <c r="A114" s="3"/>
      <c r="B114" s="3"/>
      <c r="C114" s="3"/>
      <c r="D114" s="3"/>
      <c r="E114" s="3"/>
    </row>
    <row r="115" spans="1:5" x14ac:dyDescent="0.3">
      <c r="A115" s="3"/>
      <c r="B115" s="3"/>
      <c r="C115" s="3"/>
      <c r="D115" s="3"/>
      <c r="E115" s="3"/>
    </row>
    <row r="116" spans="1:5" x14ac:dyDescent="0.3">
      <c r="A116" s="3"/>
      <c r="B116" s="3"/>
      <c r="C116" s="3"/>
      <c r="D116" s="3"/>
      <c r="E116" s="3"/>
    </row>
    <row r="117" spans="1:5" x14ac:dyDescent="0.3">
      <c r="A117" s="3"/>
      <c r="B117" s="3"/>
      <c r="C117" s="3"/>
      <c r="D117" s="3"/>
      <c r="E117" s="3"/>
    </row>
    <row r="118" spans="1:5" x14ac:dyDescent="0.3">
      <c r="A118" s="3"/>
      <c r="B118" s="3"/>
      <c r="C118" s="3"/>
      <c r="D118" s="3"/>
      <c r="E118" s="3"/>
    </row>
    <row r="119" spans="1:5" x14ac:dyDescent="0.3">
      <c r="A119" s="3"/>
      <c r="B119" s="3"/>
      <c r="C119" s="3"/>
      <c r="D119" s="3"/>
      <c r="E119" s="3"/>
    </row>
    <row r="120" spans="1:5" x14ac:dyDescent="0.3">
      <c r="A120" s="3"/>
      <c r="B120" s="3"/>
      <c r="C120" s="3"/>
      <c r="D120" s="3"/>
      <c r="E120" s="3"/>
    </row>
    <row r="121" spans="1:5" x14ac:dyDescent="0.3">
      <c r="A121" s="3"/>
      <c r="B121" s="3"/>
      <c r="C121" s="3"/>
      <c r="D121" s="3"/>
      <c r="E121" s="3"/>
    </row>
    <row r="122" spans="1:5" x14ac:dyDescent="0.3">
      <c r="A122" s="3"/>
      <c r="B122" s="3"/>
      <c r="C122" s="3"/>
      <c r="D122" s="3"/>
      <c r="E122" s="3"/>
    </row>
    <row r="123" spans="1:5" x14ac:dyDescent="0.3">
      <c r="A123" s="3"/>
      <c r="B123" s="3"/>
      <c r="C123" s="3"/>
      <c r="D123" s="3"/>
      <c r="E123" s="3"/>
    </row>
    <row r="124" spans="1:5" x14ac:dyDescent="0.3">
      <c r="A124" s="3"/>
      <c r="B124" s="3"/>
      <c r="C124" s="3"/>
      <c r="D124" s="3"/>
      <c r="E124" s="3"/>
    </row>
    <row r="125" spans="1:5" x14ac:dyDescent="0.3">
      <c r="A125" s="3"/>
      <c r="B125" s="3"/>
      <c r="C125" s="3"/>
      <c r="D125" s="3"/>
      <c r="E125" s="3"/>
    </row>
    <row r="126" spans="1:5" x14ac:dyDescent="0.3">
      <c r="A126" s="3"/>
      <c r="B126" s="3"/>
      <c r="C126" s="3"/>
      <c r="D126" s="3"/>
      <c r="E126" s="3"/>
    </row>
    <row r="127" spans="1:5" x14ac:dyDescent="0.3">
      <c r="A127" s="3"/>
      <c r="B127" s="3"/>
      <c r="C127" s="3"/>
      <c r="D127" s="3"/>
      <c r="E127" s="3"/>
    </row>
    <row r="128" spans="1:5" x14ac:dyDescent="0.3">
      <c r="A128" s="3"/>
      <c r="B128" s="3"/>
      <c r="C128" s="3"/>
      <c r="D128" s="3"/>
      <c r="E128" s="3"/>
    </row>
    <row r="129" spans="1:5" x14ac:dyDescent="0.3">
      <c r="A129" s="3"/>
      <c r="B129" s="3"/>
      <c r="C129" s="3"/>
      <c r="D129" s="3"/>
      <c r="E129" s="3"/>
    </row>
    <row r="130" spans="1:5" x14ac:dyDescent="0.3">
      <c r="A130" s="3"/>
      <c r="B130" s="3"/>
      <c r="C130" s="3"/>
      <c r="D130" s="3"/>
      <c r="E130" s="3"/>
    </row>
    <row r="131" spans="1:5" x14ac:dyDescent="0.3">
      <c r="A131" s="3"/>
      <c r="B131" s="3"/>
      <c r="C131" s="3"/>
      <c r="D131" s="3"/>
      <c r="E131" s="3"/>
    </row>
    <row r="132" spans="1:5" x14ac:dyDescent="0.3">
      <c r="A132" s="3"/>
      <c r="B132" s="3"/>
      <c r="C132" s="3"/>
      <c r="D132" s="3"/>
      <c r="E132" s="3"/>
    </row>
    <row r="133" spans="1:5" x14ac:dyDescent="0.3">
      <c r="A133" s="3"/>
      <c r="B133" s="3"/>
      <c r="C133" s="3"/>
      <c r="D133" s="3"/>
      <c r="E133" s="3"/>
    </row>
    <row r="134" spans="1:5" x14ac:dyDescent="0.3">
      <c r="A134" s="3"/>
      <c r="B134" s="3"/>
      <c r="C134" s="3"/>
      <c r="D134" s="3"/>
      <c r="E134" s="3"/>
    </row>
    <row r="135" spans="1:5" x14ac:dyDescent="0.3">
      <c r="A135" s="3"/>
      <c r="B135" s="3"/>
      <c r="C135" s="3"/>
      <c r="D135" s="3"/>
      <c r="E135" s="3"/>
    </row>
    <row r="136" spans="1:5" x14ac:dyDescent="0.3">
      <c r="A136" s="3"/>
      <c r="B136" s="3"/>
      <c r="C136" s="3"/>
      <c r="D136" s="3"/>
      <c r="E136" s="3"/>
    </row>
    <row r="137" spans="1:5" x14ac:dyDescent="0.3">
      <c r="A137" s="3"/>
      <c r="B137" s="3"/>
      <c r="C137" s="3"/>
      <c r="D137" s="3"/>
      <c r="E137" s="3"/>
    </row>
    <row r="138" spans="1:5" x14ac:dyDescent="0.3">
      <c r="A138" s="3"/>
      <c r="B138" s="3"/>
      <c r="C138" s="3"/>
      <c r="D138" s="3"/>
      <c r="E138" s="3"/>
    </row>
    <row r="139" spans="1:5" x14ac:dyDescent="0.3">
      <c r="A139" s="3"/>
      <c r="B139" s="3"/>
      <c r="C139" s="3"/>
      <c r="D139" s="3"/>
      <c r="E139" s="3"/>
    </row>
    <row r="140" spans="1:5" x14ac:dyDescent="0.3">
      <c r="A140" s="3"/>
      <c r="B140" s="3"/>
      <c r="C140" s="3"/>
      <c r="D140" s="3"/>
      <c r="E140" s="3"/>
    </row>
    <row r="141" spans="1:5" x14ac:dyDescent="0.3">
      <c r="A141" s="3"/>
      <c r="B141" s="3"/>
      <c r="C141" s="3"/>
      <c r="D141" s="3"/>
      <c r="E141" s="3"/>
    </row>
    <row r="142" spans="1:5" x14ac:dyDescent="0.3">
      <c r="A142" s="3"/>
      <c r="B142" s="3"/>
      <c r="C142" s="3"/>
      <c r="D142" s="3"/>
      <c r="E142" s="3"/>
    </row>
    <row r="143" spans="1:5" x14ac:dyDescent="0.3">
      <c r="A143" s="3"/>
      <c r="B143" s="3"/>
      <c r="C143" s="3"/>
      <c r="D143" s="3"/>
      <c r="E143" s="3"/>
    </row>
    <row r="144" spans="1:5" x14ac:dyDescent="0.3">
      <c r="A144" s="3"/>
      <c r="B144" s="3"/>
      <c r="C144" s="3"/>
      <c r="D144" s="3"/>
      <c r="E144" s="3"/>
    </row>
    <row r="145" spans="1:5" x14ac:dyDescent="0.3">
      <c r="A145" s="3"/>
      <c r="B145" s="3"/>
      <c r="C145" s="3"/>
      <c r="D145" s="3"/>
      <c r="E145" s="3"/>
    </row>
    <row r="146" spans="1:5" x14ac:dyDescent="0.3">
      <c r="A146" s="3"/>
      <c r="B146" s="3"/>
      <c r="C146" s="3"/>
      <c r="D146" s="3"/>
      <c r="E146" s="3"/>
    </row>
    <row r="147" spans="1:5" x14ac:dyDescent="0.3">
      <c r="A147" s="3"/>
      <c r="B147" s="3"/>
      <c r="C147" s="3"/>
      <c r="D147" s="3"/>
      <c r="E147" s="3"/>
    </row>
    <row r="148" spans="1:5" x14ac:dyDescent="0.3">
      <c r="A148" s="3"/>
      <c r="B148" s="3"/>
      <c r="C148" s="3"/>
      <c r="D148" s="3"/>
      <c r="E148" s="3"/>
    </row>
    <row r="149" spans="1:5" x14ac:dyDescent="0.3">
      <c r="A149" s="3"/>
      <c r="B149" s="3"/>
      <c r="C149" s="3"/>
      <c r="D149" s="3"/>
      <c r="E149" s="3"/>
    </row>
    <row r="150" spans="1:5" x14ac:dyDescent="0.3">
      <c r="A150" s="3"/>
      <c r="B150" s="3"/>
      <c r="C150" s="3"/>
      <c r="D150" s="3"/>
      <c r="E150" s="3"/>
    </row>
    <row r="151" spans="1:5" x14ac:dyDescent="0.3">
      <c r="A151" s="3"/>
      <c r="B151" s="3"/>
      <c r="C151" s="3"/>
      <c r="D151" s="3"/>
      <c r="E151" s="3"/>
    </row>
    <row r="152" spans="1:5" x14ac:dyDescent="0.3">
      <c r="A152" s="3"/>
      <c r="B152" s="3"/>
      <c r="C152" s="3"/>
      <c r="D152" s="3"/>
      <c r="E152" s="3"/>
    </row>
    <row r="153" spans="1:5" x14ac:dyDescent="0.3">
      <c r="A153" s="3"/>
      <c r="B153" s="3"/>
      <c r="C153" s="3"/>
      <c r="D153" s="3"/>
      <c r="E153" s="3"/>
    </row>
    <row r="154" spans="1:5" x14ac:dyDescent="0.3">
      <c r="A154" s="3"/>
      <c r="B154" s="3"/>
      <c r="C154" s="3"/>
      <c r="D154" s="3"/>
      <c r="E154" s="3"/>
    </row>
    <row r="155" spans="1:5" x14ac:dyDescent="0.3">
      <c r="A155" s="3"/>
      <c r="B155" s="3"/>
      <c r="C155" s="3"/>
      <c r="D155" s="3"/>
      <c r="E155" s="3"/>
    </row>
    <row r="156" spans="1:5" x14ac:dyDescent="0.3">
      <c r="A156" s="3"/>
      <c r="B156" s="3"/>
      <c r="C156" s="3"/>
      <c r="D156" s="3"/>
      <c r="E156" s="3"/>
    </row>
    <row r="157" spans="1:5" x14ac:dyDescent="0.3">
      <c r="A157" s="3"/>
      <c r="B157" s="3"/>
      <c r="C157" s="3"/>
      <c r="D157" s="3"/>
      <c r="E157" s="3"/>
    </row>
    <row r="158" spans="1:5" x14ac:dyDescent="0.3">
      <c r="A158" s="3"/>
      <c r="B158" s="3"/>
      <c r="C158" s="3"/>
      <c r="D158" s="3"/>
      <c r="E158" s="3"/>
    </row>
    <row r="159" spans="1:5" x14ac:dyDescent="0.3">
      <c r="A159" s="3"/>
      <c r="B159" s="3"/>
      <c r="C159" s="3"/>
      <c r="D159" s="3"/>
      <c r="E159" s="3"/>
    </row>
    <row r="160" spans="1:5" x14ac:dyDescent="0.3">
      <c r="A160" s="3"/>
      <c r="B160" s="3"/>
      <c r="C160" s="3"/>
      <c r="D160" s="3"/>
      <c r="E160" s="3"/>
    </row>
    <row r="161" spans="1:5" x14ac:dyDescent="0.3">
      <c r="A161" s="3"/>
      <c r="B161" s="3"/>
      <c r="C161" s="3"/>
      <c r="D161" s="3"/>
      <c r="E161" s="3"/>
    </row>
    <row r="162" spans="1:5" x14ac:dyDescent="0.3">
      <c r="A162" s="3"/>
      <c r="B162" s="3"/>
      <c r="C162" s="3"/>
      <c r="D162" s="3"/>
      <c r="E162" s="3"/>
    </row>
    <row r="163" spans="1:5" x14ac:dyDescent="0.3">
      <c r="A163" s="3"/>
      <c r="B163" s="3"/>
      <c r="C163" s="3"/>
      <c r="D163" s="3"/>
      <c r="E163" s="3"/>
    </row>
    <row r="164" spans="1:5" x14ac:dyDescent="0.3">
      <c r="A164" s="3"/>
      <c r="B164" s="3"/>
      <c r="C164" s="3"/>
      <c r="D164" s="3"/>
      <c r="E164" s="3"/>
    </row>
    <row r="165" spans="1:5" x14ac:dyDescent="0.3">
      <c r="A165" s="3"/>
      <c r="B165" s="3"/>
      <c r="C165" s="3"/>
      <c r="D165" s="3"/>
      <c r="E165" s="3"/>
    </row>
    <row r="166" spans="1:5" x14ac:dyDescent="0.3">
      <c r="A166" s="3"/>
      <c r="B166" s="3"/>
      <c r="C166" s="3"/>
      <c r="D166" s="3"/>
      <c r="E166" s="3"/>
    </row>
    <row r="167" spans="1:5" x14ac:dyDescent="0.3">
      <c r="A167" s="3"/>
      <c r="B167" s="3"/>
      <c r="C167" s="3"/>
      <c r="D167" s="3"/>
      <c r="E167" s="3"/>
    </row>
    <row r="168" spans="1:5" x14ac:dyDescent="0.3">
      <c r="A168" s="3"/>
      <c r="B168" s="3"/>
      <c r="C168" s="3"/>
      <c r="D168" s="3"/>
      <c r="E168" s="3"/>
    </row>
    <row r="169" spans="1:5" x14ac:dyDescent="0.3">
      <c r="A169" s="3"/>
      <c r="B169" s="3"/>
      <c r="C169" s="3"/>
      <c r="D169" s="3"/>
      <c r="E169" s="3"/>
    </row>
    <row r="170" spans="1:5" x14ac:dyDescent="0.3">
      <c r="A170" s="3"/>
      <c r="B170" s="3"/>
      <c r="C170" s="3"/>
      <c r="D170" s="3"/>
      <c r="E170" s="3"/>
    </row>
    <row r="171" spans="1:5" x14ac:dyDescent="0.3">
      <c r="A171" s="3"/>
      <c r="B171" s="3"/>
      <c r="C171" s="3"/>
      <c r="D171" s="3"/>
      <c r="E171" s="3"/>
    </row>
    <row r="172" spans="1:5" x14ac:dyDescent="0.3">
      <c r="A172" s="3"/>
      <c r="B172" s="3"/>
      <c r="C172" s="3"/>
      <c r="D172" s="3"/>
      <c r="E172" s="3"/>
    </row>
    <row r="173" spans="1:5" x14ac:dyDescent="0.3">
      <c r="A173" s="3"/>
      <c r="B173" s="3"/>
      <c r="C173" s="3"/>
      <c r="D173" s="3"/>
      <c r="E173" s="3"/>
    </row>
    <row r="174" spans="1:5" x14ac:dyDescent="0.3">
      <c r="A174" s="3"/>
      <c r="B174" s="3"/>
      <c r="C174" s="3"/>
      <c r="D174" s="3"/>
      <c r="E174" s="3"/>
    </row>
    <row r="175" spans="1:5" x14ac:dyDescent="0.3">
      <c r="A175" s="3"/>
      <c r="B175" s="3"/>
      <c r="C175" s="3"/>
      <c r="D175" s="3"/>
      <c r="E175" s="3"/>
    </row>
    <row r="176" spans="1:5" x14ac:dyDescent="0.3">
      <c r="A176" s="3"/>
      <c r="B176" s="3"/>
      <c r="C176" s="3"/>
      <c r="D176" s="3"/>
      <c r="E176" s="3"/>
    </row>
    <row r="177" spans="1:5" x14ac:dyDescent="0.3">
      <c r="A177" s="3"/>
      <c r="B177" s="3"/>
      <c r="C177" s="3"/>
      <c r="D177" s="3"/>
      <c r="E177" s="3"/>
    </row>
    <row r="178" spans="1:5" x14ac:dyDescent="0.3">
      <c r="A178" s="3"/>
      <c r="B178" s="3"/>
      <c r="C178" s="3"/>
      <c r="D178" s="3"/>
      <c r="E178" s="3"/>
    </row>
    <row r="179" spans="1:5" x14ac:dyDescent="0.3">
      <c r="A179" s="3"/>
      <c r="B179" s="3"/>
      <c r="C179" s="3"/>
      <c r="D179" s="3"/>
      <c r="E179" s="3"/>
    </row>
    <row r="180" spans="1:5" x14ac:dyDescent="0.3">
      <c r="A180" s="3"/>
      <c r="B180" s="3"/>
      <c r="C180" s="3"/>
      <c r="D180" s="3"/>
      <c r="E180" s="3"/>
    </row>
    <row r="181" spans="1:5" x14ac:dyDescent="0.3">
      <c r="A181" s="3"/>
      <c r="B181" s="3"/>
      <c r="C181" s="3"/>
      <c r="D181" s="3"/>
      <c r="E181" s="3"/>
    </row>
    <row r="182" spans="1:5" x14ac:dyDescent="0.3">
      <c r="A182" s="3"/>
      <c r="B182" s="3"/>
      <c r="C182" s="3"/>
      <c r="D182" s="3"/>
      <c r="E182" s="3"/>
    </row>
    <row r="183" spans="1:5" x14ac:dyDescent="0.3">
      <c r="A183" s="3"/>
      <c r="B183" s="3"/>
      <c r="C183" s="3"/>
      <c r="D183" s="3"/>
      <c r="E183" s="3"/>
    </row>
    <row r="184" spans="1:5" x14ac:dyDescent="0.3">
      <c r="A184" s="3"/>
      <c r="B184" s="3"/>
      <c r="C184" s="3"/>
      <c r="D184" s="3"/>
      <c r="E184" s="3"/>
    </row>
    <row r="185" spans="1:5" x14ac:dyDescent="0.3">
      <c r="A185" s="3"/>
      <c r="B185" s="3"/>
      <c r="C185" s="3"/>
      <c r="D185" s="3"/>
      <c r="E185" s="3"/>
    </row>
    <row r="186" spans="1:5" x14ac:dyDescent="0.3">
      <c r="A186" s="3"/>
      <c r="B186" s="3"/>
      <c r="C186" s="3"/>
      <c r="D186" s="3"/>
      <c r="E186" s="3"/>
    </row>
    <row r="187" spans="1:5" x14ac:dyDescent="0.3">
      <c r="A187" s="3"/>
      <c r="B187" s="3"/>
      <c r="C187" s="3"/>
      <c r="D187" s="3"/>
      <c r="E187" s="3"/>
    </row>
    <row r="188" spans="1:5" x14ac:dyDescent="0.3">
      <c r="A188" s="3"/>
      <c r="B188" s="3"/>
      <c r="C188" s="3"/>
      <c r="D188" s="3"/>
      <c r="E188" s="3"/>
    </row>
    <row r="189" spans="1:5" x14ac:dyDescent="0.3">
      <c r="A189" s="3"/>
      <c r="B189" s="3"/>
      <c r="C189" s="3"/>
      <c r="D189" s="3"/>
      <c r="E189" s="3"/>
    </row>
    <row r="190" spans="1:5" x14ac:dyDescent="0.3">
      <c r="A190" s="3"/>
      <c r="B190" s="3"/>
      <c r="C190" s="3"/>
      <c r="D190" s="3"/>
      <c r="E190" s="3"/>
    </row>
    <row r="191" spans="1:5" x14ac:dyDescent="0.3">
      <c r="A191" s="3"/>
      <c r="B191" s="3"/>
      <c r="C191" s="3"/>
      <c r="D191" s="3"/>
      <c r="E191" s="3"/>
    </row>
    <row r="192" spans="1:5" x14ac:dyDescent="0.3">
      <c r="A192" s="3"/>
      <c r="B192" s="3"/>
      <c r="C192" s="3"/>
      <c r="D192" s="3"/>
      <c r="E192" s="3"/>
    </row>
    <row r="193" spans="1:5" x14ac:dyDescent="0.3">
      <c r="A193" s="3"/>
      <c r="B193" s="3"/>
      <c r="C193" s="3"/>
      <c r="D193" s="3"/>
      <c r="E193" s="3"/>
    </row>
    <row r="194" spans="1:5" x14ac:dyDescent="0.3">
      <c r="A194" s="3"/>
      <c r="B194" s="3"/>
      <c r="C194" s="3"/>
      <c r="D194" s="3"/>
      <c r="E194" s="3"/>
    </row>
    <row r="195" spans="1:5" x14ac:dyDescent="0.3">
      <c r="A195" s="3"/>
      <c r="B195" s="3"/>
      <c r="C195" s="3"/>
      <c r="D195" s="3"/>
      <c r="E195" s="3"/>
    </row>
    <row r="196" spans="1:5" x14ac:dyDescent="0.3">
      <c r="A196" s="3"/>
      <c r="B196" s="3"/>
      <c r="C196" s="3"/>
      <c r="D196" s="3"/>
      <c r="E196" s="3"/>
    </row>
    <row r="197" spans="1:5" x14ac:dyDescent="0.3">
      <c r="A197" s="3"/>
      <c r="B197" s="3"/>
      <c r="C197" s="3"/>
      <c r="D197" s="3"/>
      <c r="E197" s="3"/>
    </row>
    <row r="198" spans="1:5" x14ac:dyDescent="0.3">
      <c r="A198" s="3"/>
      <c r="B198" s="3"/>
      <c r="C198" s="3"/>
      <c r="D198" s="3"/>
      <c r="E198" s="3"/>
    </row>
    <row r="199" spans="1:5" x14ac:dyDescent="0.3">
      <c r="A199" s="3"/>
      <c r="B199" s="3"/>
      <c r="C199" s="3"/>
      <c r="D199" s="3"/>
      <c r="E199" s="3"/>
    </row>
    <row r="200" spans="1:5" x14ac:dyDescent="0.3">
      <c r="A200" s="3"/>
      <c r="B200" s="3"/>
      <c r="C200" s="3"/>
      <c r="D200" s="3"/>
      <c r="E200" s="3"/>
    </row>
  </sheetData>
  <mergeCells count="1">
    <mergeCell ref="F9:G9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20EC-8AE6-4613-BBEF-991D248D30FB}">
  <dimension ref="B2:V16"/>
  <sheetViews>
    <sheetView showGridLines="0" workbookViewId="0">
      <selection activeCell="O19" sqref="O19"/>
    </sheetView>
  </sheetViews>
  <sheetFormatPr defaultRowHeight="14.4" x14ac:dyDescent="0.3"/>
  <cols>
    <col min="2" max="2" width="11.33203125" bestFit="1" customWidth="1"/>
    <col min="3" max="3" width="10.77734375" customWidth="1"/>
    <col min="4" max="4" width="9.88671875" customWidth="1"/>
    <col min="5" max="5" width="10.5546875" customWidth="1"/>
    <col min="6" max="6" width="8.77734375" customWidth="1"/>
    <col min="8" max="8" width="6" bestFit="1" customWidth="1"/>
    <col min="9" max="9" width="10.109375" bestFit="1" customWidth="1"/>
    <col min="10" max="10" width="8" bestFit="1" customWidth="1"/>
    <col min="11" max="11" width="7.88671875" bestFit="1" customWidth="1"/>
    <col min="12" max="12" width="7.6640625" bestFit="1" customWidth="1"/>
    <col min="13" max="14" width="8.109375" bestFit="1" customWidth="1"/>
    <col min="16" max="16" width="12.109375" bestFit="1" customWidth="1"/>
    <col min="17" max="17" width="9.77734375" bestFit="1" customWidth="1"/>
    <col min="18" max="18" width="8.5546875" bestFit="1" customWidth="1"/>
    <col min="19" max="19" width="9.44140625" bestFit="1" customWidth="1"/>
    <col min="21" max="21" width="14.44140625" bestFit="1" customWidth="1"/>
    <col min="22" max="22" width="9.44140625" bestFit="1" customWidth="1"/>
  </cols>
  <sheetData>
    <row r="2" spans="2:22" x14ac:dyDescent="0.3">
      <c r="B2" s="26" t="s">
        <v>62</v>
      </c>
      <c r="C2" s="26"/>
      <c r="H2" s="25" t="s">
        <v>44</v>
      </c>
      <c r="I2" s="25"/>
      <c r="J2" s="25"/>
      <c r="K2" s="25"/>
      <c r="L2" s="25"/>
      <c r="M2" s="25"/>
      <c r="N2" s="25"/>
      <c r="P2" s="26" t="s">
        <v>45</v>
      </c>
      <c r="Q2" s="26"/>
      <c r="R2" s="26"/>
      <c r="S2" s="26"/>
      <c r="U2" s="26" t="s">
        <v>53</v>
      </c>
      <c r="V2" s="26"/>
    </row>
    <row r="3" spans="2:22" x14ac:dyDescent="0.3">
      <c r="B3" s="19" t="s">
        <v>60</v>
      </c>
      <c r="C3" s="19" t="s">
        <v>61</v>
      </c>
      <c r="H3" s="19" t="s">
        <v>52</v>
      </c>
      <c r="I3" s="19" t="s">
        <v>38</v>
      </c>
      <c r="J3" s="19" t="s">
        <v>42</v>
      </c>
      <c r="K3" s="19" t="s">
        <v>41</v>
      </c>
      <c r="L3" s="19" t="s">
        <v>51</v>
      </c>
      <c r="M3" s="19" t="s">
        <v>43</v>
      </c>
      <c r="P3" s="19" t="s">
        <v>46</v>
      </c>
      <c r="Q3" s="19" t="s">
        <v>47</v>
      </c>
      <c r="R3" s="19" t="s">
        <v>48</v>
      </c>
      <c r="S3" s="19" t="s">
        <v>49</v>
      </c>
      <c r="U3" s="19" t="s">
        <v>60</v>
      </c>
      <c r="V3" s="19" t="s">
        <v>61</v>
      </c>
    </row>
    <row r="4" spans="2:22" x14ac:dyDescent="0.3">
      <c r="B4" t="s">
        <v>32</v>
      </c>
      <c r="C4" s="15">
        <f>Processado!F2</f>
        <v>52.855816467813042</v>
      </c>
      <c r="D4" s="15"/>
      <c r="E4" s="15"/>
      <c r="F4" s="15"/>
      <c r="H4" s="15">
        <f>C6</f>
        <v>19.086859688195901</v>
      </c>
      <c r="I4" t="str">
        <f>_xlfn.CONCAT("(","0,00","; ", ROUND(H4, 2),"]")</f>
        <v>(0,00; 19,09]</v>
      </c>
      <c r="J4">
        <f>IF(ISNUMBER(H4),COUNTIF(Processado!$E$2:$E$200,"&lt;="&amp;normalidade!H4),COUNT(Processado!$E$2:$E$200))</f>
        <v>1</v>
      </c>
      <c r="K4">
        <f>J4</f>
        <v>1</v>
      </c>
      <c r="L4" s="16">
        <f>100*K4/$C$9</f>
        <v>1.0101010101010102</v>
      </c>
      <c r="M4" s="15">
        <f>100*_xlfn.NORM.DIST(H4,$C$4,$C$5,TRUE)</f>
        <v>0.91037808618514826</v>
      </c>
      <c r="P4" t="str">
        <f>I4</f>
        <v>(0,00; 19,09]</v>
      </c>
      <c r="Q4" s="15">
        <f>K4</f>
        <v>1</v>
      </c>
      <c r="R4" s="15">
        <f t="shared" ref="R4:R13" si="0">M4*$C$9/100</f>
        <v>0.90127430532329678</v>
      </c>
      <c r="S4" s="15">
        <f>((Q4-R4)^2)/R4</f>
        <v>1.081442434542873E-2</v>
      </c>
      <c r="U4" t="s">
        <v>54</v>
      </c>
      <c r="V4" s="15">
        <f>S16</f>
        <v>10.103972088235411</v>
      </c>
    </row>
    <row r="5" spans="2:22" x14ac:dyDescent="0.3">
      <c r="B5" t="s">
        <v>18</v>
      </c>
      <c r="C5" s="15">
        <f>Processado!F3</f>
        <v>14.300579288825407</v>
      </c>
      <c r="D5" s="15"/>
      <c r="E5" s="15"/>
      <c r="F5" s="15"/>
      <c r="H5" s="15">
        <f>H4+$C$11</f>
        <v>25.97395555405144</v>
      </c>
      <c r="I5" t="str">
        <f t="shared" ref="I5:I14" si="1">_xlfn.CONCAT("(",ROUND(H4, 2),"; ", IF(ISNUMBER(H5),_xlfn.CONCAT(ROUND(H5, 2),"]"),_xlfn.CONCAT(H5,")")))</f>
        <v>(19,09; 25,97]</v>
      </c>
      <c r="J5">
        <f>IF(ISNUMBER(H5),COUNTIF(Processado!$E$2:$E$200,"&lt;="&amp;normalidade!H5),COUNT(Processado!$E$2:$E$200))</f>
        <v>2</v>
      </c>
      <c r="K5">
        <f>J5-J4</f>
        <v>1</v>
      </c>
      <c r="L5" s="16">
        <f>100*K5/$C$9</f>
        <v>1.0101010101010102</v>
      </c>
      <c r="M5" s="15">
        <f>100*(_xlfn.NORM.DIST(H5,$C$4,$C$5,TRUE)-_xlfn.NORM.DIST(H4,$C$4,$C$5,TRUE))</f>
        <v>2.0965643789543131</v>
      </c>
      <c r="P5" t="str">
        <f t="shared" ref="P5:P15" si="2">I5</f>
        <v>(19,09; 25,97]</v>
      </c>
      <c r="Q5" s="15">
        <f t="shared" ref="Q5:Q13" si="3">K5</f>
        <v>1</v>
      </c>
      <c r="R5" s="15">
        <f t="shared" si="0"/>
        <v>2.0755987351647702</v>
      </c>
      <c r="S5" s="15">
        <f t="shared" ref="S5:S13" si="4">((Q5-R5)^2)/R5</f>
        <v>0.55738742729394308</v>
      </c>
      <c r="U5" t="s">
        <v>55</v>
      </c>
      <c r="V5">
        <v>0.05</v>
      </c>
    </row>
    <row r="6" spans="2:22" x14ac:dyDescent="0.3">
      <c r="B6" t="s">
        <v>33</v>
      </c>
      <c r="C6" s="15">
        <f>Processado!F6</f>
        <v>19.086859688195901</v>
      </c>
      <c r="D6" s="15"/>
      <c r="E6" s="15"/>
      <c r="F6" s="15"/>
      <c r="H6" s="15">
        <f t="shared" ref="H6:H14" si="5">H5+$C$11</f>
        <v>32.861051419906978</v>
      </c>
      <c r="I6" t="str">
        <f t="shared" si="1"/>
        <v>(25,97; 32,86]</v>
      </c>
      <c r="J6">
        <f>IF(ISNUMBER(H6),COUNTIF(Processado!$E$2:$E$200,"&lt;="&amp;normalidade!H6),COUNT(Processado!$E$2:$E$200))</f>
        <v>5</v>
      </c>
      <c r="K6">
        <f t="shared" ref="K6:K12" si="6">J6-J5</f>
        <v>3</v>
      </c>
      <c r="L6" s="16">
        <f t="shared" ref="L6:L12" si="7">100*K6/$C$9</f>
        <v>3.0303030303030303</v>
      </c>
      <c r="M6" s="15">
        <f t="shared" ref="M6:M14" si="8">100*(_xlfn.NORM.DIST(H6,$C$4,$C$5,TRUE)-_xlfn.NORM.DIST(H5,$C$4,$C$5,TRUE))</f>
        <v>5.0960284294974016</v>
      </c>
      <c r="P6" t="str">
        <f t="shared" si="2"/>
        <v>(25,97; 32,86]</v>
      </c>
      <c r="Q6" s="15">
        <f t="shared" si="3"/>
        <v>3</v>
      </c>
      <c r="R6" s="15">
        <f t="shared" si="0"/>
        <v>5.0450681452024275</v>
      </c>
      <c r="S6" s="15">
        <f t="shared" si="4"/>
        <v>0.82898854844980241</v>
      </c>
      <c r="U6" t="s">
        <v>56</v>
      </c>
      <c r="V6">
        <f>C10+2</f>
        <v>12</v>
      </c>
    </row>
    <row r="7" spans="2:22" x14ac:dyDescent="0.3">
      <c r="B7" t="s">
        <v>34</v>
      </c>
      <c r="C7" s="15">
        <f>Processado!F7</f>
        <v>87.957818346751296</v>
      </c>
      <c r="D7" s="15"/>
      <c r="E7" s="15"/>
      <c r="F7" s="15"/>
      <c r="H7" s="15">
        <f t="shared" si="5"/>
        <v>39.748147285762521</v>
      </c>
      <c r="I7" t="str">
        <f t="shared" si="1"/>
        <v>(32,86; 39,75]</v>
      </c>
      <c r="J7">
        <f>IF(ISNUMBER(H7),COUNTIF(Processado!$E$2:$E$200,"&lt;="&amp;normalidade!H7),COUNT(Processado!$E$2:$E$200))</f>
        <v>20</v>
      </c>
      <c r="K7">
        <f t="shared" si="6"/>
        <v>15</v>
      </c>
      <c r="L7" s="16">
        <f t="shared" si="7"/>
        <v>15.151515151515152</v>
      </c>
      <c r="M7" s="15">
        <f t="shared" si="8"/>
        <v>9.8650864918637193</v>
      </c>
      <c r="P7" t="str">
        <f t="shared" si="2"/>
        <v>(32,86; 39,75]</v>
      </c>
      <c r="Q7" s="15">
        <f t="shared" si="3"/>
        <v>15</v>
      </c>
      <c r="R7" s="15">
        <f t="shared" si="0"/>
        <v>9.766435626945082</v>
      </c>
      <c r="S7" s="15">
        <f t="shared" si="4"/>
        <v>2.8045232767768011</v>
      </c>
      <c r="U7" t="s">
        <v>57</v>
      </c>
      <c r="V7">
        <v>2</v>
      </c>
    </row>
    <row r="8" spans="2:22" x14ac:dyDescent="0.3">
      <c r="B8" t="s">
        <v>35</v>
      </c>
      <c r="C8" s="15">
        <f>C7-C6</f>
        <v>68.870958658555395</v>
      </c>
      <c r="D8" s="15"/>
      <c r="E8" s="15"/>
      <c r="F8" s="15"/>
      <c r="H8" s="15">
        <f t="shared" si="5"/>
        <v>46.635243151618063</v>
      </c>
      <c r="I8" t="str">
        <f t="shared" si="1"/>
        <v>(39,75; 46,64]</v>
      </c>
      <c r="J8">
        <f>IF(ISNUMBER(H8),COUNTIF(Processado!$E$2:$E$200,"&lt;="&amp;normalidade!H8),COUNT(Processado!$E$2:$E$200))</f>
        <v>32</v>
      </c>
      <c r="K8">
        <f t="shared" si="6"/>
        <v>12</v>
      </c>
      <c r="L8" s="16">
        <f t="shared" si="7"/>
        <v>12.121212121212121</v>
      </c>
      <c r="M8" s="15">
        <f t="shared" si="8"/>
        <v>15.210517436406132</v>
      </c>
      <c r="P8" t="str">
        <f t="shared" si="2"/>
        <v>(39,75; 46,64]</v>
      </c>
      <c r="Q8" s="15">
        <f t="shared" si="3"/>
        <v>12</v>
      </c>
      <c r="R8" s="15">
        <f t="shared" si="0"/>
        <v>15.05841226204207</v>
      </c>
      <c r="S8" s="15">
        <f t="shared" si="4"/>
        <v>0.62117342797073971</v>
      </c>
      <c r="U8" t="s">
        <v>58</v>
      </c>
      <c r="V8">
        <f>V6-V7-1</f>
        <v>9</v>
      </c>
    </row>
    <row r="9" spans="2:22" x14ac:dyDescent="0.3">
      <c r="B9" t="s">
        <v>37</v>
      </c>
      <c r="C9">
        <f>COUNT(Processado!A2:A200)</f>
        <v>99</v>
      </c>
      <c r="H9" s="15">
        <f t="shared" si="5"/>
        <v>53.522339017473605</v>
      </c>
      <c r="I9" t="str">
        <f t="shared" si="1"/>
        <v>(46,64; 53,52]</v>
      </c>
      <c r="J9">
        <f>IF(ISNUMBER(H9),COUNTIF(Processado!$E$2:$E$200,"&lt;="&amp;normalidade!H9),COUNT(Processado!$E$2:$E$200))</f>
        <v>55</v>
      </c>
      <c r="K9">
        <f t="shared" si="6"/>
        <v>23</v>
      </c>
      <c r="L9" s="16">
        <f t="shared" si="7"/>
        <v>23.232323232323232</v>
      </c>
      <c r="M9" s="15">
        <f t="shared" si="8"/>
        <v>18.680145588048724</v>
      </c>
      <c r="P9" t="str">
        <f t="shared" si="2"/>
        <v>(46,64; 53,52]</v>
      </c>
      <c r="Q9" s="15">
        <f t="shared" si="3"/>
        <v>23</v>
      </c>
      <c r="R9" s="15">
        <f t="shared" si="0"/>
        <v>18.493344132168236</v>
      </c>
      <c r="S9" s="15">
        <f t="shared" si="4"/>
        <v>1.0982300965099301</v>
      </c>
      <c r="U9" t="s">
        <v>59</v>
      </c>
      <c r="V9" s="15">
        <f>_xlfn.CHISQ.INV.RT(V5,V8)</f>
        <v>16.918977604620451</v>
      </c>
    </row>
    <row r="10" spans="2:22" x14ac:dyDescent="0.3">
      <c r="B10" t="s">
        <v>36</v>
      </c>
      <c r="C10">
        <f>ROUND(SQRT(C9),0)</f>
        <v>10</v>
      </c>
      <c r="H10" s="15">
        <f t="shared" si="5"/>
        <v>60.409434883329148</v>
      </c>
      <c r="I10" t="str">
        <f t="shared" si="1"/>
        <v>(53,52; 60,41]</v>
      </c>
      <c r="J10">
        <f>IF(ISNUMBER(H10),COUNTIF(Processado!$E$2:$E$200,"&lt;="&amp;normalidade!H10),COUNT(Processado!$E$2:$E$200))</f>
        <v>69</v>
      </c>
      <c r="K10">
        <f t="shared" si="6"/>
        <v>14</v>
      </c>
      <c r="L10" s="16">
        <f t="shared" si="7"/>
        <v>14.141414141414142</v>
      </c>
      <c r="M10" s="15">
        <f t="shared" si="8"/>
        <v>18.273380350844182</v>
      </c>
      <c r="P10" t="str">
        <f t="shared" si="2"/>
        <v>(53,52; 60,41]</v>
      </c>
      <c r="Q10" s="15">
        <f t="shared" si="3"/>
        <v>14</v>
      </c>
      <c r="R10" s="15">
        <f t="shared" si="0"/>
        <v>18.090646547335737</v>
      </c>
      <c r="S10" s="15">
        <f t="shared" si="4"/>
        <v>0.92497463434739235</v>
      </c>
      <c r="U10" s="27" t="str">
        <f>IF(S16&lt;V9,"Há indícios de normalidade","NÃO há indícios de normalidade")</f>
        <v>Há indícios de normalidade</v>
      </c>
      <c r="V10" s="27"/>
    </row>
    <row r="11" spans="2:22" x14ac:dyDescent="0.3">
      <c r="B11" s="17" t="s">
        <v>39</v>
      </c>
      <c r="C11" s="18">
        <f>C8/C10</f>
        <v>6.8870958658555397</v>
      </c>
      <c r="D11" s="15"/>
      <c r="E11" s="15"/>
      <c r="F11" s="15"/>
      <c r="H11" s="15">
        <f t="shared" si="5"/>
        <v>67.296530749184683</v>
      </c>
      <c r="I11" t="str">
        <f t="shared" si="1"/>
        <v>(60,41; 67,3]</v>
      </c>
      <c r="J11">
        <f>IF(ISNUMBER(H11),COUNTIF(Processado!$E$2:$E$200,"&lt;="&amp;normalidade!H11),COUNT(Processado!$E$2:$E$200))</f>
        <v>84</v>
      </c>
      <c r="K11">
        <f t="shared" si="6"/>
        <v>15</v>
      </c>
      <c r="L11" s="16">
        <f t="shared" si="7"/>
        <v>15.151515151515152</v>
      </c>
      <c r="M11" s="15">
        <f t="shared" si="8"/>
        <v>14.238325328868374</v>
      </c>
      <c r="P11" t="str">
        <f t="shared" si="2"/>
        <v>(60,41; 67,3]</v>
      </c>
      <c r="Q11" s="15">
        <f t="shared" si="3"/>
        <v>15</v>
      </c>
      <c r="R11" s="15">
        <f t="shared" si="0"/>
        <v>14.095942075579689</v>
      </c>
      <c r="S11" s="15">
        <f t="shared" si="4"/>
        <v>5.7982696461495536E-2</v>
      </c>
      <c r="U11" s="28"/>
      <c r="V11" s="28"/>
    </row>
    <row r="12" spans="2:22" x14ac:dyDescent="0.3">
      <c r="H12" s="15">
        <f t="shared" si="5"/>
        <v>74.183626615040225</v>
      </c>
      <c r="I12" t="str">
        <f t="shared" si="1"/>
        <v>(67,3; 74,18]</v>
      </c>
      <c r="J12">
        <f>IF(ISNUMBER(H12),COUNTIF(Processado!$E$2:$E$200,"&lt;="&amp;normalidade!H12),COUNT(Processado!$E$2:$E$200))</f>
        <v>90</v>
      </c>
      <c r="K12">
        <f t="shared" si="6"/>
        <v>6</v>
      </c>
      <c r="L12" s="16">
        <f t="shared" si="7"/>
        <v>6.0606060606060606</v>
      </c>
      <c r="M12" s="15">
        <f t="shared" si="8"/>
        <v>8.8366807945648667</v>
      </c>
      <c r="P12" t="str">
        <f t="shared" si="2"/>
        <v>(67,3; 74,18]</v>
      </c>
      <c r="Q12" s="15">
        <f t="shared" si="3"/>
        <v>6</v>
      </c>
      <c r="R12" s="15">
        <f t="shared" si="0"/>
        <v>8.7483139866192179</v>
      </c>
      <c r="S12" s="15">
        <f>((Q12-R12)^2)/R12</f>
        <v>0.86339262406444106</v>
      </c>
      <c r="U12" s="28"/>
      <c r="V12" s="28"/>
    </row>
    <row r="13" spans="2:22" x14ac:dyDescent="0.3">
      <c r="H13" s="15">
        <f t="shared" si="5"/>
        <v>81.070722480895768</v>
      </c>
      <c r="I13" t="str">
        <f t="shared" si="1"/>
        <v>(74,18; 81,07]</v>
      </c>
      <c r="J13">
        <f>IF(ISNUMBER(H13),COUNTIF(Processado!$E$2:$E$200,"&lt;="&amp;normalidade!H13),COUNT(Processado!$E$2:$E$200))</f>
        <v>96</v>
      </c>
      <c r="K13">
        <f t="shared" ref="K13:K14" si="9">J13-J12</f>
        <v>6</v>
      </c>
      <c r="L13" s="16">
        <f t="shared" ref="L13:L14" si="10">100*K13/$C$9</f>
        <v>6.0606060606060606</v>
      </c>
      <c r="M13" s="15">
        <f t="shared" si="8"/>
        <v>4.3680604542388757</v>
      </c>
      <c r="P13" t="str">
        <f t="shared" si="2"/>
        <v>(74,18; 81,07]</v>
      </c>
      <c r="Q13" s="15">
        <f t="shared" si="3"/>
        <v>6</v>
      </c>
      <c r="R13" s="15">
        <f t="shared" si="0"/>
        <v>4.3243798496964869</v>
      </c>
      <c r="S13" s="15">
        <f t="shared" si="4"/>
        <v>0.64927295605177482</v>
      </c>
    </row>
    <row r="14" spans="2:22" x14ac:dyDescent="0.3">
      <c r="H14" s="15">
        <f t="shared" si="5"/>
        <v>87.95781834675131</v>
      </c>
      <c r="I14" t="str">
        <f t="shared" ref="I14:I15" si="11">_xlfn.CONCAT("(",ROUND(H13, 2),"; ", IF(ISNUMBER(H14),_xlfn.CONCAT(ROUND(H14, 2),"]"),_xlfn.CONCAT(H14,")")))</f>
        <v>(81,07; 87,96]</v>
      </c>
      <c r="J14">
        <f>IF(ISNUMBER(H14),COUNTIF(Processado!$E$2:$E$200,"&lt;="&amp;normalidade!H14),COUNT(Processado!$E$2:$E$200))</f>
        <v>99</v>
      </c>
      <c r="K14">
        <f t="shared" ref="K14:K15" si="12">J14-J13</f>
        <v>3</v>
      </c>
      <c r="L14" s="16">
        <f t="shared" ref="L14:L15" si="13">100*K14/$C$9</f>
        <v>3.0303030303030303</v>
      </c>
      <c r="M14" s="15">
        <f t="shared" si="8"/>
        <v>1.7195980716808168</v>
      </c>
      <c r="P14" t="str">
        <f t="shared" si="2"/>
        <v>(81,07; 87,96]</v>
      </c>
      <c r="Q14" s="15">
        <f t="shared" ref="Q14:Q15" si="14">K14</f>
        <v>3</v>
      </c>
      <c r="R14" s="15">
        <f t="shared" ref="R14:R15" si="15">M14*$C$9/100</f>
        <v>1.7024020909640085</v>
      </c>
      <c r="S14" s="15">
        <f t="shared" ref="S14:S15" si="16">((Q14-R14)^2)/R14</f>
        <v>0.98904973300468924</v>
      </c>
    </row>
    <row r="15" spans="2:22" x14ac:dyDescent="0.3">
      <c r="H15" s="22" t="s">
        <v>40</v>
      </c>
      <c r="I15" s="17" t="str">
        <f t="shared" si="11"/>
        <v>(87,96; ∞)</v>
      </c>
      <c r="J15" s="17">
        <f>IF(ISNUMBER(H15),COUNTIF(Processado!$E$2:$E$200,"&lt;="&amp;normalidade!H15),COUNT(Processado!$E$2:$E$200))</f>
        <v>99</v>
      </c>
      <c r="K15" s="17">
        <f t="shared" si="12"/>
        <v>0</v>
      </c>
      <c r="L15" s="20">
        <f t="shared" si="13"/>
        <v>0</v>
      </c>
      <c r="M15" s="18">
        <f>100*(1-_xlfn.NORM.DIST(H14,$C$4,$C$5,TRUE))</f>
        <v>0.70523458884744761</v>
      </c>
      <c r="P15" s="17" t="str">
        <f t="shared" si="2"/>
        <v>(87,96; ∞)</v>
      </c>
      <c r="Q15" s="18">
        <f t="shared" si="14"/>
        <v>0</v>
      </c>
      <c r="R15" s="18">
        <f t="shared" si="15"/>
        <v>0.69818224295897313</v>
      </c>
      <c r="S15" s="18">
        <f t="shared" si="16"/>
        <v>0.69818224295897313</v>
      </c>
    </row>
    <row r="16" spans="2:22" x14ac:dyDescent="0.3">
      <c r="P16" t="s">
        <v>50</v>
      </c>
      <c r="Q16" s="15">
        <f>SUM(Q4:Q15)</f>
        <v>99</v>
      </c>
      <c r="R16" s="15">
        <f t="shared" ref="R16:S16" si="17">SUM(R4:R15)</f>
        <v>99</v>
      </c>
      <c r="S16" s="15">
        <f t="shared" si="17"/>
        <v>10.103972088235411</v>
      </c>
    </row>
  </sheetData>
  <mergeCells count="5">
    <mergeCell ref="H2:N2"/>
    <mergeCell ref="U2:V2"/>
    <mergeCell ref="U10:V12"/>
    <mergeCell ref="P2:S2"/>
    <mergeCell ref="B2:C2"/>
  </mergeCells>
  <conditionalFormatting sqref="U10:V12">
    <cfRule type="cellIs" dxfId="1" priority="1" operator="equal">
      <formula>"NÃO há indícios de normalidade"</formula>
    </cfRule>
    <cfRule type="cellIs" dxfId="0" priority="2" operator="equal">
      <formula>"Há indícios de normalidade"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Cru</vt:lpstr>
      <vt:lpstr>Processado</vt:lpstr>
      <vt:lpstr>normalidade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2023-09-29T19:40:10Z</dcterms:modified>
</cp:coreProperties>
</file>