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CE5C65-C672-4049-858F-073D748D8FF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Processado!$E$2:$E$91</definedName>
    <definedName name="_xlchart.v1.5" hidden="1">Processado!$B$1</definedName>
    <definedName name="_xlchart.v1.6" hidden="1">Processado!$B$2:$B$200</definedName>
    <definedName name="_xlchart.v1.7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4" l="1"/>
  <c r="Q15" i="4"/>
  <c r="S15" i="4" s="1"/>
  <c r="S17" i="4" s="1"/>
  <c r="R15" i="4"/>
  <c r="R17" i="4" s="1"/>
  <c r="P16" i="4"/>
  <c r="Q16" i="4"/>
  <c r="R16" i="4"/>
  <c r="S16" i="4"/>
  <c r="Q17" i="4"/>
  <c r="M15" i="4"/>
  <c r="M16" i="4"/>
  <c r="I16" i="4"/>
  <c r="J16" i="4"/>
  <c r="K16" i="4" s="1"/>
  <c r="L16" i="4" s="1"/>
  <c r="H15" i="4"/>
  <c r="I15" i="4" s="1"/>
  <c r="J15" i="4" l="1"/>
  <c r="K15" i="4" s="1"/>
  <c r="L15" i="4" s="1"/>
  <c r="F3" i="3"/>
  <c r="F2" i="3"/>
  <c r="C9" i="4" l="1"/>
  <c r="C10" i="4" s="1"/>
  <c r="V6" i="4" s="1"/>
  <c r="V8" i="4" s="1"/>
  <c r="V9" i="4" s="1"/>
  <c r="F11" i="3" l="1"/>
  <c r="C4" i="4"/>
  <c r="C5" i="4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/>
  <c r="P13" i="4" s="1"/>
  <c r="J12" i="4"/>
  <c r="M12" i="4"/>
  <c r="R12" i="4" s="1"/>
  <c r="Q11" i="4"/>
  <c r="S11" i="4" s="1"/>
  <c r="L11" i="4"/>
  <c r="S9" i="4"/>
  <c r="H14" i="4" l="1"/>
  <c r="I14" i="4"/>
  <c r="P14" i="4" s="1"/>
  <c r="M13" i="4"/>
  <c r="R13" i="4" s="1"/>
  <c r="J13" i="4"/>
  <c r="K12" i="4"/>
  <c r="M14" i="4" l="1"/>
  <c r="R14" i="4" s="1"/>
  <c r="J14" i="4"/>
  <c r="K13" i="4"/>
  <c r="L13" i="4" s="1"/>
  <c r="L12" i="4"/>
  <c r="Q12" i="4"/>
  <c r="S12" i="4" s="1"/>
  <c r="K14" i="4" l="1"/>
  <c r="Q13" i="4"/>
  <c r="S13" i="4" s="1"/>
  <c r="L14" i="4" l="1"/>
  <c r="Q14" i="4"/>
  <c r="S14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<sst xmlns="http://schemas.openxmlformats.org/spreadsheetml/2006/main" count="77" uniqueCount="63">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</sst>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2450.75</c:v>
                </c:pt>
                <c:pt idx="1">
                  <c:v>2450.75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5985.6585813855891</c:v>
                </c:pt>
                <c:pt idx="1">
                  <c:v>5985.6585813855891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  <c:pt idx="104">
                  <c:v>10318</c:v>
                </c:pt>
                <c:pt idx="105">
                  <c:v>7229</c:v>
                </c:pt>
                <c:pt idx="106">
                  <c:v>7622</c:v>
                </c:pt>
                <c:pt idx="107">
                  <c:v>7545</c:v>
                </c:pt>
                <c:pt idx="108">
                  <c:v>7458</c:v>
                </c:pt>
                <c:pt idx="109">
                  <c:v>6173</c:v>
                </c:pt>
                <c:pt idx="110">
                  <c:v>6948</c:v>
                </c:pt>
                <c:pt idx="111">
                  <c:v>9580</c:v>
                </c:pt>
                <c:pt idx="112">
                  <c:v>6771</c:v>
                </c:pt>
                <c:pt idx="113">
                  <c:v>5972</c:v>
                </c:pt>
                <c:pt idx="114">
                  <c:v>6443</c:v>
                </c:pt>
                <c:pt idx="115">
                  <c:v>9171</c:v>
                </c:pt>
                <c:pt idx="116">
                  <c:v>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_xlchart.v1.5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sqref="A1:E104857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21">
        <v>53.850009319271898</v>
      </c>
      <c r="G2" s="3" t="s">
        <v>7</v>
      </c>
    </row>
    <row r="3" spans="1:7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21">
        <v>13.3066809787829</v>
      </c>
      <c r="G3" s="3" t="s">
        <v>8</v>
      </c>
    </row>
    <row r="4" spans="1:7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3">
        <v>48</v>
      </c>
      <c r="G4" s="3" t="s">
        <v>9</v>
      </c>
    </row>
    <row r="5" spans="1:7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3">
        <v>159</v>
      </c>
      <c r="G5" s="3" t="s">
        <v>10</v>
      </c>
    </row>
    <row r="6" spans="1:7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</row>
    <row r="7" spans="1:7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</row>
    <row r="8" spans="1:7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</row>
    <row r="9" spans="1:7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</row>
    <row r="10" spans="1:7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</row>
    <row r="11" spans="1:7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</row>
    <row r="12" spans="1:7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</row>
    <row r="13" spans="1:7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</row>
    <row r="14" spans="1:7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</row>
    <row r="15" spans="1:7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</row>
    <row r="16" spans="1:7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</row>
    <row r="17" spans="1:21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</row>
    <row r="18" spans="1:21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  <c r="N19" s="4">
        <f>QUARTILE(B1:B103,1)</f>
        <v>6470.75</v>
      </c>
      <c r="O19" s="4">
        <f>QUARTILE(B1:B103,2)</f>
        <v>7705</v>
      </c>
      <c r="P19" s="4">
        <f>QUARTILE(B1:B103,3)</f>
        <v>9150.75</v>
      </c>
      <c r="Q19" s="4">
        <f>QUARTILE(B1:B103,4)</f>
        <v>13376</v>
      </c>
      <c r="R19" s="5"/>
      <c r="S19" s="1">
        <f>AVERAGE(B2:B200)</f>
        <v>7954.136752136752</v>
      </c>
      <c r="T19" s="1">
        <f>_xlfn.STDEV.S(B2:B200)</f>
        <v>1968.4781707511629</v>
      </c>
      <c r="U19" s="1">
        <v>1</v>
      </c>
    </row>
    <row r="20" spans="1:21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  <c r="N21" s="4">
        <f>P19-N19</f>
        <v>2680</v>
      </c>
      <c r="O21" s="1">
        <v>1.5</v>
      </c>
      <c r="P21" s="1">
        <f>N19-O21*N21</f>
        <v>2450.75</v>
      </c>
      <c r="Q21" s="1">
        <f>P19+O21*N21</f>
        <v>13170.75</v>
      </c>
      <c r="R21" s="5"/>
      <c r="S21" s="1">
        <f>S19-U19*T19</f>
        <v>5985.6585813855891</v>
      </c>
      <c r="T21" s="1">
        <f>S19+U19*T19</f>
        <v>9922.6149228879149</v>
      </c>
      <c r="U21" s="5"/>
    </row>
    <row r="22" spans="1:21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</row>
    <row r="25" spans="1:21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</row>
    <row r="26" spans="1:21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</row>
    <row r="27" spans="1:21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</row>
    <row r="28" spans="1:21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</row>
    <row r="29" spans="1:21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</row>
    <row r="30" spans="1:21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</row>
    <row r="31" spans="1:21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</row>
    <row r="32" spans="1:21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</row>
    <row r="33" spans="1:5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</row>
    <row r="34" spans="1:5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</row>
    <row r="35" spans="1:5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</row>
    <row r="36" spans="1:5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</row>
    <row r="37" spans="1:5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</row>
    <row r="38" spans="1:5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</row>
    <row r="39" spans="1:5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</row>
    <row r="40" spans="1:5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</row>
    <row r="41" spans="1:5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</row>
    <row r="42" spans="1:5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</row>
    <row r="43" spans="1:5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</row>
    <row r="44" spans="1:5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</row>
    <row r="45" spans="1:5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</row>
    <row r="46" spans="1:5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</row>
    <row r="47" spans="1:5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</row>
    <row r="48" spans="1:5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</row>
    <row r="49" spans="1:5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</row>
    <row r="50" spans="1:5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</row>
    <row r="51" spans="1:5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</row>
    <row r="52" spans="1:5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</row>
    <row r="53" spans="1:5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</row>
    <row r="54" spans="1:5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</row>
    <row r="55" spans="1:5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</row>
    <row r="56" spans="1:5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</row>
    <row r="57" spans="1:5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</row>
    <row r="58" spans="1:5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</row>
    <row r="59" spans="1:5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</row>
    <row r="60" spans="1:5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</row>
    <row r="61" spans="1:5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</row>
    <row r="62" spans="1:5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</row>
    <row r="63" spans="1:5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</row>
    <row r="64" spans="1:5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</row>
    <row r="65" spans="1:5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</row>
    <row r="66" spans="1:5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</row>
    <row r="67" spans="1:5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</row>
    <row r="68" spans="1:5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</row>
    <row r="69" spans="1:5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</row>
    <row r="70" spans="1:5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</row>
    <row r="71" spans="1:5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</row>
    <row r="72" spans="1:5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</row>
    <row r="73" spans="1:5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</row>
    <row r="74" spans="1:5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</row>
    <row r="75" spans="1:5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</row>
    <row r="76" spans="1:5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</row>
    <row r="77" spans="1:5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</row>
    <row r="78" spans="1:5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</row>
    <row r="79" spans="1:5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</row>
    <row r="80" spans="1:5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</row>
    <row r="81" spans="1:5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</row>
    <row r="82" spans="1:5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</row>
    <row r="83" spans="1:5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</row>
    <row r="84" spans="1:5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</row>
    <row r="85" spans="1:5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</row>
    <row r="86" spans="1:5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</row>
    <row r="87" spans="1:5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</row>
    <row r="88" spans="1:5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</row>
    <row r="89" spans="1:5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</row>
    <row r="90" spans="1:5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</row>
    <row r="91" spans="1:5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</row>
    <row r="92" spans="1:5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</row>
    <row r="93" spans="1:5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</row>
    <row r="94" spans="1:5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</row>
    <row r="95" spans="1:5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</row>
    <row r="96" spans="1:5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</row>
    <row r="97" spans="1:5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</row>
    <row r="98" spans="1:5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</row>
    <row r="99" spans="1:5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</row>
    <row r="100" spans="1:5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</row>
    <row r="101" spans="1:5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</row>
    <row r="102" spans="1:5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</row>
    <row r="103" spans="1:5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</row>
    <row r="104" spans="1:5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</row>
    <row r="105" spans="1:5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</row>
    <row r="106" spans="1:5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</row>
    <row r="107" spans="1:5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</row>
    <row r="108" spans="1:5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</row>
    <row r="109" spans="1:5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</row>
    <row r="110" spans="1:5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</row>
    <row r="111" spans="1:5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</row>
    <row r="112" spans="1:5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</row>
    <row r="113" spans="1:5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</row>
    <row r="114" spans="1:5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</row>
    <row r="115" spans="1:5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</row>
    <row r="116" spans="1:5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</row>
    <row r="117" spans="1:5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</row>
    <row r="118" spans="1:5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workbookViewId="0">
      <selection activeCell="K19" sqref="K19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10">
        <f>AVERAGE(E2:E200)</f>
        <v>53.850009319271926</v>
      </c>
      <c r="G2" s="1" t="s">
        <v>7</v>
      </c>
    </row>
    <row r="3" spans="1:7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10">
        <f>_xlfn.STDEV.S(E2:E200)</f>
        <v>13.363914279377305</v>
      </c>
      <c r="G3" s="1" t="s">
        <v>8</v>
      </c>
    </row>
    <row r="4" spans="1:7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11">
        <v>15</v>
      </c>
      <c r="G4" s="1" t="s">
        <v>9</v>
      </c>
    </row>
    <row r="5" spans="1:7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11">
        <v>232</v>
      </c>
      <c r="G5" s="1" t="s">
        <v>10</v>
      </c>
    </row>
    <row r="6" spans="1:7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  <c r="F6" s="12">
        <f>MIN(E2:E200)</f>
        <v>29.419163045963799</v>
      </c>
      <c r="G6" s="1" t="s">
        <v>11</v>
      </c>
    </row>
    <row r="7" spans="1:7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  <c r="F7" s="12">
        <f>MAX(E2:E200)</f>
        <v>85.738412460123797</v>
      </c>
      <c r="G7" s="1" t="s">
        <v>12</v>
      </c>
    </row>
    <row r="8" spans="1:7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  <c r="F8" s="13">
        <f>100*F3/F2</f>
        <v>24.816921015080691</v>
      </c>
      <c r="G8" s="1" t="s">
        <v>29</v>
      </c>
    </row>
    <row r="9" spans="1:7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  <c r="F9" s="23" t="s">
        <v>28</v>
      </c>
      <c r="G9" s="24"/>
    </row>
    <row r="10" spans="1:7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  <c r="F10" s="11">
        <v>0</v>
      </c>
      <c r="G10" s="8" t="s">
        <v>30</v>
      </c>
    </row>
    <row r="11" spans="1:7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  <c r="F11" s="11">
        <f>COUNT(A2:A200)</f>
        <v>117</v>
      </c>
      <c r="G11" s="8" t="s">
        <v>31</v>
      </c>
    </row>
    <row r="12" spans="1:7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</row>
    <row r="13" spans="1:7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  <c r="G13" s="6"/>
    </row>
    <row r="14" spans="1:7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  <c r="G14" s="6"/>
    </row>
    <row r="15" spans="1:7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</row>
    <row r="16" spans="1:7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</row>
    <row r="17" spans="1:5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</row>
    <row r="18" spans="1:5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</row>
    <row r="19" spans="1:5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</row>
    <row r="20" spans="1:5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</row>
    <row r="21" spans="1:5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</row>
    <row r="22" spans="1:5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</row>
    <row r="23" spans="1:5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</row>
    <row r="24" spans="1:5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</row>
    <row r="25" spans="1:5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</row>
    <row r="26" spans="1:5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</row>
    <row r="27" spans="1:5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</row>
    <row r="28" spans="1:5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</row>
    <row r="29" spans="1:5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</row>
    <row r="30" spans="1:5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</row>
    <row r="31" spans="1:5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</row>
    <row r="32" spans="1:5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</row>
    <row r="33" spans="1:5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</row>
    <row r="34" spans="1:5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</row>
    <row r="35" spans="1:5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</row>
    <row r="36" spans="1:5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</row>
    <row r="37" spans="1:5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</row>
    <row r="38" spans="1:5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</row>
    <row r="39" spans="1:5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</row>
    <row r="40" spans="1:5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</row>
    <row r="41" spans="1:5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</row>
    <row r="42" spans="1:5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</row>
    <row r="43" spans="1:5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</row>
    <row r="44" spans="1:5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</row>
    <row r="45" spans="1:5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</row>
    <row r="46" spans="1:5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</row>
    <row r="47" spans="1:5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</row>
    <row r="48" spans="1:5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</row>
    <row r="49" spans="1:5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</row>
    <row r="50" spans="1:5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</row>
    <row r="51" spans="1:5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</row>
    <row r="52" spans="1:5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</row>
    <row r="53" spans="1:5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</row>
    <row r="54" spans="1:5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</row>
    <row r="55" spans="1:5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</row>
    <row r="56" spans="1:5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</row>
    <row r="57" spans="1:5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</row>
    <row r="58" spans="1:5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</row>
    <row r="59" spans="1:5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</row>
    <row r="60" spans="1:5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</row>
    <row r="61" spans="1:5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</row>
    <row r="62" spans="1:5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</row>
    <row r="63" spans="1:5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</row>
    <row r="64" spans="1:5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</row>
    <row r="65" spans="1:5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</row>
    <row r="66" spans="1:5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</row>
    <row r="67" spans="1:5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</row>
    <row r="68" spans="1:5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</row>
    <row r="69" spans="1:5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</row>
    <row r="70" spans="1:5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</row>
    <row r="71" spans="1:5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</row>
    <row r="72" spans="1:5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</row>
    <row r="73" spans="1:5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</row>
    <row r="74" spans="1:5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</row>
    <row r="75" spans="1:5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</row>
    <row r="76" spans="1:5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</row>
    <row r="77" spans="1:5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</row>
    <row r="78" spans="1:5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</row>
    <row r="79" spans="1:5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</row>
    <row r="80" spans="1:5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</row>
    <row r="81" spans="1:5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</row>
    <row r="82" spans="1:5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</row>
    <row r="83" spans="1:5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</row>
    <row r="84" spans="1:5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</row>
    <row r="85" spans="1:5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</row>
    <row r="86" spans="1:5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</row>
    <row r="87" spans="1:5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</row>
    <row r="88" spans="1:5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</row>
    <row r="89" spans="1:5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</row>
    <row r="90" spans="1:5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</row>
    <row r="91" spans="1:5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</row>
    <row r="92" spans="1:5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</row>
    <row r="93" spans="1:5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</row>
    <row r="94" spans="1:5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</row>
    <row r="95" spans="1:5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</row>
    <row r="96" spans="1:5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</row>
    <row r="97" spans="1:5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</row>
    <row r="98" spans="1:5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</row>
    <row r="99" spans="1:5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</row>
    <row r="100" spans="1:5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</row>
    <row r="101" spans="1:5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</row>
    <row r="102" spans="1:5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</row>
    <row r="103" spans="1:5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</row>
    <row r="104" spans="1:5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</row>
    <row r="105" spans="1:5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</row>
    <row r="106" spans="1:5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</row>
    <row r="107" spans="1:5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</row>
    <row r="108" spans="1:5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</row>
    <row r="109" spans="1:5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</row>
    <row r="110" spans="1:5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</row>
    <row r="111" spans="1:5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</row>
    <row r="112" spans="1:5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</row>
    <row r="113" spans="1:5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</row>
    <row r="114" spans="1:5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</row>
    <row r="115" spans="1:5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</row>
    <row r="116" spans="1:5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</row>
    <row r="117" spans="1:5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</row>
    <row r="118" spans="1:5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7"/>
  <sheetViews>
    <sheetView showGridLines="0" tabSelected="1" workbookViewId="0">
      <selection activeCell="O19" sqref="O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53.850009319271926</v>
      </c>
      <c r="D4" s="15"/>
      <c r="E4" s="15"/>
      <c r="F4" s="15"/>
      <c r="H4" s="15">
        <f>C6</f>
        <v>29.419163045963799</v>
      </c>
      <c r="I4" t="str">
        <f>_xlfn.CONCAT("(","0,00","; ", ROUND(H4, 2),"]")</f>
        <v>(0,00; 29,42]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0.85470085470085466</v>
      </c>
      <c r="M4" s="15">
        <f>100*_xlfn.NORM.DIST(H4,$C$4,$C$5,TRUE)</f>
        <v>3.3765730993220244</v>
      </c>
      <c r="P4" t="str">
        <f>I4</f>
        <v>(0,00; 29,42]</v>
      </c>
      <c r="Q4" s="15">
        <f>K4</f>
        <v>1</v>
      </c>
      <c r="R4" s="15">
        <f t="shared" ref="R4:R13" si="0">M4*$C$9/100</f>
        <v>3.9505905262067689</v>
      </c>
      <c r="S4" s="15">
        <f>((Q4-R4)^2)/R4</f>
        <v>2.2037172406476526</v>
      </c>
      <c r="U4" t="s">
        <v>54</v>
      </c>
      <c r="V4" s="15">
        <f>S17</f>
        <v>10.90126761683571</v>
      </c>
    </row>
    <row r="5" spans="2:22" x14ac:dyDescent="0.3">
      <c r="B5" t="s">
        <v>18</v>
      </c>
      <c r="C5" s="15">
        <f>Processado!F3</f>
        <v>13.363914279377305</v>
      </c>
      <c r="D5" s="15"/>
      <c r="E5" s="15"/>
      <c r="F5" s="15"/>
      <c r="H5" s="15">
        <f>H4+$C$11</f>
        <v>34.539094810887434</v>
      </c>
      <c r="I5" t="str">
        <f t="shared" ref="I5:I13" si="1">_xlfn.CONCAT("(",ROUND(H4, 2),"; ", IF(ISNUMBER(H5),_xlfn.CONCAT(ROUND(H5, 2),"]"),_xlfn.CONCAT(H5,")")))</f>
        <v>(29,42; 34,54]</v>
      </c>
      <c r="J5">
        <f>IF(ISNUMBER(H5),COUNTIF(Processado!$E$2:$E$200,"&lt;="&amp;normalidade!H5),COUNT(Processado!$E$2:$E$200))</f>
        <v>8</v>
      </c>
      <c r="K5">
        <f>J5-J4</f>
        <v>7</v>
      </c>
      <c r="L5" s="16">
        <f>100*K5/$C$9</f>
        <v>5.982905982905983</v>
      </c>
      <c r="M5" s="15">
        <f>100*(_xlfn.NORM.DIST(H5,$C$4,$C$5,TRUE)-_xlfn.NORM.DIST(H4,$C$4,$C$5,TRUE))</f>
        <v>4.0462598359200763</v>
      </c>
      <c r="P5" t="str">
        <f t="shared" ref="P5:P15" si="2">I5</f>
        <v>(29,42; 34,54]</v>
      </c>
      <c r="Q5" s="15">
        <f t="shared" ref="Q5:Q13" si="3">K5</f>
        <v>7</v>
      </c>
      <c r="R5" s="15">
        <f t="shared" si="0"/>
        <v>4.7341240080264892</v>
      </c>
      <c r="S5" s="15">
        <f t="shared" ref="S5:S13" si="4">((Q5-R5)^2)/R5</f>
        <v>1.084507715112057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29.419163045963799</v>
      </c>
      <c r="D6" s="15"/>
      <c r="E6" s="15"/>
      <c r="F6" s="15"/>
      <c r="H6" s="15">
        <f t="shared" ref="H6:H15" si="5">H5+$C$11</f>
        <v>39.659026575811069</v>
      </c>
      <c r="I6" t="str">
        <f t="shared" si="1"/>
        <v>(34,54; 39,66]</v>
      </c>
      <c r="J6">
        <f>IF(ISNUMBER(H6),COUNTIF(Processado!$E$2:$E$200,"&lt;="&amp;normalidade!H6),COUNT(Processado!$E$2:$E$200))</f>
        <v>19</v>
      </c>
      <c r="K6">
        <f t="shared" ref="K6:K12" si="6">J6-J5</f>
        <v>11</v>
      </c>
      <c r="L6" s="16">
        <f t="shared" ref="L6:L12" si="7">100*K6/$C$9</f>
        <v>9.4017094017094021</v>
      </c>
      <c r="M6" s="15">
        <f t="shared" ref="M6:M15" si="8">100*(_xlfn.NORM.DIST(H6,$C$4,$C$5,TRUE)-_xlfn.NORM.DIST(H5,$C$4,$C$5,TRUE))</f>
        <v>6.9914894252087789</v>
      </c>
      <c r="P6" t="str">
        <f t="shared" si="2"/>
        <v>(34,54; 39,66]</v>
      </c>
      <c r="Q6" s="15">
        <f t="shared" si="3"/>
        <v>11</v>
      </c>
      <c r="R6" s="15">
        <f t="shared" si="0"/>
        <v>8.1800426274942701</v>
      </c>
      <c r="S6" s="15">
        <f t="shared" si="4"/>
        <v>0.97214158224812863</v>
      </c>
      <c r="U6" t="s">
        <v>56</v>
      </c>
      <c r="V6">
        <f>C10+2</f>
        <v>13</v>
      </c>
    </row>
    <row r="7" spans="2:22" x14ac:dyDescent="0.3">
      <c r="B7" t="s">
        <v>34</v>
      </c>
      <c r="C7" s="15">
        <f>Processado!F7</f>
        <v>85.738412460123797</v>
      </c>
      <c r="D7" s="15"/>
      <c r="E7" s="15"/>
      <c r="F7" s="15"/>
      <c r="H7" s="15">
        <f t="shared" si="5"/>
        <v>44.778958340734704</v>
      </c>
      <c r="I7" t="str">
        <f t="shared" si="1"/>
        <v>(39,66; 44,78]</v>
      </c>
      <c r="J7">
        <f>IF(ISNUMBER(H7),COUNTIF(Processado!$E$2:$E$200,"&lt;="&amp;normalidade!H7),COUNT(Processado!$E$2:$E$200))</f>
        <v>32</v>
      </c>
      <c r="K7">
        <f t="shared" si="6"/>
        <v>13</v>
      </c>
      <c r="L7" s="16">
        <f t="shared" si="7"/>
        <v>11.111111111111111</v>
      </c>
      <c r="M7" s="15">
        <f t="shared" si="8"/>
        <v>10.449794152689554</v>
      </c>
      <c r="P7" t="str">
        <f t="shared" si="2"/>
        <v>(39,66; 44,78]</v>
      </c>
      <c r="Q7" s="15">
        <f t="shared" si="3"/>
        <v>13</v>
      </c>
      <c r="R7" s="15">
        <f t="shared" si="0"/>
        <v>12.226259158646778</v>
      </c>
      <c r="S7" s="15">
        <f t="shared" si="4"/>
        <v>4.8966317645458279E-2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56.319249414159998</v>
      </c>
      <c r="D8" s="15"/>
      <c r="E8" s="15"/>
      <c r="F8" s="15"/>
      <c r="H8" s="15">
        <f t="shared" si="5"/>
        <v>49.898890105658339</v>
      </c>
      <c r="I8" t="str">
        <f t="shared" si="1"/>
        <v>(44,78; 49,9]</v>
      </c>
      <c r="J8">
        <f>IF(ISNUMBER(H8),COUNTIF(Processado!$E$2:$E$200,"&lt;="&amp;normalidade!H8),COUNT(Processado!$E$2:$E$200))</f>
        <v>49</v>
      </c>
      <c r="K8">
        <f t="shared" si="6"/>
        <v>17</v>
      </c>
      <c r="L8" s="16">
        <f t="shared" si="7"/>
        <v>14.52991452991453</v>
      </c>
      <c r="M8" s="15">
        <f t="shared" si="8"/>
        <v>13.51052997664166</v>
      </c>
      <c r="P8" t="str">
        <f t="shared" si="2"/>
        <v>(44,78; 49,9]</v>
      </c>
      <c r="Q8" s="15">
        <f t="shared" si="3"/>
        <v>17</v>
      </c>
      <c r="R8" s="15">
        <f t="shared" si="0"/>
        <v>15.807320072670743</v>
      </c>
      <c r="S8" s="15">
        <f t="shared" si="4"/>
        <v>8.9989030557649993E-2</v>
      </c>
      <c r="U8" t="s">
        <v>58</v>
      </c>
      <c r="V8">
        <f>V6-V7-1</f>
        <v>10</v>
      </c>
    </row>
    <row r="9" spans="2:22" x14ac:dyDescent="0.3">
      <c r="B9" t="s">
        <v>37</v>
      </c>
      <c r="C9">
        <f>COUNT(Processado!A2:A200)</f>
        <v>117</v>
      </c>
      <c r="H9" s="15">
        <f t="shared" si="5"/>
        <v>55.018821870581974</v>
      </c>
      <c r="I9" t="str">
        <f t="shared" si="1"/>
        <v>(49,9; 55,02]</v>
      </c>
      <c r="J9">
        <f>IF(ISNUMBER(H9),COUNTIF(Processado!$E$2:$E$200,"&lt;="&amp;normalidade!H9),COUNT(Processado!$E$2:$E$200))</f>
        <v>64</v>
      </c>
      <c r="K9">
        <f t="shared" si="6"/>
        <v>15</v>
      </c>
      <c r="L9" s="16">
        <f t="shared" si="7"/>
        <v>12.820512820512821</v>
      </c>
      <c r="M9" s="15">
        <f t="shared" si="8"/>
        <v>15.110073268492208</v>
      </c>
      <c r="P9" t="str">
        <f t="shared" si="2"/>
        <v>(49,9; 55,02]</v>
      </c>
      <c r="Q9" s="15">
        <f t="shared" si="3"/>
        <v>15</v>
      </c>
      <c r="R9" s="15">
        <f t="shared" si="0"/>
        <v>17.678785724135881</v>
      </c>
      <c r="S9" s="15">
        <f t="shared" si="4"/>
        <v>0.40590417621484848</v>
      </c>
      <c r="U9" t="s">
        <v>59</v>
      </c>
      <c r="V9" s="15">
        <f>_xlfn.CHISQ.INV.RT(V5,V8)</f>
        <v>18.307038053275146</v>
      </c>
    </row>
    <row r="10" spans="2:22" x14ac:dyDescent="0.3">
      <c r="B10" t="s">
        <v>36</v>
      </c>
      <c r="C10">
        <f>ROUND(SQRT(C9),0)</f>
        <v>11</v>
      </c>
      <c r="H10" s="15">
        <f t="shared" si="5"/>
        <v>60.138753635505608</v>
      </c>
      <c r="I10" t="str">
        <f t="shared" si="1"/>
        <v>(55,02; 60,14]</v>
      </c>
      <c r="J10">
        <f>IF(ISNUMBER(H10),COUNTIF(Processado!$E$2:$E$200,"&lt;="&amp;normalidade!H10),COUNT(Processado!$E$2:$E$200))</f>
        <v>83</v>
      </c>
      <c r="K10">
        <f t="shared" si="6"/>
        <v>19</v>
      </c>
      <c r="L10" s="16">
        <f t="shared" si="7"/>
        <v>16.239316239316238</v>
      </c>
      <c r="M10" s="15">
        <f t="shared" si="8"/>
        <v>14.618121436550858</v>
      </c>
      <c r="P10" t="str">
        <f t="shared" si="2"/>
        <v>(55,02; 60,14]</v>
      </c>
      <c r="Q10" s="15">
        <f t="shared" si="3"/>
        <v>19</v>
      </c>
      <c r="R10" s="15">
        <f t="shared" si="0"/>
        <v>17.103202080764504</v>
      </c>
      <c r="S10" s="15">
        <f t="shared" si="4"/>
        <v>0.21036074586655915</v>
      </c>
      <c r="U10" s="27" t="str">
        <f>IF(S17&lt;V9,"Há indícios de normalidade","NÃO há indícios de normalidade")</f>
        <v>Há indícios de normalidade</v>
      </c>
      <c r="V10" s="27"/>
    </row>
    <row r="11" spans="2:22" x14ac:dyDescent="0.3">
      <c r="B11" s="17" t="s">
        <v>39</v>
      </c>
      <c r="C11" s="18">
        <f>C8/C10</f>
        <v>5.1199317649236358</v>
      </c>
      <c r="D11" s="15"/>
      <c r="E11" s="15"/>
      <c r="F11" s="15"/>
      <c r="H11" s="15">
        <f t="shared" si="5"/>
        <v>65.258685400429243</v>
      </c>
      <c r="I11" t="str">
        <f t="shared" si="1"/>
        <v>(60,14; 65,26]</v>
      </c>
      <c r="J11">
        <f>IF(ISNUMBER(H11),COUNTIF(Processado!$E$2:$E$200,"&lt;="&amp;normalidade!H11),COUNT(Processado!$E$2:$E$200))</f>
        <v>91</v>
      </c>
      <c r="K11">
        <f t="shared" si="6"/>
        <v>8</v>
      </c>
      <c r="L11" s="16">
        <f t="shared" si="7"/>
        <v>6.8376068376068373</v>
      </c>
      <c r="M11" s="15">
        <f t="shared" si="8"/>
        <v>12.233394842647428</v>
      </c>
      <c r="P11" t="str">
        <f t="shared" si="2"/>
        <v>(60,14; 65,26]</v>
      </c>
      <c r="Q11" s="15">
        <f t="shared" si="3"/>
        <v>8</v>
      </c>
      <c r="R11" s="15">
        <f t="shared" si="0"/>
        <v>14.313071965897491</v>
      </c>
      <c r="S11" s="15">
        <f t="shared" si="4"/>
        <v>2.7845089958018487</v>
      </c>
      <c r="U11" s="28"/>
      <c r="V11" s="28"/>
    </row>
    <row r="12" spans="2:22" x14ac:dyDescent="0.3">
      <c r="H12" s="15">
        <f t="shared" si="5"/>
        <v>70.378617165352878</v>
      </c>
      <c r="I12" t="str">
        <f t="shared" si="1"/>
        <v>(65,26; 70,38]</v>
      </c>
      <c r="J12">
        <f>IF(ISNUMBER(H12),COUNTIF(Processado!$E$2:$E$200,"&lt;="&amp;normalidade!H12),COUNT(Processado!$E$2:$E$200))</f>
        <v>101</v>
      </c>
      <c r="K12">
        <f t="shared" si="6"/>
        <v>10</v>
      </c>
      <c r="L12" s="16">
        <f t="shared" si="7"/>
        <v>8.5470085470085468</v>
      </c>
      <c r="M12" s="15">
        <f t="shared" si="8"/>
        <v>8.8558617248908345</v>
      </c>
      <c r="P12" t="str">
        <f t="shared" si="2"/>
        <v>(65,26; 70,38]</v>
      </c>
      <c r="Q12" s="15">
        <f t="shared" si="3"/>
        <v>10</v>
      </c>
      <c r="R12" s="15">
        <f t="shared" si="0"/>
        <v>10.361358218122277</v>
      </c>
      <c r="S12" s="15">
        <f>((Q12-R12)^2)/R12</f>
        <v>1.2602571888318623E-2</v>
      </c>
      <c r="U12" s="28"/>
      <c r="V12" s="28"/>
    </row>
    <row r="13" spans="2:22" x14ac:dyDescent="0.3">
      <c r="H13" s="15">
        <f t="shared" si="5"/>
        <v>75.498548930276513</v>
      </c>
      <c r="I13" t="str">
        <f t="shared" si="1"/>
        <v>(70,38; 75,5]</v>
      </c>
      <c r="J13">
        <f>IF(ISNUMBER(H13),COUNTIF(Processado!$E$2:$E$200,"&lt;="&amp;normalidade!H13),COUNT(Processado!$E$2:$E$200))</f>
        <v>109</v>
      </c>
      <c r="K13">
        <f t="shared" ref="K13" si="9">J13-J12</f>
        <v>8</v>
      </c>
      <c r="L13" s="16">
        <f t="shared" ref="L13" si="10">100*K13/$C$9</f>
        <v>6.8376068376068373</v>
      </c>
      <c r="M13" s="15">
        <f t="shared" si="8"/>
        <v>5.5454834182307566</v>
      </c>
      <c r="P13" t="str">
        <f t="shared" si="2"/>
        <v>(70,38; 75,5]</v>
      </c>
      <c r="Q13" s="15">
        <f t="shared" si="3"/>
        <v>8</v>
      </c>
      <c r="R13" s="15">
        <f t="shared" si="0"/>
        <v>6.488215599329985</v>
      </c>
      <c r="S13" s="15">
        <f t="shared" si="4"/>
        <v>0.35225279418045402</v>
      </c>
    </row>
    <row r="14" spans="2:22" x14ac:dyDescent="0.3">
      <c r="H14" s="15">
        <f t="shared" si="5"/>
        <v>80.618480695200148</v>
      </c>
      <c r="I14" t="str">
        <f t="shared" ref="I14:I15" si="11">_xlfn.CONCAT("(",ROUND(H13, 2),"; ", IF(ISNUMBER(H14),_xlfn.CONCAT(ROUND(H14, 2),"]"),_xlfn.CONCAT(H14,")")))</f>
        <v>(75,5; 80,62]</v>
      </c>
      <c r="J14">
        <f>IF(ISNUMBER(H14),COUNTIF(Processado!$E$2:$E$200,"&lt;="&amp;normalidade!H14),COUNT(Processado!$E$2:$E$200))</f>
        <v>114</v>
      </c>
      <c r="K14">
        <f t="shared" ref="K14:K15" si="12">J14-J13</f>
        <v>5</v>
      </c>
      <c r="L14" s="16">
        <f t="shared" ref="L14:L15" si="13">100*K14/$C$9</f>
        <v>4.2735042735042734</v>
      </c>
      <c r="M14" s="15">
        <f t="shared" si="8"/>
        <v>3.0037756907007607</v>
      </c>
      <c r="P14" s="29" t="str">
        <f t="shared" si="2"/>
        <v>(75,5; 80,62]</v>
      </c>
      <c r="Q14" s="30">
        <f t="shared" ref="Q14:Q15" si="14">K14</f>
        <v>5</v>
      </c>
      <c r="R14" s="30">
        <f t="shared" ref="R14:R15" si="15">M14*$C$9/100</f>
        <v>3.5144175581198902</v>
      </c>
      <c r="S14" s="30">
        <f t="shared" ref="S14:S15" si="16">((Q14-R14)^2)/R14</f>
        <v>0.62797182040119492</v>
      </c>
    </row>
    <row r="15" spans="2:22" x14ac:dyDescent="0.3">
      <c r="H15" s="15">
        <f t="shared" si="5"/>
        <v>85.738412460123783</v>
      </c>
      <c r="I15" t="str">
        <f t="shared" ref="I15" si="17">_xlfn.CONCAT("(",ROUND(H14, 2),"; ", IF(ISNUMBER(H15),_xlfn.CONCAT(ROUND(H15, 2),"]"),_xlfn.CONCAT(H15,")")))</f>
        <v>(80,62; 85,74]</v>
      </c>
      <c r="J15">
        <f>IF(ISNUMBER(H15),COUNTIF(Processado!$E$2:$E$200,"&lt;="&amp;normalidade!H15),COUNT(Processado!$E$2:$E$200))</f>
        <v>117</v>
      </c>
      <c r="K15">
        <f t="shared" ref="K15" si="18">J15-J14</f>
        <v>3</v>
      </c>
      <c r="L15" s="16">
        <f t="shared" ref="L15" si="19">100*K15/$C$9</f>
        <v>2.5641025641025643</v>
      </c>
      <c r="M15" s="15">
        <f t="shared" si="8"/>
        <v>1.4073700392052357</v>
      </c>
      <c r="P15" s="29" t="str">
        <f t="shared" ref="P15:P16" si="20">I15</f>
        <v>(80,62; 85,74]</v>
      </c>
      <c r="Q15" s="30">
        <f t="shared" ref="Q15:Q16" si="21">K15</f>
        <v>3</v>
      </c>
      <c r="R15" s="30">
        <f t="shared" ref="R15:R16" si="22">M15*$C$9/100</f>
        <v>1.6466229458701258</v>
      </c>
      <c r="S15" s="30">
        <f t="shared" ref="S15:S16" si="23">((Q15-R15)^2)/R15</f>
        <v>1.1123551115567429</v>
      </c>
    </row>
    <row r="16" spans="2:22" x14ac:dyDescent="0.3">
      <c r="H16" s="22" t="s">
        <v>40</v>
      </c>
      <c r="I16" s="17" t="str">
        <f t="shared" ref="I16" si="24">_xlfn.CONCAT("(",ROUND(H15, 2),"; ", IF(ISNUMBER(H16),_xlfn.CONCAT(ROUND(H16, 2),"]"),_xlfn.CONCAT(H16,")")))</f>
        <v>(85,74; ∞)</v>
      </c>
      <c r="J16" s="17">
        <f>IF(ISNUMBER(H16),COUNTIF(Processado!$E$2:$E$200,"&lt;="&amp;normalidade!H16),COUNT(Processado!$E$2:$E$200))</f>
        <v>117</v>
      </c>
      <c r="K16" s="17">
        <f t="shared" ref="K16" si="25">J16-J15</f>
        <v>0</v>
      </c>
      <c r="L16" s="20">
        <f t="shared" ref="L16" si="26">100*K16/$C$9</f>
        <v>0</v>
      </c>
      <c r="M16" s="18">
        <f>100*(1-_xlfn.NORM.DIST(H15,$C$4,$C$5,TRUE))</f>
        <v>0.85127308949982661</v>
      </c>
      <c r="P16" s="17" t="str">
        <f t="shared" si="20"/>
        <v>(85,74; ∞)</v>
      </c>
      <c r="Q16" s="18">
        <f t="shared" si="21"/>
        <v>0</v>
      </c>
      <c r="R16" s="18">
        <f t="shared" si="22"/>
        <v>0.99598951471479713</v>
      </c>
      <c r="S16" s="18">
        <f t="shared" si="23"/>
        <v>0.99598951471479713</v>
      </c>
    </row>
    <row r="17" spans="16:19" x14ac:dyDescent="0.3">
      <c r="P17" t="s">
        <v>50</v>
      </c>
      <c r="Q17" s="15">
        <f>SUM(Q4:Q16)</f>
        <v>117</v>
      </c>
      <c r="R17" s="15">
        <f t="shared" ref="R17:S17" si="27">SUM(R4:R16)</f>
        <v>117</v>
      </c>
      <c r="S17" s="15">
        <f t="shared" si="27"/>
        <v>10.90126761683571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2023-09-29T19:45:38Z</dcterms:modified>
</cp:coreProperties>
</file>