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tavio.batini\Desktop\Commodities_Dashboard\"/>
    </mc:Choice>
  </mc:AlternateContent>
  <xr:revisionPtr revIDLastSave="0" documentId="8_{7E440654-6780-43A5-89E3-6C5867169BA7}" xr6:coauthVersionLast="47" xr6:coauthVersionMax="47" xr10:uidLastSave="{00000000-0000-0000-0000-000000000000}"/>
  <bookViews>
    <workbookView xWindow="28680" yWindow="-120" windowWidth="29040" windowHeight="15720" tabRatio="646" xr2:uid="{00000000-000D-0000-FFFF-FFFF00000000}"/>
  </bookViews>
  <sheets>
    <sheet name="MDIC - IO Exports Weekly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1" i="2" l="1"/>
  <c r="M221" i="2"/>
  <c r="I221" i="2"/>
  <c r="L220" i="2"/>
  <c r="A220" i="2"/>
  <c r="I220" i="2"/>
  <c r="J219" i="2"/>
  <c r="I219" i="2"/>
  <c r="L218" i="2"/>
  <c r="I218" i="2"/>
  <c r="L217" i="2"/>
  <c r="I217" i="2"/>
  <c r="J216" i="2"/>
  <c r="I216" i="2"/>
  <c r="J215" i="2"/>
  <c r="I215" i="2"/>
  <c r="L214" i="2"/>
  <c r="I214" i="2"/>
  <c r="A221" i="2" l="1"/>
  <c r="M219" i="2"/>
  <c r="N220" i="2"/>
  <c r="O221" i="2"/>
  <c r="J220" i="2"/>
  <c r="N221" i="2"/>
  <c r="J221" i="2"/>
  <c r="L219" i="2"/>
  <c r="A218" i="2"/>
  <c r="A219" i="2"/>
  <c r="M220" i="2"/>
  <c r="O220" i="2"/>
  <c r="O219" i="2"/>
  <c r="N219" i="2"/>
  <c r="O218" i="2"/>
  <c r="M218" i="2"/>
  <c r="N218" i="2"/>
  <c r="L215" i="2"/>
  <c r="J218" i="2"/>
  <c r="J217" i="2"/>
  <c r="M217" i="2"/>
  <c r="M215" i="2"/>
  <c r="A217" i="2"/>
  <c r="L216" i="2"/>
  <c r="O217" i="2"/>
  <c r="N217" i="2"/>
  <c r="A216" i="2"/>
  <c r="M216" i="2"/>
  <c r="O216" i="2"/>
  <c r="N216" i="2"/>
  <c r="O215" i="2"/>
  <c r="A215" i="2"/>
  <c r="N215" i="2"/>
  <c r="M214" i="2"/>
  <c r="J214" i="2"/>
  <c r="A214" i="2"/>
  <c r="J213" i="2"/>
  <c r="I213" i="2"/>
  <c r="P221" i="2" l="1"/>
  <c r="P218" i="2"/>
  <c r="P220" i="2"/>
  <c r="P219" i="2"/>
  <c r="P217" i="2"/>
  <c r="P215" i="2"/>
  <c r="P216" i="2"/>
  <c r="M213" i="2"/>
  <c r="N214" i="2"/>
  <c r="L213" i="2"/>
  <c r="A213" i="2"/>
  <c r="O214" i="2"/>
  <c r="J212" i="2"/>
  <c r="O213" i="2"/>
  <c r="I212" i="2"/>
  <c r="L211" i="2"/>
  <c r="I211" i="2"/>
  <c r="J210" i="2"/>
  <c r="I210" i="2"/>
  <c r="J209" i="2"/>
  <c r="I209" i="2"/>
  <c r="I208" i="2"/>
  <c r="L208" i="2"/>
  <c r="P214" i="2" l="1"/>
  <c r="M208" i="2"/>
  <c r="L210" i="2"/>
  <c r="M210" i="2"/>
  <c r="M209" i="2"/>
  <c r="N213" i="2"/>
  <c r="P213" i="2" s="1"/>
  <c r="L209" i="2"/>
  <c r="A211" i="2"/>
  <c r="M212" i="2"/>
  <c r="M211" i="2"/>
  <c r="O212" i="2"/>
  <c r="N212" i="2"/>
  <c r="O211" i="2"/>
  <c r="A212" i="2"/>
  <c r="A210" i="2"/>
  <c r="J211" i="2"/>
  <c r="N211" i="2"/>
  <c r="P211" i="2" s="1"/>
  <c r="O210" i="2"/>
  <c r="L212" i="2"/>
  <c r="N210" i="2"/>
  <c r="J208" i="2"/>
  <c r="O209" i="2"/>
  <c r="A208" i="2"/>
  <c r="N209" i="2"/>
  <c r="A209" i="2"/>
  <c r="I207" i="2"/>
  <c r="L207" i="2"/>
  <c r="N208" i="2"/>
  <c r="J163" i="2"/>
  <c r="I206" i="2"/>
  <c r="J206" i="2"/>
  <c r="A207" i="2" l="1"/>
  <c r="P209" i="2"/>
  <c r="P210" i="2"/>
  <c r="M206" i="2"/>
  <c r="M207" i="2"/>
  <c r="P212" i="2"/>
  <c r="L206" i="2"/>
  <c r="O207" i="2"/>
  <c r="J207" i="2"/>
  <c r="A206" i="2"/>
  <c r="N207" i="2"/>
  <c r="O208" i="2"/>
  <c r="P208" i="2" s="1"/>
  <c r="I205" i="2"/>
  <c r="L205" i="2"/>
  <c r="I204" i="2"/>
  <c r="L204" i="2"/>
  <c r="I203" i="2"/>
  <c r="J203" i="2"/>
  <c r="N205" i="2" l="1"/>
  <c r="M204" i="2"/>
  <c r="L203" i="2"/>
  <c r="O205" i="2"/>
  <c r="P205" i="2" s="1"/>
  <c r="A205" i="2"/>
  <c r="N204" i="2"/>
  <c r="M205" i="2"/>
  <c r="P207" i="2"/>
  <c r="A204" i="2"/>
  <c r="O204" i="2"/>
  <c r="A203" i="2"/>
  <c r="M203" i="2"/>
  <c r="J204" i="2"/>
  <c r="N206" i="2"/>
  <c r="O206" i="2"/>
  <c r="J205" i="2"/>
  <c r="I202" i="2"/>
  <c r="P204" i="2" l="1"/>
  <c r="P206" i="2"/>
  <c r="J202" i="2"/>
  <c r="I201" i="2"/>
  <c r="J201" i="2"/>
  <c r="I200" i="2"/>
  <c r="J200" i="2"/>
  <c r="O203" i="2" l="1"/>
  <c r="N203" i="2"/>
  <c r="M201" i="2"/>
  <c r="L200" i="2"/>
  <c r="O202" i="2"/>
  <c r="N202" i="2"/>
  <c r="M200" i="2"/>
  <c r="O201" i="2"/>
  <c r="N201" i="2"/>
  <c r="A202" i="2"/>
  <c r="A201" i="2"/>
  <c r="M202" i="2"/>
  <c r="L202" i="2"/>
  <c r="A200" i="2"/>
  <c r="L201" i="2"/>
  <c r="P203" i="2" l="1"/>
  <c r="P202" i="2"/>
  <c r="P201" i="2"/>
  <c r="I199" i="2"/>
  <c r="L199" i="2"/>
  <c r="I198" i="2"/>
  <c r="J198" i="2"/>
  <c r="O199" i="2" l="1"/>
  <c r="M199" i="2"/>
  <c r="A199" i="2"/>
  <c r="N199" i="2"/>
  <c r="M198" i="2"/>
  <c r="J199" i="2"/>
  <c r="N200" i="2"/>
  <c r="O200" i="2"/>
  <c r="A198" i="2"/>
  <c r="L198" i="2"/>
  <c r="L197" i="2"/>
  <c r="N198" i="2"/>
  <c r="I197" i="2"/>
  <c r="I196" i="2"/>
  <c r="L195" i="2"/>
  <c r="L196" i="2"/>
  <c r="I195" i="2"/>
  <c r="I194" i="2"/>
  <c r="J194" i="2"/>
  <c r="I193" i="2"/>
  <c r="L193" i="2"/>
  <c r="I192" i="2"/>
  <c r="J192" i="2"/>
  <c r="I148" i="2"/>
  <c r="I191" i="2"/>
  <c r="L191" i="2"/>
  <c r="I187" i="2"/>
  <c r="I190" i="2"/>
  <c r="J190" i="2"/>
  <c r="I189" i="2"/>
  <c r="L189" i="2"/>
  <c r="P199" i="2" l="1"/>
  <c r="P200" i="2"/>
  <c r="J195" i="2"/>
  <c r="M196" i="2"/>
  <c r="A196" i="2"/>
  <c r="O196" i="2"/>
  <c r="N197" i="2"/>
  <c r="O198" i="2"/>
  <c r="P198" i="2" s="1"/>
  <c r="M195" i="2"/>
  <c r="N196" i="2"/>
  <c r="M197" i="2"/>
  <c r="J196" i="2"/>
  <c r="A193" i="2"/>
  <c r="A195" i="2"/>
  <c r="J197" i="2"/>
  <c r="O197" i="2"/>
  <c r="A197" i="2"/>
  <c r="O193" i="2"/>
  <c r="J191" i="2"/>
  <c r="M193" i="2"/>
  <c r="N194" i="2"/>
  <c r="M192" i="2"/>
  <c r="M194" i="2"/>
  <c r="N193" i="2"/>
  <c r="O194" i="2"/>
  <c r="N195" i="2"/>
  <c r="O195" i="2"/>
  <c r="L192" i="2"/>
  <c r="J193" i="2"/>
  <c r="A194" i="2"/>
  <c r="L194" i="2"/>
  <c r="O192" i="2"/>
  <c r="A192" i="2"/>
  <c r="N192" i="2"/>
  <c r="M191" i="2"/>
  <c r="A191" i="2"/>
  <c r="A189" i="2"/>
  <c r="N190" i="2"/>
  <c r="M189" i="2"/>
  <c r="M190" i="2"/>
  <c r="N191" i="2"/>
  <c r="O191" i="2"/>
  <c r="A190" i="2"/>
  <c r="O190" i="2"/>
  <c r="L190" i="2"/>
  <c r="J189" i="2"/>
  <c r="I188" i="2"/>
  <c r="P194" i="2" l="1"/>
  <c r="P197" i="2"/>
  <c r="P196" i="2"/>
  <c r="P193" i="2"/>
  <c r="P192" i="2"/>
  <c r="P195" i="2"/>
  <c r="A188" i="2"/>
  <c r="P191" i="2"/>
  <c r="P190" i="2"/>
  <c r="O188" i="2"/>
  <c r="N189" i="2"/>
  <c r="N188" i="2"/>
  <c r="J187" i="2"/>
  <c r="L187" i="2"/>
  <c r="J188" i="2"/>
  <c r="L188" i="2"/>
  <c r="M188" i="2"/>
  <c r="O189" i="2"/>
  <c r="M187" i="2"/>
  <c r="A187" i="2"/>
  <c r="J186" i="2"/>
  <c r="O187" i="2"/>
  <c r="I186" i="2"/>
  <c r="J185" i="2"/>
  <c r="I185" i="2"/>
  <c r="L184" i="2"/>
  <c r="I184" i="2"/>
  <c r="L183" i="2"/>
  <c r="I183" i="2"/>
  <c r="I182" i="2"/>
  <c r="L182" i="2"/>
  <c r="I181" i="2"/>
  <c r="L181" i="2"/>
  <c r="I180" i="2"/>
  <c r="J180" i="2"/>
  <c r="I179" i="2"/>
  <c r="J179" i="2"/>
  <c r="P188" i="2" l="1"/>
  <c r="P189" i="2"/>
  <c r="J183" i="2"/>
  <c r="L185" i="2"/>
  <c r="L186" i="2"/>
  <c r="M185" i="2"/>
  <c r="N187" i="2"/>
  <c r="P187" i="2" s="1"/>
  <c r="M186" i="2"/>
  <c r="A186" i="2"/>
  <c r="O186" i="2"/>
  <c r="N186" i="2"/>
  <c r="A185" i="2"/>
  <c r="N184" i="2"/>
  <c r="O185" i="2"/>
  <c r="N185" i="2"/>
  <c r="A184" i="2"/>
  <c r="J184" i="2"/>
  <c r="M184" i="2"/>
  <c r="O184" i="2"/>
  <c r="M183" i="2"/>
  <c r="M182" i="2"/>
  <c r="A183" i="2"/>
  <c r="O183" i="2"/>
  <c r="N183" i="2"/>
  <c r="N182" i="2"/>
  <c r="O181" i="2"/>
  <c r="A182" i="2"/>
  <c r="O182" i="2"/>
  <c r="J182" i="2"/>
  <c r="A181" i="2"/>
  <c r="A180" i="2"/>
  <c r="O180" i="2"/>
  <c r="M181" i="2"/>
  <c r="N181" i="2"/>
  <c r="J181" i="2"/>
  <c r="M180" i="2"/>
  <c r="L180" i="2"/>
  <c r="N180" i="2"/>
  <c r="A179" i="2"/>
  <c r="M179" i="2"/>
  <c r="L179" i="2"/>
  <c r="P184" i="2" l="1"/>
  <c r="P186" i="2"/>
  <c r="P185" i="2"/>
  <c r="P181" i="2"/>
  <c r="P182" i="2"/>
  <c r="P183" i="2"/>
  <c r="P180" i="2"/>
  <c r="I178" i="2"/>
  <c r="L178" i="2"/>
  <c r="I177" i="2"/>
  <c r="N177" i="2"/>
  <c r="L177" i="2"/>
  <c r="I176" i="2"/>
  <c r="O176" i="2"/>
  <c r="L176" i="2"/>
  <c r="I175" i="2"/>
  <c r="L175" i="2"/>
  <c r="I174" i="2"/>
  <c r="L174" i="2"/>
  <c r="I173" i="2"/>
  <c r="L173" i="2"/>
  <c r="I172" i="2"/>
  <c r="L172" i="2"/>
  <c r="I171" i="2"/>
  <c r="L171" i="2"/>
  <c r="I170" i="2"/>
  <c r="L170" i="2"/>
  <c r="I169" i="2"/>
  <c r="O169" i="2"/>
  <c r="L169" i="2"/>
  <c r="I168" i="2"/>
  <c r="N168" i="2"/>
  <c r="L168" i="2"/>
  <c r="I167" i="2"/>
  <c r="L167" i="2"/>
  <c r="I166" i="2"/>
  <c r="L166" i="2"/>
  <c r="I165" i="2"/>
  <c r="L165" i="2"/>
  <c r="A178" i="2" l="1"/>
  <c r="O179" i="2"/>
  <c r="N179" i="2"/>
  <c r="A177" i="2"/>
  <c r="M178" i="2"/>
  <c r="M177" i="2"/>
  <c r="O178" i="2"/>
  <c r="N178" i="2"/>
  <c r="J178" i="2"/>
  <c r="J177" i="2"/>
  <c r="O177" i="2"/>
  <c r="P177" i="2" s="1"/>
  <c r="M176" i="2"/>
  <c r="N176" i="2"/>
  <c r="P176" i="2" s="1"/>
  <c r="A176" i="2"/>
  <c r="J176" i="2"/>
  <c r="N175" i="2"/>
  <c r="A175" i="2"/>
  <c r="M175" i="2"/>
  <c r="O175" i="2"/>
  <c r="J175" i="2"/>
  <c r="A174" i="2"/>
  <c r="O174" i="2"/>
  <c r="M174" i="2"/>
  <c r="N174" i="2"/>
  <c r="J174" i="2"/>
  <c r="O173" i="2"/>
  <c r="M173" i="2"/>
  <c r="A173" i="2"/>
  <c r="N173" i="2"/>
  <c r="J173" i="2"/>
  <c r="A172" i="2"/>
  <c r="O172" i="2"/>
  <c r="O170" i="2"/>
  <c r="M172" i="2"/>
  <c r="N172" i="2"/>
  <c r="J172" i="2"/>
  <c r="O171" i="2"/>
  <c r="M171" i="2"/>
  <c r="N171" i="2"/>
  <c r="A171" i="2"/>
  <c r="J171" i="2"/>
  <c r="A170" i="2"/>
  <c r="M170" i="2"/>
  <c r="N170" i="2"/>
  <c r="J170" i="2"/>
  <c r="M169" i="2"/>
  <c r="A169" i="2"/>
  <c r="N169" i="2"/>
  <c r="P169" i="2" s="1"/>
  <c r="J169" i="2"/>
  <c r="A168" i="2"/>
  <c r="O168" i="2"/>
  <c r="P168" i="2" s="1"/>
  <c r="M168" i="2"/>
  <c r="J168" i="2"/>
  <c r="O167" i="2"/>
  <c r="O166" i="2"/>
  <c r="M167" i="2"/>
  <c r="A167" i="2"/>
  <c r="N167" i="2"/>
  <c r="J167" i="2"/>
  <c r="A166" i="2"/>
  <c r="N166" i="2"/>
  <c r="M166" i="2"/>
  <c r="J166" i="2"/>
  <c r="J165" i="2"/>
  <c r="A165" i="2"/>
  <c r="M165" i="2"/>
  <c r="I164" i="2"/>
  <c r="O164" i="2"/>
  <c r="L164" i="2"/>
  <c r="P172" i="2" l="1"/>
  <c r="P179" i="2"/>
  <c r="P178" i="2"/>
  <c r="P175" i="2"/>
  <c r="P173" i="2"/>
  <c r="P174" i="2"/>
  <c r="P170" i="2"/>
  <c r="P171" i="2"/>
  <c r="P166" i="2"/>
  <c r="P167" i="2"/>
  <c r="O165" i="2"/>
  <c r="A164" i="2"/>
  <c r="N165" i="2"/>
  <c r="M164" i="2"/>
  <c r="N164" i="2"/>
  <c r="P164" i="2" s="1"/>
  <c r="J164" i="2"/>
  <c r="I163" i="2"/>
  <c r="P165" i="2" l="1"/>
  <c r="M163" i="2"/>
  <c r="A163" i="2"/>
  <c r="L163" i="2"/>
  <c r="I162" i="2"/>
  <c r="O163" i="2"/>
  <c r="J162" i="2"/>
  <c r="N163" i="2" l="1"/>
  <c r="P163" i="2" s="1"/>
  <c r="A162" i="2"/>
  <c r="L162" i="2"/>
  <c r="M162" i="2"/>
  <c r="I161" i="2"/>
  <c r="J161" i="2"/>
  <c r="O162" i="2"/>
  <c r="N162" i="2" l="1"/>
  <c r="P162" i="2" s="1"/>
  <c r="M161" i="2"/>
  <c r="L161" i="2"/>
  <c r="A161" i="2"/>
  <c r="O4" i="2"/>
  <c r="T4" i="2" s="1"/>
  <c r="N4" i="2"/>
  <c r="W4" i="2" s="1"/>
  <c r="O160" i="2"/>
  <c r="J160" i="2"/>
  <c r="I160" i="2"/>
  <c r="O161" i="2" l="1"/>
  <c r="A160" i="2"/>
  <c r="N161" i="2"/>
  <c r="M160" i="2"/>
  <c r="L160" i="2"/>
  <c r="N160" i="2"/>
  <c r="P161" i="2" l="1"/>
  <c r="P160" i="2"/>
  <c r="A159" i="2" l="1"/>
  <c r="I159" i="2"/>
  <c r="J159" i="2"/>
  <c r="L159" i="2"/>
  <c r="M159" i="2"/>
  <c r="N159" i="2"/>
  <c r="O159" i="2"/>
  <c r="P159" i="2" l="1"/>
  <c r="O158" i="2" l="1"/>
  <c r="N158" i="2"/>
  <c r="M158" i="2"/>
  <c r="L158" i="2"/>
  <c r="J158" i="2"/>
  <c r="I158" i="2"/>
  <c r="A158" i="2"/>
  <c r="O157" i="2"/>
  <c r="N157" i="2"/>
  <c r="M157" i="2"/>
  <c r="L157" i="2"/>
  <c r="J157" i="2"/>
  <c r="I157" i="2"/>
  <c r="A157" i="2"/>
  <c r="O156" i="2"/>
  <c r="N156" i="2"/>
  <c r="M156" i="2"/>
  <c r="L156" i="2"/>
  <c r="J156" i="2"/>
  <c r="I156" i="2"/>
  <c r="A156" i="2"/>
  <c r="O155" i="2"/>
  <c r="N155" i="2"/>
  <c r="M155" i="2"/>
  <c r="L155" i="2"/>
  <c r="J155" i="2"/>
  <c r="I155" i="2"/>
  <c r="A155" i="2"/>
  <c r="O154" i="2"/>
  <c r="N154" i="2"/>
  <c r="M154" i="2"/>
  <c r="L154" i="2"/>
  <c r="J154" i="2"/>
  <c r="I154" i="2"/>
  <c r="A154" i="2"/>
  <c r="O153" i="2"/>
  <c r="N153" i="2"/>
  <c r="M153" i="2"/>
  <c r="L153" i="2"/>
  <c r="J153" i="2"/>
  <c r="I153" i="2"/>
  <c r="A153" i="2"/>
  <c r="O152" i="2"/>
  <c r="N152" i="2"/>
  <c r="M152" i="2"/>
  <c r="L152" i="2"/>
  <c r="J152" i="2"/>
  <c r="I152" i="2"/>
  <c r="A152" i="2"/>
  <c r="O151" i="2"/>
  <c r="N151" i="2"/>
  <c r="M151" i="2"/>
  <c r="L151" i="2"/>
  <c r="J151" i="2"/>
  <c r="I151" i="2"/>
  <c r="A151" i="2"/>
  <c r="O150" i="2"/>
  <c r="N150" i="2"/>
  <c r="M150" i="2"/>
  <c r="L150" i="2"/>
  <c r="J150" i="2"/>
  <c r="I150" i="2"/>
  <c r="A150" i="2"/>
  <c r="O149" i="2"/>
  <c r="N149" i="2"/>
  <c r="M149" i="2"/>
  <c r="L149" i="2"/>
  <c r="J149" i="2"/>
  <c r="I149" i="2"/>
  <c r="A149" i="2"/>
  <c r="O148" i="2"/>
  <c r="N148" i="2"/>
  <c r="M148" i="2"/>
  <c r="L148" i="2"/>
  <c r="J148" i="2"/>
  <c r="A148" i="2"/>
  <c r="O147" i="2"/>
  <c r="N147" i="2"/>
  <c r="M147" i="2"/>
  <c r="L147" i="2"/>
  <c r="J147" i="2"/>
  <c r="I147" i="2"/>
  <c r="A147" i="2"/>
  <c r="O146" i="2"/>
  <c r="N146" i="2"/>
  <c r="M146" i="2"/>
  <c r="L146" i="2"/>
  <c r="J146" i="2"/>
  <c r="I146" i="2"/>
  <c r="A146" i="2"/>
  <c r="O145" i="2"/>
  <c r="N145" i="2"/>
  <c r="M145" i="2"/>
  <c r="L145" i="2"/>
  <c r="J145" i="2"/>
  <c r="I145" i="2"/>
  <c r="A145" i="2"/>
  <c r="O144" i="2"/>
  <c r="N144" i="2"/>
  <c r="M144" i="2"/>
  <c r="L144" i="2"/>
  <c r="J144" i="2"/>
  <c r="I144" i="2"/>
  <c r="A144" i="2"/>
  <c r="O143" i="2"/>
  <c r="N143" i="2"/>
  <c r="M143" i="2"/>
  <c r="L143" i="2"/>
  <c r="J143" i="2"/>
  <c r="I143" i="2"/>
  <c r="A143" i="2"/>
  <c r="O142" i="2"/>
  <c r="N142" i="2"/>
  <c r="M142" i="2"/>
  <c r="L142" i="2"/>
  <c r="J142" i="2"/>
  <c r="I142" i="2"/>
  <c r="A142" i="2"/>
  <c r="O141" i="2"/>
  <c r="N141" i="2"/>
  <c r="M141" i="2"/>
  <c r="L141" i="2"/>
  <c r="J141" i="2"/>
  <c r="I141" i="2"/>
  <c r="A141" i="2"/>
  <c r="O140" i="2"/>
  <c r="N140" i="2"/>
  <c r="M140" i="2"/>
  <c r="L140" i="2"/>
  <c r="J140" i="2"/>
  <c r="I140" i="2"/>
  <c r="A140" i="2"/>
  <c r="O139" i="2"/>
  <c r="N139" i="2"/>
  <c r="M139" i="2"/>
  <c r="L139" i="2"/>
  <c r="J139" i="2"/>
  <c r="I139" i="2"/>
  <c r="A139" i="2"/>
  <c r="O138" i="2"/>
  <c r="N138" i="2"/>
  <c r="M138" i="2"/>
  <c r="L138" i="2"/>
  <c r="J138" i="2"/>
  <c r="I138" i="2"/>
  <c r="A138" i="2"/>
  <c r="O137" i="2"/>
  <c r="N137" i="2"/>
  <c r="M137" i="2"/>
  <c r="L137" i="2"/>
  <c r="J137" i="2"/>
  <c r="I137" i="2"/>
  <c r="A137" i="2"/>
  <c r="O136" i="2"/>
  <c r="N136" i="2"/>
  <c r="M136" i="2"/>
  <c r="L136" i="2"/>
  <c r="J136" i="2"/>
  <c r="I136" i="2"/>
  <c r="A136" i="2"/>
  <c r="O135" i="2"/>
  <c r="N135" i="2"/>
  <c r="M135" i="2"/>
  <c r="L135" i="2"/>
  <c r="J135" i="2"/>
  <c r="I135" i="2"/>
  <c r="A135" i="2"/>
  <c r="O134" i="2"/>
  <c r="N134" i="2"/>
  <c r="M134" i="2"/>
  <c r="L134" i="2"/>
  <c r="J134" i="2"/>
  <c r="I134" i="2"/>
  <c r="A134" i="2"/>
  <c r="O133" i="2"/>
  <c r="N133" i="2"/>
  <c r="M133" i="2"/>
  <c r="L133" i="2"/>
  <c r="J133" i="2"/>
  <c r="I133" i="2"/>
  <c r="A133" i="2"/>
  <c r="O132" i="2"/>
  <c r="N132" i="2"/>
  <c r="M132" i="2"/>
  <c r="L132" i="2"/>
  <c r="J132" i="2"/>
  <c r="I132" i="2"/>
  <c r="A132" i="2"/>
  <c r="O131" i="2"/>
  <c r="N131" i="2"/>
  <c r="M131" i="2"/>
  <c r="L131" i="2"/>
  <c r="J131" i="2"/>
  <c r="I131" i="2"/>
  <c r="A131" i="2"/>
  <c r="O130" i="2"/>
  <c r="N130" i="2"/>
  <c r="M130" i="2"/>
  <c r="L130" i="2"/>
  <c r="J130" i="2"/>
  <c r="I130" i="2"/>
  <c r="A130" i="2"/>
  <c r="O129" i="2"/>
  <c r="N129" i="2"/>
  <c r="M129" i="2"/>
  <c r="L129" i="2"/>
  <c r="J129" i="2"/>
  <c r="I129" i="2"/>
  <c r="A129" i="2"/>
  <c r="O128" i="2"/>
  <c r="N128" i="2"/>
  <c r="M128" i="2"/>
  <c r="L128" i="2"/>
  <c r="J128" i="2"/>
  <c r="I128" i="2"/>
  <c r="A128" i="2"/>
  <c r="O127" i="2"/>
  <c r="N127" i="2"/>
  <c r="M127" i="2"/>
  <c r="L127" i="2"/>
  <c r="J127" i="2"/>
  <c r="I127" i="2"/>
  <c r="A127" i="2"/>
  <c r="O126" i="2"/>
  <c r="N126" i="2"/>
  <c r="M126" i="2"/>
  <c r="L126" i="2"/>
  <c r="J126" i="2"/>
  <c r="I126" i="2"/>
  <c r="A126" i="2"/>
  <c r="O125" i="2"/>
  <c r="N125" i="2"/>
  <c r="M125" i="2"/>
  <c r="L125" i="2"/>
  <c r="J125" i="2"/>
  <c r="I125" i="2"/>
  <c r="A125" i="2"/>
  <c r="O124" i="2"/>
  <c r="N124" i="2"/>
  <c r="M124" i="2"/>
  <c r="L124" i="2"/>
  <c r="J124" i="2"/>
  <c r="I124" i="2"/>
  <c r="A124" i="2"/>
  <c r="O123" i="2"/>
  <c r="N123" i="2"/>
  <c r="M123" i="2"/>
  <c r="L123" i="2"/>
  <c r="J123" i="2"/>
  <c r="I123" i="2"/>
  <c r="A123" i="2"/>
  <c r="O122" i="2"/>
  <c r="N122" i="2"/>
  <c r="M122" i="2"/>
  <c r="L122" i="2"/>
  <c r="J122" i="2"/>
  <c r="I122" i="2"/>
  <c r="A122" i="2"/>
  <c r="O121" i="2"/>
  <c r="N121" i="2"/>
  <c r="M121" i="2"/>
  <c r="L121" i="2"/>
  <c r="J121" i="2"/>
  <c r="I121" i="2"/>
  <c r="A121" i="2"/>
  <c r="O120" i="2"/>
  <c r="N120" i="2"/>
  <c r="M120" i="2"/>
  <c r="L120" i="2"/>
  <c r="J120" i="2"/>
  <c r="I120" i="2"/>
  <c r="A120" i="2"/>
  <c r="O119" i="2"/>
  <c r="N119" i="2"/>
  <c r="M119" i="2"/>
  <c r="L119" i="2"/>
  <c r="J119" i="2"/>
  <c r="I119" i="2"/>
  <c r="A119" i="2"/>
  <c r="O118" i="2"/>
  <c r="N118" i="2"/>
  <c r="M118" i="2"/>
  <c r="L118" i="2"/>
  <c r="J118" i="2"/>
  <c r="I118" i="2"/>
  <c r="A118" i="2"/>
  <c r="O117" i="2"/>
  <c r="N117" i="2"/>
  <c r="M117" i="2"/>
  <c r="L117" i="2"/>
  <c r="J117" i="2"/>
  <c r="I117" i="2"/>
  <c r="A117" i="2"/>
  <c r="O116" i="2"/>
  <c r="N116" i="2"/>
  <c r="M116" i="2"/>
  <c r="L116" i="2"/>
  <c r="J116" i="2"/>
  <c r="I116" i="2"/>
  <c r="A116" i="2"/>
  <c r="O115" i="2"/>
  <c r="N115" i="2"/>
  <c r="M115" i="2"/>
  <c r="L115" i="2"/>
  <c r="J115" i="2"/>
  <c r="I115" i="2"/>
  <c r="A115" i="2"/>
  <c r="O114" i="2"/>
  <c r="N114" i="2"/>
  <c r="M114" i="2"/>
  <c r="L114" i="2"/>
  <c r="J114" i="2"/>
  <c r="I114" i="2"/>
  <c r="A114" i="2"/>
  <c r="O113" i="2"/>
  <c r="N113" i="2"/>
  <c r="M113" i="2"/>
  <c r="L113" i="2"/>
  <c r="J113" i="2"/>
  <c r="I113" i="2"/>
  <c r="A113" i="2"/>
  <c r="O112" i="2"/>
  <c r="N112" i="2"/>
  <c r="M112" i="2"/>
  <c r="L112" i="2"/>
  <c r="J112" i="2"/>
  <c r="I112" i="2"/>
  <c r="A112" i="2"/>
  <c r="O111" i="2"/>
  <c r="N111" i="2"/>
  <c r="M111" i="2"/>
  <c r="L111" i="2"/>
  <c r="J111" i="2"/>
  <c r="I111" i="2"/>
  <c r="A111" i="2"/>
  <c r="O110" i="2"/>
  <c r="N110" i="2"/>
  <c r="M110" i="2"/>
  <c r="L110" i="2"/>
  <c r="J110" i="2"/>
  <c r="I110" i="2"/>
  <c r="A110" i="2"/>
  <c r="O109" i="2"/>
  <c r="N109" i="2"/>
  <c r="M109" i="2"/>
  <c r="L109" i="2"/>
  <c r="J109" i="2"/>
  <c r="I109" i="2"/>
  <c r="A109" i="2"/>
  <c r="O108" i="2"/>
  <c r="N108" i="2"/>
  <c r="M108" i="2"/>
  <c r="L108" i="2"/>
  <c r="J108" i="2"/>
  <c r="I108" i="2"/>
  <c r="A108" i="2"/>
  <c r="O107" i="2"/>
  <c r="N107" i="2"/>
  <c r="M107" i="2"/>
  <c r="L107" i="2"/>
  <c r="J107" i="2"/>
  <c r="I107" i="2"/>
  <c r="A107" i="2"/>
  <c r="O106" i="2"/>
  <c r="N106" i="2"/>
  <c r="M106" i="2"/>
  <c r="L106" i="2"/>
  <c r="J106" i="2"/>
  <c r="I106" i="2"/>
  <c r="A106" i="2"/>
  <c r="O105" i="2"/>
  <c r="N105" i="2"/>
  <c r="M105" i="2"/>
  <c r="L105" i="2"/>
  <c r="J105" i="2"/>
  <c r="I105" i="2"/>
  <c r="A105" i="2"/>
  <c r="O104" i="2"/>
  <c r="N104" i="2"/>
  <c r="M104" i="2"/>
  <c r="L104" i="2"/>
  <c r="J104" i="2"/>
  <c r="I104" i="2"/>
  <c r="A104" i="2"/>
  <c r="O103" i="2"/>
  <c r="N103" i="2"/>
  <c r="M103" i="2"/>
  <c r="L103" i="2"/>
  <c r="J103" i="2"/>
  <c r="I103" i="2"/>
  <c r="A103" i="2"/>
  <c r="O102" i="2"/>
  <c r="N102" i="2"/>
  <c r="M102" i="2"/>
  <c r="L102" i="2"/>
  <c r="J102" i="2"/>
  <c r="I102" i="2"/>
  <c r="A102" i="2"/>
  <c r="O101" i="2"/>
  <c r="N101" i="2"/>
  <c r="M101" i="2"/>
  <c r="L101" i="2"/>
  <c r="J101" i="2"/>
  <c r="I101" i="2"/>
  <c r="A101" i="2"/>
  <c r="O100" i="2"/>
  <c r="N100" i="2"/>
  <c r="M100" i="2"/>
  <c r="L100" i="2"/>
  <c r="J100" i="2"/>
  <c r="I100" i="2"/>
  <c r="A100" i="2"/>
  <c r="O99" i="2"/>
  <c r="N99" i="2"/>
  <c r="M99" i="2"/>
  <c r="L99" i="2"/>
  <c r="J99" i="2"/>
  <c r="I99" i="2"/>
  <c r="A99" i="2"/>
  <c r="O98" i="2"/>
  <c r="N98" i="2"/>
  <c r="M98" i="2"/>
  <c r="L98" i="2"/>
  <c r="J98" i="2"/>
  <c r="I98" i="2"/>
  <c r="A98" i="2"/>
  <c r="O97" i="2"/>
  <c r="N97" i="2"/>
  <c r="M97" i="2"/>
  <c r="L97" i="2"/>
  <c r="J97" i="2"/>
  <c r="I97" i="2"/>
  <c r="A97" i="2"/>
  <c r="O96" i="2"/>
  <c r="N96" i="2"/>
  <c r="M96" i="2"/>
  <c r="L96" i="2"/>
  <c r="J96" i="2"/>
  <c r="I96" i="2"/>
  <c r="A96" i="2"/>
  <c r="O95" i="2"/>
  <c r="N95" i="2"/>
  <c r="M95" i="2"/>
  <c r="L95" i="2"/>
  <c r="J95" i="2"/>
  <c r="I95" i="2"/>
  <c r="A95" i="2"/>
  <c r="O94" i="2"/>
  <c r="N94" i="2"/>
  <c r="M94" i="2"/>
  <c r="L94" i="2"/>
  <c r="J94" i="2"/>
  <c r="I94" i="2"/>
  <c r="A94" i="2"/>
  <c r="O93" i="2"/>
  <c r="N93" i="2"/>
  <c r="M93" i="2"/>
  <c r="L93" i="2"/>
  <c r="J93" i="2"/>
  <c r="I93" i="2"/>
  <c r="A93" i="2"/>
  <c r="O92" i="2"/>
  <c r="N92" i="2"/>
  <c r="M92" i="2"/>
  <c r="L92" i="2"/>
  <c r="J92" i="2"/>
  <c r="I92" i="2"/>
  <c r="A92" i="2"/>
  <c r="O91" i="2"/>
  <c r="N91" i="2"/>
  <c r="M91" i="2"/>
  <c r="L91" i="2"/>
  <c r="J91" i="2"/>
  <c r="I91" i="2"/>
  <c r="A91" i="2"/>
  <c r="O90" i="2"/>
  <c r="N90" i="2"/>
  <c r="M90" i="2"/>
  <c r="L90" i="2"/>
  <c r="J90" i="2"/>
  <c r="I90" i="2"/>
  <c r="A90" i="2"/>
  <c r="O89" i="2"/>
  <c r="N89" i="2"/>
  <c r="M89" i="2"/>
  <c r="L89" i="2"/>
  <c r="J89" i="2"/>
  <c r="I89" i="2"/>
  <c r="A89" i="2"/>
  <c r="O88" i="2"/>
  <c r="N88" i="2"/>
  <c r="M88" i="2"/>
  <c r="L88" i="2"/>
  <c r="J88" i="2"/>
  <c r="I88" i="2"/>
  <c r="A88" i="2"/>
  <c r="O87" i="2"/>
  <c r="N87" i="2"/>
  <c r="M87" i="2"/>
  <c r="L87" i="2"/>
  <c r="J87" i="2"/>
  <c r="I87" i="2"/>
  <c r="A87" i="2"/>
  <c r="O86" i="2"/>
  <c r="N86" i="2"/>
  <c r="M86" i="2"/>
  <c r="L86" i="2"/>
  <c r="J86" i="2"/>
  <c r="I86" i="2"/>
  <c r="A86" i="2"/>
  <c r="O85" i="2"/>
  <c r="N85" i="2"/>
  <c r="M85" i="2"/>
  <c r="L85" i="2"/>
  <c r="J85" i="2"/>
  <c r="I85" i="2"/>
  <c r="A85" i="2"/>
  <c r="O84" i="2"/>
  <c r="N84" i="2"/>
  <c r="M84" i="2"/>
  <c r="L84" i="2"/>
  <c r="J84" i="2"/>
  <c r="I84" i="2"/>
  <c r="A84" i="2"/>
  <c r="O83" i="2"/>
  <c r="N83" i="2"/>
  <c r="M83" i="2"/>
  <c r="L83" i="2"/>
  <c r="J83" i="2"/>
  <c r="I83" i="2"/>
  <c r="A83" i="2"/>
  <c r="O82" i="2"/>
  <c r="N82" i="2"/>
  <c r="M82" i="2"/>
  <c r="L82" i="2"/>
  <c r="J82" i="2"/>
  <c r="I82" i="2"/>
  <c r="A82" i="2"/>
  <c r="O81" i="2"/>
  <c r="N81" i="2"/>
  <c r="M81" i="2"/>
  <c r="L81" i="2"/>
  <c r="J81" i="2"/>
  <c r="I81" i="2"/>
  <c r="A81" i="2"/>
  <c r="O80" i="2"/>
  <c r="N80" i="2"/>
  <c r="M80" i="2"/>
  <c r="L80" i="2"/>
  <c r="J80" i="2"/>
  <c r="I80" i="2"/>
  <c r="A80" i="2"/>
  <c r="O79" i="2"/>
  <c r="N79" i="2"/>
  <c r="M79" i="2"/>
  <c r="L79" i="2"/>
  <c r="J79" i="2"/>
  <c r="I79" i="2"/>
  <c r="A79" i="2"/>
  <c r="O78" i="2"/>
  <c r="N78" i="2"/>
  <c r="M78" i="2"/>
  <c r="L78" i="2"/>
  <c r="J78" i="2"/>
  <c r="I78" i="2"/>
  <c r="A78" i="2"/>
  <c r="O77" i="2"/>
  <c r="N77" i="2"/>
  <c r="M77" i="2"/>
  <c r="L77" i="2"/>
  <c r="J77" i="2"/>
  <c r="I77" i="2"/>
  <c r="A77" i="2"/>
  <c r="O76" i="2"/>
  <c r="N76" i="2"/>
  <c r="M76" i="2"/>
  <c r="L76" i="2"/>
  <c r="J76" i="2"/>
  <c r="I76" i="2"/>
  <c r="A76" i="2"/>
  <c r="O75" i="2"/>
  <c r="N75" i="2"/>
  <c r="M75" i="2"/>
  <c r="L75" i="2"/>
  <c r="J75" i="2"/>
  <c r="I75" i="2"/>
  <c r="A75" i="2"/>
  <c r="O74" i="2"/>
  <c r="N74" i="2"/>
  <c r="M74" i="2"/>
  <c r="L74" i="2"/>
  <c r="J74" i="2"/>
  <c r="I74" i="2"/>
  <c r="A74" i="2"/>
  <c r="O73" i="2"/>
  <c r="N73" i="2"/>
  <c r="M73" i="2"/>
  <c r="L73" i="2"/>
  <c r="J73" i="2"/>
  <c r="I73" i="2"/>
  <c r="A73" i="2"/>
  <c r="O72" i="2"/>
  <c r="N72" i="2"/>
  <c r="M72" i="2"/>
  <c r="L72" i="2"/>
  <c r="J72" i="2"/>
  <c r="I72" i="2"/>
  <c r="A72" i="2"/>
  <c r="O71" i="2"/>
  <c r="N71" i="2"/>
  <c r="M71" i="2"/>
  <c r="L71" i="2"/>
  <c r="J71" i="2"/>
  <c r="I71" i="2"/>
  <c r="A71" i="2"/>
  <c r="O70" i="2"/>
  <c r="N70" i="2"/>
  <c r="M70" i="2"/>
  <c r="L70" i="2"/>
  <c r="J70" i="2"/>
  <c r="I70" i="2"/>
  <c r="A70" i="2"/>
  <c r="O69" i="2"/>
  <c r="N69" i="2"/>
  <c r="M69" i="2"/>
  <c r="L69" i="2"/>
  <c r="J69" i="2"/>
  <c r="I69" i="2"/>
  <c r="A69" i="2"/>
  <c r="O68" i="2"/>
  <c r="N68" i="2"/>
  <c r="M68" i="2"/>
  <c r="L68" i="2"/>
  <c r="J68" i="2"/>
  <c r="I68" i="2"/>
  <c r="A68" i="2"/>
  <c r="O67" i="2"/>
  <c r="N67" i="2"/>
  <c r="M67" i="2"/>
  <c r="L67" i="2"/>
  <c r="J67" i="2"/>
  <c r="I67" i="2"/>
  <c r="A67" i="2"/>
  <c r="O66" i="2"/>
  <c r="N66" i="2"/>
  <c r="M66" i="2"/>
  <c r="L66" i="2"/>
  <c r="J66" i="2"/>
  <c r="I66" i="2"/>
  <c r="A66" i="2"/>
  <c r="O65" i="2"/>
  <c r="N65" i="2"/>
  <c r="M65" i="2"/>
  <c r="L65" i="2"/>
  <c r="J65" i="2"/>
  <c r="I65" i="2"/>
  <c r="A65" i="2"/>
  <c r="O64" i="2"/>
  <c r="N64" i="2"/>
  <c r="M64" i="2"/>
  <c r="L64" i="2"/>
  <c r="J64" i="2"/>
  <c r="I64" i="2"/>
  <c r="A64" i="2"/>
  <c r="O63" i="2"/>
  <c r="N63" i="2"/>
  <c r="M63" i="2"/>
  <c r="L63" i="2"/>
  <c r="J63" i="2"/>
  <c r="I63" i="2"/>
  <c r="A63" i="2"/>
  <c r="O62" i="2"/>
  <c r="N62" i="2"/>
  <c r="M62" i="2"/>
  <c r="L62" i="2"/>
  <c r="J62" i="2"/>
  <c r="I62" i="2"/>
  <c r="A62" i="2"/>
  <c r="O61" i="2"/>
  <c r="N61" i="2"/>
  <c r="M61" i="2"/>
  <c r="L61" i="2"/>
  <c r="J61" i="2"/>
  <c r="I61" i="2"/>
  <c r="A61" i="2"/>
  <c r="O60" i="2"/>
  <c r="N60" i="2"/>
  <c r="M60" i="2"/>
  <c r="L60" i="2"/>
  <c r="J60" i="2"/>
  <c r="I60" i="2"/>
  <c r="A60" i="2"/>
  <c r="O59" i="2"/>
  <c r="N59" i="2"/>
  <c r="M59" i="2"/>
  <c r="L59" i="2"/>
  <c r="J59" i="2"/>
  <c r="I59" i="2"/>
  <c r="A59" i="2"/>
  <c r="O58" i="2"/>
  <c r="N58" i="2"/>
  <c r="M58" i="2"/>
  <c r="L58" i="2"/>
  <c r="J58" i="2"/>
  <c r="I58" i="2"/>
  <c r="A58" i="2"/>
  <c r="O57" i="2"/>
  <c r="N57" i="2"/>
  <c r="M57" i="2"/>
  <c r="L57" i="2"/>
  <c r="J57" i="2"/>
  <c r="I57" i="2"/>
  <c r="A57" i="2"/>
  <c r="O56" i="2"/>
  <c r="N56" i="2"/>
  <c r="M56" i="2"/>
  <c r="L56" i="2"/>
  <c r="J56" i="2"/>
  <c r="I56" i="2"/>
  <c r="A56" i="2"/>
  <c r="M55" i="2"/>
  <c r="L55" i="2"/>
  <c r="J55" i="2"/>
  <c r="I55" i="2"/>
  <c r="A55" i="2"/>
  <c r="M54" i="2"/>
  <c r="L54" i="2"/>
  <c r="O55" i="2"/>
  <c r="N55" i="2"/>
  <c r="A54" i="2"/>
  <c r="O53" i="2"/>
  <c r="N53" i="2"/>
  <c r="M53" i="2"/>
  <c r="L53" i="2"/>
  <c r="J53" i="2"/>
  <c r="I53" i="2"/>
  <c r="A53" i="2"/>
  <c r="O52" i="2"/>
  <c r="N52" i="2"/>
  <c r="M52" i="2"/>
  <c r="L52" i="2"/>
  <c r="J52" i="2"/>
  <c r="I52" i="2"/>
  <c r="A52" i="2"/>
  <c r="O51" i="2"/>
  <c r="N51" i="2"/>
  <c r="M51" i="2"/>
  <c r="L51" i="2"/>
  <c r="J51" i="2"/>
  <c r="I51" i="2"/>
  <c r="A51" i="2"/>
  <c r="O50" i="2"/>
  <c r="N50" i="2"/>
  <c r="M50" i="2"/>
  <c r="L50" i="2"/>
  <c r="J50" i="2"/>
  <c r="I50" i="2"/>
  <c r="A50" i="2"/>
  <c r="O49" i="2"/>
  <c r="N49" i="2"/>
  <c r="M49" i="2"/>
  <c r="L49" i="2"/>
  <c r="J49" i="2"/>
  <c r="I49" i="2"/>
  <c r="A49" i="2"/>
  <c r="O48" i="2"/>
  <c r="N48" i="2"/>
  <c r="M48" i="2"/>
  <c r="L48" i="2"/>
  <c r="J48" i="2"/>
  <c r="I48" i="2"/>
  <c r="A48" i="2"/>
  <c r="O47" i="2"/>
  <c r="N47" i="2"/>
  <c r="M47" i="2"/>
  <c r="L47" i="2"/>
  <c r="J47" i="2"/>
  <c r="I47" i="2"/>
  <c r="A47" i="2"/>
  <c r="O46" i="2"/>
  <c r="N46" i="2"/>
  <c r="M46" i="2"/>
  <c r="L46" i="2"/>
  <c r="J46" i="2"/>
  <c r="I46" i="2"/>
  <c r="A46" i="2"/>
  <c r="O45" i="2"/>
  <c r="N45" i="2"/>
  <c r="M45" i="2"/>
  <c r="L45" i="2"/>
  <c r="J45" i="2"/>
  <c r="I45" i="2"/>
  <c r="A45" i="2"/>
  <c r="O44" i="2"/>
  <c r="N44" i="2"/>
  <c r="M44" i="2"/>
  <c r="L44" i="2"/>
  <c r="J44" i="2"/>
  <c r="I44" i="2"/>
  <c r="A44" i="2"/>
  <c r="O43" i="2"/>
  <c r="N43" i="2"/>
  <c r="M43" i="2"/>
  <c r="L43" i="2"/>
  <c r="J43" i="2"/>
  <c r="I43" i="2"/>
  <c r="A43" i="2"/>
  <c r="O42" i="2"/>
  <c r="N42" i="2"/>
  <c r="M42" i="2"/>
  <c r="L42" i="2"/>
  <c r="J42" i="2"/>
  <c r="I42" i="2"/>
  <c r="A42" i="2"/>
  <c r="O41" i="2"/>
  <c r="N41" i="2"/>
  <c r="M41" i="2"/>
  <c r="L41" i="2"/>
  <c r="J41" i="2"/>
  <c r="I41" i="2"/>
  <c r="A41" i="2"/>
  <c r="O40" i="2"/>
  <c r="N40" i="2"/>
  <c r="M40" i="2"/>
  <c r="L40" i="2"/>
  <c r="J40" i="2"/>
  <c r="I40" i="2"/>
  <c r="A40" i="2"/>
  <c r="O39" i="2"/>
  <c r="N39" i="2"/>
  <c r="M39" i="2"/>
  <c r="L39" i="2"/>
  <c r="J39" i="2"/>
  <c r="I39" i="2"/>
  <c r="A39" i="2"/>
  <c r="O38" i="2"/>
  <c r="N38" i="2"/>
  <c r="M38" i="2"/>
  <c r="L38" i="2"/>
  <c r="J38" i="2"/>
  <c r="I38" i="2"/>
  <c r="A38" i="2"/>
  <c r="O37" i="2"/>
  <c r="N37" i="2"/>
  <c r="M37" i="2"/>
  <c r="L37" i="2"/>
  <c r="J37" i="2"/>
  <c r="I37" i="2"/>
  <c r="A37" i="2"/>
  <c r="O36" i="2"/>
  <c r="N36" i="2"/>
  <c r="M36" i="2"/>
  <c r="L36" i="2"/>
  <c r="J36" i="2"/>
  <c r="I36" i="2"/>
  <c r="A36" i="2"/>
  <c r="O35" i="2"/>
  <c r="N35" i="2"/>
  <c r="M35" i="2"/>
  <c r="L35" i="2"/>
  <c r="J35" i="2"/>
  <c r="I35" i="2"/>
  <c r="A35" i="2"/>
  <c r="O34" i="2"/>
  <c r="N34" i="2"/>
  <c r="M34" i="2"/>
  <c r="L34" i="2"/>
  <c r="J34" i="2"/>
  <c r="I34" i="2"/>
  <c r="A34" i="2"/>
  <c r="O33" i="2"/>
  <c r="N33" i="2"/>
  <c r="M33" i="2"/>
  <c r="L33" i="2"/>
  <c r="J33" i="2"/>
  <c r="I33" i="2"/>
  <c r="A33" i="2"/>
  <c r="O32" i="2"/>
  <c r="N32" i="2"/>
  <c r="M32" i="2"/>
  <c r="L32" i="2"/>
  <c r="J32" i="2"/>
  <c r="I32" i="2"/>
  <c r="A32" i="2"/>
  <c r="O31" i="2"/>
  <c r="N31" i="2"/>
  <c r="M31" i="2"/>
  <c r="L31" i="2"/>
  <c r="J31" i="2"/>
  <c r="I31" i="2"/>
  <c r="A31" i="2"/>
  <c r="O30" i="2"/>
  <c r="N30" i="2"/>
  <c r="M30" i="2"/>
  <c r="L30" i="2"/>
  <c r="J30" i="2"/>
  <c r="I30" i="2"/>
  <c r="A30" i="2"/>
  <c r="O29" i="2"/>
  <c r="N29" i="2"/>
  <c r="M29" i="2"/>
  <c r="L29" i="2"/>
  <c r="J29" i="2"/>
  <c r="I29" i="2"/>
  <c r="A29" i="2"/>
  <c r="O28" i="2"/>
  <c r="N28" i="2"/>
  <c r="M28" i="2"/>
  <c r="L28" i="2"/>
  <c r="J28" i="2"/>
  <c r="I28" i="2"/>
  <c r="A28" i="2"/>
  <c r="O27" i="2"/>
  <c r="N27" i="2"/>
  <c r="M27" i="2"/>
  <c r="L27" i="2"/>
  <c r="J27" i="2"/>
  <c r="I27" i="2"/>
  <c r="A27" i="2"/>
  <c r="O26" i="2"/>
  <c r="N26" i="2"/>
  <c r="M26" i="2"/>
  <c r="L26" i="2"/>
  <c r="J26" i="2"/>
  <c r="I26" i="2"/>
  <c r="A26" i="2"/>
  <c r="O25" i="2"/>
  <c r="N25" i="2"/>
  <c r="M25" i="2"/>
  <c r="L25" i="2"/>
  <c r="J25" i="2"/>
  <c r="I25" i="2"/>
  <c r="A25" i="2"/>
  <c r="O24" i="2"/>
  <c r="N24" i="2"/>
  <c r="M24" i="2"/>
  <c r="L24" i="2"/>
  <c r="J24" i="2"/>
  <c r="I24" i="2"/>
  <c r="A24" i="2"/>
  <c r="O23" i="2"/>
  <c r="N23" i="2"/>
  <c r="M23" i="2"/>
  <c r="L23" i="2"/>
  <c r="J23" i="2"/>
  <c r="I23" i="2"/>
  <c r="A23" i="2"/>
  <c r="O22" i="2"/>
  <c r="N22" i="2"/>
  <c r="M22" i="2"/>
  <c r="L22" i="2"/>
  <c r="J22" i="2"/>
  <c r="I22" i="2"/>
  <c r="A22" i="2"/>
  <c r="O21" i="2"/>
  <c r="N21" i="2"/>
  <c r="M21" i="2"/>
  <c r="L21" i="2"/>
  <c r="J21" i="2"/>
  <c r="I21" i="2"/>
  <c r="A21" i="2"/>
  <c r="O20" i="2"/>
  <c r="N20" i="2"/>
  <c r="M20" i="2"/>
  <c r="L20" i="2"/>
  <c r="J20" i="2"/>
  <c r="I20" i="2"/>
  <c r="A20" i="2"/>
  <c r="O19" i="2"/>
  <c r="N19" i="2"/>
  <c r="M19" i="2"/>
  <c r="L19" i="2"/>
  <c r="J19" i="2"/>
  <c r="I19" i="2"/>
  <c r="A19" i="2"/>
  <c r="O18" i="2"/>
  <c r="N18" i="2"/>
  <c r="M18" i="2"/>
  <c r="L18" i="2"/>
  <c r="J18" i="2"/>
  <c r="I18" i="2"/>
  <c r="A18" i="2"/>
  <c r="O17" i="2"/>
  <c r="N17" i="2"/>
  <c r="M17" i="2"/>
  <c r="L17" i="2"/>
  <c r="J17" i="2"/>
  <c r="I17" i="2"/>
  <c r="A17" i="2"/>
  <c r="O16" i="2"/>
  <c r="N16" i="2"/>
  <c r="M16" i="2"/>
  <c r="L16" i="2"/>
  <c r="J16" i="2"/>
  <c r="I16" i="2"/>
  <c r="A16" i="2"/>
  <c r="O15" i="2"/>
  <c r="N15" i="2"/>
  <c r="M15" i="2"/>
  <c r="L15" i="2"/>
  <c r="J15" i="2"/>
  <c r="I15" i="2"/>
  <c r="A15" i="2"/>
  <c r="O14" i="2"/>
  <c r="N14" i="2"/>
  <c r="M14" i="2"/>
  <c r="L14" i="2"/>
  <c r="J14" i="2"/>
  <c r="I14" i="2"/>
  <c r="A14" i="2"/>
  <c r="O13" i="2"/>
  <c r="N13" i="2"/>
  <c r="M13" i="2"/>
  <c r="L13" i="2"/>
  <c r="J13" i="2"/>
  <c r="I13" i="2"/>
  <c r="A13" i="2"/>
  <c r="O12" i="2"/>
  <c r="N12" i="2"/>
  <c r="M12" i="2"/>
  <c r="L12" i="2"/>
  <c r="J12" i="2"/>
  <c r="I12" i="2"/>
  <c r="A12" i="2"/>
  <c r="O11" i="2"/>
  <c r="N11" i="2"/>
  <c r="M11" i="2"/>
  <c r="L11" i="2"/>
  <c r="J11" i="2"/>
  <c r="I11" i="2"/>
  <c r="A11" i="2"/>
  <c r="M10" i="2"/>
  <c r="L10" i="2"/>
  <c r="J10" i="2"/>
  <c r="I10" i="2"/>
  <c r="A10" i="2"/>
  <c r="L9" i="2"/>
  <c r="J9" i="2"/>
  <c r="I9" i="2"/>
  <c r="L8" i="2"/>
  <c r="J8" i="2"/>
  <c r="I8" i="2"/>
  <c r="L7" i="2"/>
  <c r="J7" i="2"/>
  <c r="I7" i="2"/>
  <c r="S6" i="2"/>
  <c r="S7" i="2" s="1"/>
  <c r="S8" i="2" s="1"/>
  <c r="L6" i="2"/>
  <c r="J6" i="2"/>
  <c r="I6" i="2"/>
  <c r="F6" i="2"/>
  <c r="F7" i="2" s="1"/>
  <c r="E6" i="2"/>
  <c r="D6" i="2"/>
  <c r="A6" i="2" s="1"/>
  <c r="R5" i="2"/>
  <c r="O5" i="2"/>
  <c r="N5" i="2"/>
  <c r="M5" i="2"/>
  <c r="L5" i="2"/>
  <c r="J5" i="2"/>
  <c r="I5" i="2"/>
  <c r="A5" i="2"/>
  <c r="P25" i="2" l="1"/>
  <c r="P23" i="2"/>
  <c r="P13" i="2"/>
  <c r="P39" i="2"/>
  <c r="P31" i="2"/>
  <c r="P29" i="2"/>
  <c r="P155" i="2"/>
  <c r="P22" i="2"/>
  <c r="P30" i="2"/>
  <c r="P38" i="2"/>
  <c r="P27" i="2"/>
  <c r="P35" i="2"/>
  <c r="P43" i="2"/>
  <c r="P47" i="2"/>
  <c r="P51" i="2"/>
  <c r="P59" i="2"/>
  <c r="P63" i="2"/>
  <c r="P67" i="2"/>
  <c r="P71" i="2"/>
  <c r="P75" i="2"/>
  <c r="P79" i="2"/>
  <c r="P83" i="2"/>
  <c r="P87" i="2"/>
  <c r="P91" i="2"/>
  <c r="P95" i="2"/>
  <c r="P99" i="2"/>
  <c r="P103" i="2"/>
  <c r="P107" i="2"/>
  <c r="P111" i="2"/>
  <c r="P115" i="2"/>
  <c r="P119" i="2"/>
  <c r="P123" i="2"/>
  <c r="P127" i="2"/>
  <c r="P131" i="2"/>
  <c r="P135" i="2"/>
  <c r="P139" i="2"/>
  <c r="P143" i="2"/>
  <c r="P147" i="2"/>
  <c r="P151" i="2"/>
  <c r="P56" i="2"/>
  <c r="P60" i="2"/>
  <c r="P64" i="2"/>
  <c r="P68" i="2"/>
  <c r="P72" i="2"/>
  <c r="P11" i="2"/>
  <c r="P15" i="2"/>
  <c r="P12" i="2"/>
  <c r="P21" i="2"/>
  <c r="P16" i="2"/>
  <c r="P33" i="2"/>
  <c r="P37" i="2"/>
  <c r="P41" i="2"/>
  <c r="P45" i="2"/>
  <c r="P57" i="2"/>
  <c r="P61" i="2"/>
  <c r="P65" i="2"/>
  <c r="P69" i="2"/>
  <c r="P73" i="2"/>
  <c r="P77" i="2"/>
  <c r="P81" i="2"/>
  <c r="P85" i="2"/>
  <c r="P89" i="2"/>
  <c r="P93" i="2"/>
  <c r="P97" i="2"/>
  <c r="P101" i="2"/>
  <c r="P105" i="2"/>
  <c r="P109" i="2"/>
  <c r="P113" i="2"/>
  <c r="P117" i="2"/>
  <c r="P121" i="2"/>
  <c r="P125" i="2"/>
  <c r="P129" i="2"/>
  <c r="P133" i="2"/>
  <c r="P137" i="2"/>
  <c r="P141" i="2"/>
  <c r="P145" i="2"/>
  <c r="P149" i="2"/>
  <c r="P153" i="2"/>
  <c r="P157" i="2"/>
  <c r="P14" i="2"/>
  <c r="P18" i="2"/>
  <c r="P26" i="2"/>
  <c r="P34" i="2"/>
  <c r="P42" i="2"/>
  <c r="P50" i="2"/>
  <c r="P55" i="2"/>
  <c r="P58" i="2"/>
  <c r="P62" i="2"/>
  <c r="P66" i="2"/>
  <c r="P70" i="2"/>
  <c r="P5" i="2"/>
  <c r="P19" i="2"/>
  <c r="P28" i="2"/>
  <c r="P36" i="2"/>
  <c r="P44" i="2"/>
  <c r="P48" i="2"/>
  <c r="P52" i="2"/>
  <c r="P74" i="2"/>
  <c r="P78" i="2"/>
  <c r="P82" i="2"/>
  <c r="P86" i="2"/>
  <c r="P90" i="2"/>
  <c r="P94" i="2"/>
  <c r="P98" i="2"/>
  <c r="P102" i="2"/>
  <c r="P106" i="2"/>
  <c r="P110" i="2"/>
  <c r="P114" i="2"/>
  <c r="P118" i="2"/>
  <c r="P122" i="2"/>
  <c r="P126" i="2"/>
  <c r="P130" i="2"/>
  <c r="P134" i="2"/>
  <c r="P138" i="2"/>
  <c r="P142" i="2"/>
  <c r="P146" i="2"/>
  <c r="P150" i="2"/>
  <c r="P154" i="2"/>
  <c r="P158" i="2"/>
  <c r="P17" i="2"/>
  <c r="P24" i="2"/>
  <c r="P32" i="2"/>
  <c r="P40" i="2"/>
  <c r="P46" i="2"/>
  <c r="P76" i="2"/>
  <c r="P80" i="2"/>
  <c r="P84" i="2"/>
  <c r="P88" i="2"/>
  <c r="P92" i="2"/>
  <c r="P96" i="2"/>
  <c r="P100" i="2"/>
  <c r="P104" i="2"/>
  <c r="P108" i="2"/>
  <c r="P112" i="2"/>
  <c r="P116" i="2"/>
  <c r="P120" i="2"/>
  <c r="P124" i="2"/>
  <c r="P128" i="2"/>
  <c r="P132" i="2"/>
  <c r="P136" i="2"/>
  <c r="P140" i="2"/>
  <c r="P144" i="2"/>
  <c r="P148" i="2"/>
  <c r="P152" i="2"/>
  <c r="P156" i="2"/>
  <c r="P49" i="2"/>
  <c r="P53" i="2"/>
  <c r="F8" i="2"/>
  <c r="S9" i="2"/>
  <c r="P20" i="2"/>
  <c r="M6" i="2"/>
  <c r="I54" i="2"/>
  <c r="N54" i="2"/>
  <c r="R17" i="2"/>
  <c r="R6" i="2"/>
  <c r="E7" i="2"/>
  <c r="O6" i="2"/>
  <c r="N6" i="2"/>
  <c r="D7" i="2"/>
  <c r="J54" i="2"/>
  <c r="O54" i="2"/>
  <c r="P6" i="2" l="1"/>
  <c r="P54" i="2"/>
  <c r="S10" i="2"/>
  <c r="D8" i="2"/>
  <c r="A7" i="2"/>
  <c r="R29" i="2"/>
  <c r="E8" i="2"/>
  <c r="O7" i="2"/>
  <c r="N7" i="2"/>
  <c r="M7" i="2"/>
  <c r="R18" i="2"/>
  <c r="R7" i="2"/>
  <c r="R30" i="2" l="1"/>
  <c r="S11" i="2"/>
  <c r="N8" i="2"/>
  <c r="E9" i="2"/>
  <c r="O8" i="2"/>
  <c r="A8" i="2"/>
  <c r="D9" i="2"/>
  <c r="T7" i="2" s="1"/>
  <c r="M8" i="2"/>
  <c r="R19" i="2"/>
  <c r="R8" i="2"/>
  <c r="W7" i="2"/>
  <c r="P7" i="2"/>
  <c r="R41" i="2"/>
  <c r="R53" i="2" s="1"/>
  <c r="R31" i="2" l="1"/>
  <c r="A9" i="2"/>
  <c r="AB7" i="2" s="1"/>
  <c r="P8" i="2"/>
  <c r="AA7" i="2"/>
  <c r="S12" i="2"/>
  <c r="R42" i="2"/>
  <c r="R54" i="2" s="1"/>
  <c r="R20" i="2"/>
  <c r="R9" i="2"/>
  <c r="T8" i="2"/>
  <c r="U8" i="2" s="1"/>
  <c r="W8" i="2"/>
  <c r="O10" i="2"/>
  <c r="O9" i="2"/>
  <c r="N10" i="2"/>
  <c r="N9" i="2"/>
  <c r="W5" i="2" s="1"/>
  <c r="M9" i="2"/>
  <c r="AB5" i="2" l="1"/>
  <c r="AB8" i="2"/>
  <c r="T5" i="2"/>
  <c r="AA5" i="2" s="1"/>
  <c r="AB6" i="2"/>
  <c r="R43" i="2"/>
  <c r="R55" i="2" s="1"/>
  <c r="R21" i="2"/>
  <c r="AB9" i="2"/>
  <c r="R10" i="2"/>
  <c r="W9" i="2"/>
  <c r="T9" i="2"/>
  <c r="U9" i="2" s="1"/>
  <c r="P9" i="2"/>
  <c r="T6" i="2"/>
  <c r="P10" i="2"/>
  <c r="X8" i="2"/>
  <c r="AA8" i="2"/>
  <c r="R32" i="2"/>
  <c r="R44" i="2" s="1"/>
  <c r="S13" i="2"/>
  <c r="W6" i="2"/>
  <c r="R56" i="2" l="1"/>
  <c r="AA9" i="2"/>
  <c r="X9" i="2"/>
  <c r="S14" i="2"/>
  <c r="R22" i="2"/>
  <c r="R11" i="2"/>
  <c r="AB10" i="2"/>
  <c r="T10" i="2"/>
  <c r="U10" i="2" s="1"/>
  <c r="W10" i="2"/>
  <c r="AA6" i="2"/>
  <c r="X6" i="2"/>
  <c r="X7" i="2"/>
  <c r="U6" i="2"/>
  <c r="U7" i="2"/>
  <c r="R33" i="2"/>
  <c r="R45" i="2" s="1"/>
  <c r="R57" i="2" s="1"/>
  <c r="AA10" i="2" l="1"/>
  <c r="X10" i="2"/>
  <c r="R34" i="2"/>
  <c r="R46" i="2" s="1"/>
  <c r="R58" i="2" s="1"/>
  <c r="R12" i="2"/>
  <c r="R23" i="2"/>
  <c r="AB11" i="2"/>
  <c r="T11" i="2"/>
  <c r="U11" i="2" s="1"/>
  <c r="W11" i="2"/>
  <c r="S15" i="2"/>
  <c r="R35" i="2" l="1"/>
  <c r="R47" i="2" s="1"/>
  <c r="R59" i="2" s="1"/>
  <c r="S16" i="2"/>
  <c r="AA11" i="2"/>
  <c r="X11" i="2"/>
  <c r="R24" i="2"/>
  <c r="AB12" i="2"/>
  <c r="R13" i="2"/>
  <c r="T12" i="2"/>
  <c r="U12" i="2" s="1"/>
  <c r="W12" i="2"/>
  <c r="AA12" i="2" l="1"/>
  <c r="X12" i="2"/>
  <c r="R36" i="2"/>
  <c r="R48" i="2" s="1"/>
  <c r="R60" i="2" s="1"/>
  <c r="S17" i="2"/>
  <c r="R25" i="2"/>
  <c r="R14" i="2"/>
  <c r="AB13" i="2"/>
  <c r="W13" i="2"/>
  <c r="T13" i="2"/>
  <c r="U13" i="2" s="1"/>
  <c r="R26" i="2" l="1"/>
  <c r="AB14" i="2"/>
  <c r="R15" i="2"/>
  <c r="T14" i="2"/>
  <c r="U14" i="2" s="1"/>
  <c r="W14" i="2"/>
  <c r="T17" i="2"/>
  <c r="W17" i="2"/>
  <c r="S18" i="2"/>
  <c r="AB17" i="2"/>
  <c r="R37" i="2"/>
  <c r="R49" i="2" s="1"/>
  <c r="AA13" i="2"/>
  <c r="X13" i="2"/>
  <c r="V17" i="2" l="1"/>
  <c r="AA14" i="2"/>
  <c r="X14" i="2"/>
  <c r="R38" i="2"/>
  <c r="R50" i="2" s="1"/>
  <c r="W18" i="2"/>
  <c r="T18" i="2"/>
  <c r="S19" i="2"/>
  <c r="AB18" i="2"/>
  <c r="AA17" i="2"/>
  <c r="Y17" i="2"/>
  <c r="R27" i="2"/>
  <c r="R16" i="2"/>
  <c r="AB15" i="2"/>
  <c r="T15" i="2"/>
  <c r="U15" i="2" s="1"/>
  <c r="W15" i="2"/>
  <c r="T19" i="2" l="1"/>
  <c r="S20" i="2"/>
  <c r="W19" i="2"/>
  <c r="AB19" i="2"/>
  <c r="AA15" i="2"/>
  <c r="X15" i="2"/>
  <c r="R39" i="2"/>
  <c r="R51" i="2" s="1"/>
  <c r="V18" i="2"/>
  <c r="U18" i="2"/>
  <c r="R28" i="2"/>
  <c r="AB16" i="2"/>
  <c r="T16" i="2"/>
  <c r="W16" i="2"/>
  <c r="AA18" i="2"/>
  <c r="X18" i="2"/>
  <c r="Y18" i="2"/>
  <c r="AA16" i="2" l="1"/>
  <c r="X16" i="2"/>
  <c r="X17" i="2"/>
  <c r="X19" i="2"/>
  <c r="AA19" i="2"/>
  <c r="Y19" i="2"/>
  <c r="R40" i="2"/>
  <c r="R52" i="2" s="1"/>
  <c r="U16" i="2"/>
  <c r="U17" i="2"/>
  <c r="S21" i="2"/>
  <c r="W20" i="2"/>
  <c r="T20" i="2"/>
  <c r="AB20" i="2"/>
  <c r="V19" i="2"/>
  <c r="U19" i="2"/>
  <c r="T21" i="2" l="1"/>
  <c r="S22" i="2"/>
  <c r="W21" i="2"/>
  <c r="AB21" i="2"/>
  <c r="V20" i="2"/>
  <c r="U20" i="2"/>
  <c r="AA20" i="2"/>
  <c r="X20" i="2"/>
  <c r="Y20" i="2"/>
  <c r="X21" i="2" l="1"/>
  <c r="Y21" i="2"/>
  <c r="AA21" i="2"/>
  <c r="T22" i="2"/>
  <c r="S23" i="2"/>
  <c r="W22" i="2"/>
  <c r="AB22" i="2"/>
  <c r="U21" i="2"/>
  <c r="V21" i="2"/>
  <c r="V22" i="2" l="1"/>
  <c r="U22" i="2"/>
  <c r="AA22" i="2"/>
  <c r="Y22" i="2"/>
  <c r="X22" i="2"/>
  <c r="T23" i="2"/>
  <c r="S24" i="2"/>
  <c r="W23" i="2"/>
  <c r="AB23" i="2"/>
  <c r="X23" i="2" l="1"/>
  <c r="AA23" i="2"/>
  <c r="Y23" i="2"/>
  <c r="T24" i="2"/>
  <c r="S25" i="2"/>
  <c r="W24" i="2"/>
  <c r="AB24" i="2"/>
  <c r="V23" i="2"/>
  <c r="U23" i="2"/>
  <c r="V24" i="2" l="1"/>
  <c r="U24" i="2"/>
  <c r="AA24" i="2"/>
  <c r="X24" i="2"/>
  <c r="Y24" i="2"/>
  <c r="T25" i="2"/>
  <c r="W25" i="2"/>
  <c r="S26" i="2"/>
  <c r="AB25" i="2"/>
  <c r="T26" i="2" l="1"/>
  <c r="W26" i="2"/>
  <c r="S27" i="2"/>
  <c r="AB26" i="2"/>
  <c r="X25" i="2"/>
  <c r="AA25" i="2"/>
  <c r="Y25" i="2"/>
  <c r="V25" i="2"/>
  <c r="U25" i="2"/>
  <c r="AA26" i="2" l="1"/>
  <c r="X26" i="2"/>
  <c r="Y26" i="2"/>
  <c r="T27" i="2"/>
  <c r="S28" i="2"/>
  <c r="W27" i="2"/>
  <c r="AB27" i="2"/>
  <c r="V26" i="2"/>
  <c r="U26" i="2"/>
  <c r="V27" i="2" l="1"/>
  <c r="U27" i="2"/>
  <c r="X27" i="2"/>
  <c r="AA27" i="2"/>
  <c r="Y27" i="2"/>
  <c r="T28" i="2"/>
  <c r="W28" i="2"/>
  <c r="S29" i="2"/>
  <c r="AB28" i="2"/>
  <c r="AA28" i="2" l="1"/>
  <c r="X28" i="2"/>
  <c r="Y28" i="2"/>
  <c r="T29" i="2"/>
  <c r="W29" i="2"/>
  <c r="S30" i="2"/>
  <c r="AB29" i="2"/>
  <c r="V28" i="2"/>
  <c r="U28" i="2"/>
  <c r="T30" i="2" l="1"/>
  <c r="W30" i="2"/>
  <c r="S31" i="2"/>
  <c r="AB30" i="2"/>
  <c r="V29" i="2"/>
  <c r="U29" i="2"/>
  <c r="X29" i="2"/>
  <c r="AA29" i="2"/>
  <c r="Y29" i="2"/>
  <c r="AA30" i="2" l="1"/>
  <c r="X30" i="2"/>
  <c r="Y30" i="2"/>
  <c r="T31" i="2"/>
  <c r="S32" i="2"/>
  <c r="W31" i="2"/>
  <c r="AB31" i="2"/>
  <c r="V30" i="2"/>
  <c r="U30" i="2"/>
  <c r="V31" i="2" l="1"/>
  <c r="U31" i="2"/>
  <c r="X31" i="2"/>
  <c r="AA31" i="2"/>
  <c r="Y31" i="2"/>
  <c r="T32" i="2"/>
  <c r="W32" i="2"/>
  <c r="S33" i="2"/>
  <c r="AB32" i="2"/>
  <c r="T33" i="2" l="1"/>
  <c r="W33" i="2"/>
  <c r="S34" i="2"/>
  <c r="AB33" i="2"/>
  <c r="AA32" i="2"/>
  <c r="X32" i="2"/>
  <c r="Y32" i="2"/>
  <c r="V32" i="2"/>
  <c r="U32" i="2"/>
  <c r="X33" i="2" l="1"/>
  <c r="AA33" i="2"/>
  <c r="Y33" i="2"/>
  <c r="T34" i="2"/>
  <c r="W34" i="2"/>
  <c r="S35" i="2"/>
  <c r="AB34" i="2"/>
  <c r="V33" i="2"/>
  <c r="U33" i="2"/>
  <c r="V34" i="2" l="1"/>
  <c r="U34" i="2"/>
  <c r="T35" i="2"/>
  <c r="S36" i="2"/>
  <c r="W35" i="2"/>
  <c r="AB35" i="2"/>
  <c r="AA34" i="2"/>
  <c r="X34" i="2"/>
  <c r="Y34" i="2"/>
  <c r="T36" i="2" l="1"/>
  <c r="W36" i="2"/>
  <c r="S37" i="2"/>
  <c r="AB36" i="2"/>
  <c r="V35" i="2"/>
  <c r="U35" i="2"/>
  <c r="X35" i="2"/>
  <c r="AA35" i="2"/>
  <c r="Y35" i="2"/>
  <c r="T37" i="2" l="1"/>
  <c r="W37" i="2"/>
  <c r="S38" i="2"/>
  <c r="AB37" i="2"/>
  <c r="AA36" i="2"/>
  <c r="X36" i="2"/>
  <c r="Y36" i="2"/>
  <c r="V36" i="2"/>
  <c r="U36" i="2"/>
  <c r="T38" i="2" l="1"/>
  <c r="W38" i="2"/>
  <c r="S39" i="2"/>
  <c r="AB38" i="2"/>
  <c r="X37" i="2"/>
  <c r="AA37" i="2"/>
  <c r="Y37" i="2"/>
  <c r="V37" i="2"/>
  <c r="U37" i="2"/>
  <c r="T39" i="2" l="1"/>
  <c r="S40" i="2"/>
  <c r="W39" i="2"/>
  <c r="AB39" i="2"/>
  <c r="AA38" i="2"/>
  <c r="X38" i="2"/>
  <c r="Y38" i="2"/>
  <c r="V38" i="2"/>
  <c r="U38" i="2"/>
  <c r="X39" i="2" l="1"/>
  <c r="AA39" i="2"/>
  <c r="Y39" i="2"/>
  <c r="T40" i="2"/>
  <c r="W40" i="2"/>
  <c r="S41" i="2"/>
  <c r="AB40" i="2"/>
  <c r="V39" i="2"/>
  <c r="U39" i="2"/>
  <c r="V40" i="2" l="1"/>
  <c r="U40" i="2"/>
  <c r="T41" i="2"/>
  <c r="W41" i="2"/>
  <c r="S42" i="2"/>
  <c r="AB41" i="2"/>
  <c r="AA40" i="2"/>
  <c r="X40" i="2"/>
  <c r="Y40" i="2"/>
  <c r="X41" i="2" l="1"/>
  <c r="AA41" i="2"/>
  <c r="Y41" i="2"/>
  <c r="V41" i="2"/>
  <c r="U41" i="2"/>
  <c r="T42" i="2"/>
  <c r="W42" i="2"/>
  <c r="S43" i="2"/>
  <c r="S44" i="2" s="1"/>
  <c r="AB42" i="2"/>
  <c r="S45" i="2" l="1"/>
  <c r="S46" i="2" s="1"/>
  <c r="S47" i="2" s="1"/>
  <c r="S48" i="2" s="1"/>
  <c r="AB44" i="2"/>
  <c r="T44" i="2"/>
  <c r="W44" i="2"/>
  <c r="T43" i="2"/>
  <c r="W43" i="2"/>
  <c r="AB43" i="2"/>
  <c r="AA42" i="2"/>
  <c r="X42" i="2"/>
  <c r="Y42" i="2"/>
  <c r="V42" i="2"/>
  <c r="U42" i="2"/>
  <c r="AB46" i="2" l="1"/>
  <c r="W46" i="2"/>
  <c r="Y46" i="2" s="1"/>
  <c r="AB45" i="2"/>
  <c r="T46" i="2"/>
  <c r="T45" i="2"/>
  <c r="U45" i="2" s="1"/>
  <c r="W45" i="2"/>
  <c r="X45" i="2" s="1"/>
  <c r="S49" i="2"/>
  <c r="S50" i="2" s="1"/>
  <c r="S51" i="2" s="1"/>
  <c r="S52" i="2" s="1"/>
  <c r="T48" i="2"/>
  <c r="W48" i="2"/>
  <c r="AB48" i="2"/>
  <c r="W47" i="2"/>
  <c r="T47" i="2"/>
  <c r="AB47" i="2"/>
  <c r="V44" i="2"/>
  <c r="U44" i="2"/>
  <c r="X44" i="2"/>
  <c r="AA44" i="2"/>
  <c r="Y44" i="2"/>
  <c r="X43" i="2"/>
  <c r="AA43" i="2"/>
  <c r="Y43" i="2"/>
  <c r="V43" i="2"/>
  <c r="U43" i="2"/>
  <c r="V45" i="2" l="1"/>
  <c r="U46" i="2"/>
  <c r="AA46" i="2"/>
  <c r="V46" i="2"/>
  <c r="Y45" i="2"/>
  <c r="AA45" i="2"/>
  <c r="X46" i="2"/>
  <c r="AB49" i="2"/>
  <c r="S53" i="2"/>
  <c r="S54" i="2" s="1"/>
  <c r="T52" i="2"/>
  <c r="V52" i="2" s="1"/>
  <c r="W52" i="2"/>
  <c r="AB52" i="2"/>
  <c r="T49" i="2"/>
  <c r="W49" i="2"/>
  <c r="Y49" i="2" s="1"/>
  <c r="W51" i="2"/>
  <c r="T51" i="2"/>
  <c r="AB51" i="2"/>
  <c r="T50" i="2"/>
  <c r="W50" i="2"/>
  <c r="AB50" i="2"/>
  <c r="X48" i="2"/>
  <c r="V48" i="2"/>
  <c r="U48" i="2"/>
  <c r="AA48" i="2"/>
  <c r="Y48" i="2"/>
  <c r="AA47" i="2"/>
  <c r="X47" i="2"/>
  <c r="Y47" i="2"/>
  <c r="U47" i="2"/>
  <c r="V47" i="2"/>
  <c r="U52" i="2" l="1"/>
  <c r="S55" i="2"/>
  <c r="S56" i="2" s="1"/>
  <c r="T54" i="2"/>
  <c r="W54" i="2"/>
  <c r="AB54" i="2"/>
  <c r="X52" i="2"/>
  <c r="AA52" i="2"/>
  <c r="Y52" i="2"/>
  <c r="T53" i="2"/>
  <c r="W53" i="2"/>
  <c r="AB53" i="2"/>
  <c r="X51" i="2"/>
  <c r="X49" i="2"/>
  <c r="AA49" i="2"/>
  <c r="V51" i="2"/>
  <c r="U51" i="2"/>
  <c r="V49" i="2"/>
  <c r="U49" i="2"/>
  <c r="AA51" i="2"/>
  <c r="Y51" i="2"/>
  <c r="V50" i="2"/>
  <c r="AA50" i="2"/>
  <c r="Y50" i="2"/>
  <c r="X50" i="2"/>
  <c r="U50" i="2"/>
  <c r="U54" i="2" l="1"/>
  <c r="S57" i="2"/>
  <c r="W56" i="2"/>
  <c r="T56" i="2"/>
  <c r="V56" i="2" s="1"/>
  <c r="AB56" i="2"/>
  <c r="AA54" i="2"/>
  <c r="Y54" i="2"/>
  <c r="V54" i="2"/>
  <c r="X54" i="2"/>
  <c r="T55" i="2"/>
  <c r="W55" i="2"/>
  <c r="AB55" i="2"/>
  <c r="V53" i="2"/>
  <c r="U53" i="2"/>
  <c r="X53" i="2"/>
  <c r="AA53" i="2"/>
  <c r="Y53" i="2"/>
  <c r="X56" i="2" l="1"/>
  <c r="S58" i="2"/>
  <c r="S59" i="2" s="1"/>
  <c r="S60" i="2" s="1"/>
  <c r="W57" i="2"/>
  <c r="T57" i="2"/>
  <c r="AB57" i="2"/>
  <c r="AA56" i="2"/>
  <c r="Y56" i="2"/>
  <c r="V55" i="2"/>
  <c r="U56" i="2"/>
  <c r="X55" i="2"/>
  <c r="Y55" i="2"/>
  <c r="AA55" i="2"/>
  <c r="U55" i="2"/>
  <c r="W60" i="2" l="1"/>
  <c r="T60" i="2"/>
  <c r="V60" i="2" s="1"/>
  <c r="AB60" i="2"/>
  <c r="AG60" i="2" s="1"/>
  <c r="T59" i="2"/>
  <c r="W59" i="2"/>
  <c r="X60" i="2" s="1"/>
  <c r="AB59" i="2"/>
  <c r="U57" i="2"/>
  <c r="V57" i="2"/>
  <c r="AA57" i="2"/>
  <c r="X57" i="2"/>
  <c r="Y57" i="2"/>
  <c r="W58" i="2"/>
  <c r="T58" i="2"/>
  <c r="AB58" i="2"/>
  <c r="AF60" i="2" l="1"/>
  <c r="AA60" i="2"/>
  <c r="AG59" i="2" s="1"/>
  <c r="Y60" i="2"/>
  <c r="V59" i="2"/>
  <c r="U60" i="2"/>
  <c r="AA59" i="2"/>
  <c r="AF59" i="2" s="1"/>
  <c r="Y59" i="2"/>
  <c r="V58" i="2"/>
  <c r="U59" i="2"/>
  <c r="X58" i="2"/>
  <c r="X59" i="2"/>
  <c r="AC5" i="2"/>
  <c r="AC6" i="2" s="1"/>
  <c r="AC7" i="2" s="1"/>
  <c r="AC8" i="2" s="1"/>
  <c r="AC9" i="2" s="1"/>
  <c r="AC10" i="2" s="1"/>
  <c r="AC11" i="2" s="1"/>
  <c r="AC12" i="2" s="1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AC23" i="2" s="1"/>
  <c r="AC24" i="2" s="1"/>
  <c r="AC25" i="2" s="1"/>
  <c r="AC26" i="2" s="1"/>
  <c r="AC27" i="2" s="1"/>
  <c r="AC28" i="2" s="1"/>
  <c r="AC29" i="2" s="1"/>
  <c r="AC30" i="2" s="1"/>
  <c r="AC31" i="2" s="1"/>
  <c r="AC32" i="2" s="1"/>
  <c r="AC33" i="2" s="1"/>
  <c r="AC34" i="2" s="1"/>
  <c r="AC35" i="2" s="1"/>
  <c r="AC36" i="2" s="1"/>
  <c r="AC37" i="2" s="1"/>
  <c r="AC38" i="2" s="1"/>
  <c r="AC39" i="2" s="1"/>
  <c r="AC40" i="2" s="1"/>
  <c r="AC41" i="2" s="1"/>
  <c r="AC42" i="2" s="1"/>
  <c r="AC43" i="2" s="1"/>
  <c r="AC44" i="2" s="1"/>
  <c r="AC45" i="2" s="1"/>
  <c r="AC46" i="2" s="1"/>
  <c r="AC47" i="2" s="1"/>
  <c r="AC48" i="2" s="1"/>
  <c r="AC49" i="2" s="1"/>
  <c r="AC50" i="2" s="1"/>
  <c r="AC51" i="2" s="1"/>
  <c r="AC52" i="2" s="1"/>
  <c r="AC53" i="2" s="1"/>
  <c r="AC54" i="2" s="1"/>
  <c r="AC55" i="2" s="1"/>
  <c r="AC56" i="2" s="1"/>
  <c r="AC57" i="2" s="1"/>
  <c r="AC58" i="2" s="1"/>
  <c r="AC59" i="2" s="1"/>
  <c r="AC60" i="2" s="1"/>
  <c r="AA58" i="2"/>
  <c r="Y58" i="2"/>
  <c r="U58" i="2"/>
</calcChain>
</file>

<file path=xl/sharedStrings.xml><?xml version="1.0" encoding="utf-8"?>
<sst xmlns="http://schemas.openxmlformats.org/spreadsheetml/2006/main" count="250" uniqueCount="38">
  <si>
    <t>Source: Ministério da Indústria, Comércio Exterior e Serviços (MIDC)</t>
  </si>
  <si>
    <t>Accumulated Data</t>
  </si>
  <si>
    <t>Weekly Data</t>
  </si>
  <si>
    <t>Monthly Data</t>
  </si>
  <si>
    <t>Working Days</t>
  </si>
  <si>
    <t>Year</t>
  </si>
  <si>
    <t>Month</t>
  </si>
  <si>
    <t>Week</t>
  </si>
  <si>
    <t>Price per tonne</t>
  </si>
  <si>
    <t>Exports per day</t>
  </si>
  <si>
    <t>Date</t>
  </si>
  <si>
    <t>Avg. Weekly Price $/t</t>
  </si>
  <si>
    <t>M/M</t>
  </si>
  <si>
    <t>Y/Y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</si>
  <si>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</si>
  <si>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</si>
  <si>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</si>
  <si>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</si>
  <si>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</si>
  <si>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</si>
  <si>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</si>
  <si>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</si>
  <si>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</si>
  <si>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</si>
  <si>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</si>
  <si>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</si>
  <si>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Iron Ore Exports (US$ MM)</t>
  </si>
  <si>
    <t xml:space="preserve">Iron Ore Exports (Kt) </t>
  </si>
  <si>
    <t xml:space="preserve">Exports - Kt/day </t>
  </si>
  <si>
    <t>Prices - $/t (RHS)</t>
  </si>
  <si>
    <t>Price Variation</t>
  </si>
  <si>
    <t>Daily exports variation</t>
  </si>
  <si>
    <t xml:space="preserve">Hist. Avg: </t>
  </si>
  <si>
    <t>RECEITA</t>
  </si>
  <si>
    <t>VOLUME</t>
  </si>
  <si>
    <t>VOLUME PER DAY</t>
  </si>
  <si>
    <t>PREÇO MEDIO</t>
  </si>
  <si>
    <t>#usar esse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</si>
</sst>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#,##0.0"/>
    <numFmt numFmtId="165" formatCode="mmmm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43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0" applyNumberFormat="1"/>
    <xf numFmtId="0" fontId="4" fillId="0" borderId="0" xfId="0" applyFont="1"/>
    <xf numFmtId="0" fontId="5" fillId="0" borderId="0" xfId="2" applyFont="1" applyBorder="1"/>
    <xf numFmtId="0" fontId="2" fillId="0" borderId="1" xfId="2"/>
    <xf numFmtId="0" fontId="5" fillId="0" borderId="0" xfId="2" applyFont="1" applyFill="1" applyBorder="1"/>
    <xf numFmtId="0" fontId="3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6" fillId="0" borderId="0" xfId="0" applyFont="1"/>
    <xf numFmtId="3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3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37" fontId="0" fillId="0" borderId="0" xfId="3" applyNumberFormat="1" applyFont="1" applyAlignment="1">
      <alignment horizontal="center"/>
    </xf>
    <xf numFmtId="9" fontId="0" fillId="0" borderId="0" xfId="1" applyFont="1"/>
    <xf numFmtId="9" fontId="0" fillId="0" borderId="0" xfId="1" applyFont="1" applyFill="1"/>
    <xf numFmtId="0" fontId="0" fillId="0" borderId="2" xfId="0" applyBorder="1"/>
    <xf numFmtId="0" fontId="0" fillId="0" borderId="4" xfId="0" applyBorder="1"/>
    <xf numFmtId="9" fontId="0" fillId="0" borderId="0" xfId="1" applyFont="1" applyBorder="1" applyAlignment="1">
      <alignment horizontal="center"/>
    </xf>
    <xf numFmtId="9" fontId="0" fillId="0" borderId="3" xfId="1" applyFont="1" applyBorder="1" applyAlignment="1">
      <alignment horizontal="center"/>
    </xf>
    <xf numFmtId="9" fontId="0" fillId="0" borderId="5" xfId="1" applyFont="1" applyBorder="1" applyAlignment="1">
      <alignment horizontal="center"/>
    </xf>
    <xf numFmtId="9" fontId="0" fillId="0" borderId="6" xfId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</cellXfs>
  <cellStyles count="4">
    <cellStyle name="Comma" xfId="3" builtinId="3"/>
    <cellStyle name="Heading 3" xfId="2" builtinId="18"/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E32CD4D1-6255-49C9-A0A8-FC7B374A3A65}"/>
  </tableStyles>
  <colors>
    <mruColors>
      <color rgb="FFEACC80"/>
      <color rgb="FFEACC00"/>
      <color rgb="FFFFC000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MS Research">
      <a:dk1>
        <a:sysClr val="windowText" lastClr="000000"/>
      </a:dk1>
      <a:lt1>
        <a:sysClr val="window" lastClr="FFFFFF"/>
      </a:lt1>
      <a:dk2>
        <a:srgbClr val="003366"/>
      </a:dk2>
      <a:lt2>
        <a:srgbClr val="C6D9E2"/>
      </a:lt2>
      <a:accent1>
        <a:srgbClr val="137CB1"/>
      </a:accent1>
      <a:accent2>
        <a:srgbClr val="EACC80"/>
      </a:accent2>
      <a:accent3>
        <a:srgbClr val="4AAC6B"/>
      </a:accent3>
      <a:accent4>
        <a:srgbClr val="A8D7E2"/>
      </a:accent4>
      <a:accent5>
        <a:srgbClr val="E58061"/>
      </a:accent5>
      <a:accent6>
        <a:srgbClr val="BCE3A1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G222"/>
  <sheetViews>
    <sheetView showGridLines="0" tabSelected="1" zoomScale="85" zoomScaleNormal="85" workbookViewId="0">
      <pane xSplit="1" ySplit="4" topLeftCell="F5" activePane="bottomRight" state="frozen"/>
      <selection pane="topRight" activeCell="B1" sqref="B1"/>
      <selection pane="bottomLeft" activeCell="A7" sqref="A7"/>
      <selection pane="bottomRight" activeCell="M4" sqref="M4"/>
    </sheetView>
  </sheetViews>
  <sheetFormatPr defaultRowHeight="15" x14ac:dyDescent="0.25"/>
  <cols>
    <col min="1" max="1" width="3" customWidth="1"/>
    <col min="2" max="2" width="17.28515625" customWidth="1"/>
    <col min="3" max="4" width="8.42578125" customWidth="1"/>
    <col min="5" max="5" width="11.28515625" customWidth="1"/>
    <col min="6" max="6" width="7.7109375" customWidth="1"/>
    <col min="7" max="7" width="27.5703125" customWidth="1"/>
    <col min="8" max="8" width="21.5703125" customWidth="1"/>
    <col min="9" max="9" width="21.5703125" style="1" customWidth="1"/>
    <col min="10" max="10" width="19.42578125" customWidth="1"/>
    <col min="11" max="11" width="5.7109375" bestFit="1" customWidth="1"/>
    <col min="12" max="12" width="17.28515625" customWidth="1"/>
    <col min="13" max="13" width="19.5703125" bestFit="1" customWidth="1"/>
    <col min="14" max="14" width="27.5703125" customWidth="1"/>
    <col min="15" max="15" width="21.5703125" style="1" bestFit="1" customWidth="1"/>
    <col min="16" max="16" width="22.42578125" style="1" bestFit="1" customWidth="1"/>
    <col min="19" max="19" width="11.42578125" bestFit="1" customWidth="1"/>
    <col min="20" max="20" width="21.5703125" bestFit="1" customWidth="1"/>
    <col min="21" max="22" width="12" customWidth="1"/>
    <col min="23" max="23" width="24.7109375" bestFit="1" customWidth="1"/>
    <col min="24" max="25" width="12" customWidth="1"/>
    <col min="27" max="29" width="20.7109375" customWidth="1"/>
    <col min="30" max="30" width="11" bestFit="1" customWidth="1"/>
    <col min="31" max="31" width="22.28515625" bestFit="1" customWidth="1"/>
  </cols>
  <sheetData>
    <row r="1" spans="1:29" x14ac:dyDescent="0.25">
      <c r="B1" s="2" t="s">
        <v>0</v>
      </c>
    </row>
    <row r="2" spans="1:29" ht="10.15" customHeight="1" x14ac:dyDescent="0.25">
      <c r="A2" s="2"/>
      <c r="L2" t="s">
        <v>37</v>
      </c>
    </row>
    <row r="3" spans="1:29" ht="15" customHeight="1" thickBot="1" x14ac:dyDescent="0.3">
      <c r="B3" s="3" t="s">
        <v>1</v>
      </c>
      <c r="C3" s="4"/>
      <c r="D3" s="4"/>
      <c r="G3" t="s">
        <v>33</v>
      </c>
      <c r="H3" t="s">
        <v>34</v>
      </c>
      <c r="I3" s="1" t="s">
        <v>36</v>
      </c>
      <c r="J3" t="s">
        <v>35</v>
      </c>
      <c r="L3" s="5" t="s">
        <v>2</v>
      </c>
      <c r="N3" t="s">
        <v>33</v>
      </c>
      <c r="O3" t="s">
        <v>34</v>
      </c>
      <c r="P3" s="1" t="s">
        <v>36</v>
      </c>
      <c r="R3" s="5" t="s">
        <v>3</v>
      </c>
    </row>
    <row r="4" spans="1:29" x14ac:dyDescent="0.25">
      <c r="B4" s="6" t="s">
        <v>4</v>
      </c>
      <c r="C4" s="6" t="s">
        <v>5</v>
      </c>
      <c r="D4" s="6" t="s">
        <v>6</v>
      </c>
      <c r="E4" s="6" t="s">
        <v>6</v>
      </c>
      <c r="F4" s="6" t="s">
        <v>7</v>
      </c>
      <c r="G4" s="6" t="s">
        <v>26</v>
      </c>
      <c r="H4" s="6" t="s">
        <v>27</v>
      </c>
      <c r="I4" s="7" t="s">
        <v>8</v>
      </c>
      <c r="J4" s="6" t="s">
        <v>9</v>
      </c>
      <c r="L4" s="6" t="s">
        <v>4</v>
      </c>
      <c r="M4" s="6" t="s">
        <v>10</v>
      </c>
      <c r="N4" s="6" t="str">
        <f>G4</f>
        <v>Iron Ore Exports (US$ MM)</v>
      </c>
      <c r="O4" s="7" t="str">
        <f>H4</f>
        <v xml:space="preserve">Iron Ore Exports (Kt) </v>
      </c>
      <c r="P4" s="7" t="s">
        <v>11</v>
      </c>
      <c r="R4" s="6" t="s">
        <v>5</v>
      </c>
      <c r="S4" s="6" t="s">
        <v>6</v>
      </c>
      <c r="T4" s="7" t="str">
        <f>O4</f>
        <v xml:space="preserve">Iron Ore Exports (Kt) </v>
      </c>
      <c r="U4" s="6" t="s">
        <v>12</v>
      </c>
      <c r="V4" s="6" t="s">
        <v>13</v>
      </c>
      <c r="W4" s="6" t="str">
        <f>N4</f>
        <v>Iron Ore Exports (US$ MM)</v>
      </c>
      <c r="X4" s="6" t="s">
        <v>12</v>
      </c>
      <c r="Y4" s="6" t="s">
        <v>13</v>
      </c>
      <c r="AA4" s="6" t="s">
        <v>29</v>
      </c>
      <c r="AB4" s="6" t="s">
        <v>28</v>
      </c>
      <c r="AC4" s="6" t="s">
        <v>32</v>
      </c>
    </row>
    <row r="5" spans="1:29" x14ac:dyDescent="0.25">
      <c r="A5" s="8" t="str">
        <f t="shared" ref="A5:A68" si="0">C5&amp;D5</f>
        <v>20191</v>
      </c>
      <c r="B5" s="9">
        <v>3</v>
      </c>
      <c r="C5" s="10">
        <v>2019</v>
      </c>
      <c r="D5" s="9">
        <v>1</v>
      </c>
      <c r="E5" s="11" t="s">
        <v>14</v>
      </c>
      <c r="F5" s="9">
        <v>1</v>
      </c>
      <c r="G5" s="11">
        <v>404.805792</v>
      </c>
      <c r="H5" s="11">
        <v>6956.9630800000004</v>
      </c>
      <c r="I5" s="12">
        <f>+G5/H5*1000</f>
        <v>58.187141047757287</v>
      </c>
      <c r="J5" s="12">
        <f>+H5/B5</f>
        <v>2318.9876933333335</v>
      </c>
      <c r="K5" s="1"/>
      <c r="L5" s="13">
        <f t="shared" ref="L5:L68" si="1">+B5</f>
        <v>3</v>
      </c>
      <c r="M5" s="12" t="str">
        <f t="shared" ref="M5:M68" si="2">F5&amp;" Week of "&amp;E5</f>
        <v>1 Week of January</v>
      </c>
      <c r="N5" s="12">
        <f t="shared" ref="N5:O20" si="3">+IF($E5 =$E4,G5-G4,G5)</f>
        <v>404.805792</v>
      </c>
      <c r="O5" s="12">
        <f t="shared" si="3"/>
        <v>6956.9630800000004</v>
      </c>
      <c r="P5" s="12">
        <f>+N5/O5*1000</f>
        <v>58.187141047757287</v>
      </c>
      <c r="R5" s="14">
        <f>+C9</f>
        <v>2019</v>
      </c>
      <c r="S5" s="15">
        <v>43496</v>
      </c>
      <c r="T5" s="13">
        <f t="shared" ref="T5:T36" si="4">+SUMIFS(O:O,D:D,MONTH(S5),C:C,R5)</f>
        <v>33160.673305999997</v>
      </c>
      <c r="U5" s="12"/>
      <c r="V5" s="12"/>
      <c r="W5" s="13">
        <f t="shared" ref="W5:W36" si="5">+SUMIFS(N:N,D:D,MONTH(S5),C:C,R5)</f>
        <v>1705.1606839999999</v>
      </c>
      <c r="X5" s="12"/>
      <c r="Y5" s="12"/>
      <c r="AA5" s="16">
        <f>W5/T5*1000</f>
        <v>51.421171948624853</v>
      </c>
      <c r="AB5" s="12">
        <f>IFERROR(SUMIFS($O$5:$O1159,$C$5:$C1159,$R5,$D$5:$D1159,MONTH($S5))/IF(MONTH(S5)=12,INDEX($B$5:$B1159,MATCH(CONCATENATE($R5+1,1),$A$5:$A1159,0)-1,0),INDEX($B$5:$B1159,MATCH(CONCATENATE($R5,MONTH($S5)+1),$A$5:$A1159,0)-1,0)),INDEX($J$5:$J$546,COUNT($J$5:$J$546)))</f>
        <v>1507.303332090909</v>
      </c>
      <c r="AC5" s="20">
        <f>AVERAGE(AB5:AB1015)</f>
        <v>1381.9549614815407</v>
      </c>
    </row>
    <row r="6" spans="1:29" x14ac:dyDescent="0.25">
      <c r="A6" s="8" t="str">
        <f t="shared" si="0"/>
        <v>20191</v>
      </c>
      <c r="B6" s="9">
        <v>8</v>
      </c>
      <c r="C6" s="10">
        <v>2019</v>
      </c>
      <c r="D6" s="9">
        <f t="shared" ref="D6:E9" si="6">+D5</f>
        <v>1</v>
      </c>
      <c r="E6" s="11" t="str">
        <f t="shared" si="6"/>
        <v>January</v>
      </c>
      <c r="F6" s="9">
        <f>+F5+1</f>
        <v>2</v>
      </c>
      <c r="G6" s="11">
        <v>773.22792400000003</v>
      </c>
      <c r="H6" s="11">
        <v>14847.834940000001</v>
      </c>
      <c r="I6" s="12">
        <f t="shared" ref="I6:I69" si="7">+G6/H6*1000</f>
        <v>52.076813025239623</v>
      </c>
      <c r="J6" s="12">
        <f t="shared" ref="J6:J69" si="8">+H6/B6</f>
        <v>1855.9793675000001</v>
      </c>
      <c r="K6" s="1"/>
      <c r="L6" s="13">
        <f t="shared" si="1"/>
        <v>8</v>
      </c>
      <c r="M6" s="12" t="str">
        <f t="shared" si="2"/>
        <v>2 Week of January</v>
      </c>
      <c r="N6" s="12">
        <f t="shared" si="3"/>
        <v>368.42213200000003</v>
      </c>
      <c r="O6" s="12">
        <f t="shared" si="3"/>
        <v>7890.8718600000002</v>
      </c>
      <c r="P6" s="12">
        <f t="shared" ref="P6:P69" si="9">+N6/O6*1000</f>
        <v>46.689660982531784</v>
      </c>
      <c r="R6" s="14">
        <f>+R5</f>
        <v>2019</v>
      </c>
      <c r="S6" s="15">
        <f>EOMONTH(S5,1)</f>
        <v>43524</v>
      </c>
      <c r="T6" s="13">
        <f t="shared" si="4"/>
        <v>28926.985073</v>
      </c>
      <c r="U6" s="17">
        <f t="shared" ref="U6:U43" si="10">+T6/T5-1</f>
        <v>-0.12767196232514266</v>
      </c>
      <c r="V6" s="17"/>
      <c r="W6" s="13">
        <f t="shared" si="5"/>
        <v>1529.1462260000001</v>
      </c>
      <c r="X6" s="17">
        <f t="shared" ref="X6:X43" si="11">+W6/W5-1</f>
        <v>-0.10322455804405584</v>
      </c>
      <c r="Y6" s="17"/>
      <c r="AA6" s="16">
        <f t="shared" ref="AA6:AA43" si="12">W6/T6*1000</f>
        <v>52.862274521214502</v>
      </c>
      <c r="AB6" s="12">
        <f>IFERROR(SUMIFS($O$5:$O1160,$C$5:$C1160,$R6,$D$5:$D1160,MONTH($S6))/IF(MONTH(S6)=12,INDEX($B$5:$B1160,MATCH(CONCATENATE($R6+1,1),$A$5:$A1160,0)-1,0),INDEX($B$5:$B1160,MATCH(CONCATENATE($R6,MONTH($S6)+1),$A$5:$A1160,0)-1,0)),INDEX($J$5:$J$546,COUNT($J$5:$J$546)))</f>
        <v>1446.34925365</v>
      </c>
      <c r="AC6" s="20">
        <f>AC5</f>
        <v>1381.9549614815407</v>
      </c>
    </row>
    <row r="7" spans="1:29" x14ac:dyDescent="0.25">
      <c r="A7" s="8" t="str">
        <f t="shared" si="0"/>
        <v>20191</v>
      </c>
      <c r="B7" s="9">
        <v>13</v>
      </c>
      <c r="C7" s="10">
        <v>2019</v>
      </c>
      <c r="D7" s="9">
        <f t="shared" si="6"/>
        <v>1</v>
      </c>
      <c r="E7" s="11" t="str">
        <f t="shared" si="6"/>
        <v>January</v>
      </c>
      <c r="F7" s="9">
        <f>+F6+1</f>
        <v>3</v>
      </c>
      <c r="G7" s="11">
        <v>1091.5940869999999</v>
      </c>
      <c r="H7" s="11">
        <v>20902.749980000001</v>
      </c>
      <c r="I7" s="12">
        <f t="shared" si="7"/>
        <v>52.222510820081091</v>
      </c>
      <c r="J7" s="12">
        <f t="shared" si="8"/>
        <v>1607.9038446153847</v>
      </c>
      <c r="K7" s="1"/>
      <c r="L7" s="13">
        <f t="shared" si="1"/>
        <v>13</v>
      </c>
      <c r="M7" s="12" t="str">
        <f t="shared" si="2"/>
        <v>3 Week of January</v>
      </c>
      <c r="N7" s="12">
        <f t="shared" si="3"/>
        <v>318.36616299999991</v>
      </c>
      <c r="O7" s="12">
        <f t="shared" si="3"/>
        <v>6054.9150399999999</v>
      </c>
      <c r="P7" s="12">
        <f t="shared" si="9"/>
        <v>52.579790285546252</v>
      </c>
      <c r="R7" s="14">
        <f t="shared" ref="R7:R16" si="13">+R6</f>
        <v>2019</v>
      </c>
      <c r="S7" s="15">
        <f t="shared" ref="S7:S60" si="14">EOMONTH(S6,1)</f>
        <v>43555</v>
      </c>
      <c r="T7" s="13">
        <f t="shared" si="4"/>
        <v>22182.535370000001</v>
      </c>
      <c r="U7" s="17">
        <f t="shared" si="10"/>
        <v>-0.23315425669075907</v>
      </c>
      <c r="V7" s="17"/>
      <c r="W7" s="13">
        <f t="shared" si="5"/>
        <v>1387.492076</v>
      </c>
      <c r="X7" s="17">
        <f t="shared" si="11"/>
        <v>-9.2636104769747596E-2</v>
      </c>
      <c r="Y7" s="17"/>
      <c r="AA7" s="16">
        <f t="shared" si="12"/>
        <v>62.548849933378918</v>
      </c>
      <c r="AB7" s="12">
        <f>IFERROR(SUMIFS($O$5:$O1161,$C$5:$C1161,$R7,$D$5:$D1161,MONTH($S7))/IF(MONTH(S7)=12,INDEX($B$5:$B1161,MATCH(CONCATENATE($R7+1,1),$A$5:$A1161,0)-1,0),INDEX($B$5:$B1161,MATCH(CONCATENATE($R7,MONTH($S7)+1),$A$5:$A1161,0)-1,0)),INDEX($J$5:$J$546,COUNT($J$5:$J$546)))</f>
        <v>1167.5018615789475</v>
      </c>
      <c r="AC7" s="20">
        <f t="shared" ref="AC7:AC60" si="15">AC6</f>
        <v>1381.9549614815407</v>
      </c>
    </row>
    <row r="8" spans="1:29" x14ac:dyDescent="0.25">
      <c r="A8" s="8" t="str">
        <f t="shared" si="0"/>
        <v>20191</v>
      </c>
      <c r="B8" s="9">
        <v>18</v>
      </c>
      <c r="C8" s="10">
        <v>2019</v>
      </c>
      <c r="D8" s="9">
        <f t="shared" si="6"/>
        <v>1</v>
      </c>
      <c r="E8" s="11" t="str">
        <f t="shared" si="6"/>
        <v>January</v>
      </c>
      <c r="F8" s="9">
        <f>+F7+1</f>
        <v>4</v>
      </c>
      <c r="G8" s="11">
        <v>1407.734845</v>
      </c>
      <c r="H8" s="11">
        <v>27448.476097999999</v>
      </c>
      <c r="I8" s="12">
        <f t="shared" si="7"/>
        <v>51.286448106405913</v>
      </c>
      <c r="J8" s="12">
        <f>+H8/B8</f>
        <v>1524.9153387777778</v>
      </c>
      <c r="K8" s="1"/>
      <c r="L8" s="13">
        <f t="shared" si="1"/>
        <v>18</v>
      </c>
      <c r="M8" s="12" t="str">
        <f t="shared" si="2"/>
        <v>4 Week of January</v>
      </c>
      <c r="N8" s="12">
        <f t="shared" si="3"/>
        <v>316.14075800000001</v>
      </c>
      <c r="O8" s="12">
        <f t="shared" si="3"/>
        <v>6545.7261179999987</v>
      </c>
      <c r="P8" s="12">
        <f t="shared" si="9"/>
        <v>48.297278606058548</v>
      </c>
      <c r="R8" s="14">
        <f t="shared" si="13"/>
        <v>2019</v>
      </c>
      <c r="S8" s="15">
        <f t="shared" si="14"/>
        <v>43585</v>
      </c>
      <c r="T8" s="13">
        <f t="shared" si="4"/>
        <v>18343.089199999999</v>
      </c>
      <c r="U8" s="17">
        <f t="shared" si="10"/>
        <v>-0.17308419015044274</v>
      </c>
      <c r="V8" s="17"/>
      <c r="W8" s="13">
        <f t="shared" si="5"/>
        <v>1076.4000000000001</v>
      </c>
      <c r="X8" s="17">
        <f t="shared" si="11"/>
        <v>-0.22421178569671329</v>
      </c>
      <c r="Y8" s="17"/>
      <c r="AA8" s="16">
        <f t="shared" si="12"/>
        <v>58.681500605688605</v>
      </c>
      <c r="AB8" s="12">
        <f>IFERROR(SUMIFS($O$5:$O1162,$C$5:$C1162,$R8,$D$5:$D1162,MONTH($S8))/IF(MONTH(S8)=12,INDEX($B$5:$B1162,MATCH(CONCATENATE($R8+1,1),$A$5:$A1162,0)-1,0),INDEX($B$5:$B1162,MATCH(CONCATENATE($R8,MONTH($S8)+1),$A$5:$A1162,0)-1,0)),INDEX($J$5:$J$546,COUNT($J$5:$J$546)))</f>
        <v>873.48043809523801</v>
      </c>
      <c r="AC8" s="20">
        <f t="shared" si="15"/>
        <v>1381.9549614815407</v>
      </c>
    </row>
    <row r="9" spans="1:29" x14ac:dyDescent="0.25">
      <c r="A9" s="8" t="str">
        <f t="shared" si="0"/>
        <v>20191</v>
      </c>
      <c r="B9" s="9">
        <v>22</v>
      </c>
      <c r="C9" s="10">
        <v>2019</v>
      </c>
      <c r="D9" s="9">
        <f t="shared" si="6"/>
        <v>1</v>
      </c>
      <c r="E9" s="11" t="str">
        <f t="shared" si="6"/>
        <v>January</v>
      </c>
      <c r="F9" s="9">
        <v>5</v>
      </c>
      <c r="G9" s="11">
        <v>1705.1606839999999</v>
      </c>
      <c r="H9" s="11">
        <v>33160.673305999997</v>
      </c>
      <c r="I9" s="12">
        <f t="shared" si="7"/>
        <v>51.421171948624853</v>
      </c>
      <c r="J9" s="12">
        <f t="shared" si="8"/>
        <v>1507.303332090909</v>
      </c>
      <c r="K9" s="1"/>
      <c r="L9" s="13">
        <f t="shared" si="1"/>
        <v>22</v>
      </c>
      <c r="M9" s="12" t="str">
        <f t="shared" si="2"/>
        <v>5 Week of January</v>
      </c>
      <c r="N9" s="12">
        <f t="shared" si="3"/>
        <v>297.425839</v>
      </c>
      <c r="O9" s="12">
        <f t="shared" si="3"/>
        <v>5712.1972079999978</v>
      </c>
      <c r="P9" s="12">
        <f t="shared" si="9"/>
        <v>52.068552287279523</v>
      </c>
      <c r="R9" s="14">
        <f t="shared" si="13"/>
        <v>2019</v>
      </c>
      <c r="S9" s="15">
        <f t="shared" si="14"/>
        <v>43616</v>
      </c>
      <c r="T9" s="13">
        <f t="shared" si="4"/>
        <v>29828.121672000001</v>
      </c>
      <c r="U9" s="17">
        <f t="shared" si="10"/>
        <v>0.62612313262915409</v>
      </c>
      <c r="V9" s="17"/>
      <c r="W9" s="13">
        <f t="shared" si="5"/>
        <v>1899.2184130000001</v>
      </c>
      <c r="X9" s="17">
        <f t="shared" si="11"/>
        <v>0.76441695745076177</v>
      </c>
      <c r="Y9" s="17"/>
      <c r="AA9" s="16">
        <f t="shared" si="12"/>
        <v>63.672075428833253</v>
      </c>
      <c r="AB9" s="12">
        <f>IFERROR(SUMIFS($O$5:$O1163,$C$5:$C1163,$R9,$D$5:$D1163,MONTH($S9))/IF(MONTH(S9)=12,INDEX($B$5:$B1163,MATCH(CONCATENATE($R9+1,1),$A$5:$A1163,0)-1,0),INDEX($B$5:$B1163,MATCH(CONCATENATE($R9,MONTH($S9)+1),$A$5:$A1163,0)-1,0)),INDEX($J$5:$J$546,COUNT($J$5:$J$546)))</f>
        <v>1355.8237123636363</v>
      </c>
      <c r="AC9" s="20">
        <f t="shared" si="15"/>
        <v>1381.9549614815407</v>
      </c>
    </row>
    <row r="10" spans="1:29" x14ac:dyDescent="0.25">
      <c r="A10" s="8" t="str">
        <f t="shared" si="0"/>
        <v>20192</v>
      </c>
      <c r="B10" s="9">
        <v>6</v>
      </c>
      <c r="C10" s="10">
        <v>2019</v>
      </c>
      <c r="D10" s="9">
        <v>2</v>
      </c>
      <c r="E10" s="11" t="s">
        <v>15</v>
      </c>
      <c r="F10" s="9">
        <v>2</v>
      </c>
      <c r="G10" s="11">
        <v>439</v>
      </c>
      <c r="H10" s="11">
        <v>8572.7000000000007</v>
      </c>
      <c r="I10" s="12">
        <f t="shared" si="7"/>
        <v>51.209070654519572</v>
      </c>
      <c r="J10" s="12">
        <f t="shared" si="8"/>
        <v>1428.7833333333335</v>
      </c>
      <c r="K10" s="1"/>
      <c r="L10" s="13">
        <f t="shared" si="1"/>
        <v>6</v>
      </c>
      <c r="M10" s="12" t="str">
        <f t="shared" si="2"/>
        <v>2 Week of February</v>
      </c>
      <c r="N10" s="12">
        <f t="shared" si="3"/>
        <v>439</v>
      </c>
      <c r="O10" s="12">
        <f t="shared" si="3"/>
        <v>8572.7000000000007</v>
      </c>
      <c r="P10" s="12">
        <f t="shared" si="9"/>
        <v>51.209070654519572</v>
      </c>
      <c r="R10" s="14">
        <f t="shared" si="13"/>
        <v>2019</v>
      </c>
      <c r="S10" s="15">
        <f t="shared" si="14"/>
        <v>43646</v>
      </c>
      <c r="T10" s="13">
        <f t="shared" si="4"/>
        <v>29397.780280999999</v>
      </c>
      <c r="U10" s="17">
        <f t="shared" si="10"/>
        <v>-1.4427371449405313E-2</v>
      </c>
      <c r="V10" s="17"/>
      <c r="W10" s="13">
        <f t="shared" si="5"/>
        <v>2043.2621750000001</v>
      </c>
      <c r="X10" s="17">
        <f t="shared" si="11"/>
        <v>7.5843705502238068E-2</v>
      </c>
      <c r="Y10" s="17"/>
      <c r="AA10" s="16">
        <f t="shared" si="12"/>
        <v>69.503961029349398</v>
      </c>
      <c r="AB10" s="12">
        <f>IFERROR(SUMIFS($O$5:$O1164,$C$5:$C1164,$R10,$D$5:$D1164,MONTH($S10))/IF(MONTH(S10)=12,INDEX($B$5:$B1164,MATCH(CONCATENATE($R10+1,1),$A$5:$A1164,0)-1,0),INDEX($B$5:$B1164,MATCH(CONCATENATE($R10,MONTH($S10)+1),$A$5:$A1164,0)-1,0)),INDEX($J$5:$J$546,COUNT($J$5:$J$546)))</f>
        <v>1547.2515937368421</v>
      </c>
      <c r="AC10" s="20">
        <f t="shared" si="15"/>
        <v>1381.9549614815407</v>
      </c>
    </row>
    <row r="11" spans="1:29" x14ac:dyDescent="0.25">
      <c r="A11" s="8" t="str">
        <f t="shared" si="0"/>
        <v>20192</v>
      </c>
      <c r="B11" s="9">
        <v>11</v>
      </c>
      <c r="C11" s="10">
        <v>2019</v>
      </c>
      <c r="D11" s="9">
        <v>2</v>
      </c>
      <c r="E11" s="11" t="s">
        <v>15</v>
      </c>
      <c r="F11" s="9">
        <v>3</v>
      </c>
      <c r="G11" s="11">
        <v>823.9</v>
      </c>
      <c r="H11" s="11">
        <v>15711.6</v>
      </c>
      <c r="I11" s="12">
        <f t="shared" si="7"/>
        <v>52.438962295374111</v>
      </c>
      <c r="J11" s="12">
        <f t="shared" si="8"/>
        <v>1428.3272727272727</v>
      </c>
      <c r="K11" s="1"/>
      <c r="L11" s="13">
        <f t="shared" si="1"/>
        <v>11</v>
      </c>
      <c r="M11" s="12" t="str">
        <f t="shared" si="2"/>
        <v>3 Week of February</v>
      </c>
      <c r="N11" s="12">
        <f t="shared" si="3"/>
        <v>384.9</v>
      </c>
      <c r="O11" s="12">
        <f t="shared" si="3"/>
        <v>7138.9</v>
      </c>
      <c r="P11" s="12">
        <f t="shared" si="9"/>
        <v>53.915869391642971</v>
      </c>
      <c r="R11" s="14">
        <f t="shared" si="13"/>
        <v>2019</v>
      </c>
      <c r="S11" s="15">
        <f t="shared" si="14"/>
        <v>43677</v>
      </c>
      <c r="T11" s="13">
        <f t="shared" si="4"/>
        <v>34268.797219</v>
      </c>
      <c r="U11" s="17">
        <f t="shared" si="10"/>
        <v>0.16569335818691644</v>
      </c>
      <c r="V11" s="17"/>
      <c r="W11" s="13">
        <f t="shared" si="5"/>
        <v>2560.1965279999999</v>
      </c>
      <c r="X11" s="17">
        <f t="shared" si="11"/>
        <v>0.25299462757391855</v>
      </c>
      <c r="Y11" s="17"/>
      <c r="AA11" s="16">
        <f t="shared" si="12"/>
        <v>74.709261362126938</v>
      </c>
      <c r="AB11" s="12">
        <f>IFERROR(SUMIFS($O$5:$O1165,$C$5:$C1165,$R11,$D$5:$D1165,MONTH($S11))/IF(MONTH(S11)=12,INDEX($B$5:$B1165,MATCH(CONCATENATE($R11+1,1),$A$5:$A1165,0)-1,0),INDEX($B$5:$B1165,MATCH(CONCATENATE($R11,MONTH($S11)+1),$A$5:$A1165,0)-1,0)),INDEX($J$5:$J$546,COUNT($J$5:$J$546)))</f>
        <v>1489.9477051739129</v>
      </c>
      <c r="AC11" s="20">
        <f t="shared" si="15"/>
        <v>1381.9549614815407</v>
      </c>
    </row>
    <row r="12" spans="1:29" x14ac:dyDescent="0.25">
      <c r="A12" s="8" t="str">
        <f t="shared" si="0"/>
        <v>20192</v>
      </c>
      <c r="B12" s="9">
        <v>16</v>
      </c>
      <c r="C12" s="10">
        <v>2019</v>
      </c>
      <c r="D12" s="9">
        <v>2</v>
      </c>
      <c r="E12" s="11" t="s">
        <v>15</v>
      </c>
      <c r="F12" s="9">
        <v>4</v>
      </c>
      <c r="G12" s="11">
        <v>1199.964911</v>
      </c>
      <c r="H12" s="11">
        <v>22795.553650000002</v>
      </c>
      <c r="I12" s="12">
        <f t="shared" si="7"/>
        <v>52.640305623811862</v>
      </c>
      <c r="J12" s="12">
        <f t="shared" si="8"/>
        <v>1424.7221031250001</v>
      </c>
      <c r="K12" s="1"/>
      <c r="L12" s="13">
        <f t="shared" si="1"/>
        <v>16</v>
      </c>
      <c r="M12" s="12" t="str">
        <f t="shared" si="2"/>
        <v>4 Week of February</v>
      </c>
      <c r="N12" s="12">
        <f t="shared" si="3"/>
        <v>376.06491100000005</v>
      </c>
      <c r="O12" s="12">
        <f t="shared" si="3"/>
        <v>7083.9536500000013</v>
      </c>
      <c r="P12" s="12">
        <f t="shared" si="9"/>
        <v>53.08686781145159</v>
      </c>
      <c r="R12" s="14">
        <f t="shared" si="13"/>
        <v>2019</v>
      </c>
      <c r="S12" s="15">
        <f t="shared" si="14"/>
        <v>43708</v>
      </c>
      <c r="T12" s="13">
        <f t="shared" si="4"/>
        <v>30108.378008</v>
      </c>
      <c r="U12" s="17">
        <f t="shared" si="10"/>
        <v>-0.12140546353034232</v>
      </c>
      <c r="V12" s="17"/>
      <c r="W12" s="13">
        <f t="shared" si="5"/>
        <v>2490.8555459999998</v>
      </c>
      <c r="X12" s="17">
        <f t="shared" si="11"/>
        <v>-2.7084241870356962E-2</v>
      </c>
      <c r="Y12" s="17"/>
      <c r="AA12" s="16">
        <f t="shared" si="12"/>
        <v>82.729649047788712</v>
      </c>
      <c r="AB12" s="12">
        <f>IFERROR(SUMIFS($O$5:$O1166,$C$5:$C1166,$R12,$D$5:$D1166,MONTH($S12))/IF(MONTH(S12)=12,INDEX($B$5:$B1166,MATCH(CONCATENATE($R12+1,1),$A$5:$A1166,0)-1,0),INDEX($B$5:$B1166,MATCH(CONCATENATE($R12,MONTH($S12)+1),$A$5:$A1166,0)-1,0)),INDEX($J$5:$J$546,COUNT($J$5:$J$546)))</f>
        <v>1368.5626367272728</v>
      </c>
      <c r="AC12" s="20">
        <f t="shared" si="15"/>
        <v>1381.9549614815407</v>
      </c>
    </row>
    <row r="13" spans="1:29" x14ac:dyDescent="0.25">
      <c r="A13" s="8" t="str">
        <f t="shared" si="0"/>
        <v>20192</v>
      </c>
      <c r="B13" s="9">
        <v>20</v>
      </c>
      <c r="C13" s="10">
        <v>2019</v>
      </c>
      <c r="D13" s="9">
        <v>2</v>
      </c>
      <c r="E13" s="11" t="s">
        <v>15</v>
      </c>
      <c r="F13" s="9">
        <v>5</v>
      </c>
      <c r="G13" s="11">
        <v>1529.1462260000001</v>
      </c>
      <c r="H13" s="11">
        <v>28926.985073</v>
      </c>
      <c r="I13" s="12">
        <f t="shared" si="7"/>
        <v>52.862274521214502</v>
      </c>
      <c r="J13" s="12">
        <f t="shared" si="8"/>
        <v>1446.34925365</v>
      </c>
      <c r="K13" s="1"/>
      <c r="L13" s="13">
        <f t="shared" si="1"/>
        <v>20</v>
      </c>
      <c r="M13" s="12" t="str">
        <f t="shared" si="2"/>
        <v>5 Week of February</v>
      </c>
      <c r="N13" s="12">
        <f t="shared" si="3"/>
        <v>329.18131500000004</v>
      </c>
      <c r="O13" s="12">
        <f t="shared" si="3"/>
        <v>6131.4314229999982</v>
      </c>
      <c r="P13" s="12">
        <f t="shared" si="9"/>
        <v>53.687514756372764</v>
      </c>
      <c r="R13" s="14">
        <f t="shared" si="13"/>
        <v>2019</v>
      </c>
      <c r="S13" s="15">
        <f t="shared" si="14"/>
        <v>43738</v>
      </c>
      <c r="T13" s="13">
        <f t="shared" si="4"/>
        <v>27135.981650000002</v>
      </c>
      <c r="U13" s="17">
        <f t="shared" si="10"/>
        <v>-9.8723231029257397E-2</v>
      </c>
      <c r="V13" s="17"/>
      <c r="W13" s="13">
        <f t="shared" si="5"/>
        <v>1845.5502429999999</v>
      </c>
      <c r="X13" s="17">
        <f t="shared" si="11"/>
        <v>-0.25906974173443298</v>
      </c>
      <c r="Y13" s="17"/>
      <c r="AA13" s="16">
        <f t="shared" si="12"/>
        <v>68.011184073011037</v>
      </c>
      <c r="AB13" s="12">
        <f>IFERROR(SUMIFS($O$5:$O1167,$C$5:$C1167,$R13,$D$5:$D1167,MONTH($S13))/IF(MONTH(S13)=12,INDEX($B$5:$B1167,MATCH(CONCATENATE($R13+1,1),$A$5:$A1167,0)-1,0),INDEX($B$5:$B1167,MATCH(CONCATENATE($R13,MONTH($S13)+1),$A$5:$A1167,0)-1,0)),INDEX($J$5:$J$546,COUNT($J$5:$J$546)))</f>
        <v>1292.1896023809525</v>
      </c>
      <c r="AC13" s="20">
        <f t="shared" si="15"/>
        <v>1381.9549614815407</v>
      </c>
    </row>
    <row r="14" spans="1:29" x14ac:dyDescent="0.25">
      <c r="A14" s="8" t="str">
        <f t="shared" si="0"/>
        <v>20193</v>
      </c>
      <c r="B14" s="9">
        <v>4</v>
      </c>
      <c r="C14" s="10">
        <v>2019</v>
      </c>
      <c r="D14" s="9">
        <v>3</v>
      </c>
      <c r="E14" s="11" t="s">
        <v>16</v>
      </c>
      <c r="F14" s="9">
        <v>2</v>
      </c>
      <c r="G14" s="11">
        <v>407.93863800000003</v>
      </c>
      <c r="H14" s="11">
        <v>6719.893478</v>
      </c>
      <c r="I14" s="12">
        <f t="shared" si="7"/>
        <v>60.706116746572633</v>
      </c>
      <c r="J14" s="12">
        <f t="shared" si="8"/>
        <v>1679.9733695</v>
      </c>
      <c r="K14" s="1"/>
      <c r="L14" s="13">
        <f t="shared" si="1"/>
        <v>4</v>
      </c>
      <c r="M14" s="12" t="str">
        <f t="shared" si="2"/>
        <v>2 Week of March</v>
      </c>
      <c r="N14" s="12">
        <f t="shared" si="3"/>
        <v>407.93863800000003</v>
      </c>
      <c r="O14" s="12">
        <f t="shared" si="3"/>
        <v>6719.893478</v>
      </c>
      <c r="P14" s="12">
        <f t="shared" si="9"/>
        <v>60.706116746572633</v>
      </c>
      <c r="R14" s="14">
        <f t="shared" si="13"/>
        <v>2019</v>
      </c>
      <c r="S14" s="15">
        <f t="shared" si="14"/>
        <v>43769</v>
      </c>
      <c r="T14" s="13">
        <f t="shared" si="4"/>
        <v>31196.034241000001</v>
      </c>
      <c r="U14" s="17">
        <f t="shared" si="10"/>
        <v>0.14961878451152333</v>
      </c>
      <c r="V14" s="17"/>
      <c r="W14" s="13">
        <f t="shared" si="5"/>
        <v>1961.2029749999999</v>
      </c>
      <c r="X14" s="17">
        <f t="shared" si="11"/>
        <v>6.2665718497049827E-2</v>
      </c>
      <c r="Y14" s="17"/>
      <c r="AA14" s="16">
        <f t="shared" si="12"/>
        <v>62.867060596518073</v>
      </c>
      <c r="AB14" s="12">
        <f>IFERROR(SUMIFS($O$5:$O1168,$C$5:$C1168,$R14,$D$5:$D1168,MONTH($S14))/IF(MONTH(S14)=12,INDEX($B$5:$B1168,MATCH(CONCATENATE($R14+1,1),$A$5:$A1168,0)-1,0),INDEX($B$5:$B1168,MATCH(CONCATENATE($R14,MONTH($S14)+1),$A$5:$A1168,0)-1,0)),INDEX($J$5:$J$546,COUNT($J$5:$J$546)))</f>
        <v>1356.349314826087</v>
      </c>
      <c r="AC14" s="20">
        <f t="shared" si="15"/>
        <v>1381.9549614815407</v>
      </c>
    </row>
    <row r="15" spans="1:29" x14ac:dyDescent="0.25">
      <c r="A15" s="8" t="str">
        <f t="shared" si="0"/>
        <v>20193</v>
      </c>
      <c r="B15" s="9">
        <v>9</v>
      </c>
      <c r="C15" s="10">
        <v>2019</v>
      </c>
      <c r="D15" s="9">
        <v>3</v>
      </c>
      <c r="E15" s="11" t="s">
        <v>16</v>
      </c>
      <c r="F15" s="9">
        <v>3</v>
      </c>
      <c r="G15" s="11">
        <v>718.70716600000003</v>
      </c>
      <c r="H15" s="11">
        <v>11647.027415</v>
      </c>
      <c r="I15" s="12">
        <f t="shared" si="7"/>
        <v>61.707347324896809</v>
      </c>
      <c r="J15" s="12">
        <f t="shared" si="8"/>
        <v>1294.1141572222223</v>
      </c>
      <c r="K15" s="1"/>
      <c r="L15" s="13">
        <f t="shared" si="1"/>
        <v>9</v>
      </c>
      <c r="M15" s="12" t="str">
        <f t="shared" si="2"/>
        <v>3 Week of March</v>
      </c>
      <c r="N15" s="12">
        <f t="shared" si="3"/>
        <v>310.768528</v>
      </c>
      <c r="O15" s="12">
        <f t="shared" si="3"/>
        <v>4927.1339370000005</v>
      </c>
      <c r="P15" s="12">
        <f t="shared" si="9"/>
        <v>63.072880090858376</v>
      </c>
      <c r="R15" s="14">
        <f t="shared" si="13"/>
        <v>2019</v>
      </c>
      <c r="S15" s="15">
        <f t="shared" si="14"/>
        <v>43799</v>
      </c>
      <c r="T15" s="13">
        <f t="shared" si="4"/>
        <v>27252.774730000001</v>
      </c>
      <c r="U15" s="17">
        <f t="shared" si="10"/>
        <v>-0.12640258952586647</v>
      </c>
      <c r="V15" s="17"/>
      <c r="W15" s="13">
        <f t="shared" si="5"/>
        <v>1775.5205169999999</v>
      </c>
      <c r="X15" s="17">
        <f t="shared" si="11"/>
        <v>-9.4677838228345523E-2</v>
      </c>
      <c r="Y15" s="17"/>
      <c r="AA15" s="16">
        <f t="shared" si="12"/>
        <v>65.150082316040198</v>
      </c>
      <c r="AB15" s="12">
        <f>IFERROR(SUMIFS($O$5:$O1169,$C$5:$C1169,$R15,$D$5:$D1169,MONTH($S15))/IF(MONTH(S15)=12,INDEX($B$5:$B1169,MATCH(CONCATENATE($R15+1,1),$A$5:$A1169,0)-1,0),INDEX($B$5:$B1169,MATCH(CONCATENATE($R15,MONTH($S15)+1),$A$5:$A1169,0)-1,0)),INDEX($J$5:$J$546,COUNT($J$5:$J$546)))</f>
        <v>1362.6387365000001</v>
      </c>
      <c r="AC15" s="20">
        <f t="shared" si="15"/>
        <v>1381.9549614815407</v>
      </c>
    </row>
    <row r="16" spans="1:29" x14ac:dyDescent="0.25">
      <c r="A16" s="8" t="str">
        <f t="shared" si="0"/>
        <v>20193</v>
      </c>
      <c r="B16" s="9">
        <v>14</v>
      </c>
      <c r="C16" s="10">
        <v>2019</v>
      </c>
      <c r="D16" s="9">
        <v>3</v>
      </c>
      <c r="E16" s="11" t="s">
        <v>16</v>
      </c>
      <c r="F16" s="9">
        <v>4</v>
      </c>
      <c r="G16" s="11">
        <v>1192.943162</v>
      </c>
      <c r="H16" s="11">
        <v>19080.32014</v>
      </c>
      <c r="I16" s="12">
        <f t="shared" si="7"/>
        <v>62.522177471179482</v>
      </c>
      <c r="J16" s="12">
        <f t="shared" si="8"/>
        <v>1362.8800100000001</v>
      </c>
      <c r="K16" s="1"/>
      <c r="L16" s="13">
        <f t="shared" si="1"/>
        <v>14</v>
      </c>
      <c r="M16" s="12" t="str">
        <f t="shared" si="2"/>
        <v>4 Week of March</v>
      </c>
      <c r="N16" s="12">
        <f t="shared" si="3"/>
        <v>474.235996</v>
      </c>
      <c r="O16" s="12">
        <f t="shared" si="3"/>
        <v>7433.2927249999993</v>
      </c>
      <c r="P16" s="12">
        <f t="shared" si="9"/>
        <v>63.798913018052851</v>
      </c>
      <c r="R16" s="14">
        <f t="shared" si="13"/>
        <v>2019</v>
      </c>
      <c r="S16" s="15">
        <f t="shared" si="14"/>
        <v>43830</v>
      </c>
      <c r="T16" s="13">
        <f t="shared" si="4"/>
        <v>24674.043996</v>
      </c>
      <c r="U16" s="17">
        <f t="shared" si="10"/>
        <v>-9.462268556314446E-2</v>
      </c>
      <c r="V16" s="17"/>
      <c r="W16" s="13">
        <f t="shared" si="5"/>
        <v>1489.272238</v>
      </c>
      <c r="X16" s="17">
        <f t="shared" si="11"/>
        <v>-0.16121935863836589</v>
      </c>
      <c r="Y16" s="17"/>
      <c r="AA16" s="16">
        <f t="shared" si="12"/>
        <v>60.357849659400436</v>
      </c>
      <c r="AB16" s="12">
        <f>IFERROR(SUMIFS($O$5:$O1170,$C$5:$C1170,$R16,$D$5:$D1170,MONTH($S16))/IF(MONTH(S16)=12,INDEX($B$5:$B1170,MATCH(CONCATENATE($R16+1,1),$A$5:$A1170,0)-1,0),INDEX($B$5:$B1170,MATCH(CONCATENATE($R16,MONTH($S16)+1),$A$5:$A1170,0)-1,0)),INDEX($J$5:$J$546,COUNT($J$5:$J$546)))</f>
        <v>1174.9544760000001</v>
      </c>
      <c r="AC16" s="20">
        <f t="shared" si="15"/>
        <v>1381.9549614815407</v>
      </c>
    </row>
    <row r="17" spans="1:29" x14ac:dyDescent="0.25">
      <c r="A17" s="8" t="str">
        <f t="shared" si="0"/>
        <v>20193</v>
      </c>
      <c r="B17" s="9">
        <v>19</v>
      </c>
      <c r="C17" s="10">
        <v>2019</v>
      </c>
      <c r="D17" s="9">
        <v>3</v>
      </c>
      <c r="E17" s="11" t="s">
        <v>16</v>
      </c>
      <c r="F17" s="9">
        <v>5</v>
      </c>
      <c r="G17" s="11">
        <v>1387.492076</v>
      </c>
      <c r="H17" s="11">
        <v>22182.535370000001</v>
      </c>
      <c r="I17" s="12">
        <f t="shared" si="7"/>
        <v>62.548849933378918</v>
      </c>
      <c r="J17" s="12">
        <f t="shared" si="8"/>
        <v>1167.5018615789475</v>
      </c>
      <c r="K17" s="1"/>
      <c r="L17" s="13">
        <f t="shared" si="1"/>
        <v>19</v>
      </c>
      <c r="M17" s="12" t="str">
        <f t="shared" si="2"/>
        <v>5 Week of March</v>
      </c>
      <c r="N17" s="12">
        <f t="shared" si="3"/>
        <v>194.54891399999997</v>
      </c>
      <c r="O17" s="12">
        <f t="shared" si="3"/>
        <v>3102.2152300000016</v>
      </c>
      <c r="P17" s="12">
        <f t="shared" si="9"/>
        <v>62.71290016199162</v>
      </c>
      <c r="R17" s="14">
        <f>R5+1</f>
        <v>2020</v>
      </c>
      <c r="S17" s="15">
        <f t="shared" si="14"/>
        <v>43861</v>
      </c>
      <c r="T17" s="13">
        <f t="shared" si="4"/>
        <v>26731.139676999999</v>
      </c>
      <c r="U17" s="17">
        <f t="shared" si="10"/>
        <v>8.3370836225042044E-2</v>
      </c>
      <c r="V17" s="17">
        <f>+T17/T5-1</f>
        <v>-0.19389032211950463</v>
      </c>
      <c r="W17" s="13">
        <f t="shared" si="5"/>
        <v>1738.783197</v>
      </c>
      <c r="X17" s="17">
        <f t="shared" si="11"/>
        <v>0.16753885061006546</v>
      </c>
      <c r="Y17" s="17">
        <f>+W17/W5-1</f>
        <v>1.971809068522945E-2</v>
      </c>
      <c r="AA17" s="16">
        <f t="shared" si="12"/>
        <v>65.047103042003229</v>
      </c>
      <c r="AB17" s="12">
        <f>IFERROR(SUMIFS($O$5:$O1171,$C$5:$C1171,$R17,$D$5:$D1171,MONTH($S17))/IF(MONTH(S17)=12,INDEX($B$5:$B1171,MATCH(CONCATENATE($R17+1,1),$A$5:$A1171,0)-1,0),INDEX($B$5:$B1171,MATCH(CONCATENATE($R17,MONTH($S17)+1),$A$5:$A1171,0)-1,0)),INDEX($J$5:$J$546,COUNT($J$5:$J$546)))</f>
        <v>1162.2234642173912</v>
      </c>
      <c r="AC17" s="20">
        <f t="shared" si="15"/>
        <v>1381.9549614815407</v>
      </c>
    </row>
    <row r="18" spans="1:29" x14ac:dyDescent="0.25">
      <c r="A18" s="8" t="str">
        <f t="shared" si="0"/>
        <v>20194</v>
      </c>
      <c r="B18" s="9">
        <v>5</v>
      </c>
      <c r="C18" s="10">
        <v>2019</v>
      </c>
      <c r="D18" s="9">
        <v>4</v>
      </c>
      <c r="E18" s="11" t="s">
        <v>17</v>
      </c>
      <c r="F18" s="9">
        <v>1</v>
      </c>
      <c r="G18" s="11">
        <v>240.9</v>
      </c>
      <c r="H18" s="11">
        <v>4337.8999999999996</v>
      </c>
      <c r="I18" s="12">
        <f t="shared" si="7"/>
        <v>55.533783628022782</v>
      </c>
      <c r="J18" s="12">
        <f t="shared" si="8"/>
        <v>867.57999999999993</v>
      </c>
      <c r="K18" s="1"/>
      <c r="L18" s="13">
        <f t="shared" si="1"/>
        <v>5</v>
      </c>
      <c r="M18" s="12" t="str">
        <f t="shared" si="2"/>
        <v>1 Week of April</v>
      </c>
      <c r="N18" s="12">
        <f t="shared" si="3"/>
        <v>240.9</v>
      </c>
      <c r="O18" s="12">
        <f t="shared" si="3"/>
        <v>4337.8999999999996</v>
      </c>
      <c r="P18" s="12">
        <f t="shared" si="9"/>
        <v>55.533783628022782</v>
      </c>
      <c r="R18" s="14">
        <f t="shared" ref="R18:R60" si="16">R6+1</f>
        <v>2020</v>
      </c>
      <c r="S18" s="15">
        <f t="shared" si="14"/>
        <v>43890</v>
      </c>
      <c r="T18" s="13">
        <f t="shared" si="4"/>
        <v>22100.166911</v>
      </c>
      <c r="U18" s="17">
        <f t="shared" si="10"/>
        <v>-0.17324262347050545</v>
      </c>
      <c r="V18" s="17">
        <f t="shared" ref="V18:V43" si="17">+T18/T6-1</f>
        <v>-0.2360017175924789</v>
      </c>
      <c r="W18" s="13">
        <f t="shared" si="5"/>
        <v>1513.117825</v>
      </c>
      <c r="X18" s="17">
        <f t="shared" si="11"/>
        <v>-0.12978350169782549</v>
      </c>
      <c r="Y18" s="17">
        <f t="shared" ref="Y18:Y43" si="18">+W18/W6-1</f>
        <v>-1.0481928233853521E-2</v>
      </c>
      <c r="AA18" s="16">
        <f t="shared" si="12"/>
        <v>68.466352815049106</v>
      </c>
      <c r="AB18" s="12">
        <f>IFERROR(SUMIFS($O$5:$O1172,$C$5:$C1172,$R18,$D$5:$D1172,MONTH($S18))/IF(MONTH(S18)=12,INDEX($B$5:$B1172,MATCH(CONCATENATE($R18+1,1),$A$5:$A1172,0)-1,0),INDEX($B$5:$B1172,MATCH(CONCATENATE($R18,MONTH($S18)+1),$A$5:$A1172,0)-1,0)),INDEX($J$5:$J$546,COUNT($J$5:$J$546)))</f>
        <v>1227.7870506111112</v>
      </c>
      <c r="AC18" s="20">
        <f t="shared" si="15"/>
        <v>1381.9549614815407</v>
      </c>
    </row>
    <row r="19" spans="1:29" x14ac:dyDescent="0.25">
      <c r="A19" s="8" t="str">
        <f t="shared" si="0"/>
        <v>20194</v>
      </c>
      <c r="B19" s="9">
        <v>10</v>
      </c>
      <c r="C19" s="10">
        <v>2019</v>
      </c>
      <c r="D19" s="9">
        <v>4</v>
      </c>
      <c r="E19" s="11" t="s">
        <v>17</v>
      </c>
      <c r="F19" s="9">
        <v>2</v>
      </c>
      <c r="G19" s="11">
        <v>420.30161700000002</v>
      </c>
      <c r="H19" s="11">
        <v>7475.5972000000002</v>
      </c>
      <c r="I19" s="12">
        <f t="shared" si="7"/>
        <v>56.223149235488506</v>
      </c>
      <c r="J19" s="12">
        <f t="shared" si="8"/>
        <v>747.55971999999997</v>
      </c>
      <c r="K19" s="1"/>
      <c r="L19" s="13">
        <f t="shared" si="1"/>
        <v>10</v>
      </c>
      <c r="M19" s="12" t="str">
        <f t="shared" si="2"/>
        <v>2 Week of April</v>
      </c>
      <c r="N19" s="12">
        <f t="shared" si="3"/>
        <v>179.40161700000002</v>
      </c>
      <c r="O19" s="12">
        <f t="shared" si="3"/>
        <v>3137.6972000000005</v>
      </c>
      <c r="P19" s="12">
        <f t="shared" si="9"/>
        <v>57.17620457448858</v>
      </c>
      <c r="R19" s="14">
        <f t="shared" si="16"/>
        <v>2020</v>
      </c>
      <c r="S19" s="15">
        <f t="shared" si="14"/>
        <v>43921</v>
      </c>
      <c r="T19" s="13">
        <f t="shared" si="4"/>
        <v>21709.418881000001</v>
      </c>
      <c r="U19" s="17">
        <f t="shared" si="10"/>
        <v>-1.7680772800204969E-2</v>
      </c>
      <c r="V19" s="17">
        <f t="shared" si="17"/>
        <v>-2.1328332452017595E-2</v>
      </c>
      <c r="W19" s="13">
        <f t="shared" si="5"/>
        <v>1390.2654869999999</v>
      </c>
      <c r="X19" s="17">
        <f t="shared" si="11"/>
        <v>-8.1191521222083396E-2</v>
      </c>
      <c r="Y19" s="17">
        <f t="shared" si="18"/>
        <v>1.9988661902814453E-3</v>
      </c>
      <c r="AA19" s="16">
        <f t="shared" si="12"/>
        <v>64.039737526864656</v>
      </c>
      <c r="AB19" s="12">
        <f>IFERROR(SUMIFS($O$5:$O1173,$C$5:$C1173,$R19,$D$5:$D1173,MONTH($S19))/IF(MONTH(S19)=12,INDEX($B$5:$B1173,MATCH(CONCATENATE($R19+1,1),$A$5:$A1173,0)-1,0),INDEX($B$5:$B1173,MATCH(CONCATENATE($R19,MONTH($S19)+1),$A$5:$A1173,0)-1,0)),INDEX($J$5:$J$546,COUNT($J$5:$J$546)))</f>
        <v>986.79176731818188</v>
      </c>
      <c r="AC19" s="20">
        <f t="shared" si="15"/>
        <v>1381.9549614815407</v>
      </c>
    </row>
    <row r="20" spans="1:29" x14ac:dyDescent="0.25">
      <c r="A20" s="8" t="str">
        <f t="shared" si="0"/>
        <v>20194</v>
      </c>
      <c r="B20" s="9">
        <v>14</v>
      </c>
      <c r="C20" s="10">
        <v>2019</v>
      </c>
      <c r="D20" s="9">
        <v>4</v>
      </c>
      <c r="E20" s="11" t="s">
        <v>17</v>
      </c>
      <c r="F20" s="9">
        <v>3</v>
      </c>
      <c r="G20" s="11">
        <v>632.41918899999996</v>
      </c>
      <c r="H20" s="11">
        <v>11146.7382</v>
      </c>
      <c r="I20" s="12">
        <f t="shared" si="7"/>
        <v>56.735807161955236</v>
      </c>
      <c r="J20" s="12">
        <f t="shared" si="8"/>
        <v>796.1955857142857</v>
      </c>
      <c r="K20" s="1"/>
      <c r="L20" s="13">
        <f t="shared" si="1"/>
        <v>14</v>
      </c>
      <c r="M20" s="12" t="str">
        <f t="shared" si="2"/>
        <v>3 Week of April</v>
      </c>
      <c r="N20" s="12">
        <f t="shared" si="3"/>
        <v>212.11757199999994</v>
      </c>
      <c r="O20" s="12">
        <f t="shared" si="3"/>
        <v>3671.1409999999996</v>
      </c>
      <c r="P20" s="12">
        <f t="shared" si="9"/>
        <v>57.779739868340656</v>
      </c>
      <c r="R20" s="14">
        <f t="shared" si="16"/>
        <v>2020</v>
      </c>
      <c r="S20" s="15">
        <f t="shared" si="14"/>
        <v>43951</v>
      </c>
      <c r="T20" s="13">
        <f t="shared" si="4"/>
        <v>24009.973086999998</v>
      </c>
      <c r="U20" s="17">
        <f t="shared" si="10"/>
        <v>0.10597032645647797</v>
      </c>
      <c r="V20" s="17">
        <f t="shared" si="17"/>
        <v>0.30893835957576865</v>
      </c>
      <c r="W20" s="13">
        <f t="shared" si="5"/>
        <v>1612.9393640000001</v>
      </c>
      <c r="X20" s="17">
        <f t="shared" si="11"/>
        <v>0.16016644236814037</v>
      </c>
      <c r="Y20" s="17">
        <f t="shared" si="18"/>
        <v>0.49845723151244892</v>
      </c>
      <c r="AA20" s="16">
        <f t="shared" si="12"/>
        <v>67.177891376867578</v>
      </c>
      <c r="AB20" s="12">
        <f>IFERROR(SUMIFS($O$5:$O1174,$C$5:$C1174,$R20,$D$5:$D1174,MONTH($S20))/IF(MONTH(S20)=12,INDEX($B$5:$B1174,MATCH(CONCATENATE($R20+1,1),$A$5:$A1174,0)-1,0),INDEX($B$5:$B1174,MATCH(CONCATENATE($R20,MONTH($S20)+1),$A$5:$A1174,0)-1,0)),INDEX($J$5:$J$546,COUNT($J$5:$J$546)))</f>
        <v>1200.4986543499999</v>
      </c>
      <c r="AC20" s="20">
        <f t="shared" si="15"/>
        <v>1381.9549614815407</v>
      </c>
    </row>
    <row r="21" spans="1:29" x14ac:dyDescent="0.25">
      <c r="A21" s="8" t="str">
        <f t="shared" si="0"/>
        <v>20194</v>
      </c>
      <c r="B21" s="9">
        <v>21</v>
      </c>
      <c r="C21" s="10">
        <v>2019</v>
      </c>
      <c r="D21" s="9">
        <v>4</v>
      </c>
      <c r="E21" s="11" t="s">
        <v>17</v>
      </c>
      <c r="F21" s="9">
        <v>5</v>
      </c>
      <c r="G21" s="11">
        <v>1076.4000000000001</v>
      </c>
      <c r="H21" s="11">
        <v>18343.089199999999</v>
      </c>
      <c r="I21" s="12">
        <f t="shared" si="7"/>
        <v>58.681500605688605</v>
      </c>
      <c r="J21" s="12">
        <f t="shared" si="8"/>
        <v>873.48043809523801</v>
      </c>
      <c r="K21" s="1"/>
      <c r="L21" s="13">
        <f t="shared" si="1"/>
        <v>21</v>
      </c>
      <c r="M21" s="12" t="str">
        <f t="shared" si="2"/>
        <v>5 Week of April</v>
      </c>
      <c r="N21" s="12">
        <f t="shared" ref="N21:O36" si="19">+IF($E21 =$E20,G21-G20,G21)</f>
        <v>443.98081100000013</v>
      </c>
      <c r="O21" s="12">
        <f t="shared" si="19"/>
        <v>7196.3509999999987</v>
      </c>
      <c r="P21" s="12">
        <f t="shared" si="9"/>
        <v>61.695269032875167</v>
      </c>
      <c r="R21" s="14">
        <f t="shared" si="16"/>
        <v>2020</v>
      </c>
      <c r="S21" s="15">
        <f t="shared" si="14"/>
        <v>43982</v>
      </c>
      <c r="T21" s="13">
        <f t="shared" si="4"/>
        <v>21459.428208000001</v>
      </c>
      <c r="U21" s="17">
        <f t="shared" si="10"/>
        <v>-0.1062285605135046</v>
      </c>
      <c r="V21" s="17">
        <f t="shared" si="17"/>
        <v>-0.2805638771366481</v>
      </c>
      <c r="W21" s="13">
        <f t="shared" si="5"/>
        <v>1359.155512</v>
      </c>
      <c r="X21" s="17">
        <f t="shared" si="11"/>
        <v>-0.15734246287512643</v>
      </c>
      <c r="Y21" s="17">
        <f t="shared" si="18"/>
        <v>-0.28436060713360412</v>
      </c>
      <c r="AA21" s="16">
        <f t="shared" si="12"/>
        <v>63.336054382535295</v>
      </c>
      <c r="AB21" s="12">
        <f>IFERROR(SUMIFS($O$5:$O1175,$C$5:$C1175,$R21,$D$5:$D1175,MONTH($S21))/IF(MONTH(S21)=12,INDEX($B$5:$B1175,MATCH(CONCATENATE($R21+1,1),$A$5:$A1175,0)-1,0),INDEX($B$5:$B1175,MATCH(CONCATENATE($R21,MONTH($S21)+1),$A$5:$A1175,0)-1,0)),INDEX($J$5:$J$546,COUNT($J$5:$J$546)))</f>
        <v>1072.9714104</v>
      </c>
      <c r="AC21" s="20">
        <f t="shared" si="15"/>
        <v>1381.9549614815407</v>
      </c>
    </row>
    <row r="22" spans="1:29" x14ac:dyDescent="0.25">
      <c r="A22" s="8" t="str">
        <f t="shared" si="0"/>
        <v>20195</v>
      </c>
      <c r="B22" s="9">
        <v>7</v>
      </c>
      <c r="C22" s="10">
        <v>2019</v>
      </c>
      <c r="D22" s="9">
        <v>5</v>
      </c>
      <c r="E22" s="11" t="s">
        <v>18</v>
      </c>
      <c r="F22" s="9">
        <v>2</v>
      </c>
      <c r="G22" s="11">
        <v>563.51894100000004</v>
      </c>
      <c r="H22" s="11">
        <v>8847.9624380000005</v>
      </c>
      <c r="I22" s="12">
        <f t="shared" si="7"/>
        <v>63.689119946962414</v>
      </c>
      <c r="J22" s="12">
        <f t="shared" si="8"/>
        <v>1263.9946340000001</v>
      </c>
      <c r="K22" s="1"/>
      <c r="L22" s="13">
        <f t="shared" si="1"/>
        <v>7</v>
      </c>
      <c r="M22" s="12" t="str">
        <f t="shared" si="2"/>
        <v>2 Week of May</v>
      </c>
      <c r="N22" s="12">
        <f t="shared" si="19"/>
        <v>563.51894100000004</v>
      </c>
      <c r="O22" s="12">
        <f t="shared" si="19"/>
        <v>8847.9624380000005</v>
      </c>
      <c r="P22" s="12">
        <f t="shared" si="9"/>
        <v>63.689119946962414</v>
      </c>
      <c r="R22" s="14">
        <f t="shared" si="16"/>
        <v>2020</v>
      </c>
      <c r="S22" s="15">
        <f t="shared" si="14"/>
        <v>44012</v>
      </c>
      <c r="T22" s="13">
        <f t="shared" si="4"/>
        <v>30048.386267999998</v>
      </c>
      <c r="U22" s="17">
        <f t="shared" si="10"/>
        <v>0.40024170153788452</v>
      </c>
      <c r="V22" s="17">
        <f t="shared" si="17"/>
        <v>2.2131126254470557E-2</v>
      </c>
      <c r="W22" s="13">
        <f t="shared" si="5"/>
        <v>1883.6143259999999</v>
      </c>
      <c r="X22" s="17">
        <f t="shared" si="11"/>
        <v>0.38587108639853707</v>
      </c>
      <c r="Y22" s="17">
        <f t="shared" si="18"/>
        <v>-7.8133805320406369E-2</v>
      </c>
      <c r="AA22" s="16">
        <f t="shared" si="12"/>
        <v>62.686039416564377</v>
      </c>
      <c r="AB22" s="12">
        <f>IFERROR(SUMIFS($O$5:$O1176,$C$5:$C1176,$R22,$D$5:$D1176,MONTH($S22))/IF(MONTH(S22)=12,INDEX($B$5:$B1176,MATCH(CONCATENATE($R22+1,1),$A$5:$A1176,0)-1,0),INDEX($B$5:$B1176,MATCH(CONCATENATE($R22,MONTH($S22)+1),$A$5:$A1176,0)-1,0)),INDEX($J$5:$J$546,COUNT($J$5:$J$546)))</f>
        <v>1430.8755365714285</v>
      </c>
      <c r="AC22" s="20">
        <f t="shared" si="15"/>
        <v>1381.9549614815407</v>
      </c>
    </row>
    <row r="23" spans="1:29" x14ac:dyDescent="0.25">
      <c r="A23" s="8" t="str">
        <f t="shared" si="0"/>
        <v>20195</v>
      </c>
      <c r="B23" s="9">
        <v>12</v>
      </c>
      <c r="C23" s="10">
        <v>2019</v>
      </c>
      <c r="D23" s="9">
        <v>5</v>
      </c>
      <c r="E23" s="11" t="s">
        <v>18</v>
      </c>
      <c r="F23" s="9">
        <v>3</v>
      </c>
      <c r="G23" s="11">
        <v>1047.5999999999999</v>
      </c>
      <c r="H23" s="11">
        <v>16171.6</v>
      </c>
      <c r="I23" s="12">
        <f t="shared" si="7"/>
        <v>64.780232011674784</v>
      </c>
      <c r="J23" s="12">
        <f t="shared" si="8"/>
        <v>1347.6333333333334</v>
      </c>
      <c r="K23" s="1"/>
      <c r="L23" s="13">
        <f t="shared" si="1"/>
        <v>12</v>
      </c>
      <c r="M23" s="12" t="str">
        <f t="shared" si="2"/>
        <v>3 Week of May</v>
      </c>
      <c r="N23" s="12">
        <f t="shared" si="19"/>
        <v>484.08105899999987</v>
      </c>
      <c r="O23" s="12">
        <f t="shared" si="19"/>
        <v>7323.6375619999999</v>
      </c>
      <c r="P23" s="12">
        <f t="shared" si="9"/>
        <v>66.098445601915202</v>
      </c>
      <c r="R23" s="14">
        <f t="shared" si="16"/>
        <v>2020</v>
      </c>
      <c r="S23" s="15">
        <f t="shared" si="14"/>
        <v>44043</v>
      </c>
      <c r="T23" s="13">
        <f t="shared" si="4"/>
        <v>33991.814025</v>
      </c>
      <c r="U23" s="17">
        <f t="shared" si="10"/>
        <v>0.13123592467924139</v>
      </c>
      <c r="V23" s="17">
        <f t="shared" si="17"/>
        <v>-8.0826645951387333E-3</v>
      </c>
      <c r="W23" s="13">
        <f t="shared" si="5"/>
        <v>2388.4013129999998</v>
      </c>
      <c r="X23" s="17">
        <f t="shared" si="11"/>
        <v>0.26798850488250103</v>
      </c>
      <c r="Y23" s="17">
        <f t="shared" si="18"/>
        <v>-6.7102354495498395E-2</v>
      </c>
      <c r="AA23" s="16">
        <f t="shared" si="12"/>
        <v>70.26401448429317</v>
      </c>
      <c r="AB23" s="12">
        <f>IFERROR(SUMIFS($O$5:$O1177,$C$5:$C1177,$R23,$D$5:$D1177,MONTH($S23))/IF(MONTH(S23)=12,INDEX($B$5:$B1177,MATCH(CONCATENATE($R23+1,1),$A$5:$A1177,0)-1,0),INDEX($B$5:$B1177,MATCH(CONCATENATE($R23,MONTH($S23)+1),$A$5:$A1177,0)-1,0)),INDEX($J$5:$J$546,COUNT($J$5:$J$546)))</f>
        <v>1477.9049576086957</v>
      </c>
      <c r="AC23" s="20">
        <f t="shared" si="15"/>
        <v>1381.9549614815407</v>
      </c>
    </row>
    <row r="24" spans="1:29" x14ac:dyDescent="0.25">
      <c r="A24" s="8" t="str">
        <f t="shared" si="0"/>
        <v>20195</v>
      </c>
      <c r="B24" s="9">
        <v>17</v>
      </c>
      <c r="C24" s="10">
        <v>2019</v>
      </c>
      <c r="D24" s="9">
        <v>5</v>
      </c>
      <c r="E24" s="11" t="s">
        <v>18</v>
      </c>
      <c r="F24" s="9">
        <v>4</v>
      </c>
      <c r="G24" s="11">
        <v>1466.4</v>
      </c>
      <c r="H24" s="11">
        <v>22585.3</v>
      </c>
      <c r="I24" s="12">
        <f t="shared" si="7"/>
        <v>64.927187152705528</v>
      </c>
      <c r="J24" s="12">
        <f t="shared" si="8"/>
        <v>1328.5470588235294</v>
      </c>
      <c r="K24" s="1"/>
      <c r="L24" s="13">
        <f t="shared" si="1"/>
        <v>17</v>
      </c>
      <c r="M24" s="12" t="str">
        <f t="shared" si="2"/>
        <v>4 Week of May</v>
      </c>
      <c r="N24" s="12">
        <f t="shared" si="19"/>
        <v>418.80000000000018</v>
      </c>
      <c r="O24" s="12">
        <f t="shared" si="19"/>
        <v>6413.6999999999989</v>
      </c>
      <c r="P24" s="12">
        <f t="shared" si="9"/>
        <v>65.297722063707411</v>
      </c>
      <c r="R24" s="14">
        <f t="shared" si="16"/>
        <v>2020</v>
      </c>
      <c r="S24" s="15">
        <f t="shared" si="14"/>
        <v>44074</v>
      </c>
      <c r="T24" s="13">
        <f t="shared" si="4"/>
        <v>31326.950231999999</v>
      </c>
      <c r="U24" s="17">
        <f t="shared" si="10"/>
        <v>-7.8397222079412132E-2</v>
      </c>
      <c r="V24" s="17">
        <f t="shared" si="17"/>
        <v>4.0472861861778675E-2</v>
      </c>
      <c r="W24" s="13">
        <f t="shared" si="5"/>
        <v>2366.8123909999999</v>
      </c>
      <c r="X24" s="17">
        <f t="shared" si="11"/>
        <v>-9.0390680504536247E-3</v>
      </c>
      <c r="Y24" s="17">
        <f t="shared" si="18"/>
        <v>-4.9799417392629386E-2</v>
      </c>
      <c r="AA24" s="16">
        <f t="shared" si="12"/>
        <v>75.551956812646807</v>
      </c>
      <c r="AB24" s="12">
        <f>IFERROR(SUMIFS($O$5:$O1178,$C$5:$C1178,$R24,$D$5:$D1178,MONTH($S24))/IF(MONTH(S24)=12,INDEX($B$5:$B1178,MATCH(CONCATENATE($R24+1,1),$A$5:$A1178,0)-1,0),INDEX($B$5:$B1178,MATCH(CONCATENATE($R24,MONTH($S24)+1),$A$5:$A1178,0)-1,0)),INDEX($J$5:$J$546,COUNT($J$5:$J$546)))</f>
        <v>1491.7595348571429</v>
      </c>
      <c r="AC24" s="20">
        <f t="shared" si="15"/>
        <v>1381.9549614815407</v>
      </c>
    </row>
    <row r="25" spans="1:29" x14ac:dyDescent="0.25">
      <c r="A25" s="8" t="str">
        <f t="shared" si="0"/>
        <v>20195</v>
      </c>
      <c r="B25" s="9">
        <v>22</v>
      </c>
      <c r="C25" s="10">
        <v>2019</v>
      </c>
      <c r="D25" s="9">
        <v>5</v>
      </c>
      <c r="E25" s="11" t="s">
        <v>18</v>
      </c>
      <c r="F25" s="9">
        <v>5</v>
      </c>
      <c r="G25" s="11">
        <v>1899.2184130000001</v>
      </c>
      <c r="H25" s="11">
        <v>29828.121672000001</v>
      </c>
      <c r="I25" s="12">
        <f t="shared" si="7"/>
        <v>63.672075428833253</v>
      </c>
      <c r="J25" s="12">
        <f t="shared" si="8"/>
        <v>1355.8237123636363</v>
      </c>
      <c r="K25" s="1"/>
      <c r="L25" s="13">
        <f t="shared" si="1"/>
        <v>22</v>
      </c>
      <c r="M25" s="12" t="str">
        <f t="shared" si="2"/>
        <v>5 Week of May</v>
      </c>
      <c r="N25" s="12">
        <f t="shared" si="19"/>
        <v>432.81841299999996</v>
      </c>
      <c r="O25" s="12">
        <f t="shared" si="19"/>
        <v>7242.8216720000019</v>
      </c>
      <c r="P25" s="12">
        <f t="shared" si="9"/>
        <v>59.758258949441093</v>
      </c>
      <c r="R25" s="14">
        <f t="shared" si="16"/>
        <v>2020</v>
      </c>
      <c r="S25" s="15">
        <f t="shared" si="14"/>
        <v>44104</v>
      </c>
      <c r="T25" s="13">
        <f t="shared" si="4"/>
        <v>37856.041375000001</v>
      </c>
      <c r="U25" s="17">
        <f t="shared" si="10"/>
        <v>0.20841770726633446</v>
      </c>
      <c r="V25" s="17">
        <f t="shared" si="17"/>
        <v>0.395049637903923</v>
      </c>
      <c r="W25" s="13">
        <f t="shared" si="5"/>
        <v>3093.8457800000001</v>
      </c>
      <c r="X25" s="17">
        <f t="shared" si="11"/>
        <v>0.30717829252736917</v>
      </c>
      <c r="Y25" s="17">
        <f t="shared" si="18"/>
        <v>0.67638122653916843</v>
      </c>
      <c r="AA25" s="16">
        <f t="shared" si="12"/>
        <v>81.726606048226827</v>
      </c>
      <c r="AB25" s="12">
        <f>IFERROR(SUMIFS($O$5:$O1179,$C$5:$C1179,$R25,$D$5:$D1179,MONTH($S25))/IF(MONTH(S25)=12,INDEX($B$5:$B1179,MATCH(CONCATENATE($R25+1,1),$A$5:$A1179,0)-1,0),INDEX($B$5:$B1179,MATCH(CONCATENATE($R25,MONTH($S25)+1),$A$5:$A1179,0)-1,0)),INDEX($J$5:$J$546,COUNT($J$5:$J$546)))</f>
        <v>1802.668636904762</v>
      </c>
      <c r="AC25" s="20">
        <f t="shared" si="15"/>
        <v>1381.9549614815407</v>
      </c>
    </row>
    <row r="26" spans="1:29" x14ac:dyDescent="0.25">
      <c r="A26" s="8" t="str">
        <f t="shared" si="0"/>
        <v>20196</v>
      </c>
      <c r="B26" s="9">
        <v>5</v>
      </c>
      <c r="C26" s="10">
        <v>2019</v>
      </c>
      <c r="D26" s="9">
        <v>6</v>
      </c>
      <c r="E26" s="11" t="s">
        <v>19</v>
      </c>
      <c r="F26" s="9">
        <v>1</v>
      </c>
      <c r="G26" s="11">
        <v>507.2</v>
      </c>
      <c r="H26" s="11">
        <v>7587.1</v>
      </c>
      <c r="I26" s="12">
        <f t="shared" si="7"/>
        <v>66.850311713302844</v>
      </c>
      <c r="J26" s="12">
        <f t="shared" si="8"/>
        <v>1517.42</v>
      </c>
      <c r="K26" s="1"/>
      <c r="L26" s="13">
        <f t="shared" si="1"/>
        <v>5</v>
      </c>
      <c r="M26" s="12" t="str">
        <f t="shared" si="2"/>
        <v>1 Week of June</v>
      </c>
      <c r="N26" s="12">
        <f t="shared" si="19"/>
        <v>507.2</v>
      </c>
      <c r="O26" s="12">
        <f t="shared" si="19"/>
        <v>7587.1</v>
      </c>
      <c r="P26" s="12">
        <f t="shared" si="9"/>
        <v>66.850311713302844</v>
      </c>
      <c r="R26" s="14">
        <f t="shared" si="16"/>
        <v>2020</v>
      </c>
      <c r="S26" s="15">
        <f t="shared" si="14"/>
        <v>44135</v>
      </c>
      <c r="T26" s="13">
        <f t="shared" si="4"/>
        <v>31192.800783999999</v>
      </c>
      <c r="U26" s="17">
        <f t="shared" si="10"/>
        <v>-0.17601525011541175</v>
      </c>
      <c r="V26" s="17">
        <f t="shared" si="17"/>
        <v>-1.0364961696807118E-4</v>
      </c>
      <c r="W26" s="13">
        <f t="shared" si="5"/>
        <v>2799.172368</v>
      </c>
      <c r="X26" s="17">
        <f t="shared" si="11"/>
        <v>-9.5245022846613958E-2</v>
      </c>
      <c r="Y26" s="17">
        <f t="shared" si="18"/>
        <v>0.42727316023982675</v>
      </c>
      <c r="AA26" s="16">
        <f t="shared" si="12"/>
        <v>89.73776953802124</v>
      </c>
      <c r="AB26" s="12">
        <f>IFERROR(SUMIFS($O$5:$O1180,$C$5:$C1180,$R26,$D$5:$D1180,MONTH($S26))/IF(MONTH(S26)=12,INDEX($B$5:$B1180,MATCH(CONCATENATE($R26+1,1),$A$5:$A1180,0)-1,0),INDEX($B$5:$B1180,MATCH(CONCATENATE($R26,MONTH($S26)+1),$A$5:$A1180,0)-1,0)),INDEX($J$5:$J$546,COUNT($J$5:$J$546)))</f>
        <v>1559.6400392</v>
      </c>
      <c r="AC26" s="20">
        <f t="shared" si="15"/>
        <v>1381.9549614815407</v>
      </c>
    </row>
    <row r="27" spans="1:29" x14ac:dyDescent="0.25">
      <c r="A27" s="8" t="str">
        <f t="shared" si="0"/>
        <v>20196</v>
      </c>
      <c r="B27" s="9">
        <v>10</v>
      </c>
      <c r="C27" s="10">
        <v>2019</v>
      </c>
      <c r="D27" s="9">
        <v>6</v>
      </c>
      <c r="E27" s="11" t="s">
        <v>19</v>
      </c>
      <c r="F27" s="9">
        <v>2</v>
      </c>
      <c r="G27" s="11">
        <v>990.75353199999995</v>
      </c>
      <c r="H27" s="11">
        <v>14660.353660999999</v>
      </c>
      <c r="I27" s="12">
        <f t="shared" si="7"/>
        <v>67.580465990778805</v>
      </c>
      <c r="J27" s="12">
        <f t="shared" si="8"/>
        <v>1466.0353660999999</v>
      </c>
      <c r="K27" s="1"/>
      <c r="L27" s="13">
        <f t="shared" si="1"/>
        <v>10</v>
      </c>
      <c r="M27" s="12" t="str">
        <f t="shared" si="2"/>
        <v>2 Week of June</v>
      </c>
      <c r="N27" s="12">
        <f t="shared" si="19"/>
        <v>483.55353199999996</v>
      </c>
      <c r="O27" s="12">
        <f t="shared" si="19"/>
        <v>7073.2536609999988</v>
      </c>
      <c r="P27" s="12">
        <f t="shared" si="9"/>
        <v>68.363663340137649</v>
      </c>
      <c r="R27" s="14">
        <f t="shared" si="16"/>
        <v>2020</v>
      </c>
      <c r="S27" s="15">
        <f t="shared" si="14"/>
        <v>44165</v>
      </c>
      <c r="T27" s="13">
        <f t="shared" si="4"/>
        <v>29150.249890999999</v>
      </c>
      <c r="U27" s="17">
        <f t="shared" si="10"/>
        <v>-6.5481484241956989E-2</v>
      </c>
      <c r="V27" s="17">
        <f t="shared" si="17"/>
        <v>6.9625026434877002E-2</v>
      </c>
      <c r="W27" s="13">
        <f t="shared" si="5"/>
        <v>2586.299923</v>
      </c>
      <c r="X27" s="17">
        <f t="shared" si="11"/>
        <v>-7.6048351803392755E-2</v>
      </c>
      <c r="Y27" s="17">
        <f t="shared" si="18"/>
        <v>0.45664321996680157</v>
      </c>
      <c r="AA27" s="16">
        <f t="shared" si="12"/>
        <v>88.723078967446781</v>
      </c>
      <c r="AB27" s="12">
        <f>IFERROR(SUMIFS($O$5:$O1181,$C$5:$C1181,$R27,$D$5:$D1181,MONTH($S27))/IF(MONTH(S27)=12,INDEX($B$5:$B1181,MATCH(CONCATENATE($R27+1,1),$A$5:$A1181,0)-1,0),INDEX($B$5:$B1181,MATCH(CONCATENATE($R27,MONTH($S27)+1),$A$5:$A1181,0)-1,0)),INDEX($J$5:$J$546,COUNT($J$5:$J$546)))</f>
        <v>1457.5124945499999</v>
      </c>
      <c r="AC27" s="20">
        <f t="shared" si="15"/>
        <v>1381.9549614815407</v>
      </c>
    </row>
    <row r="28" spans="1:29" x14ac:dyDescent="0.25">
      <c r="A28" s="8" t="str">
        <f t="shared" si="0"/>
        <v>20196</v>
      </c>
      <c r="B28" s="9">
        <v>14</v>
      </c>
      <c r="C28" s="10">
        <v>2019</v>
      </c>
      <c r="D28" s="9">
        <v>6</v>
      </c>
      <c r="E28" s="11" t="s">
        <v>19</v>
      </c>
      <c r="F28" s="9">
        <v>3</v>
      </c>
      <c r="G28" s="11">
        <v>1409.3</v>
      </c>
      <c r="H28" s="11">
        <v>20499</v>
      </c>
      <c r="I28" s="12">
        <f t="shared" si="7"/>
        <v>68.749695107078381</v>
      </c>
      <c r="J28" s="12">
        <f t="shared" si="8"/>
        <v>1464.2142857142858</v>
      </c>
      <c r="K28" s="1"/>
      <c r="L28" s="13">
        <f t="shared" si="1"/>
        <v>14</v>
      </c>
      <c r="M28" s="12" t="str">
        <f t="shared" si="2"/>
        <v>3 Week of June</v>
      </c>
      <c r="N28" s="12">
        <f t="shared" si="19"/>
        <v>418.546468</v>
      </c>
      <c r="O28" s="12">
        <f t="shared" si="19"/>
        <v>5838.6463390000008</v>
      </c>
      <c r="P28" s="12">
        <f t="shared" si="9"/>
        <v>71.685531833682788</v>
      </c>
      <c r="R28" s="14">
        <f t="shared" si="16"/>
        <v>2020</v>
      </c>
      <c r="S28" s="15">
        <f t="shared" si="14"/>
        <v>44196</v>
      </c>
      <c r="T28" s="13">
        <f t="shared" si="4"/>
        <v>33165.506077999999</v>
      </c>
      <c r="U28" s="17">
        <f t="shared" si="10"/>
        <v>0.13774345681474554</v>
      </c>
      <c r="V28" s="17">
        <f t="shared" si="17"/>
        <v>0.34414553542080828</v>
      </c>
      <c r="W28" s="13">
        <f t="shared" si="5"/>
        <v>3000.736202</v>
      </c>
      <c r="X28" s="17">
        <f t="shared" si="11"/>
        <v>0.16024293057213224</v>
      </c>
      <c r="Y28" s="17">
        <f t="shared" si="18"/>
        <v>1.0149010539737193</v>
      </c>
      <c r="AA28" s="16">
        <f t="shared" si="12"/>
        <v>90.477624401169862</v>
      </c>
      <c r="AB28" s="12">
        <f>IFERROR(SUMIFS($O$5:$O1182,$C$5:$C1182,$R28,$D$5:$D1182,MONTH($S28))/IF(MONTH(S28)=12,INDEX($B$5:$B1182,MATCH(CONCATENATE($R28+1,1),$A$5:$A1182,0)-1,0),INDEX($B$5:$B1182,MATCH(CONCATENATE($R28,MONTH($S28)+1),$A$5:$A1182,0)-1,0)),INDEX($J$5:$J$546,COUNT($J$5:$J$546)))</f>
        <v>1507.5230035454545</v>
      </c>
      <c r="AC28" s="20">
        <f t="shared" si="15"/>
        <v>1381.9549614815407</v>
      </c>
    </row>
    <row r="29" spans="1:29" x14ac:dyDescent="0.25">
      <c r="A29" s="8" t="str">
        <f t="shared" si="0"/>
        <v>20196</v>
      </c>
      <c r="B29" s="9">
        <v>19</v>
      </c>
      <c r="C29" s="10">
        <v>2019</v>
      </c>
      <c r="D29" s="9">
        <v>6</v>
      </c>
      <c r="E29" s="11" t="s">
        <v>19</v>
      </c>
      <c r="F29" s="9">
        <v>4</v>
      </c>
      <c r="G29" s="11">
        <v>2043.2621750000001</v>
      </c>
      <c r="H29" s="11">
        <v>29397.780280999999</v>
      </c>
      <c r="I29" s="12">
        <f t="shared" si="7"/>
        <v>69.503961029349398</v>
      </c>
      <c r="J29" s="12">
        <f t="shared" si="8"/>
        <v>1547.2515937368421</v>
      </c>
      <c r="K29" s="1"/>
      <c r="L29" s="13">
        <f t="shared" si="1"/>
        <v>19</v>
      </c>
      <c r="M29" s="12" t="str">
        <f t="shared" si="2"/>
        <v>4 Week of June</v>
      </c>
      <c r="N29" s="12">
        <f t="shared" si="19"/>
        <v>633.96217500000012</v>
      </c>
      <c r="O29" s="12">
        <f t="shared" si="19"/>
        <v>8898.7802809999994</v>
      </c>
      <c r="P29" s="12">
        <f t="shared" si="9"/>
        <v>71.241468491315374</v>
      </c>
      <c r="R29" s="14">
        <f t="shared" si="16"/>
        <v>2021</v>
      </c>
      <c r="S29" s="15">
        <f t="shared" si="14"/>
        <v>44227</v>
      </c>
      <c r="T29" s="13">
        <f t="shared" si="4"/>
        <v>28996.092100000002</v>
      </c>
      <c r="U29" s="17">
        <f t="shared" si="10"/>
        <v>-0.12571537332173366</v>
      </c>
      <c r="V29" s="17">
        <f t="shared" si="17"/>
        <v>8.4730858854806357E-2</v>
      </c>
      <c r="W29" s="13">
        <f t="shared" si="5"/>
        <v>2745.7622000000001</v>
      </c>
      <c r="X29" s="17">
        <f t="shared" si="11"/>
        <v>-8.4970482187024299E-2</v>
      </c>
      <c r="Y29" s="17">
        <f t="shared" si="18"/>
        <v>0.57912855653159401</v>
      </c>
      <c r="AA29" s="16">
        <f t="shared" si="12"/>
        <v>94.694215707778085</v>
      </c>
      <c r="AB29" s="12">
        <f>IFERROR(SUMIFS($O$5:$O1183,$C$5:$C1183,$R29,$D$5:$D1183,MONTH($S29))/IF(MONTH(S29)=12,INDEX($B$5:$B1183,MATCH(CONCATENATE($R29+1,1),$A$5:$A1183,0)-1,0),INDEX($B$5:$B1183,MATCH(CONCATENATE($R29,MONTH($S29)+1),$A$5:$A1183,0)-1,0)),INDEX($J$5:$J$546,COUNT($J$5:$J$546)))</f>
        <v>1449.804605</v>
      </c>
      <c r="AC29" s="20">
        <f t="shared" si="15"/>
        <v>1381.9549614815407</v>
      </c>
    </row>
    <row r="30" spans="1:29" x14ac:dyDescent="0.25">
      <c r="A30" s="8" t="str">
        <f t="shared" si="0"/>
        <v>20197</v>
      </c>
      <c r="B30" s="9">
        <v>5</v>
      </c>
      <c r="C30" s="10">
        <v>2019</v>
      </c>
      <c r="D30" s="9">
        <v>7</v>
      </c>
      <c r="E30" s="11" t="s">
        <v>20</v>
      </c>
      <c r="F30" s="9">
        <v>1</v>
      </c>
      <c r="G30" s="11">
        <v>448.01682399999999</v>
      </c>
      <c r="H30" s="11">
        <v>6199.6205060000002</v>
      </c>
      <c r="I30" s="12">
        <f t="shared" si="7"/>
        <v>72.265201324243762</v>
      </c>
      <c r="J30" s="12">
        <f t="shared" si="8"/>
        <v>1239.9241012</v>
      </c>
      <c r="K30" s="1"/>
      <c r="L30" s="13">
        <f t="shared" si="1"/>
        <v>5</v>
      </c>
      <c r="M30" s="12" t="str">
        <f t="shared" si="2"/>
        <v>1 Week of July</v>
      </c>
      <c r="N30" s="12">
        <f t="shared" si="19"/>
        <v>448.01682399999999</v>
      </c>
      <c r="O30" s="12">
        <f t="shared" si="19"/>
        <v>6199.6205060000002</v>
      </c>
      <c r="P30" s="12">
        <f t="shared" si="9"/>
        <v>72.265201324243762</v>
      </c>
      <c r="R30" s="14">
        <f t="shared" si="16"/>
        <v>2021</v>
      </c>
      <c r="S30" s="15">
        <f t="shared" si="14"/>
        <v>44255</v>
      </c>
      <c r="T30" s="13">
        <f t="shared" si="4"/>
        <v>24048.573499999999</v>
      </c>
      <c r="U30" s="17">
        <f t="shared" si="10"/>
        <v>-0.17062708253709824</v>
      </c>
      <c r="V30" s="17">
        <f t="shared" si="17"/>
        <v>8.816252822191184E-2</v>
      </c>
      <c r="W30" s="13">
        <f t="shared" si="5"/>
        <v>2881.1687999999999</v>
      </c>
      <c r="X30" s="17">
        <f t="shared" si="11"/>
        <v>4.9314758575961015E-2</v>
      </c>
      <c r="Y30" s="17">
        <f t="shared" si="18"/>
        <v>0.90412719511780248</v>
      </c>
      <c r="AA30" s="16">
        <f t="shared" si="12"/>
        <v>119.80622468106061</v>
      </c>
      <c r="AB30" s="12">
        <f>IFERROR(SUMIFS($O$5:$O1184,$C$5:$C1184,$R30,$D$5:$D1184,MONTH($S30))/IF(MONTH(S30)=12,INDEX($B$5:$B1184,MATCH(CONCATENATE($R30+1,1),$A$5:$A1184,0)-1,0),INDEX($B$5:$B1184,MATCH(CONCATENATE($R30,MONTH($S30)+1),$A$5:$A1184,0)-1,0)),INDEX($J$5:$J$546,COUNT($J$5:$J$546)))</f>
        <v>1336.0318611111111</v>
      </c>
      <c r="AC30" s="20">
        <f t="shared" si="15"/>
        <v>1381.9549614815407</v>
      </c>
    </row>
    <row r="31" spans="1:29" x14ac:dyDescent="0.25">
      <c r="A31" s="8" t="str">
        <f t="shared" si="0"/>
        <v>20197</v>
      </c>
      <c r="B31" s="9">
        <v>9</v>
      </c>
      <c r="C31" s="10">
        <v>2019</v>
      </c>
      <c r="D31" s="9">
        <v>7</v>
      </c>
      <c r="E31" s="11" t="s">
        <v>20</v>
      </c>
      <c r="F31" s="9">
        <v>2</v>
      </c>
      <c r="G31" s="11">
        <v>915.11658199999999</v>
      </c>
      <c r="H31" s="11">
        <v>12442.830765000001</v>
      </c>
      <c r="I31" s="12">
        <f t="shared" si="7"/>
        <v>73.545690629667575</v>
      </c>
      <c r="J31" s="12">
        <f t="shared" si="8"/>
        <v>1382.5367516666668</v>
      </c>
      <c r="K31" s="1"/>
      <c r="L31" s="13">
        <f t="shared" si="1"/>
        <v>9</v>
      </c>
      <c r="M31" s="12" t="str">
        <f t="shared" si="2"/>
        <v>2 Week of July</v>
      </c>
      <c r="N31" s="12">
        <f t="shared" si="19"/>
        <v>467.09975800000001</v>
      </c>
      <c r="O31" s="12">
        <f t="shared" si="19"/>
        <v>6243.2102590000004</v>
      </c>
      <c r="P31" s="12">
        <f t="shared" si="9"/>
        <v>74.817239628706204</v>
      </c>
      <c r="R31" s="14">
        <f t="shared" si="16"/>
        <v>2021</v>
      </c>
      <c r="S31" s="15">
        <f t="shared" si="14"/>
        <v>44286</v>
      </c>
      <c r="T31" s="13">
        <f t="shared" si="4"/>
        <v>28417.756799999999</v>
      </c>
      <c r="U31" s="17">
        <f t="shared" si="10"/>
        <v>0.18168159953437568</v>
      </c>
      <c r="V31" s="17">
        <f t="shared" si="17"/>
        <v>0.3090058723253577</v>
      </c>
      <c r="W31" s="13">
        <f t="shared" si="5"/>
        <v>3596.9194000000002</v>
      </c>
      <c r="X31" s="17">
        <f t="shared" si="11"/>
        <v>0.24842369527255759</v>
      </c>
      <c r="Y31" s="17">
        <f t="shared" si="18"/>
        <v>1.5872176455747695</v>
      </c>
      <c r="AA31" s="16">
        <f t="shared" si="12"/>
        <v>126.57295314737863</v>
      </c>
      <c r="AB31" s="12">
        <f>IFERROR(SUMIFS($O$5:$O1185,$C$5:$C1185,$R31,$D$5:$D1185,MONTH($S31))/IF(MONTH(S31)=12,INDEX($B$5:$B1185,MATCH(CONCATENATE($R31+1,1),$A$5:$A1185,0)-1,0),INDEX($B$5:$B1185,MATCH(CONCATENATE($R31,MONTH($S31)+1),$A$5:$A1185,0)-1,0)),INDEX($J$5:$J$546,COUNT($J$5:$J$546)))</f>
        <v>1235.5546434782609</v>
      </c>
      <c r="AC31" s="20">
        <f t="shared" si="15"/>
        <v>1381.9549614815407</v>
      </c>
    </row>
    <row r="32" spans="1:29" x14ac:dyDescent="0.25">
      <c r="A32" s="8" t="str">
        <f t="shared" si="0"/>
        <v>20197</v>
      </c>
      <c r="B32" s="9">
        <v>15</v>
      </c>
      <c r="C32" s="10">
        <v>2019</v>
      </c>
      <c r="D32" s="9">
        <v>7</v>
      </c>
      <c r="E32" s="11" t="s">
        <v>20</v>
      </c>
      <c r="F32" s="9">
        <v>3</v>
      </c>
      <c r="G32" s="11">
        <v>1629.3422410000001</v>
      </c>
      <c r="H32" s="11">
        <v>22063.017799000001</v>
      </c>
      <c r="I32" s="12">
        <f t="shared" si="7"/>
        <v>73.849473170159413</v>
      </c>
      <c r="J32" s="12">
        <f t="shared" si="8"/>
        <v>1470.8678532666668</v>
      </c>
      <c r="K32" s="1"/>
      <c r="L32" s="13">
        <f t="shared" si="1"/>
        <v>15</v>
      </c>
      <c r="M32" s="12" t="str">
        <f t="shared" si="2"/>
        <v>3 Week of July</v>
      </c>
      <c r="N32" s="12">
        <f t="shared" si="19"/>
        <v>714.22565900000006</v>
      </c>
      <c r="O32" s="12">
        <f t="shared" si="19"/>
        <v>9620.1870340000005</v>
      </c>
      <c r="P32" s="12">
        <f t="shared" si="9"/>
        <v>74.242388061246501</v>
      </c>
      <c r="R32" s="14">
        <f t="shared" si="16"/>
        <v>2021</v>
      </c>
      <c r="S32" s="15">
        <f t="shared" si="14"/>
        <v>44316</v>
      </c>
      <c r="T32" s="13">
        <f t="shared" si="4"/>
        <v>25618.380915999998</v>
      </c>
      <c r="U32" s="17">
        <f t="shared" si="10"/>
        <v>-9.8507982304922859E-2</v>
      </c>
      <c r="V32" s="17">
        <f t="shared" si="17"/>
        <v>6.698915584669507E-2</v>
      </c>
      <c r="W32" s="13">
        <f t="shared" si="5"/>
        <v>3436.6206050000001</v>
      </c>
      <c r="X32" s="17">
        <f t="shared" si="11"/>
        <v>-4.4565578811690987E-2</v>
      </c>
      <c r="Y32" s="17">
        <f t="shared" si="18"/>
        <v>1.1306570362802555</v>
      </c>
      <c r="AA32" s="16">
        <f t="shared" si="12"/>
        <v>134.14667446269618</v>
      </c>
      <c r="AB32" s="12">
        <f>IFERROR(SUMIFS($O$5:$O1186,$C$5:$C1186,$R32,$D$5:$D1186,MONTH($S32))/IF(MONTH(S32)=12,INDEX($B$5:$B1186,MATCH(CONCATENATE($R32+1,1),$A$5:$A1186,0)-1,0),INDEX($B$5:$B1186,MATCH(CONCATENATE($R32,MONTH($S32)+1),$A$5:$A1186,0)-1,0)),INDEX($J$5:$J$546,COUNT($J$5:$J$546)))</f>
        <v>1280.9190457999998</v>
      </c>
      <c r="AC32" s="20">
        <f t="shared" si="15"/>
        <v>1381.9549614815407</v>
      </c>
    </row>
    <row r="33" spans="1:29" x14ac:dyDescent="0.25">
      <c r="A33" s="8" t="str">
        <f t="shared" si="0"/>
        <v>20197</v>
      </c>
      <c r="B33" s="9">
        <v>23</v>
      </c>
      <c r="C33" s="10">
        <v>2019</v>
      </c>
      <c r="D33" s="9">
        <v>7</v>
      </c>
      <c r="E33" s="11" t="s">
        <v>20</v>
      </c>
      <c r="F33" s="9">
        <v>5</v>
      </c>
      <c r="G33" s="11">
        <v>2560.1965279999999</v>
      </c>
      <c r="H33" s="11">
        <v>34268.797219</v>
      </c>
      <c r="I33" s="12">
        <f t="shared" si="7"/>
        <v>74.709261362126938</v>
      </c>
      <c r="J33" s="12">
        <f t="shared" si="8"/>
        <v>1489.9477051739129</v>
      </c>
      <c r="K33" s="1"/>
      <c r="L33" s="13">
        <f t="shared" si="1"/>
        <v>23</v>
      </c>
      <c r="M33" s="12" t="str">
        <f t="shared" si="2"/>
        <v>5 Week of July</v>
      </c>
      <c r="N33" s="12">
        <f t="shared" si="19"/>
        <v>930.85428699999989</v>
      </c>
      <c r="O33" s="12">
        <f t="shared" si="19"/>
        <v>12205.779419999999</v>
      </c>
      <c r="P33" s="12">
        <f t="shared" si="9"/>
        <v>76.263403996530684</v>
      </c>
      <c r="R33" s="14">
        <f t="shared" si="16"/>
        <v>2021</v>
      </c>
      <c r="S33" s="15">
        <f t="shared" si="14"/>
        <v>44347</v>
      </c>
      <c r="T33" s="13">
        <f t="shared" si="4"/>
        <v>26662.421699999999</v>
      </c>
      <c r="U33" s="17">
        <f t="shared" si="10"/>
        <v>4.0753581868553823E-2</v>
      </c>
      <c r="V33" s="17">
        <f t="shared" si="17"/>
        <v>0.24245722866279995</v>
      </c>
      <c r="W33" s="13">
        <f t="shared" si="5"/>
        <v>3533.9582999999998</v>
      </c>
      <c r="X33" s="17">
        <f t="shared" si="11"/>
        <v>2.8323666237227707E-2</v>
      </c>
      <c r="Y33" s="17">
        <f t="shared" si="18"/>
        <v>1.6001132826954976</v>
      </c>
      <c r="AA33" s="16">
        <f t="shared" si="12"/>
        <v>132.54453551756703</v>
      </c>
      <c r="AB33" s="12">
        <f>IFERROR(SUMIFS($O$5:$O1187,$C$5:$C1187,$R33,$D$5:$D1187,MONTH($S33))/IF(MONTH(S33)=12,INDEX($B$5:$B1187,MATCH(CONCATENATE($R33+1,1),$A$5:$A1187,0)-1,0),INDEX($B$5:$B1187,MATCH(CONCATENATE($R33,MONTH($S33)+1),$A$5:$A1187,0)-1,0)),INDEX($J$5:$J$546,COUNT($J$5:$J$546)))</f>
        <v>1269.6391285714285</v>
      </c>
      <c r="AC33" s="20">
        <f t="shared" si="15"/>
        <v>1381.9549614815407</v>
      </c>
    </row>
    <row r="34" spans="1:29" x14ac:dyDescent="0.25">
      <c r="A34" s="8" t="str">
        <f t="shared" si="0"/>
        <v>20198</v>
      </c>
      <c r="B34" s="9">
        <v>7</v>
      </c>
      <c r="C34" s="10">
        <v>2019</v>
      </c>
      <c r="D34" s="9">
        <v>8</v>
      </c>
      <c r="E34" s="11" t="s">
        <v>21</v>
      </c>
      <c r="F34" s="9">
        <v>2</v>
      </c>
      <c r="G34" s="11">
        <v>660.33480599999996</v>
      </c>
      <c r="H34" s="11">
        <v>8232.0027150000005</v>
      </c>
      <c r="I34" s="12">
        <f t="shared" si="7"/>
        <v>80.215571940563905</v>
      </c>
      <c r="J34" s="12">
        <f t="shared" si="8"/>
        <v>1176.0003878571429</v>
      </c>
      <c r="L34" s="13">
        <f t="shared" si="1"/>
        <v>7</v>
      </c>
      <c r="M34" s="12" t="str">
        <f t="shared" si="2"/>
        <v>2 Week of August</v>
      </c>
      <c r="N34" s="12">
        <f t="shared" si="19"/>
        <v>660.33480599999996</v>
      </c>
      <c r="O34" s="12">
        <f t="shared" si="19"/>
        <v>8232.0027150000005</v>
      </c>
      <c r="P34" s="12">
        <f t="shared" si="9"/>
        <v>80.215571940563905</v>
      </c>
      <c r="R34" s="14">
        <f t="shared" si="16"/>
        <v>2021</v>
      </c>
      <c r="S34" s="15">
        <f t="shared" si="14"/>
        <v>44377</v>
      </c>
      <c r="T34" s="13">
        <f t="shared" si="4"/>
        <v>33679.523200000003</v>
      </c>
      <c r="U34" s="17">
        <f t="shared" si="10"/>
        <v>0.26318320139689355</v>
      </c>
      <c r="V34" s="17">
        <f t="shared" si="17"/>
        <v>0.12084299301846313</v>
      </c>
      <c r="W34" s="13">
        <f t="shared" si="5"/>
        <v>5172.8428000000004</v>
      </c>
      <c r="X34" s="17">
        <f t="shared" si="11"/>
        <v>0.46375320840656231</v>
      </c>
      <c r="Y34" s="17">
        <f t="shared" si="18"/>
        <v>1.7462324577796826</v>
      </c>
      <c r="AA34" s="16">
        <f t="shared" si="12"/>
        <v>153.59014346141336</v>
      </c>
      <c r="AB34" s="12">
        <f>IFERROR(SUMIFS($O$5:$O1188,$C$5:$C1188,$R34,$D$5:$D1188,MONTH($S34))/IF(MONTH(S34)=12,INDEX($B$5:$B1188,MATCH(CONCATENATE($R34+1,1),$A$5:$A1188,0)-1,0),INDEX($B$5:$B1188,MATCH(CONCATENATE($R34,MONTH($S34)+1),$A$5:$A1188,0)-1,0)),INDEX($J$5:$J$546,COUNT($J$5:$J$546)))</f>
        <v>1603.7868190476192</v>
      </c>
      <c r="AC34" s="20">
        <f t="shared" si="15"/>
        <v>1381.9549614815407</v>
      </c>
    </row>
    <row r="35" spans="1:29" x14ac:dyDescent="0.25">
      <c r="A35" s="8" t="str">
        <f t="shared" si="0"/>
        <v>20198</v>
      </c>
      <c r="B35" s="9">
        <v>12</v>
      </c>
      <c r="C35" s="10">
        <v>2019</v>
      </c>
      <c r="D35" s="9">
        <v>8</v>
      </c>
      <c r="E35" s="11" t="s">
        <v>21</v>
      </c>
      <c r="F35" s="9">
        <v>3</v>
      </c>
      <c r="G35" s="11">
        <v>1117.1044010000001</v>
      </c>
      <c r="H35" s="11">
        <v>13999.882865</v>
      </c>
      <c r="I35" s="12">
        <f t="shared" si="7"/>
        <v>79.793839117953226</v>
      </c>
      <c r="J35" s="12">
        <f t="shared" si="8"/>
        <v>1166.6569054166666</v>
      </c>
      <c r="L35" s="13">
        <f t="shared" si="1"/>
        <v>12</v>
      </c>
      <c r="M35" s="12" t="str">
        <f t="shared" si="2"/>
        <v>3 Week of August</v>
      </c>
      <c r="N35" s="12">
        <f t="shared" si="19"/>
        <v>456.76959500000009</v>
      </c>
      <c r="O35" s="12">
        <f t="shared" si="19"/>
        <v>5767.880149999999</v>
      </c>
      <c r="P35" s="12">
        <f t="shared" si="9"/>
        <v>79.191935879596969</v>
      </c>
      <c r="R35" s="14">
        <f t="shared" si="16"/>
        <v>2021</v>
      </c>
      <c r="S35" s="15">
        <f t="shared" si="14"/>
        <v>44408</v>
      </c>
      <c r="T35" s="13">
        <f t="shared" si="4"/>
        <v>31730.259033999999</v>
      </c>
      <c r="U35" s="17">
        <f t="shared" si="10"/>
        <v>-5.7876833778929604E-2</v>
      </c>
      <c r="V35" s="17">
        <f t="shared" si="17"/>
        <v>-6.6532341855503607E-2</v>
      </c>
      <c r="W35" s="13">
        <f t="shared" si="5"/>
        <v>5038.825656</v>
      </c>
      <c r="X35" s="17">
        <f t="shared" si="11"/>
        <v>-2.5907832343175063E-2</v>
      </c>
      <c r="Y35" s="17">
        <f t="shared" si="18"/>
        <v>1.1097064503246656</v>
      </c>
      <c r="AA35" s="16">
        <f t="shared" si="12"/>
        <v>158.80190737178464</v>
      </c>
      <c r="AB35" s="12">
        <f>IFERROR(SUMIFS($O$5:$O1189,$C$5:$C1189,$R35,$D$5:$D1189,MONTH($S35))/IF(MONTH(S35)=12,INDEX($B$5:$B1189,MATCH(CONCATENATE($R35+1,1),$A$5:$A1189,0)-1,0),INDEX($B$5:$B1189,MATCH(CONCATENATE($R35,MONTH($S35)+1),$A$5:$A1189,0)-1,0)),INDEX($J$5:$J$546,COUNT($J$5:$J$546)))</f>
        <v>1442.2845015454545</v>
      </c>
      <c r="AC35" s="20">
        <f t="shared" si="15"/>
        <v>1381.9549614815407</v>
      </c>
    </row>
    <row r="36" spans="1:29" x14ac:dyDescent="0.25">
      <c r="A36" s="8" t="str">
        <f t="shared" si="0"/>
        <v>20198</v>
      </c>
      <c r="B36" s="9">
        <v>17</v>
      </c>
      <c r="C36" s="10">
        <v>2019</v>
      </c>
      <c r="D36" s="9">
        <v>8</v>
      </c>
      <c r="E36" s="11" t="s">
        <v>21</v>
      </c>
      <c r="F36" s="9">
        <v>4</v>
      </c>
      <c r="G36" s="11">
        <v>1841.859569</v>
      </c>
      <c r="H36" s="11">
        <v>22259.980471999999</v>
      </c>
      <c r="I36" s="12">
        <f t="shared" si="7"/>
        <v>82.743090063210374</v>
      </c>
      <c r="J36" s="12">
        <f t="shared" si="8"/>
        <v>1309.4106159999999</v>
      </c>
      <c r="L36" s="13">
        <f t="shared" si="1"/>
        <v>17</v>
      </c>
      <c r="M36" s="12" t="str">
        <f t="shared" si="2"/>
        <v>4 Week of August</v>
      </c>
      <c r="N36" s="12">
        <f t="shared" si="19"/>
        <v>724.75516799999991</v>
      </c>
      <c r="O36" s="12">
        <f t="shared" si="19"/>
        <v>8260.0976069999997</v>
      </c>
      <c r="P36" s="12">
        <f t="shared" si="9"/>
        <v>87.741719587648433</v>
      </c>
      <c r="R36" s="14">
        <f t="shared" si="16"/>
        <v>2021</v>
      </c>
      <c r="S36" s="15">
        <f t="shared" si="14"/>
        <v>44439</v>
      </c>
      <c r="T36" s="13">
        <f t="shared" si="4"/>
        <v>34836.092025999998</v>
      </c>
      <c r="U36" s="17">
        <f t="shared" si="10"/>
        <v>9.7882371167282267E-2</v>
      </c>
      <c r="V36" s="17">
        <f t="shared" si="17"/>
        <v>0.1120167066379627</v>
      </c>
      <c r="W36" s="13">
        <f t="shared" si="5"/>
        <v>5689.9439169999996</v>
      </c>
      <c r="X36" s="17">
        <f t="shared" si="11"/>
        <v>0.12922024008206723</v>
      </c>
      <c r="Y36" s="17">
        <f t="shared" si="18"/>
        <v>1.4040536286849274</v>
      </c>
      <c r="AA36" s="16">
        <f t="shared" si="12"/>
        <v>163.33473665052028</v>
      </c>
      <c r="AB36" s="12">
        <f>IFERROR(SUMIFS($O$5:$O1190,$C$5:$C1190,$R36,$D$5:$D1190,MONTH($S36))/IF(MONTH(S36)=12,INDEX($B$5:$B1190,MATCH(CONCATENATE($R36+1,1),$A$5:$A1190,0)-1,0),INDEX($B$5:$B1190,MATCH(CONCATENATE($R36,MONTH($S36)+1),$A$5:$A1190,0)-1,0)),INDEX($J$5:$J$546,COUNT($J$5:$J$546)))</f>
        <v>1583.4587284545453</v>
      </c>
      <c r="AC36" s="20">
        <f t="shared" si="15"/>
        <v>1381.9549614815407</v>
      </c>
    </row>
    <row r="37" spans="1:29" x14ac:dyDescent="0.25">
      <c r="A37" s="8" t="str">
        <f t="shared" si="0"/>
        <v>20198</v>
      </c>
      <c r="B37" s="9">
        <v>22</v>
      </c>
      <c r="C37" s="10">
        <v>2019</v>
      </c>
      <c r="D37" s="9">
        <v>8</v>
      </c>
      <c r="E37" s="11" t="s">
        <v>21</v>
      </c>
      <c r="F37" s="9">
        <v>5</v>
      </c>
      <c r="G37" s="11">
        <v>2490.8555459999998</v>
      </c>
      <c r="H37" s="11">
        <v>30108.378008</v>
      </c>
      <c r="I37" s="12">
        <f t="shared" si="7"/>
        <v>82.729649047788712</v>
      </c>
      <c r="J37" s="12">
        <f t="shared" si="8"/>
        <v>1368.5626367272728</v>
      </c>
      <c r="L37" s="13">
        <f t="shared" si="1"/>
        <v>22</v>
      </c>
      <c r="M37" s="12" t="str">
        <f t="shared" si="2"/>
        <v>5 Week of August</v>
      </c>
      <c r="N37" s="12">
        <f t="shared" ref="N37:O52" si="20">+IF($E37 =$E36,G37-G36,G37)</f>
        <v>648.99597699999981</v>
      </c>
      <c r="O37" s="12">
        <f t="shared" si="20"/>
        <v>7848.3975360000004</v>
      </c>
      <c r="P37" s="12">
        <f t="shared" si="9"/>
        <v>82.691527031232141</v>
      </c>
      <c r="R37" s="14">
        <f t="shared" si="16"/>
        <v>2021</v>
      </c>
      <c r="S37" s="15">
        <f t="shared" si="14"/>
        <v>44469</v>
      </c>
      <c r="T37" s="13">
        <f t="shared" ref="T37:T60" si="21">+SUMIFS(O:O,D:D,MONTH(S37),C:C,R37)</f>
        <v>33680.958643999998</v>
      </c>
      <c r="U37" s="17">
        <f t="shared" si="10"/>
        <v>-3.3159097786797154E-2</v>
      </c>
      <c r="V37" s="17">
        <f t="shared" si="17"/>
        <v>-0.11028841313971127</v>
      </c>
      <c r="W37" s="13">
        <f t="shared" ref="W37:W60" si="22">+SUMIFS(N:N,D:D,MONTH(S37),C:C,R37)</f>
        <v>4066.4023269999998</v>
      </c>
      <c r="X37" s="17">
        <f t="shared" si="11"/>
        <v>-0.28533525350738531</v>
      </c>
      <c r="Y37" s="17">
        <f t="shared" si="18"/>
        <v>0.31435198007833454</v>
      </c>
      <c r="AA37" s="16">
        <f t="shared" si="12"/>
        <v>120.73297467512546</v>
      </c>
      <c r="AB37" s="12">
        <f>IFERROR(SUMIFS($O$5:$O1191,$C$5:$C1191,$R37,$D$5:$D1191,MONTH($S37))/IF(MONTH(S37)=12,INDEX($B$5:$B1191,MATCH(CONCATENATE($R37+1,1),$A$5:$A1191,0)-1,0),INDEX($B$5:$B1191,MATCH(CONCATENATE($R37,MONTH($S37)+1),$A$5:$A1191,0)-1,0)),INDEX($J$5:$J$546,COUNT($J$5:$J$546)))</f>
        <v>1603.8551735238095</v>
      </c>
      <c r="AC37" s="20">
        <f t="shared" si="15"/>
        <v>1381.9549614815407</v>
      </c>
    </row>
    <row r="38" spans="1:29" x14ac:dyDescent="0.25">
      <c r="A38" s="8" t="str">
        <f t="shared" si="0"/>
        <v>20199</v>
      </c>
      <c r="B38" s="9">
        <v>5</v>
      </c>
      <c r="C38" s="10">
        <v>2019</v>
      </c>
      <c r="D38" s="9">
        <v>9</v>
      </c>
      <c r="E38" s="11" t="s">
        <v>22</v>
      </c>
      <c r="F38" s="9">
        <v>1</v>
      </c>
      <c r="G38" s="11">
        <v>627.13580000000002</v>
      </c>
      <c r="H38" s="11">
        <v>7807.91</v>
      </c>
      <c r="I38" s="12">
        <f t="shared" si="7"/>
        <v>80.320572342662771</v>
      </c>
      <c r="J38" s="12">
        <f t="shared" si="8"/>
        <v>1561.5819999999999</v>
      </c>
      <c r="L38" s="13">
        <f t="shared" si="1"/>
        <v>5</v>
      </c>
      <c r="M38" s="12" t="str">
        <f t="shared" si="2"/>
        <v>1 Week of September</v>
      </c>
      <c r="N38" s="12">
        <f t="shared" si="20"/>
        <v>627.13580000000002</v>
      </c>
      <c r="O38" s="12">
        <f t="shared" si="20"/>
        <v>7807.91</v>
      </c>
      <c r="P38" s="12">
        <f t="shared" si="9"/>
        <v>80.320572342662771</v>
      </c>
      <c r="R38" s="14">
        <f t="shared" si="16"/>
        <v>2021</v>
      </c>
      <c r="S38" s="15">
        <f t="shared" si="14"/>
        <v>44500</v>
      </c>
      <c r="T38" s="13">
        <f t="shared" si="21"/>
        <v>30770.817289999999</v>
      </c>
      <c r="U38" s="17">
        <f t="shared" si="10"/>
        <v>-8.6403162830355429E-2</v>
      </c>
      <c r="V38" s="17">
        <f t="shared" si="17"/>
        <v>-1.3528233547288604E-2</v>
      </c>
      <c r="W38" s="13">
        <f t="shared" si="22"/>
        <v>3208.893176</v>
      </c>
      <c r="X38" s="17">
        <f t="shared" si="11"/>
        <v>-0.2108766132918849</v>
      </c>
      <c r="Y38" s="17">
        <f t="shared" si="18"/>
        <v>0.14637212509094044</v>
      </c>
      <c r="AA38" s="16">
        <f t="shared" si="12"/>
        <v>104.28365115420047</v>
      </c>
      <c r="AB38" s="12">
        <f>IFERROR(SUMIFS($O$5:$O1192,$C$5:$C1192,$R38,$D$5:$D1192,MONTH($S38))/IF(MONTH(S38)=12,INDEX($B$5:$B1192,MATCH(CONCATENATE($R38+1,1),$A$5:$A1192,0)-1,0),INDEX($B$5:$B1192,MATCH(CONCATENATE($R38,MONTH($S38)+1),$A$5:$A1192,0)-1,0)),INDEX($J$5:$J$546,COUNT($J$5:$J$546)))</f>
        <v>1538.5408645</v>
      </c>
      <c r="AC38" s="20">
        <f t="shared" si="15"/>
        <v>1381.9549614815407</v>
      </c>
    </row>
    <row r="39" spans="1:29" x14ac:dyDescent="0.25">
      <c r="A39" s="8" t="str">
        <f t="shared" si="0"/>
        <v>20199</v>
      </c>
      <c r="B39" s="9">
        <v>10</v>
      </c>
      <c r="C39" s="10">
        <v>2019</v>
      </c>
      <c r="D39" s="9">
        <v>9</v>
      </c>
      <c r="E39" s="11" t="s">
        <v>22</v>
      </c>
      <c r="F39" s="9">
        <v>2</v>
      </c>
      <c r="G39" s="11">
        <v>1020.565983</v>
      </c>
      <c r="H39" s="11">
        <v>14500.683300000001</v>
      </c>
      <c r="I39" s="12">
        <f t="shared" si="7"/>
        <v>70.380544274075689</v>
      </c>
      <c r="J39" s="12">
        <f t="shared" si="8"/>
        <v>1450.0683300000001</v>
      </c>
      <c r="L39" s="13">
        <f t="shared" si="1"/>
        <v>10</v>
      </c>
      <c r="M39" s="12" t="str">
        <f t="shared" si="2"/>
        <v>2 Week of September</v>
      </c>
      <c r="N39" s="12">
        <f t="shared" si="20"/>
        <v>393.43018299999994</v>
      </c>
      <c r="O39" s="12">
        <f t="shared" si="20"/>
        <v>6692.7733000000007</v>
      </c>
      <c r="P39" s="12">
        <f t="shared" si="9"/>
        <v>58.784328314243055</v>
      </c>
      <c r="R39" s="14">
        <f t="shared" si="16"/>
        <v>2021</v>
      </c>
      <c r="S39" s="15">
        <f t="shared" si="14"/>
        <v>44530</v>
      </c>
      <c r="T39" s="13">
        <f t="shared" si="21"/>
        <v>28992.000873000001</v>
      </c>
      <c r="U39" s="17">
        <f t="shared" si="10"/>
        <v>-5.7808552832234406E-2</v>
      </c>
      <c r="V39" s="17">
        <f t="shared" si="17"/>
        <v>-5.4287362404004114E-3</v>
      </c>
      <c r="W39" s="13">
        <f t="shared" si="22"/>
        <v>2630.0878670000002</v>
      </c>
      <c r="X39" s="17">
        <f t="shared" si="11"/>
        <v>-0.1803753747020963</v>
      </c>
      <c r="Y39" s="17">
        <f t="shared" si="18"/>
        <v>1.6930729344494466E-2</v>
      </c>
      <c r="AA39" s="16">
        <f t="shared" si="12"/>
        <v>90.71770791264629</v>
      </c>
      <c r="AB39" s="12">
        <f>IFERROR(SUMIFS($O$5:$O1193,$C$5:$C1193,$R39,$D$5:$D1193,MONTH($S39))/IF(MONTH(S39)=12,INDEX($B$5:$B1193,MATCH(CONCATENATE($R39+1,1),$A$5:$A1193,0)-1,0),INDEX($B$5:$B1193,MATCH(CONCATENATE($R39,MONTH($S39)+1),$A$5:$A1193,0)-1,0)),INDEX($J$5:$J$546,COUNT($J$5:$J$546)))</f>
        <v>1525.8947827894738</v>
      </c>
      <c r="AC39" s="20">
        <f t="shared" si="15"/>
        <v>1381.9549614815407</v>
      </c>
    </row>
    <row r="40" spans="1:29" x14ac:dyDescent="0.25">
      <c r="A40" s="8" t="str">
        <f t="shared" si="0"/>
        <v>20199</v>
      </c>
      <c r="B40" s="9">
        <v>15</v>
      </c>
      <c r="C40" s="10">
        <v>2019</v>
      </c>
      <c r="D40" s="9">
        <v>9</v>
      </c>
      <c r="E40" s="11" t="s">
        <v>22</v>
      </c>
      <c r="F40" s="9">
        <v>3</v>
      </c>
      <c r="G40" s="11">
        <v>1345.2386080000001</v>
      </c>
      <c r="H40" s="11">
        <v>19464.85065</v>
      </c>
      <c r="I40" s="12">
        <f t="shared" si="7"/>
        <v>69.111170293001976</v>
      </c>
      <c r="J40" s="12">
        <f t="shared" si="8"/>
        <v>1297.65671</v>
      </c>
      <c r="L40" s="13">
        <f t="shared" si="1"/>
        <v>15</v>
      </c>
      <c r="M40" s="12" t="str">
        <f t="shared" si="2"/>
        <v>3 Week of September</v>
      </c>
      <c r="N40" s="12">
        <f t="shared" si="20"/>
        <v>324.67262500000015</v>
      </c>
      <c r="O40" s="12">
        <f t="shared" si="20"/>
        <v>4964.1673499999997</v>
      </c>
      <c r="P40" s="12">
        <f t="shared" si="9"/>
        <v>65.403239276371337</v>
      </c>
      <c r="R40" s="14">
        <f t="shared" si="16"/>
        <v>2021</v>
      </c>
      <c r="S40" s="15">
        <f t="shared" si="14"/>
        <v>44561</v>
      </c>
      <c r="T40" s="13">
        <f t="shared" si="21"/>
        <v>31426.947196000001</v>
      </c>
      <c r="U40" s="17">
        <f t="shared" si="10"/>
        <v>8.3986832563448299E-2</v>
      </c>
      <c r="V40" s="17">
        <f t="shared" si="17"/>
        <v>-5.2420695101446202E-2</v>
      </c>
      <c r="W40" s="13">
        <f t="shared" si="22"/>
        <v>2403.9734440000002</v>
      </c>
      <c r="X40" s="17">
        <f t="shared" si="11"/>
        <v>-8.5972193490978843E-2</v>
      </c>
      <c r="Y40" s="17">
        <f t="shared" si="18"/>
        <v>-0.19887211598348953</v>
      </c>
      <c r="AA40" s="16">
        <f t="shared" si="12"/>
        <v>76.494017347824865</v>
      </c>
      <c r="AB40" s="12">
        <f>IFERROR(SUMIFS($O$5:$O1194,$C$5:$C1194,$R40,$D$5:$D1194,MONTH($S40))/IF(MONTH(S40)=12,INDEX($B$5:$B1194,MATCH(CONCATENATE($R40+1,1),$A$5:$A1194,0)-1,0),INDEX($B$5:$B1194,MATCH(CONCATENATE($R40,MONTH($S40)+1),$A$5:$A1194,0)-1,0)),INDEX($J$5:$J$546,COUNT($J$5:$J$546)))</f>
        <v>1366.3890085217392</v>
      </c>
      <c r="AC40" s="20">
        <f t="shared" si="15"/>
        <v>1381.9549614815407</v>
      </c>
    </row>
    <row r="41" spans="1:29" x14ac:dyDescent="0.25">
      <c r="A41" s="8" t="str">
        <f t="shared" si="0"/>
        <v>20199</v>
      </c>
      <c r="B41" s="9">
        <v>21</v>
      </c>
      <c r="C41" s="10">
        <v>2019</v>
      </c>
      <c r="D41" s="9">
        <v>9</v>
      </c>
      <c r="E41" s="11" t="s">
        <v>22</v>
      </c>
      <c r="F41" s="9">
        <v>4</v>
      </c>
      <c r="G41" s="11">
        <v>1845.5502429999999</v>
      </c>
      <c r="H41" s="11">
        <v>27135.981650000002</v>
      </c>
      <c r="I41" s="12">
        <f t="shared" si="7"/>
        <v>68.011184073011037</v>
      </c>
      <c r="J41" s="12">
        <f t="shared" si="8"/>
        <v>1292.1896023809525</v>
      </c>
      <c r="L41" s="13">
        <f t="shared" si="1"/>
        <v>21</v>
      </c>
      <c r="M41" s="12" t="str">
        <f t="shared" si="2"/>
        <v>4 Week of September</v>
      </c>
      <c r="N41" s="12">
        <f t="shared" si="20"/>
        <v>500.3116349999998</v>
      </c>
      <c r="O41" s="12">
        <f t="shared" si="20"/>
        <v>7671.1310000000012</v>
      </c>
      <c r="P41" s="12">
        <f t="shared" si="9"/>
        <v>65.22006142249424</v>
      </c>
      <c r="R41" s="14">
        <f t="shared" si="16"/>
        <v>2022</v>
      </c>
      <c r="S41" s="15">
        <f t="shared" si="14"/>
        <v>44592</v>
      </c>
      <c r="T41" s="13">
        <f t="shared" si="21"/>
        <v>25210.769</v>
      </c>
      <c r="U41" s="17">
        <f t="shared" si="10"/>
        <v>-0.19779771026538628</v>
      </c>
      <c r="V41" s="17">
        <f t="shared" si="17"/>
        <v>-0.13054597450392291</v>
      </c>
      <c r="W41" s="13">
        <f t="shared" si="22"/>
        <v>1856.4607980000001</v>
      </c>
      <c r="X41" s="17">
        <f t="shared" si="11"/>
        <v>-0.22775320058818427</v>
      </c>
      <c r="Y41" s="17">
        <f t="shared" si="18"/>
        <v>-0.32388143518036627</v>
      </c>
      <c r="AA41" s="16">
        <f t="shared" si="12"/>
        <v>73.637610895566098</v>
      </c>
      <c r="AB41" s="12">
        <f>IFERROR(SUMIFS($O$5:$O1195,$C$5:$C1195,$R41,$D$5:$D1195,MONTH($S41))/IF(MONTH(S41)=12,INDEX($B$5:$B1195,MATCH(CONCATENATE($R41+1,1),$A$5:$A1195,0)-1,0),INDEX($B$5:$B1195,MATCH(CONCATENATE($R41,MONTH($S41)+1),$A$5:$A1195,0)-1,0)),INDEX($J$5:$J$546,COUNT($J$5:$J$546)))</f>
        <v>1200.5128095238094</v>
      </c>
      <c r="AC41" s="20">
        <f t="shared" si="15"/>
        <v>1381.9549614815407</v>
      </c>
    </row>
    <row r="42" spans="1:29" x14ac:dyDescent="0.25">
      <c r="A42" s="8" t="str">
        <f t="shared" si="0"/>
        <v>201910</v>
      </c>
      <c r="B42" s="9">
        <v>4</v>
      </c>
      <c r="C42" s="10">
        <v>2019</v>
      </c>
      <c r="D42" s="9">
        <v>10</v>
      </c>
      <c r="E42" s="11" t="s">
        <v>23</v>
      </c>
      <c r="F42" s="9">
        <v>1</v>
      </c>
      <c r="G42" s="11">
        <v>321.56177500000001</v>
      </c>
      <c r="H42" s="11">
        <v>4781.8441999999995</v>
      </c>
      <c r="I42" s="12">
        <f t="shared" si="7"/>
        <v>67.246393138446464</v>
      </c>
      <c r="J42" s="12">
        <f t="shared" si="8"/>
        <v>1195.4610499999999</v>
      </c>
      <c r="L42" s="13">
        <f t="shared" si="1"/>
        <v>4</v>
      </c>
      <c r="M42" s="12" t="str">
        <f t="shared" si="2"/>
        <v>1 Week of October</v>
      </c>
      <c r="N42" s="12">
        <f t="shared" si="20"/>
        <v>321.56177500000001</v>
      </c>
      <c r="O42" s="12">
        <f t="shared" si="20"/>
        <v>4781.8441999999995</v>
      </c>
      <c r="P42" s="12">
        <f t="shared" si="9"/>
        <v>67.246393138446464</v>
      </c>
      <c r="R42" s="14">
        <f t="shared" si="16"/>
        <v>2022</v>
      </c>
      <c r="S42" s="15">
        <f t="shared" si="14"/>
        <v>44620</v>
      </c>
      <c r="T42" s="13">
        <f t="shared" si="21"/>
        <v>19248.63625</v>
      </c>
      <c r="U42" s="17">
        <f t="shared" si="10"/>
        <v>-0.23649150686359466</v>
      </c>
      <c r="V42" s="17">
        <f t="shared" si="17"/>
        <v>-0.19959342910713596</v>
      </c>
      <c r="W42" s="13">
        <f t="shared" si="22"/>
        <v>1734.355127</v>
      </c>
      <c r="X42" s="17">
        <f t="shared" si="11"/>
        <v>-6.5773363559061826E-2</v>
      </c>
      <c r="Y42" s="17">
        <f t="shared" si="18"/>
        <v>-0.39803765506554145</v>
      </c>
      <c r="AA42" s="16">
        <f t="shared" si="12"/>
        <v>90.102753487276289</v>
      </c>
      <c r="AB42" s="12">
        <f>IFERROR(SUMIFS($O$5:$O1196,$C$5:$C1196,$R42,$D$5:$D1196,MONTH($S42))/IF(MONTH(S42)=12,INDEX($B$5:$B1196,MATCH(CONCATENATE($R42+1,1),$A$5:$A1196,0)-1,0),INDEX($B$5:$B1196,MATCH(CONCATENATE($R42,MONTH($S42)+1),$A$5:$A1196,0)-1,0)),INDEX($J$5:$J$546,COUNT($J$5:$J$546)))</f>
        <v>1013.0861184210526</v>
      </c>
      <c r="AC42" s="20">
        <f t="shared" si="15"/>
        <v>1381.9549614815407</v>
      </c>
    </row>
    <row r="43" spans="1:29" x14ac:dyDescent="0.25">
      <c r="A43" s="8" t="str">
        <f t="shared" si="0"/>
        <v>201910</v>
      </c>
      <c r="B43" s="9">
        <v>9</v>
      </c>
      <c r="C43" s="10">
        <v>2019</v>
      </c>
      <c r="D43" s="9">
        <v>10</v>
      </c>
      <c r="E43" s="11" t="s">
        <v>23</v>
      </c>
      <c r="F43" s="9">
        <v>2</v>
      </c>
      <c r="G43" s="11">
        <v>783.81156299999998</v>
      </c>
      <c r="H43" s="11">
        <v>12042.13212</v>
      </c>
      <c r="I43" s="12">
        <f t="shared" si="7"/>
        <v>65.089101762819723</v>
      </c>
      <c r="J43" s="12">
        <f t="shared" si="8"/>
        <v>1338.01468</v>
      </c>
      <c r="L43" s="13">
        <f t="shared" si="1"/>
        <v>9</v>
      </c>
      <c r="M43" s="12" t="str">
        <f t="shared" si="2"/>
        <v>2 Week of October</v>
      </c>
      <c r="N43" s="12">
        <f t="shared" si="20"/>
        <v>462.24978799999997</v>
      </c>
      <c r="O43" s="12">
        <f t="shared" si="20"/>
        <v>7260.2879200000007</v>
      </c>
      <c r="P43" s="12">
        <f t="shared" si="9"/>
        <v>63.668244716113129</v>
      </c>
      <c r="R43" s="14">
        <f t="shared" si="16"/>
        <v>2022</v>
      </c>
      <c r="S43" s="15">
        <f t="shared" si="14"/>
        <v>44651</v>
      </c>
      <c r="T43" s="13">
        <f t="shared" si="21"/>
        <v>28782.651758</v>
      </c>
      <c r="U43" s="17">
        <f t="shared" si="10"/>
        <v>0.4953086226043677</v>
      </c>
      <c r="V43" s="17">
        <f t="shared" si="17"/>
        <v>1.2840385698564383E-2</v>
      </c>
      <c r="W43" s="13">
        <f t="shared" si="22"/>
        <v>2792.9096709999999</v>
      </c>
      <c r="X43" s="17">
        <f t="shared" si="11"/>
        <v>0.61034474861618104</v>
      </c>
      <c r="Y43" s="17">
        <f t="shared" si="18"/>
        <v>-0.22352731312244589</v>
      </c>
      <c r="AA43" s="16">
        <f t="shared" si="12"/>
        <v>97.034480856119302</v>
      </c>
      <c r="AB43" s="12">
        <f>IFERROR(SUMIFS($O$5:$O1197,$C$5:$C1197,$R43,$D$5:$D1197,MONTH($S43))/IF(MONTH(S43)=12,INDEX($B$5:$B1197,MATCH(CONCATENATE($R43+1,1),$A$5:$A1197,0)-1,0),INDEX($B$5:$B1197,MATCH(CONCATENATE($R43,MONTH($S43)+1),$A$5:$A1197,0)-1,0)),INDEX($J$5:$J$546,COUNT($J$5:$J$546)))</f>
        <v>1308.3023526363636</v>
      </c>
      <c r="AC43" s="20">
        <f t="shared" si="15"/>
        <v>1381.9549614815407</v>
      </c>
    </row>
    <row r="44" spans="1:29" x14ac:dyDescent="0.25">
      <c r="A44" s="8" t="str">
        <f t="shared" si="0"/>
        <v>201910</v>
      </c>
      <c r="B44" s="9">
        <v>14</v>
      </c>
      <c r="C44" s="10">
        <v>2019</v>
      </c>
      <c r="D44" s="9">
        <v>10</v>
      </c>
      <c r="E44" s="11" t="s">
        <v>23</v>
      </c>
      <c r="F44" s="9">
        <v>3</v>
      </c>
      <c r="G44" s="11">
        <v>1158.4534679999999</v>
      </c>
      <c r="H44" s="11">
        <v>17999.364130000002</v>
      </c>
      <c r="I44" s="12">
        <f t="shared" si="7"/>
        <v>64.360799616758442</v>
      </c>
      <c r="J44" s="12">
        <f t="shared" si="8"/>
        <v>1285.6688664285716</v>
      </c>
      <c r="L44" s="13">
        <f t="shared" si="1"/>
        <v>14</v>
      </c>
      <c r="M44" s="12" t="str">
        <f t="shared" si="2"/>
        <v>3 Week of October</v>
      </c>
      <c r="N44" s="12">
        <f t="shared" si="20"/>
        <v>374.64190499999995</v>
      </c>
      <c r="O44" s="12">
        <f t="shared" si="20"/>
        <v>5957.2320100000015</v>
      </c>
      <c r="P44" s="12">
        <f t="shared" si="9"/>
        <v>62.888587245068514</v>
      </c>
      <c r="R44" s="14">
        <f t="shared" si="16"/>
        <v>2022</v>
      </c>
      <c r="S44" s="15">
        <f t="shared" si="14"/>
        <v>44681</v>
      </c>
      <c r="T44" s="13">
        <f t="shared" si="21"/>
        <v>24858.385999999999</v>
      </c>
      <c r="U44" s="17">
        <f t="shared" ref="U44" si="23">+T44/T43-1</f>
        <v>-0.13634135558441973</v>
      </c>
      <c r="V44" s="17">
        <f t="shared" ref="V44" si="24">+T44/T32-1</f>
        <v>-2.9666001083048288E-2</v>
      </c>
      <c r="W44" s="13">
        <f t="shared" si="22"/>
        <v>2524.7213999999999</v>
      </c>
      <c r="X44" s="17">
        <f t="shared" ref="X44" si="25">+W44/W43-1</f>
        <v>-9.6024684859920773E-2</v>
      </c>
      <c r="Y44" s="17">
        <f t="shared" ref="Y44" si="26">+W44/W32-1</f>
        <v>-0.26534765102474855</v>
      </c>
      <c r="AA44" s="16">
        <f t="shared" ref="AA44" si="27">W44/T44*1000</f>
        <v>101.56417234811626</v>
      </c>
      <c r="AB44" s="12">
        <f>IFERROR(SUMIFS($O$5:$O1198,$C$5:$C1198,$R44,$D$5:$D1198,MONTH($S44))/IF(MONTH(S44)=12,INDEX($B$5:$B1198,MATCH(CONCATENATE($R44+1,1),$A$5:$A1198,0)-1,0),INDEX($B$5:$B1198,MATCH(CONCATENATE($R44,MONTH($S44)+1),$A$5:$A1198,0)-1,0)),INDEX($J$5:$J$546,COUNT($J$5:$J$546)))</f>
        <v>1308.3361052631578</v>
      </c>
      <c r="AC44" s="20">
        <f t="shared" si="15"/>
        <v>1381.9549614815407</v>
      </c>
    </row>
    <row r="45" spans="1:29" x14ac:dyDescent="0.25">
      <c r="A45" s="8" t="str">
        <f t="shared" si="0"/>
        <v>201910</v>
      </c>
      <c r="B45" s="9">
        <v>23</v>
      </c>
      <c r="C45" s="10">
        <v>2019</v>
      </c>
      <c r="D45" s="9">
        <v>10</v>
      </c>
      <c r="E45" s="11" t="s">
        <v>23</v>
      </c>
      <c r="F45" s="9">
        <v>5</v>
      </c>
      <c r="G45" s="11">
        <v>1961.2029749999999</v>
      </c>
      <c r="H45" s="11">
        <v>31196.034241000001</v>
      </c>
      <c r="I45" s="12">
        <f t="shared" si="7"/>
        <v>62.867060596518073</v>
      </c>
      <c r="J45" s="12">
        <f t="shared" si="8"/>
        <v>1356.349314826087</v>
      </c>
      <c r="L45" s="13">
        <f t="shared" si="1"/>
        <v>23</v>
      </c>
      <c r="M45" s="12" t="str">
        <f t="shared" si="2"/>
        <v>5 Week of October</v>
      </c>
      <c r="N45" s="12">
        <f t="shared" si="20"/>
        <v>802.74950699999999</v>
      </c>
      <c r="O45" s="12">
        <f t="shared" si="20"/>
        <v>13196.670110999999</v>
      </c>
      <c r="P45" s="12">
        <f t="shared" si="9"/>
        <v>60.829701754147308</v>
      </c>
      <c r="R45" s="14">
        <f t="shared" si="16"/>
        <v>2022</v>
      </c>
      <c r="S45" s="15">
        <f t="shared" si="14"/>
        <v>44712</v>
      </c>
      <c r="T45" s="13">
        <f t="shared" si="21"/>
        <v>25431.266134000001</v>
      </c>
      <c r="U45" s="17">
        <f t="shared" ref="U45" si="28">+T45/T44-1</f>
        <v>2.3045749390165682E-2</v>
      </c>
      <c r="V45" s="17">
        <f t="shared" ref="V45" si="29">+T45/T33-1</f>
        <v>-4.6175684259018301E-2</v>
      </c>
      <c r="W45" s="13">
        <f t="shared" si="22"/>
        <v>2737.6657209999998</v>
      </c>
      <c r="X45" s="17">
        <f t="shared" ref="X45" si="30">+W45/W44-1</f>
        <v>8.4343690753363898E-2</v>
      </c>
      <c r="Y45" s="17">
        <f t="shared" ref="Y45" si="31">+W45/W33-1</f>
        <v>-0.22532596918305459</v>
      </c>
      <c r="AA45" s="16">
        <f t="shared" ref="AA45" si="32">W45/T45*1000</f>
        <v>107.64960370336864</v>
      </c>
      <c r="AB45" s="12">
        <f>IFERROR(SUMIFS($O$5:$O1199,$C$5:$C1199,$R45,$D$5:$D1199,MONTH($S45))/IF(MONTH(S45)=12,INDEX($B$5:$B1199,MATCH(CONCATENATE($R45+1,1),$A$5:$A1199,0)-1,0),INDEX($B$5:$B1199,MATCH(CONCATENATE($R45,MONTH($S45)+1),$A$5:$A1199,0)-1,0)),INDEX($J$5:$J$546,COUNT($J$5:$J$546)))</f>
        <v>1155.9666424545455</v>
      </c>
      <c r="AC45" s="20">
        <f t="shared" si="15"/>
        <v>1381.9549614815407</v>
      </c>
    </row>
    <row r="46" spans="1:29" x14ac:dyDescent="0.25">
      <c r="A46" s="8" t="str">
        <f t="shared" si="0"/>
        <v>201911</v>
      </c>
      <c r="B46" s="9">
        <v>6</v>
      </c>
      <c r="C46" s="10">
        <v>2019</v>
      </c>
      <c r="D46" s="9">
        <v>11</v>
      </c>
      <c r="E46" s="11" t="s">
        <v>24</v>
      </c>
      <c r="F46" s="9">
        <v>2</v>
      </c>
      <c r="G46" s="11">
        <v>328.05387100000002</v>
      </c>
      <c r="H46" s="11">
        <v>5084.4671200000003</v>
      </c>
      <c r="I46" s="12">
        <f t="shared" si="7"/>
        <v>64.52079701913776</v>
      </c>
      <c r="J46" s="12">
        <f t="shared" si="8"/>
        <v>847.41118666666671</v>
      </c>
      <c r="L46" s="13">
        <f t="shared" si="1"/>
        <v>6</v>
      </c>
      <c r="M46" s="12" t="str">
        <f t="shared" si="2"/>
        <v>2 Week of November</v>
      </c>
      <c r="N46" s="12">
        <f t="shared" si="20"/>
        <v>328.05387100000002</v>
      </c>
      <c r="O46" s="12">
        <f t="shared" si="20"/>
        <v>5084.4671200000003</v>
      </c>
      <c r="P46" s="12">
        <f t="shared" si="9"/>
        <v>64.52079701913776</v>
      </c>
      <c r="R46" s="14">
        <f t="shared" si="16"/>
        <v>2022</v>
      </c>
      <c r="S46" s="15">
        <f t="shared" si="14"/>
        <v>44742</v>
      </c>
      <c r="T46" s="13">
        <f t="shared" si="21"/>
        <v>32024.469653</v>
      </c>
      <c r="U46" s="17">
        <f t="shared" ref="U46" si="33">+T46/T45-1</f>
        <v>0.25925581071188986</v>
      </c>
      <c r="V46" s="17">
        <f t="shared" ref="V46" si="34">+T46/T34-1</f>
        <v>-4.9141240425874089E-2</v>
      </c>
      <c r="W46" s="13">
        <f t="shared" si="22"/>
        <v>3080.7201190000001</v>
      </c>
      <c r="X46" s="17">
        <f t="shared" ref="X46" si="35">+W46/W45-1</f>
        <v>0.12530908918810257</v>
      </c>
      <c r="Y46" s="17">
        <f t="shared" ref="Y46" si="36">+W46/W34-1</f>
        <v>-0.40444350657630657</v>
      </c>
      <c r="AA46" s="16">
        <f t="shared" ref="AA46" si="37">W46/T46*1000</f>
        <v>96.198942632962641</v>
      </c>
      <c r="AB46" s="12">
        <f>IFERROR(SUMIFS($O$5:$O1200,$C$5:$C1200,$R46,$D$5:$D1200,MONTH($S46))/IF(MONTH(S46)=12,INDEX($B$5:$B1200,MATCH(CONCATENATE($R46+1,1),$A$5:$A1200,0)-1,0),INDEX($B$5:$B1200,MATCH(CONCATENATE($R46,MONTH($S46)+1),$A$5:$A1200,0)-1,0)),INDEX($J$5:$J$546,COUNT($J$5:$J$546)))</f>
        <v>1524.9747453809523</v>
      </c>
      <c r="AC46" s="20">
        <f t="shared" si="15"/>
        <v>1381.9549614815407</v>
      </c>
    </row>
    <row r="47" spans="1:29" x14ac:dyDescent="0.25">
      <c r="A47" s="8" t="str">
        <f t="shared" si="0"/>
        <v>201911</v>
      </c>
      <c r="B47" s="9">
        <v>10</v>
      </c>
      <c r="C47" s="10">
        <v>2019</v>
      </c>
      <c r="D47" s="9">
        <v>11</v>
      </c>
      <c r="E47" s="11" t="s">
        <v>24</v>
      </c>
      <c r="F47" s="9">
        <v>3</v>
      </c>
      <c r="G47" s="11">
        <v>573.84405200000003</v>
      </c>
      <c r="H47" s="11">
        <v>8906.7181199999995</v>
      </c>
      <c r="I47" s="12">
        <f t="shared" si="7"/>
        <v>64.428226454302575</v>
      </c>
      <c r="J47" s="12">
        <f t="shared" si="8"/>
        <v>890.67181199999993</v>
      </c>
      <c r="L47" s="13">
        <f t="shared" si="1"/>
        <v>10</v>
      </c>
      <c r="M47" s="12" t="str">
        <f t="shared" si="2"/>
        <v>3 Week of November</v>
      </c>
      <c r="N47" s="12">
        <f t="shared" si="20"/>
        <v>245.79018100000002</v>
      </c>
      <c r="O47" s="12">
        <f t="shared" si="20"/>
        <v>3822.2509999999993</v>
      </c>
      <c r="P47" s="12">
        <f t="shared" si="9"/>
        <v>64.305086452982835</v>
      </c>
      <c r="R47" s="14">
        <f t="shared" si="16"/>
        <v>2022</v>
      </c>
      <c r="S47" s="15">
        <f t="shared" si="14"/>
        <v>44773</v>
      </c>
      <c r="T47" s="13">
        <f t="shared" si="21"/>
        <v>31889.651399999999</v>
      </c>
      <c r="U47" s="17">
        <f t="shared" ref="U47" si="38">+T47/T46-1</f>
        <v>-4.2098512312871428E-3</v>
      </c>
      <c r="V47" s="17">
        <f t="shared" ref="V47" si="39">+T47/T35-1</f>
        <v>5.0233553350196303E-3</v>
      </c>
      <c r="W47" s="13">
        <f t="shared" si="22"/>
        <v>2876.6696999999999</v>
      </c>
      <c r="X47" s="17">
        <f t="shared" ref="X47" si="40">+W47/W46-1</f>
        <v>-6.623465005520679E-2</v>
      </c>
      <c r="Y47" s="17">
        <f t="shared" ref="Y47" si="41">+W47/W35-1</f>
        <v>-0.42909917977126377</v>
      </c>
      <c r="AA47" s="16">
        <f t="shared" ref="AA47" si="42">W47/T47*1000</f>
        <v>90.206997370940215</v>
      </c>
      <c r="AB47" s="12">
        <f>IFERROR(SUMIFS($O$5:$O1201,$C$5:$C1201,$R47,$D$5:$D1201,MONTH($S47))/IF(MONTH(S47)=12,INDEX($B$5:$B1201,MATCH(CONCATENATE($R47+1,1),$A$5:$A1201,0)-1,0),INDEX($B$5:$B1201,MATCH(CONCATENATE($R47,MONTH($S47)+1),$A$5:$A1201,0)-1,0)),INDEX($J$5:$J$546,COUNT($J$5:$J$546)))</f>
        <v>1518.5548285714285</v>
      </c>
      <c r="AC47" s="20">
        <f t="shared" si="15"/>
        <v>1381.9549614815407</v>
      </c>
    </row>
    <row r="48" spans="1:29" x14ac:dyDescent="0.25">
      <c r="A48" s="8" t="str">
        <f t="shared" si="0"/>
        <v>201911</v>
      </c>
      <c r="B48" s="9">
        <v>15</v>
      </c>
      <c r="C48" s="10">
        <v>2019</v>
      </c>
      <c r="D48" s="9">
        <v>11</v>
      </c>
      <c r="E48" s="11" t="s">
        <v>24</v>
      </c>
      <c r="F48" s="9">
        <v>4</v>
      </c>
      <c r="G48" s="11">
        <v>936.76451099999997</v>
      </c>
      <c r="H48" s="11">
        <v>14418.44217</v>
      </c>
      <c r="I48" s="12">
        <f t="shared" si="7"/>
        <v>64.969883705543197</v>
      </c>
      <c r="J48" s="12">
        <f t="shared" si="8"/>
        <v>961.22947799999997</v>
      </c>
      <c r="L48" s="13">
        <f t="shared" si="1"/>
        <v>15</v>
      </c>
      <c r="M48" s="12" t="str">
        <f t="shared" si="2"/>
        <v>4 Week of November</v>
      </c>
      <c r="N48" s="12">
        <f t="shared" si="20"/>
        <v>362.92045899999994</v>
      </c>
      <c r="O48" s="12">
        <f t="shared" si="20"/>
        <v>5511.7240500000007</v>
      </c>
      <c r="P48" s="12">
        <f t="shared" si="9"/>
        <v>65.845179422580117</v>
      </c>
      <c r="R48" s="14">
        <f t="shared" si="16"/>
        <v>2022</v>
      </c>
      <c r="S48" s="15">
        <f t="shared" si="14"/>
        <v>44804</v>
      </c>
      <c r="T48" s="13">
        <f t="shared" si="21"/>
        <v>33462.954299999998</v>
      </c>
      <c r="U48" s="17">
        <f t="shared" ref="U48" si="43">+T48/T47-1</f>
        <v>4.9335845044703008E-2</v>
      </c>
      <c r="V48" s="17">
        <f t="shared" ref="V48" si="44">+T48/T36-1</f>
        <v>-3.9417100086173718E-2</v>
      </c>
      <c r="W48" s="13">
        <f t="shared" si="22"/>
        <v>2568.2851999999998</v>
      </c>
      <c r="X48" s="17">
        <f t="shared" ref="X48" si="45">+W48/W47-1</f>
        <v>-0.10720191476970753</v>
      </c>
      <c r="Y48" s="17">
        <f t="shared" ref="Y48" si="46">+W48/W36-1</f>
        <v>-0.54862732612765042</v>
      </c>
      <c r="AA48" s="16">
        <f t="shared" ref="AA48" si="47">W48/T48*1000</f>
        <v>76.750103322467268</v>
      </c>
      <c r="AB48" s="12">
        <f>IFERROR(SUMIFS($O$5:$O1202,$C$5:$C1202,$R48,$D$5:$D1202,MONTH($S48))/IF(MONTH(S48)=12,INDEX($B$5:$B1202,MATCH(CONCATENATE($R48+1,1),$A$5:$A1202,0)-1,0),INDEX($B$5:$B1202,MATCH(CONCATENATE($R48,MONTH($S48)+1),$A$5:$A1202,0)-1,0)),INDEX($J$5:$J$546,COUNT($J$5:$J$546)))</f>
        <v>1454.9110565217391</v>
      </c>
      <c r="AC48" s="20">
        <f t="shared" si="15"/>
        <v>1381.9549614815407</v>
      </c>
    </row>
    <row r="49" spans="1:33" x14ac:dyDescent="0.25">
      <c r="A49" s="8" t="str">
        <f t="shared" si="0"/>
        <v>201911</v>
      </c>
      <c r="B49" s="9">
        <v>20</v>
      </c>
      <c r="C49" s="10">
        <v>2019</v>
      </c>
      <c r="D49" s="9">
        <v>11</v>
      </c>
      <c r="E49" s="11" t="s">
        <v>24</v>
      </c>
      <c r="F49" s="9">
        <v>5</v>
      </c>
      <c r="G49" s="11">
        <v>1775.5205169999999</v>
      </c>
      <c r="H49" s="11">
        <v>27252.774730000001</v>
      </c>
      <c r="I49" s="12">
        <f t="shared" si="7"/>
        <v>65.150082316040198</v>
      </c>
      <c r="J49" s="12">
        <f t="shared" si="8"/>
        <v>1362.6387365000001</v>
      </c>
      <c r="L49" s="13">
        <f t="shared" si="1"/>
        <v>20</v>
      </c>
      <c r="M49" s="12" t="str">
        <f t="shared" si="2"/>
        <v>5 Week of November</v>
      </c>
      <c r="N49" s="12">
        <f t="shared" si="20"/>
        <v>838.75600599999996</v>
      </c>
      <c r="O49" s="12">
        <f t="shared" si="20"/>
        <v>12834.332560000001</v>
      </c>
      <c r="P49" s="12">
        <f t="shared" si="9"/>
        <v>65.352522390926723</v>
      </c>
      <c r="R49" s="14">
        <f t="shared" si="16"/>
        <v>2022</v>
      </c>
      <c r="S49" s="15">
        <f t="shared" si="14"/>
        <v>44834</v>
      </c>
      <c r="T49" s="13">
        <f t="shared" si="21"/>
        <v>36295.470200000003</v>
      </c>
      <c r="U49" s="17">
        <f t="shared" ref="U49" si="48">+T49/T48-1</f>
        <v>8.4646318869700199E-2</v>
      </c>
      <c r="V49" s="17">
        <f t="shared" ref="V49" si="49">+T49/T37-1</f>
        <v>7.7625805833936967E-2</v>
      </c>
      <c r="W49" s="13">
        <f t="shared" si="22"/>
        <v>2766.7017000000001</v>
      </c>
      <c r="X49" s="17">
        <f t="shared" ref="X49" si="50">+W49/W48-1</f>
        <v>7.7256412177276967E-2</v>
      </c>
      <c r="Y49" s="17">
        <f t="shared" ref="Y49" si="51">+W49/W37-1</f>
        <v>-0.31961929058772143</v>
      </c>
      <c r="AA49" s="16">
        <f t="shared" ref="AA49" si="52">W49/T49*1000</f>
        <v>76.227189915285905</v>
      </c>
      <c r="AB49" s="12">
        <f>IFERROR(SUMIFS($O$5:$O1203,$C$5:$C1203,$R49,$D$5:$D1203,MONTH($S49))/IF(MONTH(S49)=12,INDEX($B$5:$B1203,MATCH(CONCATENATE($R49+1,1),$A$5:$A1203,0)-1,0),INDEX($B$5:$B1203,MATCH(CONCATENATE($R49,MONTH($S49)+1),$A$5:$A1203,0)-1,0)),INDEX($J$5:$J$546,COUNT($J$5:$J$546)))</f>
        <v>1728.3557238095241</v>
      </c>
      <c r="AC49" s="20">
        <f t="shared" si="15"/>
        <v>1381.9549614815407</v>
      </c>
    </row>
    <row r="50" spans="1:33" x14ac:dyDescent="0.25">
      <c r="A50" s="8" t="str">
        <f t="shared" si="0"/>
        <v>201912</v>
      </c>
      <c r="B50" s="9">
        <v>5</v>
      </c>
      <c r="C50" s="10">
        <v>2019</v>
      </c>
      <c r="D50" s="9">
        <v>12</v>
      </c>
      <c r="E50" s="11" t="s">
        <v>25</v>
      </c>
      <c r="F50" s="9">
        <v>1</v>
      </c>
      <c r="G50" s="11">
        <v>333.31947300000002</v>
      </c>
      <c r="H50" s="11">
        <v>5518.878017</v>
      </c>
      <c r="I50" s="12">
        <f t="shared" si="7"/>
        <v>60.396238505954287</v>
      </c>
      <c r="J50" s="12">
        <f t="shared" si="8"/>
        <v>1103.7756033999999</v>
      </c>
      <c r="L50" s="13">
        <f t="shared" si="1"/>
        <v>5</v>
      </c>
      <c r="M50" s="12" t="str">
        <f t="shared" si="2"/>
        <v>1 Week of December</v>
      </c>
      <c r="N50" s="12">
        <f t="shared" si="20"/>
        <v>333.31947300000002</v>
      </c>
      <c r="O50" s="12">
        <f t="shared" si="20"/>
        <v>5518.878017</v>
      </c>
      <c r="P50" s="12">
        <f t="shared" si="9"/>
        <v>60.396238505954287</v>
      </c>
      <c r="R50" s="14">
        <f t="shared" si="16"/>
        <v>2022</v>
      </c>
      <c r="S50" s="15">
        <f t="shared" si="14"/>
        <v>44865</v>
      </c>
      <c r="T50" s="13">
        <f t="shared" si="21"/>
        <v>26792.828662</v>
      </c>
      <c r="U50" s="17">
        <f t="shared" ref="U50" si="53">+T50/T49-1</f>
        <v>-0.26181342976512822</v>
      </c>
      <c r="V50" s="17">
        <f t="shared" ref="V50" si="54">+T50/T38-1</f>
        <v>-0.12927796458928564</v>
      </c>
      <c r="W50" s="13">
        <f t="shared" si="22"/>
        <v>1846.0933500000001</v>
      </c>
      <c r="X50" s="17">
        <f t="shared" ref="X50" si="55">+W50/W49-1</f>
        <v>-0.3327457925803855</v>
      </c>
      <c r="Y50" s="17">
        <f t="shared" ref="Y50" si="56">+W50/W38-1</f>
        <v>-0.42469466923756516</v>
      </c>
      <c r="AA50" s="16">
        <f t="shared" ref="AA50" si="57">W50/T50*1000</f>
        <v>68.902517658327568</v>
      </c>
      <c r="AB50" s="12">
        <f>IFERROR(SUMIFS($O$5:$O1204,$C$5:$C1204,$R50,$D$5:$D1204,MONTH($S50))/IF(MONTH(S50)=12,INDEX($B$5:$B1204,MATCH(CONCATENATE($R50+1,1),$A$5:$A1204,0)-1,0),INDEX($B$5:$B1204,MATCH(CONCATENATE($R50,MONTH($S50)+1),$A$5:$A1204,0)-1,0)),INDEX($J$5:$J$546,COUNT($J$5:$J$546)))</f>
        <v>1275.848983904762</v>
      </c>
      <c r="AC50" s="20">
        <f t="shared" si="15"/>
        <v>1381.9549614815407</v>
      </c>
    </row>
    <row r="51" spans="1:33" x14ac:dyDescent="0.25">
      <c r="A51" s="8" t="str">
        <f t="shared" si="0"/>
        <v>201912</v>
      </c>
      <c r="B51" s="9">
        <v>10</v>
      </c>
      <c r="C51" s="10">
        <v>2019</v>
      </c>
      <c r="D51" s="9">
        <v>12</v>
      </c>
      <c r="E51" s="11" t="s">
        <v>25</v>
      </c>
      <c r="F51" s="9">
        <v>2</v>
      </c>
      <c r="G51" s="11">
        <v>683.72383500000001</v>
      </c>
      <c r="H51" s="11">
        <v>11466.819917000001</v>
      </c>
      <c r="I51" s="12">
        <f t="shared" si="7"/>
        <v>59.626281737132125</v>
      </c>
      <c r="J51" s="12">
        <f t="shared" si="8"/>
        <v>1146.6819917</v>
      </c>
      <c r="L51" s="13">
        <f t="shared" si="1"/>
        <v>10</v>
      </c>
      <c r="M51" s="12" t="str">
        <f t="shared" si="2"/>
        <v>2 Week of December</v>
      </c>
      <c r="N51" s="12">
        <f t="shared" si="20"/>
        <v>350.40436199999999</v>
      </c>
      <c r="O51" s="12">
        <f t="shared" si="20"/>
        <v>5947.9419000000007</v>
      </c>
      <c r="P51" s="12">
        <f t="shared" si="9"/>
        <v>58.911866977046287</v>
      </c>
      <c r="R51" s="14">
        <f t="shared" si="16"/>
        <v>2022</v>
      </c>
      <c r="S51" s="15">
        <f t="shared" si="14"/>
        <v>44895</v>
      </c>
      <c r="T51" s="13">
        <f t="shared" si="21"/>
        <v>29976.676240000001</v>
      </c>
      <c r="U51" s="17">
        <f t="shared" ref="U51:U56" si="58">+T51/T50-1</f>
        <v>0.11883208070955265</v>
      </c>
      <c r="V51" s="17">
        <f t="shared" ref="V51:V56" si="59">+T51/T39-1</f>
        <v>3.3963691271719609E-2</v>
      </c>
      <c r="W51" s="13">
        <f t="shared" si="22"/>
        <v>2002.072246</v>
      </c>
      <c r="X51" s="17">
        <f t="shared" ref="X51" si="60">+W51/W50-1</f>
        <v>8.4491337342177175E-2</v>
      </c>
      <c r="Y51" s="17">
        <f t="shared" ref="Y51" si="61">+W51/W39-1</f>
        <v>-0.23878123194277301</v>
      </c>
      <c r="AA51" s="16">
        <f t="shared" ref="AA51" si="62">W51/T51*1000</f>
        <v>66.787666183233924</v>
      </c>
      <c r="AB51" s="12">
        <f>IFERROR(SUMIFS($O$5:$O1205,$C$5:$C1205,$R51,$D$5:$D1205,MONTH($S51))/IF(MONTH(S51)=12,INDEX($B$5:$B1205,MATCH(CONCATENATE($R51+1,1),$A$5:$A1205,0)-1,0),INDEX($B$5:$B1205,MATCH(CONCATENATE($R51,MONTH($S51)+1),$A$5:$A1205,0)-1,0)),INDEX($J$5:$J$546,COUNT($J$5:$J$546)))</f>
        <v>1498.8338120000001</v>
      </c>
      <c r="AC51" s="20">
        <f t="shared" si="15"/>
        <v>1381.9549614815407</v>
      </c>
      <c r="AD51" s="21"/>
      <c r="AE51" s="21"/>
    </row>
    <row r="52" spans="1:33" x14ac:dyDescent="0.25">
      <c r="A52" s="8" t="str">
        <f t="shared" si="0"/>
        <v>201912</v>
      </c>
      <c r="B52" s="9">
        <v>21</v>
      </c>
      <c r="C52" s="10">
        <v>2019</v>
      </c>
      <c r="D52" s="9">
        <v>12</v>
      </c>
      <c r="E52" s="11" t="s">
        <v>25</v>
      </c>
      <c r="F52" s="9">
        <v>5</v>
      </c>
      <c r="G52" s="11">
        <v>1489.272238</v>
      </c>
      <c r="H52" s="11">
        <v>24674.043996</v>
      </c>
      <c r="I52" s="12">
        <f t="shared" si="7"/>
        <v>60.357849659400436</v>
      </c>
      <c r="J52" s="12">
        <f t="shared" si="8"/>
        <v>1174.9544760000001</v>
      </c>
      <c r="L52" s="13">
        <f t="shared" si="1"/>
        <v>21</v>
      </c>
      <c r="M52" s="12" t="str">
        <f t="shared" si="2"/>
        <v>5 Week of December</v>
      </c>
      <c r="N52" s="12">
        <f t="shared" si="20"/>
        <v>805.54840300000001</v>
      </c>
      <c r="O52" s="12">
        <f t="shared" si="20"/>
        <v>13207.224079</v>
      </c>
      <c r="P52" s="12">
        <f t="shared" si="9"/>
        <v>60.993013988522634</v>
      </c>
      <c r="R52" s="14">
        <f t="shared" si="16"/>
        <v>2022</v>
      </c>
      <c r="S52" s="15">
        <f t="shared" si="14"/>
        <v>44926</v>
      </c>
      <c r="T52" s="13">
        <f t="shared" si="21"/>
        <v>32023.061554</v>
      </c>
      <c r="U52" s="17">
        <f t="shared" si="58"/>
        <v>6.8265917729376735E-2</v>
      </c>
      <c r="V52" s="17">
        <f t="shared" si="59"/>
        <v>1.8968255309121274E-2</v>
      </c>
      <c r="W52" s="13">
        <f t="shared" si="22"/>
        <v>2067.7298000000001</v>
      </c>
      <c r="X52" s="17">
        <f t="shared" ref="X52:X57" si="63">+W52/W51-1</f>
        <v>3.2794797555971922E-2</v>
      </c>
      <c r="Y52" s="17">
        <f t="shared" ref="Y52:Y57" si="64">+W52/W40-1</f>
        <v>-0.13986994941197028</v>
      </c>
      <c r="AA52" s="16">
        <f t="shared" ref="AA52:AA57" si="65">W52/T52*1000</f>
        <v>64.570022341968112</v>
      </c>
      <c r="AB52" s="12">
        <f>IFERROR(SUMIFS($O$5:$O1206,$C$5:$C1206,$R52,$D$5:$D1206,MONTH($S52))/IF(MONTH(S52)=12,INDEX($B$5:$B1206,MATCH(CONCATENATE($R52+1,1),$A$5:$A1206,0)-1,0),INDEX($B$5:$B1206,MATCH(CONCATENATE($R52,MONTH($S52)+1),$A$5:$A1206,0)-1,0)),INDEX($J$5:$J$546,COUNT($J$5:$J$546)))</f>
        <v>1455.593707</v>
      </c>
      <c r="AC52" s="20">
        <f t="shared" si="15"/>
        <v>1381.9549614815407</v>
      </c>
      <c r="AD52" s="21"/>
      <c r="AE52" s="21"/>
    </row>
    <row r="53" spans="1:33" x14ac:dyDescent="0.25">
      <c r="A53" s="8" t="str">
        <f t="shared" si="0"/>
        <v>20201</v>
      </c>
      <c r="B53" s="9">
        <v>3</v>
      </c>
      <c r="C53" s="10">
        <v>2020</v>
      </c>
      <c r="D53" s="9">
        <v>1</v>
      </c>
      <c r="E53" s="11" t="s">
        <v>14</v>
      </c>
      <c r="F53" s="9">
        <v>1</v>
      </c>
      <c r="G53" s="11">
        <v>787.85541799999999</v>
      </c>
      <c r="H53" s="11">
        <v>12613.875875</v>
      </c>
      <c r="I53" s="12">
        <f t="shared" si="7"/>
        <v>62.459423717771436</v>
      </c>
      <c r="J53" s="12">
        <f t="shared" si="8"/>
        <v>4204.6252916666663</v>
      </c>
      <c r="L53" s="13">
        <f t="shared" si="1"/>
        <v>3</v>
      </c>
      <c r="M53" s="12" t="str">
        <f t="shared" si="2"/>
        <v>1 Week of January</v>
      </c>
      <c r="N53" s="12">
        <f t="shared" ref="N53:O68" si="66">+IF($E53 =$E52,G53-G52,G53)</f>
        <v>787.85541799999999</v>
      </c>
      <c r="O53" s="12">
        <f t="shared" si="66"/>
        <v>12613.875875</v>
      </c>
      <c r="P53" s="12">
        <f t="shared" si="9"/>
        <v>62.459423717771436</v>
      </c>
      <c r="R53" s="14">
        <f t="shared" si="16"/>
        <v>2023</v>
      </c>
      <c r="S53" s="15">
        <f t="shared" si="14"/>
        <v>44957</v>
      </c>
      <c r="T53" s="13">
        <f t="shared" si="21"/>
        <v>24686.106</v>
      </c>
      <c r="U53" s="17">
        <f t="shared" si="58"/>
        <v>-0.2291147441236312</v>
      </c>
      <c r="V53" s="17">
        <f t="shared" si="59"/>
        <v>-2.0811066889708907E-2</v>
      </c>
      <c r="W53" s="13">
        <f t="shared" si="22"/>
        <v>1784.2929999999999</v>
      </c>
      <c r="X53" s="17">
        <f t="shared" si="63"/>
        <v>-0.13707632399552405</v>
      </c>
      <c r="Y53" s="17">
        <f t="shared" si="64"/>
        <v>-3.8873860454122111E-2</v>
      </c>
      <c r="AA53" s="16">
        <f t="shared" si="65"/>
        <v>72.279240800472948</v>
      </c>
      <c r="AB53" s="12">
        <f>IFERROR(SUMIFS($O$5:$O1207,$C$5:$C1207,$R53,$D$5:$D1207,MONTH($S53))/IF(MONTH(S53)=12,INDEX($B$5:$B1207,MATCH(CONCATENATE($R53+1,1),$A$5:$A1207,0)-1,0),INDEX($B$5:$B1207,MATCH(CONCATENATE($R53,MONTH($S53)+1),$A$5:$A1207,0)-1,0)),INDEX($J$5:$J$546,COUNT($J$5:$J$546)))</f>
        <v>1122.0957272727273</v>
      </c>
      <c r="AC53" s="20">
        <f t="shared" si="15"/>
        <v>1381.9549614815407</v>
      </c>
    </row>
    <row r="54" spans="1:33" x14ac:dyDescent="0.25">
      <c r="A54" s="8" t="str">
        <f t="shared" si="0"/>
        <v>20201</v>
      </c>
      <c r="B54" s="9">
        <v>13</v>
      </c>
      <c r="C54" s="10">
        <v>2020</v>
      </c>
      <c r="D54" s="9">
        <v>1</v>
      </c>
      <c r="E54" s="11" t="s">
        <v>14</v>
      </c>
      <c r="F54" s="9">
        <v>3</v>
      </c>
      <c r="G54" s="11">
        <v>994.05087500000002</v>
      </c>
      <c r="H54" s="11">
        <v>15474.606868999999</v>
      </c>
      <c r="I54" s="12">
        <f t="shared" si="7"/>
        <v>64.237552747873949</v>
      </c>
      <c r="J54" s="12">
        <f t="shared" si="8"/>
        <v>1190.3543745384616</v>
      </c>
      <c r="L54" s="13">
        <f t="shared" si="1"/>
        <v>13</v>
      </c>
      <c r="M54" s="12" t="str">
        <f t="shared" si="2"/>
        <v>3 Week of January</v>
      </c>
      <c r="N54" s="12">
        <f t="shared" si="66"/>
        <v>206.19545700000003</v>
      </c>
      <c r="O54" s="12">
        <f t="shared" si="66"/>
        <v>2860.7309939999996</v>
      </c>
      <c r="P54" s="12">
        <f t="shared" si="9"/>
        <v>72.077891081848449</v>
      </c>
      <c r="R54" s="14">
        <f t="shared" si="16"/>
        <v>2023</v>
      </c>
      <c r="S54" s="15">
        <f t="shared" si="14"/>
        <v>44985</v>
      </c>
      <c r="T54" s="13">
        <f t="shared" si="21"/>
        <v>23412.93435</v>
      </c>
      <c r="U54" s="17">
        <f t="shared" si="58"/>
        <v>-5.1574422065594261E-2</v>
      </c>
      <c r="V54" s="17">
        <f t="shared" si="59"/>
        <v>0.21634250062780414</v>
      </c>
      <c r="W54" s="13">
        <f t="shared" si="22"/>
        <v>2012.3460230000001</v>
      </c>
      <c r="X54" s="17">
        <f t="shared" si="63"/>
        <v>0.12781142054584094</v>
      </c>
      <c r="Y54" s="17">
        <f t="shared" si="64"/>
        <v>0.16028487572833749</v>
      </c>
      <c r="AA54" s="16">
        <f t="shared" si="65"/>
        <v>85.950184326211982</v>
      </c>
      <c r="AB54" s="12">
        <f>IFERROR(SUMIFS($O$5:$O1208,$C$5:$C1208,$R54,$D$5:$D1208,MONTH($S54))/IF(MONTH(S54)=12,INDEX($B$5:$B1208,MATCH(CONCATENATE($R54+1,1),$A$5:$A1208,0)-1,0),INDEX($B$5:$B1208,MATCH(CONCATENATE($R54,MONTH($S54)+1),$A$5:$A1208,0)-1,0)),INDEX($J$5:$J$546,COUNT($J$5:$J$546)))</f>
        <v>1300.7185749999999</v>
      </c>
      <c r="AC54" s="20">
        <f t="shared" si="15"/>
        <v>1381.9549614815407</v>
      </c>
    </row>
    <row r="55" spans="1:33" x14ac:dyDescent="0.25">
      <c r="A55" s="8" t="str">
        <f t="shared" si="0"/>
        <v>20201</v>
      </c>
      <c r="B55" s="9">
        <v>18</v>
      </c>
      <c r="C55" s="10">
        <v>2020</v>
      </c>
      <c r="D55" s="9">
        <v>1</v>
      </c>
      <c r="E55" s="11" t="s">
        <v>14</v>
      </c>
      <c r="F55" s="9">
        <v>4</v>
      </c>
      <c r="G55" s="11">
        <v>1296.834042</v>
      </c>
      <c r="H55" s="11">
        <v>20079.131549999998</v>
      </c>
      <c r="I55" s="12">
        <f t="shared" si="7"/>
        <v>64.586161944837698</v>
      </c>
      <c r="J55" s="12">
        <f t="shared" si="8"/>
        <v>1115.5073083333332</v>
      </c>
      <c r="L55" s="13">
        <f t="shared" si="1"/>
        <v>18</v>
      </c>
      <c r="M55" s="12" t="str">
        <f t="shared" si="2"/>
        <v>4 Week of January</v>
      </c>
      <c r="N55" s="12">
        <f t="shared" si="66"/>
        <v>302.78316699999993</v>
      </c>
      <c r="O55" s="12">
        <f t="shared" si="66"/>
        <v>4604.524680999999</v>
      </c>
      <c r="P55" s="12">
        <f t="shared" si="9"/>
        <v>65.757746559465119</v>
      </c>
      <c r="R55" s="14">
        <f t="shared" si="16"/>
        <v>2023</v>
      </c>
      <c r="S55" s="15">
        <f t="shared" si="14"/>
        <v>45016</v>
      </c>
      <c r="T55" s="13">
        <f t="shared" si="21"/>
        <v>27233.768912</v>
      </c>
      <c r="U55" s="17">
        <f t="shared" si="58"/>
        <v>0.16319332318120994</v>
      </c>
      <c r="V55" s="17">
        <f t="shared" si="59"/>
        <v>-5.3813069727652763E-2</v>
      </c>
      <c r="W55" s="13">
        <f t="shared" si="22"/>
        <v>2366.837532</v>
      </c>
      <c r="X55" s="17">
        <f t="shared" si="63"/>
        <v>0.17615832712086221</v>
      </c>
      <c r="Y55" s="17">
        <f t="shared" si="64"/>
        <v>-0.15255492987263175</v>
      </c>
      <c r="AA55" s="16">
        <f t="shared" si="65"/>
        <v>86.908188860965979</v>
      </c>
      <c r="AB55" s="12">
        <f>IFERROR(SUMIFS($O$5:$O1209,$C$5:$C1209,$R55,$D$5:$D1209,MONTH($S55))/IF(MONTH(S55)=12,INDEX($B$5:$B1209,MATCH(CONCATENATE($R55+1,1),$A$5:$A1209,0)-1,0),INDEX($B$5:$B1209,MATCH(CONCATENATE($R55,MONTH($S55)+1),$A$5:$A1209,0)-1,0)),INDEX($J$5:$J$546,COUNT($J$5:$J$546)))</f>
        <v>1184.0769092173912</v>
      </c>
      <c r="AC55" s="20">
        <f t="shared" si="15"/>
        <v>1381.9549614815407</v>
      </c>
    </row>
    <row r="56" spans="1:33" x14ac:dyDescent="0.25">
      <c r="A56" s="8" t="str">
        <f t="shared" si="0"/>
        <v>20201</v>
      </c>
      <c r="B56" s="9">
        <v>23</v>
      </c>
      <c r="C56" s="10">
        <v>2020</v>
      </c>
      <c r="D56" s="9">
        <v>1</v>
      </c>
      <c r="E56" s="11" t="s">
        <v>14</v>
      </c>
      <c r="F56" s="9">
        <v>5</v>
      </c>
      <c r="G56" s="11">
        <v>1738.783197</v>
      </c>
      <c r="H56" s="11">
        <v>26731.139676999999</v>
      </c>
      <c r="I56" s="12">
        <f t="shared" si="7"/>
        <v>65.047103042003229</v>
      </c>
      <c r="J56" s="12">
        <f t="shared" si="8"/>
        <v>1162.2234642173912</v>
      </c>
      <c r="L56" s="13">
        <f t="shared" si="1"/>
        <v>23</v>
      </c>
      <c r="M56" s="12" t="str">
        <f t="shared" si="2"/>
        <v>5 Week of January</v>
      </c>
      <c r="N56" s="12">
        <f t="shared" si="66"/>
        <v>441.94915500000002</v>
      </c>
      <c r="O56" s="12">
        <f t="shared" si="66"/>
        <v>6652.008127000001</v>
      </c>
      <c r="P56" s="12">
        <f t="shared" si="9"/>
        <v>66.438456863298413</v>
      </c>
      <c r="R56" s="14">
        <f t="shared" si="16"/>
        <v>2023</v>
      </c>
      <c r="S56" s="15">
        <f t="shared" si="14"/>
        <v>45046</v>
      </c>
      <c r="T56" s="13">
        <f t="shared" si="21"/>
        <v>25203.986181</v>
      </c>
      <c r="U56" s="17">
        <f t="shared" si="58"/>
        <v>-7.453183353206827E-2</v>
      </c>
      <c r="V56" s="17">
        <f t="shared" si="59"/>
        <v>1.3902760259656421E-2</v>
      </c>
      <c r="W56" s="13">
        <f t="shared" si="22"/>
        <v>2172.0749230000001</v>
      </c>
      <c r="X56" s="17">
        <f t="shared" si="63"/>
        <v>-8.2288119216794575E-2</v>
      </c>
      <c r="Y56" s="17">
        <f t="shared" si="64"/>
        <v>-0.13967738262130613</v>
      </c>
      <c r="AA56" s="16">
        <f t="shared" si="65"/>
        <v>86.179817248012</v>
      </c>
      <c r="AB56" s="12">
        <f>IFERROR(SUMIFS($O$5:$O1210,$C$5:$C1210,$R56,$D$5:$D1210,MONTH($S56))/IF(MONTH(S56)=12,INDEX($B$5:$B1210,MATCH(CONCATENATE($R56+1,1),$A$5:$A1210,0)-1,0),INDEX($B$5:$B1210,MATCH(CONCATENATE($R56,MONTH($S56)+1),$A$5:$A1210,0)-1,0)),INDEX($J$5:$J$546,COUNT($J$5:$J$546)))</f>
        <v>1400.2214544999999</v>
      </c>
      <c r="AC56" s="20">
        <f t="shared" si="15"/>
        <v>1381.9549614815407</v>
      </c>
    </row>
    <row r="57" spans="1:33" x14ac:dyDescent="0.25">
      <c r="A57" s="8" t="str">
        <f t="shared" si="0"/>
        <v>20202</v>
      </c>
      <c r="B57" s="9">
        <v>5</v>
      </c>
      <c r="C57" s="10">
        <v>2020</v>
      </c>
      <c r="D57" s="9">
        <v>2</v>
      </c>
      <c r="E57" s="11" t="s">
        <v>15</v>
      </c>
      <c r="F57" s="9">
        <v>1</v>
      </c>
      <c r="G57" s="11">
        <v>438.90420799999998</v>
      </c>
      <c r="H57" s="11">
        <v>6346.4440000000004</v>
      </c>
      <c r="I57" s="12">
        <f t="shared" si="7"/>
        <v>69.157501114009662</v>
      </c>
      <c r="J57" s="12">
        <f t="shared" si="8"/>
        <v>1269.2888</v>
      </c>
      <c r="L57" s="13">
        <f t="shared" si="1"/>
        <v>5</v>
      </c>
      <c r="M57" s="12" t="str">
        <f t="shared" si="2"/>
        <v>1 Week of February</v>
      </c>
      <c r="N57" s="12">
        <f t="shared" si="66"/>
        <v>438.90420799999998</v>
      </c>
      <c r="O57" s="12">
        <f t="shared" si="66"/>
        <v>6346.4440000000004</v>
      </c>
      <c r="P57" s="12">
        <f t="shared" si="9"/>
        <v>69.157501114009662</v>
      </c>
      <c r="R57" s="14">
        <f t="shared" si="16"/>
        <v>2023</v>
      </c>
      <c r="S57" s="15">
        <f t="shared" si="14"/>
        <v>45077</v>
      </c>
      <c r="T57" s="13">
        <f t="shared" si="21"/>
        <v>35183.905292000003</v>
      </c>
      <c r="U57" s="17">
        <f t="shared" ref="U57" si="67">+T57/T56-1</f>
        <v>0.39596590155740352</v>
      </c>
      <c r="V57" s="17">
        <f t="shared" ref="V57" si="68">+T57/T45-1</f>
        <v>0.38349011435814195</v>
      </c>
      <c r="W57" s="13">
        <f t="shared" si="22"/>
        <v>2920.7570049999999</v>
      </c>
      <c r="X57" s="17">
        <f t="shared" si="63"/>
        <v>0.34468520126642055</v>
      </c>
      <c r="Y57" s="17">
        <f t="shared" si="64"/>
        <v>6.687861216785862E-2</v>
      </c>
      <c r="AA57" s="16">
        <f t="shared" si="65"/>
        <v>83.014008273382643</v>
      </c>
      <c r="AB57" s="12">
        <f>IFERROR(SUMIFS($O$5:$O1211,$C$5:$C1211,$R57,$D$5:$D1211,MONTH($S57))/IF(MONTH(S57)=12,INDEX($B$5:$B1211,MATCH(CONCATENATE($R57+1,1),$A$5:$A1211,0)-1,0),INDEX($B$5:$B1211,MATCH(CONCATENATE($R57,MONTH($S57)+1),$A$5:$A1211,0)-1,0)),INDEX($J$5:$J$546,COUNT($J$5:$J$546)))</f>
        <v>1599.2684223636365</v>
      </c>
      <c r="AC57" s="20">
        <f t="shared" si="15"/>
        <v>1381.9549614815407</v>
      </c>
      <c r="AE57" s="30"/>
      <c r="AF57" s="31"/>
      <c r="AG57" s="31"/>
    </row>
    <row r="58" spans="1:33" x14ac:dyDescent="0.25">
      <c r="A58" s="8" t="str">
        <f t="shared" si="0"/>
        <v>20202</v>
      </c>
      <c r="B58" s="9">
        <v>10</v>
      </c>
      <c r="C58" s="10">
        <v>2020</v>
      </c>
      <c r="D58" s="9">
        <v>2</v>
      </c>
      <c r="E58" s="11" t="s">
        <v>15</v>
      </c>
      <c r="F58" s="9">
        <v>2</v>
      </c>
      <c r="G58" s="11">
        <v>660.91403500000001</v>
      </c>
      <c r="H58" s="11">
        <v>9751.7018270000008</v>
      </c>
      <c r="I58" s="12">
        <f t="shared" si="7"/>
        <v>67.774225127566552</v>
      </c>
      <c r="J58" s="12">
        <f t="shared" si="8"/>
        <v>975.17018270000005</v>
      </c>
      <c r="L58" s="13">
        <f t="shared" si="1"/>
        <v>10</v>
      </c>
      <c r="M58" s="12" t="str">
        <f t="shared" si="2"/>
        <v>2 Week of February</v>
      </c>
      <c r="N58" s="12">
        <f t="shared" si="66"/>
        <v>222.00982700000003</v>
      </c>
      <c r="O58" s="12">
        <f t="shared" si="66"/>
        <v>3405.2578270000004</v>
      </c>
      <c r="P58" s="12">
        <f t="shared" si="9"/>
        <v>65.196187272429981</v>
      </c>
      <c r="R58" s="14">
        <f t="shared" si="16"/>
        <v>2023</v>
      </c>
      <c r="S58" s="15">
        <f t="shared" si="14"/>
        <v>45107</v>
      </c>
      <c r="T58" s="13">
        <f t="shared" si="21"/>
        <v>34414.829304999999</v>
      </c>
      <c r="U58" s="17">
        <f t="shared" ref="U58" si="69">+T58/T57-1</f>
        <v>-2.1858744235958238E-2</v>
      </c>
      <c r="V58" s="17">
        <f t="shared" ref="V58" si="70">+T58/T46-1</f>
        <v>7.4641662388188035E-2</v>
      </c>
      <c r="W58" s="13">
        <f t="shared" si="22"/>
        <v>2379.6497730000001</v>
      </c>
      <c r="X58" s="17">
        <f t="shared" ref="X58" si="71">+W58/W57-1</f>
        <v>-0.1852626668612577</v>
      </c>
      <c r="Y58" s="17">
        <f t="shared" ref="Y58" si="72">+W58/W46-1</f>
        <v>-0.22756703592651151</v>
      </c>
      <c r="AA58" s="16">
        <f t="shared" ref="AA58" si="73">W58/T58*1000</f>
        <v>69.146057704091817</v>
      </c>
      <c r="AB58" s="12">
        <f>IFERROR(SUMIFS($O$5:$O1212,$C$5:$C1212,$R58,$D$5:$D1212,MONTH($S58))/IF(MONTH(S58)=12,INDEX($B$5:$B1212,MATCH(CONCATENATE($R58+1,1),$A$5:$A1212,0)-1,0),INDEX($B$5:$B1212,MATCH(CONCATENATE($R58,MONTH($S58)+1),$A$5:$A1212,0)-1,0)),INDEX($J$5:$J$546,COUNT($J$5:$J$546)))</f>
        <v>1638.8013954761905</v>
      </c>
      <c r="AC58" s="20">
        <f t="shared" si="15"/>
        <v>1381.9549614815407</v>
      </c>
      <c r="AE58" s="23"/>
      <c r="AF58" s="14" t="s">
        <v>12</v>
      </c>
      <c r="AG58" s="29" t="s">
        <v>13</v>
      </c>
    </row>
    <row r="59" spans="1:33" x14ac:dyDescent="0.25">
      <c r="A59" s="8" t="str">
        <f t="shared" si="0"/>
        <v>20202</v>
      </c>
      <c r="B59" s="9">
        <v>18</v>
      </c>
      <c r="C59" s="10">
        <v>2020</v>
      </c>
      <c r="D59" s="9">
        <v>2</v>
      </c>
      <c r="E59" s="11" t="s">
        <v>15</v>
      </c>
      <c r="F59" s="9">
        <v>4</v>
      </c>
      <c r="G59" s="11">
        <v>1513.117825</v>
      </c>
      <c r="H59" s="11">
        <v>22100.166911</v>
      </c>
      <c r="I59" s="12">
        <f t="shared" si="7"/>
        <v>68.466352815049106</v>
      </c>
      <c r="J59" s="12">
        <f t="shared" si="8"/>
        <v>1227.7870506111112</v>
      </c>
      <c r="L59" s="13">
        <f t="shared" si="1"/>
        <v>18</v>
      </c>
      <c r="M59" s="12" t="str">
        <f t="shared" si="2"/>
        <v>4 Week of February</v>
      </c>
      <c r="N59" s="12">
        <f t="shared" si="66"/>
        <v>852.20379000000003</v>
      </c>
      <c r="O59" s="12">
        <f t="shared" si="66"/>
        <v>12348.465083999999</v>
      </c>
      <c r="P59" s="12">
        <f t="shared" si="9"/>
        <v>69.012932716974433</v>
      </c>
      <c r="R59" s="14">
        <f t="shared" si="16"/>
        <v>2023</v>
      </c>
      <c r="S59" s="15">
        <f t="shared" si="14"/>
        <v>45138</v>
      </c>
      <c r="T59" s="13">
        <f t="shared" si="21"/>
        <v>32052.775164999999</v>
      </c>
      <c r="U59" s="17">
        <f t="shared" ref="U59" si="74">+T59/T58-1</f>
        <v>-6.8634777149884862E-2</v>
      </c>
      <c r="V59" s="17">
        <f t="shared" ref="V59" si="75">+T59/T47-1</f>
        <v>5.1152570767831751E-3</v>
      </c>
      <c r="W59" s="13">
        <f t="shared" si="22"/>
        <v>2397.3687020000002</v>
      </c>
      <c r="X59" s="17">
        <f t="shared" ref="X59" si="76">+W59/W58-1</f>
        <v>7.4460238649580734E-3</v>
      </c>
      <c r="Y59" s="17">
        <f t="shared" ref="Y59" si="77">+W59/W47-1</f>
        <v>-0.16661662546798461</v>
      </c>
      <c r="AA59" s="16">
        <f t="shared" ref="AA59" si="78">W59/T59*1000</f>
        <v>74.794419193312308</v>
      </c>
      <c r="AB59" s="12">
        <f>IFERROR(SUMIFS($O$5:$O1213,$C$5:$C1213,$R59,$D$5:$D1213,MONTH($S59))/IF(MONTH(S59)=12,INDEX($B$5:$B1213,MATCH(CONCATENATE($R59+1,1),$A$5:$A1213,0)-1,0),INDEX($B$5:$B1213,MATCH(CONCATENATE($R59,MONTH($S59)+1),$A$5:$A1213,0)-1,0)),INDEX($J$5:$J$546,COUNT($J$5:$J$546)))</f>
        <v>1526.3226269047618</v>
      </c>
      <c r="AC59" s="20">
        <f t="shared" si="15"/>
        <v>1381.9549614815407</v>
      </c>
      <c r="AE59" s="23" t="s">
        <v>30</v>
      </c>
      <c r="AF59" s="25">
        <f>AA60/AA59-1</f>
        <v>1.3184599915719408E-2</v>
      </c>
      <c r="AG59" s="26">
        <f>AA60/AA48-1</f>
        <v>-1.2632551543142023E-2</v>
      </c>
    </row>
    <row r="60" spans="1:33" x14ac:dyDescent="0.25">
      <c r="A60" s="8" t="str">
        <f t="shared" si="0"/>
        <v>20203</v>
      </c>
      <c r="B60" s="9">
        <v>5</v>
      </c>
      <c r="C60" s="10">
        <v>2020</v>
      </c>
      <c r="D60" s="9">
        <v>3</v>
      </c>
      <c r="E60" s="11" t="s">
        <v>16</v>
      </c>
      <c r="F60" s="9">
        <v>1</v>
      </c>
      <c r="G60" s="11">
        <v>240.817114</v>
      </c>
      <c r="H60" s="11">
        <v>3362.3110259999999</v>
      </c>
      <c r="I60" s="12">
        <f t="shared" si="7"/>
        <v>71.622497781381639</v>
      </c>
      <c r="J60" s="12">
        <f t="shared" si="8"/>
        <v>672.46220519999997</v>
      </c>
      <c r="L60" s="13">
        <f t="shared" si="1"/>
        <v>5</v>
      </c>
      <c r="M60" s="12" t="str">
        <f t="shared" si="2"/>
        <v>1 Week of March</v>
      </c>
      <c r="N60" s="12">
        <f t="shared" si="66"/>
        <v>240.817114</v>
      </c>
      <c r="O60" s="12">
        <f t="shared" si="66"/>
        <v>3362.3110259999999</v>
      </c>
      <c r="P60" s="12">
        <f t="shared" si="9"/>
        <v>71.622497781381639</v>
      </c>
      <c r="R60" s="14">
        <f t="shared" si="16"/>
        <v>2023</v>
      </c>
      <c r="S60" s="15">
        <f t="shared" si="14"/>
        <v>45169</v>
      </c>
      <c r="T60" s="13">
        <f t="shared" si="21"/>
        <v>22652.384596</v>
      </c>
      <c r="U60" s="17">
        <f t="shared" ref="U60" si="79">+T60/T59-1</f>
        <v>-0.29327852332938542</v>
      </c>
      <c r="V60" s="17">
        <f t="shared" ref="V60" si="80">+T60/T48-1</f>
        <v>-0.32306082741773934</v>
      </c>
      <c r="W60" s="13">
        <f t="shared" si="22"/>
        <v>1716.6102470000001</v>
      </c>
      <c r="X60" s="17">
        <f t="shared" ref="X60" si="81">+W60/W59-1</f>
        <v>-0.28396068340763714</v>
      </c>
      <c r="Y60" s="17">
        <f t="shared" ref="Y60" si="82">+W60/W48-1</f>
        <v>-0.33161229640695655</v>
      </c>
      <c r="AA60" s="16">
        <f t="shared" ref="AA60" si="83">W60/T60*1000</f>
        <v>75.780553686304728</v>
      </c>
      <c r="AB60" s="12">
        <f>IFERROR(SUMIFS($O$5:$O1214,$C$5:$C1214,$R60,$D$5:$D1214,MONTH($S60))/IF(MONTH(S60)=12,INDEX($B$5:$B1214,MATCH(CONCATENATE($R60+1,1),$A$5:$A1214,0)-1,0),INDEX($B$5:$B1214,MATCH(CONCATENATE($R60,MONTH($S60)+1),$A$5:$A1214,0)-1,0)),INDEX($J$5:$J$546,COUNT($J$5:$J$546)))</f>
        <v>1618.0274711428572</v>
      </c>
      <c r="AC60" s="20">
        <f t="shared" si="15"/>
        <v>1381.9549614815407</v>
      </c>
      <c r="AE60" s="24" t="s">
        <v>31</v>
      </c>
      <c r="AF60" s="27">
        <f>AB60/AB59-1</f>
        <v>6.0082215005921924E-2</v>
      </c>
      <c r="AG60" s="28">
        <f>AB60/AB48-1</f>
        <v>0.11211435495657107</v>
      </c>
    </row>
    <row r="61" spans="1:33" x14ac:dyDescent="0.25">
      <c r="A61" s="8" t="str">
        <f t="shared" si="0"/>
        <v>20203</v>
      </c>
      <c r="B61" s="9">
        <v>10</v>
      </c>
      <c r="C61" s="10">
        <v>2020</v>
      </c>
      <c r="D61" s="9">
        <v>3</v>
      </c>
      <c r="E61" s="11" t="s">
        <v>16</v>
      </c>
      <c r="F61" s="9">
        <v>2</v>
      </c>
      <c r="G61" s="11">
        <v>464.45605799999998</v>
      </c>
      <c r="H61" s="11">
        <v>7115.4761660000004</v>
      </c>
      <c r="I61" s="12">
        <f t="shared" si="7"/>
        <v>65.274065595120419</v>
      </c>
      <c r="J61" s="12">
        <f t="shared" si="8"/>
        <v>711.54761660000008</v>
      </c>
      <c r="L61" s="13">
        <f t="shared" si="1"/>
        <v>10</v>
      </c>
      <c r="M61" s="12" t="str">
        <f t="shared" si="2"/>
        <v>2 Week of March</v>
      </c>
      <c r="N61" s="12">
        <f t="shared" si="66"/>
        <v>223.63894399999998</v>
      </c>
      <c r="O61" s="12">
        <f t="shared" si="66"/>
        <v>3753.1651400000005</v>
      </c>
      <c r="P61" s="12">
        <f t="shared" si="9"/>
        <v>59.586758284768663</v>
      </c>
    </row>
    <row r="62" spans="1:33" x14ac:dyDescent="0.25">
      <c r="A62" s="8" t="str">
        <f t="shared" si="0"/>
        <v>20203</v>
      </c>
      <c r="B62" s="9">
        <v>15</v>
      </c>
      <c r="C62" s="10">
        <v>2020</v>
      </c>
      <c r="D62" s="9">
        <v>3</v>
      </c>
      <c r="E62" s="11" t="s">
        <v>16</v>
      </c>
      <c r="F62" s="9">
        <v>3</v>
      </c>
      <c r="G62" s="11">
        <v>792.8492</v>
      </c>
      <c r="H62" s="11">
        <v>12367.043421</v>
      </c>
      <c r="I62" s="12">
        <f t="shared" si="7"/>
        <v>64.10984202203845</v>
      </c>
      <c r="J62" s="12">
        <f t="shared" si="8"/>
        <v>824.46956139999998</v>
      </c>
      <c r="L62" s="13">
        <f t="shared" si="1"/>
        <v>15</v>
      </c>
      <c r="M62" s="12" t="str">
        <f t="shared" si="2"/>
        <v>3 Week of March</v>
      </c>
      <c r="N62" s="12">
        <f t="shared" si="66"/>
        <v>328.39314200000001</v>
      </c>
      <c r="O62" s="12">
        <f t="shared" si="66"/>
        <v>5251.5672549999999</v>
      </c>
      <c r="P62" s="12">
        <f t="shared" si="9"/>
        <v>62.532407194697534</v>
      </c>
    </row>
    <row r="63" spans="1:33" x14ac:dyDescent="0.25">
      <c r="A63" s="8" t="str">
        <f t="shared" si="0"/>
        <v>20203</v>
      </c>
      <c r="B63" s="9">
        <v>22</v>
      </c>
      <c r="C63" s="10">
        <v>2020</v>
      </c>
      <c r="D63" s="9">
        <v>3</v>
      </c>
      <c r="E63" s="11" t="s">
        <v>16</v>
      </c>
      <c r="F63" s="9">
        <v>4</v>
      </c>
      <c r="G63" s="11">
        <v>1390.2654869999999</v>
      </c>
      <c r="H63" s="11">
        <v>21709.418881000001</v>
      </c>
      <c r="I63" s="12">
        <f t="shared" si="7"/>
        <v>64.039737526864656</v>
      </c>
      <c r="J63" s="12">
        <f t="shared" si="8"/>
        <v>986.79176731818188</v>
      </c>
      <c r="L63" s="13">
        <f t="shared" si="1"/>
        <v>22</v>
      </c>
      <c r="M63" s="12" t="str">
        <f t="shared" si="2"/>
        <v>4 Week of March</v>
      </c>
      <c r="N63" s="12">
        <f t="shared" si="66"/>
        <v>597.4162869999999</v>
      </c>
      <c r="O63" s="12">
        <f t="shared" si="66"/>
        <v>9342.3754600000011</v>
      </c>
      <c r="P63" s="12">
        <f t="shared" si="9"/>
        <v>63.946936146794492</v>
      </c>
    </row>
    <row r="64" spans="1:33" x14ac:dyDescent="0.25">
      <c r="A64" s="8" t="str">
        <f t="shared" si="0"/>
        <v>20204</v>
      </c>
      <c r="B64" s="9">
        <v>7</v>
      </c>
      <c r="C64" s="10">
        <v>2020</v>
      </c>
      <c r="D64" s="9">
        <v>4</v>
      </c>
      <c r="E64" s="11" t="s">
        <v>17</v>
      </c>
      <c r="F64" s="9">
        <v>2</v>
      </c>
      <c r="G64" s="11">
        <v>461.02203500000002</v>
      </c>
      <c r="H64" s="11">
        <v>7042.4801949999701</v>
      </c>
      <c r="I64" s="12">
        <f t="shared" si="7"/>
        <v>65.463021866545972</v>
      </c>
      <c r="J64" s="12">
        <f t="shared" si="8"/>
        <v>1006.06859928571</v>
      </c>
      <c r="L64" s="13">
        <f t="shared" si="1"/>
        <v>7</v>
      </c>
      <c r="M64" s="12" t="str">
        <f t="shared" si="2"/>
        <v>2 Week of April</v>
      </c>
      <c r="N64" s="12">
        <f t="shared" si="66"/>
        <v>461.02203500000002</v>
      </c>
      <c r="O64" s="12">
        <f t="shared" si="66"/>
        <v>7042.4801949999701</v>
      </c>
      <c r="P64" s="12">
        <f t="shared" si="9"/>
        <v>65.463021866545972</v>
      </c>
    </row>
    <row r="65" spans="1:16" x14ac:dyDescent="0.25">
      <c r="A65" s="8" t="str">
        <f t="shared" si="0"/>
        <v>20204</v>
      </c>
      <c r="B65" s="9">
        <v>16</v>
      </c>
      <c r="C65" s="10">
        <v>2020</v>
      </c>
      <c r="D65" s="9">
        <v>4</v>
      </c>
      <c r="E65" s="11" t="s">
        <v>17</v>
      </c>
      <c r="F65" s="9">
        <v>4</v>
      </c>
      <c r="G65" s="11">
        <v>1109.05</v>
      </c>
      <c r="H65" s="11">
        <v>16773.8</v>
      </c>
      <c r="I65" s="12">
        <f t="shared" si="7"/>
        <v>66.117993537540698</v>
      </c>
      <c r="J65" s="12">
        <f t="shared" si="8"/>
        <v>1048.3625</v>
      </c>
      <c r="L65" s="13">
        <f t="shared" si="1"/>
        <v>16</v>
      </c>
      <c r="M65" s="12" t="str">
        <f t="shared" si="2"/>
        <v>4 Week of April</v>
      </c>
      <c r="N65" s="12">
        <f t="shared" si="66"/>
        <v>648.02796499999999</v>
      </c>
      <c r="O65" s="12">
        <f t="shared" si="66"/>
        <v>9731.3198050000283</v>
      </c>
      <c r="P65" s="12">
        <f t="shared" si="9"/>
        <v>66.591991424127087</v>
      </c>
    </row>
    <row r="66" spans="1:16" x14ac:dyDescent="0.25">
      <c r="A66" s="8" t="str">
        <f t="shared" si="0"/>
        <v>20204</v>
      </c>
      <c r="B66" s="9">
        <v>20</v>
      </c>
      <c r="C66" s="10">
        <v>2020</v>
      </c>
      <c r="D66" s="9">
        <v>4</v>
      </c>
      <c r="E66" s="11" t="s">
        <v>17</v>
      </c>
      <c r="F66" s="9">
        <v>5</v>
      </c>
      <c r="G66" s="11">
        <v>1612.9393640000001</v>
      </c>
      <c r="H66" s="11">
        <v>24009.973086999998</v>
      </c>
      <c r="I66" s="12">
        <f t="shared" si="7"/>
        <v>67.177891376867578</v>
      </c>
      <c r="J66" s="12">
        <f t="shared" si="8"/>
        <v>1200.4986543499999</v>
      </c>
      <c r="L66" s="13">
        <f t="shared" si="1"/>
        <v>20</v>
      </c>
      <c r="M66" s="12" t="str">
        <f t="shared" si="2"/>
        <v>5 Week of April</v>
      </c>
      <c r="N66" s="12">
        <f t="shared" si="66"/>
        <v>503.88936400000011</v>
      </c>
      <c r="O66" s="12">
        <f t="shared" si="66"/>
        <v>7236.1730869999992</v>
      </c>
      <c r="P66" s="12">
        <f t="shared" si="9"/>
        <v>69.63478594856339</v>
      </c>
    </row>
    <row r="67" spans="1:16" x14ac:dyDescent="0.25">
      <c r="A67" s="8" t="str">
        <f t="shared" si="0"/>
        <v>20205</v>
      </c>
      <c r="B67" s="9">
        <v>5</v>
      </c>
      <c r="C67" s="10">
        <v>2020</v>
      </c>
      <c r="D67" s="9">
        <v>5</v>
      </c>
      <c r="E67" s="11" t="s">
        <v>18</v>
      </c>
      <c r="F67" s="9">
        <v>1</v>
      </c>
      <c r="G67" s="11">
        <v>335.88098100000002</v>
      </c>
      <c r="H67" s="11">
        <v>5223.9930000000004</v>
      </c>
      <c r="I67" s="12">
        <f t="shared" si="7"/>
        <v>64.29583290023551</v>
      </c>
      <c r="J67" s="12">
        <f t="shared" si="8"/>
        <v>1044.7986000000001</v>
      </c>
      <c r="L67" s="13">
        <f t="shared" si="1"/>
        <v>5</v>
      </c>
      <c r="M67" s="12" t="str">
        <f t="shared" si="2"/>
        <v>1 Week of May</v>
      </c>
      <c r="N67" s="12">
        <f t="shared" si="66"/>
        <v>335.88098100000002</v>
      </c>
      <c r="O67" s="12">
        <f t="shared" si="66"/>
        <v>5223.9930000000004</v>
      </c>
      <c r="P67" s="12">
        <f t="shared" si="9"/>
        <v>64.29583290023551</v>
      </c>
    </row>
    <row r="68" spans="1:16" x14ac:dyDescent="0.25">
      <c r="A68" s="8" t="str">
        <f t="shared" si="0"/>
        <v>20205</v>
      </c>
      <c r="B68" s="9">
        <v>10</v>
      </c>
      <c r="C68" s="10">
        <v>2020</v>
      </c>
      <c r="D68" s="9">
        <v>5</v>
      </c>
      <c r="E68" s="11" t="s">
        <v>18</v>
      </c>
      <c r="F68" s="9">
        <v>2</v>
      </c>
      <c r="G68" s="11">
        <v>639.22838200000001</v>
      </c>
      <c r="H68" s="11">
        <v>10048.752</v>
      </c>
      <c r="I68" s="12">
        <f t="shared" si="7"/>
        <v>63.612713499148946</v>
      </c>
      <c r="J68" s="12">
        <f t="shared" si="8"/>
        <v>1004.8752000000001</v>
      </c>
      <c r="L68" s="13">
        <f t="shared" si="1"/>
        <v>10</v>
      </c>
      <c r="M68" s="12" t="str">
        <f t="shared" si="2"/>
        <v>2 Week of May</v>
      </c>
      <c r="N68" s="12">
        <f t="shared" si="66"/>
        <v>303.34740099999999</v>
      </c>
      <c r="O68" s="12">
        <f t="shared" si="66"/>
        <v>4824.759</v>
      </c>
      <c r="P68" s="12">
        <f t="shared" si="9"/>
        <v>62.873068064125071</v>
      </c>
    </row>
    <row r="69" spans="1:16" x14ac:dyDescent="0.25">
      <c r="A69" s="8" t="str">
        <f t="shared" ref="A69:A132" si="84">C69&amp;D69</f>
        <v>20205</v>
      </c>
      <c r="B69" s="9">
        <v>15</v>
      </c>
      <c r="C69" s="10">
        <v>2020</v>
      </c>
      <c r="D69" s="9">
        <v>5</v>
      </c>
      <c r="E69" s="11" t="s">
        <v>18</v>
      </c>
      <c r="F69" s="9">
        <v>3</v>
      </c>
      <c r="G69" s="11">
        <v>956.09299999999996</v>
      </c>
      <c r="H69" s="11">
        <v>15093.123</v>
      </c>
      <c r="I69" s="12">
        <f t="shared" si="7"/>
        <v>63.346267038306117</v>
      </c>
      <c r="J69" s="12">
        <f t="shared" si="8"/>
        <v>1006.2081999999999</v>
      </c>
      <c r="L69" s="13">
        <f t="shared" ref="L69:L132" si="85">+B69</f>
        <v>15</v>
      </c>
      <c r="M69" s="12" t="str">
        <f t="shared" ref="M69:M132" si="86">F69&amp;" Week of "&amp;E69</f>
        <v>3 Week of May</v>
      </c>
      <c r="N69" s="12">
        <f t="shared" ref="N69:O84" si="87">+IF($E69 =$E68,G69-G68,G69)</f>
        <v>316.86461799999995</v>
      </c>
      <c r="O69" s="12">
        <f t="shared" si="87"/>
        <v>5044.3709999999992</v>
      </c>
      <c r="P69" s="12">
        <f t="shared" si="9"/>
        <v>62.815486410495971</v>
      </c>
    </row>
    <row r="70" spans="1:16" x14ac:dyDescent="0.25">
      <c r="A70" s="8" t="str">
        <f t="shared" si="84"/>
        <v>20205</v>
      </c>
      <c r="B70" s="9">
        <v>20</v>
      </c>
      <c r="C70" s="10">
        <v>2020</v>
      </c>
      <c r="D70" s="9">
        <v>5</v>
      </c>
      <c r="E70" s="11" t="s">
        <v>18</v>
      </c>
      <c r="F70" s="9">
        <v>4</v>
      </c>
      <c r="G70" s="11">
        <v>1359.155512</v>
      </c>
      <c r="H70" s="11">
        <v>21459.428208000001</v>
      </c>
      <c r="I70" s="12">
        <f t="shared" ref="I70:I133" si="88">+G70/H70*1000</f>
        <v>63.336054382535295</v>
      </c>
      <c r="J70" s="12">
        <f t="shared" ref="J70:J133" si="89">+H70/B70</f>
        <v>1072.9714104</v>
      </c>
      <c r="L70" s="13">
        <f t="shared" si="85"/>
        <v>20</v>
      </c>
      <c r="M70" s="12" t="str">
        <f t="shared" si="86"/>
        <v>4 Week of May</v>
      </c>
      <c r="N70" s="12">
        <f t="shared" si="87"/>
        <v>403.06251200000008</v>
      </c>
      <c r="O70" s="12">
        <f t="shared" si="87"/>
        <v>6366.3052080000016</v>
      </c>
      <c r="P70" s="12">
        <f t="shared" ref="P70:P133" si="90">+N70/O70*1000</f>
        <v>63.311842400126409</v>
      </c>
    </row>
    <row r="71" spans="1:16" x14ac:dyDescent="0.25">
      <c r="A71" s="8" t="str">
        <f t="shared" si="84"/>
        <v>20206</v>
      </c>
      <c r="B71" s="9">
        <v>5</v>
      </c>
      <c r="C71" s="10">
        <v>2020</v>
      </c>
      <c r="D71" s="9">
        <v>6</v>
      </c>
      <c r="E71" s="11" t="s">
        <v>19</v>
      </c>
      <c r="F71" s="9">
        <v>1</v>
      </c>
      <c r="G71" s="11">
        <v>466.05443700000001</v>
      </c>
      <c r="H71" s="11">
        <v>7224.0241999999998</v>
      </c>
      <c r="I71" s="12">
        <f t="shared" si="88"/>
        <v>64.514517683924709</v>
      </c>
      <c r="J71" s="12">
        <f t="shared" si="89"/>
        <v>1444.80484</v>
      </c>
      <c r="L71" s="13">
        <f t="shared" si="85"/>
        <v>5</v>
      </c>
      <c r="M71" s="12" t="str">
        <f t="shared" si="86"/>
        <v>1 Week of June</v>
      </c>
      <c r="N71" s="12">
        <f t="shared" si="87"/>
        <v>466.05443700000001</v>
      </c>
      <c r="O71" s="12">
        <f t="shared" si="87"/>
        <v>7224.0241999999998</v>
      </c>
      <c r="P71" s="12">
        <f t="shared" si="90"/>
        <v>64.514517683924709</v>
      </c>
    </row>
    <row r="72" spans="1:16" x14ac:dyDescent="0.25">
      <c r="A72" s="8" t="str">
        <f t="shared" si="84"/>
        <v>20206</v>
      </c>
      <c r="B72" s="9">
        <v>9</v>
      </c>
      <c r="C72" s="10">
        <v>2020</v>
      </c>
      <c r="D72" s="9">
        <v>6</v>
      </c>
      <c r="E72" s="11" t="s">
        <v>19</v>
      </c>
      <c r="F72" s="9">
        <v>2</v>
      </c>
      <c r="G72" s="11">
        <v>913.45542899999998</v>
      </c>
      <c r="H72" s="11">
        <v>14730.506697999999</v>
      </c>
      <c r="I72" s="12">
        <f t="shared" si="88"/>
        <v>62.011134289360342</v>
      </c>
      <c r="J72" s="12">
        <f t="shared" si="89"/>
        <v>1636.7229664444444</v>
      </c>
      <c r="L72" s="13">
        <f t="shared" si="85"/>
        <v>9</v>
      </c>
      <c r="M72" s="12" t="str">
        <f t="shared" si="86"/>
        <v>2 Week of June</v>
      </c>
      <c r="N72" s="12">
        <f t="shared" si="87"/>
        <v>447.40099199999997</v>
      </c>
      <c r="O72" s="12">
        <f t="shared" si="87"/>
        <v>7506.4824979999994</v>
      </c>
      <c r="P72" s="12">
        <f t="shared" si="90"/>
        <v>59.601949664067547</v>
      </c>
    </row>
    <row r="73" spans="1:16" x14ac:dyDescent="0.25">
      <c r="A73" s="8" t="str">
        <f t="shared" si="84"/>
        <v>20206</v>
      </c>
      <c r="B73" s="9">
        <v>14</v>
      </c>
      <c r="C73" s="10">
        <v>2020</v>
      </c>
      <c r="D73" s="9">
        <v>6</v>
      </c>
      <c r="E73" s="11" t="s">
        <v>19</v>
      </c>
      <c r="F73" s="9">
        <v>3</v>
      </c>
      <c r="G73" s="11">
        <v>1310.5052949999999</v>
      </c>
      <c r="H73" s="11">
        <v>21070.843448</v>
      </c>
      <c r="I73" s="12">
        <f t="shared" si="88"/>
        <v>62.195198698815751</v>
      </c>
      <c r="J73" s="12">
        <f t="shared" si="89"/>
        <v>1505.0602462857144</v>
      </c>
      <c r="L73" s="13">
        <f t="shared" si="85"/>
        <v>14</v>
      </c>
      <c r="M73" s="12" t="str">
        <f t="shared" si="86"/>
        <v>3 Week of June</v>
      </c>
      <c r="N73" s="12">
        <f t="shared" si="87"/>
        <v>397.04986599999995</v>
      </c>
      <c r="O73" s="12">
        <f t="shared" si="87"/>
        <v>6340.3367500000004</v>
      </c>
      <c r="P73" s="12">
        <f t="shared" si="90"/>
        <v>62.622835608849947</v>
      </c>
    </row>
    <row r="74" spans="1:16" x14ac:dyDescent="0.25">
      <c r="A74" s="8" t="str">
        <f t="shared" si="84"/>
        <v>20206</v>
      </c>
      <c r="B74" s="9">
        <v>21</v>
      </c>
      <c r="C74" s="10">
        <v>2020</v>
      </c>
      <c r="D74" s="9">
        <v>6</v>
      </c>
      <c r="E74" s="11" t="s">
        <v>19</v>
      </c>
      <c r="F74" s="9">
        <v>5</v>
      </c>
      <c r="G74" s="11">
        <v>1883.6143259999999</v>
      </c>
      <c r="H74" s="11">
        <v>30048.386267999998</v>
      </c>
      <c r="I74" s="12">
        <f t="shared" si="88"/>
        <v>62.686039416564377</v>
      </c>
      <c r="J74" s="12">
        <f t="shared" si="89"/>
        <v>1430.8755365714285</v>
      </c>
      <c r="L74" s="13">
        <f t="shared" si="85"/>
        <v>21</v>
      </c>
      <c r="M74" s="12" t="str">
        <f t="shared" si="86"/>
        <v>5 Week of June</v>
      </c>
      <c r="N74" s="12">
        <f t="shared" si="87"/>
        <v>573.10903099999996</v>
      </c>
      <c r="O74" s="12">
        <f t="shared" si="87"/>
        <v>8977.5428199999988</v>
      </c>
      <c r="P74" s="12">
        <f t="shared" si="90"/>
        <v>63.838072676550048</v>
      </c>
    </row>
    <row r="75" spans="1:16" x14ac:dyDescent="0.25">
      <c r="A75" s="8" t="str">
        <f t="shared" si="84"/>
        <v>20207</v>
      </c>
      <c r="B75" s="9">
        <v>3</v>
      </c>
      <c r="C75" s="10">
        <v>2020</v>
      </c>
      <c r="D75" s="9">
        <v>7</v>
      </c>
      <c r="E75" s="11" t="s">
        <v>20</v>
      </c>
      <c r="F75" s="9">
        <v>1</v>
      </c>
      <c r="G75" s="11">
        <v>345.94459799999998</v>
      </c>
      <c r="H75" s="11">
        <v>5612.7620939999997</v>
      </c>
      <c r="I75" s="12">
        <f t="shared" si="88"/>
        <v>61.635357459709923</v>
      </c>
      <c r="J75" s="12">
        <f t="shared" si="89"/>
        <v>1870.9206979999999</v>
      </c>
      <c r="L75" s="13">
        <f t="shared" si="85"/>
        <v>3</v>
      </c>
      <c r="M75" s="12" t="str">
        <f t="shared" si="86"/>
        <v>1 Week of July</v>
      </c>
      <c r="N75" s="12">
        <f t="shared" si="87"/>
        <v>345.94459799999998</v>
      </c>
      <c r="O75" s="12">
        <f t="shared" si="87"/>
        <v>5612.7620939999997</v>
      </c>
      <c r="P75" s="12">
        <f t="shared" si="90"/>
        <v>61.635357459709923</v>
      </c>
    </row>
    <row r="76" spans="1:16" x14ac:dyDescent="0.25">
      <c r="A76" s="8" t="str">
        <f t="shared" si="84"/>
        <v>20207</v>
      </c>
      <c r="B76" s="9">
        <v>8</v>
      </c>
      <c r="C76" s="10">
        <v>2020</v>
      </c>
      <c r="D76" s="9">
        <v>7</v>
      </c>
      <c r="E76" s="11" t="s">
        <v>20</v>
      </c>
      <c r="F76" s="9">
        <v>2</v>
      </c>
      <c r="G76" s="11">
        <v>942.03692000000001</v>
      </c>
      <c r="H76" s="11">
        <v>14531.095325</v>
      </c>
      <c r="I76" s="12">
        <f t="shared" si="88"/>
        <v>64.829037242586523</v>
      </c>
      <c r="J76" s="12">
        <f t="shared" si="89"/>
        <v>1816.386915625</v>
      </c>
      <c r="L76" s="13">
        <f t="shared" si="85"/>
        <v>8</v>
      </c>
      <c r="M76" s="12" t="str">
        <f t="shared" si="86"/>
        <v>2 Week of July</v>
      </c>
      <c r="N76" s="12">
        <f t="shared" si="87"/>
        <v>596.09232199999997</v>
      </c>
      <c r="O76" s="12">
        <f t="shared" si="87"/>
        <v>8918.3332310000005</v>
      </c>
      <c r="P76" s="12">
        <f t="shared" si="90"/>
        <v>66.838982863747617</v>
      </c>
    </row>
    <row r="77" spans="1:16" x14ac:dyDescent="0.25">
      <c r="A77" s="8" t="str">
        <f t="shared" si="84"/>
        <v>20207</v>
      </c>
      <c r="B77" s="9">
        <v>13</v>
      </c>
      <c r="C77" s="10">
        <v>2020</v>
      </c>
      <c r="D77" s="9">
        <v>7</v>
      </c>
      <c r="E77" s="11" t="s">
        <v>20</v>
      </c>
      <c r="F77" s="9">
        <v>3</v>
      </c>
      <c r="G77" s="11">
        <v>1402.306112</v>
      </c>
      <c r="H77" s="11">
        <v>20592.166574999999</v>
      </c>
      <c r="I77" s="12">
        <f t="shared" si="88"/>
        <v>68.099007789810486</v>
      </c>
      <c r="J77" s="12">
        <f t="shared" si="89"/>
        <v>1584.0128134615384</v>
      </c>
      <c r="L77" s="13">
        <f t="shared" si="85"/>
        <v>13</v>
      </c>
      <c r="M77" s="12" t="str">
        <f t="shared" si="86"/>
        <v>3 Week of July</v>
      </c>
      <c r="N77" s="12">
        <f t="shared" si="87"/>
        <v>460.26919199999998</v>
      </c>
      <c r="O77" s="12">
        <f t="shared" si="87"/>
        <v>6061.0712499999991</v>
      </c>
      <c r="P77" s="12">
        <f t="shared" si="90"/>
        <v>75.938587918761073</v>
      </c>
    </row>
    <row r="78" spans="1:16" x14ac:dyDescent="0.25">
      <c r="A78" s="8" t="str">
        <f t="shared" si="84"/>
        <v>20207</v>
      </c>
      <c r="B78" s="9">
        <v>18</v>
      </c>
      <c r="C78" s="10">
        <v>2020</v>
      </c>
      <c r="D78" s="9">
        <v>7</v>
      </c>
      <c r="E78" s="11" t="s">
        <v>20</v>
      </c>
      <c r="F78" s="9">
        <v>4</v>
      </c>
      <c r="G78" s="11">
        <v>1864.7308889999999</v>
      </c>
      <c r="H78" s="11">
        <v>26980.921375000002</v>
      </c>
      <c r="I78" s="12">
        <f t="shared" si="88"/>
        <v>69.112943293620191</v>
      </c>
      <c r="J78" s="12">
        <f t="shared" si="89"/>
        <v>1498.9400763888889</v>
      </c>
      <c r="L78" s="13">
        <f t="shared" si="85"/>
        <v>18</v>
      </c>
      <c r="M78" s="12" t="str">
        <f t="shared" si="86"/>
        <v>4 Week of July</v>
      </c>
      <c r="N78" s="12">
        <f t="shared" si="87"/>
        <v>462.42477699999995</v>
      </c>
      <c r="O78" s="12">
        <f t="shared" si="87"/>
        <v>6388.7548000000024</v>
      </c>
      <c r="P78" s="12">
        <f t="shared" si="90"/>
        <v>72.381049433920964</v>
      </c>
    </row>
    <row r="79" spans="1:16" x14ac:dyDescent="0.25">
      <c r="A79" s="8" t="str">
        <f t="shared" si="84"/>
        <v>20207</v>
      </c>
      <c r="B79" s="9">
        <v>23</v>
      </c>
      <c r="C79" s="10">
        <v>2020</v>
      </c>
      <c r="D79" s="9">
        <v>7</v>
      </c>
      <c r="E79" s="11" t="s">
        <v>20</v>
      </c>
      <c r="F79" s="9">
        <v>5</v>
      </c>
      <c r="G79" s="11">
        <v>2388.4013129999998</v>
      </c>
      <c r="H79" s="11">
        <v>33991.814025</v>
      </c>
      <c r="I79" s="12">
        <f t="shared" si="88"/>
        <v>70.26401448429317</v>
      </c>
      <c r="J79" s="12">
        <f t="shared" si="89"/>
        <v>1477.9049576086957</v>
      </c>
      <c r="L79" s="13">
        <f t="shared" si="85"/>
        <v>23</v>
      </c>
      <c r="M79" s="12" t="str">
        <f t="shared" si="86"/>
        <v>5 Week of July</v>
      </c>
      <c r="N79" s="12">
        <f t="shared" si="87"/>
        <v>523.67042399999991</v>
      </c>
      <c r="O79" s="12">
        <f t="shared" si="87"/>
        <v>7010.892649999998</v>
      </c>
      <c r="P79" s="12">
        <f t="shared" si="90"/>
        <v>74.693830036036857</v>
      </c>
    </row>
    <row r="80" spans="1:16" x14ac:dyDescent="0.25">
      <c r="A80" s="8" t="str">
        <f t="shared" si="84"/>
        <v>20208</v>
      </c>
      <c r="B80" s="9">
        <v>5</v>
      </c>
      <c r="C80" s="10">
        <v>2020</v>
      </c>
      <c r="D80" s="9">
        <v>8</v>
      </c>
      <c r="E80" s="11" t="s">
        <v>21</v>
      </c>
      <c r="F80" s="9">
        <v>1</v>
      </c>
      <c r="G80" s="11">
        <v>622.78152799999998</v>
      </c>
      <c r="H80" s="11">
        <v>8218.6745599999995</v>
      </c>
      <c r="I80" s="12">
        <f t="shared" si="88"/>
        <v>75.776394776726619</v>
      </c>
      <c r="J80" s="12">
        <f t="shared" si="89"/>
        <v>1643.7349119999999</v>
      </c>
      <c r="L80" s="13">
        <f t="shared" si="85"/>
        <v>5</v>
      </c>
      <c r="M80" s="12" t="str">
        <f t="shared" si="86"/>
        <v>1 Week of August</v>
      </c>
      <c r="N80" s="12">
        <f t="shared" si="87"/>
        <v>622.78152799999998</v>
      </c>
      <c r="O80" s="12">
        <f t="shared" si="87"/>
        <v>8218.6745599999995</v>
      </c>
      <c r="P80" s="12">
        <f t="shared" si="90"/>
        <v>75.776394776726619</v>
      </c>
    </row>
    <row r="81" spans="1:16" x14ac:dyDescent="0.25">
      <c r="A81" s="8" t="str">
        <f t="shared" si="84"/>
        <v>20208</v>
      </c>
      <c r="B81" s="9">
        <v>10</v>
      </c>
      <c r="C81" s="10">
        <v>2020</v>
      </c>
      <c r="D81" s="9">
        <v>8</v>
      </c>
      <c r="E81" s="11" t="s">
        <v>21</v>
      </c>
      <c r="F81" s="9">
        <v>2</v>
      </c>
      <c r="G81" s="11">
        <v>1250.1709619999999</v>
      </c>
      <c r="H81" s="11">
        <v>16750.921878000001</v>
      </c>
      <c r="I81" s="12">
        <f t="shared" si="88"/>
        <v>74.632964746968653</v>
      </c>
      <c r="J81" s="12">
        <f t="shared" si="89"/>
        <v>1675.0921878000001</v>
      </c>
      <c r="L81" s="13">
        <f t="shared" si="85"/>
        <v>10</v>
      </c>
      <c r="M81" s="12" t="str">
        <f t="shared" si="86"/>
        <v>2 Week of August</v>
      </c>
      <c r="N81" s="12">
        <f t="shared" si="87"/>
        <v>627.38943399999994</v>
      </c>
      <c r="O81" s="12">
        <f t="shared" si="87"/>
        <v>8532.2473180000015</v>
      </c>
      <c r="P81" s="12">
        <f t="shared" si="90"/>
        <v>73.531557468620463</v>
      </c>
    </row>
    <row r="82" spans="1:16" x14ac:dyDescent="0.25">
      <c r="A82" s="8" t="str">
        <f t="shared" si="84"/>
        <v>20208</v>
      </c>
      <c r="B82" s="9">
        <v>15</v>
      </c>
      <c r="C82" s="10">
        <v>2020</v>
      </c>
      <c r="D82" s="9">
        <v>8</v>
      </c>
      <c r="E82" s="11" t="s">
        <v>21</v>
      </c>
      <c r="F82" s="9">
        <v>3</v>
      </c>
      <c r="G82" s="11">
        <v>1625.2803309999999</v>
      </c>
      <c r="H82" s="11">
        <v>21763.055378000001</v>
      </c>
      <c r="I82" s="12">
        <f t="shared" si="88"/>
        <v>74.68070557055033</v>
      </c>
      <c r="J82" s="12">
        <f t="shared" si="89"/>
        <v>1450.8703585333335</v>
      </c>
      <c r="L82" s="13">
        <f t="shared" si="85"/>
        <v>15</v>
      </c>
      <c r="M82" s="12" t="str">
        <f t="shared" si="86"/>
        <v>3 Week of August</v>
      </c>
      <c r="N82" s="12">
        <f t="shared" si="87"/>
        <v>375.10936900000002</v>
      </c>
      <c r="O82" s="12">
        <f t="shared" si="87"/>
        <v>5012.1334999999999</v>
      </c>
      <c r="P82" s="12">
        <f t="shared" si="90"/>
        <v>74.840258943621521</v>
      </c>
    </row>
    <row r="83" spans="1:16" x14ac:dyDescent="0.25">
      <c r="A83" s="8" t="str">
        <f t="shared" si="84"/>
        <v>20208</v>
      </c>
      <c r="B83" s="9">
        <v>21</v>
      </c>
      <c r="C83" s="10">
        <v>2020</v>
      </c>
      <c r="D83" s="9">
        <v>8</v>
      </c>
      <c r="E83" s="11" t="s">
        <v>21</v>
      </c>
      <c r="F83" s="9">
        <v>5</v>
      </c>
      <c r="G83" s="11">
        <v>2366.8123909999999</v>
      </c>
      <c r="H83" s="11">
        <v>31326.950231999999</v>
      </c>
      <c r="I83" s="12">
        <f t="shared" si="88"/>
        <v>75.551956812646807</v>
      </c>
      <c r="J83" s="12">
        <f t="shared" si="89"/>
        <v>1491.7595348571429</v>
      </c>
      <c r="L83" s="13">
        <f t="shared" si="85"/>
        <v>21</v>
      </c>
      <c r="M83" s="12" t="str">
        <f t="shared" si="86"/>
        <v>5 Week of August</v>
      </c>
      <c r="N83" s="12">
        <f t="shared" si="87"/>
        <v>741.53206</v>
      </c>
      <c r="O83" s="12">
        <f t="shared" si="87"/>
        <v>9563.8948539999983</v>
      </c>
      <c r="P83" s="12">
        <f t="shared" si="90"/>
        <v>77.534526604489173</v>
      </c>
    </row>
    <row r="84" spans="1:16" x14ac:dyDescent="0.25">
      <c r="A84" s="8" t="str">
        <f t="shared" si="84"/>
        <v>20209</v>
      </c>
      <c r="B84" s="9">
        <v>4</v>
      </c>
      <c r="C84" s="10">
        <v>2020</v>
      </c>
      <c r="D84" s="9">
        <v>9</v>
      </c>
      <c r="E84" s="11" t="s">
        <v>22</v>
      </c>
      <c r="F84" s="9">
        <v>1</v>
      </c>
      <c r="G84" s="11">
        <v>596.65561700000001</v>
      </c>
      <c r="H84" s="11">
        <v>8026.1707059999999</v>
      </c>
      <c r="I84" s="12">
        <f t="shared" si="88"/>
        <v>74.338764879990336</v>
      </c>
      <c r="J84" s="12">
        <f t="shared" si="89"/>
        <v>2006.5426765</v>
      </c>
      <c r="L84" s="13">
        <f t="shared" si="85"/>
        <v>4</v>
      </c>
      <c r="M84" s="12" t="str">
        <f t="shared" si="86"/>
        <v>1 Week of September</v>
      </c>
      <c r="N84" s="12">
        <f t="shared" si="87"/>
        <v>596.65561700000001</v>
      </c>
      <c r="O84" s="12">
        <f t="shared" si="87"/>
        <v>8026.1707059999999</v>
      </c>
      <c r="P84" s="12">
        <f t="shared" si="90"/>
        <v>74.338764879990336</v>
      </c>
    </row>
    <row r="85" spans="1:16" x14ac:dyDescent="0.25">
      <c r="A85" s="8" t="str">
        <f t="shared" si="84"/>
        <v>20209</v>
      </c>
      <c r="B85" s="9">
        <v>9</v>
      </c>
      <c r="C85" s="10">
        <v>2020</v>
      </c>
      <c r="D85" s="9">
        <v>9</v>
      </c>
      <c r="E85" s="11" t="s">
        <v>22</v>
      </c>
      <c r="F85" s="9">
        <v>2</v>
      </c>
      <c r="G85" s="11">
        <v>1380.8468889999999</v>
      </c>
      <c r="H85" s="11">
        <v>17336.623216</v>
      </c>
      <c r="I85" s="12">
        <f t="shared" si="88"/>
        <v>79.64912611849428</v>
      </c>
      <c r="J85" s="12">
        <f t="shared" si="89"/>
        <v>1926.2914684444445</v>
      </c>
      <c r="L85" s="13">
        <f t="shared" si="85"/>
        <v>9</v>
      </c>
      <c r="M85" s="12" t="str">
        <f t="shared" si="86"/>
        <v>2 Week of September</v>
      </c>
      <c r="N85" s="12">
        <f t="shared" ref="N85:O100" si="91">+IF($E85 =$E84,G85-G84,G85)</f>
        <v>784.19127199999991</v>
      </c>
      <c r="O85" s="12">
        <f t="shared" si="91"/>
        <v>9310.4525099999992</v>
      </c>
      <c r="P85" s="12">
        <f t="shared" si="90"/>
        <v>84.226977277176402</v>
      </c>
    </row>
    <row r="86" spans="1:16" x14ac:dyDescent="0.25">
      <c r="A86" s="8" t="str">
        <f t="shared" si="84"/>
        <v>20209</v>
      </c>
      <c r="B86" s="9">
        <v>13</v>
      </c>
      <c r="C86" s="10">
        <v>2020</v>
      </c>
      <c r="D86" s="9">
        <v>9</v>
      </c>
      <c r="E86" s="11" t="s">
        <v>22</v>
      </c>
      <c r="F86" s="9">
        <v>3</v>
      </c>
      <c r="G86" s="11">
        <v>1989.315288</v>
      </c>
      <c r="H86" s="11">
        <v>24688.548504999999</v>
      </c>
      <c r="I86" s="12">
        <f t="shared" si="88"/>
        <v>80.576437598067699</v>
      </c>
      <c r="J86" s="12">
        <f t="shared" si="89"/>
        <v>1899.1191157692306</v>
      </c>
      <c r="L86" s="13">
        <f t="shared" si="85"/>
        <v>13</v>
      </c>
      <c r="M86" s="12" t="str">
        <f t="shared" si="86"/>
        <v>3 Week of September</v>
      </c>
      <c r="N86" s="12">
        <f t="shared" si="91"/>
        <v>608.46839900000009</v>
      </c>
      <c r="O86" s="12">
        <f t="shared" si="91"/>
        <v>7351.9252889999989</v>
      </c>
      <c r="P86" s="12">
        <f t="shared" si="90"/>
        <v>82.763136876594032</v>
      </c>
    </row>
    <row r="87" spans="1:16" x14ac:dyDescent="0.25">
      <c r="A87" s="8" t="str">
        <f t="shared" si="84"/>
        <v>20209</v>
      </c>
      <c r="B87" s="9">
        <v>21</v>
      </c>
      <c r="C87" s="10">
        <v>2020</v>
      </c>
      <c r="D87" s="9">
        <v>9</v>
      </c>
      <c r="E87" s="11" t="s">
        <v>22</v>
      </c>
      <c r="F87" s="9">
        <v>5</v>
      </c>
      <c r="G87" s="11">
        <v>3093.8457800000001</v>
      </c>
      <c r="H87" s="11">
        <v>37856.041375000001</v>
      </c>
      <c r="I87" s="12">
        <f t="shared" si="88"/>
        <v>81.726606048226827</v>
      </c>
      <c r="J87" s="12">
        <f t="shared" si="89"/>
        <v>1802.668636904762</v>
      </c>
      <c r="L87" s="13">
        <f t="shared" si="85"/>
        <v>21</v>
      </c>
      <c r="M87" s="12" t="str">
        <f t="shared" si="86"/>
        <v>5 Week of September</v>
      </c>
      <c r="N87" s="12">
        <f t="shared" si="91"/>
        <v>1104.5304920000001</v>
      </c>
      <c r="O87" s="12">
        <f t="shared" si="91"/>
        <v>13167.492870000002</v>
      </c>
      <c r="P87" s="12">
        <f t="shared" si="90"/>
        <v>83.883128163030463</v>
      </c>
    </row>
    <row r="88" spans="1:16" x14ac:dyDescent="0.25">
      <c r="A88" s="8" t="str">
        <f t="shared" si="84"/>
        <v>202010</v>
      </c>
      <c r="B88" s="9">
        <v>7</v>
      </c>
      <c r="C88" s="10">
        <v>2020</v>
      </c>
      <c r="D88" s="9">
        <v>10</v>
      </c>
      <c r="E88" s="11" t="s">
        <v>23</v>
      </c>
      <c r="F88" s="9">
        <v>2</v>
      </c>
      <c r="G88" s="11">
        <v>865.62824799999999</v>
      </c>
      <c r="H88" s="11">
        <v>9630.7007439999998</v>
      </c>
      <c r="I88" s="12">
        <f t="shared" si="88"/>
        <v>89.882166522440528</v>
      </c>
      <c r="J88" s="12">
        <f t="shared" si="89"/>
        <v>1375.814392</v>
      </c>
      <c r="L88" s="13">
        <f t="shared" si="85"/>
        <v>7</v>
      </c>
      <c r="M88" s="12" t="str">
        <f t="shared" si="86"/>
        <v>2 Week of October</v>
      </c>
      <c r="N88" s="12">
        <f t="shared" si="91"/>
        <v>865.62824799999999</v>
      </c>
      <c r="O88" s="12">
        <f t="shared" si="91"/>
        <v>9630.7007439999998</v>
      </c>
      <c r="P88" s="12">
        <f t="shared" si="90"/>
        <v>89.882166522440528</v>
      </c>
    </row>
    <row r="89" spans="1:16" x14ac:dyDescent="0.25">
      <c r="A89" s="8" t="str">
        <f t="shared" si="84"/>
        <v>202010</v>
      </c>
      <c r="B89" s="9">
        <v>11</v>
      </c>
      <c r="C89" s="10">
        <v>2020</v>
      </c>
      <c r="D89" s="9">
        <v>10</v>
      </c>
      <c r="E89" s="11" t="s">
        <v>23</v>
      </c>
      <c r="F89" s="9">
        <v>3</v>
      </c>
      <c r="G89" s="11">
        <v>1455.003207</v>
      </c>
      <c r="H89" s="11">
        <v>16101.841743999999</v>
      </c>
      <c r="I89" s="12">
        <f t="shared" si="88"/>
        <v>90.362533065025005</v>
      </c>
      <c r="J89" s="12">
        <f t="shared" si="89"/>
        <v>1463.8037949090908</v>
      </c>
      <c r="L89" s="13">
        <f t="shared" si="85"/>
        <v>11</v>
      </c>
      <c r="M89" s="12" t="str">
        <f t="shared" si="86"/>
        <v>3 Week of October</v>
      </c>
      <c r="N89" s="12">
        <f t="shared" si="91"/>
        <v>589.37495899999999</v>
      </c>
      <c r="O89" s="12">
        <f t="shared" si="91"/>
        <v>6471.1409999999996</v>
      </c>
      <c r="P89" s="12">
        <f t="shared" si="90"/>
        <v>91.077440439019952</v>
      </c>
    </row>
    <row r="90" spans="1:16" x14ac:dyDescent="0.25">
      <c r="A90" s="8" t="str">
        <f t="shared" si="84"/>
        <v>202010</v>
      </c>
      <c r="B90" s="9">
        <v>16</v>
      </c>
      <c r="C90" s="10">
        <v>2020</v>
      </c>
      <c r="D90" s="9">
        <v>10</v>
      </c>
      <c r="E90" s="11" t="s">
        <v>23</v>
      </c>
      <c r="F90" s="9">
        <v>4</v>
      </c>
      <c r="G90" s="11">
        <v>2241.6403449999998</v>
      </c>
      <c r="H90" s="11">
        <v>24852.624194</v>
      </c>
      <c r="I90" s="12">
        <f t="shared" si="88"/>
        <v>90.197329968124009</v>
      </c>
      <c r="J90" s="12">
        <f t="shared" si="89"/>
        <v>1553.289012125</v>
      </c>
      <c r="L90" s="13">
        <f t="shared" si="85"/>
        <v>16</v>
      </c>
      <c r="M90" s="12" t="str">
        <f t="shared" si="86"/>
        <v>4 Week of October</v>
      </c>
      <c r="N90" s="12">
        <f t="shared" si="91"/>
        <v>786.63713799999982</v>
      </c>
      <c r="O90" s="12">
        <f t="shared" si="91"/>
        <v>8750.7824500000006</v>
      </c>
      <c r="P90" s="12">
        <f t="shared" si="90"/>
        <v>89.89334867992288</v>
      </c>
    </row>
    <row r="91" spans="1:16" x14ac:dyDescent="0.25">
      <c r="A91" s="8" t="str">
        <f t="shared" si="84"/>
        <v>202010</v>
      </c>
      <c r="B91" s="9">
        <v>20</v>
      </c>
      <c r="C91" s="10">
        <v>2020</v>
      </c>
      <c r="D91" s="9">
        <v>10</v>
      </c>
      <c r="E91" s="11" t="s">
        <v>23</v>
      </c>
      <c r="F91" s="9">
        <v>5</v>
      </c>
      <c r="G91" s="11">
        <v>2799.172368</v>
      </c>
      <c r="H91" s="11">
        <v>31192.800783999999</v>
      </c>
      <c r="I91" s="12">
        <f t="shared" si="88"/>
        <v>89.73776953802124</v>
      </c>
      <c r="J91" s="12">
        <f t="shared" si="89"/>
        <v>1559.6400392</v>
      </c>
      <c r="L91" s="13">
        <f t="shared" si="85"/>
        <v>20</v>
      </c>
      <c r="M91" s="12" t="str">
        <f t="shared" si="86"/>
        <v>5 Week of October</v>
      </c>
      <c r="N91" s="12">
        <f t="shared" si="91"/>
        <v>557.53202300000021</v>
      </c>
      <c r="O91" s="12">
        <f t="shared" si="91"/>
        <v>6340.1765899999991</v>
      </c>
      <c r="P91" s="12">
        <f t="shared" si="90"/>
        <v>87.936355570815465</v>
      </c>
    </row>
    <row r="92" spans="1:16" x14ac:dyDescent="0.25">
      <c r="A92" s="8" t="str">
        <f t="shared" si="84"/>
        <v>202011</v>
      </c>
      <c r="B92" s="9">
        <v>4</v>
      </c>
      <c r="C92" s="10">
        <v>2020</v>
      </c>
      <c r="D92" s="9">
        <v>11</v>
      </c>
      <c r="E92" s="11" t="s">
        <v>24</v>
      </c>
      <c r="F92" s="9">
        <v>1</v>
      </c>
      <c r="G92" s="11">
        <v>527.31368299999997</v>
      </c>
      <c r="H92" s="11">
        <v>6192.533582</v>
      </c>
      <c r="I92" s="12">
        <f t="shared" si="88"/>
        <v>85.153140635806395</v>
      </c>
      <c r="J92" s="12">
        <f t="shared" si="89"/>
        <v>1548.1333955</v>
      </c>
      <c r="L92" s="13">
        <f t="shared" si="85"/>
        <v>4</v>
      </c>
      <c r="M92" s="12" t="str">
        <f t="shared" si="86"/>
        <v>1 Week of November</v>
      </c>
      <c r="N92" s="12">
        <f t="shared" si="91"/>
        <v>527.31368299999997</v>
      </c>
      <c r="O92" s="12">
        <f t="shared" si="91"/>
        <v>6192.533582</v>
      </c>
      <c r="P92" s="12">
        <f t="shared" si="90"/>
        <v>85.153140635806395</v>
      </c>
    </row>
    <row r="93" spans="1:16" x14ac:dyDescent="0.25">
      <c r="A93" s="8" t="str">
        <f t="shared" si="84"/>
        <v>202011</v>
      </c>
      <c r="B93" s="9">
        <v>9</v>
      </c>
      <c r="C93" s="10">
        <v>2020</v>
      </c>
      <c r="D93" s="9">
        <v>11</v>
      </c>
      <c r="E93" s="11" t="s">
        <v>24</v>
      </c>
      <c r="F93" s="9">
        <v>2</v>
      </c>
      <c r="G93" s="11">
        <v>1226.366448</v>
      </c>
      <c r="H93" s="11">
        <v>13869.132482000001</v>
      </c>
      <c r="I93" s="12">
        <f t="shared" si="88"/>
        <v>88.42416420721591</v>
      </c>
      <c r="J93" s="12">
        <f t="shared" si="89"/>
        <v>1541.0147202222224</v>
      </c>
      <c r="L93" s="13">
        <f t="shared" si="85"/>
        <v>9</v>
      </c>
      <c r="M93" s="12" t="str">
        <f t="shared" si="86"/>
        <v>2 Week of November</v>
      </c>
      <c r="N93" s="12">
        <f t="shared" si="91"/>
        <v>699.05276500000002</v>
      </c>
      <c r="O93" s="12">
        <f t="shared" si="91"/>
        <v>7676.5989000000009</v>
      </c>
      <c r="P93" s="12">
        <f t="shared" si="90"/>
        <v>91.062822756051503</v>
      </c>
    </row>
    <row r="94" spans="1:16" x14ac:dyDescent="0.25">
      <c r="A94" s="8" t="str">
        <f t="shared" si="84"/>
        <v>202011</v>
      </c>
      <c r="B94" s="9">
        <v>14</v>
      </c>
      <c r="C94" s="10">
        <v>2020</v>
      </c>
      <c r="D94" s="9">
        <v>11</v>
      </c>
      <c r="E94" s="11" t="s">
        <v>24</v>
      </c>
      <c r="F94" s="9">
        <v>3</v>
      </c>
      <c r="G94" s="11">
        <v>1800.9196669999999</v>
      </c>
      <c r="H94" s="11">
        <v>20509.250042</v>
      </c>
      <c r="I94" s="12">
        <f t="shared" si="88"/>
        <v>87.810118035129264</v>
      </c>
      <c r="J94" s="12">
        <f t="shared" si="89"/>
        <v>1464.9464315714285</v>
      </c>
      <c r="L94" s="13">
        <f t="shared" si="85"/>
        <v>14</v>
      </c>
      <c r="M94" s="12" t="str">
        <f t="shared" si="86"/>
        <v>3 Week of November</v>
      </c>
      <c r="N94" s="12">
        <f t="shared" si="91"/>
        <v>574.5532189999999</v>
      </c>
      <c r="O94" s="12">
        <f t="shared" si="91"/>
        <v>6640.1175599999988</v>
      </c>
      <c r="P94" s="12">
        <f t="shared" si="90"/>
        <v>86.527567292046555</v>
      </c>
    </row>
    <row r="95" spans="1:16" x14ac:dyDescent="0.25">
      <c r="A95" s="8" t="str">
        <f t="shared" si="84"/>
        <v>202011</v>
      </c>
      <c r="B95" s="9">
        <v>20</v>
      </c>
      <c r="C95" s="10">
        <v>2020</v>
      </c>
      <c r="D95" s="9">
        <v>11</v>
      </c>
      <c r="E95" s="11" t="s">
        <v>24</v>
      </c>
      <c r="F95" s="9">
        <v>4</v>
      </c>
      <c r="G95" s="11">
        <v>2586.299923</v>
      </c>
      <c r="H95" s="11">
        <v>29150.249890999999</v>
      </c>
      <c r="I95" s="12">
        <f t="shared" si="88"/>
        <v>88.723078967446781</v>
      </c>
      <c r="J95" s="12">
        <f t="shared" si="89"/>
        <v>1457.5124945499999</v>
      </c>
      <c r="L95" s="13">
        <f t="shared" si="85"/>
        <v>20</v>
      </c>
      <c r="M95" s="12" t="str">
        <f t="shared" si="86"/>
        <v>4 Week of November</v>
      </c>
      <c r="N95" s="12">
        <f t="shared" si="91"/>
        <v>785.38025600000014</v>
      </c>
      <c r="O95" s="12">
        <f t="shared" si="91"/>
        <v>8640.9998489999998</v>
      </c>
      <c r="P95" s="12">
        <f t="shared" si="90"/>
        <v>90.889974508087747</v>
      </c>
    </row>
    <row r="96" spans="1:16" x14ac:dyDescent="0.25">
      <c r="A96" s="8" t="str">
        <f t="shared" si="84"/>
        <v>202012</v>
      </c>
      <c r="B96" s="9">
        <v>4</v>
      </c>
      <c r="C96" s="10">
        <v>2020</v>
      </c>
      <c r="D96" s="9">
        <v>12</v>
      </c>
      <c r="E96" s="11" t="s">
        <v>25</v>
      </c>
      <c r="F96" s="9">
        <v>1</v>
      </c>
      <c r="G96" s="11">
        <v>583.79967999999997</v>
      </c>
      <c r="H96" s="11">
        <v>6459.0204789999998</v>
      </c>
      <c r="I96" s="12">
        <f t="shared" si="88"/>
        <v>90.3851724728368</v>
      </c>
      <c r="J96" s="12">
        <f t="shared" si="89"/>
        <v>1614.7551197499999</v>
      </c>
      <c r="L96" s="13">
        <f t="shared" si="85"/>
        <v>4</v>
      </c>
      <c r="M96" s="12" t="str">
        <f t="shared" si="86"/>
        <v>1 Week of December</v>
      </c>
      <c r="N96" s="12">
        <f t="shared" si="91"/>
        <v>583.79967999999997</v>
      </c>
      <c r="O96" s="12">
        <f t="shared" si="91"/>
        <v>6459.0204789999998</v>
      </c>
      <c r="P96" s="12">
        <f t="shared" si="90"/>
        <v>90.3851724728368</v>
      </c>
    </row>
    <row r="97" spans="1:16" x14ac:dyDescent="0.25">
      <c r="A97" s="8" t="str">
        <f t="shared" si="84"/>
        <v>202012</v>
      </c>
      <c r="B97" s="9">
        <v>9</v>
      </c>
      <c r="C97" s="10">
        <v>2020</v>
      </c>
      <c r="D97" s="9">
        <v>12</v>
      </c>
      <c r="E97" s="11" t="s">
        <v>25</v>
      </c>
      <c r="F97" s="9">
        <v>2</v>
      </c>
      <c r="G97" s="11">
        <v>1155.3579</v>
      </c>
      <c r="H97" s="11">
        <v>13017.561799999999</v>
      </c>
      <c r="I97" s="12">
        <f t="shared" si="88"/>
        <v>88.753786442557939</v>
      </c>
      <c r="J97" s="12">
        <f t="shared" si="89"/>
        <v>1446.3957555555555</v>
      </c>
      <c r="L97" s="13">
        <f t="shared" si="85"/>
        <v>9</v>
      </c>
      <c r="M97" s="12" t="str">
        <f t="shared" si="86"/>
        <v>2 Week of December</v>
      </c>
      <c r="N97" s="12">
        <f t="shared" si="91"/>
        <v>571.55822000000001</v>
      </c>
      <c r="O97" s="12">
        <f t="shared" si="91"/>
        <v>6558.5413209999997</v>
      </c>
      <c r="P97" s="12">
        <f t="shared" si="90"/>
        <v>87.147155445969332</v>
      </c>
    </row>
    <row r="98" spans="1:16" x14ac:dyDescent="0.25">
      <c r="A98" s="8" t="str">
        <f t="shared" si="84"/>
        <v>202012</v>
      </c>
      <c r="B98" s="9">
        <v>14</v>
      </c>
      <c r="C98" s="10">
        <v>2020</v>
      </c>
      <c r="D98" s="9">
        <v>12</v>
      </c>
      <c r="E98" s="11" t="s">
        <v>25</v>
      </c>
      <c r="F98" s="9">
        <v>3</v>
      </c>
      <c r="G98" s="11">
        <v>1761.4419379999999</v>
      </c>
      <c r="H98" s="11">
        <v>19524.695208000001</v>
      </c>
      <c r="I98" s="12">
        <f t="shared" si="88"/>
        <v>90.21610423287278</v>
      </c>
      <c r="J98" s="12">
        <f t="shared" si="89"/>
        <v>1394.6210862857145</v>
      </c>
      <c r="L98" s="13">
        <f t="shared" si="85"/>
        <v>14</v>
      </c>
      <c r="M98" s="12" t="str">
        <f t="shared" si="86"/>
        <v>3 Week of December</v>
      </c>
      <c r="N98" s="12">
        <f t="shared" si="91"/>
        <v>606.08403799999996</v>
      </c>
      <c r="O98" s="12">
        <f t="shared" si="91"/>
        <v>6507.1334080000015</v>
      </c>
      <c r="P98" s="12">
        <f t="shared" si="90"/>
        <v>93.141480279913736</v>
      </c>
    </row>
    <row r="99" spans="1:16" x14ac:dyDescent="0.25">
      <c r="A99" s="8" t="str">
        <f t="shared" si="84"/>
        <v>202012</v>
      </c>
      <c r="B99" s="9">
        <v>22</v>
      </c>
      <c r="C99" s="10">
        <v>2020</v>
      </c>
      <c r="D99" s="9">
        <v>12</v>
      </c>
      <c r="E99" s="11" t="s">
        <v>25</v>
      </c>
      <c r="F99" s="9">
        <v>5</v>
      </c>
      <c r="G99" s="11">
        <v>3000.736202</v>
      </c>
      <c r="H99" s="11">
        <v>33165.506077999999</v>
      </c>
      <c r="I99" s="12">
        <f t="shared" si="88"/>
        <v>90.477624401169862</v>
      </c>
      <c r="J99" s="12">
        <f t="shared" si="89"/>
        <v>1507.5230035454545</v>
      </c>
      <c r="L99" s="13">
        <f t="shared" si="85"/>
        <v>22</v>
      </c>
      <c r="M99" s="12" t="str">
        <f t="shared" si="86"/>
        <v>5 Week of December</v>
      </c>
      <c r="N99" s="12">
        <f t="shared" si="91"/>
        <v>1239.2942640000001</v>
      </c>
      <c r="O99" s="12">
        <f t="shared" si="91"/>
        <v>13640.810869999998</v>
      </c>
      <c r="P99" s="12">
        <f t="shared" si="90"/>
        <v>90.851949771223559</v>
      </c>
    </row>
    <row r="100" spans="1:16" x14ac:dyDescent="0.25">
      <c r="A100" s="8" t="str">
        <f t="shared" si="84"/>
        <v>20211</v>
      </c>
      <c r="B100" s="9">
        <v>5</v>
      </c>
      <c r="C100" s="10">
        <v>2021</v>
      </c>
      <c r="D100" s="9">
        <v>1</v>
      </c>
      <c r="E100" s="11" t="s">
        <v>14</v>
      </c>
      <c r="F100" s="9">
        <v>1</v>
      </c>
      <c r="G100" s="11">
        <v>735.31386999999995</v>
      </c>
      <c r="H100" s="11">
        <v>7854.6686339999997</v>
      </c>
      <c r="I100" s="12">
        <f t="shared" si="88"/>
        <v>93.614881067941425</v>
      </c>
      <c r="J100" s="12">
        <f t="shared" si="89"/>
        <v>1570.9337267999999</v>
      </c>
      <c r="L100" s="13">
        <f t="shared" si="85"/>
        <v>5</v>
      </c>
      <c r="M100" s="12" t="str">
        <f t="shared" si="86"/>
        <v>1 Week of January</v>
      </c>
      <c r="N100" s="12">
        <f t="shared" si="91"/>
        <v>735.31386999999995</v>
      </c>
      <c r="O100" s="12">
        <f t="shared" si="91"/>
        <v>7854.6686339999997</v>
      </c>
      <c r="P100" s="12">
        <f t="shared" si="90"/>
        <v>93.614881067941425</v>
      </c>
    </row>
    <row r="101" spans="1:16" x14ac:dyDescent="0.25">
      <c r="A101" s="8" t="str">
        <f t="shared" si="84"/>
        <v>20211</v>
      </c>
      <c r="B101" s="9">
        <v>10</v>
      </c>
      <c r="C101" s="10">
        <v>2021</v>
      </c>
      <c r="D101" s="9">
        <v>1</v>
      </c>
      <c r="E101" s="11" t="s">
        <v>14</v>
      </c>
      <c r="F101" s="9">
        <v>2</v>
      </c>
      <c r="G101" s="11">
        <v>1271.5699</v>
      </c>
      <c r="H101" s="11">
        <v>13576.8318</v>
      </c>
      <c r="I101" s="12">
        <f t="shared" si="88"/>
        <v>93.657336168810744</v>
      </c>
      <c r="J101" s="12">
        <f t="shared" si="89"/>
        <v>1357.68318</v>
      </c>
      <c r="L101" s="13">
        <f t="shared" si="85"/>
        <v>10</v>
      </c>
      <c r="M101" s="12" t="str">
        <f t="shared" si="86"/>
        <v>2 Week of January</v>
      </c>
      <c r="N101" s="12">
        <f t="shared" ref="N101:O116" si="92">+IF($E101 =$E100,G101-G100,G101)</f>
        <v>536.25603000000001</v>
      </c>
      <c r="O101" s="12">
        <f t="shared" si="92"/>
        <v>5722.1631660000003</v>
      </c>
      <c r="P101" s="12">
        <f t="shared" si="90"/>
        <v>93.715613211858567</v>
      </c>
    </row>
    <row r="102" spans="1:16" x14ac:dyDescent="0.25">
      <c r="A102" s="8" t="str">
        <f t="shared" si="84"/>
        <v>20211</v>
      </c>
      <c r="B102" s="9">
        <v>15</v>
      </c>
      <c r="C102" s="10">
        <v>2021</v>
      </c>
      <c r="D102" s="9">
        <v>1</v>
      </c>
      <c r="E102" s="11" t="s">
        <v>14</v>
      </c>
      <c r="F102" s="9">
        <v>3</v>
      </c>
      <c r="G102" s="11">
        <v>1966.6909000000001</v>
      </c>
      <c r="H102" s="11">
        <v>20897.665499999999</v>
      </c>
      <c r="I102" s="12">
        <f t="shared" si="88"/>
        <v>94.110555076116043</v>
      </c>
      <c r="J102" s="12">
        <f t="shared" si="89"/>
        <v>1393.1777</v>
      </c>
      <c r="L102" s="13">
        <f t="shared" si="85"/>
        <v>15</v>
      </c>
      <c r="M102" s="12" t="str">
        <f t="shared" si="86"/>
        <v>3 Week of January</v>
      </c>
      <c r="N102" s="12">
        <f t="shared" si="92"/>
        <v>695.12100000000009</v>
      </c>
      <c r="O102" s="12">
        <f t="shared" si="92"/>
        <v>7320.8336999999992</v>
      </c>
      <c r="P102" s="12">
        <f t="shared" si="90"/>
        <v>94.951070941551393</v>
      </c>
    </row>
    <row r="103" spans="1:16" x14ac:dyDescent="0.25">
      <c r="A103" s="8" t="str">
        <f t="shared" si="84"/>
        <v>20211</v>
      </c>
      <c r="B103" s="9">
        <v>20</v>
      </c>
      <c r="C103" s="10">
        <v>2021</v>
      </c>
      <c r="D103" s="9">
        <v>1</v>
      </c>
      <c r="E103" s="11" t="s">
        <v>14</v>
      </c>
      <c r="F103" s="9">
        <v>4</v>
      </c>
      <c r="G103" s="11">
        <v>2745.7622000000001</v>
      </c>
      <c r="H103" s="11">
        <v>28996.092100000002</v>
      </c>
      <c r="I103" s="12">
        <f t="shared" si="88"/>
        <v>94.694215707778085</v>
      </c>
      <c r="J103" s="12">
        <f t="shared" si="89"/>
        <v>1449.804605</v>
      </c>
      <c r="L103" s="13">
        <f t="shared" si="85"/>
        <v>20</v>
      </c>
      <c r="M103" s="12" t="str">
        <f t="shared" si="86"/>
        <v>4 Week of January</v>
      </c>
      <c r="N103" s="12">
        <f t="shared" si="92"/>
        <v>779.07130000000006</v>
      </c>
      <c r="O103" s="12">
        <f t="shared" si="92"/>
        <v>8098.4266000000025</v>
      </c>
      <c r="P103" s="12">
        <f t="shared" si="90"/>
        <v>96.200328592223059</v>
      </c>
    </row>
    <row r="104" spans="1:16" x14ac:dyDescent="0.25">
      <c r="A104" s="8" t="str">
        <f t="shared" si="84"/>
        <v>20212</v>
      </c>
      <c r="B104" s="9">
        <v>5</v>
      </c>
      <c r="C104" s="10">
        <v>2021</v>
      </c>
      <c r="D104" s="9">
        <v>2</v>
      </c>
      <c r="E104" s="11" t="s">
        <v>15</v>
      </c>
      <c r="F104" s="9">
        <v>1</v>
      </c>
      <c r="G104" s="11">
        <v>614.99770000000001</v>
      </c>
      <c r="H104" s="11">
        <v>6086.2098999999998</v>
      </c>
      <c r="I104" s="12">
        <f t="shared" si="88"/>
        <v>101.04773087106312</v>
      </c>
      <c r="J104" s="12">
        <f t="shared" si="89"/>
        <v>1217.24198</v>
      </c>
      <c r="L104" s="13">
        <f t="shared" si="85"/>
        <v>5</v>
      </c>
      <c r="M104" s="12" t="str">
        <f t="shared" si="86"/>
        <v>1 Week of February</v>
      </c>
      <c r="N104" s="12">
        <f t="shared" si="92"/>
        <v>614.99770000000001</v>
      </c>
      <c r="O104" s="12">
        <f t="shared" si="92"/>
        <v>6086.2098999999998</v>
      </c>
      <c r="P104" s="12">
        <f t="shared" si="90"/>
        <v>101.04773087106312</v>
      </c>
    </row>
    <row r="105" spans="1:16" x14ac:dyDescent="0.25">
      <c r="A105" s="8" t="str">
        <f t="shared" si="84"/>
        <v>20212</v>
      </c>
      <c r="B105" s="9">
        <v>10</v>
      </c>
      <c r="C105" s="10">
        <v>2021</v>
      </c>
      <c r="D105" s="9">
        <v>2</v>
      </c>
      <c r="E105" s="11" t="s">
        <v>15</v>
      </c>
      <c r="F105" s="9">
        <v>2</v>
      </c>
      <c r="G105" s="11">
        <v>1479.7301</v>
      </c>
      <c r="H105" s="11">
        <v>11598.7515</v>
      </c>
      <c r="I105" s="12">
        <f t="shared" si="88"/>
        <v>127.57667064424993</v>
      </c>
      <c r="J105" s="12">
        <f t="shared" si="89"/>
        <v>1159.8751500000001</v>
      </c>
      <c r="L105" s="13">
        <f t="shared" si="85"/>
        <v>10</v>
      </c>
      <c r="M105" s="12" t="str">
        <f t="shared" si="86"/>
        <v>2 Week of February</v>
      </c>
      <c r="N105" s="12">
        <f t="shared" si="92"/>
        <v>864.73239999999998</v>
      </c>
      <c r="O105" s="12">
        <f t="shared" si="92"/>
        <v>5512.5416000000005</v>
      </c>
      <c r="P105" s="12">
        <f t="shared" si="90"/>
        <v>156.8663717657931</v>
      </c>
    </row>
    <row r="106" spans="1:16" x14ac:dyDescent="0.25">
      <c r="A106" s="8" t="str">
        <f t="shared" si="84"/>
        <v>20212</v>
      </c>
      <c r="B106" s="9">
        <v>13</v>
      </c>
      <c r="C106" s="10">
        <v>2021</v>
      </c>
      <c r="D106" s="9">
        <v>2</v>
      </c>
      <c r="E106" s="11" t="s">
        <v>15</v>
      </c>
      <c r="F106" s="9">
        <v>3</v>
      </c>
      <c r="G106" s="11">
        <v>2017.2030999999999</v>
      </c>
      <c r="H106" s="11">
        <v>17080.558400000002</v>
      </c>
      <c r="I106" s="12">
        <f t="shared" si="88"/>
        <v>118.09936494816233</v>
      </c>
      <c r="J106" s="12">
        <f t="shared" si="89"/>
        <v>1313.8891076923078</v>
      </c>
      <c r="L106" s="13">
        <f t="shared" si="85"/>
        <v>13</v>
      </c>
      <c r="M106" s="12" t="str">
        <f t="shared" si="86"/>
        <v>3 Week of February</v>
      </c>
      <c r="N106" s="12">
        <f t="shared" si="92"/>
        <v>537.47299999999996</v>
      </c>
      <c r="O106" s="12">
        <f t="shared" si="92"/>
        <v>5481.8069000000014</v>
      </c>
      <c r="P106" s="12">
        <f t="shared" si="90"/>
        <v>98.046686029746837</v>
      </c>
    </row>
    <row r="107" spans="1:16" x14ac:dyDescent="0.25">
      <c r="A107" s="8" t="str">
        <f t="shared" si="84"/>
        <v>20212</v>
      </c>
      <c r="B107" s="9">
        <v>18</v>
      </c>
      <c r="C107" s="10">
        <v>2021</v>
      </c>
      <c r="D107" s="9">
        <v>2</v>
      </c>
      <c r="E107" s="11" t="s">
        <v>15</v>
      </c>
      <c r="F107" s="9">
        <v>4</v>
      </c>
      <c r="G107" s="11">
        <v>2881.1687999999999</v>
      </c>
      <c r="H107" s="11">
        <v>24048.573499999999</v>
      </c>
      <c r="I107" s="12">
        <f t="shared" si="88"/>
        <v>119.80622468106061</v>
      </c>
      <c r="J107" s="12">
        <f t="shared" si="89"/>
        <v>1336.0318611111111</v>
      </c>
      <c r="L107" s="13">
        <f t="shared" si="85"/>
        <v>18</v>
      </c>
      <c r="M107" s="12" t="str">
        <f t="shared" si="86"/>
        <v>4 Week of February</v>
      </c>
      <c r="N107" s="12">
        <f t="shared" si="92"/>
        <v>863.96569999999997</v>
      </c>
      <c r="O107" s="12">
        <f t="shared" si="92"/>
        <v>6968.0150999999969</v>
      </c>
      <c r="P107" s="12">
        <f t="shared" si="90"/>
        <v>123.9902163817068</v>
      </c>
    </row>
    <row r="108" spans="1:16" x14ac:dyDescent="0.25">
      <c r="A108" s="8" t="str">
        <f t="shared" si="84"/>
        <v>20213</v>
      </c>
      <c r="B108" s="9">
        <v>5</v>
      </c>
      <c r="C108" s="10">
        <v>2021</v>
      </c>
      <c r="D108" s="9">
        <v>3</v>
      </c>
      <c r="E108" s="11" t="s">
        <v>16</v>
      </c>
      <c r="F108" s="9">
        <v>1</v>
      </c>
      <c r="G108" s="11">
        <v>812.88390000000004</v>
      </c>
      <c r="H108" s="11">
        <v>6392.8389999999999</v>
      </c>
      <c r="I108" s="12">
        <f t="shared" si="88"/>
        <v>127.15538432924717</v>
      </c>
      <c r="J108" s="12">
        <f t="shared" si="89"/>
        <v>1278.5678</v>
      </c>
      <c r="L108" s="13">
        <f t="shared" si="85"/>
        <v>5</v>
      </c>
      <c r="M108" s="12" t="str">
        <f t="shared" si="86"/>
        <v>1 Week of March</v>
      </c>
      <c r="N108" s="12">
        <f t="shared" si="92"/>
        <v>812.88390000000004</v>
      </c>
      <c r="O108" s="12">
        <f t="shared" si="92"/>
        <v>6392.8389999999999</v>
      </c>
      <c r="P108" s="12">
        <f t="shared" si="90"/>
        <v>127.15538432924717</v>
      </c>
    </row>
    <row r="109" spans="1:16" x14ac:dyDescent="0.25">
      <c r="A109" s="8" t="str">
        <f t="shared" si="84"/>
        <v>20213</v>
      </c>
      <c r="B109" s="9">
        <v>10</v>
      </c>
      <c r="C109" s="10">
        <v>2021</v>
      </c>
      <c r="D109" s="9">
        <v>3</v>
      </c>
      <c r="E109" s="11" t="s">
        <v>16</v>
      </c>
      <c r="F109" s="9">
        <v>2</v>
      </c>
      <c r="G109" s="11">
        <v>1347.0001999999999</v>
      </c>
      <c r="H109" s="11">
        <v>10971.171399999999</v>
      </c>
      <c r="I109" s="12">
        <f t="shared" si="88"/>
        <v>122.7763336192159</v>
      </c>
      <c r="J109" s="12">
        <f t="shared" si="89"/>
        <v>1097.1171399999998</v>
      </c>
      <c r="L109" s="13">
        <f t="shared" si="85"/>
        <v>10</v>
      </c>
      <c r="M109" s="12" t="str">
        <f t="shared" si="86"/>
        <v>2 Week of March</v>
      </c>
      <c r="N109" s="12">
        <f t="shared" si="92"/>
        <v>534.11629999999991</v>
      </c>
      <c r="O109" s="12">
        <f t="shared" si="92"/>
        <v>4578.3323999999993</v>
      </c>
      <c r="P109" s="12">
        <f t="shared" si="90"/>
        <v>116.66175658193801</v>
      </c>
    </row>
    <row r="110" spans="1:16" x14ac:dyDescent="0.25">
      <c r="A110" s="8" t="str">
        <f t="shared" si="84"/>
        <v>20213</v>
      </c>
      <c r="B110" s="9">
        <v>15</v>
      </c>
      <c r="C110" s="10">
        <v>2021</v>
      </c>
      <c r="D110" s="9">
        <v>3</v>
      </c>
      <c r="E110" s="11" t="s">
        <v>16</v>
      </c>
      <c r="F110" s="9">
        <v>3</v>
      </c>
      <c r="G110" s="11">
        <v>2130.1271000000002</v>
      </c>
      <c r="H110" s="11">
        <v>17249.695400000001</v>
      </c>
      <c r="I110" s="12">
        <f t="shared" si="88"/>
        <v>123.48780952966857</v>
      </c>
      <c r="J110" s="12">
        <f t="shared" si="89"/>
        <v>1149.9796933333334</v>
      </c>
      <c r="L110" s="13">
        <f t="shared" si="85"/>
        <v>15</v>
      </c>
      <c r="M110" s="12" t="str">
        <f t="shared" si="86"/>
        <v>3 Week of March</v>
      </c>
      <c r="N110" s="12">
        <f t="shared" si="92"/>
        <v>783.12690000000021</v>
      </c>
      <c r="O110" s="12">
        <f t="shared" si="92"/>
        <v>6278.5240000000013</v>
      </c>
      <c r="P110" s="12">
        <f t="shared" si="90"/>
        <v>124.73105143820428</v>
      </c>
    </row>
    <row r="111" spans="1:16" x14ac:dyDescent="0.25">
      <c r="A111" s="8" t="str">
        <f t="shared" si="84"/>
        <v>20213</v>
      </c>
      <c r="B111" s="9">
        <v>23</v>
      </c>
      <c r="C111" s="10">
        <v>2021</v>
      </c>
      <c r="D111" s="9">
        <v>3</v>
      </c>
      <c r="E111" s="11" t="s">
        <v>16</v>
      </c>
      <c r="F111" s="9">
        <v>5</v>
      </c>
      <c r="G111" s="11">
        <v>3596.9194000000002</v>
      </c>
      <c r="H111" s="11">
        <v>28417.756799999999</v>
      </c>
      <c r="I111" s="12">
        <f t="shared" si="88"/>
        <v>126.57295314737863</v>
      </c>
      <c r="J111" s="12">
        <f t="shared" si="89"/>
        <v>1235.5546434782609</v>
      </c>
      <c r="L111" s="13">
        <f t="shared" si="85"/>
        <v>23</v>
      </c>
      <c r="M111" s="12" t="str">
        <f t="shared" si="86"/>
        <v>5 Week of March</v>
      </c>
      <c r="N111" s="12">
        <f t="shared" si="92"/>
        <v>1466.7923000000001</v>
      </c>
      <c r="O111" s="12">
        <f t="shared" si="92"/>
        <v>11168.061399999999</v>
      </c>
      <c r="P111" s="12">
        <f t="shared" si="90"/>
        <v>131.33812999989419</v>
      </c>
    </row>
    <row r="112" spans="1:16" x14ac:dyDescent="0.25">
      <c r="A112" s="8" t="str">
        <f t="shared" si="84"/>
        <v>20214</v>
      </c>
      <c r="B112" s="9">
        <v>6</v>
      </c>
      <c r="C112" s="10">
        <v>2021</v>
      </c>
      <c r="D112" s="9">
        <v>4</v>
      </c>
      <c r="E112" s="11" t="s">
        <v>17</v>
      </c>
      <c r="F112" s="9">
        <v>2</v>
      </c>
      <c r="G112" s="11">
        <v>966.61490000000003</v>
      </c>
      <c r="H112" s="11">
        <v>7926.5745999999999</v>
      </c>
      <c r="I112" s="12">
        <f t="shared" si="88"/>
        <v>121.9461051940393</v>
      </c>
      <c r="J112" s="12">
        <f t="shared" si="89"/>
        <v>1321.0957666666666</v>
      </c>
      <c r="L112" s="13">
        <f t="shared" si="85"/>
        <v>6</v>
      </c>
      <c r="M112" s="12" t="str">
        <f t="shared" si="86"/>
        <v>2 Week of April</v>
      </c>
      <c r="N112" s="12">
        <f t="shared" si="92"/>
        <v>966.61490000000003</v>
      </c>
      <c r="O112" s="12">
        <f t="shared" si="92"/>
        <v>7926.5745999999999</v>
      </c>
      <c r="P112" s="12">
        <f t="shared" si="90"/>
        <v>121.9461051940393</v>
      </c>
    </row>
    <row r="113" spans="1:16" x14ac:dyDescent="0.25">
      <c r="A113" s="8" t="str">
        <f t="shared" si="84"/>
        <v>20214</v>
      </c>
      <c r="B113" s="9">
        <v>11</v>
      </c>
      <c r="C113" s="10">
        <v>2021</v>
      </c>
      <c r="D113" s="9">
        <v>4</v>
      </c>
      <c r="E113" s="11" t="s">
        <v>17</v>
      </c>
      <c r="F113" s="9">
        <v>3</v>
      </c>
      <c r="G113" s="11">
        <v>1927.7741000000001</v>
      </c>
      <c r="H113" s="11">
        <v>15198.693300000001</v>
      </c>
      <c r="I113" s="12">
        <f t="shared" si="88"/>
        <v>126.83814732941548</v>
      </c>
      <c r="J113" s="12">
        <f t="shared" si="89"/>
        <v>1381.6993909090909</v>
      </c>
      <c r="L113" s="13">
        <f t="shared" si="85"/>
        <v>11</v>
      </c>
      <c r="M113" s="12" t="str">
        <f t="shared" si="86"/>
        <v>3 Week of April</v>
      </c>
      <c r="N113" s="12">
        <f t="shared" si="92"/>
        <v>961.15920000000006</v>
      </c>
      <c r="O113" s="12">
        <f t="shared" si="92"/>
        <v>7272.1187000000009</v>
      </c>
      <c r="P113" s="12">
        <f t="shared" si="90"/>
        <v>132.17044985803105</v>
      </c>
    </row>
    <row r="114" spans="1:16" x14ac:dyDescent="0.25">
      <c r="A114" s="8" t="str">
        <f t="shared" si="84"/>
        <v>20214</v>
      </c>
      <c r="B114" s="9">
        <v>15</v>
      </c>
      <c r="C114" s="10">
        <v>2021</v>
      </c>
      <c r="D114" s="9">
        <v>4</v>
      </c>
      <c r="E114" s="11" t="s">
        <v>17</v>
      </c>
      <c r="F114" s="9">
        <v>4</v>
      </c>
      <c r="G114" s="11">
        <v>2463.9933999999998</v>
      </c>
      <c r="H114" s="11">
        <v>19192.2114</v>
      </c>
      <c r="I114" s="12">
        <f t="shared" si="88"/>
        <v>128.38506978930002</v>
      </c>
      <c r="J114" s="12">
        <f t="shared" si="89"/>
        <v>1279.4807599999999</v>
      </c>
      <c r="L114" s="13">
        <f t="shared" si="85"/>
        <v>15</v>
      </c>
      <c r="M114" s="12" t="str">
        <f t="shared" si="86"/>
        <v>4 Week of April</v>
      </c>
      <c r="N114" s="12">
        <f t="shared" si="92"/>
        <v>536.21929999999975</v>
      </c>
      <c r="O114" s="12">
        <f t="shared" si="92"/>
        <v>3993.5180999999993</v>
      </c>
      <c r="P114" s="12">
        <f t="shared" si="90"/>
        <v>134.27241008373039</v>
      </c>
    </row>
    <row r="115" spans="1:16" x14ac:dyDescent="0.25">
      <c r="A115" s="8" t="str">
        <f t="shared" si="84"/>
        <v>20214</v>
      </c>
      <c r="B115" s="9">
        <v>20</v>
      </c>
      <c r="C115" s="10">
        <v>2021</v>
      </c>
      <c r="D115" s="9">
        <v>4</v>
      </c>
      <c r="E115" s="11" t="s">
        <v>17</v>
      </c>
      <c r="F115" s="9">
        <v>5</v>
      </c>
      <c r="G115" s="11">
        <v>3436.6206050000001</v>
      </c>
      <c r="H115" s="11">
        <v>25618.380915999998</v>
      </c>
      <c r="I115" s="12">
        <f t="shared" si="88"/>
        <v>134.14667446269618</v>
      </c>
      <c r="J115" s="12">
        <f t="shared" si="89"/>
        <v>1280.9190457999998</v>
      </c>
      <c r="L115" s="13">
        <f t="shared" si="85"/>
        <v>20</v>
      </c>
      <c r="M115" s="12" t="str">
        <f t="shared" si="86"/>
        <v>5 Week of April</v>
      </c>
      <c r="N115" s="12">
        <f t="shared" si="92"/>
        <v>972.62720500000023</v>
      </c>
      <c r="O115" s="12">
        <f t="shared" si="92"/>
        <v>6426.1695159999981</v>
      </c>
      <c r="P115" s="12">
        <f t="shared" si="90"/>
        <v>151.35411578831443</v>
      </c>
    </row>
    <row r="116" spans="1:16" x14ac:dyDescent="0.25">
      <c r="A116" s="8" t="str">
        <f t="shared" si="84"/>
        <v>20215</v>
      </c>
      <c r="B116" s="9">
        <v>5</v>
      </c>
      <c r="C116" s="10">
        <v>2021</v>
      </c>
      <c r="D116" s="9">
        <v>5</v>
      </c>
      <c r="E116" s="11" t="s">
        <v>18</v>
      </c>
      <c r="F116" s="9">
        <v>1</v>
      </c>
      <c r="G116" s="11">
        <v>582.4271</v>
      </c>
      <c r="H116" s="11">
        <v>4594.5075999999999</v>
      </c>
      <c r="I116" s="12">
        <f t="shared" si="88"/>
        <v>126.76594549544329</v>
      </c>
      <c r="J116" s="12">
        <f t="shared" si="89"/>
        <v>918.90152</v>
      </c>
      <c r="L116" s="13">
        <f t="shared" si="85"/>
        <v>5</v>
      </c>
      <c r="M116" s="12" t="str">
        <f t="shared" si="86"/>
        <v>1 Week of May</v>
      </c>
      <c r="N116" s="12">
        <f t="shared" si="92"/>
        <v>582.4271</v>
      </c>
      <c r="O116" s="12">
        <f t="shared" si="92"/>
        <v>4594.5075999999999</v>
      </c>
      <c r="P116" s="12">
        <f t="shared" si="90"/>
        <v>126.76594549544329</v>
      </c>
    </row>
    <row r="117" spans="1:16" x14ac:dyDescent="0.25">
      <c r="A117" s="8" t="str">
        <f t="shared" si="84"/>
        <v>20215</v>
      </c>
      <c r="B117" s="9">
        <v>10</v>
      </c>
      <c r="C117" s="10">
        <v>2021</v>
      </c>
      <c r="D117" s="9">
        <v>5</v>
      </c>
      <c r="E117" s="11" t="s">
        <v>18</v>
      </c>
      <c r="F117" s="9">
        <v>2</v>
      </c>
      <c r="G117" s="11">
        <v>1496.5135</v>
      </c>
      <c r="H117" s="11">
        <v>11264.6643</v>
      </c>
      <c r="I117" s="12">
        <f t="shared" si="88"/>
        <v>132.85025280336137</v>
      </c>
      <c r="J117" s="12">
        <f t="shared" si="89"/>
        <v>1126.4664299999999</v>
      </c>
      <c r="L117" s="13">
        <f t="shared" si="85"/>
        <v>10</v>
      </c>
      <c r="M117" s="12" t="str">
        <f t="shared" si="86"/>
        <v>2 Week of May</v>
      </c>
      <c r="N117" s="12">
        <f t="shared" ref="N117:O132" si="93">+IF($E117 =$E116,G117-G116,G117)</f>
        <v>914.08640000000003</v>
      </c>
      <c r="O117" s="12">
        <f t="shared" si="93"/>
        <v>6670.1567000000005</v>
      </c>
      <c r="P117" s="12">
        <f t="shared" si="90"/>
        <v>137.04121823704682</v>
      </c>
    </row>
    <row r="118" spans="1:16" x14ac:dyDescent="0.25">
      <c r="A118" s="8" t="str">
        <f t="shared" si="84"/>
        <v>20215</v>
      </c>
      <c r="B118" s="9">
        <v>15</v>
      </c>
      <c r="C118" s="10">
        <v>2021</v>
      </c>
      <c r="D118" s="9">
        <v>5</v>
      </c>
      <c r="E118" s="11" t="s">
        <v>18</v>
      </c>
      <c r="F118" s="9">
        <v>3</v>
      </c>
      <c r="G118" s="11">
        <v>2539.0920000000001</v>
      </c>
      <c r="H118" s="11">
        <v>19171.6826</v>
      </c>
      <c r="I118" s="12">
        <f t="shared" si="88"/>
        <v>132.43970563126265</v>
      </c>
      <c r="J118" s="12">
        <f t="shared" si="89"/>
        <v>1278.1121733333334</v>
      </c>
      <c r="L118" s="13">
        <f t="shared" si="85"/>
        <v>15</v>
      </c>
      <c r="M118" s="12" t="str">
        <f t="shared" si="86"/>
        <v>3 Week of May</v>
      </c>
      <c r="N118" s="12">
        <f t="shared" si="93"/>
        <v>1042.5785000000001</v>
      </c>
      <c r="O118" s="12">
        <f t="shared" si="93"/>
        <v>7907.0182999999997</v>
      </c>
      <c r="P118" s="12">
        <f t="shared" si="90"/>
        <v>131.85482320181302</v>
      </c>
    </row>
    <row r="119" spans="1:16" x14ac:dyDescent="0.25">
      <c r="A119" s="8" t="str">
        <f t="shared" si="84"/>
        <v>20215</v>
      </c>
      <c r="B119" s="9">
        <v>21</v>
      </c>
      <c r="C119" s="10">
        <v>2021</v>
      </c>
      <c r="D119" s="9">
        <v>5</v>
      </c>
      <c r="E119" s="11" t="s">
        <v>18</v>
      </c>
      <c r="F119" s="9">
        <v>5</v>
      </c>
      <c r="G119" s="11">
        <v>3533.9582999999998</v>
      </c>
      <c r="H119" s="11">
        <v>26662.421699999999</v>
      </c>
      <c r="I119" s="12">
        <f t="shared" si="88"/>
        <v>132.54453551756703</v>
      </c>
      <c r="J119" s="12">
        <f t="shared" si="89"/>
        <v>1269.6391285714285</v>
      </c>
      <c r="L119" s="13">
        <f t="shared" si="85"/>
        <v>21</v>
      </c>
      <c r="M119" s="12" t="str">
        <f t="shared" si="86"/>
        <v>5 Week of May</v>
      </c>
      <c r="N119" s="12">
        <f t="shared" si="93"/>
        <v>994.86629999999968</v>
      </c>
      <c r="O119" s="12">
        <f t="shared" si="93"/>
        <v>7490.7390999999989</v>
      </c>
      <c r="P119" s="12">
        <f t="shared" si="90"/>
        <v>132.81283551846039</v>
      </c>
    </row>
    <row r="120" spans="1:16" x14ac:dyDescent="0.25">
      <c r="A120" s="8" t="str">
        <f t="shared" si="84"/>
        <v>20216</v>
      </c>
      <c r="B120" s="9">
        <v>3</v>
      </c>
      <c r="C120" s="10">
        <v>2021</v>
      </c>
      <c r="D120" s="9">
        <v>6</v>
      </c>
      <c r="E120" s="11" t="s">
        <v>19</v>
      </c>
      <c r="F120" s="9">
        <v>1</v>
      </c>
      <c r="G120" s="11">
        <v>829.09019999999998</v>
      </c>
      <c r="H120" s="11">
        <v>6504.4218000000001</v>
      </c>
      <c r="I120" s="12">
        <f t="shared" si="88"/>
        <v>127.46562653731958</v>
      </c>
      <c r="J120" s="12">
        <f t="shared" si="89"/>
        <v>2168.1406000000002</v>
      </c>
      <c r="L120" s="13">
        <f t="shared" si="85"/>
        <v>3</v>
      </c>
      <c r="M120" s="12" t="str">
        <f t="shared" si="86"/>
        <v>1 Week of June</v>
      </c>
      <c r="N120" s="12">
        <f t="shared" si="93"/>
        <v>829.09019999999998</v>
      </c>
      <c r="O120" s="12">
        <f t="shared" si="93"/>
        <v>6504.4218000000001</v>
      </c>
      <c r="P120" s="12">
        <f t="shared" si="90"/>
        <v>127.46562653731958</v>
      </c>
    </row>
    <row r="121" spans="1:16" x14ac:dyDescent="0.25">
      <c r="A121" s="8" t="str">
        <f t="shared" si="84"/>
        <v>20216</v>
      </c>
      <c r="B121" s="9">
        <v>8</v>
      </c>
      <c r="C121" s="10">
        <v>2021</v>
      </c>
      <c r="D121" s="9">
        <v>6</v>
      </c>
      <c r="E121" s="11" t="s">
        <v>19</v>
      </c>
      <c r="F121" s="9">
        <v>2</v>
      </c>
      <c r="G121" s="11">
        <v>0</v>
      </c>
      <c r="H121" s="11">
        <v>0</v>
      </c>
      <c r="I121" s="12" t="e">
        <f t="shared" si="88"/>
        <v>#DIV/0!</v>
      </c>
      <c r="J121" s="12">
        <f t="shared" si="89"/>
        <v>0</v>
      </c>
      <c r="L121" s="13">
        <f t="shared" si="85"/>
        <v>8</v>
      </c>
      <c r="M121" s="12" t="str">
        <f t="shared" si="86"/>
        <v>2 Week of June</v>
      </c>
      <c r="N121" s="12">
        <f t="shared" si="93"/>
        <v>-829.09019999999998</v>
      </c>
      <c r="O121" s="12">
        <f t="shared" si="93"/>
        <v>-6504.4218000000001</v>
      </c>
      <c r="P121" s="12">
        <f t="shared" si="90"/>
        <v>127.46562653731958</v>
      </c>
    </row>
    <row r="122" spans="1:16" x14ac:dyDescent="0.25">
      <c r="A122" s="8" t="str">
        <f t="shared" si="84"/>
        <v>20216</v>
      </c>
      <c r="B122" s="9">
        <v>13</v>
      </c>
      <c r="C122" s="10">
        <v>2021</v>
      </c>
      <c r="D122" s="9">
        <v>6</v>
      </c>
      <c r="E122" s="11" t="s">
        <v>19</v>
      </c>
      <c r="F122" s="9">
        <v>3</v>
      </c>
      <c r="G122" s="11">
        <v>3195.1482000000001</v>
      </c>
      <c r="H122" s="11">
        <v>20954.500599999999</v>
      </c>
      <c r="I122" s="12">
        <f t="shared" si="88"/>
        <v>152.4802838775361</v>
      </c>
      <c r="J122" s="12">
        <f t="shared" si="89"/>
        <v>1611.8846615384614</v>
      </c>
      <c r="L122" s="13">
        <f t="shared" si="85"/>
        <v>13</v>
      </c>
      <c r="M122" s="12" t="str">
        <f t="shared" si="86"/>
        <v>3 Week of June</v>
      </c>
      <c r="N122" s="12">
        <f t="shared" si="93"/>
        <v>3195.1482000000001</v>
      </c>
      <c r="O122" s="12">
        <f t="shared" si="93"/>
        <v>20954.500599999999</v>
      </c>
      <c r="P122" s="12">
        <f t="shared" si="90"/>
        <v>152.4802838775361</v>
      </c>
    </row>
    <row r="123" spans="1:16" x14ac:dyDescent="0.25">
      <c r="A123" s="8" t="str">
        <f t="shared" si="84"/>
        <v>20216</v>
      </c>
      <c r="B123" s="9">
        <v>21</v>
      </c>
      <c r="C123" s="10">
        <v>2021</v>
      </c>
      <c r="D123" s="9">
        <v>6</v>
      </c>
      <c r="E123" s="11" t="s">
        <v>19</v>
      </c>
      <c r="F123" s="9">
        <v>5</v>
      </c>
      <c r="G123" s="11">
        <v>5172.8428000000004</v>
      </c>
      <c r="H123" s="11">
        <v>33679.523200000003</v>
      </c>
      <c r="I123" s="12">
        <f t="shared" si="88"/>
        <v>153.59014346141336</v>
      </c>
      <c r="J123" s="12">
        <f t="shared" si="89"/>
        <v>1603.7868190476192</v>
      </c>
      <c r="L123" s="13">
        <f t="shared" si="85"/>
        <v>21</v>
      </c>
      <c r="M123" s="12" t="str">
        <f t="shared" si="86"/>
        <v>5 Week of June</v>
      </c>
      <c r="N123" s="12">
        <f t="shared" si="93"/>
        <v>1977.6946000000003</v>
      </c>
      <c r="O123" s="12">
        <f t="shared" si="93"/>
        <v>12725.022600000004</v>
      </c>
      <c r="P123" s="12">
        <f t="shared" si="90"/>
        <v>155.41776719516392</v>
      </c>
    </row>
    <row r="124" spans="1:16" x14ac:dyDescent="0.25">
      <c r="A124" s="8" t="str">
        <f t="shared" si="84"/>
        <v>20217</v>
      </c>
      <c r="B124" s="9">
        <v>7</v>
      </c>
      <c r="C124" s="10">
        <v>2021</v>
      </c>
      <c r="D124" s="9">
        <v>7</v>
      </c>
      <c r="E124" s="11" t="s">
        <v>20</v>
      </c>
      <c r="F124" s="9">
        <v>2</v>
      </c>
      <c r="G124" s="11">
        <v>1439.1889000000001</v>
      </c>
      <c r="H124" s="11">
        <v>9270.8305999999993</v>
      </c>
      <c r="I124" s="12">
        <f t="shared" si="88"/>
        <v>155.23839902759093</v>
      </c>
      <c r="J124" s="12">
        <f t="shared" si="89"/>
        <v>1324.4043714285713</v>
      </c>
      <c r="L124" s="13">
        <f t="shared" si="85"/>
        <v>7</v>
      </c>
      <c r="M124" s="12" t="str">
        <f t="shared" si="86"/>
        <v>2 Week of July</v>
      </c>
      <c r="N124" s="12">
        <f t="shared" si="93"/>
        <v>1439.1889000000001</v>
      </c>
      <c r="O124" s="12">
        <f t="shared" si="93"/>
        <v>9270.8305999999993</v>
      </c>
      <c r="P124" s="12">
        <f t="shared" si="90"/>
        <v>155.23839902759093</v>
      </c>
    </row>
    <row r="125" spans="1:16" x14ac:dyDescent="0.25">
      <c r="A125" s="8" t="str">
        <f t="shared" si="84"/>
        <v>20217</v>
      </c>
      <c r="B125" s="9">
        <v>12</v>
      </c>
      <c r="C125" s="10">
        <v>2021</v>
      </c>
      <c r="D125" s="9">
        <v>7</v>
      </c>
      <c r="E125" s="11" t="s">
        <v>20</v>
      </c>
      <c r="F125" s="9">
        <v>3</v>
      </c>
      <c r="G125" s="11">
        <v>2621.3807080000001</v>
      </c>
      <c r="H125" s="11">
        <v>16370.860855000001</v>
      </c>
      <c r="I125" s="12">
        <f t="shared" si="88"/>
        <v>160.12479314423933</v>
      </c>
      <c r="J125" s="12">
        <f t="shared" si="89"/>
        <v>1364.2384045833335</v>
      </c>
      <c r="L125" s="13">
        <f t="shared" si="85"/>
        <v>12</v>
      </c>
      <c r="M125" s="12" t="str">
        <f t="shared" si="86"/>
        <v>3 Week of July</v>
      </c>
      <c r="N125" s="12">
        <f t="shared" si="93"/>
        <v>1182.191808</v>
      </c>
      <c r="O125" s="12">
        <f t="shared" si="93"/>
        <v>7100.0302550000015</v>
      </c>
      <c r="P125" s="12">
        <f t="shared" si="90"/>
        <v>166.50517892757907</v>
      </c>
    </row>
    <row r="126" spans="1:16" x14ac:dyDescent="0.25">
      <c r="A126" s="8" t="str">
        <f t="shared" si="84"/>
        <v>20217</v>
      </c>
      <c r="B126" s="9">
        <v>17</v>
      </c>
      <c r="C126" s="10">
        <v>2021</v>
      </c>
      <c r="D126" s="9">
        <v>7</v>
      </c>
      <c r="E126" s="11" t="s">
        <v>20</v>
      </c>
      <c r="F126" s="9">
        <v>4</v>
      </c>
      <c r="G126" s="11">
        <v>3879.7085240000001</v>
      </c>
      <c r="H126" s="11">
        <v>24346.857756000001</v>
      </c>
      <c r="I126" s="12">
        <f t="shared" si="88"/>
        <v>159.35150904818059</v>
      </c>
      <c r="J126" s="12">
        <f t="shared" si="89"/>
        <v>1432.1681032941178</v>
      </c>
      <c r="L126" s="13">
        <f t="shared" si="85"/>
        <v>17</v>
      </c>
      <c r="M126" s="12" t="str">
        <f t="shared" si="86"/>
        <v>4 Week of July</v>
      </c>
      <c r="N126" s="12">
        <f t="shared" si="93"/>
        <v>1258.327816</v>
      </c>
      <c r="O126" s="12">
        <f t="shared" si="93"/>
        <v>7975.9969010000004</v>
      </c>
      <c r="P126" s="12">
        <f t="shared" si="90"/>
        <v>157.76433110727959</v>
      </c>
    </row>
    <row r="127" spans="1:16" x14ac:dyDescent="0.25">
      <c r="A127" s="8" t="str">
        <f t="shared" si="84"/>
        <v>20217</v>
      </c>
      <c r="B127" s="9">
        <v>22</v>
      </c>
      <c r="C127" s="10">
        <v>2021</v>
      </c>
      <c r="D127" s="9">
        <v>7</v>
      </c>
      <c r="E127" s="11" t="s">
        <v>20</v>
      </c>
      <c r="F127" s="9">
        <v>5</v>
      </c>
      <c r="G127" s="11">
        <v>5038.825656</v>
      </c>
      <c r="H127" s="11">
        <v>31730.259033999999</v>
      </c>
      <c r="I127" s="12">
        <f t="shared" si="88"/>
        <v>158.80190737178464</v>
      </c>
      <c r="J127" s="12">
        <f t="shared" si="89"/>
        <v>1442.2845015454545</v>
      </c>
      <c r="L127" s="13">
        <f t="shared" si="85"/>
        <v>22</v>
      </c>
      <c r="M127" s="12" t="str">
        <f t="shared" si="86"/>
        <v>5 Week of July</v>
      </c>
      <c r="N127" s="12">
        <f t="shared" si="93"/>
        <v>1159.1171319999999</v>
      </c>
      <c r="O127" s="12">
        <f t="shared" si="93"/>
        <v>7383.4012779999975</v>
      </c>
      <c r="P127" s="12">
        <f t="shared" si="90"/>
        <v>156.98958899251099</v>
      </c>
    </row>
    <row r="128" spans="1:16" x14ac:dyDescent="0.25">
      <c r="A128" s="8" t="str">
        <f t="shared" si="84"/>
        <v>20218</v>
      </c>
      <c r="B128" s="9">
        <v>5</v>
      </c>
      <c r="C128" s="10">
        <v>2021</v>
      </c>
      <c r="D128" s="9">
        <v>8</v>
      </c>
      <c r="E128" s="11" t="s">
        <v>21</v>
      </c>
      <c r="F128" s="9">
        <v>1</v>
      </c>
      <c r="G128" s="11">
        <v>1180.3115580000001</v>
      </c>
      <c r="H128" s="11">
        <v>7490.9399199999998</v>
      </c>
      <c r="I128" s="12">
        <f t="shared" si="88"/>
        <v>157.56521486024684</v>
      </c>
      <c r="J128" s="12">
        <f t="shared" si="89"/>
        <v>1498.1879839999999</v>
      </c>
      <c r="L128" s="13">
        <f t="shared" si="85"/>
        <v>5</v>
      </c>
      <c r="M128" s="12" t="str">
        <f t="shared" si="86"/>
        <v>1 Week of August</v>
      </c>
      <c r="N128" s="12">
        <f t="shared" si="93"/>
        <v>1180.3115580000001</v>
      </c>
      <c r="O128" s="12">
        <f t="shared" si="93"/>
        <v>7490.9399199999998</v>
      </c>
      <c r="P128" s="12">
        <f t="shared" si="90"/>
        <v>157.56521486024684</v>
      </c>
    </row>
    <row r="129" spans="1:16" x14ac:dyDescent="0.25">
      <c r="A129" s="8" t="str">
        <f t="shared" si="84"/>
        <v>20218</v>
      </c>
      <c r="B129" s="9">
        <v>10</v>
      </c>
      <c r="C129" s="10">
        <v>2021</v>
      </c>
      <c r="D129" s="9">
        <v>8</v>
      </c>
      <c r="E129" s="11" t="s">
        <v>21</v>
      </c>
      <c r="F129" s="9">
        <v>2</v>
      </c>
      <c r="G129" s="11">
        <v>2372.713749</v>
      </c>
      <c r="H129" s="11">
        <v>14682.138837</v>
      </c>
      <c r="I129" s="12">
        <f t="shared" si="88"/>
        <v>161.60545648979956</v>
      </c>
      <c r="J129" s="12">
        <f t="shared" si="89"/>
        <v>1468.2138837</v>
      </c>
      <c r="L129" s="13">
        <f t="shared" si="85"/>
        <v>10</v>
      </c>
      <c r="M129" s="12" t="str">
        <f t="shared" si="86"/>
        <v>2 Week of August</v>
      </c>
      <c r="N129" s="12">
        <f t="shared" si="93"/>
        <v>1192.4021909999999</v>
      </c>
      <c r="O129" s="12">
        <f t="shared" si="93"/>
        <v>7191.1989170000006</v>
      </c>
      <c r="P129" s="12">
        <f t="shared" si="90"/>
        <v>165.81410203813999</v>
      </c>
    </row>
    <row r="130" spans="1:16" x14ac:dyDescent="0.25">
      <c r="A130" s="8" t="str">
        <f t="shared" si="84"/>
        <v>20218</v>
      </c>
      <c r="B130" s="9">
        <v>15</v>
      </c>
      <c r="C130" s="10">
        <v>2021</v>
      </c>
      <c r="D130" s="9">
        <v>8</v>
      </c>
      <c r="E130" s="11" t="s">
        <v>21</v>
      </c>
      <c r="F130" s="9">
        <v>3</v>
      </c>
      <c r="G130" s="11">
        <v>3657.6442790000001</v>
      </c>
      <c r="H130" s="11">
        <v>22763.170365000002</v>
      </c>
      <c r="I130" s="12">
        <f t="shared" si="88"/>
        <v>160.68255082006894</v>
      </c>
      <c r="J130" s="12">
        <f t="shared" si="89"/>
        <v>1517.5446910000001</v>
      </c>
      <c r="L130" s="13">
        <f t="shared" si="85"/>
        <v>15</v>
      </c>
      <c r="M130" s="12" t="str">
        <f t="shared" si="86"/>
        <v>3 Week of August</v>
      </c>
      <c r="N130" s="12">
        <f t="shared" si="93"/>
        <v>1284.9305300000001</v>
      </c>
      <c r="O130" s="12">
        <f t="shared" si="93"/>
        <v>8081.0315280000013</v>
      </c>
      <c r="P130" s="12">
        <f t="shared" si="90"/>
        <v>159.00575632551843</v>
      </c>
    </row>
    <row r="131" spans="1:16" x14ac:dyDescent="0.25">
      <c r="A131" s="8" t="str">
        <f t="shared" si="84"/>
        <v>20218</v>
      </c>
      <c r="B131" s="9">
        <v>22</v>
      </c>
      <c r="C131" s="10">
        <v>2021</v>
      </c>
      <c r="D131" s="9">
        <v>8</v>
      </c>
      <c r="E131" s="11" t="s">
        <v>21</v>
      </c>
      <c r="F131" s="9">
        <v>5</v>
      </c>
      <c r="G131" s="11">
        <v>5689.9439169999996</v>
      </c>
      <c r="H131" s="11">
        <v>34836.092025999998</v>
      </c>
      <c r="I131" s="12">
        <f t="shared" si="88"/>
        <v>163.33473665052028</v>
      </c>
      <c r="J131" s="12">
        <f t="shared" si="89"/>
        <v>1583.4587284545453</v>
      </c>
      <c r="L131" s="13">
        <f t="shared" si="85"/>
        <v>22</v>
      </c>
      <c r="M131" s="12" t="str">
        <f t="shared" si="86"/>
        <v>5 Week of August</v>
      </c>
      <c r="N131" s="12">
        <f t="shared" si="93"/>
        <v>2032.2996379999995</v>
      </c>
      <c r="O131" s="12">
        <f t="shared" si="93"/>
        <v>12072.921660999997</v>
      </c>
      <c r="P131" s="12">
        <f t="shared" si="90"/>
        <v>168.335361983262</v>
      </c>
    </row>
    <row r="132" spans="1:16" x14ac:dyDescent="0.25">
      <c r="A132" s="8" t="str">
        <f t="shared" si="84"/>
        <v>20219</v>
      </c>
      <c r="B132" s="9">
        <v>3</v>
      </c>
      <c r="C132" s="10">
        <v>2021</v>
      </c>
      <c r="D132" s="9">
        <v>9</v>
      </c>
      <c r="E132" s="11" t="s">
        <v>22</v>
      </c>
      <c r="F132" s="9">
        <v>1</v>
      </c>
      <c r="G132" s="11">
        <v>789.18128400000001</v>
      </c>
      <c r="H132" s="11">
        <v>5142.1428500000002</v>
      </c>
      <c r="I132" s="12">
        <f t="shared" si="88"/>
        <v>153.47323227319521</v>
      </c>
      <c r="J132" s="12">
        <f t="shared" si="89"/>
        <v>1714.0476166666667</v>
      </c>
      <c r="L132" s="13">
        <f t="shared" si="85"/>
        <v>3</v>
      </c>
      <c r="M132" s="12" t="str">
        <f t="shared" si="86"/>
        <v>1 Week of September</v>
      </c>
      <c r="N132" s="12">
        <f t="shared" si="93"/>
        <v>789.18128400000001</v>
      </c>
      <c r="O132" s="12">
        <f t="shared" si="93"/>
        <v>5142.1428500000002</v>
      </c>
      <c r="P132" s="12">
        <f t="shared" si="90"/>
        <v>153.47323227319521</v>
      </c>
    </row>
    <row r="133" spans="1:16" x14ac:dyDescent="0.25">
      <c r="A133" s="8" t="str">
        <f t="shared" ref="A133:A158" si="94">C133&amp;D133</f>
        <v>20219</v>
      </c>
      <c r="B133" s="9">
        <v>7</v>
      </c>
      <c r="C133" s="10">
        <v>2021</v>
      </c>
      <c r="D133" s="9">
        <v>9</v>
      </c>
      <c r="E133" s="11" t="s">
        <v>22</v>
      </c>
      <c r="F133" s="9">
        <v>2</v>
      </c>
      <c r="G133" s="11">
        <v>1504.6817579999999</v>
      </c>
      <c r="H133" s="11">
        <v>11552.641304000001</v>
      </c>
      <c r="I133" s="12">
        <f t="shared" si="88"/>
        <v>130.24569173449686</v>
      </c>
      <c r="J133" s="12">
        <f t="shared" si="89"/>
        <v>1650.3773291428572</v>
      </c>
      <c r="L133" s="13">
        <f t="shared" ref="L133:L158" si="95">+B133</f>
        <v>7</v>
      </c>
      <c r="M133" s="12" t="str">
        <f t="shared" ref="M133:M158" si="96">F133&amp;" Week of "&amp;E133</f>
        <v>2 Week of September</v>
      </c>
      <c r="N133" s="12">
        <f t="shared" ref="N133:O148" si="97">+IF($E133 =$E132,G133-G132,G133)</f>
        <v>715.50047399999994</v>
      </c>
      <c r="O133" s="12">
        <f t="shared" si="97"/>
        <v>6410.4984540000005</v>
      </c>
      <c r="P133" s="12">
        <f t="shared" si="90"/>
        <v>111.6138595359218</v>
      </c>
    </row>
    <row r="134" spans="1:16" x14ac:dyDescent="0.25">
      <c r="A134" s="8" t="str">
        <f t="shared" si="94"/>
        <v>20219</v>
      </c>
      <c r="B134" s="9">
        <v>12</v>
      </c>
      <c r="C134" s="10">
        <v>2021</v>
      </c>
      <c r="D134" s="9">
        <v>9</v>
      </c>
      <c r="E134" s="11" t="s">
        <v>22</v>
      </c>
      <c r="F134" s="9">
        <v>3</v>
      </c>
      <c r="G134" s="11">
        <v>2004.9529379999999</v>
      </c>
      <c r="H134" s="11">
        <v>16147.653349</v>
      </c>
      <c r="I134" s="12">
        <f t="shared" ref="I134:I158" si="98">+G134/H134*1000</f>
        <v>124.16373417653058</v>
      </c>
      <c r="J134" s="12">
        <f t="shared" ref="J134:J158" si="99">+H134/B134</f>
        <v>1345.6377790833333</v>
      </c>
      <c r="L134" s="13">
        <f t="shared" si="95"/>
        <v>12</v>
      </c>
      <c r="M134" s="12" t="str">
        <f t="shared" si="96"/>
        <v>3 Week of September</v>
      </c>
      <c r="N134" s="12">
        <f t="shared" si="97"/>
        <v>500.27117999999996</v>
      </c>
      <c r="O134" s="12">
        <f t="shared" si="97"/>
        <v>4595.0120449999995</v>
      </c>
      <c r="P134" s="12">
        <f t="shared" ref="P134:P158" si="100">+N134/O134*1000</f>
        <v>108.87265911399804</v>
      </c>
    </row>
    <row r="135" spans="1:16" x14ac:dyDescent="0.25">
      <c r="A135" s="8" t="str">
        <f t="shared" si="94"/>
        <v>20219</v>
      </c>
      <c r="B135" s="9">
        <v>21</v>
      </c>
      <c r="C135" s="10">
        <v>2021</v>
      </c>
      <c r="D135" s="9">
        <v>9</v>
      </c>
      <c r="E135" s="11" t="s">
        <v>22</v>
      </c>
      <c r="F135" s="9">
        <v>5</v>
      </c>
      <c r="G135" s="11">
        <v>4066.4023269999998</v>
      </c>
      <c r="H135" s="11">
        <v>33680.958643999998</v>
      </c>
      <c r="I135" s="12">
        <f t="shared" si="98"/>
        <v>120.73297467512546</v>
      </c>
      <c r="J135" s="12">
        <f t="shared" si="99"/>
        <v>1603.8551735238095</v>
      </c>
      <c r="L135" s="13">
        <f t="shared" si="95"/>
        <v>21</v>
      </c>
      <c r="M135" s="12" t="str">
        <f t="shared" si="96"/>
        <v>5 Week of September</v>
      </c>
      <c r="N135" s="12">
        <f t="shared" si="97"/>
        <v>2061.4493889999999</v>
      </c>
      <c r="O135" s="12">
        <f t="shared" si="97"/>
        <v>17533.305294999998</v>
      </c>
      <c r="P135" s="12">
        <f t="shared" si="100"/>
        <v>117.57334708521084</v>
      </c>
    </row>
    <row r="136" spans="1:16" x14ac:dyDescent="0.25">
      <c r="A136" s="8" t="str">
        <f t="shared" si="94"/>
        <v>202110</v>
      </c>
      <c r="B136" s="9">
        <v>6</v>
      </c>
      <c r="C136" s="10">
        <v>2021</v>
      </c>
      <c r="D136" s="9">
        <v>10</v>
      </c>
      <c r="E136" s="11" t="s">
        <v>23</v>
      </c>
      <c r="F136" s="9">
        <v>2</v>
      </c>
      <c r="G136" s="11">
        <v>815.69116299999996</v>
      </c>
      <c r="H136" s="11">
        <v>7020.2280730000002</v>
      </c>
      <c r="I136" s="12">
        <f t="shared" si="98"/>
        <v>116.1915474138471</v>
      </c>
      <c r="J136" s="12">
        <f t="shared" si="99"/>
        <v>1170.0380121666667</v>
      </c>
      <c r="L136" s="13">
        <f t="shared" si="95"/>
        <v>6</v>
      </c>
      <c r="M136" s="12" t="str">
        <f t="shared" si="96"/>
        <v>2 Week of October</v>
      </c>
      <c r="N136" s="12">
        <f t="shared" si="97"/>
        <v>815.69116299999996</v>
      </c>
      <c r="O136" s="12">
        <f t="shared" si="97"/>
        <v>7020.2280730000002</v>
      </c>
      <c r="P136" s="12">
        <f t="shared" si="100"/>
        <v>116.1915474138471</v>
      </c>
    </row>
    <row r="137" spans="1:16" x14ac:dyDescent="0.25">
      <c r="A137" s="8" t="str">
        <f t="shared" si="94"/>
        <v>202110</v>
      </c>
      <c r="B137" s="9">
        <v>10</v>
      </c>
      <c r="C137" s="10">
        <v>2021</v>
      </c>
      <c r="D137" s="9">
        <v>10</v>
      </c>
      <c r="E137" s="11" t="s">
        <v>23</v>
      </c>
      <c r="F137" s="9">
        <v>3</v>
      </c>
      <c r="G137" s="11">
        <v>1691.356344</v>
      </c>
      <c r="H137" s="11">
        <v>16024.035863999999</v>
      </c>
      <c r="I137" s="12">
        <f t="shared" si="98"/>
        <v>105.55120809482482</v>
      </c>
      <c r="J137" s="12">
        <f t="shared" si="99"/>
        <v>1602.4035864</v>
      </c>
      <c r="L137" s="13">
        <f t="shared" si="95"/>
        <v>10</v>
      </c>
      <c r="M137" s="12" t="str">
        <f t="shared" si="96"/>
        <v>3 Week of October</v>
      </c>
      <c r="N137" s="12">
        <f t="shared" si="97"/>
        <v>875.66518100000008</v>
      </c>
      <c r="O137" s="12">
        <f t="shared" si="97"/>
        <v>9003.8077909999993</v>
      </c>
      <c r="P137" s="12">
        <f t="shared" si="100"/>
        <v>97.254983816435427</v>
      </c>
    </row>
    <row r="138" spans="1:16" x14ac:dyDescent="0.25">
      <c r="A138" s="8" t="str">
        <f t="shared" si="94"/>
        <v>202110</v>
      </c>
      <c r="B138" s="9">
        <v>15</v>
      </c>
      <c r="C138" s="10">
        <v>2021</v>
      </c>
      <c r="D138" s="9">
        <v>10</v>
      </c>
      <c r="E138" s="11" t="s">
        <v>23</v>
      </c>
      <c r="F138" s="9">
        <v>4</v>
      </c>
      <c r="G138" s="11">
        <v>2265.0615750000002</v>
      </c>
      <c r="H138" s="11">
        <v>21810.548191999998</v>
      </c>
      <c r="I138" s="12">
        <f t="shared" si="98"/>
        <v>103.85165723761192</v>
      </c>
      <c r="J138" s="12">
        <f t="shared" si="99"/>
        <v>1454.0365461333333</v>
      </c>
      <c r="L138" s="13">
        <f t="shared" si="95"/>
        <v>15</v>
      </c>
      <c r="M138" s="12" t="str">
        <f t="shared" si="96"/>
        <v>4 Week of October</v>
      </c>
      <c r="N138" s="12">
        <f t="shared" si="97"/>
        <v>573.70523100000014</v>
      </c>
      <c r="O138" s="12">
        <f t="shared" si="97"/>
        <v>5786.5123279999989</v>
      </c>
      <c r="P138" s="12">
        <f t="shared" si="100"/>
        <v>99.145253389322818</v>
      </c>
    </row>
    <row r="139" spans="1:16" x14ac:dyDescent="0.25">
      <c r="A139" s="8" t="str">
        <f t="shared" si="94"/>
        <v>202110</v>
      </c>
      <c r="B139" s="9">
        <v>20</v>
      </c>
      <c r="C139" s="10">
        <v>2021</v>
      </c>
      <c r="D139" s="9">
        <v>10</v>
      </c>
      <c r="E139" s="11" t="s">
        <v>23</v>
      </c>
      <c r="F139" s="9">
        <v>5</v>
      </c>
      <c r="G139" s="11">
        <v>3208.893176</v>
      </c>
      <c r="H139" s="11">
        <v>30770.817289999999</v>
      </c>
      <c r="I139" s="12">
        <f t="shared" si="98"/>
        <v>104.28365115420047</v>
      </c>
      <c r="J139" s="12">
        <f t="shared" si="99"/>
        <v>1538.5408645</v>
      </c>
      <c r="L139" s="13">
        <f t="shared" si="95"/>
        <v>20</v>
      </c>
      <c r="M139" s="12" t="str">
        <f t="shared" si="96"/>
        <v>5 Week of October</v>
      </c>
      <c r="N139" s="12">
        <f t="shared" si="97"/>
        <v>943.83160099999986</v>
      </c>
      <c r="O139" s="12">
        <f t="shared" si="97"/>
        <v>8960.2690980000007</v>
      </c>
      <c r="P139" s="12">
        <f t="shared" si="100"/>
        <v>105.33518476701444</v>
      </c>
    </row>
    <row r="140" spans="1:16" x14ac:dyDescent="0.25">
      <c r="A140" s="8" t="str">
        <f t="shared" si="94"/>
        <v>202111</v>
      </c>
      <c r="B140" s="9">
        <v>3</v>
      </c>
      <c r="C140" s="10">
        <v>2021</v>
      </c>
      <c r="D140" s="9">
        <v>11</v>
      </c>
      <c r="E140" s="11" t="s">
        <v>24</v>
      </c>
      <c r="F140" s="9">
        <v>1</v>
      </c>
      <c r="G140" s="11">
        <v>205.88225499999999</v>
      </c>
      <c r="H140" s="11">
        <v>1582.01911</v>
      </c>
      <c r="I140" s="12">
        <f t="shared" si="98"/>
        <v>130.13891785415916</v>
      </c>
      <c r="J140" s="12">
        <f t="shared" si="99"/>
        <v>527.33970333333332</v>
      </c>
      <c r="L140" s="13">
        <f t="shared" si="95"/>
        <v>3</v>
      </c>
      <c r="M140" s="12" t="str">
        <f t="shared" si="96"/>
        <v>1 Week of November</v>
      </c>
      <c r="N140" s="12">
        <f t="shared" si="97"/>
        <v>205.88225499999999</v>
      </c>
      <c r="O140" s="12">
        <f t="shared" si="97"/>
        <v>1582.01911</v>
      </c>
      <c r="P140" s="12">
        <f t="shared" si="100"/>
        <v>130.13891785415916</v>
      </c>
    </row>
    <row r="141" spans="1:16" x14ac:dyDescent="0.25">
      <c r="A141" s="8" t="str">
        <f t="shared" si="94"/>
        <v>202111</v>
      </c>
      <c r="B141" s="9">
        <v>8</v>
      </c>
      <c r="C141" s="10">
        <v>2021</v>
      </c>
      <c r="D141" s="9">
        <v>11</v>
      </c>
      <c r="E141" s="11" t="s">
        <v>24</v>
      </c>
      <c r="F141" s="9">
        <v>2</v>
      </c>
      <c r="G141" s="11">
        <v>938.94438000000002</v>
      </c>
      <c r="H141" s="11">
        <v>9752.6692000000003</v>
      </c>
      <c r="I141" s="12">
        <f t="shared" si="98"/>
        <v>96.275630880620866</v>
      </c>
      <c r="J141" s="12">
        <f t="shared" si="99"/>
        <v>1219.08365</v>
      </c>
      <c r="L141" s="13">
        <f t="shared" si="95"/>
        <v>8</v>
      </c>
      <c r="M141" s="12" t="str">
        <f t="shared" si="96"/>
        <v>2 Week of November</v>
      </c>
      <c r="N141" s="12">
        <f t="shared" si="97"/>
        <v>733.06212500000004</v>
      </c>
      <c r="O141" s="12">
        <f t="shared" si="97"/>
        <v>8170.6500900000001</v>
      </c>
      <c r="P141" s="12">
        <f t="shared" si="100"/>
        <v>89.718947320628686</v>
      </c>
    </row>
    <row r="142" spans="1:16" x14ac:dyDescent="0.25">
      <c r="A142" s="8" t="str">
        <f t="shared" si="94"/>
        <v>202111</v>
      </c>
      <c r="B142" s="9">
        <v>12</v>
      </c>
      <c r="C142" s="10">
        <v>2021</v>
      </c>
      <c r="D142" s="9">
        <v>11</v>
      </c>
      <c r="E142" s="11" t="s">
        <v>24</v>
      </c>
      <c r="F142" s="9">
        <v>3</v>
      </c>
      <c r="G142" s="11">
        <v>1554.642128</v>
      </c>
      <c r="H142" s="11">
        <v>16993.620533000001</v>
      </c>
      <c r="I142" s="12">
        <f t="shared" si="98"/>
        <v>91.483867430194309</v>
      </c>
      <c r="J142" s="12">
        <f t="shared" si="99"/>
        <v>1416.1350444166667</v>
      </c>
      <c r="L142" s="13">
        <f t="shared" si="95"/>
        <v>12</v>
      </c>
      <c r="M142" s="12" t="str">
        <f t="shared" si="96"/>
        <v>3 Week of November</v>
      </c>
      <c r="N142" s="12">
        <f t="shared" si="97"/>
        <v>615.69774799999993</v>
      </c>
      <c r="O142" s="12">
        <f t="shared" si="97"/>
        <v>7240.9513330000009</v>
      </c>
      <c r="P142" s="12">
        <f t="shared" si="100"/>
        <v>85.029952513837713</v>
      </c>
    </row>
    <row r="143" spans="1:16" x14ac:dyDescent="0.25">
      <c r="A143" s="8" t="str">
        <f t="shared" si="94"/>
        <v>202111</v>
      </c>
      <c r="B143" s="9">
        <v>19</v>
      </c>
      <c r="C143" s="10">
        <v>2021</v>
      </c>
      <c r="D143" s="9">
        <v>11</v>
      </c>
      <c r="E143" s="11" t="s">
        <v>24</v>
      </c>
      <c r="F143" s="9">
        <v>5</v>
      </c>
      <c r="G143" s="11">
        <v>2630.0878670000002</v>
      </c>
      <c r="H143" s="11">
        <v>28992.000873000001</v>
      </c>
      <c r="I143" s="12">
        <f t="shared" si="98"/>
        <v>90.71770791264629</v>
      </c>
      <c r="J143" s="12">
        <f t="shared" si="99"/>
        <v>1525.8947827894738</v>
      </c>
      <c r="L143" s="13">
        <f t="shared" si="95"/>
        <v>19</v>
      </c>
      <c r="M143" s="12" t="str">
        <f t="shared" si="96"/>
        <v>5 Week of November</v>
      </c>
      <c r="N143" s="12">
        <f t="shared" si="97"/>
        <v>1075.4457390000002</v>
      </c>
      <c r="O143" s="12">
        <f t="shared" si="97"/>
        <v>11998.38034</v>
      </c>
      <c r="P143" s="12">
        <f t="shared" si="100"/>
        <v>89.632576108184963</v>
      </c>
    </row>
    <row r="144" spans="1:16" x14ac:dyDescent="0.25">
      <c r="A144" s="8" t="str">
        <f t="shared" si="94"/>
        <v>202112</v>
      </c>
      <c r="B144" s="9">
        <v>3</v>
      </c>
      <c r="C144" s="10">
        <v>2021</v>
      </c>
      <c r="D144" s="9">
        <v>12</v>
      </c>
      <c r="E144" s="11" t="s">
        <v>25</v>
      </c>
      <c r="F144" s="9">
        <v>1</v>
      </c>
      <c r="G144" s="11">
        <v>546.01717299999996</v>
      </c>
      <c r="H144" s="11">
        <v>6403.1356100000003</v>
      </c>
      <c r="I144" s="12">
        <f t="shared" si="98"/>
        <v>85.27340450938847</v>
      </c>
      <c r="J144" s="12">
        <f t="shared" si="99"/>
        <v>2134.3785366666666</v>
      </c>
      <c r="L144" s="13">
        <f t="shared" si="95"/>
        <v>3</v>
      </c>
      <c r="M144" s="12" t="str">
        <f t="shared" si="96"/>
        <v>1 Week of December</v>
      </c>
      <c r="N144" s="12">
        <f t="shared" si="97"/>
        <v>546.01717299999996</v>
      </c>
      <c r="O144" s="12">
        <f t="shared" si="97"/>
        <v>6403.1356100000003</v>
      </c>
      <c r="P144" s="12">
        <f t="shared" si="100"/>
        <v>85.27340450938847</v>
      </c>
    </row>
    <row r="145" spans="1:16" x14ac:dyDescent="0.25">
      <c r="A145" s="8" t="str">
        <f t="shared" si="94"/>
        <v>202112</v>
      </c>
      <c r="B145" s="9">
        <v>8</v>
      </c>
      <c r="C145" s="10">
        <v>2021</v>
      </c>
      <c r="D145" s="9">
        <v>12</v>
      </c>
      <c r="E145" s="11" t="s">
        <v>25</v>
      </c>
      <c r="F145" s="9">
        <v>2</v>
      </c>
      <c r="G145" s="11">
        <v>970.57498399999997</v>
      </c>
      <c r="H145" s="11">
        <v>12500.17295</v>
      </c>
      <c r="I145" s="12">
        <f t="shared" si="98"/>
        <v>77.644924424825646</v>
      </c>
      <c r="J145" s="12">
        <f t="shared" si="99"/>
        <v>1562.52161875</v>
      </c>
      <c r="L145" s="13">
        <f t="shared" si="95"/>
        <v>8</v>
      </c>
      <c r="M145" s="12" t="str">
        <f t="shared" si="96"/>
        <v>2 Week of December</v>
      </c>
      <c r="N145" s="12">
        <f t="shared" si="97"/>
        <v>424.55781100000002</v>
      </c>
      <c r="O145" s="12">
        <f t="shared" si="97"/>
        <v>6097.0373399999999</v>
      </c>
      <c r="P145" s="12">
        <f t="shared" si="100"/>
        <v>69.633460863797183</v>
      </c>
    </row>
    <row r="146" spans="1:16" x14ac:dyDescent="0.25">
      <c r="A146" s="8" t="str">
        <f t="shared" si="94"/>
        <v>202112</v>
      </c>
      <c r="B146" s="9">
        <v>13</v>
      </c>
      <c r="C146" s="10">
        <v>2021</v>
      </c>
      <c r="D146" s="9">
        <v>12</v>
      </c>
      <c r="E146" s="11" t="s">
        <v>25</v>
      </c>
      <c r="F146" s="9">
        <v>3</v>
      </c>
      <c r="G146" s="11">
        <v>1377.2270329999999</v>
      </c>
      <c r="H146" s="11">
        <v>17772.798597000001</v>
      </c>
      <c r="I146" s="12">
        <f t="shared" si="98"/>
        <v>77.490724124475932</v>
      </c>
      <c r="J146" s="12">
        <f t="shared" si="99"/>
        <v>1367.1383536153846</v>
      </c>
      <c r="L146" s="13">
        <f t="shared" si="95"/>
        <v>13</v>
      </c>
      <c r="M146" s="12" t="str">
        <f t="shared" si="96"/>
        <v>3 Week of December</v>
      </c>
      <c r="N146" s="12">
        <f t="shared" si="97"/>
        <v>406.65204899999992</v>
      </c>
      <c r="O146" s="12">
        <f t="shared" si="97"/>
        <v>5272.6256470000008</v>
      </c>
      <c r="P146" s="12">
        <f t="shared" si="100"/>
        <v>77.125150963709203</v>
      </c>
    </row>
    <row r="147" spans="1:16" x14ac:dyDescent="0.25">
      <c r="A147" s="8" t="str">
        <f t="shared" si="94"/>
        <v>202112</v>
      </c>
      <c r="B147" s="9">
        <v>18</v>
      </c>
      <c r="C147" s="10">
        <v>2021</v>
      </c>
      <c r="D147" s="9">
        <v>12</v>
      </c>
      <c r="E147" s="11" t="s">
        <v>25</v>
      </c>
      <c r="F147" s="9">
        <v>4</v>
      </c>
      <c r="G147" s="11">
        <v>1823.254866</v>
      </c>
      <c r="H147" s="11">
        <v>23791.994215999999</v>
      </c>
      <c r="I147" s="12">
        <f t="shared" si="98"/>
        <v>76.633124968308465</v>
      </c>
      <c r="J147" s="12">
        <f t="shared" si="99"/>
        <v>1321.7774564444444</v>
      </c>
      <c r="L147" s="13">
        <f t="shared" si="95"/>
        <v>18</v>
      </c>
      <c r="M147" s="12" t="str">
        <f t="shared" si="96"/>
        <v>4 Week of December</v>
      </c>
      <c r="N147" s="12">
        <f t="shared" si="97"/>
        <v>446.0278330000001</v>
      </c>
      <c r="O147" s="12">
        <f t="shared" si="97"/>
        <v>6019.1956189999983</v>
      </c>
      <c r="P147" s="12">
        <f t="shared" si="100"/>
        <v>74.100903381854394</v>
      </c>
    </row>
    <row r="148" spans="1:16" x14ac:dyDescent="0.25">
      <c r="A148" s="8" t="str">
        <f t="shared" si="94"/>
        <v>202112</v>
      </c>
      <c r="B148" s="9">
        <v>23</v>
      </c>
      <c r="C148" s="10">
        <v>2021</v>
      </c>
      <c r="D148" s="9">
        <v>12</v>
      </c>
      <c r="E148" s="11" t="s">
        <v>25</v>
      </c>
      <c r="F148" s="9">
        <v>5</v>
      </c>
      <c r="G148" s="11">
        <v>2403.9734440000002</v>
      </c>
      <c r="H148" s="11">
        <v>31426.947196000001</v>
      </c>
      <c r="I148" s="12">
        <f>+G148/H148*1000</f>
        <v>76.494017347824865</v>
      </c>
      <c r="J148" s="12">
        <f t="shared" si="99"/>
        <v>1366.3890085217392</v>
      </c>
      <c r="L148" s="13">
        <f t="shared" si="95"/>
        <v>23</v>
      </c>
      <c r="M148" s="12" t="str">
        <f t="shared" si="96"/>
        <v>5 Week of December</v>
      </c>
      <c r="N148" s="12">
        <f t="shared" si="97"/>
        <v>580.71857800000021</v>
      </c>
      <c r="O148" s="12">
        <f t="shared" si="97"/>
        <v>7634.9529800000018</v>
      </c>
      <c r="P148" s="12">
        <f t="shared" si="100"/>
        <v>76.060531023728728</v>
      </c>
    </row>
    <row r="149" spans="1:16" x14ac:dyDescent="0.25">
      <c r="A149" s="8" t="str">
        <f t="shared" si="94"/>
        <v>20221</v>
      </c>
      <c r="B149" s="9">
        <v>5</v>
      </c>
      <c r="C149" s="10">
        <v>2022</v>
      </c>
      <c r="D149" s="9">
        <v>1</v>
      </c>
      <c r="E149" s="11" t="s">
        <v>14</v>
      </c>
      <c r="F149" s="9">
        <v>1</v>
      </c>
      <c r="G149" s="11">
        <v>480.77209199999999</v>
      </c>
      <c r="H149" s="11">
        <v>6879.1664840000003</v>
      </c>
      <c r="I149" s="12">
        <f t="shared" si="98"/>
        <v>69.888131522650312</v>
      </c>
      <c r="J149" s="12">
        <f t="shared" si="99"/>
        <v>1375.8332968</v>
      </c>
      <c r="L149" s="13">
        <f t="shared" si="95"/>
        <v>5</v>
      </c>
      <c r="M149" s="12" t="str">
        <f t="shared" si="96"/>
        <v>1 Week of January</v>
      </c>
      <c r="N149" s="12">
        <f t="shared" ref="N149:O158" si="101">+IF($E149 =$E148,G149-G148,G149)</f>
        <v>480.77209199999999</v>
      </c>
      <c r="O149" s="12">
        <f t="shared" si="101"/>
        <v>6879.1664840000003</v>
      </c>
      <c r="P149" s="12">
        <f t="shared" si="100"/>
        <v>69.888131522650312</v>
      </c>
    </row>
    <row r="150" spans="1:16" x14ac:dyDescent="0.25">
      <c r="A150" s="8" t="str">
        <f t="shared" si="94"/>
        <v>20221</v>
      </c>
      <c r="B150" s="9">
        <v>10</v>
      </c>
      <c r="C150" s="10">
        <v>2022</v>
      </c>
      <c r="D150" s="9">
        <v>1</v>
      </c>
      <c r="E150" s="11" t="s">
        <v>14</v>
      </c>
      <c r="F150" s="9">
        <v>2</v>
      </c>
      <c r="G150" s="11">
        <v>838.64232000000004</v>
      </c>
      <c r="H150" s="11">
        <v>11689.095361</v>
      </c>
      <c r="I150" s="12">
        <f t="shared" si="98"/>
        <v>71.74569922648439</v>
      </c>
      <c r="J150" s="12">
        <f t="shared" si="99"/>
        <v>1168.9095361</v>
      </c>
      <c r="L150" s="13">
        <f t="shared" si="95"/>
        <v>10</v>
      </c>
      <c r="M150" s="12" t="str">
        <f t="shared" si="96"/>
        <v>2 Week of January</v>
      </c>
      <c r="N150" s="12">
        <f t="shared" si="101"/>
        <v>357.87022800000005</v>
      </c>
      <c r="O150" s="12">
        <f t="shared" si="101"/>
        <v>4809.9288769999994</v>
      </c>
      <c r="P150" s="12">
        <f t="shared" si="100"/>
        <v>74.402394952502348</v>
      </c>
    </row>
    <row r="151" spans="1:16" x14ac:dyDescent="0.25">
      <c r="A151" s="8" t="str">
        <f t="shared" si="94"/>
        <v>20221</v>
      </c>
      <c r="B151" s="9">
        <v>15</v>
      </c>
      <c r="C151" s="10">
        <v>2022</v>
      </c>
      <c r="D151" s="9">
        <v>1</v>
      </c>
      <c r="E151" s="11" t="s">
        <v>14</v>
      </c>
      <c r="F151" s="9">
        <v>3</v>
      </c>
      <c r="G151" s="11">
        <v>1351.2702380000001</v>
      </c>
      <c r="H151" s="11">
        <v>18350.499327000001</v>
      </c>
      <c r="I151" s="12">
        <f t="shared" si="98"/>
        <v>73.636701319173866</v>
      </c>
      <c r="J151" s="12">
        <f t="shared" si="99"/>
        <v>1223.3666218000001</v>
      </c>
      <c r="L151" s="13">
        <f t="shared" si="95"/>
        <v>15</v>
      </c>
      <c r="M151" s="12" t="str">
        <f t="shared" si="96"/>
        <v>3 Week of January</v>
      </c>
      <c r="N151" s="12">
        <f t="shared" si="101"/>
        <v>512.62791800000002</v>
      </c>
      <c r="O151" s="12">
        <f t="shared" si="101"/>
        <v>6661.4039660000017</v>
      </c>
      <c r="P151" s="12">
        <f t="shared" si="100"/>
        <v>76.954936319200542</v>
      </c>
    </row>
    <row r="152" spans="1:16" x14ac:dyDescent="0.25">
      <c r="A152" s="8" t="str">
        <f t="shared" si="94"/>
        <v>20221</v>
      </c>
      <c r="B152" s="9">
        <v>21</v>
      </c>
      <c r="C152" s="10">
        <v>2022</v>
      </c>
      <c r="D152" s="9">
        <v>1</v>
      </c>
      <c r="E152" s="11" t="s">
        <v>14</v>
      </c>
      <c r="F152" s="9">
        <v>5</v>
      </c>
      <c r="G152" s="11">
        <v>1856.4607980000001</v>
      </c>
      <c r="H152" s="11">
        <v>25210.769</v>
      </c>
      <c r="I152" s="12">
        <f t="shared" si="98"/>
        <v>73.637610895566098</v>
      </c>
      <c r="J152" s="12">
        <f t="shared" si="99"/>
        <v>1200.5128095238094</v>
      </c>
      <c r="L152" s="13">
        <f t="shared" si="95"/>
        <v>21</v>
      </c>
      <c r="M152" s="12" t="str">
        <f t="shared" si="96"/>
        <v>5 Week of January</v>
      </c>
      <c r="N152" s="12">
        <f t="shared" si="101"/>
        <v>505.19056</v>
      </c>
      <c r="O152" s="12">
        <f t="shared" si="101"/>
        <v>6860.2696729999989</v>
      </c>
      <c r="P152" s="12">
        <f t="shared" si="100"/>
        <v>73.640043916681776</v>
      </c>
    </row>
    <row r="153" spans="1:16" x14ac:dyDescent="0.25">
      <c r="A153" s="8" t="str">
        <f t="shared" si="94"/>
        <v>20222</v>
      </c>
      <c r="B153" s="9">
        <v>4</v>
      </c>
      <c r="C153" s="10">
        <v>2022</v>
      </c>
      <c r="D153" s="9">
        <v>2</v>
      </c>
      <c r="E153" s="11" t="s">
        <v>15</v>
      </c>
      <c r="F153" s="9">
        <v>1</v>
      </c>
      <c r="G153" s="11">
        <v>433.02077400000002</v>
      </c>
      <c r="H153" s="11">
        <v>4826.0811999999996</v>
      </c>
      <c r="I153" s="12">
        <f t="shared" si="98"/>
        <v>89.725132266734363</v>
      </c>
      <c r="J153" s="12">
        <f t="shared" si="99"/>
        <v>1206.5202999999999</v>
      </c>
      <c r="L153" s="13">
        <f t="shared" si="95"/>
        <v>4</v>
      </c>
      <c r="M153" s="12" t="str">
        <f t="shared" si="96"/>
        <v>1 Week of February</v>
      </c>
      <c r="N153" s="12">
        <f t="shared" si="101"/>
        <v>433.02077400000002</v>
      </c>
      <c r="O153" s="12">
        <f t="shared" si="101"/>
        <v>4826.0811999999996</v>
      </c>
      <c r="P153" s="12">
        <f t="shared" si="100"/>
        <v>89.725132266734363</v>
      </c>
    </row>
    <row r="154" spans="1:16" x14ac:dyDescent="0.25">
      <c r="A154" s="8" t="str">
        <f t="shared" si="94"/>
        <v>20222</v>
      </c>
      <c r="B154" s="9">
        <v>9</v>
      </c>
      <c r="C154" s="10">
        <v>2022</v>
      </c>
      <c r="D154" s="9">
        <v>2</v>
      </c>
      <c r="E154" s="11" t="s">
        <v>15</v>
      </c>
      <c r="F154" s="9">
        <v>2</v>
      </c>
      <c r="G154" s="11">
        <v>738.34950400000002</v>
      </c>
      <c r="H154" s="11">
        <v>8109.3967300000004</v>
      </c>
      <c r="I154" s="12">
        <f t="shared" si="98"/>
        <v>91.048635130717045</v>
      </c>
      <c r="J154" s="12">
        <f t="shared" si="99"/>
        <v>901.04408111111115</v>
      </c>
      <c r="L154" s="13">
        <f t="shared" si="95"/>
        <v>9</v>
      </c>
      <c r="M154" s="12" t="str">
        <f t="shared" si="96"/>
        <v>2 Week of February</v>
      </c>
      <c r="N154" s="12">
        <f t="shared" si="101"/>
        <v>305.32873000000001</v>
      </c>
      <c r="O154" s="12">
        <f t="shared" si="101"/>
        <v>3283.3155300000008</v>
      </c>
      <c r="P154" s="12">
        <f t="shared" si="100"/>
        <v>92.99402607217587</v>
      </c>
    </row>
    <row r="155" spans="1:16" x14ac:dyDescent="0.25">
      <c r="A155" s="8" t="str">
        <f t="shared" si="94"/>
        <v>20222</v>
      </c>
      <c r="B155" s="9">
        <v>14</v>
      </c>
      <c r="C155" s="10">
        <v>2022</v>
      </c>
      <c r="D155" s="9">
        <v>2</v>
      </c>
      <c r="E155" s="11" t="s">
        <v>15</v>
      </c>
      <c r="F155" s="9">
        <v>3</v>
      </c>
      <c r="G155" s="11">
        <v>1319.607937</v>
      </c>
      <c r="H155" s="11">
        <v>15060.525540000001</v>
      </c>
      <c r="I155" s="12">
        <f t="shared" si="98"/>
        <v>87.620311356013929</v>
      </c>
      <c r="J155" s="12">
        <f t="shared" si="99"/>
        <v>1075.7518242857143</v>
      </c>
      <c r="L155" s="13">
        <f t="shared" si="95"/>
        <v>14</v>
      </c>
      <c r="M155" s="12" t="str">
        <f t="shared" si="96"/>
        <v>3 Week of February</v>
      </c>
      <c r="N155" s="12">
        <f t="shared" si="101"/>
        <v>581.25843299999997</v>
      </c>
      <c r="O155" s="12">
        <f t="shared" si="101"/>
        <v>6951.1288100000002</v>
      </c>
      <c r="P155" s="12">
        <f t="shared" si="100"/>
        <v>83.620725336551487</v>
      </c>
    </row>
    <row r="156" spans="1:16" x14ac:dyDescent="0.25">
      <c r="A156" s="8" t="str">
        <f t="shared" si="94"/>
        <v>20222</v>
      </c>
      <c r="B156" s="9">
        <v>19</v>
      </c>
      <c r="C156" s="10">
        <v>2022</v>
      </c>
      <c r="D156" s="9">
        <v>2</v>
      </c>
      <c r="E156" s="11" t="s">
        <v>15</v>
      </c>
      <c r="F156" s="9">
        <v>4</v>
      </c>
      <c r="G156" s="11">
        <v>1734.355127</v>
      </c>
      <c r="H156" s="11">
        <v>19248.63625</v>
      </c>
      <c r="I156" s="12">
        <f t="shared" si="98"/>
        <v>90.102753487276289</v>
      </c>
      <c r="J156" s="12">
        <f t="shared" si="99"/>
        <v>1013.0861184210526</v>
      </c>
      <c r="L156" s="13">
        <f t="shared" si="95"/>
        <v>19</v>
      </c>
      <c r="M156" s="12" t="str">
        <f t="shared" si="96"/>
        <v>4 Week of February</v>
      </c>
      <c r="N156" s="12">
        <f t="shared" si="101"/>
        <v>414.74719000000005</v>
      </c>
      <c r="O156" s="12">
        <f t="shared" si="101"/>
        <v>4188.110709999999</v>
      </c>
      <c r="P156" s="12">
        <f t="shared" si="100"/>
        <v>99.029662470407843</v>
      </c>
    </row>
    <row r="157" spans="1:16" x14ac:dyDescent="0.25">
      <c r="A157" s="8" t="str">
        <f t="shared" si="94"/>
        <v>20223</v>
      </c>
      <c r="B157" s="9">
        <v>8</v>
      </c>
      <c r="C157" s="10">
        <v>2022</v>
      </c>
      <c r="D157" s="9">
        <v>3</v>
      </c>
      <c r="E157" s="11" t="s">
        <v>16</v>
      </c>
      <c r="F157" s="9">
        <v>2</v>
      </c>
      <c r="G157" s="11">
        <v>1234.862048</v>
      </c>
      <c r="H157" s="11">
        <v>13435.86601</v>
      </c>
      <c r="I157" s="12">
        <f t="shared" si="98"/>
        <v>91.907886479436542</v>
      </c>
      <c r="J157" s="12">
        <f t="shared" si="99"/>
        <v>1679.48325125</v>
      </c>
      <c r="L157" s="13">
        <f t="shared" si="95"/>
        <v>8</v>
      </c>
      <c r="M157" s="12" t="str">
        <f t="shared" si="96"/>
        <v>2 Week of March</v>
      </c>
      <c r="N157" s="12">
        <f t="shared" si="101"/>
        <v>1234.862048</v>
      </c>
      <c r="O157" s="12">
        <f t="shared" si="101"/>
        <v>13435.86601</v>
      </c>
      <c r="P157" s="12">
        <f t="shared" si="100"/>
        <v>91.907886479436542</v>
      </c>
    </row>
    <row r="158" spans="1:16" x14ac:dyDescent="0.25">
      <c r="A158" s="8" t="str">
        <f t="shared" si="94"/>
        <v>20223</v>
      </c>
      <c r="B158" s="9">
        <v>13</v>
      </c>
      <c r="C158" s="10">
        <v>2022</v>
      </c>
      <c r="D158" s="9">
        <v>3</v>
      </c>
      <c r="E158" s="11" t="s">
        <v>16</v>
      </c>
      <c r="F158" s="9">
        <v>3</v>
      </c>
      <c r="G158" s="11">
        <v>1769.587802</v>
      </c>
      <c r="H158" s="11">
        <v>18678.444800000001</v>
      </c>
      <c r="I158" s="12">
        <f t="shared" si="98"/>
        <v>94.739568574788407</v>
      </c>
      <c r="J158" s="12">
        <f t="shared" si="99"/>
        <v>1436.8034461538462</v>
      </c>
      <c r="L158" s="13">
        <f t="shared" si="95"/>
        <v>13</v>
      </c>
      <c r="M158" s="12" t="str">
        <f t="shared" si="96"/>
        <v>3 Week of March</v>
      </c>
      <c r="N158" s="12">
        <f t="shared" si="101"/>
        <v>534.72575400000005</v>
      </c>
      <c r="O158" s="12">
        <f t="shared" si="101"/>
        <v>5242.5787900000014</v>
      </c>
      <c r="P158" s="12">
        <f t="shared" si="100"/>
        <v>101.9967034200739</v>
      </c>
    </row>
    <row r="159" spans="1:16" x14ac:dyDescent="0.25">
      <c r="A159" s="8" t="str">
        <f t="shared" ref="A159" si="102">C159&amp;D159</f>
        <v>20223</v>
      </c>
      <c r="B159" s="9">
        <v>22</v>
      </c>
      <c r="C159" s="10">
        <v>2022</v>
      </c>
      <c r="D159" s="9">
        <v>3</v>
      </c>
      <c r="E159" s="11" t="s">
        <v>16</v>
      </c>
      <c r="F159" s="9">
        <v>5</v>
      </c>
      <c r="G159" s="11">
        <v>2792.9096709999999</v>
      </c>
      <c r="H159" s="11">
        <v>28782.651758</v>
      </c>
      <c r="I159" s="12">
        <f t="shared" ref="I159" si="103">+G159/H159*1000</f>
        <v>97.034480856119302</v>
      </c>
      <c r="J159" s="12">
        <f t="shared" ref="J159" si="104">+H159/B159</f>
        <v>1308.3023526363636</v>
      </c>
      <c r="L159" s="13">
        <f t="shared" ref="L159" si="105">+B159</f>
        <v>22</v>
      </c>
      <c r="M159" s="12" t="str">
        <f t="shared" ref="M159" si="106">F159&amp;" Week of "&amp;E159</f>
        <v>5 Week of March</v>
      </c>
      <c r="N159" s="12">
        <f t="shared" ref="N159" si="107">+IF($E159 =$E158,G159-G158,G159)</f>
        <v>1023.3218689999999</v>
      </c>
      <c r="O159" s="12">
        <f t="shared" ref="O159" si="108">+IF($E159 =$E158,H159-H158,H159)</f>
        <v>10104.206957999999</v>
      </c>
      <c r="P159" s="12">
        <f t="shared" ref="P159" si="109">+N159/O159*1000</f>
        <v>101.27681205003283</v>
      </c>
    </row>
    <row r="160" spans="1:16" x14ac:dyDescent="0.25">
      <c r="A160" s="8" t="str">
        <f t="shared" ref="A160" si="110">C160&amp;D160</f>
        <v>20224</v>
      </c>
      <c r="B160" s="9">
        <v>6</v>
      </c>
      <c r="C160" s="10">
        <v>2022</v>
      </c>
      <c r="D160" s="9">
        <v>4</v>
      </c>
      <c r="E160" s="11" t="s">
        <v>17</v>
      </c>
      <c r="F160" s="9">
        <v>2</v>
      </c>
      <c r="G160" s="11">
        <v>608.02363000000003</v>
      </c>
      <c r="H160" s="11">
        <v>5831.5416370000003</v>
      </c>
      <c r="I160" s="12">
        <f t="shared" ref="I160" si="111">+G160/H160*1000</f>
        <v>104.26464695754002</v>
      </c>
      <c r="J160" s="12">
        <f t="shared" ref="J160" si="112">+H160/B160</f>
        <v>971.92360616666667</v>
      </c>
      <c r="L160" s="13">
        <f t="shared" ref="L160" si="113">+B160</f>
        <v>6</v>
      </c>
      <c r="M160" s="12" t="str">
        <f t="shared" ref="M160" si="114">F160&amp;" Week of "&amp;E160</f>
        <v>2 Week of April</v>
      </c>
      <c r="N160" s="12">
        <f t="shared" ref="N160" si="115">+IF($E160 =$E159,G160-G159,G160)</f>
        <v>608.02363000000003</v>
      </c>
      <c r="O160" s="12">
        <f t="shared" ref="O160" si="116">+IF($E160 =$E159,H160-H159,H160)</f>
        <v>5831.5416370000003</v>
      </c>
      <c r="P160" s="12">
        <f t="shared" ref="P160" si="117">+N160/O160*1000</f>
        <v>104.26464695754002</v>
      </c>
    </row>
    <row r="161" spans="1:16" x14ac:dyDescent="0.25">
      <c r="A161" s="8" t="str">
        <f t="shared" ref="A161" si="118">C161&amp;D161</f>
        <v>20224</v>
      </c>
      <c r="B161" s="9">
        <v>10</v>
      </c>
      <c r="C161" s="10">
        <v>2022</v>
      </c>
      <c r="D161" s="9">
        <v>4</v>
      </c>
      <c r="E161" s="11" t="s">
        <v>17</v>
      </c>
      <c r="F161" s="9">
        <v>3</v>
      </c>
      <c r="G161" s="11">
        <v>1170.417291</v>
      </c>
      <c r="H161" s="11">
        <v>11176.534844</v>
      </c>
      <c r="I161" s="12">
        <f t="shared" ref="I161:I162" si="119">+G161/H161*1000</f>
        <v>104.72094502781654</v>
      </c>
      <c r="J161" s="12">
        <f t="shared" ref="J161:J162" si="120">+H161/B161</f>
        <v>1117.6534844</v>
      </c>
      <c r="L161" s="13">
        <f t="shared" ref="L161" si="121">+B161</f>
        <v>10</v>
      </c>
      <c r="M161" s="12" t="str">
        <f t="shared" ref="M161" si="122">F161&amp;" Week of "&amp;E161</f>
        <v>3 Week of April</v>
      </c>
      <c r="N161" s="12">
        <f t="shared" ref="N161" si="123">+IF($E161 =$E160,G161-G160,G161)</f>
        <v>562.39366099999995</v>
      </c>
      <c r="O161" s="12">
        <f t="shared" ref="O161" si="124">+IF($E161 =$E160,H161-H160,H161)</f>
        <v>5344.9932069999995</v>
      </c>
      <c r="P161" s="12">
        <f t="shared" ref="P161" si="125">+N161/O161*1000</f>
        <v>105.2187793734646</v>
      </c>
    </row>
    <row r="162" spans="1:16" x14ac:dyDescent="0.25">
      <c r="A162" s="8" t="str">
        <f t="shared" ref="A162" si="126">C162&amp;D162</f>
        <v>20224</v>
      </c>
      <c r="B162" s="9">
        <v>14</v>
      </c>
      <c r="C162" s="10">
        <v>2022</v>
      </c>
      <c r="D162" s="9">
        <v>4</v>
      </c>
      <c r="E162" s="11" t="s">
        <v>17</v>
      </c>
      <c r="F162" s="9">
        <v>4</v>
      </c>
      <c r="G162" s="11">
        <v>1460.78</v>
      </c>
      <c r="H162" s="11">
        <v>14030.128000000001</v>
      </c>
      <c r="I162" s="12">
        <f t="shared" si="119"/>
        <v>104.11736799550224</v>
      </c>
      <c r="J162" s="12">
        <f t="shared" si="120"/>
        <v>1002.152</v>
      </c>
      <c r="L162" s="13">
        <f t="shared" ref="L162" si="127">+B162</f>
        <v>14</v>
      </c>
      <c r="M162" s="12" t="str">
        <f t="shared" ref="M162" si="128">F162&amp;" Week of "&amp;E162</f>
        <v>4 Week of April</v>
      </c>
      <c r="N162" s="12">
        <f t="shared" ref="N162" si="129">+IF($E162 =$E161,G162-G161,G162)</f>
        <v>290.362709</v>
      </c>
      <c r="O162" s="12">
        <f t="shared" ref="O162" si="130">+IF($E162 =$E161,H162-H161,H162)</f>
        <v>2853.5931560000008</v>
      </c>
      <c r="P162" s="12">
        <f t="shared" ref="P162" si="131">+N162/O162*1000</f>
        <v>101.75336606393232</v>
      </c>
    </row>
    <row r="163" spans="1:16" x14ac:dyDescent="0.25">
      <c r="A163" s="8" t="str">
        <f t="shared" ref="A163" si="132">C163&amp;D163</f>
        <v>20224</v>
      </c>
      <c r="B163" s="9">
        <v>19</v>
      </c>
      <c r="C163" s="10">
        <v>2022</v>
      </c>
      <c r="D163" s="9">
        <v>4</v>
      </c>
      <c r="E163" s="11" t="s">
        <v>17</v>
      </c>
      <c r="F163" s="9">
        <v>5</v>
      </c>
      <c r="G163" s="11">
        <v>2524.7213999999999</v>
      </c>
      <c r="H163" s="11">
        <v>24858.385999999999</v>
      </c>
      <c r="I163" s="12">
        <f t="shared" ref="I163" si="133">+G163/H163*1000</f>
        <v>101.56417234811626</v>
      </c>
      <c r="J163" s="12">
        <f>+H163/B163</f>
        <v>1308.3361052631578</v>
      </c>
      <c r="L163" s="13">
        <f t="shared" ref="L163" si="134">+B163</f>
        <v>19</v>
      </c>
      <c r="M163" s="12" t="str">
        <f t="shared" ref="M163" si="135">F163&amp;" Week of "&amp;E163</f>
        <v>5 Week of April</v>
      </c>
      <c r="N163" s="12">
        <f t="shared" ref="N163" si="136">+IF($E163 =$E162,G163-G162,G163)</f>
        <v>1063.9413999999999</v>
      </c>
      <c r="O163" s="12">
        <f t="shared" ref="O163" si="137">+IF($E163 =$E162,H163-H162,H163)</f>
        <v>10828.257999999998</v>
      </c>
      <c r="P163" s="12">
        <f t="shared" ref="P163" si="138">+N163/O163*1000</f>
        <v>98.256007568345723</v>
      </c>
    </row>
    <row r="164" spans="1:16" x14ac:dyDescent="0.25">
      <c r="A164" s="8" t="str">
        <f t="shared" ref="A164" si="139">C164&amp;D164</f>
        <v>20225</v>
      </c>
      <c r="B164" s="9">
        <v>10</v>
      </c>
      <c r="C164" s="10">
        <v>2022</v>
      </c>
      <c r="D164" s="9">
        <v>5</v>
      </c>
      <c r="E164" s="11" t="s">
        <v>18</v>
      </c>
      <c r="F164" s="9">
        <v>2</v>
      </c>
      <c r="G164" s="11">
        <v>1288.8306</v>
      </c>
      <c r="H164" s="11">
        <v>11988.190199999999</v>
      </c>
      <c r="I164" s="12">
        <f t="shared" ref="I164" si="140">+G164/H164*1000</f>
        <v>107.50835434693055</v>
      </c>
      <c r="J164" s="12">
        <f t="shared" ref="J164" si="141">+H164/B164</f>
        <v>1198.8190199999999</v>
      </c>
      <c r="L164" s="13">
        <f t="shared" ref="L164" si="142">+B164</f>
        <v>10</v>
      </c>
      <c r="M164" s="12" t="str">
        <f t="shared" ref="M164" si="143">F164&amp;" Week of "&amp;E164</f>
        <v>2 Week of May</v>
      </c>
      <c r="N164" s="12">
        <f t="shared" ref="N164" si="144">+IF($E164 =$E163,G164-G163,G164)</f>
        <v>1288.8306</v>
      </c>
      <c r="O164" s="12">
        <f t="shared" ref="O164" si="145">+IF($E164 =$E163,H164-H163,H164)</f>
        <v>11988.190199999999</v>
      </c>
      <c r="P164" s="12">
        <f t="shared" ref="P164" si="146">+N164/O164*1000</f>
        <v>107.50835434693055</v>
      </c>
    </row>
    <row r="165" spans="1:16" x14ac:dyDescent="0.25">
      <c r="A165" s="8" t="str">
        <f t="shared" ref="A165" si="147">C165&amp;D165</f>
        <v>20225</v>
      </c>
      <c r="B165" s="9">
        <v>15</v>
      </c>
      <c r="C165" s="10">
        <v>2022</v>
      </c>
      <c r="D165" s="9">
        <v>5</v>
      </c>
      <c r="E165" s="11" t="s">
        <v>18</v>
      </c>
      <c r="F165" s="9">
        <v>3</v>
      </c>
      <c r="G165" s="11">
        <v>2021.5298</v>
      </c>
      <c r="H165" s="11">
        <v>18403.773300000001</v>
      </c>
      <c r="I165" s="12">
        <f t="shared" ref="I165" si="148">+G165/H165*1000</f>
        <v>109.84322437833985</v>
      </c>
      <c r="J165" s="12">
        <f t="shared" ref="J165" si="149">+H165/B165</f>
        <v>1226.91822</v>
      </c>
      <c r="L165" s="13">
        <f t="shared" ref="L165" si="150">+B165</f>
        <v>15</v>
      </c>
      <c r="M165" s="12" t="str">
        <f t="shared" ref="M165" si="151">F165&amp;" Week of "&amp;E165</f>
        <v>3 Week of May</v>
      </c>
      <c r="N165" s="12">
        <f t="shared" ref="N165" si="152">+IF($E165 =$E164,G165-G164,G165)</f>
        <v>732.69920000000002</v>
      </c>
      <c r="O165" s="12">
        <f t="shared" ref="O165" si="153">+IF($E165 =$E164,H165-H164,H165)</f>
        <v>6415.5831000000017</v>
      </c>
      <c r="P165" s="12">
        <f t="shared" ref="P165" si="154">+N165/O165*1000</f>
        <v>114.2061740264887</v>
      </c>
    </row>
    <row r="166" spans="1:16" x14ac:dyDescent="0.25">
      <c r="A166" s="8" t="str">
        <f t="shared" ref="A166" si="155">C166&amp;D166</f>
        <v>20225</v>
      </c>
      <c r="B166" s="9">
        <v>22</v>
      </c>
      <c r="C166" s="10">
        <v>2022</v>
      </c>
      <c r="D166" s="9">
        <v>5</v>
      </c>
      <c r="E166" s="11" t="s">
        <v>18</v>
      </c>
      <c r="F166" s="9">
        <v>5</v>
      </c>
      <c r="G166" s="11">
        <v>2737.6657209999998</v>
      </c>
      <c r="H166" s="11">
        <v>25431.266134000001</v>
      </c>
      <c r="I166" s="12">
        <f t="shared" ref="I166" si="156">+G166/H166*1000</f>
        <v>107.64960370336864</v>
      </c>
      <c r="J166" s="12">
        <f t="shared" ref="J166" si="157">+H166/B166</f>
        <v>1155.9666424545455</v>
      </c>
      <c r="L166" s="13">
        <f t="shared" ref="L166" si="158">+B166</f>
        <v>22</v>
      </c>
      <c r="M166" s="12" t="str">
        <f t="shared" ref="M166" si="159">F166&amp;" Week of "&amp;E166</f>
        <v>5 Week of May</v>
      </c>
      <c r="N166" s="12">
        <f t="shared" ref="N166" si="160">+IF($E166 =$E165,G166-G165,G166)</f>
        <v>716.13592099999983</v>
      </c>
      <c r="O166" s="12">
        <f t="shared" ref="O166" si="161">+IF($E166 =$E165,H166-H165,H166)</f>
        <v>7027.4928340000006</v>
      </c>
      <c r="P166" s="12">
        <f t="shared" ref="P166" si="162">+N166/O166*1000</f>
        <v>101.90489523308133</v>
      </c>
    </row>
    <row r="167" spans="1:16" x14ac:dyDescent="0.25">
      <c r="A167" s="8" t="str">
        <f t="shared" ref="A167" si="163">C167&amp;D167</f>
        <v>20226</v>
      </c>
      <c r="B167" s="9">
        <v>12</v>
      </c>
      <c r="C167" s="10">
        <v>2022</v>
      </c>
      <c r="D167" s="9">
        <v>6</v>
      </c>
      <c r="E167" s="11" t="s">
        <v>19</v>
      </c>
      <c r="F167" s="9">
        <v>3</v>
      </c>
      <c r="G167" s="11">
        <v>1830.7027</v>
      </c>
      <c r="H167" s="11">
        <v>18432.151300000001</v>
      </c>
      <c r="I167" s="12">
        <f t="shared" ref="I167" si="164">+G167/H167*1000</f>
        <v>99.321162798831836</v>
      </c>
      <c r="J167" s="12">
        <f t="shared" ref="J167" si="165">+H167/B167</f>
        <v>1536.0126083333334</v>
      </c>
      <c r="L167" s="13">
        <f t="shared" ref="L167" si="166">+B167</f>
        <v>12</v>
      </c>
      <c r="M167" s="12" t="str">
        <f t="shared" ref="M167" si="167">F167&amp;" Week of "&amp;E167</f>
        <v>3 Week of June</v>
      </c>
      <c r="N167" s="12">
        <f t="shared" ref="N167" si="168">+IF($E167 =$E166,G167-G166,G167)</f>
        <v>1830.7027</v>
      </c>
      <c r="O167" s="12">
        <f t="shared" ref="O167" si="169">+IF($E167 =$E166,H167-H166,H167)</f>
        <v>18432.151300000001</v>
      </c>
      <c r="P167" s="12">
        <f t="shared" ref="P167" si="170">+N167/O167*1000</f>
        <v>99.321162798831836</v>
      </c>
    </row>
    <row r="168" spans="1:16" x14ac:dyDescent="0.25">
      <c r="A168" s="8" t="str">
        <f t="shared" ref="A168" si="171">C168&amp;D168</f>
        <v>20226</v>
      </c>
      <c r="B168" s="9">
        <v>21</v>
      </c>
      <c r="C168" s="10">
        <v>2022</v>
      </c>
      <c r="D168" s="9">
        <v>6</v>
      </c>
      <c r="E168" s="11" t="s">
        <v>19</v>
      </c>
      <c r="F168" s="9">
        <v>5</v>
      </c>
      <c r="G168" s="11">
        <v>3080.7201190000001</v>
      </c>
      <c r="H168" s="11">
        <v>32024.469653</v>
      </c>
      <c r="I168" s="12">
        <f t="shared" ref="I168" si="172">+G168/H168*1000</f>
        <v>96.198942632962641</v>
      </c>
      <c r="J168" s="12">
        <f t="shared" ref="J168" si="173">+H168/B168</f>
        <v>1524.9747453809523</v>
      </c>
      <c r="L168" s="13">
        <f t="shared" ref="L168" si="174">+B168</f>
        <v>21</v>
      </c>
      <c r="M168" s="12" t="str">
        <f t="shared" ref="M168" si="175">F168&amp;" Week of "&amp;E168</f>
        <v>5 Week of June</v>
      </c>
      <c r="N168" s="12">
        <f t="shared" ref="N168" si="176">+IF($E168 =$E167,G168-G167,G168)</f>
        <v>1250.017419</v>
      </c>
      <c r="O168" s="12">
        <f t="shared" ref="O168" si="177">+IF($E168 =$E167,H168-H167,H168)</f>
        <v>13592.318352999999</v>
      </c>
      <c r="P168" s="12">
        <f t="shared" ref="P168" si="178">+N168/O168*1000</f>
        <v>91.96498982266003</v>
      </c>
    </row>
    <row r="169" spans="1:16" x14ac:dyDescent="0.25">
      <c r="A169" s="8" t="str">
        <f t="shared" ref="A169" si="179">C169&amp;D169</f>
        <v>20227</v>
      </c>
      <c r="B169" s="9">
        <v>6</v>
      </c>
      <c r="C169" s="10">
        <v>2022</v>
      </c>
      <c r="D169" s="9">
        <v>7</v>
      </c>
      <c r="E169" s="11" t="s">
        <v>20</v>
      </c>
      <c r="F169" s="9">
        <v>2</v>
      </c>
      <c r="G169" s="11">
        <v>994.7328</v>
      </c>
      <c r="H169" s="11">
        <v>10974.9689</v>
      </c>
      <c r="I169" s="12">
        <f t="shared" ref="I169" si="180">+G169/H169*1000</f>
        <v>90.636502851502385</v>
      </c>
      <c r="J169" s="12">
        <f t="shared" ref="J169" si="181">+H169/B169</f>
        <v>1829.1614833333333</v>
      </c>
      <c r="L169" s="13">
        <f t="shared" ref="L169" si="182">+B169</f>
        <v>6</v>
      </c>
      <c r="M169" s="12" t="str">
        <f t="shared" ref="M169" si="183">F169&amp;" Week of "&amp;E169</f>
        <v>2 Week of July</v>
      </c>
      <c r="N169" s="12">
        <f t="shared" ref="N169" si="184">+IF($E169 =$E168,G169-G168,G169)</f>
        <v>994.7328</v>
      </c>
      <c r="O169" s="12">
        <f t="shared" ref="O169" si="185">+IF($E169 =$E168,H169-H168,H169)</f>
        <v>10974.9689</v>
      </c>
      <c r="P169" s="12">
        <f t="shared" ref="P169" si="186">+N169/O169*1000</f>
        <v>90.636502851502385</v>
      </c>
    </row>
    <row r="170" spans="1:16" x14ac:dyDescent="0.25">
      <c r="A170" s="8" t="str">
        <f t="shared" ref="A170" si="187">C170&amp;D170</f>
        <v>20227</v>
      </c>
      <c r="B170" s="9">
        <v>11</v>
      </c>
      <c r="C170" s="10">
        <v>2022</v>
      </c>
      <c r="D170" s="9">
        <v>7</v>
      </c>
      <c r="E170" s="11" t="s">
        <v>20</v>
      </c>
      <c r="F170" s="9">
        <v>3</v>
      </c>
      <c r="G170" s="11">
        <v>1526.2588000000001</v>
      </c>
      <c r="H170" s="11">
        <v>16309.2824</v>
      </c>
      <c r="I170" s="12">
        <f t="shared" ref="I170" si="188">+G170/H170*1000</f>
        <v>93.582216713593738</v>
      </c>
      <c r="J170" s="12">
        <f t="shared" ref="J170" si="189">+H170/B170</f>
        <v>1482.6620363636364</v>
      </c>
      <c r="L170" s="13">
        <f t="shared" ref="L170" si="190">+B170</f>
        <v>11</v>
      </c>
      <c r="M170" s="12" t="str">
        <f t="shared" ref="M170" si="191">F170&amp;" Week of "&amp;E170</f>
        <v>3 Week of July</v>
      </c>
      <c r="N170" s="12">
        <f t="shared" ref="N170" si="192">+IF($E170 =$E169,G170-G169,G170)</f>
        <v>531.52600000000007</v>
      </c>
      <c r="O170" s="12">
        <f t="shared" ref="O170" si="193">+IF($E170 =$E169,H170-H169,H170)</f>
        <v>5334.3135000000002</v>
      </c>
      <c r="P170" s="12">
        <f t="shared" ref="P170" si="194">+N170/O170*1000</f>
        <v>99.642812519361684</v>
      </c>
    </row>
    <row r="171" spans="1:16" x14ac:dyDescent="0.25">
      <c r="A171" s="8" t="str">
        <f t="shared" ref="A171" si="195">C171&amp;D171</f>
        <v>20227</v>
      </c>
      <c r="B171" s="9">
        <v>16</v>
      </c>
      <c r="C171" s="10">
        <v>2022</v>
      </c>
      <c r="D171" s="9">
        <v>7</v>
      </c>
      <c r="E171" s="11" t="s">
        <v>20</v>
      </c>
      <c r="F171" s="9">
        <v>4</v>
      </c>
      <c r="G171" s="11">
        <v>2220.8620000000001</v>
      </c>
      <c r="H171" s="11">
        <v>24307.7703</v>
      </c>
      <c r="I171" s="12">
        <f t="shared" ref="I171" si="196">+G171/H171*1000</f>
        <v>91.364282803017929</v>
      </c>
      <c r="J171" s="12">
        <f t="shared" ref="J171" si="197">+H171/B171</f>
        <v>1519.23564375</v>
      </c>
      <c r="L171" s="13">
        <f t="shared" ref="L171" si="198">+B171</f>
        <v>16</v>
      </c>
      <c r="M171" s="12" t="str">
        <f t="shared" ref="M171" si="199">F171&amp;" Week of "&amp;E171</f>
        <v>4 Week of July</v>
      </c>
      <c r="N171" s="12">
        <f t="shared" ref="N171" si="200">+IF($E171 =$E170,G171-G170,G171)</f>
        <v>694.60320000000002</v>
      </c>
      <c r="O171" s="12">
        <f t="shared" ref="O171" si="201">+IF($E171 =$E170,H171-H170,H171)</f>
        <v>7998.4879000000001</v>
      </c>
      <c r="P171" s="12">
        <f t="shared" ref="P171" si="202">+N171/O171*1000</f>
        <v>86.841814188404285</v>
      </c>
    </row>
    <row r="172" spans="1:16" x14ac:dyDescent="0.25">
      <c r="A172" s="8" t="str">
        <f t="shared" ref="A172" si="203">C172&amp;D172</f>
        <v>20227</v>
      </c>
      <c r="B172" s="9">
        <v>21</v>
      </c>
      <c r="C172" s="10">
        <v>2022</v>
      </c>
      <c r="D172" s="9">
        <v>7</v>
      </c>
      <c r="E172" s="11" t="s">
        <v>20</v>
      </c>
      <c r="F172" s="9">
        <v>5</v>
      </c>
      <c r="G172" s="11">
        <v>2876.6696999999999</v>
      </c>
      <c r="H172" s="11">
        <v>31889.651399999999</v>
      </c>
      <c r="I172" s="12">
        <f t="shared" ref="I172" si="204">+G172/H172*1000</f>
        <v>90.206997370940215</v>
      </c>
      <c r="J172" s="12">
        <f t="shared" ref="J172" si="205">+H172/B172</f>
        <v>1518.5548285714285</v>
      </c>
      <c r="L172" s="13">
        <f t="shared" ref="L172" si="206">+B172</f>
        <v>21</v>
      </c>
      <c r="M172" s="12" t="str">
        <f t="shared" ref="M172" si="207">F172&amp;" Week of "&amp;E172</f>
        <v>5 Week of July</v>
      </c>
      <c r="N172" s="12">
        <f t="shared" ref="N172" si="208">+IF($E172 =$E171,G172-G171,G172)</f>
        <v>655.80769999999984</v>
      </c>
      <c r="O172" s="12">
        <f t="shared" ref="O172" si="209">+IF($E172 =$E171,H172-H171,H172)</f>
        <v>7581.8810999999987</v>
      </c>
      <c r="P172" s="12">
        <f t="shared" ref="P172" si="210">+N172/O172*1000</f>
        <v>86.496700667067969</v>
      </c>
    </row>
    <row r="173" spans="1:16" x14ac:dyDescent="0.25">
      <c r="A173" s="8" t="str">
        <f t="shared" ref="A173" si="211">C173&amp;D173</f>
        <v>20228</v>
      </c>
      <c r="B173" s="9">
        <v>5</v>
      </c>
      <c r="C173" s="10">
        <v>2022</v>
      </c>
      <c r="D173" s="9">
        <v>8</v>
      </c>
      <c r="E173" s="11" t="s">
        <v>21</v>
      </c>
      <c r="F173" s="9">
        <v>1</v>
      </c>
      <c r="G173" s="11">
        <v>558.40099999999995</v>
      </c>
      <c r="H173" s="11">
        <v>6358.9715999999999</v>
      </c>
      <c r="I173" s="12">
        <f t="shared" ref="I173" si="212">+G173/H173*1000</f>
        <v>87.813098583425017</v>
      </c>
      <c r="J173" s="12">
        <f t="shared" ref="J173" si="213">+H173/B173</f>
        <v>1271.79432</v>
      </c>
      <c r="L173" s="13">
        <f t="shared" ref="L173" si="214">+B173</f>
        <v>5</v>
      </c>
      <c r="M173" s="12" t="str">
        <f t="shared" ref="M173" si="215">F173&amp;" Week of "&amp;E173</f>
        <v>1 Week of August</v>
      </c>
      <c r="N173" s="12">
        <f t="shared" ref="N173" si="216">+IF($E173 =$E172,G173-G172,G173)</f>
        <v>558.40099999999995</v>
      </c>
      <c r="O173" s="12">
        <f t="shared" ref="O173" si="217">+IF($E173 =$E172,H173-H172,H173)</f>
        <v>6358.9715999999999</v>
      </c>
      <c r="P173" s="12">
        <f t="shared" ref="P173" si="218">+N173/O173*1000</f>
        <v>87.813098583425017</v>
      </c>
    </row>
    <row r="174" spans="1:16" x14ac:dyDescent="0.25">
      <c r="A174" s="8" t="str">
        <f t="shared" ref="A174" si="219">C174&amp;D174</f>
        <v>20228</v>
      </c>
      <c r="B174" s="9">
        <v>10</v>
      </c>
      <c r="C174" s="10">
        <v>2022</v>
      </c>
      <c r="D174" s="9">
        <v>8</v>
      </c>
      <c r="E174" s="11" t="s">
        <v>21</v>
      </c>
      <c r="F174" s="9">
        <v>2</v>
      </c>
      <c r="G174" s="11">
        <v>1075.8353999999999</v>
      </c>
      <c r="H174" s="11">
        <v>13192.918900000001</v>
      </c>
      <c r="I174" s="12">
        <f t="shared" ref="I174" si="220">+G174/H174*1000</f>
        <v>81.546427151917072</v>
      </c>
      <c r="J174" s="12">
        <f t="shared" ref="J174" si="221">+H174/B174</f>
        <v>1319.29189</v>
      </c>
      <c r="L174" s="13">
        <f t="shared" ref="L174" si="222">+B174</f>
        <v>10</v>
      </c>
      <c r="M174" s="12" t="str">
        <f t="shared" ref="M174" si="223">F174&amp;" Week of "&amp;E174</f>
        <v>2 Week of August</v>
      </c>
      <c r="N174" s="12">
        <f t="shared" ref="N174" si="224">+IF($E174 =$E173,G174-G173,G174)</f>
        <v>517.43439999999998</v>
      </c>
      <c r="O174" s="12">
        <f t="shared" ref="O174" si="225">+IF($E174 =$E173,H174-H173,H174)</f>
        <v>6833.9473000000007</v>
      </c>
      <c r="P174" s="12">
        <f t="shared" ref="P174" si="226">+N174/O174*1000</f>
        <v>75.715304389309509</v>
      </c>
    </row>
    <row r="175" spans="1:16" x14ac:dyDescent="0.25">
      <c r="A175" s="8" t="str">
        <f t="shared" ref="A175" si="227">C175&amp;D175</f>
        <v>20228</v>
      </c>
      <c r="B175" s="9">
        <v>15</v>
      </c>
      <c r="C175" s="10">
        <v>2022</v>
      </c>
      <c r="D175" s="9">
        <v>8</v>
      </c>
      <c r="E175" s="11" t="s">
        <v>21</v>
      </c>
      <c r="F175" s="9">
        <v>3</v>
      </c>
      <c r="G175" s="11">
        <v>1479.4540999999999</v>
      </c>
      <c r="H175" s="11">
        <v>18904.196100000001</v>
      </c>
      <c r="I175" s="12">
        <f t="shared" ref="I175" si="228">+G175/H175*1000</f>
        <v>78.2606196092094</v>
      </c>
      <c r="J175" s="12">
        <f t="shared" ref="J175" si="229">+H175/B175</f>
        <v>1260.2797400000002</v>
      </c>
      <c r="L175" s="13">
        <f t="shared" ref="L175" si="230">+B175</f>
        <v>15</v>
      </c>
      <c r="M175" s="12" t="str">
        <f t="shared" ref="M175" si="231">F175&amp;" Week of "&amp;E175</f>
        <v>3 Week of August</v>
      </c>
      <c r="N175" s="12">
        <f t="shared" ref="N175" si="232">+IF($E175 =$E174,G175-G174,G175)</f>
        <v>403.61869999999999</v>
      </c>
      <c r="O175" s="12">
        <f t="shared" ref="O175" si="233">+IF($E175 =$E174,H175-H174,H175)</f>
        <v>5711.2772000000004</v>
      </c>
      <c r="P175" s="12">
        <f t="shared" ref="P175" si="234">+N175/O175*1000</f>
        <v>70.670479800910371</v>
      </c>
    </row>
    <row r="176" spans="1:16" x14ac:dyDescent="0.25">
      <c r="A176" s="8" t="str">
        <f t="shared" ref="A176" si="235">C176&amp;D176</f>
        <v>20228</v>
      </c>
      <c r="B176" s="9">
        <v>23</v>
      </c>
      <c r="C176" s="10">
        <v>2022</v>
      </c>
      <c r="D176" s="9">
        <v>8</v>
      </c>
      <c r="E176" s="11" t="s">
        <v>21</v>
      </c>
      <c r="F176" s="9">
        <v>5</v>
      </c>
      <c r="G176" s="11">
        <v>2568.2851999999998</v>
      </c>
      <c r="H176" s="11">
        <v>33462.954299999998</v>
      </c>
      <c r="I176" s="12">
        <f t="shared" ref="I176" si="236">+G176/H176*1000</f>
        <v>76.750103322467268</v>
      </c>
      <c r="J176" s="12">
        <f t="shared" ref="J176" si="237">+H176/B176</f>
        <v>1454.9110565217391</v>
      </c>
      <c r="L176" s="13">
        <f t="shared" ref="L176" si="238">+B176</f>
        <v>23</v>
      </c>
      <c r="M176" s="12" t="str">
        <f t="shared" ref="M176" si="239">F176&amp;" Week of "&amp;E176</f>
        <v>5 Week of August</v>
      </c>
      <c r="N176" s="12">
        <f t="shared" ref="N176" si="240">+IF($E176 =$E175,G176-G175,G176)</f>
        <v>1088.8310999999999</v>
      </c>
      <c r="O176" s="12">
        <f t="shared" ref="O176" si="241">+IF($E176 =$E175,H176-H175,H176)</f>
        <v>14558.758199999997</v>
      </c>
      <c r="P176" s="12">
        <f t="shared" ref="P176" si="242">+N176/O176*1000</f>
        <v>74.788734385326904</v>
      </c>
    </row>
    <row r="177" spans="1:16" x14ac:dyDescent="0.25">
      <c r="A177" s="8" t="str">
        <f t="shared" ref="A177" si="243">C177&amp;D177</f>
        <v>20229</v>
      </c>
      <c r="B177" s="9">
        <v>6</v>
      </c>
      <c r="C177" s="10">
        <v>2022</v>
      </c>
      <c r="D177" s="9">
        <v>9</v>
      </c>
      <c r="E177" s="11" t="s">
        <v>22</v>
      </c>
      <c r="F177" s="9">
        <v>2</v>
      </c>
      <c r="G177" s="11">
        <v>867.95619999999997</v>
      </c>
      <c r="H177" s="11">
        <v>10890.933000000001</v>
      </c>
      <c r="I177" s="12">
        <f t="shared" ref="I177" si="244">+G177/H177*1000</f>
        <v>79.69530250530417</v>
      </c>
      <c r="J177" s="12">
        <f t="shared" ref="J177" si="245">+H177/B177</f>
        <v>1815.1555000000001</v>
      </c>
      <c r="L177" s="13">
        <f t="shared" ref="L177" si="246">+B177</f>
        <v>6</v>
      </c>
      <c r="M177" s="12" t="str">
        <f t="shared" ref="M177" si="247">F177&amp;" Week of "&amp;E177</f>
        <v>2 Week of September</v>
      </c>
      <c r="N177" s="12">
        <f t="shared" ref="N177" si="248">+IF($E177 =$E176,G177-G176,G177)</f>
        <v>867.95619999999997</v>
      </c>
      <c r="O177" s="12">
        <f t="shared" ref="O177" si="249">+IF($E177 =$E176,H177-H176,H177)</f>
        <v>10890.933000000001</v>
      </c>
      <c r="P177" s="12">
        <f t="shared" ref="P177" si="250">+N177/O177*1000</f>
        <v>79.69530250530417</v>
      </c>
    </row>
    <row r="178" spans="1:16" x14ac:dyDescent="0.25">
      <c r="A178" s="8" t="str">
        <f t="shared" ref="A178" si="251">C178&amp;D178</f>
        <v>20229</v>
      </c>
      <c r="B178" s="9">
        <v>11</v>
      </c>
      <c r="C178" s="10">
        <v>2022</v>
      </c>
      <c r="D178" s="9">
        <v>9</v>
      </c>
      <c r="E178" s="11" t="s">
        <v>22</v>
      </c>
      <c r="F178" s="9">
        <v>3</v>
      </c>
      <c r="G178" s="11">
        <v>1468.9951000000001</v>
      </c>
      <c r="H178" s="11">
        <v>19292.6829</v>
      </c>
      <c r="I178" s="12">
        <f t="shared" ref="I178" si="252">+G178/H178*1000</f>
        <v>76.142603266443572</v>
      </c>
      <c r="J178" s="12">
        <f t="shared" ref="J178" si="253">+H178/B178</f>
        <v>1753.8802636363637</v>
      </c>
      <c r="L178" s="13">
        <f t="shared" ref="L178" si="254">+B178</f>
        <v>11</v>
      </c>
      <c r="M178" s="12" t="str">
        <f t="shared" ref="M178" si="255">F178&amp;" Week of "&amp;E178</f>
        <v>3 Week of September</v>
      </c>
      <c r="N178" s="12">
        <f t="shared" ref="N178" si="256">+IF($E178 =$E177,G178-G177,G178)</f>
        <v>601.03890000000013</v>
      </c>
      <c r="O178" s="12">
        <f t="shared" ref="O178" si="257">+IF($E178 =$E177,H178-H177,H178)</f>
        <v>8401.7498999999989</v>
      </c>
      <c r="P178" s="12">
        <f t="shared" ref="P178" si="258">+N178/O178*1000</f>
        <v>71.537347237627273</v>
      </c>
    </row>
    <row r="179" spans="1:16" x14ac:dyDescent="0.25">
      <c r="A179" s="8" t="str">
        <f t="shared" ref="A179" si="259">C179&amp;D179</f>
        <v>20229</v>
      </c>
      <c r="B179" s="9">
        <v>16</v>
      </c>
      <c r="C179" s="10">
        <v>2022</v>
      </c>
      <c r="D179" s="9">
        <v>9</v>
      </c>
      <c r="E179" s="11" t="s">
        <v>22</v>
      </c>
      <c r="F179" s="9">
        <v>4</v>
      </c>
      <c r="G179" s="11">
        <v>1969.7942</v>
      </c>
      <c r="H179" s="11">
        <v>26099.842799999999</v>
      </c>
      <c r="I179" s="12">
        <f t="shared" ref="I179" si="260">+G179/H179*1000</f>
        <v>75.471496709551076</v>
      </c>
      <c r="J179" s="12">
        <f>+H179/B179</f>
        <v>1631.2401749999999</v>
      </c>
      <c r="L179" s="13">
        <f t="shared" ref="L179" si="261">+B179</f>
        <v>16</v>
      </c>
      <c r="M179" s="12" t="str">
        <f t="shared" ref="M179" si="262">F179&amp;" Week of "&amp;E179</f>
        <v>4 Week of September</v>
      </c>
      <c r="N179" s="12">
        <f t="shared" ref="N179" si="263">+IF($E179 =$E178,G179-G178,G179)</f>
        <v>500.79909999999995</v>
      </c>
      <c r="O179" s="12">
        <f t="shared" ref="O179" si="264">+IF($E179 =$E178,H179-H178,H179)</f>
        <v>6807.1598999999987</v>
      </c>
      <c r="P179" s="12">
        <f t="shared" ref="P179" si="265">+N179/O179*1000</f>
        <v>73.569463235320811</v>
      </c>
    </row>
    <row r="180" spans="1:16" x14ac:dyDescent="0.25">
      <c r="A180" s="8" t="str">
        <f t="shared" ref="A180" si="266">C180&amp;D180</f>
        <v>20229</v>
      </c>
      <c r="B180" s="9">
        <v>21</v>
      </c>
      <c r="C180" s="10">
        <v>2022</v>
      </c>
      <c r="D180" s="9">
        <v>9</v>
      </c>
      <c r="E180" s="11" t="s">
        <v>22</v>
      </c>
      <c r="F180" s="9">
        <v>5</v>
      </c>
      <c r="G180" s="11">
        <v>2766.7017000000001</v>
      </c>
      <c r="H180" s="11">
        <v>36295.470200000003</v>
      </c>
      <c r="I180" s="12">
        <f t="shared" ref="I180" si="267">+G180/H180*1000</f>
        <v>76.227189915285905</v>
      </c>
      <c r="J180" s="12">
        <f t="shared" ref="J180" si="268">+H180/B180</f>
        <v>1728.3557238095241</v>
      </c>
      <c r="L180" s="13">
        <f t="shared" ref="L180" si="269">+B180</f>
        <v>21</v>
      </c>
      <c r="M180" s="12" t="str">
        <f t="shared" ref="M180" si="270">F180&amp;" Week of "&amp;E180</f>
        <v>5 Week of September</v>
      </c>
      <c r="N180" s="12">
        <f t="shared" ref="N180" si="271">+IF($E180 =$E179,G180-G179,G180)</f>
        <v>796.90750000000003</v>
      </c>
      <c r="O180" s="12">
        <f t="shared" ref="O180" si="272">+IF($E180 =$E179,H180-H179,H180)</f>
        <v>10195.627400000005</v>
      </c>
      <c r="P180" s="12">
        <f t="shared" ref="P180" si="273">+N180/O180*1000</f>
        <v>78.161693119542562</v>
      </c>
    </row>
    <row r="181" spans="1:16" x14ac:dyDescent="0.25">
      <c r="A181" s="8" t="str">
        <f t="shared" ref="A181" si="274">C181&amp;D181</f>
        <v>202210</v>
      </c>
      <c r="B181" s="9">
        <v>5</v>
      </c>
      <c r="C181" s="10">
        <v>2022</v>
      </c>
      <c r="D181" s="9">
        <v>10</v>
      </c>
      <c r="E181" s="11" t="s">
        <v>23</v>
      </c>
      <c r="F181" s="9">
        <v>1</v>
      </c>
      <c r="G181" s="11">
        <v>453.51900000000001</v>
      </c>
      <c r="H181" s="11">
        <v>6378.3973999999998</v>
      </c>
      <c r="I181" s="12">
        <f t="shared" ref="I181" si="275">+G181/H181*1000</f>
        <v>71.102343043097321</v>
      </c>
      <c r="J181" s="12">
        <f t="shared" ref="J181" si="276">+H181/B181</f>
        <v>1275.67948</v>
      </c>
      <c r="L181" s="13">
        <f t="shared" ref="L181" si="277">+B181</f>
        <v>5</v>
      </c>
      <c r="M181" s="12" t="str">
        <f t="shared" ref="M181" si="278">F181&amp;" Week of "&amp;E181</f>
        <v>1 Week of October</v>
      </c>
      <c r="N181" s="12">
        <f t="shared" ref="N181" si="279">+IF($E181 =$E180,G181-G180,G181)</f>
        <v>453.51900000000001</v>
      </c>
      <c r="O181" s="12">
        <f t="shared" ref="O181" si="280">+IF($E181 =$E180,H181-H180,H181)</f>
        <v>6378.3973999999998</v>
      </c>
      <c r="P181" s="12">
        <f t="shared" ref="P181" si="281">+N181/O181*1000</f>
        <v>71.102343043097321</v>
      </c>
    </row>
    <row r="182" spans="1:16" x14ac:dyDescent="0.25">
      <c r="A182" s="8" t="str">
        <f t="shared" ref="A182" si="282">C182&amp;D182</f>
        <v>202210</v>
      </c>
      <c r="B182" s="9">
        <v>9</v>
      </c>
      <c r="C182" s="10">
        <v>2022</v>
      </c>
      <c r="D182" s="9">
        <v>10</v>
      </c>
      <c r="E182" s="11" t="s">
        <v>23</v>
      </c>
      <c r="F182" s="9">
        <v>2</v>
      </c>
      <c r="G182" s="11">
        <v>771.61379999999997</v>
      </c>
      <c r="H182" s="11">
        <v>10966.9288</v>
      </c>
      <c r="I182" s="12">
        <f t="shared" ref="I182" si="283">+G182/H182*1000</f>
        <v>70.358239218257708</v>
      </c>
      <c r="J182" s="12">
        <f t="shared" ref="J182" si="284">+H182/B182</f>
        <v>1218.5476444444444</v>
      </c>
      <c r="L182" s="13">
        <f t="shared" ref="L182" si="285">+B182</f>
        <v>9</v>
      </c>
      <c r="M182" s="12" t="str">
        <f t="shared" ref="M182" si="286">F182&amp;" Week of "&amp;E182</f>
        <v>2 Week of October</v>
      </c>
      <c r="N182" s="12">
        <f t="shared" ref="N182" si="287">+IF($E182 =$E181,G182-G181,G182)</f>
        <v>318.09479999999996</v>
      </c>
      <c r="O182" s="12">
        <f t="shared" ref="O182" si="288">+IF($E182 =$E181,H182-H181,H182)</f>
        <v>4588.5313999999998</v>
      </c>
      <c r="P182" s="12">
        <f t="shared" ref="P182" si="289">+N182/O182*1000</f>
        <v>69.323879967346414</v>
      </c>
    </row>
    <row r="183" spans="1:16" x14ac:dyDescent="0.25">
      <c r="A183" s="8" t="str">
        <f t="shared" ref="A183" si="290">C183&amp;D183</f>
        <v>202210</v>
      </c>
      <c r="B183" s="9">
        <v>14</v>
      </c>
      <c r="C183" s="10">
        <v>2022</v>
      </c>
      <c r="D183" s="9">
        <v>10</v>
      </c>
      <c r="E183" s="11" t="s">
        <v>23</v>
      </c>
      <c r="F183" s="9">
        <v>3</v>
      </c>
      <c r="G183" s="11">
        <v>1300.6397979999999</v>
      </c>
      <c r="H183" s="11">
        <v>18664.852511000001</v>
      </c>
      <c r="I183" s="12">
        <f t="shared" ref="I183" si="291">+G183/H183*1000</f>
        <v>69.683904399109338</v>
      </c>
      <c r="J183" s="12">
        <f t="shared" ref="J183" si="292">+H183/B183</f>
        <v>1333.2037507857144</v>
      </c>
      <c r="L183" s="13">
        <f t="shared" ref="L183" si="293">+B183</f>
        <v>14</v>
      </c>
      <c r="M183" s="12" t="str">
        <f t="shared" ref="M183" si="294">F183&amp;" Week of "&amp;E183</f>
        <v>3 Week of October</v>
      </c>
      <c r="N183" s="12">
        <f t="shared" ref="N183" si="295">+IF($E183 =$E182,G183-G182,G183)</f>
        <v>529.02599799999996</v>
      </c>
      <c r="O183" s="12">
        <f t="shared" ref="O183" si="296">+IF($E183 =$E182,H183-H182,H183)</f>
        <v>7697.9237110000013</v>
      </c>
      <c r="P183" s="12">
        <f t="shared" ref="P183" si="297">+N183/O183*1000</f>
        <v>68.723206134667805</v>
      </c>
    </row>
    <row r="184" spans="1:16" x14ac:dyDescent="0.25">
      <c r="A184" s="8" t="str">
        <f t="shared" ref="A184" si="298">C184&amp;D184</f>
        <v>202210</v>
      </c>
      <c r="B184" s="9">
        <v>21</v>
      </c>
      <c r="C184" s="10">
        <v>2022</v>
      </c>
      <c r="D184" s="9">
        <v>10</v>
      </c>
      <c r="E184" s="11" t="s">
        <v>23</v>
      </c>
      <c r="F184" s="9">
        <v>4</v>
      </c>
      <c r="G184" s="11">
        <v>1846.0933500000001</v>
      </c>
      <c r="H184" s="11">
        <v>26792.828662</v>
      </c>
      <c r="I184" s="12">
        <f t="shared" ref="I184" si="299">+G184/H184*1000</f>
        <v>68.902517658327568</v>
      </c>
      <c r="J184" s="12">
        <f t="shared" ref="J184" si="300">+H184/B184</f>
        <v>1275.848983904762</v>
      </c>
      <c r="L184" s="13">
        <f t="shared" ref="L184" si="301">+B184</f>
        <v>21</v>
      </c>
      <c r="M184" s="12" t="str">
        <f t="shared" ref="M184" si="302">F184&amp;" Week of "&amp;E184</f>
        <v>4 Week of October</v>
      </c>
      <c r="N184" s="12">
        <f t="shared" ref="N184" si="303">+IF($E184 =$E183,G184-G183,G184)</f>
        <v>545.45355200000017</v>
      </c>
      <c r="O184" s="12">
        <f t="shared" ref="O184" si="304">+IF($E184 =$E183,H184-H183,H184)</f>
        <v>8127.9761509999989</v>
      </c>
      <c r="P184" s="12">
        <f t="shared" ref="P184" si="305">+N184/O184*1000</f>
        <v>67.108163442739936</v>
      </c>
    </row>
    <row r="185" spans="1:16" x14ac:dyDescent="0.25">
      <c r="A185" s="8" t="str">
        <f t="shared" ref="A185" si="306">C185&amp;D185</f>
        <v>202211</v>
      </c>
      <c r="B185" s="9">
        <v>8</v>
      </c>
      <c r="C185" s="10">
        <v>2022</v>
      </c>
      <c r="D185" s="9">
        <v>11</v>
      </c>
      <c r="E185" s="11" t="s">
        <v>24</v>
      </c>
      <c r="F185" s="9">
        <v>2</v>
      </c>
      <c r="G185" s="11">
        <v>871.18596400000001</v>
      </c>
      <c r="H185" s="11">
        <v>13281.001649</v>
      </c>
      <c r="I185" s="12">
        <f t="shared" ref="I185" si="307">+G185/H185*1000</f>
        <v>65.596405077292971</v>
      </c>
      <c r="J185" s="12">
        <f t="shared" ref="J185" si="308">+H185/B185</f>
        <v>1660.125206125</v>
      </c>
      <c r="L185" s="13">
        <f t="shared" ref="L185" si="309">+B185</f>
        <v>8</v>
      </c>
      <c r="M185" s="12" t="str">
        <f t="shared" ref="M185" si="310">F185&amp;" Week of "&amp;E185</f>
        <v>2 Week of November</v>
      </c>
      <c r="N185" s="12">
        <f t="shared" ref="N185" si="311">+IF($E185 =$E184,G185-G184,G185)</f>
        <v>871.18596400000001</v>
      </c>
      <c r="O185" s="12">
        <f t="shared" ref="O185" si="312">+IF($E185 =$E184,H185-H184,H185)</f>
        <v>13281.001649</v>
      </c>
      <c r="P185" s="12">
        <f t="shared" ref="P185" si="313">+N185/O185*1000</f>
        <v>65.596405077292971</v>
      </c>
    </row>
    <row r="186" spans="1:16" x14ac:dyDescent="0.25">
      <c r="A186" s="8" t="str">
        <f t="shared" ref="A186:A188" si="314">C186&amp;D186</f>
        <v>202211</v>
      </c>
      <c r="B186" s="9">
        <v>12</v>
      </c>
      <c r="C186" s="10">
        <v>2022</v>
      </c>
      <c r="D186" s="9">
        <v>11</v>
      </c>
      <c r="E186" s="11" t="s">
        <v>24</v>
      </c>
      <c r="F186" s="9">
        <v>3</v>
      </c>
      <c r="G186" s="11">
        <v>1277.5522060000001</v>
      </c>
      <c r="H186" s="11">
        <v>19686.948948000001</v>
      </c>
      <c r="I186" s="12">
        <f t="shared" ref="I186:I188" si="315">+G186/H186*1000</f>
        <v>64.893356983575998</v>
      </c>
      <c r="J186" s="12">
        <f t="shared" ref="J186:J188" si="316">+H186/B186</f>
        <v>1640.5790790000001</v>
      </c>
      <c r="L186" s="13">
        <f t="shared" ref="L186" si="317">+B186</f>
        <v>12</v>
      </c>
      <c r="M186" s="12" t="str">
        <f t="shared" ref="M186" si="318">F186&amp;" Week of "&amp;E186</f>
        <v>3 Week of November</v>
      </c>
      <c r="N186" s="12">
        <f t="shared" ref="N186" si="319">+IF($E186 =$E185,G186-G185,G186)</f>
        <v>406.36624200000006</v>
      </c>
      <c r="O186" s="12">
        <f t="shared" ref="O186" si="320">+IF($E186 =$E185,H186-H185,H186)</f>
        <v>6405.9472990000013</v>
      </c>
      <c r="P186" s="12">
        <f t="shared" ref="P186" si="321">+N186/O186*1000</f>
        <v>63.435776635789018</v>
      </c>
    </row>
    <row r="187" spans="1:16" x14ac:dyDescent="0.25">
      <c r="A187" s="8" t="str">
        <f t="shared" si="314"/>
        <v>202211</v>
      </c>
      <c r="B187" s="9">
        <v>20</v>
      </c>
      <c r="C187" s="10">
        <v>2022</v>
      </c>
      <c r="D187" s="9">
        <v>11</v>
      </c>
      <c r="E187" s="11" t="s">
        <v>24</v>
      </c>
      <c r="F187" s="9">
        <v>5</v>
      </c>
      <c r="G187" s="11">
        <v>2002.072246</v>
      </c>
      <c r="H187" s="11">
        <v>29976.676240000001</v>
      </c>
      <c r="I187" s="12">
        <f>+G187/H187*1000</f>
        <v>66.787666183233924</v>
      </c>
      <c r="J187" s="12">
        <f t="shared" si="316"/>
        <v>1498.8338120000001</v>
      </c>
      <c r="L187" s="13">
        <f>+B187</f>
        <v>20</v>
      </c>
      <c r="M187" s="12" t="str">
        <f t="shared" ref="M187" si="322">F187&amp;" Week of "&amp;E187</f>
        <v>5 Week of November</v>
      </c>
      <c r="N187" s="12">
        <f t="shared" ref="N187" si="323">+IF($E187 =$E186,G187-G186,G187)</f>
        <v>724.52003999999988</v>
      </c>
      <c r="O187" s="12">
        <f t="shared" ref="O187" si="324">+IF($E187 =$E186,H187-H186,H187)</f>
        <v>10289.727292</v>
      </c>
      <c r="P187" s="12">
        <f t="shared" ref="P187" si="325">+N187/O187*1000</f>
        <v>70.411976861942264</v>
      </c>
    </row>
    <row r="188" spans="1:16" x14ac:dyDescent="0.25">
      <c r="A188" s="8" t="str">
        <f t="shared" si="314"/>
        <v>202212</v>
      </c>
      <c r="B188" s="9">
        <v>7</v>
      </c>
      <c r="C188" s="10">
        <v>2022</v>
      </c>
      <c r="D188" s="9">
        <v>12</v>
      </c>
      <c r="E188" s="9" t="s">
        <v>25</v>
      </c>
      <c r="F188" s="9">
        <v>2</v>
      </c>
      <c r="G188" s="11">
        <v>630.0788</v>
      </c>
      <c r="H188" s="11">
        <v>10360.190199999999</v>
      </c>
      <c r="I188" s="12">
        <f t="shared" si="315"/>
        <v>60.81730043913673</v>
      </c>
      <c r="J188" s="12">
        <f t="shared" si="316"/>
        <v>1480.0271714285714</v>
      </c>
      <c r="L188" s="13">
        <f t="shared" ref="L188:L189" si="326">+B188</f>
        <v>7</v>
      </c>
      <c r="M188" s="12" t="str">
        <f t="shared" ref="M188:M189" si="327">F188&amp;" Week of "&amp;E188</f>
        <v>2 Week of December</v>
      </c>
      <c r="N188" s="12">
        <f t="shared" ref="N188:N189" si="328">+IF($E188 =$E187,G188-G187,G188)</f>
        <v>630.0788</v>
      </c>
      <c r="O188" s="12">
        <f t="shared" ref="O188:O189" si="329">+IF($E188 =$E187,H188-H187,H188)</f>
        <v>10360.190199999999</v>
      </c>
      <c r="P188" s="12">
        <f t="shared" ref="P188:P189" si="330">+N188/O188*1000</f>
        <v>60.81730043913673</v>
      </c>
    </row>
    <row r="189" spans="1:16" x14ac:dyDescent="0.25">
      <c r="A189" s="8" t="str">
        <f t="shared" ref="A189" si="331">C189&amp;D189</f>
        <v>202212</v>
      </c>
      <c r="B189" s="9">
        <v>12</v>
      </c>
      <c r="C189" s="10">
        <v>2022</v>
      </c>
      <c r="D189" s="9">
        <v>12</v>
      </c>
      <c r="E189" s="9" t="s">
        <v>25</v>
      </c>
      <c r="F189" s="9">
        <v>3</v>
      </c>
      <c r="G189" s="11">
        <v>982.50199999999995</v>
      </c>
      <c r="H189" s="11">
        <v>15626.311</v>
      </c>
      <c r="I189" s="12">
        <f t="shared" ref="I189:I193" si="332">+G189/H189*1000</f>
        <v>62.874852548371777</v>
      </c>
      <c r="J189" s="12">
        <f t="shared" ref="J189:J193" si="333">+H189/B189</f>
        <v>1302.1925833333332</v>
      </c>
      <c r="L189" s="13">
        <f t="shared" si="326"/>
        <v>12</v>
      </c>
      <c r="M189" s="12" t="str">
        <f t="shared" si="327"/>
        <v>3 Week of December</v>
      </c>
      <c r="N189" s="12">
        <f t="shared" si="328"/>
        <v>352.42319999999995</v>
      </c>
      <c r="O189" s="12">
        <f t="shared" si="329"/>
        <v>5266.1208000000006</v>
      </c>
      <c r="P189" s="12">
        <f t="shared" si="330"/>
        <v>66.922733713210675</v>
      </c>
    </row>
    <row r="190" spans="1:16" x14ac:dyDescent="0.25">
      <c r="A190" s="8" t="str">
        <f t="shared" ref="A190" si="334">C190&amp;D190</f>
        <v>202212</v>
      </c>
      <c r="B190" s="9">
        <v>17</v>
      </c>
      <c r="C190" s="10">
        <v>2022</v>
      </c>
      <c r="D190" s="9">
        <v>12</v>
      </c>
      <c r="E190" s="9" t="s">
        <v>25</v>
      </c>
      <c r="F190" s="9">
        <v>4</v>
      </c>
      <c r="G190" s="11">
        <v>1483.8374229999999</v>
      </c>
      <c r="H190" s="11">
        <v>24037.973666000002</v>
      </c>
      <c r="I190" s="12">
        <f t="shared" si="332"/>
        <v>61.728889615133497</v>
      </c>
      <c r="J190" s="12">
        <f t="shared" si="333"/>
        <v>1413.9984509411765</v>
      </c>
      <c r="L190" s="13">
        <f t="shared" ref="L190" si="335">+B190</f>
        <v>17</v>
      </c>
      <c r="M190" s="12" t="str">
        <f t="shared" ref="M190" si="336">F190&amp;" Week of "&amp;E190</f>
        <v>4 Week of December</v>
      </c>
      <c r="N190" s="12">
        <f t="shared" ref="N190" si="337">+IF($E190 =$E189,G190-G189,G190)</f>
        <v>501.33542299999999</v>
      </c>
      <c r="O190" s="12">
        <f t="shared" ref="O190" si="338">+IF($E190 =$E189,H190-H189,H190)</f>
        <v>8411.662666000002</v>
      </c>
      <c r="P190" s="12">
        <f t="shared" ref="P190" si="339">+N190/O190*1000</f>
        <v>59.600039006129094</v>
      </c>
    </row>
    <row r="191" spans="1:16" x14ac:dyDescent="0.25">
      <c r="A191" s="8" t="str">
        <f t="shared" ref="A191" si="340">C191&amp;D191</f>
        <v>202212</v>
      </c>
      <c r="B191" s="9">
        <v>22</v>
      </c>
      <c r="C191" s="10">
        <v>2022</v>
      </c>
      <c r="D191" s="9">
        <v>12</v>
      </c>
      <c r="E191" s="9" t="s">
        <v>25</v>
      </c>
      <c r="F191" s="9">
        <v>5</v>
      </c>
      <c r="G191" s="11">
        <v>2067.7298000000001</v>
      </c>
      <c r="H191" s="11">
        <v>32023.061554</v>
      </c>
      <c r="I191" s="12">
        <f t="shared" si="332"/>
        <v>64.570022341968112</v>
      </c>
      <c r="J191" s="12">
        <f t="shared" si="333"/>
        <v>1455.593707</v>
      </c>
      <c r="L191" s="13">
        <f t="shared" ref="L191" si="341">+B191</f>
        <v>22</v>
      </c>
      <c r="M191" s="12" t="str">
        <f t="shared" ref="M191" si="342">F191&amp;" Week of "&amp;E191</f>
        <v>5 Week of December</v>
      </c>
      <c r="N191" s="12">
        <f t="shared" ref="N191" si="343">+IF($E191 =$E190,G191-G190,G191)</f>
        <v>583.89237700000012</v>
      </c>
      <c r="O191" s="12">
        <f t="shared" ref="O191:O196" si="344">+IF($E191 =$E190,H191-H190,H191)</f>
        <v>7985.0878879999982</v>
      </c>
      <c r="P191" s="12">
        <f t="shared" ref="P191" si="345">+N191/O191*1000</f>
        <v>73.122849139515978</v>
      </c>
    </row>
    <row r="192" spans="1:16" x14ac:dyDescent="0.25">
      <c r="A192" s="8" t="str">
        <f t="shared" ref="A192" si="346">C192&amp;D192</f>
        <v>20231</v>
      </c>
      <c r="B192" s="9">
        <v>5</v>
      </c>
      <c r="C192" s="10">
        <v>2023</v>
      </c>
      <c r="D192" s="9">
        <v>1</v>
      </c>
      <c r="E192" s="9" t="s">
        <v>14</v>
      </c>
      <c r="F192" s="9">
        <v>1</v>
      </c>
      <c r="G192" s="11">
        <v>523.51170000000002</v>
      </c>
      <c r="H192" s="11">
        <v>8056.9967999999999</v>
      </c>
      <c r="I192" s="12">
        <f t="shared" si="332"/>
        <v>64.976034246408048</v>
      </c>
      <c r="J192" s="12">
        <f t="shared" si="333"/>
        <v>1611.3993599999999</v>
      </c>
      <c r="L192" s="13">
        <f t="shared" ref="L192" si="347">+B192</f>
        <v>5</v>
      </c>
      <c r="M192" s="12" t="str">
        <f t="shared" ref="M192" si="348">F192&amp;" Week of "&amp;E192</f>
        <v>1 Week of January</v>
      </c>
      <c r="N192" s="12">
        <f t="shared" ref="N192" si="349">+IF($E192 =$E191,G192-G191,G192)</f>
        <v>523.51170000000002</v>
      </c>
      <c r="O192" s="12">
        <f t="shared" si="344"/>
        <v>8056.9967999999999</v>
      </c>
      <c r="P192" s="12">
        <f t="shared" ref="P192" si="350">+N192/O192*1000</f>
        <v>64.976034246408048</v>
      </c>
    </row>
    <row r="193" spans="1:16" x14ac:dyDescent="0.25">
      <c r="A193" s="8" t="str">
        <f t="shared" ref="A193" si="351">C193&amp;D193</f>
        <v>20231</v>
      </c>
      <c r="B193" s="9">
        <v>10</v>
      </c>
      <c r="C193" s="10">
        <v>2023</v>
      </c>
      <c r="D193" s="9">
        <v>1</v>
      </c>
      <c r="E193" s="9" t="s">
        <v>14</v>
      </c>
      <c r="F193" s="9">
        <v>2</v>
      </c>
      <c r="G193" s="11">
        <v>918.03356499999995</v>
      </c>
      <c r="H193" s="11">
        <v>13762.792425</v>
      </c>
      <c r="I193" s="12">
        <f t="shared" si="332"/>
        <v>66.704018824871582</v>
      </c>
      <c r="J193" s="12">
        <f t="shared" si="333"/>
        <v>1376.2792425</v>
      </c>
      <c r="L193" s="13">
        <f t="shared" ref="L193" si="352">+B193</f>
        <v>10</v>
      </c>
      <c r="M193" s="12" t="str">
        <f t="shared" ref="M193" si="353">F193&amp;" Week of "&amp;E193</f>
        <v>2 Week of January</v>
      </c>
      <c r="N193" s="12">
        <f t="shared" ref="N193" si="354">+IF($E193 =$E192,G193-G192,G193)</f>
        <v>394.52186499999993</v>
      </c>
      <c r="O193" s="12">
        <f t="shared" si="344"/>
        <v>5705.7956249999997</v>
      </c>
      <c r="P193" s="12">
        <f t="shared" ref="P193" si="355">+N193/O193*1000</f>
        <v>69.144058239905846</v>
      </c>
    </row>
    <row r="194" spans="1:16" x14ac:dyDescent="0.25">
      <c r="A194" s="8" t="str">
        <f t="shared" ref="A194" si="356">C194&amp;D194</f>
        <v>20231</v>
      </c>
      <c r="B194" s="9">
        <v>15</v>
      </c>
      <c r="C194" s="10">
        <v>2023</v>
      </c>
      <c r="D194" s="9">
        <v>1</v>
      </c>
      <c r="E194" s="9" t="s">
        <v>14</v>
      </c>
      <c r="F194" s="9">
        <v>3</v>
      </c>
      <c r="G194" s="11">
        <v>1342.926412</v>
      </c>
      <c r="H194" s="11">
        <v>19195.879519999999</v>
      </c>
      <c r="I194" s="12">
        <f t="shared" ref="I194:I199" si="357">+G194/H194*1000</f>
        <v>69.959097763705913</v>
      </c>
      <c r="J194" s="12">
        <f t="shared" ref="J194:J199" si="358">+H194/B194</f>
        <v>1279.7253013333332</v>
      </c>
      <c r="L194" s="13">
        <f t="shared" ref="L194" si="359">+B194</f>
        <v>15</v>
      </c>
      <c r="M194" s="12" t="str">
        <f t="shared" ref="M194" si="360">F194&amp;" Week of "&amp;E194</f>
        <v>3 Week of January</v>
      </c>
      <c r="N194" s="12">
        <f t="shared" ref="N194" si="361">+IF($E194 =$E193,G194-G193,G194)</f>
        <v>424.89284700000007</v>
      </c>
      <c r="O194" s="12">
        <f t="shared" si="344"/>
        <v>5433.087094999999</v>
      </c>
      <c r="P194" s="12">
        <f t="shared" ref="P194" si="362">+N194/O194*1000</f>
        <v>78.204681716040142</v>
      </c>
    </row>
    <row r="195" spans="1:16" x14ac:dyDescent="0.25">
      <c r="A195" s="8" t="str">
        <f t="shared" ref="A195:A196" si="363">C195&amp;D195</f>
        <v>20231</v>
      </c>
      <c r="B195" s="9">
        <v>22</v>
      </c>
      <c r="C195" s="10">
        <v>2023</v>
      </c>
      <c r="D195" s="9">
        <v>1</v>
      </c>
      <c r="E195" s="9" t="s">
        <v>14</v>
      </c>
      <c r="F195" s="9">
        <v>5</v>
      </c>
      <c r="G195" s="11">
        <v>1784.2929999999999</v>
      </c>
      <c r="H195" s="11">
        <v>24686.106</v>
      </c>
      <c r="I195" s="12">
        <f t="shared" si="357"/>
        <v>72.279240800472948</v>
      </c>
      <c r="J195" s="12">
        <f t="shared" si="358"/>
        <v>1122.0957272727273</v>
      </c>
      <c r="K195" s="22"/>
      <c r="L195" s="13">
        <f t="shared" ref="L195" si="364">+B195</f>
        <v>22</v>
      </c>
      <c r="M195" s="12" t="str">
        <f t="shared" ref="M195" si="365">F195&amp;" Week of "&amp;E195</f>
        <v>5 Week of January</v>
      </c>
      <c r="N195" s="12">
        <f t="shared" ref="N195" si="366">+IF($E195 =$E194,G195-G194,G195)</f>
        <v>441.36658799999987</v>
      </c>
      <c r="O195" s="12">
        <f t="shared" si="344"/>
        <v>5490.2264800000012</v>
      </c>
      <c r="P195" s="12">
        <f t="shared" ref="P195" si="367">+N195/O195*1000</f>
        <v>80.391326224487514</v>
      </c>
    </row>
    <row r="196" spans="1:16" x14ac:dyDescent="0.25">
      <c r="A196" s="8" t="str">
        <f t="shared" si="363"/>
        <v>20232</v>
      </c>
      <c r="B196" s="9">
        <v>8</v>
      </c>
      <c r="C196" s="10">
        <v>2023</v>
      </c>
      <c r="D196" s="9">
        <v>2</v>
      </c>
      <c r="E196" s="9" t="s">
        <v>15</v>
      </c>
      <c r="F196" s="9">
        <v>2</v>
      </c>
      <c r="G196" s="11">
        <v>720.56870000000004</v>
      </c>
      <c r="H196" s="11">
        <v>8132.9485000000004</v>
      </c>
      <c r="I196" s="12">
        <f t="shared" si="357"/>
        <v>88.598704393615662</v>
      </c>
      <c r="J196" s="12">
        <f t="shared" si="358"/>
        <v>1016.6185625000001</v>
      </c>
      <c r="K196" s="22"/>
      <c r="L196" s="13">
        <f t="shared" ref="L196" si="368">+B196</f>
        <v>8</v>
      </c>
      <c r="M196" s="12" t="str">
        <f t="shared" ref="M196" si="369">F196&amp;" Week of "&amp;E196</f>
        <v>2 Week of February</v>
      </c>
      <c r="N196" s="12">
        <f t="shared" ref="N196" si="370">+IF($E196 =$E195,G196-G195,G196)</f>
        <v>720.56870000000004</v>
      </c>
      <c r="O196" s="12">
        <f t="shared" si="344"/>
        <v>8132.9485000000004</v>
      </c>
      <c r="P196" s="12">
        <f t="shared" ref="P196" si="371">+N196/O196*1000</f>
        <v>88.598704393615662</v>
      </c>
    </row>
    <row r="197" spans="1:16" x14ac:dyDescent="0.25">
      <c r="A197" s="8" t="str">
        <f t="shared" ref="A197" si="372">C197&amp;D197</f>
        <v>20232</v>
      </c>
      <c r="B197" s="9">
        <v>13</v>
      </c>
      <c r="C197" s="10">
        <v>2023</v>
      </c>
      <c r="D197" s="9">
        <v>2</v>
      </c>
      <c r="E197" s="9" t="s">
        <v>15</v>
      </c>
      <c r="F197" s="9">
        <v>3</v>
      </c>
      <c r="G197" s="11">
        <v>1334.8272079999999</v>
      </c>
      <c r="H197" s="11">
        <v>15381.20924</v>
      </c>
      <c r="I197" s="12">
        <f t="shared" si="357"/>
        <v>86.782982220193759</v>
      </c>
      <c r="J197" s="12">
        <f t="shared" si="358"/>
        <v>1183.1699415384614</v>
      </c>
      <c r="L197" s="13">
        <f t="shared" ref="L197" si="373">+B197</f>
        <v>13</v>
      </c>
      <c r="M197" s="12" t="str">
        <f t="shared" ref="M197" si="374">F197&amp;" Week of "&amp;E197</f>
        <v>3 Week of February</v>
      </c>
      <c r="N197" s="12">
        <f t="shared" ref="N197" si="375">+IF($E197 =$E196,G197-G196,G197)</f>
        <v>614.25850799999989</v>
      </c>
      <c r="O197" s="12">
        <f t="shared" ref="O197" si="376">+IF($E197 =$E196,H197-H196,H197)</f>
        <v>7248.2607399999997</v>
      </c>
      <c r="P197" s="12">
        <f t="shared" ref="P197" si="377">+N197/O197*1000</f>
        <v>84.745641752396438</v>
      </c>
    </row>
    <row r="198" spans="1:16" x14ac:dyDescent="0.25">
      <c r="A198" s="8" t="str">
        <f t="shared" ref="A198" si="378">C198&amp;D198</f>
        <v>20232</v>
      </c>
      <c r="B198" s="9">
        <v>18</v>
      </c>
      <c r="C198" s="10">
        <v>2023</v>
      </c>
      <c r="D198" s="9">
        <v>2</v>
      </c>
      <c r="E198" s="9" t="s">
        <v>15</v>
      </c>
      <c r="F198" s="9">
        <v>5</v>
      </c>
      <c r="G198" s="11">
        <v>2012.3460230000001</v>
      </c>
      <c r="H198" s="11">
        <v>23412.93435</v>
      </c>
      <c r="I198" s="12">
        <f t="shared" si="357"/>
        <v>85.950184326211982</v>
      </c>
      <c r="J198" s="12">
        <f t="shared" si="358"/>
        <v>1300.7185749999999</v>
      </c>
      <c r="L198" s="13">
        <f t="shared" ref="L198" si="379">+B198</f>
        <v>18</v>
      </c>
      <c r="M198" s="12" t="str">
        <f t="shared" ref="M198" si="380">F198&amp;" Week of "&amp;E198</f>
        <v>5 Week of February</v>
      </c>
      <c r="N198" s="12">
        <f t="shared" ref="N198" si="381">+IF($E198 =$E197,G198-G197,G198)</f>
        <v>677.51881500000013</v>
      </c>
      <c r="O198" s="12">
        <f t="shared" ref="O198" si="382">+IF($E198 =$E197,H198-H197,H198)</f>
        <v>8031.7251099999994</v>
      </c>
      <c r="P198" s="12">
        <f t="shared" ref="P198" si="383">+N198/O198*1000</f>
        <v>84.355329113100112</v>
      </c>
    </row>
    <row r="199" spans="1:16" x14ac:dyDescent="0.25">
      <c r="A199" s="8" t="str">
        <f t="shared" ref="A199" si="384">C199&amp;D199</f>
        <v>20233</v>
      </c>
      <c r="B199" s="9">
        <v>8</v>
      </c>
      <c r="C199" s="10">
        <v>2023</v>
      </c>
      <c r="D199" s="9">
        <v>3</v>
      </c>
      <c r="E199" s="9" t="s">
        <v>16</v>
      </c>
      <c r="F199" s="9">
        <v>2</v>
      </c>
      <c r="G199" s="11">
        <v>808.698127</v>
      </c>
      <c r="H199" s="11">
        <v>9466.8199760000007</v>
      </c>
      <c r="I199" s="12">
        <f t="shared" si="357"/>
        <v>85.424475066620815</v>
      </c>
      <c r="J199" s="12">
        <f t="shared" si="358"/>
        <v>1183.3524970000001</v>
      </c>
      <c r="L199" s="13">
        <f t="shared" ref="L199" si="385">+B199</f>
        <v>8</v>
      </c>
      <c r="M199" s="12" t="str">
        <f t="shared" ref="M199" si="386">F199&amp;" Week of "&amp;E199</f>
        <v>2 Week of March</v>
      </c>
      <c r="N199" s="12">
        <f t="shared" ref="N199" si="387">+IF($E199 =$E198,G199-G198,G199)</f>
        <v>808.698127</v>
      </c>
      <c r="O199" s="12">
        <f t="shared" ref="O199" si="388">+IF($E199 =$E198,H199-H198,H199)</f>
        <v>9466.8199760000007</v>
      </c>
      <c r="P199" s="12">
        <f t="shared" ref="P199" si="389">+N199/O199*1000</f>
        <v>85.424475066620815</v>
      </c>
    </row>
    <row r="200" spans="1:16" x14ac:dyDescent="0.25">
      <c r="A200" s="8" t="str">
        <f t="shared" ref="A200:A201" si="390">C200&amp;D200</f>
        <v>20233</v>
      </c>
      <c r="B200" s="9">
        <v>13</v>
      </c>
      <c r="C200" s="10">
        <v>2023</v>
      </c>
      <c r="D200" s="9">
        <v>3</v>
      </c>
      <c r="E200" s="9" t="s">
        <v>16</v>
      </c>
      <c r="F200" s="9">
        <v>3</v>
      </c>
      <c r="G200" s="11">
        <v>1271.807945</v>
      </c>
      <c r="H200" s="11">
        <v>15242.149782</v>
      </c>
      <c r="I200" s="12">
        <f t="shared" ref="I200" si="391">+G200/H200*1000</f>
        <v>83.440194670040796</v>
      </c>
      <c r="J200" s="12">
        <f t="shared" ref="J200" si="392">+H200/B200</f>
        <v>1172.4730601538463</v>
      </c>
      <c r="L200" s="13">
        <f t="shared" ref="L200" si="393">+B200</f>
        <v>13</v>
      </c>
      <c r="M200" s="12" t="str">
        <f t="shared" ref="M200" si="394">F200&amp;" Week of "&amp;E200</f>
        <v>3 Week of March</v>
      </c>
      <c r="N200" s="12">
        <f t="shared" ref="N200" si="395">+IF($E200 =$E199,G200-G199,G200)</f>
        <v>463.10981800000002</v>
      </c>
      <c r="O200" s="12">
        <f t="shared" ref="O200" si="396">+IF($E200 =$E199,H200-H199,H200)</f>
        <v>5775.3298059999997</v>
      </c>
      <c r="P200" s="12">
        <f t="shared" ref="P200" si="397">+N200/O200*1000</f>
        <v>80.187596822414278</v>
      </c>
    </row>
    <row r="201" spans="1:16" x14ac:dyDescent="0.25">
      <c r="A201" s="8" t="str">
        <f t="shared" si="390"/>
        <v>20233</v>
      </c>
      <c r="B201" s="9">
        <v>18</v>
      </c>
      <c r="C201" s="10">
        <v>2023</v>
      </c>
      <c r="D201" s="9">
        <v>3</v>
      </c>
      <c r="E201" s="9" t="s">
        <v>16</v>
      </c>
      <c r="F201" s="9">
        <v>4</v>
      </c>
      <c r="G201" s="11">
        <v>1735.9062280000001</v>
      </c>
      <c r="H201" s="11">
        <v>20454.283670000001</v>
      </c>
      <c r="I201" s="12">
        <f t="shared" ref="I201" si="398">+G201/H201*1000</f>
        <v>84.86761286810686</v>
      </c>
      <c r="J201" s="12">
        <f t="shared" ref="J201" si="399">+H201/B201</f>
        <v>1136.3490927777777</v>
      </c>
      <c r="L201" s="13">
        <f t="shared" ref="L201" si="400">+B201</f>
        <v>18</v>
      </c>
      <c r="M201" s="12" t="str">
        <f t="shared" ref="M201" si="401">F201&amp;" Week of "&amp;E201</f>
        <v>4 Week of March</v>
      </c>
      <c r="N201" s="12">
        <f t="shared" ref="N201" si="402">+IF($E201 =$E200,G201-G200,G201)</f>
        <v>464.09828300000004</v>
      </c>
      <c r="O201" s="12">
        <f t="shared" ref="O201" si="403">+IF($E201 =$E200,H201-H200,H201)</f>
        <v>5212.1338880000003</v>
      </c>
      <c r="P201" s="12">
        <f t="shared" ref="P201" si="404">+N201/O201*1000</f>
        <v>89.041895886155714</v>
      </c>
    </row>
    <row r="202" spans="1:16" x14ac:dyDescent="0.25">
      <c r="A202" s="8" t="str">
        <f t="shared" ref="A202" si="405">C202&amp;D202</f>
        <v>20233</v>
      </c>
      <c r="B202" s="9">
        <v>23</v>
      </c>
      <c r="C202" s="10">
        <v>2023</v>
      </c>
      <c r="D202" s="9">
        <v>3</v>
      </c>
      <c r="E202" s="9" t="s">
        <v>16</v>
      </c>
      <c r="F202" s="9">
        <v>5</v>
      </c>
      <c r="G202" s="11">
        <v>2366.837532</v>
      </c>
      <c r="H202" s="11">
        <v>27233.768912</v>
      </c>
      <c r="I202" s="12">
        <f t="shared" ref="I202" si="406">+G202/H202*1000</f>
        <v>86.908188860965979</v>
      </c>
      <c r="J202" s="12">
        <f>+H202/B202</f>
        <v>1184.0769092173912</v>
      </c>
      <c r="L202" s="13">
        <f t="shared" ref="L202" si="407">+B202</f>
        <v>23</v>
      </c>
      <c r="M202" s="12" t="str">
        <f t="shared" ref="M202" si="408">F202&amp;" Week of "&amp;E202</f>
        <v>5 Week of March</v>
      </c>
      <c r="N202" s="12">
        <f t="shared" ref="N202" si="409">+IF($E202 =$E201,G202-G201,G202)</f>
        <v>630.93130399999995</v>
      </c>
      <c r="O202" s="12">
        <f t="shared" ref="O202" si="410">+IF($E202 =$E201,H202-H201,H202)</f>
        <v>6779.4852419999988</v>
      </c>
      <c r="P202" s="12">
        <f t="shared" ref="P202" si="411">+N202/O202*1000</f>
        <v>93.064780212408934</v>
      </c>
    </row>
    <row r="203" spans="1:16" x14ac:dyDescent="0.25">
      <c r="A203" s="8" t="str">
        <f t="shared" ref="A203" si="412">C203&amp;D203</f>
        <v>20234</v>
      </c>
      <c r="B203" s="9">
        <v>4</v>
      </c>
      <c r="C203" s="10">
        <v>2023</v>
      </c>
      <c r="D203" s="9">
        <v>4</v>
      </c>
      <c r="E203" s="9" t="s">
        <v>17</v>
      </c>
      <c r="F203" s="9">
        <v>1</v>
      </c>
      <c r="G203" s="11">
        <v>415.03811100000001</v>
      </c>
      <c r="H203" s="11">
        <v>4739.3191109999998</v>
      </c>
      <c r="I203" s="12">
        <f t="shared" ref="I203" si="413">+G203/H203*1000</f>
        <v>87.573362603225647</v>
      </c>
      <c r="J203" s="12">
        <f t="shared" ref="J203" si="414">+H203/B203</f>
        <v>1184.8297777499999</v>
      </c>
      <c r="L203" s="13">
        <f t="shared" ref="L203" si="415">+B203</f>
        <v>4</v>
      </c>
      <c r="M203" s="12" t="str">
        <f t="shared" ref="M203" si="416">F203&amp;" Week of "&amp;E203</f>
        <v>1 Week of April</v>
      </c>
      <c r="N203" s="12">
        <f t="shared" ref="N203" si="417">+IF($E203 =$E202,G203-G202,G203)</f>
        <v>415.03811100000001</v>
      </c>
      <c r="O203" s="12">
        <f t="shared" ref="O203" si="418">+IF($E203 =$E202,H203-H202,H203)</f>
        <v>4739.3191109999998</v>
      </c>
      <c r="P203" s="12">
        <f t="shared" ref="P203" si="419">+N203/O203*1000</f>
        <v>87.573362603225647</v>
      </c>
    </row>
    <row r="204" spans="1:16" x14ac:dyDescent="0.25">
      <c r="A204" s="8" t="str">
        <f t="shared" ref="A204" si="420">C204&amp;D204</f>
        <v>20234</v>
      </c>
      <c r="B204" s="9">
        <v>9</v>
      </c>
      <c r="C204" s="10">
        <v>2023</v>
      </c>
      <c r="D204" s="9">
        <v>4</v>
      </c>
      <c r="E204" s="9" t="s">
        <v>17</v>
      </c>
      <c r="F204" s="9">
        <v>2</v>
      </c>
      <c r="G204" s="11">
        <v>1047.4576</v>
      </c>
      <c r="H204" s="11">
        <v>11781.192800000001</v>
      </c>
      <c r="I204" s="12">
        <f t="shared" ref="I204" si="421">+G204/H204*1000</f>
        <v>88.909299574487903</v>
      </c>
      <c r="J204" s="12">
        <f t="shared" ref="J204" si="422">+H204/B204</f>
        <v>1309.0214222222223</v>
      </c>
      <c r="L204" s="13">
        <f t="shared" ref="L204" si="423">+B204</f>
        <v>9</v>
      </c>
      <c r="M204" s="12" t="str">
        <f t="shared" ref="M204" si="424">F204&amp;" Week of "&amp;E204</f>
        <v>2 Week of April</v>
      </c>
      <c r="N204" s="12">
        <f t="shared" ref="N204" si="425">+IF($E204 =$E203,G204-G203,G204)</f>
        <v>632.41948899999988</v>
      </c>
      <c r="O204" s="12">
        <f t="shared" ref="O204" si="426">+IF($E204 =$E203,H204-H203,H204)</f>
        <v>7041.8736890000009</v>
      </c>
      <c r="P204" s="12">
        <f t="shared" ref="P204" si="427">+N204/O204*1000</f>
        <v>89.808411359023992</v>
      </c>
    </row>
    <row r="205" spans="1:16" x14ac:dyDescent="0.25">
      <c r="A205" s="8" t="str">
        <f t="shared" ref="A205" si="428">C205&amp;D205</f>
        <v>20234</v>
      </c>
      <c r="B205" s="9">
        <v>13</v>
      </c>
      <c r="C205" s="10">
        <v>2023</v>
      </c>
      <c r="D205" s="9">
        <v>4</v>
      </c>
      <c r="E205" s="9" t="s">
        <v>17</v>
      </c>
      <c r="F205" s="9">
        <v>3</v>
      </c>
      <c r="G205" s="11">
        <v>1650.849185</v>
      </c>
      <c r="H205" s="11">
        <v>19059.551551</v>
      </c>
      <c r="I205" s="12">
        <f t="shared" ref="I205" si="429">+G205/H205*1000</f>
        <v>86.615321487634091</v>
      </c>
      <c r="J205" s="12">
        <f t="shared" ref="J205" si="430">+H205/B205</f>
        <v>1466.1193500769232</v>
      </c>
      <c r="L205" s="13">
        <f t="shared" ref="L205" si="431">+B205</f>
        <v>13</v>
      </c>
      <c r="M205" s="12" t="str">
        <f t="shared" ref="M205" si="432">F205&amp;" Week of "&amp;E205</f>
        <v>3 Week of April</v>
      </c>
      <c r="N205" s="12">
        <f t="shared" ref="N205" si="433">+IF($E205 =$E204,G205-G204,G205)</f>
        <v>603.39158500000008</v>
      </c>
      <c r="O205" s="12">
        <f t="shared" ref="O205" si="434">+IF($E205 =$E204,H205-H204,H205)</f>
        <v>7278.3587509999998</v>
      </c>
      <c r="P205" s="12">
        <f t="shared" ref="P205" si="435">+N205/O205*1000</f>
        <v>82.902149460151023</v>
      </c>
    </row>
    <row r="206" spans="1:16" x14ac:dyDescent="0.25">
      <c r="A206" s="8" t="str">
        <f t="shared" ref="A206" si="436">C206&amp;D206</f>
        <v>20234</v>
      </c>
      <c r="B206" s="9">
        <v>18</v>
      </c>
      <c r="C206" s="10">
        <v>2023</v>
      </c>
      <c r="D206" s="9">
        <v>4</v>
      </c>
      <c r="E206" s="9" t="s">
        <v>17</v>
      </c>
      <c r="F206" s="9">
        <v>4</v>
      </c>
      <c r="G206" s="11">
        <v>2172.0749230000001</v>
      </c>
      <c r="H206" s="11">
        <v>25203.986181</v>
      </c>
      <c r="I206" s="12">
        <f t="shared" ref="I206" si="437">+G206/H206*1000</f>
        <v>86.179817248012</v>
      </c>
      <c r="J206" s="12">
        <f t="shared" ref="J206" si="438">+H206/B206</f>
        <v>1400.2214544999999</v>
      </c>
      <c r="L206" s="13">
        <f t="shared" ref="L206" si="439">+B206</f>
        <v>18</v>
      </c>
      <c r="M206" s="12" t="str">
        <f t="shared" ref="M206" si="440">F206&amp;" Week of "&amp;E206</f>
        <v>4 Week of April</v>
      </c>
      <c r="N206" s="12">
        <f t="shared" ref="N206" si="441">+IF($E206 =$E205,G206-G205,G206)</f>
        <v>521.22573800000009</v>
      </c>
      <c r="O206" s="12">
        <f t="shared" ref="O206" si="442">+IF($E206 =$E205,H206-H205,H206)</f>
        <v>6144.4346299999997</v>
      </c>
      <c r="P206" s="12">
        <f t="shared" ref="P206" si="443">+N206/O206*1000</f>
        <v>84.828917449155142</v>
      </c>
    </row>
    <row r="207" spans="1:16" x14ac:dyDescent="0.25">
      <c r="A207" s="8" t="str">
        <f t="shared" ref="A207" si="444">C207&amp;D207</f>
        <v>20235</v>
      </c>
      <c r="B207" s="9">
        <v>4</v>
      </c>
      <c r="C207" s="10">
        <v>2023</v>
      </c>
      <c r="D207" s="9">
        <v>5</v>
      </c>
      <c r="E207" s="9" t="s">
        <v>18</v>
      </c>
      <c r="F207" s="9">
        <v>1</v>
      </c>
      <c r="G207" s="11">
        <v>817.17006700000002</v>
      </c>
      <c r="H207" s="11">
        <v>9388.8338860000003</v>
      </c>
      <c r="I207" s="12">
        <f t="shared" ref="I207" si="445">+G207/H207*1000</f>
        <v>87.036375009095551</v>
      </c>
      <c r="J207" s="12">
        <f t="shared" ref="J207" si="446">+H207/B207</f>
        <v>2347.2084715000001</v>
      </c>
      <c r="L207" s="13">
        <f t="shared" ref="L207" si="447">+B207</f>
        <v>4</v>
      </c>
      <c r="M207" s="12" t="str">
        <f t="shared" ref="M207" si="448">F207&amp;" Week of "&amp;E207</f>
        <v>1 Week of May</v>
      </c>
      <c r="N207" s="12">
        <f t="shared" ref="N207" si="449">+IF($E207 =$E206,G207-G206,G207)</f>
        <v>817.17006700000002</v>
      </c>
      <c r="O207" s="12">
        <f t="shared" ref="O207" si="450">+IF($E207 =$E206,H207-H206,H207)</f>
        <v>9388.8338860000003</v>
      </c>
      <c r="P207" s="12">
        <f t="shared" ref="P207" si="451">+N207/O207*1000</f>
        <v>87.036375009095551</v>
      </c>
    </row>
    <row r="208" spans="1:16" x14ac:dyDescent="0.25">
      <c r="A208" s="8" t="str">
        <f t="shared" ref="A208" si="452">C208&amp;D208</f>
        <v>20235</v>
      </c>
      <c r="B208" s="9">
        <v>9</v>
      </c>
      <c r="C208" s="10">
        <v>2023</v>
      </c>
      <c r="D208" s="9">
        <v>5</v>
      </c>
      <c r="E208" s="9" t="s">
        <v>18</v>
      </c>
      <c r="F208" s="9">
        <v>2</v>
      </c>
      <c r="G208" s="11">
        <v>1350.090631</v>
      </c>
      <c r="H208" s="11">
        <v>16068.704546000001</v>
      </c>
      <c r="I208" s="12">
        <f t="shared" ref="I208" si="453">+G208/H208*1000</f>
        <v>84.019880204722512</v>
      </c>
      <c r="J208" s="12">
        <f t="shared" ref="J208" si="454">+H208/B208</f>
        <v>1785.4116162222224</v>
      </c>
      <c r="L208" s="13">
        <f t="shared" ref="L208" si="455">+B208</f>
        <v>9</v>
      </c>
      <c r="M208" s="12" t="str">
        <f t="shared" ref="M208" si="456">F208&amp;" Week of "&amp;E208</f>
        <v>2 Week of May</v>
      </c>
      <c r="N208" s="12">
        <f t="shared" ref="N208" si="457">+IF($E208 =$E207,G208-G207,G208)</f>
        <v>532.92056400000001</v>
      </c>
      <c r="O208" s="12">
        <f t="shared" ref="O208" si="458">+IF($E208 =$E207,H208-H207,H208)</f>
        <v>6679.8706600000005</v>
      </c>
      <c r="P208" s="12">
        <f t="shared" ref="P208" si="459">+N208/O208*1000</f>
        <v>79.780072268644801</v>
      </c>
    </row>
    <row r="209" spans="1:16" x14ac:dyDescent="0.25">
      <c r="A209" s="8" t="str">
        <f t="shared" ref="A209" si="460">C209&amp;D209</f>
        <v>20235</v>
      </c>
      <c r="B209" s="9">
        <v>14</v>
      </c>
      <c r="C209" s="10">
        <v>2023</v>
      </c>
      <c r="D209" s="9">
        <v>5</v>
      </c>
      <c r="E209" s="9" t="s">
        <v>18</v>
      </c>
      <c r="F209" s="9">
        <v>3</v>
      </c>
      <c r="G209" s="11">
        <v>1765.3517859999999</v>
      </c>
      <c r="H209" s="11">
        <v>21548.19641</v>
      </c>
      <c r="I209" s="12">
        <f t="shared" ref="I209" si="461">+G209/H209*1000</f>
        <v>81.925733013123192</v>
      </c>
      <c r="J209" s="12">
        <f t="shared" ref="J209" si="462">+H209/B209</f>
        <v>1539.1568864285714</v>
      </c>
      <c r="L209" s="13">
        <f t="shared" ref="L209" si="463">+B209</f>
        <v>14</v>
      </c>
      <c r="M209" s="12" t="str">
        <f t="shared" ref="M209" si="464">F209&amp;" Week of "&amp;E209</f>
        <v>3 Week of May</v>
      </c>
      <c r="N209" s="12">
        <f t="shared" ref="N209" si="465">+IF($E209 =$E208,G209-G208,G209)</f>
        <v>415.26115499999992</v>
      </c>
      <c r="O209" s="12">
        <f t="shared" ref="O209" si="466">+IF($E209 =$E208,H209-H208,H209)</f>
        <v>5479.4918639999996</v>
      </c>
      <c r="P209" s="12">
        <f t="shared" ref="P209" si="467">+N209/O209*1000</f>
        <v>75.784610198665675</v>
      </c>
    </row>
    <row r="210" spans="1:16" x14ac:dyDescent="0.25">
      <c r="A210" s="8" t="str">
        <f t="shared" ref="A210" si="468">C210&amp;D210</f>
        <v>20235</v>
      </c>
      <c r="B210" s="9">
        <v>22</v>
      </c>
      <c r="C210" s="10">
        <v>2023</v>
      </c>
      <c r="D210" s="9">
        <v>5</v>
      </c>
      <c r="E210" s="9" t="s">
        <v>18</v>
      </c>
      <c r="F210" s="9">
        <v>5</v>
      </c>
      <c r="G210" s="11">
        <v>2920.7570049999999</v>
      </c>
      <c r="H210" s="11">
        <v>35183.905292000003</v>
      </c>
      <c r="I210" s="12">
        <f t="shared" ref="I210" si="469">+G210/H210*1000</f>
        <v>83.014008273382643</v>
      </c>
      <c r="J210" s="12">
        <f t="shared" ref="J210" si="470">+H210/B210</f>
        <v>1599.2684223636365</v>
      </c>
      <c r="L210" s="13">
        <f t="shared" ref="L210" si="471">+B210</f>
        <v>22</v>
      </c>
      <c r="M210" s="12" t="str">
        <f t="shared" ref="M210" si="472">F210&amp;" Week of "&amp;E210</f>
        <v>5 Week of May</v>
      </c>
      <c r="N210" s="12">
        <f t="shared" ref="N210" si="473">+IF($E210 =$E209,G210-G209,G210)</f>
        <v>1155.405219</v>
      </c>
      <c r="O210" s="12">
        <f t="shared" ref="O210" si="474">+IF($E210 =$E209,H210-H209,H210)</f>
        <v>13635.708882000003</v>
      </c>
      <c r="P210" s="12">
        <f t="shared" ref="P210" si="475">+N210/O210*1000</f>
        <v>84.7337845797814</v>
      </c>
    </row>
    <row r="211" spans="1:16" x14ac:dyDescent="0.25">
      <c r="A211" s="8" t="str">
        <f t="shared" ref="A211" si="476">C211&amp;D211</f>
        <v>20236</v>
      </c>
      <c r="B211" s="9">
        <v>6</v>
      </c>
      <c r="C211" s="10">
        <v>2023</v>
      </c>
      <c r="D211" s="9">
        <v>6</v>
      </c>
      <c r="E211" s="9" t="s">
        <v>19</v>
      </c>
      <c r="F211" s="9">
        <v>2</v>
      </c>
      <c r="G211" s="11">
        <v>534.427097</v>
      </c>
      <c r="H211" s="11">
        <v>7449.7459390000004</v>
      </c>
      <c r="I211" s="12">
        <f t="shared" ref="I211:I212" si="477">+G211/H211*1000</f>
        <v>71.737627212524458</v>
      </c>
      <c r="J211" s="12">
        <f t="shared" ref="J211:J212" si="478">+H211/B211</f>
        <v>1241.6243231666667</v>
      </c>
      <c r="L211" s="13">
        <f t="shared" ref="L211" si="479">+B211</f>
        <v>6</v>
      </c>
      <c r="M211" s="12" t="str">
        <f t="shared" ref="M211" si="480">F211&amp;" Week of "&amp;E211</f>
        <v>2 Week of June</v>
      </c>
      <c r="N211" s="12">
        <f t="shared" ref="N211" si="481">+IF($E211 =$E210,G211-G210,G211)</f>
        <v>534.427097</v>
      </c>
      <c r="O211" s="12">
        <f t="shared" ref="O211" si="482">+IF($E211 =$E210,H211-H210,H211)</f>
        <v>7449.7459390000004</v>
      </c>
      <c r="P211" s="12">
        <f t="shared" ref="P211" si="483">+N211/O211*1000</f>
        <v>71.737627212524458</v>
      </c>
    </row>
    <row r="212" spans="1:16" x14ac:dyDescent="0.25">
      <c r="A212" s="8" t="str">
        <f t="shared" ref="A212" si="484">C212&amp;D212</f>
        <v>20236</v>
      </c>
      <c r="B212" s="9">
        <v>11</v>
      </c>
      <c r="C212" s="10">
        <v>2023</v>
      </c>
      <c r="D212" s="9">
        <v>6</v>
      </c>
      <c r="E212" s="9" t="s">
        <v>19</v>
      </c>
      <c r="F212" s="9">
        <v>3</v>
      </c>
      <c r="G212" s="11">
        <v>1148.1177</v>
      </c>
      <c r="H212" s="11">
        <v>16314.8081</v>
      </c>
      <c r="I212" s="12">
        <f t="shared" si="477"/>
        <v>70.372737022876777</v>
      </c>
      <c r="J212" s="12">
        <f t="shared" si="478"/>
        <v>1483.1643727272728</v>
      </c>
      <c r="L212" s="13">
        <f t="shared" ref="L212" si="485">+B212</f>
        <v>11</v>
      </c>
      <c r="M212" s="12" t="str">
        <f t="shared" ref="M212" si="486">F212&amp;" Week of "&amp;E212</f>
        <v>3 Week of June</v>
      </c>
      <c r="N212" s="12">
        <f t="shared" ref="N212" si="487">+IF($E212 =$E211,G212-G211,G212)</f>
        <v>613.69060300000001</v>
      </c>
      <c r="O212" s="12">
        <f t="shared" ref="O212" si="488">+IF($E212 =$E211,H212-H211,H212)</f>
        <v>8865.0621609999998</v>
      </c>
      <c r="P212" s="12">
        <f t="shared" ref="P212" si="489">+N212/O212*1000</f>
        <v>69.225752945061615</v>
      </c>
    </row>
    <row r="213" spans="1:16" x14ac:dyDescent="0.25">
      <c r="A213" s="8" t="str">
        <f t="shared" ref="A213" si="490">C213&amp;D213</f>
        <v>20236</v>
      </c>
      <c r="B213" s="9">
        <v>16</v>
      </c>
      <c r="C213" s="10">
        <v>2023</v>
      </c>
      <c r="D213" s="9">
        <v>6</v>
      </c>
      <c r="E213" s="9" t="s">
        <v>19</v>
      </c>
      <c r="F213" s="9">
        <v>4</v>
      </c>
      <c r="G213" s="11">
        <v>1676.7980680000001</v>
      </c>
      <c r="H213" s="11">
        <v>24387.750318999999</v>
      </c>
      <c r="I213" s="12">
        <f t="shared" ref="I213" si="491">+G213/H213*1000</f>
        <v>68.755750164197835</v>
      </c>
      <c r="J213" s="12">
        <f t="shared" ref="J213" si="492">+H213/B213</f>
        <v>1524.2343949374999</v>
      </c>
      <c r="L213" s="13">
        <f t="shared" ref="L213" si="493">+B213</f>
        <v>16</v>
      </c>
      <c r="M213" s="12" t="str">
        <f t="shared" ref="M213" si="494">F213&amp;" Week of "&amp;E213</f>
        <v>4 Week of June</v>
      </c>
      <c r="N213" s="12">
        <f t="shared" ref="N213" si="495">+IF($E213 =$E212,G213-G212,G213)</f>
        <v>528.68036800000004</v>
      </c>
      <c r="O213" s="12">
        <f t="shared" ref="O213" si="496">+IF($E213 =$E212,H213-H212,H213)</f>
        <v>8072.9422189999987</v>
      </c>
      <c r="P213" s="12">
        <f t="shared" ref="P213" si="497">+N213/O213*1000</f>
        <v>65.487941528397073</v>
      </c>
    </row>
    <row r="214" spans="1:16" x14ac:dyDescent="0.25">
      <c r="A214" s="8" t="str">
        <f t="shared" ref="A214" si="498">C214&amp;D214</f>
        <v>20236</v>
      </c>
      <c r="B214" s="9">
        <v>21</v>
      </c>
      <c r="C214" s="10">
        <v>2023</v>
      </c>
      <c r="D214" s="9">
        <v>6</v>
      </c>
      <c r="E214" s="9" t="s">
        <v>19</v>
      </c>
      <c r="F214" s="9">
        <v>5</v>
      </c>
      <c r="G214" s="11">
        <v>2379.6497730000001</v>
      </c>
      <c r="H214" s="11">
        <v>34414.829304999999</v>
      </c>
      <c r="I214" s="12">
        <f t="shared" ref="I214" si="499">+G214/H214*1000</f>
        <v>69.146057704091817</v>
      </c>
      <c r="J214" s="12">
        <f t="shared" ref="J214" si="500">+H214/B214</f>
        <v>1638.8013954761905</v>
      </c>
      <c r="L214" s="13">
        <f t="shared" ref="L214" si="501">+B214</f>
        <v>21</v>
      </c>
      <c r="M214" s="12" t="str">
        <f t="shared" ref="M214" si="502">F214&amp;" Week of "&amp;E214</f>
        <v>5 Week of June</v>
      </c>
      <c r="N214" s="12">
        <f t="shared" ref="N214" si="503">+IF($E214 =$E213,G214-G213,G214)</f>
        <v>702.85170500000004</v>
      </c>
      <c r="O214" s="12">
        <f t="shared" ref="O214" si="504">+IF($E214 =$E213,H214-H213,H214)</f>
        <v>10027.078986</v>
      </c>
      <c r="P214" s="12">
        <f t="shared" ref="P214" si="505">+N214/O214*1000</f>
        <v>70.095359374483337</v>
      </c>
    </row>
    <row r="215" spans="1:16" x14ac:dyDescent="0.25">
      <c r="A215" s="8" t="str">
        <f t="shared" ref="A215" si="506">C215&amp;D215</f>
        <v>20237</v>
      </c>
      <c r="B215" s="9">
        <v>5</v>
      </c>
      <c r="C215" s="10">
        <v>2023</v>
      </c>
      <c r="D215" s="9">
        <v>7</v>
      </c>
      <c r="E215" s="9" t="s">
        <v>20</v>
      </c>
      <c r="F215" s="9">
        <v>1</v>
      </c>
      <c r="G215" s="11">
        <v>565.23347000000001</v>
      </c>
      <c r="H215" s="11">
        <v>7305.2442300000002</v>
      </c>
      <c r="I215" s="12">
        <f t="shared" ref="I215" si="507">+G215/H215*1000</f>
        <v>77.373658183636124</v>
      </c>
      <c r="J215" s="12">
        <f t="shared" ref="J215" si="508">+H215/B215</f>
        <v>1461.0488460000001</v>
      </c>
      <c r="L215" s="13">
        <f t="shared" ref="L215" si="509">+B215</f>
        <v>5</v>
      </c>
      <c r="M215" s="12" t="str">
        <f t="shared" ref="M215" si="510">F215&amp;" Week of "&amp;E215</f>
        <v>1 Week of July</v>
      </c>
      <c r="N215" s="12">
        <f t="shared" ref="N215" si="511">+IF($E215 =$E214,G215-G214,G215)</f>
        <v>565.23347000000001</v>
      </c>
      <c r="O215" s="12">
        <f t="shared" ref="O215" si="512">+IF($E215 =$E214,H215-H214,H215)</f>
        <v>7305.2442300000002</v>
      </c>
      <c r="P215" s="12">
        <f t="shared" ref="P215" si="513">+N215/O215*1000</f>
        <v>77.373658183636124</v>
      </c>
    </row>
    <row r="216" spans="1:16" x14ac:dyDescent="0.25">
      <c r="A216" s="8" t="str">
        <f t="shared" ref="A216" si="514">C216&amp;D216</f>
        <v>20237</v>
      </c>
      <c r="B216" s="9">
        <v>10</v>
      </c>
      <c r="C216" s="10">
        <v>2023</v>
      </c>
      <c r="D216" s="9">
        <v>7</v>
      </c>
      <c r="E216" s="9" t="s">
        <v>20</v>
      </c>
      <c r="F216" s="9">
        <v>2</v>
      </c>
      <c r="G216" s="11">
        <v>1129.6947</v>
      </c>
      <c r="H216" s="11">
        <v>14584.2382</v>
      </c>
      <c r="I216" s="12">
        <f t="shared" ref="I216" si="515">+G216/H216*1000</f>
        <v>77.459973192154806</v>
      </c>
      <c r="J216" s="12">
        <f t="shared" ref="J216" si="516">+H216/B216</f>
        <v>1458.42382</v>
      </c>
      <c r="L216" s="13">
        <f t="shared" ref="L216" si="517">+B216</f>
        <v>10</v>
      </c>
      <c r="M216" s="12" t="str">
        <f t="shared" ref="M216" si="518">F216&amp;" Week of "&amp;E216</f>
        <v>2 Week of July</v>
      </c>
      <c r="N216" s="12">
        <f t="shared" ref="N216" si="519">+IF($E216 =$E215,G216-G215,G216)</f>
        <v>564.46123</v>
      </c>
      <c r="O216" s="12">
        <f t="shared" ref="O216" si="520">+IF($E216 =$E215,H216-H215,H216)</f>
        <v>7278.9939699999995</v>
      </c>
      <c r="P216" s="12">
        <f t="shared" ref="P216" si="521">+N216/O216*1000</f>
        <v>77.546599478773857</v>
      </c>
    </row>
    <row r="217" spans="1:16" x14ac:dyDescent="0.25">
      <c r="A217" s="8" t="str">
        <f t="shared" ref="A217" si="522">C217&amp;D217</f>
        <v>20237</v>
      </c>
      <c r="B217" s="9">
        <v>15</v>
      </c>
      <c r="C217" s="10">
        <v>2023</v>
      </c>
      <c r="D217" s="9">
        <v>7</v>
      </c>
      <c r="E217" s="9" t="s">
        <v>20</v>
      </c>
      <c r="F217" s="9">
        <v>3</v>
      </c>
      <c r="G217" s="11">
        <v>1650.701491</v>
      </c>
      <c r="H217" s="11">
        <v>21662.962791999998</v>
      </c>
      <c r="I217" s="12">
        <f t="shared" ref="I217" si="523">+G217/H217*1000</f>
        <v>76.199248775407298</v>
      </c>
      <c r="J217" s="12">
        <f t="shared" ref="J217" si="524">+H217/B217</f>
        <v>1444.1975194666666</v>
      </c>
      <c r="L217" s="13">
        <f t="shared" ref="L217" si="525">+B217</f>
        <v>15</v>
      </c>
      <c r="M217" s="12" t="str">
        <f t="shared" ref="M217" si="526">F217&amp;" Week of "&amp;E217</f>
        <v>3 Week of July</v>
      </c>
      <c r="N217" s="12">
        <f t="shared" ref="N217" si="527">+IF($E217 =$E216,G217-G216,G217)</f>
        <v>521.00679100000002</v>
      </c>
      <c r="O217" s="12">
        <f t="shared" ref="O217" si="528">+IF($E217 =$E216,H217-H216,H217)</f>
        <v>7078.7245919999987</v>
      </c>
      <c r="P217" s="12">
        <f t="shared" ref="P217" si="529">+N217/O217*1000</f>
        <v>73.601788603107181</v>
      </c>
    </row>
    <row r="218" spans="1:16" x14ac:dyDescent="0.25">
      <c r="A218" s="8" t="str">
        <f t="shared" ref="A218" si="530">C218&amp;D218</f>
        <v>20237</v>
      </c>
      <c r="B218" s="9">
        <v>21</v>
      </c>
      <c r="C218" s="10">
        <v>2023</v>
      </c>
      <c r="D218" s="9">
        <v>7</v>
      </c>
      <c r="E218" s="9" t="s">
        <v>20</v>
      </c>
      <c r="F218" s="9">
        <v>5</v>
      </c>
      <c r="G218" s="11">
        <v>2397.3687020000002</v>
      </c>
      <c r="H218" s="11">
        <v>32052.775164999999</v>
      </c>
      <c r="I218" s="12">
        <f t="shared" ref="I218" si="531">+G218/H218*1000</f>
        <v>74.794419193312308</v>
      </c>
      <c r="J218" s="12">
        <f t="shared" ref="J218" si="532">+H218/B218</f>
        <v>1526.3226269047618</v>
      </c>
      <c r="L218" s="13">
        <f t="shared" ref="L218" si="533">+B218</f>
        <v>21</v>
      </c>
      <c r="M218" s="12" t="str">
        <f t="shared" ref="M218" si="534">F218&amp;" Week of "&amp;E218</f>
        <v>5 Week of July</v>
      </c>
      <c r="N218" s="12">
        <f t="shared" ref="N218" si="535">+IF($E218 =$E217,G218-G217,G218)</f>
        <v>746.66721100000018</v>
      </c>
      <c r="O218" s="12">
        <f t="shared" ref="O218" si="536">+IF($E218 =$E217,H218-H217,H218)</f>
        <v>10389.812373000001</v>
      </c>
      <c r="P218" s="12">
        <f t="shared" ref="P218" si="537">+N218/O218*1000</f>
        <v>71.865321932123024</v>
      </c>
    </row>
    <row r="219" spans="1:16" x14ac:dyDescent="0.25">
      <c r="A219" s="8" t="str">
        <f t="shared" ref="A219" si="538">C219&amp;D219</f>
        <v>20238</v>
      </c>
      <c r="B219" s="9">
        <v>4</v>
      </c>
      <c r="C219" s="10">
        <v>2023</v>
      </c>
      <c r="D219" s="9">
        <v>8</v>
      </c>
      <c r="E219" s="9" t="s">
        <v>21</v>
      </c>
      <c r="F219" s="9">
        <v>1</v>
      </c>
      <c r="G219" s="11">
        <v>612.57205999999996</v>
      </c>
      <c r="H219" s="11">
        <v>8366.3463310000006</v>
      </c>
      <c r="I219" s="12">
        <f t="shared" ref="I219" si="539">+G219/H219*1000</f>
        <v>73.218587393426887</v>
      </c>
      <c r="J219" s="12">
        <f t="shared" ref="J219" si="540">+H219/B219</f>
        <v>2091.5865827500002</v>
      </c>
      <c r="L219" s="13">
        <f t="shared" ref="L219" si="541">+B219</f>
        <v>4</v>
      </c>
      <c r="M219" s="12" t="str">
        <f t="shared" ref="M219" si="542">F219&amp;" Week of "&amp;E219</f>
        <v>1 Week of August</v>
      </c>
      <c r="N219" s="12">
        <f t="shared" ref="N219" si="543">+IF($E219 =$E218,G219-G218,G219)</f>
        <v>612.57205999999996</v>
      </c>
      <c r="O219" s="12">
        <f t="shared" ref="O219" si="544">+IF($E219 =$E218,H219-H218,H219)</f>
        <v>8366.3463310000006</v>
      </c>
      <c r="P219" s="12">
        <f t="shared" ref="P219" si="545">+N219/O219*1000</f>
        <v>73.218587393426887</v>
      </c>
    </row>
    <row r="220" spans="1:16" x14ac:dyDescent="0.25">
      <c r="A220" s="8" t="str">
        <f t="shared" ref="A220" si="546">C220&amp;D220</f>
        <v>20238</v>
      </c>
      <c r="B220" s="9">
        <v>9</v>
      </c>
      <c r="C220" s="10">
        <v>2023</v>
      </c>
      <c r="D220" s="9">
        <v>8</v>
      </c>
      <c r="E220" s="9" t="s">
        <v>21</v>
      </c>
      <c r="F220" s="9">
        <v>2</v>
      </c>
      <c r="G220" s="11">
        <v>1131.609076</v>
      </c>
      <c r="H220" s="11">
        <v>15022.047264999999</v>
      </c>
      <c r="I220" s="12">
        <f t="shared" ref="I220" si="547">+G220/H220*1000</f>
        <v>75.329883872522885</v>
      </c>
      <c r="J220" s="12">
        <f t="shared" ref="J220" si="548">+H220/B220</f>
        <v>1669.1163627777778</v>
      </c>
      <c r="L220" s="13">
        <f t="shared" ref="L220" si="549">+B220</f>
        <v>9</v>
      </c>
      <c r="M220" s="12" t="str">
        <f t="shared" ref="M220" si="550">F220&amp;" Week of "&amp;E220</f>
        <v>2 Week of August</v>
      </c>
      <c r="N220" s="12">
        <f t="shared" ref="N220" si="551">+IF($E220 =$E219,G220-G219,G220)</f>
        <v>519.03701599999999</v>
      </c>
      <c r="O220" s="12">
        <f t="shared" ref="O220" si="552">+IF($E220 =$E219,H220-H219,H220)</f>
        <v>6655.7009339999986</v>
      </c>
      <c r="P220" s="12">
        <f t="shared" ref="P220" si="553">+N220/O220*1000</f>
        <v>77.983824866371336</v>
      </c>
    </row>
    <row r="221" spans="1:16" x14ac:dyDescent="0.25">
      <c r="A221" s="8" t="str">
        <f t="shared" ref="A221" si="554">C221&amp;D221</f>
        <v>20238</v>
      </c>
      <c r="B221" s="9">
        <v>14</v>
      </c>
      <c r="C221" s="10">
        <v>2023</v>
      </c>
      <c r="D221" s="9">
        <v>8</v>
      </c>
      <c r="E221" s="9" t="s">
        <v>21</v>
      </c>
      <c r="F221" s="9">
        <v>3</v>
      </c>
      <c r="G221" s="11">
        <v>1716.6102470000001</v>
      </c>
      <c r="H221" s="11">
        <v>22652.384596</v>
      </c>
      <c r="I221" s="12">
        <f t="shared" ref="I221" si="555">+G221/H221*1000</f>
        <v>75.780553686304728</v>
      </c>
      <c r="J221" s="12">
        <f t="shared" ref="J221" si="556">+H221/B221</f>
        <v>1618.0274711428572</v>
      </c>
      <c r="L221" s="13">
        <f t="shared" ref="L221" si="557">+B221</f>
        <v>14</v>
      </c>
      <c r="M221" s="12" t="str">
        <f t="shared" ref="M221" si="558">F221&amp;" Week of "&amp;E221</f>
        <v>3 Week of August</v>
      </c>
      <c r="N221" s="12">
        <f t="shared" ref="N221" si="559">+IF($E221 =$E220,G221-G220,G221)</f>
        <v>585.00117100000011</v>
      </c>
      <c r="O221" s="12">
        <f t="shared" ref="O221" si="560">+IF($E221 =$E220,H221-H220,H221)</f>
        <v>7630.3373310000006</v>
      </c>
      <c r="P221" s="12">
        <f t="shared" ref="P221" si="561">+N221/O221*1000</f>
        <v>76.667799288938156</v>
      </c>
    </row>
    <row r="222" spans="1:16" x14ac:dyDescent="0.25">
      <c r="A222" s="8"/>
      <c r="B222" s="18"/>
      <c r="C222" s="19"/>
      <c r="D222" s="18"/>
      <c r="E222" s="18"/>
      <c r="F222" s="18"/>
      <c r="G222" s="11"/>
      <c r="H222" s="11"/>
      <c r="I222" s="12"/>
      <c r="J222" s="12"/>
      <c r="L222" s="13"/>
      <c r="M222" s="12"/>
      <c r="N222" s="12"/>
      <c r="O222" s="12"/>
      <c r="P222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MDIC - IO Exports Weekly</vt:lpstr>
    </vt:vector>
  </TitlesOfParts>
  <Company>Morgan Stanley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Maia de Freitas, Mateus (Research)</dc:creator>
  <cp:lastModifiedBy>Otavio Batini</cp:lastModifiedBy>
  <dcterms:created xsi:type="dcterms:W3CDTF">2022-03-31T19:20:19Z</dcterms:created>
  <dcterms:modified xsi:type="dcterms:W3CDTF">2023-08-31T16:25:12Z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7f119e6-c6cd-44b0-a5ee-ac1aff68c56e_Enabled">
    <vt:lpwstr>true</vt:lpwstr>
  </property>
  <property fmtid="{D5CDD505-2E9C-101B-9397-08002B2CF9AE}" pid="3" name="MSIP_Label_07f119e6-c6cd-44b0-a5ee-ac1aff68c56e_SetDate">
    <vt:lpwstr>2022-06-13T19:13:15Z</vt:lpwstr>
  </property>
  <property fmtid="{D5CDD505-2E9C-101B-9397-08002B2CF9AE}" pid="4" name="MSIP_Label_07f119e6-c6cd-44b0-a5ee-ac1aff68c56e_Method">
    <vt:lpwstr>Standard</vt:lpwstr>
  </property>
  <property fmtid="{D5CDD505-2E9C-101B-9397-08002B2CF9AE}" pid="5" name="MSIP_Label_07f119e6-c6cd-44b0-a5ee-ac1aff68c56e_Name">
    <vt:lpwstr>Confidential v1</vt:lpwstr>
  </property>
  <property fmtid="{D5CDD505-2E9C-101B-9397-08002B2CF9AE}" pid="6" name="MSIP_Label_07f119e6-c6cd-44b0-a5ee-ac1aff68c56e_SiteId">
    <vt:lpwstr>e29b8111-49f8-418d-ac2a-935335a52614</vt:lpwstr>
  </property>
  <property fmtid="{D5CDD505-2E9C-101B-9397-08002B2CF9AE}" pid="7" name="MSIP_Label_07f119e6-c6cd-44b0-a5ee-ac1aff68c56e_ActionId">
    <vt:lpwstr>bdb44429-163b-480c-9003-ba28a2273d67</vt:lpwstr>
  </property>
  <property fmtid="{D5CDD505-2E9C-101B-9397-08002B2CF9AE}" pid="8" name="MSIP_Label_07f119e6-c6cd-44b0-a5ee-ac1aff68c56e_ContentBits">
    <vt:lpwstr>0</vt:lpwstr>
  </property>
</Properties>
</file>