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umou Barry\Downloads\"/>
    </mc:Choice>
  </mc:AlternateContent>
  <xr:revisionPtr revIDLastSave="0" documentId="13_ncr:1_{764F547D-0F34-4C93-B61F-B362BD1150B4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Model1" sheetId="5" r:id="rId1"/>
    <sheet name="Sensitivity Report 1" sheetId="7" r:id="rId2"/>
    <sheet name="Model2" sheetId="4" r:id="rId3"/>
    <sheet name="Sensitivity Report 2" sheetId="8" r:id="rId4"/>
    <sheet name="Model3" sheetId="6" r:id="rId5"/>
    <sheet name="Sensitivity Report 3" sheetId="9" r:id="rId6"/>
  </sheets>
  <definedNames>
    <definedName name="solver_adj" localSheetId="0" hidden="1">Model1!$B$41:$B$64</definedName>
    <definedName name="solver_adj" localSheetId="2" hidden="1">Model2!$B$41:$B$64</definedName>
    <definedName name="solver_adj" localSheetId="4" hidden="1">Model3!$B$41:$B$64</definedName>
    <definedName name="solver_cvg" localSheetId="0" hidden="1">0.0001</definedName>
    <definedName name="solver_cvg" localSheetId="2" hidden="1">0.0001</definedName>
    <definedName name="solver_cvg" localSheetId="4" hidden="1">0.0001</definedName>
    <definedName name="solver_drv" localSheetId="0" hidden="1">2</definedName>
    <definedName name="solver_drv" localSheetId="2" hidden="1">2</definedName>
    <definedName name="solver_drv" localSheetId="4" hidden="1">1</definedName>
    <definedName name="solver_eng" localSheetId="0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2" hidden="1">2147483647</definedName>
    <definedName name="solver_itr" localSheetId="4" hidden="1">2147483647</definedName>
    <definedName name="solver_lhs1" localSheetId="0" hidden="1">Model1!$A$100:$A$123</definedName>
    <definedName name="solver_lhs1" localSheetId="2" hidden="1">Model2!$A$72</definedName>
    <definedName name="solver_lhs1" localSheetId="4" hidden="1">Model3!$A$72:$A$75</definedName>
    <definedName name="solver_lhs2" localSheetId="0" hidden="1">Model1!$A$100:$A$123</definedName>
    <definedName name="solver_lhs2" localSheetId="2" hidden="1">Model2!$A$73:$A$84</definedName>
    <definedName name="solver_lhs2" localSheetId="4" hidden="1">Model3!$A$76:$A$83</definedName>
    <definedName name="solver_lhs3" localSheetId="0" hidden="1">Model1!$A$72:$A$75</definedName>
    <definedName name="solver_lhs3" localSheetId="2" hidden="1">Model2!$A$87:$A$110</definedName>
    <definedName name="solver_lhs3" localSheetId="4" hidden="1">Model3!$A$85</definedName>
    <definedName name="solver_lhs4" localSheetId="0" hidden="1">Model1!$A$76:$A$83</definedName>
    <definedName name="solver_lhs4" localSheetId="2" hidden="1">Model2!$A$87:$A$110</definedName>
    <definedName name="solver_lhs4" localSheetId="4" hidden="1">Model3!$A$85:$A$97</definedName>
    <definedName name="solver_lhs5" localSheetId="0" hidden="1">Model1!$A$85</definedName>
    <definedName name="solver_lhs6" localSheetId="0" hidden="1">Model1!$A$86:$A$97</definedName>
    <definedName name="solver_mip" localSheetId="0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2" hidden="1">4</definedName>
    <definedName name="solver_num" localSheetId="4" hidden="1">4</definedName>
    <definedName name="solver_nwt" localSheetId="0" hidden="1">1</definedName>
    <definedName name="solver_nwt" localSheetId="2" hidden="1">1</definedName>
    <definedName name="solver_nwt" localSheetId="4" hidden="1">1</definedName>
    <definedName name="solver_opt" localSheetId="0" hidden="1">Model1!$E$65</definedName>
    <definedName name="solver_opt" localSheetId="2" hidden="1">Model2!$E$65</definedName>
    <definedName name="solver_opt" localSheetId="4" hidden="1">Model3!$E$65</definedName>
    <definedName name="solver_pre" localSheetId="0" hidden="1">0.000001</definedName>
    <definedName name="solver_pre" localSheetId="2" hidden="1">0.000001</definedName>
    <definedName name="solver_pre" localSheetId="4" hidden="1">0.000001</definedName>
    <definedName name="solver_rbv" localSheetId="0" hidden="1">2</definedName>
    <definedName name="solver_rbv" localSheetId="2" hidden="1">2</definedName>
    <definedName name="solver_rbv" localSheetId="4" hidden="1">1</definedName>
    <definedName name="solver_rel1" localSheetId="0" hidden="1">1</definedName>
    <definedName name="solver_rel1" localSheetId="2" hidden="1">1</definedName>
    <definedName name="solver_rel1" localSheetId="4" hidden="1">3</definedName>
    <definedName name="solver_rel2" localSheetId="0" hidden="1">3</definedName>
    <definedName name="solver_rel2" localSheetId="2" hidden="1">3</definedName>
    <definedName name="solver_rel2" localSheetId="4" hidden="1">1</definedName>
    <definedName name="solver_rel3" localSheetId="0" hidden="1">3</definedName>
    <definedName name="solver_rel3" localSheetId="2" hidden="1">1</definedName>
    <definedName name="solver_rel3" localSheetId="4" hidden="1">1</definedName>
    <definedName name="solver_rel4" localSheetId="0" hidden="1">1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6" localSheetId="0" hidden="1">3</definedName>
    <definedName name="solver_rhs1" localSheetId="0" hidden="1">Model1!$I$100:$I$123</definedName>
    <definedName name="solver_rhs1" localSheetId="2" hidden="1">Model2!$C$72</definedName>
    <definedName name="solver_rhs1" localSheetId="4" hidden="1">Model3!$C$72:$C$75</definedName>
    <definedName name="solver_rhs2" localSheetId="0" hidden="1">Model1!$E$100:$E$123</definedName>
    <definedName name="solver_rhs2" localSheetId="2" hidden="1">Model2!$C$73:$C$84</definedName>
    <definedName name="solver_rhs2" localSheetId="4" hidden="1">Model3!$C$76:$C$83</definedName>
    <definedName name="solver_rhs3" localSheetId="0" hidden="1">Model1!$C$72:$C$75</definedName>
    <definedName name="solver_rhs3" localSheetId="2" hidden="1">Model2!$I$87:$I$110</definedName>
    <definedName name="solver_rhs3" localSheetId="4" hidden="1">Model3!$C$85</definedName>
    <definedName name="solver_rhs4" localSheetId="0" hidden="1">Model1!$C$76:$C$83</definedName>
    <definedName name="solver_rhs4" localSheetId="2" hidden="1">Model2!$E$87:$E$110</definedName>
    <definedName name="solver_rhs4" localSheetId="4" hidden="1">Model3!$C$85:$C$97</definedName>
    <definedName name="solver_rhs5" localSheetId="0" hidden="1">Model1!$C$85</definedName>
    <definedName name="solver_rhs6" localSheetId="0" hidden="1">Model1!$C$86:$C$97</definedName>
    <definedName name="solver_rlx" localSheetId="0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2" hidden="1">0</definedName>
    <definedName name="solver_rsd" localSheetId="4" hidden="1">0</definedName>
    <definedName name="solver_scl" localSheetId="0" hidden="1">2</definedName>
    <definedName name="solver_scl" localSheetId="2" hidden="1">2</definedName>
    <definedName name="solver_scl" localSheetId="4" hidden="1">1</definedName>
    <definedName name="solver_sho" localSheetId="0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2" hidden="1">0.01</definedName>
    <definedName name="solver_tol" localSheetId="4" hidden="1">0.01</definedName>
    <definedName name="solver_typ" localSheetId="0" hidden="1">2</definedName>
    <definedName name="solver_typ" localSheetId="2" hidden="1">2</definedName>
    <definedName name="solver_typ" localSheetId="4" hidden="1">2</definedName>
    <definedName name="solver_val" localSheetId="0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2" hidden="1">3</definedName>
    <definedName name="solver_ver" localSheetId="4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YLQw+hpE1mPlRao9g/j/lqkKuJhRCNKZCr07N29E29M="/>
    </ext>
  </extLst>
</workbook>
</file>

<file path=xl/calcChain.xml><?xml version="1.0" encoding="utf-8"?>
<calcChain xmlns="http://schemas.openxmlformats.org/spreadsheetml/2006/main">
  <c r="C76" i="5" l="1"/>
  <c r="C76" i="6"/>
  <c r="C97" i="5"/>
  <c r="C93" i="5"/>
  <c r="C89" i="5"/>
  <c r="C83" i="5"/>
  <c r="A83" i="5"/>
  <c r="A82" i="5"/>
  <c r="C81" i="5"/>
  <c r="A81" i="5"/>
  <c r="C80" i="5"/>
  <c r="A80" i="5"/>
  <c r="C79" i="5"/>
  <c r="A79" i="5"/>
  <c r="A78" i="5"/>
  <c r="C75" i="5"/>
  <c r="A74" i="5"/>
  <c r="C73" i="5"/>
  <c r="A73" i="5"/>
  <c r="C72" i="5"/>
  <c r="A72" i="5"/>
  <c r="D64" i="5"/>
  <c r="C64" i="5"/>
  <c r="E64" i="5" s="1" a="1"/>
  <c r="E64" i="5" s="1"/>
  <c r="A123" i="5" s="1"/>
  <c r="D63" i="5"/>
  <c r="C63" i="5"/>
  <c r="E63" i="5" s="1" a="1"/>
  <c r="E63" i="5" s="1"/>
  <c r="A122" i="5" s="1"/>
  <c r="D62" i="5"/>
  <c r="C62" i="5"/>
  <c r="E62" i="5" s="1" a="1"/>
  <c r="E62" i="5" s="1"/>
  <c r="A121" i="5" s="1"/>
  <c r="D61" i="5"/>
  <c r="C61" i="5"/>
  <c r="E61" i="5" s="1" a="1"/>
  <c r="E61" i="5" s="1"/>
  <c r="A120" i="5" s="1"/>
  <c r="D60" i="5"/>
  <c r="C60" i="5"/>
  <c r="E60" i="5" s="1" a="1"/>
  <c r="E60" i="5" s="1"/>
  <c r="A119" i="5" s="1"/>
  <c r="D59" i="5"/>
  <c r="C59" i="5"/>
  <c r="E59" i="5" s="1" a="1"/>
  <c r="E59" i="5" s="1"/>
  <c r="A118" i="5" s="1"/>
  <c r="D58" i="5"/>
  <c r="C58" i="5"/>
  <c r="E58" i="5" s="1" a="1"/>
  <c r="E58" i="5" s="1"/>
  <c r="A117" i="5" s="1"/>
  <c r="D57" i="5"/>
  <c r="C57" i="5"/>
  <c r="E57" i="5" s="1" a="1"/>
  <c r="E57" i="5" s="1"/>
  <c r="A116" i="5" s="1"/>
  <c r="D56" i="5"/>
  <c r="C56" i="5"/>
  <c r="E56" i="5" s="1" a="1"/>
  <c r="E56" i="5" s="1"/>
  <c r="A115" i="5" s="1"/>
  <c r="D55" i="5"/>
  <c r="C55" i="5"/>
  <c r="E55" i="5" s="1" a="1"/>
  <c r="E55" i="5" s="1"/>
  <c r="A114" i="5" s="1"/>
  <c r="D54" i="5"/>
  <c r="C54" i="5"/>
  <c r="E54" i="5" s="1" a="1"/>
  <c r="E54" i="5" s="1"/>
  <c r="A113" i="5" s="1"/>
  <c r="D53" i="5"/>
  <c r="C53" i="5"/>
  <c r="E53" i="5" s="1" a="1"/>
  <c r="E53" i="5" s="1"/>
  <c r="A112" i="5" s="1"/>
  <c r="D52" i="5"/>
  <c r="C52" i="5"/>
  <c r="E52" i="5" s="1" a="1"/>
  <c r="E52" i="5" s="1"/>
  <c r="A111" i="5" s="1"/>
  <c r="D51" i="5"/>
  <c r="C51" i="5"/>
  <c r="E51" i="5" s="1" a="1"/>
  <c r="E51" i="5" s="1"/>
  <c r="A110" i="5" s="1"/>
  <c r="D50" i="5"/>
  <c r="C50" i="5"/>
  <c r="E50" i="5" s="1" a="1"/>
  <c r="E50" i="5" s="1"/>
  <c r="A109" i="5" s="1"/>
  <c r="D49" i="5"/>
  <c r="C49" i="5"/>
  <c r="E49" i="5" s="1" a="1"/>
  <c r="E49" i="5" s="1"/>
  <c r="A108" i="5" s="1"/>
  <c r="D48" i="5"/>
  <c r="C48" i="5"/>
  <c r="E48" i="5" s="1" a="1"/>
  <c r="E48" i="5" s="1"/>
  <c r="A107" i="5" s="1"/>
  <c r="D47" i="5"/>
  <c r="C47" i="5"/>
  <c r="E47" i="5" s="1" a="1"/>
  <c r="E47" i="5" s="1"/>
  <c r="A106" i="5" s="1"/>
  <c r="D46" i="5"/>
  <c r="C46" i="5"/>
  <c r="E46" i="5" s="1" a="1"/>
  <c r="E46" i="5" s="1"/>
  <c r="A105" i="5" s="1"/>
  <c r="D45" i="5"/>
  <c r="C45" i="5"/>
  <c r="E45" i="5" s="1" a="1"/>
  <c r="E45" i="5" s="1"/>
  <c r="A104" i="5" s="1"/>
  <c r="D44" i="5"/>
  <c r="C44" i="5"/>
  <c r="E44" i="5" s="1" a="1"/>
  <c r="E44" i="5" s="1"/>
  <c r="A103" i="5" s="1"/>
  <c r="D43" i="5"/>
  <c r="C43" i="5"/>
  <c r="E43" i="5" s="1" a="1"/>
  <c r="E43" i="5" s="1"/>
  <c r="A102" i="5" s="1"/>
  <c r="D41" i="5"/>
  <c r="C41" i="5"/>
  <c r="E41" i="5" s="1" a="1"/>
  <c r="E41" i="5" s="1"/>
  <c r="F38" i="5"/>
  <c r="C96" i="5" s="1"/>
  <c r="E38" i="5"/>
  <c r="C92" i="5" s="1"/>
  <c r="D38" i="5"/>
  <c r="I38" i="5" s="1"/>
  <c r="C38" i="5"/>
  <c r="C88" i="5" s="1"/>
  <c r="I37" i="5"/>
  <c r="H37" i="5"/>
  <c r="C24" i="5"/>
  <c r="C23" i="5"/>
  <c r="C22" i="5"/>
  <c r="C21" i="5"/>
  <c r="A97" i="6"/>
  <c r="A96" i="6"/>
  <c r="A95" i="6"/>
  <c r="A94" i="6"/>
  <c r="A93" i="6"/>
  <c r="A92" i="6"/>
  <c r="A91" i="6"/>
  <c r="A90" i="6"/>
  <c r="A89" i="6"/>
  <c r="A88" i="6"/>
  <c r="A87" i="6"/>
  <c r="A86" i="6"/>
  <c r="A83" i="6"/>
  <c r="A82" i="6"/>
  <c r="A81" i="6"/>
  <c r="A80" i="6"/>
  <c r="A79" i="6"/>
  <c r="A78" i="6"/>
  <c r="A77" i="6"/>
  <c r="A76" i="6"/>
  <c r="A75" i="6"/>
  <c r="A74" i="6"/>
  <c r="A73" i="6"/>
  <c r="A72" i="6"/>
  <c r="D64" i="6"/>
  <c r="C64" i="6"/>
  <c r="E64" i="6" s="1" a="1"/>
  <c r="E64" i="6" s="1"/>
  <c r="D63" i="6"/>
  <c r="C63" i="6"/>
  <c r="E63" i="6" s="1" a="1"/>
  <c r="E63" i="6" s="1"/>
  <c r="D62" i="6"/>
  <c r="D61" i="6"/>
  <c r="D60" i="6"/>
  <c r="D59" i="6"/>
  <c r="D58" i="6"/>
  <c r="C58" i="6"/>
  <c r="E58" i="6" s="1" a="1"/>
  <c r="E58" i="6" s="1"/>
  <c r="D57" i="6"/>
  <c r="C57" i="6"/>
  <c r="E57" i="6" s="1" a="1"/>
  <c r="E57" i="6" s="1"/>
  <c r="D56" i="6"/>
  <c r="C56" i="6"/>
  <c r="E56" i="6" s="1" a="1"/>
  <c r="E56" i="6" s="1"/>
  <c r="D55" i="6"/>
  <c r="C55" i="6"/>
  <c r="E55" i="6" s="1" a="1"/>
  <c r="E55" i="6" s="1"/>
  <c r="D54" i="6"/>
  <c r="C54" i="6"/>
  <c r="E54" i="6" s="1" a="1"/>
  <c r="E54" i="6" s="1"/>
  <c r="D53" i="6"/>
  <c r="C53" i="6"/>
  <c r="E53" i="6" s="1" a="1"/>
  <c r="E53" i="6" s="1"/>
  <c r="D52" i="6"/>
  <c r="C52" i="6"/>
  <c r="E52" i="6" s="1" a="1"/>
  <c r="E52" i="6" s="1"/>
  <c r="D51" i="6"/>
  <c r="C51" i="6"/>
  <c r="E51" i="6" s="1" a="1"/>
  <c r="E51" i="6" s="1"/>
  <c r="D50" i="6"/>
  <c r="C50" i="6"/>
  <c r="E50" i="6" s="1" a="1"/>
  <c r="E50" i="6" s="1"/>
  <c r="D49" i="6"/>
  <c r="C49" i="6"/>
  <c r="E49" i="6" s="1" a="1"/>
  <c r="E49" i="6" s="1"/>
  <c r="D48" i="6"/>
  <c r="C48" i="6"/>
  <c r="E48" i="6" s="1" a="1"/>
  <c r="E48" i="6" s="1"/>
  <c r="D47" i="6"/>
  <c r="C47" i="6"/>
  <c r="E47" i="6" s="1" a="1"/>
  <c r="E47" i="6" s="1"/>
  <c r="D46" i="6"/>
  <c r="C46" i="6"/>
  <c r="E46" i="6" s="1" a="1"/>
  <c r="E46" i="6" s="1"/>
  <c r="D45" i="6"/>
  <c r="C45" i="6"/>
  <c r="E45" i="6" s="1" a="1"/>
  <c r="E45" i="6" s="1"/>
  <c r="D44" i="6"/>
  <c r="C44" i="6"/>
  <c r="E44" i="6" s="1" a="1"/>
  <c r="E44" i="6" s="1"/>
  <c r="D43" i="6"/>
  <c r="C43" i="6"/>
  <c r="E43" i="6" s="1" a="1"/>
  <c r="E43" i="6" s="1"/>
  <c r="D42" i="6"/>
  <c r="C42" i="6"/>
  <c r="E42" i="6" s="1" a="1"/>
  <c r="E42" i="6" s="1"/>
  <c r="D41" i="6"/>
  <c r="C41" i="6"/>
  <c r="E41" i="6" s="1" a="1"/>
  <c r="E41" i="6" s="1"/>
  <c r="F38" i="6"/>
  <c r="I37" i="6" s="1"/>
  <c r="E38" i="6"/>
  <c r="C93" i="6" s="1"/>
  <c r="D38" i="6"/>
  <c r="C79" i="6" s="1"/>
  <c r="C38" i="6"/>
  <c r="C97" i="6" s="1"/>
  <c r="C24" i="6"/>
  <c r="C62" i="6" s="1"/>
  <c r="E62" i="6" s="1" a="1"/>
  <c r="E62" i="6" s="1"/>
  <c r="C23" i="6"/>
  <c r="C61" i="6" s="1"/>
  <c r="E61" i="6" s="1" a="1"/>
  <c r="E61" i="6" s="1"/>
  <c r="C22" i="6"/>
  <c r="C60" i="6" s="1"/>
  <c r="E60" i="6" s="1" a="1"/>
  <c r="E60" i="6" s="1"/>
  <c r="C21" i="6"/>
  <c r="C59" i="6" s="1"/>
  <c r="E59" i="6" s="1" a="1"/>
  <c r="E59" i="6" s="1"/>
  <c r="A84" i="4"/>
  <c r="A83" i="4"/>
  <c r="A82" i="4"/>
  <c r="A81" i="4"/>
  <c r="A80" i="4"/>
  <c r="A79" i="4"/>
  <c r="A78" i="4"/>
  <c r="A77" i="4"/>
  <c r="A76" i="4"/>
  <c r="A75" i="4"/>
  <c r="A74" i="4"/>
  <c r="A73" i="4"/>
  <c r="D64" i="4"/>
  <c r="C64" i="4"/>
  <c r="E64" i="4" s="1" a="1"/>
  <c r="E64" i="4" s="1"/>
  <c r="A110" i="4" s="1"/>
  <c r="D63" i="4"/>
  <c r="C63" i="4"/>
  <c r="E63" i="4" s="1" a="1"/>
  <c r="E63" i="4" s="1"/>
  <c r="A109" i="4" s="1"/>
  <c r="D62" i="4"/>
  <c r="D61" i="4"/>
  <c r="D60" i="4"/>
  <c r="D59" i="4"/>
  <c r="D58" i="4"/>
  <c r="C58" i="4"/>
  <c r="E58" i="4" s="1" a="1"/>
  <c r="E58" i="4" s="1"/>
  <c r="A104" i="4" s="1"/>
  <c r="D57" i="4"/>
  <c r="C57" i="4"/>
  <c r="E57" i="4" s="1" a="1"/>
  <c r="E57" i="4" s="1"/>
  <c r="A103" i="4" s="1"/>
  <c r="D56" i="4"/>
  <c r="C56" i="4"/>
  <c r="E56" i="4" s="1" a="1"/>
  <c r="E56" i="4" s="1"/>
  <c r="A102" i="4" s="1"/>
  <c r="D55" i="4"/>
  <c r="C55" i="4"/>
  <c r="E55" i="4" s="1" a="1"/>
  <c r="E55" i="4" s="1"/>
  <c r="A101" i="4" s="1"/>
  <c r="D54" i="4"/>
  <c r="C54" i="4"/>
  <c r="E54" i="4" s="1" a="1"/>
  <c r="E54" i="4" s="1"/>
  <c r="A100" i="4" s="1"/>
  <c r="D53" i="4"/>
  <c r="C53" i="4"/>
  <c r="E53" i="4" s="1" a="1"/>
  <c r="E53" i="4" s="1"/>
  <c r="A99" i="4" s="1"/>
  <c r="D52" i="4"/>
  <c r="C52" i="4"/>
  <c r="E52" i="4" s="1" a="1"/>
  <c r="E52" i="4" s="1"/>
  <c r="A98" i="4" s="1"/>
  <c r="D51" i="4"/>
  <c r="C51" i="4"/>
  <c r="E51" i="4" s="1" a="1"/>
  <c r="E51" i="4" s="1"/>
  <c r="A97" i="4" s="1"/>
  <c r="D50" i="4"/>
  <c r="C50" i="4"/>
  <c r="E50" i="4" s="1" a="1"/>
  <c r="E50" i="4" s="1"/>
  <c r="A96" i="4" s="1"/>
  <c r="D49" i="4"/>
  <c r="C49" i="4"/>
  <c r="E49" i="4" s="1" a="1"/>
  <c r="E49" i="4" s="1"/>
  <c r="A95" i="4" s="1"/>
  <c r="D48" i="4"/>
  <c r="C48" i="4"/>
  <c r="E48" i="4" s="1" a="1"/>
  <c r="E48" i="4" s="1"/>
  <c r="A94" i="4" s="1"/>
  <c r="D47" i="4"/>
  <c r="C47" i="4"/>
  <c r="E47" i="4" s="1" a="1"/>
  <c r="E47" i="4" s="1"/>
  <c r="A93" i="4" s="1"/>
  <c r="D46" i="4"/>
  <c r="C46" i="4"/>
  <c r="E46" i="4" s="1" a="1"/>
  <c r="E46" i="4" s="1"/>
  <c r="A92" i="4" s="1"/>
  <c r="D45" i="4"/>
  <c r="C45" i="4"/>
  <c r="E45" i="4" s="1" a="1"/>
  <c r="E45" i="4" s="1"/>
  <c r="A91" i="4" s="1"/>
  <c r="D44" i="4"/>
  <c r="C44" i="4"/>
  <c r="E44" i="4" s="1" a="1"/>
  <c r="E44" i="4" s="1"/>
  <c r="A90" i="4" s="1"/>
  <c r="D43" i="4"/>
  <c r="C43" i="4"/>
  <c r="E43" i="4" s="1" a="1"/>
  <c r="E43" i="4" s="1"/>
  <c r="A89" i="4" s="1"/>
  <c r="D42" i="4"/>
  <c r="C42" i="4"/>
  <c r="E42" i="4" s="1" a="1"/>
  <c r="E42" i="4" s="1"/>
  <c r="A88" i="4" s="1"/>
  <c r="D41" i="4"/>
  <c r="C41" i="4"/>
  <c r="E41" i="4" s="1" a="1"/>
  <c r="E41" i="4" s="1"/>
  <c r="F38" i="4"/>
  <c r="I37" i="4" s="1"/>
  <c r="E38" i="4"/>
  <c r="C80" i="4" s="1"/>
  <c r="D38" i="4"/>
  <c r="C82" i="4" s="1"/>
  <c r="C38" i="4"/>
  <c r="C78" i="4" s="1"/>
  <c r="C24" i="4"/>
  <c r="C62" i="4" s="1"/>
  <c r="E62" i="4" s="1" a="1"/>
  <c r="E62" i="4" s="1"/>
  <c r="A108" i="4" s="1"/>
  <c r="C23" i="4"/>
  <c r="C61" i="4" s="1"/>
  <c r="E61" i="4" s="1" a="1"/>
  <c r="E61" i="4" s="1"/>
  <c r="A107" i="4" s="1"/>
  <c r="C22" i="4"/>
  <c r="C60" i="4" s="1"/>
  <c r="E60" i="4" s="1" a="1"/>
  <c r="E60" i="4" s="1"/>
  <c r="A106" i="4" s="1"/>
  <c r="C21" i="4"/>
  <c r="C59" i="4" s="1"/>
  <c r="E59" i="4" s="1" a="1"/>
  <c r="E59" i="4" s="1"/>
  <c r="A105" i="4" s="1"/>
  <c r="C95" i="6" l="1"/>
  <c r="C81" i="6"/>
  <c r="I38" i="4"/>
  <c r="C76" i="4"/>
  <c r="H38" i="4"/>
  <c r="C91" i="6"/>
  <c r="C77" i="6"/>
  <c r="C87" i="6"/>
  <c r="A85" i="6"/>
  <c r="C73" i="6"/>
  <c r="A72" i="4"/>
  <c r="C83" i="4"/>
  <c r="C79" i="4"/>
  <c r="C84" i="4"/>
  <c r="H37" i="4"/>
  <c r="C75" i="4"/>
  <c r="A100" i="5"/>
  <c r="C86" i="5"/>
  <c r="C90" i="5"/>
  <c r="C94" i="5"/>
  <c r="C77" i="5"/>
  <c r="C87" i="5"/>
  <c r="C91" i="5"/>
  <c r="C95" i="5"/>
  <c r="H38" i="5"/>
  <c r="C74" i="5"/>
  <c r="C78" i="5"/>
  <c r="C82" i="5"/>
  <c r="E65" i="6"/>
  <c r="C72" i="6"/>
  <c r="C80" i="6"/>
  <c r="C86" i="6"/>
  <c r="C90" i="6"/>
  <c r="C94" i="6"/>
  <c r="H38" i="6"/>
  <c r="C74" i="6"/>
  <c r="C78" i="6"/>
  <c r="C82" i="6"/>
  <c r="I38" i="6"/>
  <c r="C88" i="6"/>
  <c r="C92" i="6"/>
  <c r="C96" i="6"/>
  <c r="H37" i="6"/>
  <c r="C75" i="6"/>
  <c r="C83" i="6"/>
  <c r="C89" i="6"/>
  <c r="A87" i="4"/>
  <c r="E65" i="4"/>
  <c r="C73" i="4"/>
  <c r="C77" i="4"/>
  <c r="C81" i="4"/>
  <c r="C74" i="4"/>
  <c r="C42" i="5" l="1"/>
  <c r="E42" i="5" s="1" a="1"/>
  <c r="E42" i="5" s="1"/>
  <c r="D42" i="5"/>
  <c r="A85" i="5" s="1"/>
  <c r="A75" i="5"/>
  <c r="A88" i="5"/>
  <c r="A94" i="5"/>
  <c r="A89" i="5"/>
  <c r="A95" i="5"/>
  <c r="A76" i="5"/>
  <c r="A96" i="5"/>
  <c r="A77" i="5"/>
  <c r="A87" i="5"/>
  <c r="A97" i="5"/>
  <c r="A92" i="5"/>
  <c r="A90" i="5"/>
  <c r="A91" i="5"/>
  <c r="A86" i="5"/>
  <c r="A93" i="5"/>
  <c r="A101" i="5" l="1"/>
  <c r="E65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<sst xmlns="http://schemas.openxmlformats.org/spreadsheetml/2006/main" count="1212" uniqueCount="224">
  <si>
    <t>Ingredients Data</t>
  </si>
  <si>
    <t>Ingredient</t>
  </si>
  <si>
    <t>Brand</t>
  </si>
  <si>
    <t>Unit Cost</t>
  </si>
  <si>
    <t>Volume per Unit (cubic feet)</t>
  </si>
  <si>
    <t>Bulk Discount (%)</t>
  </si>
  <si>
    <t>Protein per Unit (g)</t>
  </si>
  <si>
    <t>Fat per Unit (g)</t>
  </si>
  <si>
    <t>Calories per Unit (kcal)</t>
  </si>
  <si>
    <t xml:space="preserve">Bulk discount: 5% over 100$ spend, 10% over 250$, 15% over 500$ </t>
  </si>
  <si>
    <t>Hamburger Buns</t>
  </si>
  <si>
    <t>Peperridge Farm Buns</t>
  </si>
  <si>
    <t>Ball Park Buns</t>
  </si>
  <si>
    <t xml:space="preserve"> </t>
  </si>
  <si>
    <t>Onions</t>
  </si>
  <si>
    <t>Bolthouse Farm Yellow Onions</t>
  </si>
  <si>
    <t>Vidalia Sweet Onions</t>
  </si>
  <si>
    <t>Cheese</t>
  </si>
  <si>
    <t>Kraft Singles American Cheese</t>
  </si>
  <si>
    <t>Sargento Natural Cheddar Cheese</t>
  </si>
  <si>
    <t>Lettuce</t>
  </si>
  <si>
    <t>Dole Iceberg Letttuce</t>
  </si>
  <si>
    <t>Foxy Romaine Lettuce</t>
  </si>
  <si>
    <t>Patties</t>
  </si>
  <si>
    <t>Bubba Burger Patties</t>
  </si>
  <si>
    <t>Ball Park Patties</t>
  </si>
  <si>
    <t>Tomato</t>
  </si>
  <si>
    <t>Nature Sweet Cherubs Tomatoes</t>
  </si>
  <si>
    <t>Sunset Campari Tomatoes</t>
  </si>
  <si>
    <t>Bacon</t>
  </si>
  <si>
    <t>Oscar Mayer Bacon</t>
  </si>
  <si>
    <t>Smithfield Bacon</t>
  </si>
  <si>
    <t>Hot Dog buns</t>
  </si>
  <si>
    <t>Ball Park Hot dog buns</t>
  </si>
  <si>
    <t>Sara Lee Hot Dog Buns</t>
  </si>
  <si>
    <t>Hot Dog</t>
  </si>
  <si>
    <t>Oscar Mayer Beef Uncured Franks</t>
  </si>
  <si>
    <t>Nathan's Famous Beef Franks</t>
  </si>
  <si>
    <t>Milk</t>
  </si>
  <si>
    <t>Horizon Organic Whole Milk</t>
  </si>
  <si>
    <t>Organic Valley Whole Milk</t>
  </si>
  <si>
    <t>Ice cream</t>
  </si>
  <si>
    <t>Ben &amp; Jerry's</t>
  </si>
  <si>
    <t xml:space="preserve">Haagen-Dazs </t>
  </si>
  <si>
    <t>Potatoes</t>
  </si>
  <si>
    <t>Idohan Russet Potatoes</t>
  </si>
  <si>
    <t>Little Potato Company Baby Potatoes</t>
  </si>
  <si>
    <t>Historical Sales Data</t>
  </si>
  <si>
    <t>Day</t>
  </si>
  <si>
    <t>Burgers</t>
  </si>
  <si>
    <t>Milk Shake</t>
  </si>
  <si>
    <t>Hot Dogs</t>
  </si>
  <si>
    <t>Fries</t>
  </si>
  <si>
    <t>Monday</t>
  </si>
  <si>
    <t>Tuesday</t>
  </si>
  <si>
    <t>Wednesday</t>
  </si>
  <si>
    <t>Thursday</t>
  </si>
  <si>
    <t>Friday</t>
  </si>
  <si>
    <t>Saturday</t>
  </si>
  <si>
    <t>Sunday</t>
  </si>
  <si>
    <t>≥</t>
  </si>
  <si>
    <t>Decision Vars</t>
  </si>
  <si>
    <t>Optimal Order Quantity</t>
  </si>
  <si>
    <t>Original Cost</t>
  </si>
  <si>
    <t>Total Volume (cubic feet)</t>
  </si>
  <si>
    <t>Bulk Discount Price</t>
  </si>
  <si>
    <t>Burger Bun</t>
  </si>
  <si>
    <t>Onion</t>
  </si>
  <si>
    <t>Pattie</t>
  </si>
  <si>
    <t>Hot Dog Bun</t>
  </si>
  <si>
    <t>Ice Cream</t>
  </si>
  <si>
    <t>Potato</t>
  </si>
  <si>
    <t>Burger</t>
  </si>
  <si>
    <t>Milkshake</t>
  </si>
  <si>
    <t>Objective</t>
  </si>
  <si>
    <t>x1 is Peperridge Farm, x2 is Ball Park</t>
  </si>
  <si>
    <t>Constraints</t>
  </si>
  <si>
    <t>Nutrition Constraints</t>
  </si>
  <si>
    <t>&gt;=</t>
  </si>
  <si>
    <t>Hot Dogs protein</t>
  </si>
  <si>
    <t>Fries Protein</t>
  </si>
  <si>
    <t>Milkshakes protein</t>
  </si>
  <si>
    <t>Burgers protein</t>
  </si>
  <si>
    <t>&lt;=</t>
  </si>
  <si>
    <t>Burgers Fat</t>
  </si>
  <si>
    <t>Burgers Calories</t>
  </si>
  <si>
    <t>Milkshakes Fat</t>
  </si>
  <si>
    <t>Milkshakes Calories</t>
  </si>
  <si>
    <t>Fries Fat</t>
  </si>
  <si>
    <t>Fries Calories</t>
  </si>
  <si>
    <t>Hot Dogs Fat</t>
  </si>
  <si>
    <t>Hot Dogs Calories</t>
  </si>
  <si>
    <t>Storage Constraint:</t>
  </si>
  <si>
    <t>Burger Bun Demand</t>
  </si>
  <si>
    <t>Onion Demand</t>
  </si>
  <si>
    <t>Lettuce Demand</t>
  </si>
  <si>
    <t>Pattie Demand</t>
  </si>
  <si>
    <t>Tomato Demand</t>
  </si>
  <si>
    <t>Bacon Demand</t>
  </si>
  <si>
    <t>Hot Dog Bun Demand</t>
  </si>
  <si>
    <t>Hot Dog Demand</t>
  </si>
  <si>
    <t>Milk Demand</t>
  </si>
  <si>
    <t>Ice Cream Demand</t>
  </si>
  <si>
    <t>Potato Demand</t>
  </si>
  <si>
    <t>Cheese Demand</t>
  </si>
  <si>
    <t>Supplier Constraints:</t>
  </si>
  <si>
    <t>&gt;</t>
  </si>
  <si>
    <t>x</t>
  </si>
  <si>
    <t>Microsoft Excel 16.0 Sensitivity Report</t>
  </si>
  <si>
    <t>Worksheet: [Project_Final.xlsx]Model1</t>
  </si>
  <si>
    <t>Report Created: 7/4/2024 4:11:54 PM</t>
  </si>
  <si>
    <t>Variable Cells</t>
  </si>
  <si>
    <t>Cell</t>
  </si>
  <si>
    <t>Name</t>
  </si>
  <si>
    <t>Final</t>
  </si>
  <si>
    <t>Value</t>
  </si>
  <si>
    <t>Reduced</t>
  </si>
  <si>
    <t>Gradient</t>
  </si>
  <si>
    <t>Lagrange</t>
  </si>
  <si>
    <t>Multiplier</t>
  </si>
  <si>
    <t>$B$41</t>
  </si>
  <si>
    <t>Peperridge Farm Buns Optimal Order Quantity</t>
  </si>
  <si>
    <t>$B$42</t>
  </si>
  <si>
    <t>Ball Park Buns Optimal Order Quantity</t>
  </si>
  <si>
    <t>$B$43</t>
  </si>
  <si>
    <t>Bolthouse Farm Yellow Onions Optimal Order Quantity</t>
  </si>
  <si>
    <t>$B$44</t>
  </si>
  <si>
    <t>Vidalia Sweet Onions Optimal Order Quantity</t>
  </si>
  <si>
    <t>$B$45</t>
  </si>
  <si>
    <t>Kraft Singles American Cheese Optimal Order Quantity</t>
  </si>
  <si>
    <t>$B$46</t>
  </si>
  <si>
    <t>Sargento Natural Cheddar Cheese Optimal Order Quantity</t>
  </si>
  <si>
    <t>$B$47</t>
  </si>
  <si>
    <t>Dole Iceberg Letttuce Optimal Order Quantity</t>
  </si>
  <si>
    <t>$B$48</t>
  </si>
  <si>
    <t>Foxy Romaine Lettuce Optimal Order Quantity</t>
  </si>
  <si>
    <t>$B$49</t>
  </si>
  <si>
    <t>Bubba Burger Patties Optimal Order Quantity</t>
  </si>
  <si>
    <t>$B$50</t>
  </si>
  <si>
    <t>Ball Park Patties Optimal Order Quantity</t>
  </si>
  <si>
    <t>$B$51</t>
  </si>
  <si>
    <t>Nature Sweet Cherubs Tomatoes Optimal Order Quantity</t>
  </si>
  <si>
    <t>$B$52</t>
  </si>
  <si>
    <t>Sunset Campari Tomatoes Optimal Order Quantity</t>
  </si>
  <si>
    <t>$B$53</t>
  </si>
  <si>
    <t>Oscar Mayer Bacon Optimal Order Quantity</t>
  </si>
  <si>
    <t>$B$54</t>
  </si>
  <si>
    <t>Smithfield Bacon Optimal Order Quantity</t>
  </si>
  <si>
    <t>$B$55</t>
  </si>
  <si>
    <t>Ball Park Hot dog buns Optimal Order Quantity</t>
  </si>
  <si>
    <t>$B$56</t>
  </si>
  <si>
    <t>Sara Lee Hot Dog Buns Optimal Order Quantity</t>
  </si>
  <si>
    <t>$B$57</t>
  </si>
  <si>
    <t>Oscar Mayer Beef Uncured Franks Optimal Order Quantity</t>
  </si>
  <si>
    <t>$B$58</t>
  </si>
  <si>
    <t>Nathan's Famous Beef Franks Optimal Order Quantity</t>
  </si>
  <si>
    <t>$B$59</t>
  </si>
  <si>
    <t>Horizon Organic Whole Milk Optimal Order Quantity</t>
  </si>
  <si>
    <t>$B$60</t>
  </si>
  <si>
    <t>Organic Valley Whole Milk Optimal Order Quantity</t>
  </si>
  <si>
    <t>$B$61</t>
  </si>
  <si>
    <t>Ben &amp; Jerry's Optimal Order Quantity</t>
  </si>
  <si>
    <t>$B$62</t>
  </si>
  <si>
    <t>Haagen-Dazs  Optimal Order Quantity</t>
  </si>
  <si>
    <t>$B$63</t>
  </si>
  <si>
    <t>Idohan Russet Potatoes Optimal Order Quantity</t>
  </si>
  <si>
    <t>$B$64</t>
  </si>
  <si>
    <t>Little Potato Company Baby Potatoes Optimal Order Quantity</t>
  </si>
  <si>
    <t>$A$100</t>
  </si>
  <si>
    <t>$A$101</t>
  </si>
  <si>
    <t>$A$102</t>
  </si>
  <si>
    <t>$A$103</t>
  </si>
  <si>
    <t>$A$104</t>
  </si>
  <si>
    <t>$A$105</t>
  </si>
  <si>
    <t>$A$106</t>
  </si>
  <si>
    <t>$A$107</t>
  </si>
  <si>
    <t>$A$108</t>
  </si>
  <si>
    <t>$A$109</t>
  </si>
  <si>
    <t>$A$110</t>
  </si>
  <si>
    <t>$A$111</t>
  </si>
  <si>
    <t>$A$112</t>
  </si>
  <si>
    <t>$A$113</t>
  </si>
  <si>
    <t>$A$114</t>
  </si>
  <si>
    <t>$A$115</t>
  </si>
  <si>
    <t>$A$116</t>
  </si>
  <si>
    <t>$A$117</t>
  </si>
  <si>
    <t>$A$118</t>
  </si>
  <si>
    <t>$A$119</t>
  </si>
  <si>
    <t>$A$120</t>
  </si>
  <si>
    <t>$A$121</t>
  </si>
  <si>
    <t>$A$122</t>
  </si>
  <si>
    <t>$A$123</t>
  </si>
  <si>
    <t>$A$72</t>
  </si>
  <si>
    <t>$A$73</t>
  </si>
  <si>
    <t>$A$74</t>
  </si>
  <si>
    <t>$A$75</t>
  </si>
  <si>
    <t>$A$76</t>
  </si>
  <si>
    <t>$A$77</t>
  </si>
  <si>
    <t>$A$78</t>
  </si>
  <si>
    <t>$A$79</t>
  </si>
  <si>
    <t>$A$80</t>
  </si>
  <si>
    <t>$A$81</t>
  </si>
  <si>
    <t>$A$82</t>
  </si>
  <si>
    <t>$A$83</t>
  </si>
  <si>
    <t>$A$85</t>
  </si>
  <si>
    <t>$A$86</t>
  </si>
  <si>
    <t>$A$87</t>
  </si>
  <si>
    <t>$A$88</t>
  </si>
  <si>
    <t>$A$89</t>
  </si>
  <si>
    <t>$A$90</t>
  </si>
  <si>
    <t>$A$91</t>
  </si>
  <si>
    <t>$A$92</t>
  </si>
  <si>
    <t>$A$93</t>
  </si>
  <si>
    <t>$A$94</t>
  </si>
  <si>
    <t>$A$95</t>
  </si>
  <si>
    <t>$A$96</t>
  </si>
  <si>
    <t>$A$97</t>
  </si>
  <si>
    <t>Worksheet: [Project_Final.xlsx]Model2</t>
  </si>
  <si>
    <t>Report Created: 7/4/2024 4:12:13 PM</t>
  </si>
  <si>
    <t>$A$84</t>
  </si>
  <si>
    <t>$A$98</t>
  </si>
  <si>
    <t>$A$99</t>
  </si>
  <si>
    <t>Worksheet: [Project_Final.xlsx]Model3</t>
  </si>
  <si>
    <t>Report Created: 7/4/2024 4:12:48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</si>
</sst>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/>
    <xf numFmtId="0" fontId="0" fillId="3" borderId="0" xfId="0" applyFill="1"/>
    <xf numFmtId="0" fontId="5" fillId="0" borderId="4" xfId="0" applyFont="1" applyBorder="1"/>
    <xf numFmtId="0" fontId="9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 wrapText="1"/>
    </xf>
    <xf numFmtId="0" fontId="12" fillId="0" borderId="0" xfId="0" applyFont="1"/>
    <xf numFmtId="0" fontId="0" fillId="0" borderId="7" xfId="0" applyBorder="1"/>
    <xf numFmtId="0" fontId="0" fillId="0" borderId="8" xfId="0" applyBorder="1"/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4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1" fillId="0" borderId="2" xfId="0" applyFont="1" applyBorder="1"/>
    <xf numFmtId="0" fontId="11" fillId="0" borderId="3" xfId="0" applyFont="1" applyBorder="1"/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78B6-9F46-491F-A1BD-25788FE3802B}">
  <dimension ref="A1:U123"/>
  <sheetViews>
    <sheetView workbookViewId="0">
      <selection activeCell="F5" sqref="F5"/>
    </sheetView>
  </sheetViews>
  <sheetFormatPr defaultRowHeight="14.5" x14ac:dyDescent="0.35"/>
  <cols>
    <col min="1" max="1" width="31.1796875" bestFit="1" customWidth="1"/>
    <col min="2" max="3" width="11.36328125" bestFit="1" customWidth="1"/>
    <col min="4" max="4" width="19" bestFit="1" customWidth="1"/>
    <col min="5" max="5" width="11.36328125" bestFit="1" customWidth="1"/>
    <col min="6" max="6" width="10.08984375" bestFit="1" customWidth="1"/>
    <col min="7" max="7" width="6.90625" bestFit="1" customWidth="1"/>
    <col min="8" max="8" width="7.81640625" bestFit="1" customWidth="1"/>
    <col min="9" max="9" width="8.81640625" bestFit="1" customWidth="1"/>
    <col min="10" max="10" width="57" bestFit="1" customWidth="1"/>
    <col min="11" max="11" width="5.90625" bestFit="1" customWidth="1"/>
    <col min="12" max="12" width="11.26953125" bestFit="1" customWidth="1"/>
    <col min="13" max="13" width="7.54296875" bestFit="1" customWidth="1"/>
    <col min="14" max="14" width="4.36328125" bestFit="1" customWidth="1"/>
    <col min="15" max="15" width="9.08984375" bestFit="1" customWidth="1"/>
    <col min="16" max="16" width="6.26953125" bestFit="1" customWidth="1"/>
    <col min="17" max="17" width="6.81640625" bestFit="1" customWidth="1"/>
    <col min="18" max="18" width="6.36328125" bestFit="1" customWidth="1"/>
    <col min="19" max="19" width="8.1796875" bestFit="1" customWidth="1"/>
    <col min="20" max="20" width="7.54296875" bestFit="1" customWidth="1"/>
    <col min="21" max="21" width="4.7265625" bestFit="1" customWidth="1"/>
  </cols>
  <sheetData>
    <row r="1" spans="1:14" ht="15.5" x14ac:dyDescent="0.35">
      <c r="A1" s="22" t="s">
        <v>0</v>
      </c>
      <c r="B1" s="20"/>
      <c r="C1" s="20"/>
      <c r="D1" s="20"/>
      <c r="E1" s="20"/>
      <c r="F1" s="20"/>
      <c r="G1" s="20"/>
      <c r="H1" s="20"/>
      <c r="I1" s="21"/>
    </row>
    <row r="2" spans="1:14" ht="4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K2" s="2"/>
    </row>
    <row r="3" spans="1:14" ht="29" x14ac:dyDescent="0.35">
      <c r="A3" s="1" t="s">
        <v>10</v>
      </c>
      <c r="B3" s="1" t="s">
        <v>11</v>
      </c>
      <c r="C3" s="1">
        <v>3.49</v>
      </c>
      <c r="D3" s="1">
        <v>0.16</v>
      </c>
      <c r="E3" s="1"/>
      <c r="F3" s="26">
        <v>6</v>
      </c>
      <c r="G3" s="26">
        <v>2</v>
      </c>
      <c r="H3" s="1">
        <v>150</v>
      </c>
      <c r="I3" s="1"/>
      <c r="J3" s="9" t="s">
        <v>9</v>
      </c>
    </row>
    <row r="4" spans="1:14" ht="29" x14ac:dyDescent="0.35">
      <c r="A4" s="1" t="s">
        <v>10</v>
      </c>
      <c r="B4" s="1" t="s">
        <v>12</v>
      </c>
      <c r="C4" s="1">
        <v>2.99</v>
      </c>
      <c r="D4" s="1">
        <v>0.15</v>
      </c>
      <c r="E4" s="1"/>
      <c r="F4" s="26">
        <v>4</v>
      </c>
      <c r="G4" s="26">
        <v>2</v>
      </c>
      <c r="H4" s="1">
        <v>150</v>
      </c>
      <c r="I4" s="1"/>
      <c r="J4" s="2" t="s">
        <v>13</v>
      </c>
      <c r="K4" s="2"/>
      <c r="N4" s="3"/>
    </row>
    <row r="5" spans="1:14" ht="43.5" x14ac:dyDescent="0.35">
      <c r="A5" s="1" t="s">
        <v>14</v>
      </c>
      <c r="B5" s="1" t="s">
        <v>15</v>
      </c>
      <c r="C5" s="1">
        <v>0.15</v>
      </c>
      <c r="D5" s="1">
        <v>0.2</v>
      </c>
      <c r="E5" s="1"/>
      <c r="F5" s="26">
        <v>1</v>
      </c>
      <c r="G5" s="26">
        <v>0.1</v>
      </c>
      <c r="H5" s="1">
        <v>45</v>
      </c>
      <c r="I5" s="1"/>
      <c r="J5" s="2"/>
      <c r="K5" s="2"/>
      <c r="N5" s="2"/>
    </row>
    <row r="6" spans="1:14" ht="43.5" x14ac:dyDescent="0.35">
      <c r="A6" s="1" t="s">
        <v>14</v>
      </c>
      <c r="B6" s="1" t="s">
        <v>16</v>
      </c>
      <c r="C6" s="1">
        <v>0.2</v>
      </c>
      <c r="D6" s="1">
        <v>0.18</v>
      </c>
      <c r="E6" s="1"/>
      <c r="F6" s="26">
        <v>1</v>
      </c>
      <c r="G6" s="26">
        <v>0.1</v>
      </c>
      <c r="H6" s="1">
        <v>50</v>
      </c>
      <c r="I6" s="1"/>
      <c r="J6" s="2"/>
      <c r="K6" s="2"/>
      <c r="N6" s="2"/>
    </row>
    <row r="7" spans="1:14" ht="43.5" x14ac:dyDescent="0.35">
      <c r="A7" s="1" t="s">
        <v>17</v>
      </c>
      <c r="B7" s="1" t="s">
        <v>18</v>
      </c>
      <c r="C7" s="1">
        <v>0.25</v>
      </c>
      <c r="D7" s="1">
        <v>0.01</v>
      </c>
      <c r="E7" s="1"/>
      <c r="F7" s="26">
        <v>3</v>
      </c>
      <c r="G7" s="26">
        <v>4</v>
      </c>
      <c r="H7" s="1">
        <v>60</v>
      </c>
      <c r="I7" s="1"/>
      <c r="J7" s="2"/>
      <c r="K7" s="2"/>
      <c r="N7" s="2"/>
    </row>
    <row r="8" spans="1:14" ht="58" x14ac:dyDescent="0.35">
      <c r="A8" s="1" t="s">
        <v>17</v>
      </c>
      <c r="B8" s="1" t="s">
        <v>19</v>
      </c>
      <c r="C8" s="1">
        <v>0.4</v>
      </c>
      <c r="D8" s="1">
        <v>0.01</v>
      </c>
      <c r="E8" s="1"/>
      <c r="F8" s="26">
        <v>5</v>
      </c>
      <c r="G8" s="26">
        <v>9</v>
      </c>
      <c r="H8" s="1">
        <v>110</v>
      </c>
      <c r="I8" s="1"/>
      <c r="J8" s="2"/>
      <c r="K8" s="2"/>
      <c r="N8" s="2"/>
    </row>
    <row r="9" spans="1:14" ht="29" x14ac:dyDescent="0.35">
      <c r="A9" s="1" t="s">
        <v>20</v>
      </c>
      <c r="B9" s="1" t="s">
        <v>21</v>
      </c>
      <c r="C9" s="1">
        <v>1.5</v>
      </c>
      <c r="D9" s="1">
        <v>0.5</v>
      </c>
      <c r="E9" s="1"/>
      <c r="F9" s="26">
        <v>1</v>
      </c>
      <c r="G9" s="26">
        <v>0.1</v>
      </c>
      <c r="H9" s="1">
        <v>10</v>
      </c>
      <c r="I9" s="1"/>
      <c r="J9" s="2"/>
      <c r="K9" s="2"/>
      <c r="N9" s="2"/>
    </row>
    <row r="10" spans="1:14" ht="43.5" x14ac:dyDescent="0.35">
      <c r="A10" s="1" t="s">
        <v>20</v>
      </c>
      <c r="B10" s="1" t="s">
        <v>22</v>
      </c>
      <c r="C10" s="1">
        <v>2</v>
      </c>
      <c r="D10" s="1">
        <v>0.45</v>
      </c>
      <c r="E10" s="1"/>
      <c r="F10" s="26">
        <v>1</v>
      </c>
      <c r="G10" s="26">
        <v>0.3</v>
      </c>
      <c r="H10" s="1">
        <v>15</v>
      </c>
      <c r="I10" s="1"/>
      <c r="J10" s="2"/>
      <c r="K10" s="2"/>
      <c r="N10" s="2"/>
    </row>
    <row r="11" spans="1:14" ht="43.5" x14ac:dyDescent="0.35">
      <c r="A11" s="1" t="s">
        <v>23</v>
      </c>
      <c r="B11" s="1" t="s">
        <v>24</v>
      </c>
      <c r="C11" s="1">
        <v>1.5</v>
      </c>
      <c r="D11" s="1">
        <v>0.15</v>
      </c>
      <c r="E11" s="1"/>
      <c r="F11" s="26">
        <v>16</v>
      </c>
      <c r="G11" s="26">
        <v>22</v>
      </c>
      <c r="H11" s="1">
        <v>290</v>
      </c>
      <c r="I11" s="1"/>
      <c r="J11" s="2"/>
      <c r="K11" s="2"/>
      <c r="N11" s="4"/>
    </row>
    <row r="12" spans="1:14" ht="29" x14ac:dyDescent="0.35">
      <c r="A12" s="1" t="s">
        <v>23</v>
      </c>
      <c r="B12" s="1" t="s">
        <v>25</v>
      </c>
      <c r="C12" s="1">
        <v>1.75</v>
      </c>
      <c r="D12" s="1">
        <v>0.1</v>
      </c>
      <c r="E12" s="1"/>
      <c r="F12" s="26">
        <v>19</v>
      </c>
      <c r="G12" s="26">
        <v>20</v>
      </c>
      <c r="H12" s="1">
        <v>280</v>
      </c>
      <c r="I12" s="1"/>
      <c r="J12" s="2"/>
      <c r="K12" s="2"/>
    </row>
    <row r="13" spans="1:14" ht="58" x14ac:dyDescent="0.35">
      <c r="A13" s="1" t="s">
        <v>26</v>
      </c>
      <c r="B13" s="1" t="s">
        <v>27</v>
      </c>
      <c r="C13" s="1">
        <v>0.4</v>
      </c>
      <c r="D13" s="1">
        <v>0.05</v>
      </c>
      <c r="E13" s="1"/>
      <c r="F13" s="26">
        <v>1</v>
      </c>
      <c r="G13" s="26">
        <v>0.2</v>
      </c>
      <c r="H13" s="1">
        <v>15</v>
      </c>
      <c r="I13" s="1"/>
      <c r="J13" s="2"/>
      <c r="K13" s="2"/>
    </row>
    <row r="14" spans="1:14" ht="43.5" x14ac:dyDescent="0.35">
      <c r="A14" s="1" t="s">
        <v>26</v>
      </c>
      <c r="B14" s="1" t="s">
        <v>28</v>
      </c>
      <c r="C14" s="1">
        <v>0.5</v>
      </c>
      <c r="D14" s="1">
        <v>0.05</v>
      </c>
      <c r="E14" s="1"/>
      <c r="F14" s="26">
        <v>1</v>
      </c>
      <c r="G14" s="26">
        <v>0.3</v>
      </c>
      <c r="H14" s="1">
        <v>15</v>
      </c>
      <c r="I14" s="1"/>
      <c r="J14" s="2"/>
      <c r="K14" s="2"/>
    </row>
    <row r="15" spans="1:14" ht="29" x14ac:dyDescent="0.35">
      <c r="A15" s="1" t="s">
        <v>29</v>
      </c>
      <c r="B15" s="1" t="s">
        <v>30</v>
      </c>
      <c r="C15" s="1">
        <v>0.5</v>
      </c>
      <c r="D15" s="1">
        <v>0.02</v>
      </c>
      <c r="E15" s="1"/>
      <c r="F15" s="26">
        <v>3</v>
      </c>
      <c r="G15" s="26">
        <v>7</v>
      </c>
      <c r="H15" s="1">
        <v>90</v>
      </c>
      <c r="I15" s="1"/>
      <c r="J15" s="2"/>
      <c r="K15" s="2"/>
    </row>
    <row r="16" spans="1:14" ht="29" x14ac:dyDescent="0.35">
      <c r="A16" s="1" t="s">
        <v>29</v>
      </c>
      <c r="B16" s="1" t="s">
        <v>31</v>
      </c>
      <c r="C16" s="1">
        <v>0.55000000000000004</v>
      </c>
      <c r="D16" s="1">
        <v>0.03</v>
      </c>
      <c r="E16" s="1"/>
      <c r="F16" s="26">
        <v>3</v>
      </c>
      <c r="G16" s="26">
        <v>8</v>
      </c>
      <c r="H16" s="1">
        <v>100</v>
      </c>
      <c r="I16" s="1"/>
      <c r="J16" s="2"/>
      <c r="K16" s="2"/>
    </row>
    <row r="17" spans="1:13" ht="29" x14ac:dyDescent="0.35">
      <c r="A17" s="1" t="s">
        <v>32</v>
      </c>
      <c r="B17" s="1" t="s">
        <v>33</v>
      </c>
      <c r="C17" s="1">
        <v>0.33</v>
      </c>
      <c r="D17" s="1">
        <v>0.15</v>
      </c>
      <c r="E17" s="1"/>
      <c r="F17" s="26">
        <v>4</v>
      </c>
      <c r="G17" s="26">
        <v>1.5</v>
      </c>
      <c r="H17" s="1">
        <v>120</v>
      </c>
      <c r="I17" s="1"/>
      <c r="J17" s="2"/>
      <c r="K17" s="2"/>
      <c r="L17" s="2"/>
      <c r="M17" s="2"/>
    </row>
    <row r="18" spans="1:13" ht="29" x14ac:dyDescent="0.35">
      <c r="A18" s="1" t="s">
        <v>32</v>
      </c>
      <c r="B18" s="1" t="s">
        <v>34</v>
      </c>
      <c r="C18" s="1">
        <v>0.35</v>
      </c>
      <c r="D18" s="1">
        <v>0.14000000000000001</v>
      </c>
      <c r="E18" s="1"/>
      <c r="F18" s="26">
        <v>4</v>
      </c>
      <c r="G18" s="26">
        <v>1.5</v>
      </c>
      <c r="H18" s="1">
        <v>110</v>
      </c>
      <c r="I18" s="1"/>
      <c r="J18" s="2"/>
      <c r="K18" s="2"/>
    </row>
    <row r="19" spans="1:13" ht="58" x14ac:dyDescent="0.35">
      <c r="A19" s="1" t="s">
        <v>35</v>
      </c>
      <c r="B19" s="1" t="s">
        <v>36</v>
      </c>
      <c r="C19" s="1">
        <v>0.8</v>
      </c>
      <c r="D19" s="1">
        <v>0.1</v>
      </c>
      <c r="E19" s="1"/>
      <c r="F19" s="26">
        <v>5</v>
      </c>
      <c r="G19" s="26">
        <v>13</v>
      </c>
      <c r="H19" s="1">
        <v>150</v>
      </c>
      <c r="I19" s="1"/>
      <c r="J19" s="2"/>
      <c r="K19" s="2"/>
    </row>
    <row r="20" spans="1:13" ht="43.5" x14ac:dyDescent="0.35">
      <c r="A20" s="1" t="s">
        <v>35</v>
      </c>
      <c r="B20" s="1" t="s">
        <v>37</v>
      </c>
      <c r="C20" s="1">
        <v>0.9</v>
      </c>
      <c r="D20" s="1">
        <v>0.11</v>
      </c>
      <c r="E20" s="1"/>
      <c r="F20" s="26">
        <v>6</v>
      </c>
      <c r="G20" s="26">
        <v>14</v>
      </c>
      <c r="H20" s="1">
        <v>160</v>
      </c>
      <c r="I20" s="1"/>
    </row>
    <row r="21" spans="1:13" ht="43.5" x14ac:dyDescent="0.35">
      <c r="A21" s="1" t="s">
        <v>38</v>
      </c>
      <c r="B21" s="1" t="s">
        <v>39</v>
      </c>
      <c r="C21" s="1">
        <f>0.06*12</f>
        <v>0.72</v>
      </c>
      <c r="D21" s="1">
        <v>0.14000000000000001</v>
      </c>
      <c r="E21" s="1"/>
      <c r="F21" s="27">
        <v>1</v>
      </c>
      <c r="G21" s="26">
        <v>4</v>
      </c>
      <c r="H21" s="1">
        <v>180</v>
      </c>
      <c r="I21" s="1"/>
      <c r="J21" s="2"/>
    </row>
    <row r="22" spans="1:13" ht="43.5" x14ac:dyDescent="0.35">
      <c r="A22" s="1" t="s">
        <v>38</v>
      </c>
      <c r="B22" s="1" t="s">
        <v>40</v>
      </c>
      <c r="C22" s="1">
        <f>0.07*12</f>
        <v>0.84000000000000008</v>
      </c>
      <c r="D22" s="1">
        <v>0.14000000000000001</v>
      </c>
      <c r="E22" s="1"/>
      <c r="F22" s="26">
        <v>1</v>
      </c>
      <c r="G22" s="26">
        <v>4</v>
      </c>
      <c r="H22" s="1">
        <v>18</v>
      </c>
      <c r="I22" s="1"/>
    </row>
    <row r="23" spans="1:13" ht="29" x14ac:dyDescent="0.35">
      <c r="A23" s="1" t="s">
        <v>41</v>
      </c>
      <c r="B23" s="1" t="s">
        <v>42</v>
      </c>
      <c r="C23" s="1">
        <f>0.6*6</f>
        <v>3.5999999999999996</v>
      </c>
      <c r="D23" s="1">
        <v>0.15</v>
      </c>
      <c r="E23" s="1"/>
      <c r="F23" s="26">
        <v>1</v>
      </c>
      <c r="G23" s="26">
        <v>6</v>
      </c>
      <c r="H23" s="1">
        <v>120</v>
      </c>
      <c r="I23" s="1"/>
    </row>
    <row r="24" spans="1:13" ht="29" x14ac:dyDescent="0.35">
      <c r="A24" s="1" t="s">
        <v>41</v>
      </c>
      <c r="B24" s="1" t="s">
        <v>43</v>
      </c>
      <c r="C24" s="5">
        <f>0.7*6</f>
        <v>4.1999999999999993</v>
      </c>
      <c r="D24" s="5">
        <v>0.15</v>
      </c>
      <c r="E24" s="5"/>
      <c r="F24" s="28">
        <v>1</v>
      </c>
      <c r="G24" s="28">
        <v>7</v>
      </c>
      <c r="H24" s="5">
        <v>120</v>
      </c>
      <c r="I24" s="1"/>
    </row>
    <row r="25" spans="1:13" ht="43.5" x14ac:dyDescent="0.35">
      <c r="A25" s="1" t="s">
        <v>44</v>
      </c>
      <c r="B25" s="1" t="s">
        <v>45</v>
      </c>
      <c r="C25" s="1">
        <v>0.5</v>
      </c>
      <c r="D25" s="1">
        <v>0.05</v>
      </c>
      <c r="E25" s="1"/>
      <c r="F25" s="26">
        <v>4</v>
      </c>
      <c r="G25" s="26">
        <v>0.2</v>
      </c>
      <c r="H25" s="1">
        <v>160</v>
      </c>
      <c r="I25" s="1"/>
    </row>
    <row r="26" spans="1:13" ht="58" x14ac:dyDescent="0.35">
      <c r="A26" s="1" t="s">
        <v>44</v>
      </c>
      <c r="B26" s="1" t="s">
        <v>46</v>
      </c>
      <c r="C26" s="1">
        <v>0.6</v>
      </c>
      <c r="D26" s="1">
        <v>7.0000000000000007E-2</v>
      </c>
      <c r="E26" s="1"/>
      <c r="F26" s="26">
        <v>3</v>
      </c>
      <c r="G26" s="26">
        <v>0.3</v>
      </c>
      <c r="H26" s="1">
        <v>140</v>
      </c>
      <c r="I26" s="1"/>
    </row>
    <row r="27" spans="1:13" x14ac:dyDescent="0.35">
      <c r="A27" s="23" t="s">
        <v>47</v>
      </c>
      <c r="B27" s="20"/>
      <c r="C27" s="20"/>
      <c r="D27" s="20"/>
      <c r="E27" s="20"/>
      <c r="F27" s="20"/>
      <c r="G27" s="20"/>
      <c r="H27" s="20"/>
      <c r="I27" s="21"/>
      <c r="K27" s="2"/>
    </row>
    <row r="28" spans="1:13" x14ac:dyDescent="0.35">
      <c r="A28" s="6" t="s">
        <v>48</v>
      </c>
      <c r="B28" s="6"/>
      <c r="C28" s="6" t="s">
        <v>49</v>
      </c>
      <c r="D28" s="6" t="s">
        <v>50</v>
      </c>
      <c r="E28" s="6" t="s">
        <v>51</v>
      </c>
      <c r="F28" s="6" t="s">
        <v>52</v>
      </c>
      <c r="G28" s="6"/>
      <c r="H28" s="6"/>
      <c r="I28" s="6"/>
      <c r="K28" s="2"/>
    </row>
    <row r="29" spans="1:13" x14ac:dyDescent="0.35">
      <c r="A29" s="1" t="s">
        <v>53</v>
      </c>
      <c r="B29" s="1"/>
      <c r="C29" s="1">
        <v>277</v>
      </c>
      <c r="D29" s="1">
        <v>69</v>
      </c>
      <c r="E29" s="1">
        <v>111</v>
      </c>
      <c r="F29" s="1">
        <v>225</v>
      </c>
      <c r="G29" s="5"/>
      <c r="H29" s="5"/>
      <c r="I29" s="1"/>
    </row>
    <row r="30" spans="1:13" x14ac:dyDescent="0.35">
      <c r="A30" s="1" t="s">
        <v>54</v>
      </c>
      <c r="B30" s="1"/>
      <c r="C30" s="1">
        <v>293</v>
      </c>
      <c r="D30" s="1">
        <v>73</v>
      </c>
      <c r="E30" s="1">
        <v>117</v>
      </c>
      <c r="F30" s="1">
        <v>236</v>
      </c>
      <c r="G30" s="5"/>
      <c r="H30" s="5"/>
      <c r="I30" s="1"/>
    </row>
    <row r="31" spans="1:13" x14ac:dyDescent="0.35">
      <c r="A31" s="1" t="s">
        <v>55</v>
      </c>
      <c r="B31" s="1"/>
      <c r="C31" s="1">
        <v>308</v>
      </c>
      <c r="D31" s="1">
        <v>77</v>
      </c>
      <c r="E31" s="1">
        <v>123</v>
      </c>
      <c r="F31" s="1">
        <v>247</v>
      </c>
      <c r="G31" s="5"/>
      <c r="H31" s="5"/>
      <c r="I31" s="1"/>
    </row>
    <row r="32" spans="1:13" x14ac:dyDescent="0.35">
      <c r="A32" s="1" t="s">
        <v>56</v>
      </c>
      <c r="B32" s="1"/>
      <c r="C32" s="1">
        <v>323</v>
      </c>
      <c r="D32" s="1">
        <v>81</v>
      </c>
      <c r="E32" s="1">
        <v>129</v>
      </c>
      <c r="F32" s="1">
        <v>259</v>
      </c>
      <c r="G32" s="5"/>
      <c r="H32" s="5"/>
      <c r="I32" s="1"/>
    </row>
    <row r="33" spans="1:21" x14ac:dyDescent="0.35">
      <c r="A33" s="1" t="s">
        <v>57</v>
      </c>
      <c r="B33" s="1"/>
      <c r="C33" s="1">
        <v>354</v>
      </c>
      <c r="D33" s="1">
        <v>89</v>
      </c>
      <c r="E33" s="1">
        <v>141</v>
      </c>
      <c r="F33" s="1">
        <v>284</v>
      </c>
      <c r="G33" s="5"/>
      <c r="H33" s="5"/>
      <c r="I33" s="1"/>
    </row>
    <row r="34" spans="1:21" x14ac:dyDescent="0.35">
      <c r="A34" s="1" t="s">
        <v>58</v>
      </c>
      <c r="B34" s="1"/>
      <c r="C34" s="1">
        <v>370</v>
      </c>
      <c r="D34" s="1">
        <v>93</v>
      </c>
      <c r="E34" s="1">
        <v>148</v>
      </c>
      <c r="F34" s="1">
        <v>296</v>
      </c>
      <c r="G34" s="5"/>
      <c r="H34" s="5"/>
      <c r="I34" s="1"/>
    </row>
    <row r="35" spans="1:21" x14ac:dyDescent="0.35">
      <c r="A35" s="1" t="s">
        <v>59</v>
      </c>
      <c r="B35" s="1"/>
      <c r="C35" s="1">
        <v>339</v>
      </c>
      <c r="D35" s="1">
        <v>85</v>
      </c>
      <c r="E35" s="1">
        <v>135</v>
      </c>
      <c r="F35" s="1">
        <v>272</v>
      </c>
      <c r="G35" s="5"/>
      <c r="H35" s="5"/>
      <c r="I35" s="1"/>
    </row>
    <row r="36" spans="1:21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21" x14ac:dyDescent="0.35">
      <c r="A37" s="5"/>
      <c r="B37" s="5"/>
      <c r="C37" s="5" t="s">
        <v>60</v>
      </c>
      <c r="D37" s="5" t="s">
        <v>60</v>
      </c>
      <c r="E37" s="5" t="s">
        <v>60</v>
      </c>
      <c r="F37" s="5" t="s">
        <v>60</v>
      </c>
      <c r="G37" s="5"/>
      <c r="H37" s="5">
        <f>E38*9.35</f>
        <v>8452.4</v>
      </c>
      <c r="I37" s="5">
        <f>F38*5.63</f>
        <v>10240.969999999999</v>
      </c>
      <c r="J37" s="2"/>
    </row>
    <row r="38" spans="1:21" x14ac:dyDescent="0.35">
      <c r="A38" s="5"/>
      <c r="B38" s="5"/>
      <c r="C38" s="5">
        <f t="shared" ref="C38:F38" si="0">SUM(C29:C35)</f>
        <v>2264</v>
      </c>
      <c r="D38" s="5">
        <f t="shared" si="0"/>
        <v>567</v>
      </c>
      <c r="E38" s="5">
        <f t="shared" si="0"/>
        <v>904</v>
      </c>
      <c r="F38" s="5">
        <f t="shared" si="0"/>
        <v>1819</v>
      </c>
      <c r="G38" s="5"/>
      <c r="H38" s="5">
        <f>C38*13.55</f>
        <v>30677.200000000001</v>
      </c>
      <c r="I38" s="5">
        <f>D38*7.19</f>
        <v>4076.73</v>
      </c>
    </row>
    <row r="39" spans="1:21" x14ac:dyDescent="0.35">
      <c r="A39" s="23" t="s">
        <v>61</v>
      </c>
      <c r="B39" s="20"/>
      <c r="C39" s="20"/>
      <c r="D39" s="20"/>
      <c r="E39" s="20"/>
      <c r="F39" s="20"/>
      <c r="G39" s="20"/>
      <c r="H39" s="20"/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43.5" x14ac:dyDescent="0.35">
      <c r="A40" s="6" t="s">
        <v>1</v>
      </c>
      <c r="B40" s="6" t="s">
        <v>62</v>
      </c>
      <c r="C40" s="6" t="s">
        <v>63</v>
      </c>
      <c r="D40" s="6" t="s">
        <v>64</v>
      </c>
      <c r="E40" s="6" t="s">
        <v>65</v>
      </c>
      <c r="F40" s="12" t="s">
        <v>66</v>
      </c>
      <c r="G40" s="12" t="s">
        <v>67</v>
      </c>
      <c r="H40" s="12" t="s">
        <v>20</v>
      </c>
      <c r="I40" s="12" t="s">
        <v>68</v>
      </c>
      <c r="J40" s="12" t="s">
        <v>26</v>
      </c>
      <c r="K40" s="12" t="s">
        <v>29</v>
      </c>
      <c r="L40" s="12" t="s">
        <v>69</v>
      </c>
      <c r="M40" s="12" t="s">
        <v>35</v>
      </c>
      <c r="N40" s="12" t="s">
        <v>38</v>
      </c>
      <c r="O40" s="12" t="s">
        <v>70</v>
      </c>
      <c r="P40" s="12" t="s">
        <v>71</v>
      </c>
      <c r="Q40" s="6" t="s">
        <v>17</v>
      </c>
      <c r="R40" s="6" t="s">
        <v>72</v>
      </c>
      <c r="S40" s="6" t="s">
        <v>73</v>
      </c>
      <c r="T40" s="6" t="s">
        <v>35</v>
      </c>
      <c r="U40" s="6" t="s">
        <v>52</v>
      </c>
    </row>
    <row r="41" spans="1:21" x14ac:dyDescent="0.35">
      <c r="A41" s="1" t="s">
        <v>11</v>
      </c>
      <c r="B41" s="1">
        <v>296.65787920519381</v>
      </c>
      <c r="C41" s="1">
        <f t="shared" ref="C41:C64" si="1">B41*C3</f>
        <v>1035.3359984261265</v>
      </c>
      <c r="D41" s="1">
        <f t="shared" ref="D41:D64" si="2">B41*D3</f>
        <v>47.465260672831008</v>
      </c>
      <c r="E41" s="1" cm="1">
        <f t="array" ref="E41">_xlfn.IFS(C41&gt;500,C41*0.85,C41&gt;250,C41*0.9,C41&gt;100,C41*0.95,TRUE,C41)</f>
        <v>880.03559866220746</v>
      </c>
      <c r="F41" s="13">
        <v>1</v>
      </c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>
        <v>1</v>
      </c>
      <c r="S41" s="1"/>
      <c r="T41" s="1"/>
      <c r="U41" s="1"/>
    </row>
    <row r="42" spans="1:21" x14ac:dyDescent="0.35">
      <c r="A42" s="1" t="s">
        <v>12</v>
      </c>
      <c r="B42" s="1">
        <v>1967.3421207948063</v>
      </c>
      <c r="C42" s="1">
        <f t="shared" si="1"/>
        <v>5882.3529411764712</v>
      </c>
      <c r="D42" s="1">
        <f t="shared" si="2"/>
        <v>295.10131811922093</v>
      </c>
      <c r="E42" s="1" cm="1">
        <f t="array" ref="E42">_xlfn.IFS(C42&gt;500,C42*0.85,C42&gt;250,C42*0.9,C42&gt;100,C42*0.95,TRUE,C42)</f>
        <v>5000</v>
      </c>
      <c r="F42" s="13">
        <v>1</v>
      </c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>
        <v>1</v>
      </c>
      <c r="S42" s="1"/>
      <c r="T42" s="1"/>
      <c r="U42" s="1"/>
    </row>
    <row r="43" spans="1:21" x14ac:dyDescent="0.35">
      <c r="A43" s="1" t="s">
        <v>15</v>
      </c>
      <c r="B43" s="1">
        <v>701.75438637831735</v>
      </c>
      <c r="C43" s="1">
        <f t="shared" si="1"/>
        <v>105.26315795674761</v>
      </c>
      <c r="D43" s="1">
        <f t="shared" si="2"/>
        <v>140.35087727566346</v>
      </c>
      <c r="E43" s="1" cm="1">
        <f t="array" ref="E43">_xlfn.IFS(C43&gt;500,C43*0.85,C43&gt;250,C43*0.9,C43&gt;100,C43*0.95,TRUE,C43)</f>
        <v>100.00000005891022</v>
      </c>
      <c r="F43" s="13"/>
      <c r="G43" s="13">
        <v>1</v>
      </c>
      <c r="H43" s="13"/>
      <c r="I43" s="13"/>
      <c r="J43" s="1"/>
      <c r="K43" s="1"/>
      <c r="L43" s="1"/>
      <c r="M43" s="1"/>
      <c r="N43" s="1"/>
      <c r="O43" s="1"/>
      <c r="P43" s="1"/>
      <c r="Q43" s="1"/>
      <c r="R43" s="1">
        <v>0.2</v>
      </c>
      <c r="S43" s="1"/>
      <c r="T43" s="1"/>
      <c r="U43" s="1"/>
    </row>
    <row r="44" spans="1:21" x14ac:dyDescent="0.35">
      <c r="A44" s="1" t="s">
        <v>16</v>
      </c>
      <c r="B44" s="1">
        <v>526.31578947368416</v>
      </c>
      <c r="C44" s="1">
        <f t="shared" si="1"/>
        <v>105.26315789473684</v>
      </c>
      <c r="D44" s="1">
        <f t="shared" si="2"/>
        <v>94.73684210526315</v>
      </c>
      <c r="E44" s="1" cm="1">
        <f t="array" ref="E44">_xlfn.IFS(C44&gt;500,C44*0.85,C44&gt;250,C44*0.9,C44&gt;100,C44*0.95,TRUE,C44)</f>
        <v>99.999999999999986</v>
      </c>
      <c r="F44" s="13"/>
      <c r="G44" s="13">
        <v>1</v>
      </c>
      <c r="H44" s="13"/>
      <c r="I44" s="13"/>
      <c r="J44" s="1"/>
      <c r="K44" s="1"/>
      <c r="L44" s="1"/>
      <c r="M44" s="1"/>
      <c r="N44" s="1"/>
      <c r="O44" s="1"/>
      <c r="P44" s="1"/>
      <c r="Q44" s="1"/>
      <c r="R44" s="1">
        <v>0.2</v>
      </c>
      <c r="S44" s="1"/>
      <c r="T44" s="1"/>
      <c r="U44" s="1"/>
    </row>
    <row r="45" spans="1:21" x14ac:dyDescent="0.35">
      <c r="A45" s="1" t="s">
        <v>18</v>
      </c>
      <c r="B45" s="1">
        <v>4264.8421052631575</v>
      </c>
      <c r="C45" s="1">
        <f t="shared" si="1"/>
        <v>1066.2105263157894</v>
      </c>
      <c r="D45" s="1">
        <f t="shared" si="2"/>
        <v>42.648421052631576</v>
      </c>
      <c r="E45" s="1" cm="1">
        <f t="array" ref="E45">_xlfn.IFS(C45&gt;500,C45*0.85,C45&gt;250,C45*0.9,C45&gt;100,C45*0.95,TRUE,C45)</f>
        <v>906.27894736842097</v>
      </c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>
        <v>1</v>
      </c>
      <c r="R45" s="1">
        <v>2</v>
      </c>
      <c r="S45" s="1"/>
      <c r="T45" s="1"/>
      <c r="U45" s="1"/>
    </row>
    <row r="46" spans="1:21" x14ac:dyDescent="0.35">
      <c r="A46" s="1" t="s">
        <v>19</v>
      </c>
      <c r="B46" s="1">
        <v>263.15789473684214</v>
      </c>
      <c r="C46" s="1">
        <f t="shared" si="1"/>
        <v>105.26315789473686</v>
      </c>
      <c r="D46" s="1">
        <f t="shared" si="2"/>
        <v>2.6315789473684212</v>
      </c>
      <c r="E46" s="1" cm="1">
        <f t="array" ref="E46">_xlfn.IFS(C46&gt;500,C46*0.85,C46&gt;250,C46*0.9,C46&gt;100,C46*0.95,TRUE,C46)</f>
        <v>100.00000000000001</v>
      </c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>
        <v>1</v>
      </c>
      <c r="R46" s="1">
        <v>2</v>
      </c>
      <c r="S46" s="1"/>
      <c r="T46" s="1"/>
      <c r="U46" s="1"/>
    </row>
    <row r="47" spans="1:21" x14ac:dyDescent="0.35">
      <c r="A47" s="1" t="s">
        <v>21</v>
      </c>
      <c r="B47" s="1">
        <v>173.76842105263157</v>
      </c>
      <c r="C47" s="1">
        <f t="shared" si="1"/>
        <v>260.65263157894736</v>
      </c>
      <c r="D47" s="1">
        <f t="shared" si="2"/>
        <v>86.884210526315783</v>
      </c>
      <c r="E47" s="1" cm="1">
        <f t="array" ref="E47">_xlfn.IFS(C47&gt;500,C47*0.85,C47&gt;250,C47*0.9,C47&gt;100,C47*0.95,TRUE,C47)</f>
        <v>234.58736842105264</v>
      </c>
      <c r="F47" s="13"/>
      <c r="G47" s="13"/>
      <c r="H47" s="13">
        <v>1</v>
      </c>
      <c r="I47" s="13"/>
      <c r="J47" s="1"/>
      <c r="K47" s="1"/>
      <c r="L47" s="1"/>
      <c r="M47" s="1"/>
      <c r="N47" s="1"/>
      <c r="O47" s="1"/>
      <c r="P47" s="1"/>
      <c r="Q47" s="1"/>
      <c r="R47" s="1">
        <v>0.1</v>
      </c>
      <c r="S47" s="1"/>
      <c r="T47" s="1"/>
      <c r="U47" s="1"/>
    </row>
    <row r="48" spans="1:21" x14ac:dyDescent="0.35">
      <c r="A48" s="1" t="s">
        <v>22</v>
      </c>
      <c r="B48" s="1">
        <v>52.631578947368425</v>
      </c>
      <c r="C48" s="1">
        <f t="shared" si="1"/>
        <v>105.26315789473685</v>
      </c>
      <c r="D48" s="1">
        <f t="shared" si="2"/>
        <v>23.684210526315791</v>
      </c>
      <c r="E48" s="1" cm="1">
        <f t="array" ref="E48">_xlfn.IFS(C48&gt;500,C48*0.85,C48&gt;250,C48*0.9,C48&gt;100,C48*0.95,TRUE,C48)</f>
        <v>100</v>
      </c>
      <c r="F48" s="13"/>
      <c r="G48" s="13"/>
      <c r="H48" s="13">
        <v>1</v>
      </c>
      <c r="I48" s="13"/>
      <c r="J48" s="1"/>
      <c r="K48" s="1"/>
      <c r="L48" s="1"/>
      <c r="M48" s="1"/>
      <c r="N48" s="1"/>
      <c r="O48" s="1"/>
      <c r="P48" s="1"/>
      <c r="Q48" s="1"/>
      <c r="R48" s="1">
        <v>0.1</v>
      </c>
      <c r="S48" s="1"/>
      <c r="T48" s="1"/>
      <c r="U48" s="1"/>
    </row>
    <row r="49" spans="1:21" x14ac:dyDescent="0.35">
      <c r="A49" s="1" t="s">
        <v>24</v>
      </c>
      <c r="B49" s="1">
        <v>2921.633490962623</v>
      </c>
      <c r="C49" s="1">
        <f t="shared" si="1"/>
        <v>4382.450236443934</v>
      </c>
      <c r="D49" s="1">
        <f t="shared" si="2"/>
        <v>438.24502364439343</v>
      </c>
      <c r="E49" s="1" cm="1">
        <f t="array" ref="E49">_xlfn.IFS(C49&gt;500,C49*0.85,C49&gt;250,C49*0.9,C49&gt;100,C49*0.95,TRUE,C49)</f>
        <v>3725.0827009773438</v>
      </c>
      <c r="F49" s="13"/>
      <c r="G49" s="13"/>
      <c r="H49" s="13"/>
      <c r="I49" s="13">
        <v>1</v>
      </c>
      <c r="J49" s="1"/>
      <c r="K49" s="1"/>
      <c r="L49" s="1"/>
      <c r="M49" s="1"/>
      <c r="N49" s="1"/>
      <c r="O49" s="1"/>
      <c r="P49" s="1"/>
      <c r="Q49" s="1"/>
      <c r="R49" s="1">
        <v>2</v>
      </c>
      <c r="S49" s="1"/>
      <c r="T49" s="1"/>
      <c r="U49" s="1"/>
    </row>
    <row r="50" spans="1:21" x14ac:dyDescent="0.35">
      <c r="A50" s="1" t="s">
        <v>25</v>
      </c>
      <c r="B50" s="1">
        <v>1606.3665090373765</v>
      </c>
      <c r="C50" s="1">
        <f t="shared" si="1"/>
        <v>2811.1413908154091</v>
      </c>
      <c r="D50" s="1">
        <f t="shared" si="2"/>
        <v>160.63665090373766</v>
      </c>
      <c r="E50" s="1" cm="1">
        <f t="array" ref="E50">_xlfn.IFS(C50&gt;500,C50*0.85,C50&gt;250,C50*0.9,C50&gt;100,C50*0.95,TRUE,C50)</f>
        <v>2389.4701821930976</v>
      </c>
      <c r="F50" s="13"/>
      <c r="G50" s="13"/>
      <c r="H50" s="13"/>
      <c r="I50" s="13">
        <v>1</v>
      </c>
      <c r="J50" s="1"/>
      <c r="K50" s="1"/>
      <c r="L50" s="1"/>
      <c r="M50" s="1"/>
      <c r="N50" s="1"/>
      <c r="O50" s="1"/>
      <c r="P50" s="1"/>
      <c r="Q50" s="1"/>
      <c r="R50" s="1">
        <v>2</v>
      </c>
      <c r="S50" s="1"/>
      <c r="T50" s="1"/>
      <c r="U50" s="1"/>
    </row>
    <row r="51" spans="1:21" x14ac:dyDescent="0.35">
      <c r="A51" s="1" t="s">
        <v>27</v>
      </c>
      <c r="B51" s="1">
        <v>355.47368421052636</v>
      </c>
      <c r="C51" s="1">
        <f t="shared" si="1"/>
        <v>142.18947368421055</v>
      </c>
      <c r="D51" s="1">
        <f t="shared" si="2"/>
        <v>17.773684210526319</v>
      </c>
      <c r="E51" s="1" cm="1">
        <f t="array" ref="E51">_xlfn.IFS(C51&gt;500,C51*0.85,C51&gt;250,C51*0.9,C51&gt;100,C51*0.95,TRUE,C51)</f>
        <v>135.08000000000001</v>
      </c>
      <c r="F51" s="13"/>
      <c r="G51" s="13"/>
      <c r="H51" s="13"/>
      <c r="I51" s="13"/>
      <c r="J51" s="1">
        <v>1</v>
      </c>
      <c r="K51" s="1"/>
      <c r="L51" s="1"/>
      <c r="M51" s="1"/>
      <c r="N51" s="1"/>
      <c r="O51" s="1"/>
      <c r="P51" s="1"/>
      <c r="Q51" s="1"/>
      <c r="R51" s="1">
        <v>0.2</v>
      </c>
      <c r="S51" s="1"/>
      <c r="T51" s="1"/>
      <c r="U51" s="1"/>
    </row>
    <row r="52" spans="1:21" x14ac:dyDescent="0.35">
      <c r="A52" s="1" t="s">
        <v>28</v>
      </c>
      <c r="B52" s="1">
        <v>210.5263157894737</v>
      </c>
      <c r="C52" s="1">
        <f t="shared" si="1"/>
        <v>105.26315789473685</v>
      </c>
      <c r="D52" s="1">
        <f t="shared" si="2"/>
        <v>10.526315789473685</v>
      </c>
      <c r="E52" s="1" cm="1">
        <f t="array" ref="E52">_xlfn.IFS(C52&gt;500,C52*0.85,C52&gt;250,C52*0.9,C52&gt;100,C52*0.95,TRUE,C52)</f>
        <v>100</v>
      </c>
      <c r="F52" s="13"/>
      <c r="G52" s="13"/>
      <c r="H52" s="13"/>
      <c r="I52" s="13"/>
      <c r="J52" s="1">
        <v>1</v>
      </c>
      <c r="K52" s="1"/>
      <c r="L52" s="1"/>
      <c r="M52" s="1"/>
      <c r="N52" s="1"/>
      <c r="O52" s="1"/>
      <c r="P52" s="1"/>
      <c r="Q52" s="1"/>
      <c r="R52" s="1">
        <v>0.2</v>
      </c>
      <c r="S52" s="1"/>
      <c r="T52" s="1"/>
      <c r="U52" s="1"/>
    </row>
    <row r="53" spans="1:21" x14ac:dyDescent="0.35">
      <c r="A53" s="1" t="s">
        <v>30</v>
      </c>
      <c r="B53" s="1">
        <v>6600.6124401913876</v>
      </c>
      <c r="C53" s="1">
        <f t="shared" si="1"/>
        <v>3300.3062200956938</v>
      </c>
      <c r="D53" s="1">
        <f t="shared" si="2"/>
        <v>132.01224880382776</v>
      </c>
      <c r="E53" s="1" cm="1">
        <f t="array" ref="E53">_xlfn.IFS(C53&gt;500,C53*0.85,C53&gt;250,C53*0.9,C53&gt;100,C53*0.95,TRUE,C53)</f>
        <v>2805.2602870813398</v>
      </c>
      <c r="F53" s="13"/>
      <c r="G53" s="13"/>
      <c r="H53" s="13"/>
      <c r="I53" s="13"/>
      <c r="J53" s="1"/>
      <c r="K53" s="1">
        <v>1</v>
      </c>
      <c r="L53" s="1"/>
      <c r="M53" s="1"/>
      <c r="N53" s="1"/>
      <c r="O53" s="1"/>
      <c r="P53" s="1"/>
      <c r="Q53" s="1"/>
      <c r="R53" s="1">
        <v>3</v>
      </c>
      <c r="S53" s="1"/>
      <c r="T53" s="1"/>
      <c r="U53" s="1"/>
    </row>
    <row r="54" spans="1:21" x14ac:dyDescent="0.35">
      <c r="A54" s="1" t="s">
        <v>31</v>
      </c>
      <c r="B54" s="1">
        <v>191.38755980861245</v>
      </c>
      <c r="C54" s="1">
        <f t="shared" si="1"/>
        <v>105.26315789473685</v>
      </c>
      <c r="D54" s="1">
        <f t="shared" si="2"/>
        <v>5.741626794258373</v>
      </c>
      <c r="E54" s="1" cm="1">
        <f t="array" ref="E54">_xlfn.IFS(C54&gt;500,C54*0.85,C54&gt;250,C54*0.9,C54&gt;100,C54*0.95,TRUE,C54)</f>
        <v>100</v>
      </c>
      <c r="F54" s="13"/>
      <c r="G54" s="13"/>
      <c r="H54" s="13"/>
      <c r="I54" s="13"/>
      <c r="J54" s="1"/>
      <c r="K54" s="1">
        <v>1</v>
      </c>
      <c r="L54" s="1"/>
      <c r="M54" s="1"/>
      <c r="N54" s="1"/>
      <c r="O54" s="1"/>
      <c r="P54" s="1"/>
      <c r="Q54" s="1"/>
      <c r="R54" s="1">
        <v>3</v>
      </c>
      <c r="S54" s="1"/>
      <c r="T54" s="1"/>
      <c r="U54" s="1"/>
    </row>
    <row r="55" spans="1:21" x14ac:dyDescent="0.35">
      <c r="A55" s="1" t="s">
        <v>33</v>
      </c>
      <c r="B55" s="1">
        <v>800.00835421888041</v>
      </c>
      <c r="C55" s="1">
        <f t="shared" si="1"/>
        <v>264.00275689223054</v>
      </c>
      <c r="D55" s="1">
        <f t="shared" si="2"/>
        <v>120.00125313283206</v>
      </c>
      <c r="E55" s="1" cm="1">
        <f t="array" ref="E55">_xlfn.IFS(C55&gt;500,C55*0.85,C55&gt;250,C55*0.9,C55&gt;100,C55*0.95,TRUE,C55)</f>
        <v>237.6024812030075</v>
      </c>
      <c r="F55" s="13"/>
      <c r="G55" s="13"/>
      <c r="H55" s="13"/>
      <c r="I55" s="13"/>
      <c r="J55" s="1"/>
      <c r="K55" s="1"/>
      <c r="L55" s="1">
        <v>1</v>
      </c>
      <c r="M55" s="1"/>
      <c r="N55" s="1"/>
      <c r="O55" s="1"/>
      <c r="P55" s="1"/>
      <c r="Q55" s="1"/>
      <c r="R55" s="1"/>
      <c r="S55" s="1"/>
      <c r="T55" s="1">
        <v>1</v>
      </c>
      <c r="U55" s="1"/>
    </row>
    <row r="56" spans="1:21" x14ac:dyDescent="0.35">
      <c r="A56" s="1" t="s">
        <v>34</v>
      </c>
      <c r="B56" s="1">
        <v>300.75187969924815</v>
      </c>
      <c r="C56" s="1">
        <f t="shared" si="1"/>
        <v>105.26315789473685</v>
      </c>
      <c r="D56" s="1">
        <f t="shared" si="2"/>
        <v>42.105263157894747</v>
      </c>
      <c r="E56" s="1" cm="1">
        <f t="array" ref="E56">_xlfn.IFS(C56&gt;500,C56*0.85,C56&gt;250,C56*0.9,C56&gt;100,C56*0.95,TRUE,C56)</f>
        <v>100</v>
      </c>
      <c r="F56" s="13"/>
      <c r="G56" s="13"/>
      <c r="H56" s="13"/>
      <c r="I56" s="13"/>
      <c r="J56" s="1"/>
      <c r="K56" s="1"/>
      <c r="L56" s="1">
        <v>1</v>
      </c>
      <c r="M56" s="1"/>
      <c r="N56" s="1"/>
      <c r="O56" s="1"/>
      <c r="P56" s="1"/>
      <c r="Q56" s="1"/>
      <c r="R56" s="1"/>
      <c r="S56" s="1"/>
      <c r="T56" s="1">
        <v>1</v>
      </c>
      <c r="U56" s="1"/>
    </row>
    <row r="57" spans="1:21" x14ac:dyDescent="0.35">
      <c r="A57" s="1" t="s">
        <v>36</v>
      </c>
      <c r="B57" s="1">
        <v>787.04093567251459</v>
      </c>
      <c r="C57" s="1">
        <f t="shared" si="1"/>
        <v>629.6327485380117</v>
      </c>
      <c r="D57" s="1">
        <f t="shared" si="2"/>
        <v>78.704093567251462</v>
      </c>
      <c r="E57" s="1" cm="1">
        <f t="array" ref="E57">_xlfn.IFS(C57&gt;500,C57*0.85,C57&gt;250,C57*0.9,C57&gt;100,C57*0.95,TRUE,C57)</f>
        <v>535.18783625730998</v>
      </c>
      <c r="F57" s="13"/>
      <c r="G57" s="13"/>
      <c r="H57" s="13"/>
      <c r="I57" s="13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>
        <v>1</v>
      </c>
      <c r="U57" s="1"/>
    </row>
    <row r="58" spans="1:21" x14ac:dyDescent="0.35">
      <c r="A58" s="1" t="s">
        <v>37</v>
      </c>
      <c r="B58" s="1">
        <v>116.95906432748538</v>
      </c>
      <c r="C58" s="1">
        <f t="shared" si="1"/>
        <v>105.26315789473685</v>
      </c>
      <c r="D58" s="1">
        <f t="shared" si="2"/>
        <v>12.865497076023392</v>
      </c>
      <c r="E58" s="1" cm="1">
        <f t="array" ref="E58">_xlfn.IFS(C58&gt;500,C58*0.85,C58&gt;250,C58*0.9,C58&gt;100,C58*0.95,TRUE,C58)</f>
        <v>100</v>
      </c>
      <c r="F58" s="13"/>
      <c r="G58" s="13"/>
      <c r="H58" s="13"/>
      <c r="I58" s="13"/>
      <c r="J58" s="1"/>
      <c r="K58" s="1"/>
      <c r="L58" s="1"/>
      <c r="M58" s="1">
        <v>1</v>
      </c>
      <c r="N58" s="1"/>
      <c r="O58" s="1"/>
      <c r="P58" s="1"/>
      <c r="Q58" s="1"/>
      <c r="R58" s="1"/>
      <c r="S58" s="1"/>
      <c r="T58" s="1">
        <v>1</v>
      </c>
      <c r="U58" s="1"/>
    </row>
    <row r="59" spans="1:21" x14ac:dyDescent="0.35">
      <c r="A59" s="1" t="s">
        <v>39</v>
      </c>
      <c r="B59" s="1">
        <v>1174.5999999999999</v>
      </c>
      <c r="C59" s="1">
        <f t="shared" si="1"/>
        <v>845.71199999999988</v>
      </c>
      <c r="D59" s="1">
        <f t="shared" si="2"/>
        <v>164.44400000000002</v>
      </c>
      <c r="E59" s="1" cm="1">
        <f t="array" ref="E59">_xlfn.IFS(C59&gt;500,C59*0.85,C59&gt;250,C59*0.9,C59&gt;100,C59*0.95,TRUE,C59)</f>
        <v>718.85519999999985</v>
      </c>
      <c r="F59" s="13"/>
      <c r="G59" s="13"/>
      <c r="H59" s="13"/>
      <c r="I59" s="13"/>
      <c r="J59" s="1"/>
      <c r="K59" s="1"/>
      <c r="L59" s="1"/>
      <c r="M59" s="1"/>
      <c r="N59" s="1">
        <v>1</v>
      </c>
      <c r="O59" s="1"/>
      <c r="P59" s="1"/>
      <c r="Q59" s="1"/>
      <c r="R59" s="1"/>
      <c r="S59" s="1">
        <v>0.25</v>
      </c>
      <c r="T59" s="1"/>
      <c r="U59" s="1"/>
    </row>
    <row r="60" spans="1:21" x14ac:dyDescent="0.35">
      <c r="A60" s="1" t="s">
        <v>40</v>
      </c>
      <c r="B60" s="1">
        <v>3248.0000000000005</v>
      </c>
      <c r="C60" s="1">
        <f t="shared" si="1"/>
        <v>2728.3200000000006</v>
      </c>
      <c r="D60" s="1">
        <f t="shared" si="2"/>
        <v>454.72000000000008</v>
      </c>
      <c r="E60" s="1" cm="1">
        <f t="array" ref="E60">_xlfn.IFS(C60&gt;500,C60*0.85,C60&gt;250,C60*0.9,C60&gt;100,C60*0.95,TRUE,C60)</f>
        <v>2319.0720000000006</v>
      </c>
      <c r="F60" s="13"/>
      <c r="G60" s="13"/>
      <c r="H60" s="13"/>
      <c r="I60" s="13"/>
      <c r="J60" s="1"/>
      <c r="K60" s="1"/>
      <c r="L60" s="1"/>
      <c r="M60" s="1"/>
      <c r="N60" s="1">
        <v>1</v>
      </c>
      <c r="O60" s="1"/>
      <c r="P60" s="1"/>
      <c r="Q60" s="1"/>
      <c r="R60" s="1"/>
      <c r="S60" s="1">
        <v>0.25</v>
      </c>
      <c r="T60" s="1"/>
      <c r="U60" s="1"/>
    </row>
    <row r="61" spans="1:21" x14ac:dyDescent="0.35">
      <c r="A61" s="1" t="s">
        <v>42</v>
      </c>
      <c r="B61" s="1">
        <v>88.337343358395998</v>
      </c>
      <c r="C61" s="1">
        <f t="shared" si="1"/>
        <v>318.01443609022556</v>
      </c>
      <c r="D61" s="1">
        <f t="shared" si="2"/>
        <v>13.2506015037594</v>
      </c>
      <c r="E61" s="1" cm="1">
        <f t="array" ref="E61">_xlfn.IFS(C61&gt;500,C61*0.85,C61&gt;250,C61*0.9,C61&gt;100,C61*0.95,TRUE,C61)</f>
        <v>286.212992481203</v>
      </c>
      <c r="F61" s="13"/>
      <c r="G61" s="13"/>
      <c r="H61" s="13"/>
      <c r="I61" s="13"/>
      <c r="J61" s="1"/>
      <c r="K61" s="1"/>
      <c r="L61" s="1"/>
      <c r="M61" s="1"/>
      <c r="N61" s="1"/>
      <c r="O61" s="1">
        <v>1</v>
      </c>
      <c r="P61" s="1"/>
      <c r="Q61" s="1"/>
      <c r="R61" s="1"/>
      <c r="S61" s="1">
        <v>0.25</v>
      </c>
      <c r="T61" s="1"/>
      <c r="U61" s="1"/>
    </row>
    <row r="62" spans="1:21" x14ac:dyDescent="0.35">
      <c r="A62" s="1" t="s">
        <v>43</v>
      </c>
      <c r="B62" s="1">
        <v>25.062656641604015</v>
      </c>
      <c r="C62" s="1">
        <f t="shared" si="1"/>
        <v>105.26315789473685</v>
      </c>
      <c r="D62" s="1">
        <f t="shared" si="2"/>
        <v>3.759398496240602</v>
      </c>
      <c r="E62" s="1" cm="1">
        <f t="array" ref="E62">_xlfn.IFS(C62&gt;500,C62*0.85,C62&gt;250,C62*0.9,C62&gt;100,C62*0.95,TRUE,C62)</f>
        <v>100</v>
      </c>
      <c r="F62" s="13"/>
      <c r="G62" s="13"/>
      <c r="H62" s="13"/>
      <c r="I62" s="13"/>
      <c r="J62" s="1"/>
      <c r="K62" s="1"/>
      <c r="L62" s="1"/>
      <c r="M62" s="1"/>
      <c r="N62" s="1"/>
      <c r="O62" s="1">
        <v>1</v>
      </c>
      <c r="P62" s="1"/>
      <c r="Q62" s="1"/>
      <c r="R62" s="1"/>
      <c r="S62" s="1">
        <v>0.25</v>
      </c>
      <c r="T62" s="1"/>
      <c r="U62" s="1"/>
    </row>
    <row r="63" spans="1:21" x14ac:dyDescent="0.35">
      <c r="A63" s="1" t="s">
        <v>45</v>
      </c>
      <c r="B63" s="1">
        <v>5281.5614035087719</v>
      </c>
      <c r="C63" s="1">
        <f t="shared" si="1"/>
        <v>2640.780701754386</v>
      </c>
      <c r="D63" s="1">
        <f t="shared" si="2"/>
        <v>264.0780701754386</v>
      </c>
      <c r="E63" s="1" cm="1">
        <f t="array" ref="E63">_xlfn.IFS(C63&gt;500,C63*0.85,C63&gt;250,C63*0.9,C63&gt;100,C63*0.95,TRUE,C63)</f>
        <v>2244.663596491228</v>
      </c>
      <c r="F63" s="13"/>
      <c r="G63" s="13"/>
      <c r="H63" s="13"/>
      <c r="I63" s="13"/>
      <c r="J63" s="1"/>
      <c r="K63" s="1"/>
      <c r="L63" s="1"/>
      <c r="M63" s="1"/>
      <c r="N63" s="1"/>
      <c r="O63" s="1"/>
      <c r="P63" s="1">
        <v>1</v>
      </c>
      <c r="Q63" s="1"/>
      <c r="R63" s="1"/>
      <c r="S63" s="1"/>
      <c r="T63" s="1"/>
      <c r="U63" s="1">
        <v>3</v>
      </c>
    </row>
    <row r="64" spans="1:21" ht="29" x14ac:dyDescent="0.35">
      <c r="A64" s="1" t="s">
        <v>46</v>
      </c>
      <c r="B64" s="1">
        <v>175.43859649122808</v>
      </c>
      <c r="C64" s="1">
        <f t="shared" si="1"/>
        <v>105.26315789473685</v>
      </c>
      <c r="D64" s="1">
        <f t="shared" si="2"/>
        <v>12.280701754385968</v>
      </c>
      <c r="E64" s="1" cm="1">
        <f t="array" ref="E64">_xlfn.IFS(C64&gt;500,C64*0.85,C64&gt;250,C64*0.9,C64&gt;100,C64*0.95,TRUE,C64)</f>
        <v>100</v>
      </c>
      <c r="F64" s="13"/>
      <c r="G64" s="13"/>
      <c r="H64" s="13"/>
      <c r="I64" s="13"/>
      <c r="J64" s="1"/>
      <c r="K64" s="1"/>
      <c r="L64" s="1"/>
      <c r="M64" s="1"/>
      <c r="N64" s="1"/>
      <c r="O64" s="1"/>
      <c r="P64" s="1">
        <v>1</v>
      </c>
      <c r="Q64" s="1"/>
      <c r="R64" s="1"/>
      <c r="S64" s="1"/>
      <c r="T64" s="1"/>
      <c r="U64" s="1">
        <v>3</v>
      </c>
    </row>
    <row r="65" spans="1:21" x14ac:dyDescent="0.35">
      <c r="A65" s="6"/>
      <c r="B65" s="1"/>
      <c r="C65" s="1"/>
      <c r="D65" s="1" t="s">
        <v>74</v>
      </c>
      <c r="E65" s="7">
        <f>SUM(E41:E64)</f>
        <v>23417.389191195121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5">
      <c r="A66" s="6"/>
      <c r="B66" s="1"/>
      <c r="C66" s="1"/>
      <c r="D66" s="1"/>
      <c r="E66" s="1"/>
      <c r="F66" s="1"/>
      <c r="G66" s="5"/>
      <c r="H66" s="5"/>
      <c r="I66" s="5"/>
    </row>
    <row r="67" spans="1:21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21" x14ac:dyDescent="0.35">
      <c r="A68" s="5" t="s">
        <v>75</v>
      </c>
      <c r="B68" s="5"/>
      <c r="C68" s="5"/>
      <c r="D68" s="5"/>
      <c r="E68" s="5"/>
      <c r="F68" s="5"/>
      <c r="G68" s="5"/>
      <c r="H68" s="5"/>
      <c r="I68" s="5"/>
    </row>
    <row r="69" spans="1:21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21" x14ac:dyDescent="0.35">
      <c r="A70" s="19" t="s">
        <v>76</v>
      </c>
      <c r="B70" s="20"/>
      <c r="C70" s="20"/>
      <c r="D70" s="20"/>
      <c r="E70" s="20"/>
      <c r="F70" s="20"/>
      <c r="G70" s="20"/>
      <c r="H70" s="21"/>
      <c r="I70" s="5"/>
    </row>
    <row r="71" spans="1:21" x14ac:dyDescent="0.35">
      <c r="A71" s="5" t="s">
        <v>77</v>
      </c>
      <c r="B71" s="5"/>
      <c r="C71" s="5"/>
      <c r="D71" s="5"/>
      <c r="E71" s="5"/>
      <c r="F71" s="5"/>
      <c r="G71" s="5"/>
      <c r="H71" s="5"/>
      <c r="I71" s="5"/>
    </row>
    <row r="72" spans="1:21" x14ac:dyDescent="0.35">
      <c r="A72" s="5">
        <f>SUMPRODUCT(F17:F20,B55:B58)</f>
        <v>9040</v>
      </c>
      <c r="B72" s="5" t="s">
        <v>78</v>
      </c>
      <c r="C72" s="5">
        <f>E38*10</f>
        <v>9040</v>
      </c>
      <c r="D72" s="5" t="s">
        <v>79</v>
      </c>
      <c r="E72" s="5"/>
      <c r="F72" s="5"/>
      <c r="G72" s="5"/>
      <c r="H72" s="5"/>
      <c r="I72" s="5"/>
    </row>
    <row r="73" spans="1:21" x14ac:dyDescent="0.35">
      <c r="A73" s="5">
        <f>SUMPRODUCT(F25:F26,B63:B64)</f>
        <v>21652.561403508771</v>
      </c>
      <c r="B73" s="5" t="s">
        <v>78</v>
      </c>
      <c r="C73" s="5">
        <f>F38*5</f>
        <v>9095</v>
      </c>
      <c r="D73" s="5" t="s">
        <v>80</v>
      </c>
      <c r="E73" s="5"/>
      <c r="F73" s="5"/>
      <c r="G73" s="5"/>
      <c r="H73" s="5"/>
      <c r="I73" s="5"/>
    </row>
    <row r="74" spans="1:21" x14ac:dyDescent="0.35">
      <c r="A74" s="5">
        <f>SUMPRODUCT(F21:F24,B59:B62)</f>
        <v>4536</v>
      </c>
      <c r="B74" s="5" t="s">
        <v>78</v>
      </c>
      <c r="C74" s="5">
        <f>D38*8</f>
        <v>4536</v>
      </c>
      <c r="D74" s="5" t="s">
        <v>81</v>
      </c>
      <c r="E74" s="5"/>
      <c r="F74" s="5"/>
      <c r="G74" s="5"/>
      <c r="H74" s="5"/>
      <c r="I74" s="5"/>
    </row>
    <row r="75" spans="1:21" x14ac:dyDescent="0.35">
      <c r="A75" s="5">
        <f>SUMPRODUCT(F3:F16,B41:B54)</f>
        <v>123423.2012508482</v>
      </c>
      <c r="B75" s="5" t="s">
        <v>78</v>
      </c>
      <c r="C75" s="5">
        <f>C38*25</f>
        <v>56600</v>
      </c>
      <c r="D75" s="5" t="s">
        <v>82</v>
      </c>
      <c r="E75" s="5"/>
      <c r="F75" s="5"/>
      <c r="G75" s="5"/>
      <c r="H75" s="5"/>
      <c r="I75" s="5"/>
    </row>
    <row r="76" spans="1:21" x14ac:dyDescent="0.35">
      <c r="A76" s="5">
        <f>SUMPRODUCT(G3:G16,B41:B54)</f>
        <v>168384.66998037166</v>
      </c>
      <c r="B76" s="5" t="s">
        <v>83</v>
      </c>
      <c r="C76" s="5">
        <f>C38*85</f>
        <v>192440</v>
      </c>
      <c r="D76" s="5" t="s">
        <v>84</v>
      </c>
      <c r="E76" s="5"/>
      <c r="F76" s="5"/>
      <c r="G76" s="5"/>
      <c r="H76" s="5"/>
      <c r="I76" s="5"/>
    </row>
    <row r="77" spans="1:21" x14ac:dyDescent="0.35">
      <c r="A77" s="5">
        <f>SUMPRODUCT(H3:H16,B41:B54)</f>
        <v>2603600</v>
      </c>
      <c r="B77" s="5" t="s">
        <v>83</v>
      </c>
      <c r="C77" s="5">
        <f>C38*1150</f>
        <v>2603600</v>
      </c>
      <c r="D77" s="5" t="s">
        <v>85</v>
      </c>
      <c r="E77" s="5"/>
      <c r="F77" s="5"/>
      <c r="G77" s="5"/>
      <c r="H77" s="5"/>
      <c r="I77" s="5"/>
    </row>
    <row r="78" spans="1:21" x14ac:dyDescent="0.35">
      <c r="A78" s="5">
        <f>SUMPRODUCT(G21:G24,B59:B62)</f>
        <v>18395.862656641606</v>
      </c>
      <c r="B78" s="5" t="s">
        <v>83</v>
      </c>
      <c r="C78" s="5">
        <f>D38*45</f>
        <v>25515</v>
      </c>
      <c r="D78" s="5" t="s">
        <v>86</v>
      </c>
      <c r="E78" s="5"/>
      <c r="F78" s="5"/>
      <c r="G78" s="5"/>
      <c r="H78" s="5"/>
      <c r="I78" s="5"/>
    </row>
    <row r="79" spans="1:21" x14ac:dyDescent="0.35">
      <c r="A79" s="5">
        <f>SUMPRODUCT(H21:H24,B59:B62)</f>
        <v>283500</v>
      </c>
      <c r="B79" s="5" t="s">
        <v>83</v>
      </c>
      <c r="C79" s="5">
        <f>D38*500</f>
        <v>283500</v>
      </c>
      <c r="D79" s="5" t="s">
        <v>87</v>
      </c>
      <c r="E79" s="5"/>
      <c r="F79" s="5"/>
      <c r="G79" s="5"/>
      <c r="H79" s="5"/>
      <c r="I79" s="5"/>
      <c r="J79" s="5"/>
    </row>
    <row r="80" spans="1:21" x14ac:dyDescent="0.35">
      <c r="A80" s="5">
        <f>SUMPRODUCT(G25:G26,B63:B64)</f>
        <v>1108.9438596491227</v>
      </c>
      <c r="B80" s="5" t="s">
        <v>83</v>
      </c>
      <c r="C80" s="5">
        <f>F38*20</f>
        <v>36380</v>
      </c>
      <c r="D80" s="5" t="s">
        <v>88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9" x14ac:dyDescent="0.35">
      <c r="A81" s="5">
        <f>SUMPRODUCT(H25:H26,B63:B64)</f>
        <v>869611.22807017539</v>
      </c>
      <c r="B81" s="5" t="s">
        <v>83</v>
      </c>
      <c r="C81" s="5">
        <f>F38*500</f>
        <v>909500</v>
      </c>
      <c r="D81" s="5" t="s">
        <v>89</v>
      </c>
      <c r="E81" s="5"/>
      <c r="F81" s="5"/>
      <c r="G81" s="5"/>
      <c r="H81" s="5"/>
      <c r="I81" s="5"/>
    </row>
    <row r="82" spans="1:9" x14ac:dyDescent="0.35">
      <c r="A82" s="5">
        <f>SUMPRODUCT(G17:G20,B55:B58)</f>
        <v>13520.099415204677</v>
      </c>
      <c r="B82" s="5" t="s">
        <v>83</v>
      </c>
      <c r="C82" s="5">
        <f>E38*35</f>
        <v>31640</v>
      </c>
      <c r="D82" s="5" t="s">
        <v>90</v>
      </c>
      <c r="E82" s="5"/>
      <c r="F82" s="5"/>
      <c r="G82" s="5"/>
      <c r="H82" s="5"/>
      <c r="I82" s="5"/>
    </row>
    <row r="83" spans="1:9" x14ac:dyDescent="0.35">
      <c r="A83" s="5">
        <f>SUMPRODUCT(H17:H20,B55:B58)</f>
        <v>265853.29991645779</v>
      </c>
      <c r="B83" s="5" t="s">
        <v>83</v>
      </c>
      <c r="C83" s="5">
        <f>E38*500</f>
        <v>452000</v>
      </c>
      <c r="D83" s="5" t="s">
        <v>91</v>
      </c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>
        <f>SUM(D41:D64)</f>
        <v>2664.6471482356533</v>
      </c>
      <c r="B85" s="5" t="s">
        <v>83</v>
      </c>
      <c r="C85" s="5">
        <v>5000</v>
      </c>
      <c r="D85" s="5" t="s">
        <v>92</v>
      </c>
      <c r="E85" s="5"/>
      <c r="F85" s="5"/>
      <c r="G85" s="5"/>
      <c r="H85" s="5"/>
      <c r="I85" s="5"/>
    </row>
    <row r="86" spans="1:9" x14ac:dyDescent="0.35">
      <c r="A86" s="5">
        <f>SUMPRODUCT(B41:B64,F41:F64)</f>
        <v>2264</v>
      </c>
      <c r="B86" s="5" t="s">
        <v>60</v>
      </c>
      <c r="C86" s="5">
        <f>C38</f>
        <v>2264</v>
      </c>
      <c r="D86" s="5" t="s">
        <v>93</v>
      </c>
      <c r="E86" s="5"/>
      <c r="F86" s="5"/>
      <c r="G86" s="5"/>
      <c r="H86" s="5"/>
      <c r="I86" s="5"/>
    </row>
    <row r="87" spans="1:9" x14ac:dyDescent="0.35">
      <c r="A87" s="5">
        <f>SUMPRODUCT(B41:B64,G41:G64)</f>
        <v>1228.0701758520015</v>
      </c>
      <c r="B87" s="5" t="s">
        <v>60</v>
      </c>
      <c r="C87" s="5">
        <f>C38*0.25</f>
        <v>566</v>
      </c>
      <c r="D87" s="5" t="s">
        <v>94</v>
      </c>
      <c r="E87" s="5"/>
      <c r="F87" s="5"/>
      <c r="G87" s="5"/>
      <c r="H87" s="5"/>
      <c r="I87" s="5"/>
    </row>
    <row r="88" spans="1:9" x14ac:dyDescent="0.35">
      <c r="A88" s="5">
        <f>SUMPRODUCT(B41:B64,H41:H64)</f>
        <v>226.39999999999998</v>
      </c>
      <c r="B88" s="5" t="s">
        <v>60</v>
      </c>
      <c r="C88" s="5">
        <f>C38*0.1</f>
        <v>226.4</v>
      </c>
      <c r="D88" s="5" t="s">
        <v>95</v>
      </c>
      <c r="E88" s="5"/>
      <c r="F88" s="5"/>
      <c r="G88" s="5"/>
      <c r="H88" s="5"/>
      <c r="I88" s="5"/>
    </row>
    <row r="89" spans="1:9" x14ac:dyDescent="0.35">
      <c r="A89" s="5">
        <f>SUMPRODUCT(B41:B64,I41:I64)</f>
        <v>4528</v>
      </c>
      <c r="B89" s="5" t="s">
        <v>60</v>
      </c>
      <c r="C89" s="5">
        <f>C38*2</f>
        <v>4528</v>
      </c>
      <c r="D89" s="5" t="s">
        <v>96</v>
      </c>
      <c r="E89" s="5"/>
      <c r="F89" s="5"/>
      <c r="G89" s="5"/>
      <c r="H89" s="5"/>
      <c r="I89" s="5"/>
    </row>
    <row r="90" spans="1:9" x14ac:dyDescent="0.35">
      <c r="A90" s="5">
        <f>SUMPRODUCT(B41:B64,J41:J64)</f>
        <v>566</v>
      </c>
      <c r="B90" s="5" t="s">
        <v>60</v>
      </c>
      <c r="C90" s="8">
        <f>C38*0.25</f>
        <v>566</v>
      </c>
      <c r="D90" s="5" t="s">
        <v>97</v>
      </c>
      <c r="E90" s="5"/>
      <c r="F90" s="5"/>
      <c r="G90" s="5"/>
      <c r="H90" s="5"/>
      <c r="I90" s="5"/>
    </row>
    <row r="91" spans="1:9" x14ac:dyDescent="0.35">
      <c r="A91" s="5">
        <f>SUMPRODUCT(B41:B64,K41:K64)</f>
        <v>6792</v>
      </c>
      <c r="B91" s="5" t="s">
        <v>60</v>
      </c>
      <c r="C91" s="5">
        <f>C38*3</f>
        <v>6792</v>
      </c>
      <c r="D91" s="5" t="s">
        <v>98</v>
      </c>
      <c r="E91" s="5"/>
      <c r="F91" s="5"/>
      <c r="G91" s="5"/>
      <c r="H91" s="5"/>
      <c r="I91" s="5"/>
    </row>
    <row r="92" spans="1:9" x14ac:dyDescent="0.35">
      <c r="A92" s="5">
        <f>SUMPRODUCT(B41:B64,L41:L64)</f>
        <v>1100.7602339181285</v>
      </c>
      <c r="B92" s="5" t="s">
        <v>60</v>
      </c>
      <c r="C92" s="5">
        <f>E38</f>
        <v>904</v>
      </c>
      <c r="D92" s="5" t="s">
        <v>99</v>
      </c>
      <c r="E92" s="5"/>
      <c r="F92" s="5"/>
      <c r="G92" s="5"/>
      <c r="H92" s="5"/>
      <c r="I92" s="5"/>
    </row>
    <row r="93" spans="1:9" x14ac:dyDescent="0.35">
      <c r="A93" s="5">
        <f>SUMPRODUCT(B41:B64,M41:M64)</f>
        <v>904</v>
      </c>
      <c r="B93" s="5" t="s">
        <v>60</v>
      </c>
      <c r="C93" s="5">
        <f>E38</f>
        <v>904</v>
      </c>
      <c r="D93" s="5" t="s">
        <v>100</v>
      </c>
      <c r="E93" s="5"/>
      <c r="F93" s="5"/>
      <c r="G93" s="5"/>
      <c r="H93" s="5"/>
      <c r="I93" s="5"/>
    </row>
    <row r="94" spans="1:9" x14ac:dyDescent="0.35">
      <c r="A94" s="5">
        <f>SUMPRODUCT(B41:B64,N41:N64)</f>
        <v>4422.6000000000004</v>
      </c>
      <c r="B94" s="5" t="s">
        <v>60</v>
      </c>
      <c r="C94" s="5">
        <f>D38*0.2</f>
        <v>113.4</v>
      </c>
      <c r="D94" s="5" t="s">
        <v>101</v>
      </c>
      <c r="E94" s="5"/>
      <c r="F94" s="5"/>
      <c r="G94" s="5"/>
      <c r="H94" s="5"/>
      <c r="I94" s="5"/>
    </row>
    <row r="95" spans="1:9" x14ac:dyDescent="0.35">
      <c r="A95" s="5">
        <f>SUMPRODUCT(B41:B64,O41:O64)</f>
        <v>113.4</v>
      </c>
      <c r="B95" s="5" t="s">
        <v>60</v>
      </c>
      <c r="C95" s="5">
        <f>D38*0.2</f>
        <v>113.4</v>
      </c>
      <c r="D95" s="5" t="s">
        <v>102</v>
      </c>
      <c r="E95" s="5"/>
      <c r="F95" s="5"/>
      <c r="G95" s="5"/>
      <c r="H95" s="5"/>
      <c r="I95" s="5"/>
    </row>
    <row r="96" spans="1:9" x14ac:dyDescent="0.35">
      <c r="A96" s="5">
        <f>SUMPRODUCT(B41:B64,P41:P64)</f>
        <v>5457</v>
      </c>
      <c r="B96" s="5" t="s">
        <v>60</v>
      </c>
      <c r="C96" s="5">
        <f>F38*3</f>
        <v>5457</v>
      </c>
      <c r="D96" s="5" t="s">
        <v>103</v>
      </c>
      <c r="E96" s="5"/>
      <c r="F96" s="5"/>
      <c r="G96" s="5"/>
      <c r="H96" s="5"/>
      <c r="I96" s="5"/>
    </row>
    <row r="97" spans="1:9" x14ac:dyDescent="0.35">
      <c r="A97" s="5">
        <f>SUMPRODUCT(B41:B64,Q41:Q64)</f>
        <v>4528</v>
      </c>
      <c r="B97" s="5" t="s">
        <v>60</v>
      </c>
      <c r="C97" s="5">
        <f>C38*2</f>
        <v>4528</v>
      </c>
      <c r="D97" s="5" t="s">
        <v>104</v>
      </c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35">
      <c r="A99" s="5"/>
      <c r="B99" s="5"/>
      <c r="C99" s="5"/>
      <c r="D99" s="5" t="s">
        <v>105</v>
      </c>
      <c r="E99" s="5"/>
      <c r="F99" s="5"/>
      <c r="G99" s="5"/>
      <c r="H99" s="5"/>
      <c r="I99" s="5"/>
    </row>
    <row r="100" spans="1:9" ht="29" x14ac:dyDescent="0.35">
      <c r="A100" s="5">
        <f t="shared" ref="A100:A123" si="3">E41</f>
        <v>880.03559866220746</v>
      </c>
      <c r="B100" s="5"/>
      <c r="C100" s="5"/>
      <c r="D100" s="1" t="s">
        <v>11</v>
      </c>
      <c r="E100" s="5">
        <v>100</v>
      </c>
      <c r="F100" s="5" t="s">
        <v>106</v>
      </c>
      <c r="G100" s="5" t="s">
        <v>107</v>
      </c>
      <c r="H100" s="5" t="s">
        <v>106</v>
      </c>
      <c r="I100" s="5">
        <v>5000</v>
      </c>
    </row>
    <row r="101" spans="1:9" x14ac:dyDescent="0.35">
      <c r="A101" s="5">
        <f t="shared" si="3"/>
        <v>5000</v>
      </c>
      <c r="B101" s="5"/>
      <c r="C101" s="5"/>
      <c r="D101" s="1" t="s">
        <v>12</v>
      </c>
      <c r="E101" s="5">
        <v>100</v>
      </c>
      <c r="F101" s="5" t="s">
        <v>106</v>
      </c>
      <c r="G101" s="5" t="s">
        <v>107</v>
      </c>
      <c r="H101" s="5" t="s">
        <v>106</v>
      </c>
      <c r="I101" s="5">
        <v>5000</v>
      </c>
    </row>
    <row r="102" spans="1:9" ht="29" x14ac:dyDescent="0.35">
      <c r="A102" s="5">
        <f t="shared" si="3"/>
        <v>100.00000005891022</v>
      </c>
      <c r="B102" s="5"/>
      <c r="C102" s="5"/>
      <c r="D102" s="1" t="s">
        <v>15</v>
      </c>
      <c r="E102" s="5">
        <v>100</v>
      </c>
      <c r="F102" s="5" t="s">
        <v>106</v>
      </c>
      <c r="G102" s="5" t="s">
        <v>107</v>
      </c>
      <c r="H102" s="5" t="s">
        <v>106</v>
      </c>
      <c r="I102" s="5">
        <v>5000</v>
      </c>
    </row>
    <row r="103" spans="1:9" x14ac:dyDescent="0.35">
      <c r="A103" s="5">
        <f t="shared" si="3"/>
        <v>99.999999999999986</v>
      </c>
      <c r="B103" s="5"/>
      <c r="C103" s="5"/>
      <c r="D103" s="1" t="s">
        <v>16</v>
      </c>
      <c r="E103" s="5">
        <v>100</v>
      </c>
      <c r="F103" s="5" t="s">
        <v>106</v>
      </c>
      <c r="G103" s="5" t="s">
        <v>107</v>
      </c>
      <c r="H103" s="5" t="s">
        <v>106</v>
      </c>
      <c r="I103" s="5">
        <v>5000</v>
      </c>
    </row>
    <row r="104" spans="1:9" ht="29" x14ac:dyDescent="0.35">
      <c r="A104" s="5">
        <f t="shared" si="3"/>
        <v>906.27894736842097</v>
      </c>
      <c r="B104" s="5"/>
      <c r="C104" s="5"/>
      <c r="D104" s="1" t="s">
        <v>18</v>
      </c>
      <c r="E104" s="5">
        <v>100</v>
      </c>
      <c r="F104" s="5" t="s">
        <v>106</v>
      </c>
      <c r="G104" s="5" t="s">
        <v>107</v>
      </c>
      <c r="H104" s="5" t="s">
        <v>106</v>
      </c>
      <c r="I104" s="5">
        <v>5000</v>
      </c>
    </row>
    <row r="105" spans="1:9" ht="29" x14ac:dyDescent="0.35">
      <c r="A105" s="5">
        <f t="shared" si="3"/>
        <v>100.00000000000001</v>
      </c>
      <c r="B105" s="5"/>
      <c r="C105" s="5"/>
      <c r="D105" s="1" t="s">
        <v>19</v>
      </c>
      <c r="E105" s="5">
        <v>100</v>
      </c>
      <c r="F105" s="5" t="s">
        <v>106</v>
      </c>
      <c r="G105" s="5" t="s">
        <v>107</v>
      </c>
      <c r="H105" s="5" t="s">
        <v>106</v>
      </c>
      <c r="I105" s="5">
        <v>5000</v>
      </c>
    </row>
    <row r="106" spans="1:9" x14ac:dyDescent="0.35">
      <c r="A106" s="5">
        <f t="shared" si="3"/>
        <v>234.58736842105264</v>
      </c>
      <c r="B106" s="5"/>
      <c r="C106" s="5"/>
      <c r="D106" s="1" t="s">
        <v>21</v>
      </c>
      <c r="E106" s="5">
        <v>100</v>
      </c>
      <c r="F106" s="5" t="s">
        <v>106</v>
      </c>
      <c r="G106" s="5" t="s">
        <v>107</v>
      </c>
      <c r="H106" s="5" t="s">
        <v>106</v>
      </c>
      <c r="I106" s="5">
        <v>5000</v>
      </c>
    </row>
    <row r="107" spans="1:9" ht="29" x14ac:dyDescent="0.35">
      <c r="A107" s="5">
        <f t="shared" si="3"/>
        <v>100</v>
      </c>
      <c r="B107" s="5"/>
      <c r="C107" s="5"/>
      <c r="D107" s="1" t="s">
        <v>22</v>
      </c>
      <c r="E107" s="5">
        <v>100</v>
      </c>
      <c r="F107" s="5" t="s">
        <v>106</v>
      </c>
      <c r="G107" s="5" t="s">
        <v>107</v>
      </c>
      <c r="H107" s="5" t="s">
        <v>106</v>
      </c>
      <c r="I107" s="5">
        <v>5000</v>
      </c>
    </row>
    <row r="108" spans="1:9" x14ac:dyDescent="0.35">
      <c r="A108" s="5">
        <f t="shared" si="3"/>
        <v>3725.0827009773438</v>
      </c>
      <c r="B108" s="5"/>
      <c r="C108" s="5"/>
      <c r="D108" s="1" t="s">
        <v>24</v>
      </c>
      <c r="E108" s="5">
        <v>100</v>
      </c>
      <c r="F108" s="5" t="s">
        <v>106</v>
      </c>
      <c r="G108" s="5" t="s">
        <v>107</v>
      </c>
      <c r="H108" s="5" t="s">
        <v>106</v>
      </c>
      <c r="I108" s="5">
        <v>5000</v>
      </c>
    </row>
    <row r="109" spans="1:9" x14ac:dyDescent="0.35">
      <c r="A109" s="5">
        <f t="shared" si="3"/>
        <v>2389.4701821930976</v>
      </c>
      <c r="B109" s="5"/>
      <c r="C109" s="5"/>
      <c r="D109" s="1" t="s">
        <v>25</v>
      </c>
      <c r="E109" s="5">
        <v>100</v>
      </c>
      <c r="F109" s="5" t="s">
        <v>106</v>
      </c>
      <c r="G109" s="5" t="s">
        <v>107</v>
      </c>
      <c r="H109" s="5" t="s">
        <v>106</v>
      </c>
      <c r="I109" s="5">
        <v>5000</v>
      </c>
    </row>
    <row r="110" spans="1:9" ht="29" x14ac:dyDescent="0.35">
      <c r="A110" s="5">
        <f t="shared" si="3"/>
        <v>135.08000000000001</v>
      </c>
      <c r="B110" s="5"/>
      <c r="C110" s="5"/>
      <c r="D110" s="1" t="s">
        <v>27</v>
      </c>
      <c r="E110" s="5">
        <v>100</v>
      </c>
      <c r="F110" s="5" t="s">
        <v>106</v>
      </c>
      <c r="G110" s="5" t="s">
        <v>107</v>
      </c>
      <c r="H110" s="5" t="s">
        <v>106</v>
      </c>
      <c r="I110" s="5">
        <v>5000</v>
      </c>
    </row>
    <row r="111" spans="1:9" ht="29" x14ac:dyDescent="0.35">
      <c r="A111" s="5">
        <f t="shared" si="3"/>
        <v>100</v>
      </c>
      <c r="B111" s="5"/>
      <c r="C111" s="5"/>
      <c r="D111" s="1" t="s">
        <v>28</v>
      </c>
      <c r="E111" s="5">
        <v>100</v>
      </c>
      <c r="F111" s="5" t="s">
        <v>106</v>
      </c>
      <c r="G111" s="5" t="s">
        <v>107</v>
      </c>
      <c r="H111" s="5" t="s">
        <v>106</v>
      </c>
      <c r="I111" s="5">
        <v>5000</v>
      </c>
    </row>
    <row r="112" spans="1:9" x14ac:dyDescent="0.35">
      <c r="A112" s="5">
        <f t="shared" si="3"/>
        <v>2805.2602870813398</v>
      </c>
      <c r="B112" s="5"/>
      <c r="C112" s="5"/>
      <c r="D112" s="1" t="s">
        <v>30</v>
      </c>
      <c r="E112" s="5">
        <v>100</v>
      </c>
      <c r="F112" s="5" t="s">
        <v>106</v>
      </c>
      <c r="G112" s="5" t="s">
        <v>107</v>
      </c>
      <c r="H112" s="5" t="s">
        <v>106</v>
      </c>
      <c r="I112" s="5">
        <v>5000</v>
      </c>
    </row>
    <row r="113" spans="1:9" x14ac:dyDescent="0.35">
      <c r="A113" s="5">
        <f t="shared" si="3"/>
        <v>100</v>
      </c>
      <c r="B113" s="5"/>
      <c r="C113" s="5"/>
      <c r="D113" s="1" t="s">
        <v>31</v>
      </c>
      <c r="E113" s="5">
        <v>100</v>
      </c>
      <c r="F113" s="5" t="s">
        <v>106</v>
      </c>
      <c r="G113" s="5" t="s">
        <v>107</v>
      </c>
      <c r="H113" s="5" t="s">
        <v>106</v>
      </c>
      <c r="I113" s="5">
        <v>5000</v>
      </c>
    </row>
    <row r="114" spans="1:9" ht="29" x14ac:dyDescent="0.35">
      <c r="A114" s="5">
        <f t="shared" si="3"/>
        <v>237.6024812030075</v>
      </c>
      <c r="B114" s="5"/>
      <c r="C114" s="5"/>
      <c r="D114" s="1" t="s">
        <v>33</v>
      </c>
      <c r="E114" s="5">
        <v>100</v>
      </c>
      <c r="F114" s="5" t="s">
        <v>106</v>
      </c>
      <c r="G114" s="5" t="s">
        <v>107</v>
      </c>
      <c r="H114" s="5" t="s">
        <v>106</v>
      </c>
      <c r="I114" s="5">
        <v>5000</v>
      </c>
    </row>
    <row r="115" spans="1:9" ht="29" x14ac:dyDescent="0.35">
      <c r="A115" s="5">
        <f t="shared" si="3"/>
        <v>100</v>
      </c>
      <c r="B115" s="5"/>
      <c r="C115" s="5"/>
      <c r="D115" s="1" t="s">
        <v>34</v>
      </c>
      <c r="E115" s="5">
        <v>100</v>
      </c>
      <c r="F115" s="5" t="s">
        <v>106</v>
      </c>
      <c r="G115" s="5" t="s">
        <v>107</v>
      </c>
      <c r="H115" s="5" t="s">
        <v>106</v>
      </c>
      <c r="I115" s="5">
        <v>5000</v>
      </c>
    </row>
    <row r="116" spans="1:9" ht="29" x14ac:dyDescent="0.35">
      <c r="A116" s="5">
        <f t="shared" si="3"/>
        <v>535.18783625730998</v>
      </c>
      <c r="B116" s="5"/>
      <c r="C116" s="5"/>
      <c r="D116" s="1" t="s">
        <v>36</v>
      </c>
      <c r="E116" s="5">
        <v>100</v>
      </c>
      <c r="F116" s="5" t="s">
        <v>106</v>
      </c>
      <c r="G116" s="5" t="s">
        <v>107</v>
      </c>
      <c r="H116" s="5" t="s">
        <v>106</v>
      </c>
      <c r="I116" s="5">
        <v>5000</v>
      </c>
    </row>
    <row r="117" spans="1:9" ht="29" x14ac:dyDescent="0.35">
      <c r="A117" s="5">
        <f t="shared" si="3"/>
        <v>100</v>
      </c>
      <c r="B117" s="5"/>
      <c r="C117" s="5"/>
      <c r="D117" s="1" t="s">
        <v>37</v>
      </c>
      <c r="E117" s="5">
        <v>100</v>
      </c>
      <c r="F117" s="5" t="s">
        <v>106</v>
      </c>
      <c r="G117" s="5" t="s">
        <v>107</v>
      </c>
      <c r="H117" s="5" t="s">
        <v>106</v>
      </c>
      <c r="I117" s="5">
        <v>5000</v>
      </c>
    </row>
    <row r="118" spans="1:9" ht="29" x14ac:dyDescent="0.35">
      <c r="A118" s="5">
        <f t="shared" si="3"/>
        <v>718.85519999999985</v>
      </c>
      <c r="B118" s="5"/>
      <c r="C118" s="5"/>
      <c r="D118" s="1" t="s">
        <v>39</v>
      </c>
      <c r="E118" s="5">
        <v>100</v>
      </c>
      <c r="F118" s="5" t="s">
        <v>106</v>
      </c>
      <c r="G118" s="5" t="s">
        <v>107</v>
      </c>
      <c r="H118" s="5" t="s">
        <v>106</v>
      </c>
      <c r="I118" s="5">
        <v>5000</v>
      </c>
    </row>
    <row r="119" spans="1:9" ht="29" x14ac:dyDescent="0.35">
      <c r="A119" s="5">
        <f t="shared" si="3"/>
        <v>2319.0720000000006</v>
      </c>
      <c r="B119" s="5"/>
      <c r="C119" s="5"/>
      <c r="D119" s="1" t="s">
        <v>40</v>
      </c>
      <c r="E119" s="5">
        <v>100</v>
      </c>
      <c r="F119" s="5" t="s">
        <v>106</v>
      </c>
      <c r="G119" s="5" t="s">
        <v>107</v>
      </c>
      <c r="H119" s="5" t="s">
        <v>106</v>
      </c>
      <c r="I119" s="5">
        <v>5000</v>
      </c>
    </row>
    <row r="120" spans="1:9" x14ac:dyDescent="0.35">
      <c r="A120" s="5">
        <f t="shared" si="3"/>
        <v>286.212992481203</v>
      </c>
      <c r="B120" s="5"/>
      <c r="C120" s="5"/>
      <c r="D120" s="1" t="s">
        <v>42</v>
      </c>
      <c r="E120" s="5">
        <v>100</v>
      </c>
      <c r="F120" s="5" t="s">
        <v>106</v>
      </c>
      <c r="G120" s="5" t="s">
        <v>107</v>
      </c>
      <c r="H120" s="5" t="s">
        <v>106</v>
      </c>
      <c r="I120" s="5">
        <v>5000</v>
      </c>
    </row>
    <row r="121" spans="1:9" x14ac:dyDescent="0.35">
      <c r="A121" s="5">
        <f t="shared" si="3"/>
        <v>100</v>
      </c>
      <c r="B121" s="5"/>
      <c r="C121" s="5"/>
      <c r="D121" s="1" t="s">
        <v>43</v>
      </c>
      <c r="E121" s="5">
        <v>100</v>
      </c>
      <c r="F121" s="5" t="s">
        <v>106</v>
      </c>
      <c r="G121" s="5" t="s">
        <v>107</v>
      </c>
      <c r="H121" s="5" t="s">
        <v>106</v>
      </c>
      <c r="I121" s="5">
        <v>5000</v>
      </c>
    </row>
    <row r="122" spans="1:9" ht="29" x14ac:dyDescent="0.35">
      <c r="A122" s="5">
        <f t="shared" si="3"/>
        <v>2244.663596491228</v>
      </c>
      <c r="B122" s="5"/>
      <c r="C122" s="5"/>
      <c r="D122" s="1" t="s">
        <v>45</v>
      </c>
      <c r="E122" s="5">
        <v>100</v>
      </c>
      <c r="F122" s="5" t="s">
        <v>106</v>
      </c>
      <c r="G122" s="5" t="s">
        <v>107</v>
      </c>
      <c r="H122" s="5" t="s">
        <v>106</v>
      </c>
      <c r="I122" s="5">
        <v>5000</v>
      </c>
    </row>
    <row r="123" spans="1:9" ht="43.5" x14ac:dyDescent="0.35">
      <c r="A123" s="5">
        <f t="shared" si="3"/>
        <v>100</v>
      </c>
      <c r="B123" s="5"/>
      <c r="C123" s="5"/>
      <c r="D123" s="1" t="s">
        <v>46</v>
      </c>
      <c r="E123" s="5">
        <v>100</v>
      </c>
      <c r="F123" s="5" t="s">
        <v>106</v>
      </c>
      <c r="G123" s="5" t="s">
        <v>107</v>
      </c>
      <c r="H123" s="5" t="s">
        <v>106</v>
      </c>
      <c r="I123" s="5">
        <v>5000</v>
      </c>
    </row>
  </sheetData>
  <mergeCells count="4">
    <mergeCell ref="A70:H70"/>
    <mergeCell ref="A1:I1"/>
    <mergeCell ref="A27:I27"/>
    <mergeCell ref="A39:I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A57E-1251-4BE7-8547-323A3C0BA00B}">
  <dimension ref="A1:E109"/>
  <sheetViews>
    <sheetView showGridLines="0" workbookViewId="0">
      <selection activeCell="I6" sqref="I6"/>
    </sheetView>
  </sheetViews>
  <sheetFormatPr defaultRowHeight="14.5" x14ac:dyDescent="0.35"/>
  <cols>
    <col min="1" max="1" width="2.1796875" customWidth="1"/>
    <col min="2" max="2" width="7" bestFit="1" customWidth="1"/>
    <col min="3" max="3" width="52.36328125" bestFit="1" customWidth="1"/>
    <col min="4" max="4" width="11.81640625" bestFit="1" customWidth="1"/>
    <col min="5" max="5" width="12.453125" bestFit="1" customWidth="1"/>
  </cols>
  <sheetData>
    <row r="1" spans="1:5" x14ac:dyDescent="0.35">
      <c r="A1" s="14" t="s">
        <v>108</v>
      </c>
    </row>
    <row r="2" spans="1:5" x14ac:dyDescent="0.35">
      <c r="A2" s="14" t="s">
        <v>109</v>
      </c>
    </row>
    <row r="3" spans="1:5" x14ac:dyDescent="0.35">
      <c r="A3" s="14" t="s">
        <v>110</v>
      </c>
    </row>
    <row r="6" spans="1:5" ht="15" thickBot="1" x14ac:dyDescent="0.4">
      <c r="A6" t="s">
        <v>111</v>
      </c>
    </row>
    <row r="7" spans="1:5" x14ac:dyDescent="0.35">
      <c r="B7" s="17"/>
      <c r="C7" s="17"/>
      <c r="D7" s="17" t="s">
        <v>114</v>
      </c>
      <c r="E7" s="17" t="s">
        <v>116</v>
      </c>
    </row>
    <row r="8" spans="1:5" ht="15" thickBot="1" x14ac:dyDescent="0.4">
      <c r="B8" s="18" t="s">
        <v>112</v>
      </c>
      <c r="C8" s="18" t="s">
        <v>113</v>
      </c>
      <c r="D8" s="18" t="s">
        <v>115</v>
      </c>
      <c r="E8" s="18" t="s">
        <v>117</v>
      </c>
    </row>
    <row r="9" spans="1:5" x14ac:dyDescent="0.35">
      <c r="B9" s="15" t="s">
        <v>120</v>
      </c>
      <c r="C9" s="15" t="s">
        <v>121</v>
      </c>
      <c r="D9" s="15">
        <v>296.65787920519381</v>
      </c>
      <c r="E9" s="15">
        <v>0</v>
      </c>
    </row>
    <row r="10" spans="1:5" x14ac:dyDescent="0.35">
      <c r="B10" s="15" t="s">
        <v>122</v>
      </c>
      <c r="C10" s="15" t="s">
        <v>123</v>
      </c>
      <c r="D10" s="15">
        <v>1967.3421207948063</v>
      </c>
      <c r="E10" s="15">
        <v>0</v>
      </c>
    </row>
    <row r="11" spans="1:5" x14ac:dyDescent="0.35">
      <c r="B11" s="15" t="s">
        <v>124</v>
      </c>
      <c r="C11" s="15" t="s">
        <v>125</v>
      </c>
      <c r="D11" s="15">
        <v>701.75438637831735</v>
      </c>
      <c r="E11" s="15">
        <v>0</v>
      </c>
    </row>
    <row r="12" spans="1:5" x14ac:dyDescent="0.35">
      <c r="B12" s="15" t="s">
        <v>126</v>
      </c>
      <c r="C12" s="15" t="s">
        <v>127</v>
      </c>
      <c r="D12" s="15">
        <v>526.31578947368416</v>
      </c>
      <c r="E12" s="15">
        <v>0</v>
      </c>
    </row>
    <row r="13" spans="1:5" x14ac:dyDescent="0.35">
      <c r="B13" s="15" t="s">
        <v>128</v>
      </c>
      <c r="C13" s="15" t="s">
        <v>129</v>
      </c>
      <c r="D13" s="15">
        <v>4264.8421052631575</v>
      </c>
      <c r="E13" s="15">
        <v>0</v>
      </c>
    </row>
    <row r="14" spans="1:5" x14ac:dyDescent="0.35">
      <c r="B14" s="15" t="s">
        <v>130</v>
      </c>
      <c r="C14" s="15" t="s">
        <v>131</v>
      </c>
      <c r="D14" s="15">
        <v>263.15789473684214</v>
      </c>
      <c r="E14" s="15">
        <v>0</v>
      </c>
    </row>
    <row r="15" spans="1:5" x14ac:dyDescent="0.35">
      <c r="B15" s="15" t="s">
        <v>132</v>
      </c>
      <c r="C15" s="15" t="s">
        <v>133</v>
      </c>
      <c r="D15" s="15">
        <v>173.76842105263157</v>
      </c>
      <c r="E15" s="15">
        <v>0</v>
      </c>
    </row>
    <row r="16" spans="1:5" x14ac:dyDescent="0.35">
      <c r="B16" s="15" t="s">
        <v>134</v>
      </c>
      <c r="C16" s="15" t="s">
        <v>135</v>
      </c>
      <c r="D16" s="15">
        <v>52.631578947368425</v>
      </c>
      <c r="E16" s="15">
        <v>0</v>
      </c>
    </row>
    <row r="17" spans="2:5" x14ac:dyDescent="0.35">
      <c r="B17" s="15" t="s">
        <v>136</v>
      </c>
      <c r="C17" s="15" t="s">
        <v>137</v>
      </c>
      <c r="D17" s="15">
        <v>2921.633490962623</v>
      </c>
      <c r="E17" s="15">
        <v>0</v>
      </c>
    </row>
    <row r="18" spans="2:5" x14ac:dyDescent="0.35">
      <c r="B18" s="15" t="s">
        <v>138</v>
      </c>
      <c r="C18" s="15" t="s">
        <v>139</v>
      </c>
      <c r="D18" s="15">
        <v>1606.3665090373765</v>
      </c>
      <c r="E18" s="15">
        <v>0</v>
      </c>
    </row>
    <row r="19" spans="2:5" x14ac:dyDescent="0.35">
      <c r="B19" s="15" t="s">
        <v>140</v>
      </c>
      <c r="C19" s="15" t="s">
        <v>141</v>
      </c>
      <c r="D19" s="15">
        <v>355.47368421052636</v>
      </c>
      <c r="E19" s="15">
        <v>0</v>
      </c>
    </row>
    <row r="20" spans="2:5" x14ac:dyDescent="0.35">
      <c r="B20" s="15" t="s">
        <v>142</v>
      </c>
      <c r="C20" s="15" t="s">
        <v>143</v>
      </c>
      <c r="D20" s="15">
        <v>210.5263157894737</v>
      </c>
      <c r="E20" s="15">
        <v>0</v>
      </c>
    </row>
    <row r="21" spans="2:5" x14ac:dyDescent="0.35">
      <c r="B21" s="15" t="s">
        <v>144</v>
      </c>
      <c r="C21" s="15" t="s">
        <v>145</v>
      </c>
      <c r="D21" s="15">
        <v>6600.6124401913876</v>
      </c>
      <c r="E21" s="15">
        <v>0</v>
      </c>
    </row>
    <row r="22" spans="2:5" x14ac:dyDescent="0.35">
      <c r="B22" s="15" t="s">
        <v>146</v>
      </c>
      <c r="C22" s="15" t="s">
        <v>147</v>
      </c>
      <c r="D22" s="15">
        <v>191.38755980861245</v>
      </c>
      <c r="E22" s="15">
        <v>0</v>
      </c>
    </row>
    <row r="23" spans="2:5" x14ac:dyDescent="0.35">
      <c r="B23" s="15" t="s">
        <v>148</v>
      </c>
      <c r="C23" s="15" t="s">
        <v>149</v>
      </c>
      <c r="D23" s="15">
        <v>800.00835421888041</v>
      </c>
      <c r="E23" s="15">
        <v>0</v>
      </c>
    </row>
    <row r="24" spans="2:5" x14ac:dyDescent="0.35">
      <c r="B24" s="15" t="s">
        <v>150</v>
      </c>
      <c r="C24" s="15" t="s">
        <v>151</v>
      </c>
      <c r="D24" s="15">
        <v>300.75187969924815</v>
      </c>
      <c r="E24" s="15">
        <v>0</v>
      </c>
    </row>
    <row r="25" spans="2:5" x14ac:dyDescent="0.35">
      <c r="B25" s="15" t="s">
        <v>152</v>
      </c>
      <c r="C25" s="15" t="s">
        <v>153</v>
      </c>
      <c r="D25" s="15">
        <v>787.04093567251459</v>
      </c>
      <c r="E25" s="15">
        <v>0</v>
      </c>
    </row>
    <row r="26" spans="2:5" x14ac:dyDescent="0.35">
      <c r="B26" s="15" t="s">
        <v>154</v>
      </c>
      <c r="C26" s="15" t="s">
        <v>155</v>
      </c>
      <c r="D26" s="15">
        <v>116.95906432748538</v>
      </c>
      <c r="E26" s="15">
        <v>0</v>
      </c>
    </row>
    <row r="27" spans="2:5" x14ac:dyDescent="0.35">
      <c r="B27" s="15" t="s">
        <v>156</v>
      </c>
      <c r="C27" s="15" t="s">
        <v>157</v>
      </c>
      <c r="D27" s="15">
        <v>1174.5999999999999</v>
      </c>
      <c r="E27" s="15">
        <v>0</v>
      </c>
    </row>
    <row r="28" spans="2:5" x14ac:dyDescent="0.35">
      <c r="B28" s="15" t="s">
        <v>158</v>
      </c>
      <c r="C28" s="15" t="s">
        <v>159</v>
      </c>
      <c r="D28" s="15">
        <v>3248.0000000000005</v>
      </c>
      <c r="E28" s="15">
        <v>0</v>
      </c>
    </row>
    <row r="29" spans="2:5" x14ac:dyDescent="0.35">
      <c r="B29" s="15" t="s">
        <v>160</v>
      </c>
      <c r="C29" s="15" t="s">
        <v>161</v>
      </c>
      <c r="D29" s="15">
        <v>88.337343358395998</v>
      </c>
      <c r="E29" s="15">
        <v>0</v>
      </c>
    </row>
    <row r="30" spans="2:5" x14ac:dyDescent="0.35">
      <c r="B30" s="15" t="s">
        <v>162</v>
      </c>
      <c r="C30" s="15" t="s">
        <v>163</v>
      </c>
      <c r="D30" s="15">
        <v>25.062656641604015</v>
      </c>
      <c r="E30" s="15">
        <v>0</v>
      </c>
    </row>
    <row r="31" spans="2:5" x14ac:dyDescent="0.35">
      <c r="B31" s="15" t="s">
        <v>164</v>
      </c>
      <c r="C31" s="15" t="s">
        <v>165</v>
      </c>
      <c r="D31" s="15">
        <v>5281.5614035087719</v>
      </c>
      <c r="E31" s="15">
        <v>0</v>
      </c>
    </row>
    <row r="32" spans="2:5" ht="15" thickBot="1" x14ac:dyDescent="0.4">
      <c r="B32" s="16" t="s">
        <v>166</v>
      </c>
      <c r="C32" s="16" t="s">
        <v>167</v>
      </c>
      <c r="D32" s="16">
        <v>175.43859649122808</v>
      </c>
      <c r="E32" s="16">
        <v>0</v>
      </c>
    </row>
    <row r="34" spans="1:5" ht="15" thickBot="1" x14ac:dyDescent="0.4">
      <c r="A34" t="s">
        <v>76</v>
      </c>
    </row>
    <row r="35" spans="1:5" x14ac:dyDescent="0.35">
      <c r="B35" s="17"/>
      <c r="C35" s="17"/>
      <c r="D35" s="17" t="s">
        <v>114</v>
      </c>
      <c r="E35" s="17" t="s">
        <v>118</v>
      </c>
    </row>
    <row r="36" spans="1:5" ht="15" thickBot="1" x14ac:dyDescent="0.4">
      <c r="B36" s="18" t="s">
        <v>112</v>
      </c>
      <c r="C36" s="18" t="s">
        <v>113</v>
      </c>
      <c r="D36" s="18" t="s">
        <v>115</v>
      </c>
      <c r="E36" s="18" t="s">
        <v>119</v>
      </c>
    </row>
    <row r="37" spans="1:5" x14ac:dyDescent="0.35">
      <c r="B37" s="15" t="s">
        <v>168</v>
      </c>
      <c r="C37" s="15" t="s">
        <v>77</v>
      </c>
      <c r="D37" s="15">
        <v>880.03559866220746</v>
      </c>
      <c r="E37" s="15">
        <v>0</v>
      </c>
    </row>
    <row r="38" spans="1:5" x14ac:dyDescent="0.35">
      <c r="B38" s="15" t="s">
        <v>169</v>
      </c>
      <c r="C38" s="15" t="s">
        <v>77</v>
      </c>
      <c r="D38" s="15">
        <v>5000</v>
      </c>
      <c r="E38" s="15">
        <v>-0.16722405548159136</v>
      </c>
    </row>
    <row r="39" spans="1:5" x14ac:dyDescent="0.35">
      <c r="B39" s="15" t="s">
        <v>170</v>
      </c>
      <c r="C39" s="15" t="s">
        <v>77</v>
      </c>
      <c r="D39" s="15">
        <v>100.00000005891022</v>
      </c>
      <c r="E39" s="15">
        <v>0</v>
      </c>
    </row>
    <row r="40" spans="1:5" x14ac:dyDescent="0.35">
      <c r="B40" s="15" t="s">
        <v>171</v>
      </c>
      <c r="C40" s="15" t="s">
        <v>77</v>
      </c>
      <c r="D40" s="15">
        <v>99.999999999999986</v>
      </c>
      <c r="E40" s="15">
        <v>0</v>
      </c>
    </row>
    <row r="41" spans="1:5" x14ac:dyDescent="0.35">
      <c r="B41" s="15" t="s">
        <v>172</v>
      </c>
      <c r="C41" s="15" t="s">
        <v>77</v>
      </c>
      <c r="D41" s="15">
        <v>906.27894736842097</v>
      </c>
      <c r="E41" s="15">
        <v>0</v>
      </c>
    </row>
    <row r="42" spans="1:5" x14ac:dyDescent="0.35">
      <c r="B42" s="15" t="s">
        <v>173</v>
      </c>
      <c r="C42" s="15" t="s">
        <v>77</v>
      </c>
      <c r="D42" s="15">
        <v>100.00000000000001</v>
      </c>
      <c r="E42" s="15">
        <v>0</v>
      </c>
    </row>
    <row r="43" spans="1:5" x14ac:dyDescent="0.35">
      <c r="B43" s="15" t="s">
        <v>174</v>
      </c>
      <c r="C43" s="15" t="s">
        <v>77</v>
      </c>
      <c r="D43" s="15">
        <v>234.58736842105264</v>
      </c>
      <c r="E43" s="15">
        <v>0</v>
      </c>
    </row>
    <row r="44" spans="1:5" x14ac:dyDescent="0.35">
      <c r="B44" s="15" t="s">
        <v>175</v>
      </c>
      <c r="C44" s="15" t="s">
        <v>77</v>
      </c>
      <c r="D44" s="15">
        <v>100</v>
      </c>
      <c r="E44" s="15">
        <v>0</v>
      </c>
    </row>
    <row r="45" spans="1:5" x14ac:dyDescent="0.35">
      <c r="B45" s="15" t="s">
        <v>176</v>
      </c>
      <c r="C45" s="15" t="s">
        <v>77</v>
      </c>
      <c r="D45" s="15">
        <v>3725.0827009773438</v>
      </c>
      <c r="E45" s="15">
        <v>0</v>
      </c>
    </row>
    <row r="46" spans="1:5" x14ac:dyDescent="0.35">
      <c r="B46" s="15" t="s">
        <v>177</v>
      </c>
      <c r="C46" s="15" t="s">
        <v>77</v>
      </c>
      <c r="D46" s="15">
        <v>2389.4701821930976</v>
      </c>
      <c r="E46" s="15">
        <v>0</v>
      </c>
    </row>
    <row r="47" spans="1:5" x14ac:dyDescent="0.35">
      <c r="B47" s="15" t="s">
        <v>178</v>
      </c>
      <c r="C47" s="15" t="s">
        <v>77</v>
      </c>
      <c r="D47" s="15">
        <v>135.08000000000001</v>
      </c>
      <c r="E47" s="15">
        <v>0</v>
      </c>
    </row>
    <row r="48" spans="1:5" x14ac:dyDescent="0.35">
      <c r="B48" s="15" t="s">
        <v>179</v>
      </c>
      <c r="C48" s="15" t="s">
        <v>77</v>
      </c>
      <c r="D48" s="15">
        <v>100</v>
      </c>
      <c r="E48" s="15">
        <v>0</v>
      </c>
    </row>
    <row r="49" spans="2:5" x14ac:dyDescent="0.35">
      <c r="B49" s="15" t="s">
        <v>180</v>
      </c>
      <c r="C49" s="15" t="s">
        <v>77</v>
      </c>
      <c r="D49" s="15">
        <v>2805.2602870813398</v>
      </c>
      <c r="E49" s="15">
        <v>0</v>
      </c>
    </row>
    <row r="50" spans="2:5" x14ac:dyDescent="0.35">
      <c r="B50" s="15" t="s">
        <v>181</v>
      </c>
      <c r="C50" s="15" t="s">
        <v>77</v>
      </c>
      <c r="D50" s="15">
        <v>100</v>
      </c>
      <c r="E50" s="15">
        <v>0</v>
      </c>
    </row>
    <row r="51" spans="2:5" x14ac:dyDescent="0.35">
      <c r="B51" s="15" t="s">
        <v>182</v>
      </c>
      <c r="C51" s="15" t="s">
        <v>77</v>
      </c>
      <c r="D51" s="15">
        <v>237.6024812030075</v>
      </c>
      <c r="E51" s="15">
        <v>0</v>
      </c>
    </row>
    <row r="52" spans="2:5" x14ac:dyDescent="0.35">
      <c r="B52" s="15" t="s">
        <v>183</v>
      </c>
      <c r="C52" s="15" t="s">
        <v>77</v>
      </c>
      <c r="D52" s="15">
        <v>100</v>
      </c>
      <c r="E52" s="15">
        <v>0</v>
      </c>
    </row>
    <row r="53" spans="2:5" x14ac:dyDescent="0.35">
      <c r="B53" s="15" t="s">
        <v>184</v>
      </c>
      <c r="C53" s="15" t="s">
        <v>77</v>
      </c>
      <c r="D53" s="15">
        <v>535.18783625730998</v>
      </c>
      <c r="E53" s="15">
        <v>0</v>
      </c>
    </row>
    <row r="54" spans="2:5" x14ac:dyDescent="0.35">
      <c r="B54" s="15" t="s">
        <v>185</v>
      </c>
      <c r="C54" s="15" t="s">
        <v>77</v>
      </c>
      <c r="D54" s="15">
        <v>100</v>
      </c>
      <c r="E54" s="15">
        <v>0</v>
      </c>
    </row>
    <row r="55" spans="2:5" x14ac:dyDescent="0.35">
      <c r="B55" s="15" t="s">
        <v>186</v>
      </c>
      <c r="C55" s="15" t="s">
        <v>77</v>
      </c>
      <c r="D55" s="15">
        <v>718.85519999999985</v>
      </c>
      <c r="E55" s="15">
        <v>0</v>
      </c>
    </row>
    <row r="56" spans="2:5" x14ac:dyDescent="0.35">
      <c r="B56" s="15" t="s">
        <v>187</v>
      </c>
      <c r="C56" s="15" t="s">
        <v>77</v>
      </c>
      <c r="D56" s="15">
        <v>2319.0720000000006</v>
      </c>
      <c r="E56" s="15">
        <v>0</v>
      </c>
    </row>
    <row r="57" spans="2:5" x14ac:dyDescent="0.35">
      <c r="B57" s="15" t="s">
        <v>188</v>
      </c>
      <c r="C57" s="15" t="s">
        <v>77</v>
      </c>
      <c r="D57" s="15">
        <v>286.212992481203</v>
      </c>
      <c r="E57" s="15">
        <v>0</v>
      </c>
    </row>
    <row r="58" spans="2:5" x14ac:dyDescent="0.35">
      <c r="B58" s="15" t="s">
        <v>189</v>
      </c>
      <c r="C58" s="15" t="s">
        <v>77</v>
      </c>
      <c r="D58" s="15">
        <v>100</v>
      </c>
      <c r="E58" s="15">
        <v>0</v>
      </c>
    </row>
    <row r="59" spans="2:5" x14ac:dyDescent="0.35">
      <c r="B59" s="15" t="s">
        <v>190</v>
      </c>
      <c r="C59" s="15" t="s">
        <v>77</v>
      </c>
      <c r="D59" s="15">
        <v>2244.663596491228</v>
      </c>
      <c r="E59" s="15">
        <v>0</v>
      </c>
    </row>
    <row r="60" spans="2:5" x14ac:dyDescent="0.35">
      <c r="B60" s="15" t="s">
        <v>191</v>
      </c>
      <c r="C60" s="15" t="s">
        <v>77</v>
      </c>
      <c r="D60" s="15">
        <v>100</v>
      </c>
      <c r="E60" s="15">
        <v>0</v>
      </c>
    </row>
    <row r="61" spans="2:5" x14ac:dyDescent="0.35">
      <c r="B61" s="15" t="s">
        <v>168</v>
      </c>
      <c r="C61" s="15" t="s">
        <v>77</v>
      </c>
      <c r="D61" s="15">
        <v>880.03559866220746</v>
      </c>
      <c r="E61" s="15">
        <v>0</v>
      </c>
    </row>
    <row r="62" spans="2:5" x14ac:dyDescent="0.35">
      <c r="B62" s="15" t="s">
        <v>169</v>
      </c>
      <c r="C62" s="15" t="s">
        <v>77</v>
      </c>
      <c r="D62" s="15">
        <v>5000</v>
      </c>
      <c r="E62" s="15">
        <v>0</v>
      </c>
    </row>
    <row r="63" spans="2:5" x14ac:dyDescent="0.35">
      <c r="B63" s="15" t="s">
        <v>170</v>
      </c>
      <c r="C63" s="15" t="s">
        <v>77</v>
      </c>
      <c r="D63" s="15">
        <v>100.00000005891022</v>
      </c>
      <c r="E63" s="15">
        <v>7.7105256470947054</v>
      </c>
    </row>
    <row r="64" spans="2:5" x14ac:dyDescent="0.35">
      <c r="B64" s="15" t="s">
        <v>171</v>
      </c>
      <c r="C64" s="15" t="s">
        <v>77</v>
      </c>
      <c r="D64" s="15">
        <v>99.999999999999986</v>
      </c>
      <c r="E64" s="15">
        <v>6.5921047059122557</v>
      </c>
    </row>
    <row r="65" spans="2:5" x14ac:dyDescent="0.35">
      <c r="B65" s="15" t="s">
        <v>172</v>
      </c>
      <c r="C65" s="15" t="s">
        <v>77</v>
      </c>
      <c r="D65" s="15">
        <v>906.27894736842097</v>
      </c>
      <c r="E65" s="15">
        <v>0</v>
      </c>
    </row>
    <row r="66" spans="2:5" x14ac:dyDescent="0.35">
      <c r="B66" s="15" t="s">
        <v>173</v>
      </c>
      <c r="C66" s="15" t="s">
        <v>77</v>
      </c>
      <c r="D66" s="15">
        <v>100.00000000000001</v>
      </c>
      <c r="E66" s="15">
        <v>3.2368418039377378</v>
      </c>
    </row>
    <row r="67" spans="2:5" x14ac:dyDescent="0.35">
      <c r="B67" s="15" t="s">
        <v>174</v>
      </c>
      <c r="C67" s="15" t="s">
        <v>77</v>
      </c>
      <c r="D67" s="15">
        <v>234.58736842105264</v>
      </c>
      <c r="E67" s="15">
        <v>0</v>
      </c>
    </row>
    <row r="68" spans="2:5" x14ac:dyDescent="0.35">
      <c r="B68" s="15" t="s">
        <v>175</v>
      </c>
      <c r="C68" s="15" t="s">
        <v>77</v>
      </c>
      <c r="D68" s="15">
        <v>100</v>
      </c>
      <c r="E68" s="15">
        <v>0.34539468847318555</v>
      </c>
    </row>
    <row r="69" spans="2:5" x14ac:dyDescent="0.35">
      <c r="B69" s="15" t="s">
        <v>176</v>
      </c>
      <c r="C69" s="15" t="s">
        <v>77</v>
      </c>
      <c r="D69" s="15">
        <v>3725.0827009773438</v>
      </c>
      <c r="E69" s="15">
        <v>0</v>
      </c>
    </row>
    <row r="70" spans="2:5" x14ac:dyDescent="0.35">
      <c r="B70" s="15" t="s">
        <v>177</v>
      </c>
      <c r="C70" s="15" t="s">
        <v>77</v>
      </c>
      <c r="D70" s="15">
        <v>2389.4701821930976</v>
      </c>
      <c r="E70" s="15">
        <v>0</v>
      </c>
    </row>
    <row r="71" spans="2:5" x14ac:dyDescent="0.35">
      <c r="B71" s="15" t="s">
        <v>178</v>
      </c>
      <c r="C71" s="15" t="s">
        <v>77</v>
      </c>
      <c r="D71" s="15">
        <v>135.08000000000001</v>
      </c>
      <c r="E71" s="15">
        <v>0</v>
      </c>
    </row>
    <row r="72" spans="2:5" x14ac:dyDescent="0.35">
      <c r="B72" s="15" t="s">
        <v>179</v>
      </c>
      <c r="C72" s="15" t="s">
        <v>77</v>
      </c>
      <c r="D72" s="15">
        <v>100</v>
      </c>
      <c r="E72" s="15">
        <v>0.19999999999999996</v>
      </c>
    </row>
    <row r="73" spans="2:5" x14ac:dyDescent="0.35">
      <c r="B73" s="15" t="s">
        <v>180</v>
      </c>
      <c r="C73" s="15" t="s">
        <v>77</v>
      </c>
      <c r="D73" s="15">
        <v>2805.2602870813398</v>
      </c>
      <c r="E73" s="15">
        <v>0</v>
      </c>
    </row>
    <row r="74" spans="2:5" x14ac:dyDescent="0.35">
      <c r="B74" s="15" t="s">
        <v>181</v>
      </c>
      <c r="C74" s="15" t="s">
        <v>77</v>
      </c>
      <c r="D74" s="15">
        <v>100</v>
      </c>
      <c r="E74" s="15">
        <v>0.59330135025915287</v>
      </c>
    </row>
    <row r="75" spans="2:5" x14ac:dyDescent="0.35">
      <c r="B75" s="15" t="s">
        <v>182</v>
      </c>
      <c r="C75" s="15" t="s">
        <v>77</v>
      </c>
      <c r="D75" s="15">
        <v>237.6024812030075</v>
      </c>
      <c r="E75" s="15">
        <v>0</v>
      </c>
    </row>
    <row r="76" spans="2:5" x14ac:dyDescent="0.35">
      <c r="B76" s="15" t="s">
        <v>183</v>
      </c>
      <c r="C76" s="15" t="s">
        <v>77</v>
      </c>
      <c r="D76" s="15">
        <v>100</v>
      </c>
      <c r="E76" s="15">
        <v>0.10676697336317809</v>
      </c>
    </row>
    <row r="77" spans="2:5" x14ac:dyDescent="0.35">
      <c r="B77" s="15" t="s">
        <v>184</v>
      </c>
      <c r="C77" s="15" t="s">
        <v>77</v>
      </c>
      <c r="D77" s="15">
        <v>535.18783625730998</v>
      </c>
      <c r="E77" s="15">
        <v>0</v>
      </c>
    </row>
    <row r="78" spans="2:5" x14ac:dyDescent="0.35">
      <c r="B78" s="15" t="s">
        <v>185</v>
      </c>
      <c r="C78" s="15" t="s">
        <v>77</v>
      </c>
      <c r="D78" s="15">
        <v>100</v>
      </c>
      <c r="E78" s="15">
        <v>0.11783627127293207</v>
      </c>
    </row>
    <row r="79" spans="2:5" x14ac:dyDescent="0.35">
      <c r="B79" s="15" t="s">
        <v>186</v>
      </c>
      <c r="C79" s="15" t="s">
        <v>77</v>
      </c>
      <c r="D79" s="15">
        <v>718.85519999999985</v>
      </c>
      <c r="E79" s="15">
        <v>0</v>
      </c>
    </row>
    <row r="80" spans="2:5" x14ac:dyDescent="0.35">
      <c r="B80" s="15" t="s">
        <v>187</v>
      </c>
      <c r="C80" s="15" t="s">
        <v>77</v>
      </c>
      <c r="D80" s="15">
        <v>2319.0720000000006</v>
      </c>
      <c r="E80" s="15">
        <v>0</v>
      </c>
    </row>
    <row r="81" spans="2:5" x14ac:dyDescent="0.35">
      <c r="B81" s="15" t="s">
        <v>188</v>
      </c>
      <c r="C81" s="15" t="s">
        <v>77</v>
      </c>
      <c r="D81" s="15">
        <v>286.212992481203</v>
      </c>
      <c r="E81" s="15">
        <v>0</v>
      </c>
    </row>
    <row r="82" spans="2:5" x14ac:dyDescent="0.35">
      <c r="B82" s="15" t="s">
        <v>189</v>
      </c>
      <c r="C82" s="15" t="s">
        <v>77</v>
      </c>
      <c r="D82" s="15">
        <v>100</v>
      </c>
      <c r="E82" s="15">
        <v>0.18796992436275162</v>
      </c>
    </row>
    <row r="83" spans="2:5" x14ac:dyDescent="0.35">
      <c r="B83" s="15" t="s">
        <v>190</v>
      </c>
      <c r="C83" s="15" t="s">
        <v>77</v>
      </c>
      <c r="D83" s="15">
        <v>2244.663596491228</v>
      </c>
      <c r="E83" s="15">
        <v>0</v>
      </c>
    </row>
    <row r="84" spans="2:5" x14ac:dyDescent="0.35">
      <c r="B84" s="15" t="s">
        <v>191</v>
      </c>
      <c r="C84" s="15" t="s">
        <v>77</v>
      </c>
      <c r="D84" s="15">
        <v>100</v>
      </c>
      <c r="E84" s="15">
        <v>0.25438593464214676</v>
      </c>
    </row>
    <row r="85" spans="2:5" x14ac:dyDescent="0.35">
      <c r="B85" s="15" t="s">
        <v>192</v>
      </c>
      <c r="C85" s="15" t="s">
        <v>77</v>
      </c>
      <c r="D85" s="15">
        <v>9040</v>
      </c>
      <c r="E85" s="15">
        <v>7.4249997735023499E-2</v>
      </c>
    </row>
    <row r="86" spans="2:5" x14ac:dyDescent="0.35">
      <c r="B86" s="15" t="s">
        <v>193</v>
      </c>
      <c r="C86" s="15" t="s">
        <v>77</v>
      </c>
      <c r="D86" s="15">
        <v>21652.561403508771</v>
      </c>
      <c r="E86" s="15">
        <v>0</v>
      </c>
    </row>
    <row r="87" spans="2:5" x14ac:dyDescent="0.35">
      <c r="B87" s="15" t="s">
        <v>194</v>
      </c>
      <c r="C87" s="15" t="s">
        <v>77</v>
      </c>
      <c r="D87" s="15">
        <v>4536</v>
      </c>
      <c r="E87" s="15">
        <v>0.7253333197699654</v>
      </c>
    </row>
    <row r="88" spans="2:5" x14ac:dyDescent="0.35">
      <c r="B88" s="15" t="s">
        <v>195</v>
      </c>
      <c r="C88" s="15" t="s">
        <v>77</v>
      </c>
      <c r="D88" s="15">
        <v>123423.2012508482</v>
      </c>
      <c r="E88" s="15">
        <v>0</v>
      </c>
    </row>
    <row r="89" spans="2:5" x14ac:dyDescent="0.35">
      <c r="B89" s="15" t="s">
        <v>196</v>
      </c>
      <c r="C89" s="15" t="s">
        <v>77</v>
      </c>
      <c r="D89" s="15">
        <v>168384.66998037166</v>
      </c>
      <c r="E89" s="15">
        <v>0</v>
      </c>
    </row>
    <row r="90" spans="2:5" x14ac:dyDescent="0.35">
      <c r="B90" s="15" t="s">
        <v>197</v>
      </c>
      <c r="C90" s="15" t="s">
        <v>77</v>
      </c>
      <c r="D90" s="15">
        <v>2603600</v>
      </c>
      <c r="E90" s="15">
        <v>-2.1249997615814253E-2</v>
      </c>
    </row>
    <row r="91" spans="2:5" x14ac:dyDescent="0.35">
      <c r="B91" s="15" t="s">
        <v>198</v>
      </c>
      <c r="C91" s="15" t="s">
        <v>77</v>
      </c>
      <c r="D91" s="15">
        <v>18395.862656641606</v>
      </c>
      <c r="E91" s="15">
        <v>0</v>
      </c>
    </row>
    <row r="92" spans="2:5" x14ac:dyDescent="0.35">
      <c r="B92" s="15" t="s">
        <v>199</v>
      </c>
      <c r="C92" s="15" t="s">
        <v>77</v>
      </c>
      <c r="D92" s="15">
        <v>283500</v>
      </c>
      <c r="E92" s="15">
        <v>-6.2962961785587197E-4</v>
      </c>
    </row>
    <row r="93" spans="2:5" x14ac:dyDescent="0.35">
      <c r="B93" s="15" t="s">
        <v>200</v>
      </c>
      <c r="C93" s="15" t="s">
        <v>77</v>
      </c>
      <c r="D93" s="15">
        <v>1108.9438596491227</v>
      </c>
      <c r="E93" s="15">
        <v>0</v>
      </c>
    </row>
    <row r="94" spans="2:5" x14ac:dyDescent="0.35">
      <c r="B94" s="15" t="s">
        <v>201</v>
      </c>
      <c r="C94" s="15" t="s">
        <v>77</v>
      </c>
      <c r="D94" s="15">
        <v>869611.22807017539</v>
      </c>
      <c r="E94" s="15">
        <v>0</v>
      </c>
    </row>
    <row r="95" spans="2:5" x14ac:dyDescent="0.35">
      <c r="B95" s="15" t="s">
        <v>202</v>
      </c>
      <c r="C95" s="15" t="s">
        <v>77</v>
      </c>
      <c r="D95" s="15">
        <v>13520.099415204677</v>
      </c>
      <c r="E95" s="15">
        <v>0</v>
      </c>
    </row>
    <row r="96" spans="2:5" x14ac:dyDescent="0.35">
      <c r="B96" s="15" t="s">
        <v>203</v>
      </c>
      <c r="C96" s="15" t="s">
        <v>77</v>
      </c>
      <c r="D96" s="15">
        <v>265853.29991645779</v>
      </c>
      <c r="E96" s="15">
        <v>0</v>
      </c>
    </row>
    <row r="97" spans="2:5" x14ac:dyDescent="0.35">
      <c r="B97" s="15" t="s">
        <v>204</v>
      </c>
      <c r="C97" s="15" t="s">
        <v>77</v>
      </c>
      <c r="D97" s="15">
        <v>2664.6471482356533</v>
      </c>
      <c r="E97" s="15">
        <v>0</v>
      </c>
    </row>
    <row r="98" spans="2:5" x14ac:dyDescent="0.35">
      <c r="B98" s="15" t="s">
        <v>205</v>
      </c>
      <c r="C98" s="15" t="s">
        <v>77</v>
      </c>
      <c r="D98" s="15">
        <v>2264</v>
      </c>
      <c r="E98" s="15">
        <v>6.1539996862411535</v>
      </c>
    </row>
    <row r="99" spans="2:5" x14ac:dyDescent="0.35">
      <c r="B99" s="15" t="s">
        <v>206</v>
      </c>
      <c r="C99" s="15" t="s">
        <v>77</v>
      </c>
      <c r="D99" s="15">
        <v>1228.0701758520015</v>
      </c>
      <c r="E99" s="15">
        <v>0</v>
      </c>
    </row>
    <row r="100" spans="2:5" x14ac:dyDescent="0.35">
      <c r="B100" s="15" t="s">
        <v>207</v>
      </c>
      <c r="C100" s="15" t="s">
        <v>77</v>
      </c>
      <c r="D100" s="15">
        <v>226.39999999999998</v>
      </c>
      <c r="E100" s="15">
        <v>1.5625000202655772</v>
      </c>
    </row>
    <row r="101" spans="2:5" x14ac:dyDescent="0.35">
      <c r="B101" s="15" t="s">
        <v>208</v>
      </c>
      <c r="C101" s="15" t="s">
        <v>77</v>
      </c>
      <c r="D101" s="15">
        <v>4528</v>
      </c>
      <c r="E101" s="15">
        <v>7.4374992847442698</v>
      </c>
    </row>
    <row r="102" spans="2:5" x14ac:dyDescent="0.35">
      <c r="B102" s="15" t="s">
        <v>209</v>
      </c>
      <c r="C102" s="15" t="s">
        <v>77</v>
      </c>
      <c r="D102" s="15">
        <v>566</v>
      </c>
      <c r="E102" s="15">
        <v>0.69874995946884222</v>
      </c>
    </row>
    <row r="103" spans="2:5" x14ac:dyDescent="0.35">
      <c r="B103" s="15" t="s">
        <v>210</v>
      </c>
      <c r="C103" s="15" t="s">
        <v>77</v>
      </c>
      <c r="D103" s="15">
        <v>6792</v>
      </c>
      <c r="E103" s="15">
        <v>2.3374997973442095</v>
      </c>
    </row>
    <row r="104" spans="2:5" x14ac:dyDescent="0.35">
      <c r="B104" s="15" t="s">
        <v>211</v>
      </c>
      <c r="C104" s="15" t="s">
        <v>77</v>
      </c>
      <c r="D104" s="15">
        <v>1100.7602339181285</v>
      </c>
      <c r="E104" s="15">
        <v>0</v>
      </c>
    </row>
    <row r="105" spans="2:5" x14ac:dyDescent="0.35">
      <c r="B105" s="15" t="s">
        <v>212</v>
      </c>
      <c r="C105" s="15" t="s">
        <v>77</v>
      </c>
      <c r="D105" s="15">
        <v>904</v>
      </c>
      <c r="E105" s="15">
        <v>0.30875001847743988</v>
      </c>
    </row>
    <row r="106" spans="2:5" x14ac:dyDescent="0.35">
      <c r="B106" s="15" t="s">
        <v>213</v>
      </c>
      <c r="C106" s="15" t="s">
        <v>77</v>
      </c>
      <c r="D106" s="15">
        <v>4422.6000000000004</v>
      </c>
      <c r="E106" s="15">
        <v>0</v>
      </c>
    </row>
    <row r="107" spans="2:5" x14ac:dyDescent="0.35">
      <c r="B107" s="15" t="s">
        <v>214</v>
      </c>
      <c r="C107" s="15" t="s">
        <v>77</v>
      </c>
      <c r="D107" s="15">
        <v>113.4</v>
      </c>
      <c r="E107" s="15">
        <v>2.5902222439094826</v>
      </c>
    </row>
    <row r="108" spans="2:5" x14ac:dyDescent="0.35">
      <c r="B108" s="15" t="s">
        <v>215</v>
      </c>
      <c r="C108" s="15" t="s">
        <v>77</v>
      </c>
      <c r="D108" s="15">
        <v>5457</v>
      </c>
      <c r="E108" s="15">
        <v>0.42500001192092896</v>
      </c>
    </row>
    <row r="109" spans="2:5" ht="15" thickBot="1" x14ac:dyDescent="0.4">
      <c r="B109" s="16" t="s">
        <v>216</v>
      </c>
      <c r="C109" s="16" t="s">
        <v>77</v>
      </c>
      <c r="D109" s="16">
        <v>4528</v>
      </c>
      <c r="E109" s="16">
        <v>1.4874998629093197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EF9B-6C5E-4DD7-94D1-3B1894DD8119}">
  <dimension ref="A1:U110"/>
  <sheetViews>
    <sheetView tabSelected="1" workbookViewId="0">
      <selection activeCell="F5" sqref="F5"/>
    </sheetView>
  </sheetViews>
  <sheetFormatPr defaultRowHeight="14.5" x14ac:dyDescent="0.35"/>
  <cols>
    <col min="1" max="1" width="31.1796875" bestFit="1" customWidth="1"/>
    <col min="2" max="3" width="11.36328125" bestFit="1" customWidth="1"/>
    <col min="4" max="4" width="19" bestFit="1" customWidth="1"/>
    <col min="5" max="5" width="11.36328125" bestFit="1" customWidth="1"/>
    <col min="6" max="6" width="10.08984375" bestFit="1" customWidth="1"/>
    <col min="7" max="7" width="5.90625" bestFit="1" customWidth="1"/>
    <col min="8" max="8" width="7.81640625" bestFit="1" customWidth="1"/>
    <col min="9" max="9" width="8.81640625" bestFit="1" customWidth="1"/>
    <col min="10" max="10" width="57" bestFit="1" customWidth="1"/>
    <col min="11" max="11" width="5.90625" bestFit="1" customWidth="1"/>
    <col min="12" max="12" width="11.26953125" bestFit="1" customWidth="1"/>
    <col min="13" max="13" width="7.54296875" bestFit="1" customWidth="1"/>
    <col min="14" max="14" width="4.36328125" bestFit="1" customWidth="1"/>
    <col min="15" max="15" width="9.08984375" bestFit="1" customWidth="1"/>
    <col min="16" max="16" width="6.26953125" bestFit="1" customWidth="1"/>
    <col min="17" max="17" width="6.81640625" bestFit="1" customWidth="1"/>
    <col min="18" max="18" width="6.36328125" bestFit="1" customWidth="1"/>
    <col min="19" max="19" width="8.1796875" bestFit="1" customWidth="1"/>
    <col min="20" max="20" width="7.54296875" bestFit="1" customWidth="1"/>
    <col min="21" max="21" width="4.7265625" bestFit="1" customWidth="1"/>
  </cols>
  <sheetData>
    <row r="1" spans="1:14" ht="15.5" x14ac:dyDescent="0.35">
      <c r="A1" s="22" t="s">
        <v>0</v>
      </c>
      <c r="B1" s="20"/>
      <c r="C1" s="20"/>
      <c r="D1" s="20"/>
      <c r="E1" s="20"/>
      <c r="F1" s="20"/>
      <c r="G1" s="20"/>
      <c r="H1" s="20"/>
      <c r="I1" s="21"/>
    </row>
    <row r="2" spans="1:14" ht="58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/>
      <c r="K2" s="2"/>
    </row>
    <row r="3" spans="1:14" ht="29" x14ac:dyDescent="0.35">
      <c r="A3" s="1" t="s">
        <v>10</v>
      </c>
      <c r="B3" s="1" t="s">
        <v>11</v>
      </c>
      <c r="C3" s="1">
        <v>3.49</v>
      </c>
      <c r="D3" s="1">
        <v>0.16</v>
      </c>
      <c r="E3" s="1"/>
      <c r="F3" s="26">
        <v>6</v>
      </c>
      <c r="G3" s="26">
        <v>2</v>
      </c>
      <c r="H3" s="1">
        <v>150</v>
      </c>
      <c r="I3" s="1"/>
      <c r="J3" s="9" t="s">
        <v>9</v>
      </c>
    </row>
    <row r="4" spans="1:14" ht="29" x14ac:dyDescent="0.35">
      <c r="A4" s="1" t="s">
        <v>10</v>
      </c>
      <c r="B4" s="1" t="s">
        <v>12</v>
      </c>
      <c r="C4" s="1">
        <v>2.99</v>
      </c>
      <c r="D4" s="1">
        <v>0.15</v>
      </c>
      <c r="E4" s="1"/>
      <c r="F4" s="26">
        <v>4</v>
      </c>
      <c r="G4" s="26">
        <v>2</v>
      </c>
      <c r="H4" s="1">
        <v>150</v>
      </c>
      <c r="I4" s="1"/>
      <c r="J4" s="2" t="s">
        <v>13</v>
      </c>
      <c r="K4" s="2"/>
      <c r="N4" s="3"/>
    </row>
    <row r="5" spans="1:14" ht="43.5" x14ac:dyDescent="0.35">
      <c r="A5" s="1" t="s">
        <v>14</v>
      </c>
      <c r="B5" s="1" t="s">
        <v>15</v>
      </c>
      <c r="C5" s="1">
        <v>0.15</v>
      </c>
      <c r="D5" s="1">
        <v>0.2</v>
      </c>
      <c r="E5" s="1"/>
      <c r="F5" s="26">
        <v>1</v>
      </c>
      <c r="G5" s="26">
        <v>0.1</v>
      </c>
      <c r="H5" s="1">
        <v>45</v>
      </c>
      <c r="I5" s="1"/>
      <c r="J5" s="2"/>
      <c r="K5" s="2"/>
      <c r="N5" s="2"/>
    </row>
    <row r="6" spans="1:14" ht="43.5" x14ac:dyDescent="0.35">
      <c r="A6" s="1" t="s">
        <v>14</v>
      </c>
      <c r="B6" s="1" t="s">
        <v>16</v>
      </c>
      <c r="C6" s="1">
        <v>0.2</v>
      </c>
      <c r="D6" s="1">
        <v>0.18</v>
      </c>
      <c r="E6" s="1"/>
      <c r="F6" s="26">
        <v>1</v>
      </c>
      <c r="G6" s="26">
        <v>0.1</v>
      </c>
      <c r="H6" s="1">
        <v>50</v>
      </c>
      <c r="I6" s="1"/>
      <c r="J6" s="2"/>
      <c r="K6" s="2"/>
      <c r="N6" s="2"/>
    </row>
    <row r="7" spans="1:14" ht="43.5" x14ac:dyDescent="0.35">
      <c r="A7" s="1" t="s">
        <v>17</v>
      </c>
      <c r="B7" s="1" t="s">
        <v>18</v>
      </c>
      <c r="C7" s="1">
        <v>0.25</v>
      </c>
      <c r="D7" s="1">
        <v>0.01</v>
      </c>
      <c r="E7" s="1"/>
      <c r="F7" s="26">
        <v>3</v>
      </c>
      <c r="G7" s="26">
        <v>4</v>
      </c>
      <c r="H7" s="1">
        <v>60</v>
      </c>
      <c r="I7" s="1"/>
      <c r="J7" s="2"/>
      <c r="K7" s="2"/>
      <c r="N7" s="2"/>
    </row>
    <row r="8" spans="1:14" ht="58" x14ac:dyDescent="0.35">
      <c r="A8" s="1" t="s">
        <v>17</v>
      </c>
      <c r="B8" s="1" t="s">
        <v>19</v>
      </c>
      <c r="C8" s="1">
        <v>0.4</v>
      </c>
      <c r="D8" s="1">
        <v>0.01</v>
      </c>
      <c r="E8" s="1"/>
      <c r="F8" s="26">
        <v>5</v>
      </c>
      <c r="G8" s="26">
        <v>9</v>
      </c>
      <c r="H8" s="1">
        <v>110</v>
      </c>
      <c r="I8" s="1"/>
      <c r="J8" s="2"/>
      <c r="K8" s="2"/>
      <c r="N8" s="2"/>
    </row>
    <row r="9" spans="1:14" ht="29" x14ac:dyDescent="0.35">
      <c r="A9" s="1" t="s">
        <v>20</v>
      </c>
      <c r="B9" s="1" t="s">
        <v>21</v>
      </c>
      <c r="C9" s="1">
        <v>1.5</v>
      </c>
      <c r="D9" s="1">
        <v>0.5</v>
      </c>
      <c r="E9" s="1"/>
      <c r="F9" s="26">
        <v>1</v>
      </c>
      <c r="G9" s="26">
        <v>0.1</v>
      </c>
      <c r="H9" s="1">
        <v>10</v>
      </c>
      <c r="I9" s="1"/>
      <c r="J9" s="2"/>
      <c r="K9" s="2"/>
      <c r="N9" s="2"/>
    </row>
    <row r="10" spans="1:14" ht="43.5" x14ac:dyDescent="0.35">
      <c r="A10" s="1" t="s">
        <v>20</v>
      </c>
      <c r="B10" s="1" t="s">
        <v>22</v>
      </c>
      <c r="C10" s="1">
        <v>2</v>
      </c>
      <c r="D10" s="1">
        <v>0.45</v>
      </c>
      <c r="E10" s="1"/>
      <c r="F10" s="26">
        <v>1</v>
      </c>
      <c r="G10" s="26">
        <v>0.3</v>
      </c>
      <c r="H10" s="1">
        <v>15</v>
      </c>
      <c r="I10" s="1"/>
      <c r="J10" s="2"/>
      <c r="K10" s="2"/>
      <c r="N10" s="2"/>
    </row>
    <row r="11" spans="1:14" ht="43.5" x14ac:dyDescent="0.35">
      <c r="A11" s="1" t="s">
        <v>23</v>
      </c>
      <c r="B11" s="1" t="s">
        <v>24</v>
      </c>
      <c r="C11" s="1">
        <v>1.5</v>
      </c>
      <c r="D11" s="1">
        <v>0.15</v>
      </c>
      <c r="E11" s="1"/>
      <c r="F11" s="26">
        <v>16</v>
      </c>
      <c r="G11" s="26">
        <v>22</v>
      </c>
      <c r="H11" s="1">
        <v>290</v>
      </c>
      <c r="I11" s="1"/>
      <c r="J11" s="2"/>
      <c r="K11" s="2"/>
      <c r="N11" s="4"/>
    </row>
    <row r="12" spans="1:14" ht="29" x14ac:dyDescent="0.35">
      <c r="A12" s="1" t="s">
        <v>23</v>
      </c>
      <c r="B12" s="1" t="s">
        <v>25</v>
      </c>
      <c r="C12" s="1">
        <v>1.75</v>
      </c>
      <c r="D12" s="1">
        <v>0.1</v>
      </c>
      <c r="E12" s="1"/>
      <c r="F12" s="26">
        <v>19</v>
      </c>
      <c r="G12" s="26">
        <v>20</v>
      </c>
      <c r="H12" s="1">
        <v>280</v>
      </c>
      <c r="I12" s="1"/>
      <c r="J12" s="2"/>
      <c r="K12" s="2"/>
    </row>
    <row r="13" spans="1:14" ht="58" x14ac:dyDescent="0.35">
      <c r="A13" s="1" t="s">
        <v>26</v>
      </c>
      <c r="B13" s="1" t="s">
        <v>27</v>
      </c>
      <c r="C13" s="1">
        <v>0.4</v>
      </c>
      <c r="D13" s="1">
        <v>0.05</v>
      </c>
      <c r="E13" s="1"/>
      <c r="F13" s="26">
        <v>1</v>
      </c>
      <c r="G13" s="26">
        <v>0.2</v>
      </c>
      <c r="H13" s="1">
        <v>15</v>
      </c>
      <c r="I13" s="1"/>
      <c r="J13" s="2"/>
      <c r="K13" s="2"/>
    </row>
    <row r="14" spans="1:14" ht="43.5" x14ac:dyDescent="0.35">
      <c r="A14" s="1" t="s">
        <v>26</v>
      </c>
      <c r="B14" s="1" t="s">
        <v>28</v>
      </c>
      <c r="C14" s="1">
        <v>0.5</v>
      </c>
      <c r="D14" s="1">
        <v>0.05</v>
      </c>
      <c r="E14" s="1"/>
      <c r="F14" s="26">
        <v>1</v>
      </c>
      <c r="G14" s="26">
        <v>0.3</v>
      </c>
      <c r="H14" s="1">
        <v>15</v>
      </c>
      <c r="I14" s="1"/>
      <c r="J14" s="2"/>
      <c r="K14" s="2"/>
    </row>
    <row r="15" spans="1:14" ht="29" x14ac:dyDescent="0.35">
      <c r="A15" s="1" t="s">
        <v>29</v>
      </c>
      <c r="B15" s="1" t="s">
        <v>30</v>
      </c>
      <c r="C15" s="1">
        <v>0.5</v>
      </c>
      <c r="D15" s="1">
        <v>0.02</v>
      </c>
      <c r="E15" s="1"/>
      <c r="F15" s="26">
        <v>3</v>
      </c>
      <c r="G15" s="26">
        <v>7</v>
      </c>
      <c r="H15" s="1">
        <v>90</v>
      </c>
      <c r="I15" s="1"/>
      <c r="J15" s="2"/>
      <c r="K15" s="2"/>
    </row>
    <row r="16" spans="1:14" ht="29" x14ac:dyDescent="0.35">
      <c r="A16" s="1" t="s">
        <v>29</v>
      </c>
      <c r="B16" s="1" t="s">
        <v>31</v>
      </c>
      <c r="C16" s="1">
        <v>0.55000000000000004</v>
      </c>
      <c r="D16" s="1">
        <v>0.03</v>
      </c>
      <c r="E16" s="1"/>
      <c r="F16" s="26">
        <v>3</v>
      </c>
      <c r="G16" s="26">
        <v>8</v>
      </c>
      <c r="H16" s="1">
        <v>100</v>
      </c>
      <c r="I16" s="1"/>
      <c r="J16" s="2"/>
      <c r="K16" s="2"/>
    </row>
    <row r="17" spans="1:13" ht="29" x14ac:dyDescent="0.35">
      <c r="A17" s="1" t="s">
        <v>32</v>
      </c>
      <c r="B17" s="1" t="s">
        <v>33</v>
      </c>
      <c r="C17" s="1">
        <v>0.33</v>
      </c>
      <c r="D17" s="1">
        <v>0.15</v>
      </c>
      <c r="E17" s="1"/>
      <c r="F17" s="26">
        <v>4</v>
      </c>
      <c r="G17" s="26">
        <v>1.5</v>
      </c>
      <c r="H17" s="1">
        <v>120</v>
      </c>
      <c r="I17" s="1"/>
      <c r="J17" s="2"/>
      <c r="K17" s="2"/>
      <c r="L17" s="2"/>
      <c r="M17" s="2"/>
    </row>
    <row r="18" spans="1:13" ht="29" x14ac:dyDescent="0.35">
      <c r="A18" s="1" t="s">
        <v>32</v>
      </c>
      <c r="B18" s="1" t="s">
        <v>34</v>
      </c>
      <c r="C18" s="1">
        <v>0.35</v>
      </c>
      <c r="D18" s="1">
        <v>0.14000000000000001</v>
      </c>
      <c r="E18" s="1"/>
      <c r="F18" s="26">
        <v>4</v>
      </c>
      <c r="G18" s="26">
        <v>1.5</v>
      </c>
      <c r="H18" s="1">
        <v>110</v>
      </c>
      <c r="I18" s="1"/>
      <c r="J18" s="2"/>
      <c r="K18" s="2"/>
    </row>
    <row r="19" spans="1:13" ht="58" x14ac:dyDescent="0.35">
      <c r="A19" s="1" t="s">
        <v>35</v>
      </c>
      <c r="B19" s="1" t="s">
        <v>36</v>
      </c>
      <c r="C19" s="1">
        <v>0.8</v>
      </c>
      <c r="D19" s="1">
        <v>0.1</v>
      </c>
      <c r="E19" s="1"/>
      <c r="F19" s="26">
        <v>5</v>
      </c>
      <c r="G19" s="26">
        <v>13</v>
      </c>
      <c r="H19" s="1">
        <v>150</v>
      </c>
      <c r="I19" s="1"/>
      <c r="J19" s="2"/>
      <c r="K19" s="2"/>
    </row>
    <row r="20" spans="1:13" ht="43.5" x14ac:dyDescent="0.35">
      <c r="A20" s="1" t="s">
        <v>35</v>
      </c>
      <c r="B20" s="1" t="s">
        <v>37</v>
      </c>
      <c r="C20" s="1">
        <v>0.9</v>
      </c>
      <c r="D20" s="1">
        <v>0.11</v>
      </c>
      <c r="E20" s="1"/>
      <c r="F20" s="26">
        <v>6</v>
      </c>
      <c r="G20" s="26">
        <v>14</v>
      </c>
      <c r="H20" s="1">
        <v>160</v>
      </c>
      <c r="I20" s="1"/>
    </row>
    <row r="21" spans="1:13" ht="43.5" x14ac:dyDescent="0.35">
      <c r="A21" s="1" t="s">
        <v>38</v>
      </c>
      <c r="B21" s="1" t="s">
        <v>39</v>
      </c>
      <c r="C21" s="1">
        <f>0.06*12</f>
        <v>0.72</v>
      </c>
      <c r="D21" s="1">
        <v>0.14000000000000001</v>
      </c>
      <c r="E21" s="1"/>
      <c r="F21" s="26">
        <v>1</v>
      </c>
      <c r="G21" s="26">
        <v>4</v>
      </c>
      <c r="H21" s="1">
        <v>180</v>
      </c>
      <c r="I21" s="1"/>
      <c r="J21" s="2"/>
    </row>
    <row r="22" spans="1:13" ht="43.5" x14ac:dyDescent="0.35">
      <c r="A22" s="1" t="s">
        <v>38</v>
      </c>
      <c r="B22" s="1" t="s">
        <v>40</v>
      </c>
      <c r="C22" s="1">
        <f>0.07*12</f>
        <v>0.84000000000000008</v>
      </c>
      <c r="D22" s="1">
        <v>0.14000000000000001</v>
      </c>
      <c r="E22" s="1"/>
      <c r="F22" s="26">
        <v>1</v>
      </c>
      <c r="G22" s="26">
        <v>4</v>
      </c>
      <c r="H22" s="1">
        <v>18</v>
      </c>
      <c r="I22" s="1"/>
    </row>
    <row r="23" spans="1:13" ht="29" x14ac:dyDescent="0.35">
      <c r="A23" s="1" t="s">
        <v>41</v>
      </c>
      <c r="B23" s="1" t="s">
        <v>42</v>
      </c>
      <c r="C23" s="1">
        <f>0.6*6</f>
        <v>3.5999999999999996</v>
      </c>
      <c r="D23" s="1">
        <v>0.15</v>
      </c>
      <c r="E23" s="1"/>
      <c r="F23" s="26">
        <v>1</v>
      </c>
      <c r="G23" s="26">
        <v>6</v>
      </c>
      <c r="H23" s="1">
        <v>120</v>
      </c>
      <c r="I23" s="1"/>
    </row>
    <row r="24" spans="1:13" ht="29" x14ac:dyDescent="0.35">
      <c r="A24" s="1" t="s">
        <v>41</v>
      </c>
      <c r="B24" s="1" t="s">
        <v>43</v>
      </c>
      <c r="C24" s="5">
        <f>0.7*6</f>
        <v>4.1999999999999993</v>
      </c>
      <c r="D24" s="5">
        <v>0.15</v>
      </c>
      <c r="E24" s="5"/>
      <c r="F24" s="28">
        <v>1</v>
      </c>
      <c r="G24" s="28">
        <v>7</v>
      </c>
      <c r="H24" s="5">
        <v>120</v>
      </c>
      <c r="I24" s="1"/>
    </row>
    <row r="25" spans="1:13" ht="43.5" x14ac:dyDescent="0.35">
      <c r="A25" s="1" t="s">
        <v>44</v>
      </c>
      <c r="B25" s="1" t="s">
        <v>45</v>
      </c>
      <c r="C25" s="1">
        <v>0.5</v>
      </c>
      <c r="D25" s="1">
        <v>0.05</v>
      </c>
      <c r="E25" s="1"/>
      <c r="F25" s="26">
        <v>4</v>
      </c>
      <c r="G25" s="26">
        <v>0.2</v>
      </c>
      <c r="H25" s="1">
        <v>160</v>
      </c>
      <c r="I25" s="1"/>
    </row>
    <row r="26" spans="1:13" ht="58" x14ac:dyDescent="0.35">
      <c r="A26" s="1" t="s">
        <v>44</v>
      </c>
      <c r="B26" s="1" t="s">
        <v>46</v>
      </c>
      <c r="C26" s="1">
        <v>0.6</v>
      </c>
      <c r="D26" s="1">
        <v>7.0000000000000007E-2</v>
      </c>
      <c r="E26" s="1"/>
      <c r="F26" s="26">
        <v>3</v>
      </c>
      <c r="G26" s="26">
        <v>0.3</v>
      </c>
      <c r="H26" s="1">
        <v>140</v>
      </c>
      <c r="I26" s="1"/>
    </row>
    <row r="27" spans="1:13" x14ac:dyDescent="0.35">
      <c r="A27" s="23" t="s">
        <v>47</v>
      </c>
      <c r="B27" s="20"/>
      <c r="C27" s="20"/>
      <c r="D27" s="20"/>
      <c r="E27" s="20"/>
      <c r="F27" s="20"/>
      <c r="G27" s="20"/>
      <c r="H27" s="20"/>
      <c r="I27" s="21"/>
      <c r="K27" s="2"/>
    </row>
    <row r="28" spans="1:13" x14ac:dyDescent="0.35">
      <c r="A28" s="6" t="s">
        <v>48</v>
      </c>
      <c r="B28" s="6"/>
      <c r="C28" s="6" t="s">
        <v>49</v>
      </c>
      <c r="D28" s="6" t="s">
        <v>50</v>
      </c>
      <c r="E28" s="6" t="s">
        <v>51</v>
      </c>
      <c r="F28" s="6" t="s">
        <v>52</v>
      </c>
      <c r="G28" s="6"/>
      <c r="H28" s="6"/>
      <c r="I28" s="6"/>
      <c r="K28" s="2"/>
    </row>
    <row r="29" spans="1:13" x14ac:dyDescent="0.35">
      <c r="A29" s="1" t="s">
        <v>53</v>
      </c>
      <c r="B29" s="1"/>
      <c r="C29" s="1">
        <v>277</v>
      </c>
      <c r="D29" s="1">
        <v>69</v>
      </c>
      <c r="E29" s="1">
        <v>111</v>
      </c>
      <c r="F29" s="1">
        <v>225</v>
      </c>
      <c r="G29" s="5"/>
      <c r="H29" s="5"/>
      <c r="I29" s="1"/>
    </row>
    <row r="30" spans="1:13" x14ac:dyDescent="0.35">
      <c r="A30" s="1" t="s">
        <v>54</v>
      </c>
      <c r="B30" s="1"/>
      <c r="C30" s="1">
        <v>293</v>
      </c>
      <c r="D30" s="1">
        <v>73</v>
      </c>
      <c r="E30" s="1">
        <v>117</v>
      </c>
      <c r="F30" s="1">
        <v>236</v>
      </c>
      <c r="G30" s="5"/>
      <c r="H30" s="5"/>
      <c r="I30" s="1"/>
    </row>
    <row r="31" spans="1:13" x14ac:dyDescent="0.35">
      <c r="A31" s="1" t="s">
        <v>55</v>
      </c>
      <c r="B31" s="1"/>
      <c r="C31" s="1">
        <v>308</v>
      </c>
      <c r="D31" s="1">
        <v>77</v>
      </c>
      <c r="E31" s="1">
        <v>123</v>
      </c>
      <c r="F31" s="1">
        <v>247</v>
      </c>
      <c r="G31" s="5"/>
      <c r="H31" s="5"/>
      <c r="I31" s="1"/>
    </row>
    <row r="32" spans="1:13" x14ac:dyDescent="0.35">
      <c r="A32" s="1" t="s">
        <v>56</v>
      </c>
      <c r="B32" s="1"/>
      <c r="C32" s="1">
        <v>323</v>
      </c>
      <c r="D32" s="1">
        <v>81</v>
      </c>
      <c r="E32" s="1">
        <v>129</v>
      </c>
      <c r="F32" s="1">
        <v>259</v>
      </c>
      <c r="G32" s="5"/>
      <c r="H32" s="5"/>
      <c r="I32" s="1"/>
    </row>
    <row r="33" spans="1:21" x14ac:dyDescent="0.35">
      <c r="A33" s="1" t="s">
        <v>57</v>
      </c>
      <c r="B33" s="1"/>
      <c r="C33" s="1">
        <v>354</v>
      </c>
      <c r="D33" s="1">
        <v>89</v>
      </c>
      <c r="E33" s="1">
        <v>141</v>
      </c>
      <c r="F33" s="1">
        <v>284</v>
      </c>
      <c r="G33" s="5"/>
      <c r="H33" s="5"/>
      <c r="I33" s="1"/>
    </row>
    <row r="34" spans="1:21" x14ac:dyDescent="0.35">
      <c r="A34" s="1" t="s">
        <v>58</v>
      </c>
      <c r="B34" s="1"/>
      <c r="C34" s="1">
        <v>370</v>
      </c>
      <c r="D34" s="1">
        <v>93</v>
      </c>
      <c r="E34" s="1">
        <v>148</v>
      </c>
      <c r="F34" s="1">
        <v>296</v>
      </c>
      <c r="G34" s="5"/>
      <c r="H34" s="5"/>
      <c r="I34" s="1"/>
    </row>
    <row r="35" spans="1:21" x14ac:dyDescent="0.35">
      <c r="A35" s="1" t="s">
        <v>59</v>
      </c>
      <c r="B35" s="1"/>
      <c r="C35" s="1">
        <v>339</v>
      </c>
      <c r="D35" s="1">
        <v>85</v>
      </c>
      <c r="E35" s="1">
        <v>135</v>
      </c>
      <c r="F35" s="1">
        <v>272</v>
      </c>
      <c r="G35" s="5"/>
      <c r="H35" s="5"/>
      <c r="I35" s="1"/>
    </row>
    <row r="36" spans="1:21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21" x14ac:dyDescent="0.35">
      <c r="A37" s="5"/>
      <c r="B37" s="5"/>
      <c r="C37" s="5" t="s">
        <v>60</v>
      </c>
      <c r="D37" s="5" t="s">
        <v>60</v>
      </c>
      <c r="E37" s="5" t="s">
        <v>60</v>
      </c>
      <c r="F37" s="5" t="s">
        <v>60</v>
      </c>
      <c r="G37" s="5"/>
      <c r="H37" s="5">
        <f>E38*9.35</f>
        <v>8452.4</v>
      </c>
      <c r="I37" s="5">
        <f>F38*5.63</f>
        <v>10240.969999999999</v>
      </c>
      <c r="J37" s="2"/>
    </row>
    <row r="38" spans="1:21" x14ac:dyDescent="0.35">
      <c r="A38" s="5"/>
      <c r="B38" s="5"/>
      <c r="C38" s="5">
        <f t="shared" ref="C38:F38" si="0">SUM(C29:C35)</f>
        <v>2264</v>
      </c>
      <c r="D38" s="5">
        <f t="shared" si="0"/>
        <v>567</v>
      </c>
      <c r="E38" s="5">
        <f t="shared" si="0"/>
        <v>904</v>
      </c>
      <c r="F38" s="5">
        <f t="shared" si="0"/>
        <v>1819</v>
      </c>
      <c r="G38" s="5"/>
      <c r="H38" s="5">
        <f>C38*13.55</f>
        <v>30677.200000000001</v>
      </c>
      <c r="I38" s="5">
        <f>D38*7.19</f>
        <v>4076.73</v>
      </c>
    </row>
    <row r="39" spans="1:21" x14ac:dyDescent="0.35">
      <c r="A39" s="23" t="s">
        <v>61</v>
      </c>
      <c r="B39" s="20"/>
      <c r="C39" s="20"/>
      <c r="D39" s="20"/>
      <c r="E39" s="20"/>
      <c r="F39" s="20"/>
      <c r="G39" s="20"/>
      <c r="H39" s="20"/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43.5" x14ac:dyDescent="0.35">
      <c r="A40" s="6" t="s">
        <v>1</v>
      </c>
      <c r="B40" s="6" t="s">
        <v>62</v>
      </c>
      <c r="C40" s="6" t="s">
        <v>63</v>
      </c>
      <c r="D40" s="6" t="s">
        <v>64</v>
      </c>
      <c r="E40" s="6" t="s">
        <v>65</v>
      </c>
      <c r="F40" s="12" t="s">
        <v>66</v>
      </c>
      <c r="G40" s="12" t="s">
        <v>67</v>
      </c>
      <c r="H40" s="12" t="s">
        <v>20</v>
      </c>
      <c r="I40" s="12" t="s">
        <v>68</v>
      </c>
      <c r="J40" s="12" t="s">
        <v>26</v>
      </c>
      <c r="K40" s="12" t="s">
        <v>29</v>
      </c>
      <c r="L40" s="12" t="s">
        <v>69</v>
      </c>
      <c r="M40" s="12" t="s">
        <v>35</v>
      </c>
      <c r="N40" s="12" t="s">
        <v>38</v>
      </c>
      <c r="O40" s="12" t="s">
        <v>70</v>
      </c>
      <c r="P40" s="12" t="s">
        <v>71</v>
      </c>
      <c r="Q40" s="6" t="s">
        <v>17</v>
      </c>
      <c r="R40" s="6" t="s">
        <v>72</v>
      </c>
      <c r="S40" s="6" t="s">
        <v>73</v>
      </c>
      <c r="T40" s="6" t="s">
        <v>35</v>
      </c>
      <c r="U40" s="6" t="s">
        <v>52</v>
      </c>
    </row>
    <row r="41" spans="1:21" x14ac:dyDescent="0.35">
      <c r="A41" s="1" t="s">
        <v>11</v>
      </c>
      <c r="B41" s="1">
        <v>296.65787920519432</v>
      </c>
      <c r="C41" s="1">
        <f t="shared" ref="C41:C64" si="1">B41*C3</f>
        <v>1035.3359984261283</v>
      </c>
      <c r="D41" s="1">
        <f t="shared" ref="D41:D64" si="2">B41*D3</f>
        <v>47.465260672831093</v>
      </c>
      <c r="E41" s="1" cm="1">
        <f t="array" ref="E41">_xlfn.IFS(C41&gt;500,C41*0.85,C41&gt;250,C41*0.9,C41&gt;100,C41*0.95,TRUE,C41)</f>
        <v>880.03559866220905</v>
      </c>
      <c r="J41" s="1"/>
      <c r="K41" s="1"/>
      <c r="L41" s="1"/>
      <c r="M41" s="1"/>
      <c r="N41" s="1"/>
      <c r="O41" s="1"/>
      <c r="P41" s="1"/>
      <c r="Q41" s="1"/>
      <c r="R41" s="1">
        <v>1</v>
      </c>
      <c r="S41" s="1"/>
      <c r="T41" s="1"/>
      <c r="U41" s="1"/>
    </row>
    <row r="42" spans="1:21" x14ac:dyDescent="0.35">
      <c r="A42" s="1" t="s">
        <v>12</v>
      </c>
      <c r="B42" s="1">
        <v>1967.3421207948059</v>
      </c>
      <c r="C42" s="1">
        <f t="shared" si="1"/>
        <v>5882.3529411764703</v>
      </c>
      <c r="D42" s="1">
        <f t="shared" si="2"/>
        <v>295.10131811922088</v>
      </c>
      <c r="E42" s="1" cm="1">
        <f t="array" ref="E42">_xlfn.IFS(C42&gt;500,C42*0.85,C42&gt;250,C42*0.9,C42&gt;100,C42*0.95,TRUE,C42)</f>
        <v>5000</v>
      </c>
      <c r="F42" s="13">
        <v>1</v>
      </c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>
        <v>1</v>
      </c>
      <c r="S42" s="1"/>
      <c r="T42" s="1"/>
      <c r="U42" s="1"/>
    </row>
    <row r="43" spans="1:21" x14ac:dyDescent="0.35">
      <c r="A43" s="1" t="s">
        <v>15</v>
      </c>
      <c r="B43" s="1">
        <v>701.75438596491233</v>
      </c>
      <c r="C43" s="1">
        <f t="shared" si="1"/>
        <v>105.26315789473685</v>
      </c>
      <c r="D43" s="1">
        <f t="shared" si="2"/>
        <v>140.35087719298247</v>
      </c>
      <c r="E43" s="1" cm="1">
        <f t="array" ref="E43">_xlfn.IFS(C43&gt;500,C43*0.85,C43&gt;250,C43*0.9,C43&gt;100,C43*0.95,TRUE,C43)</f>
        <v>100</v>
      </c>
      <c r="F43" s="13">
        <v>1</v>
      </c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R43" s="1">
        <v>0.2</v>
      </c>
      <c r="S43" s="1"/>
      <c r="T43" s="1"/>
      <c r="U43" s="1"/>
    </row>
    <row r="44" spans="1:21" x14ac:dyDescent="0.35">
      <c r="A44" s="1" t="s">
        <v>16</v>
      </c>
      <c r="B44" s="1">
        <v>526.31578947368416</v>
      </c>
      <c r="C44" s="1">
        <f t="shared" si="1"/>
        <v>105.26315789473684</v>
      </c>
      <c r="D44" s="1">
        <f t="shared" si="2"/>
        <v>94.73684210526315</v>
      </c>
      <c r="E44" s="1" cm="1">
        <f t="array" ref="E44">_xlfn.IFS(C44&gt;500,C44*0.85,C44&gt;250,C44*0.9,C44&gt;100,C44*0.95,TRUE,C44)</f>
        <v>99.999999999999986</v>
      </c>
      <c r="F44" s="13"/>
      <c r="G44" s="13">
        <v>1</v>
      </c>
      <c r="H44" s="13"/>
      <c r="I44" s="13"/>
      <c r="J44" s="1"/>
      <c r="K44" s="1"/>
      <c r="L44" s="1"/>
      <c r="M44" s="1"/>
      <c r="N44" s="1"/>
      <c r="O44" s="1"/>
      <c r="P44" s="1"/>
      <c r="Q44" s="1"/>
      <c r="R44" s="1">
        <v>0.2</v>
      </c>
      <c r="S44" s="1"/>
      <c r="T44" s="1"/>
      <c r="U44" s="1"/>
    </row>
    <row r="45" spans="1:21" x14ac:dyDescent="0.35">
      <c r="A45" s="1" t="s">
        <v>18</v>
      </c>
      <c r="B45" s="1">
        <v>4264.8421052631584</v>
      </c>
      <c r="C45" s="1">
        <f t="shared" si="1"/>
        <v>1066.2105263157896</v>
      </c>
      <c r="D45" s="1">
        <f t="shared" si="2"/>
        <v>42.648421052631583</v>
      </c>
      <c r="E45" s="1" cm="1">
        <f t="array" ref="E45">_xlfn.IFS(C45&gt;500,C45*0.85,C45&gt;250,C45*0.9,C45&gt;100,C45*0.95,TRUE,C45)</f>
        <v>906.27894736842109</v>
      </c>
      <c r="F45" s="13"/>
      <c r="G45" s="13">
        <v>1</v>
      </c>
      <c r="H45" s="13"/>
      <c r="I45" s="13"/>
      <c r="J45" s="1"/>
      <c r="K45" s="1"/>
      <c r="L45" s="1"/>
      <c r="M45" s="1"/>
      <c r="N45" s="1"/>
      <c r="O45" s="1"/>
      <c r="P45" s="1"/>
      <c r="Q45" s="1">
        <v>1</v>
      </c>
      <c r="R45" s="1">
        <v>2</v>
      </c>
      <c r="S45" s="1"/>
      <c r="T45" s="1"/>
      <c r="U45" s="1"/>
    </row>
    <row r="46" spans="1:21" x14ac:dyDescent="0.35">
      <c r="A46" s="1" t="s">
        <v>19</v>
      </c>
      <c r="B46" s="1">
        <v>263.15789473684208</v>
      </c>
      <c r="C46" s="1">
        <f t="shared" si="1"/>
        <v>105.26315789473684</v>
      </c>
      <c r="D46" s="1">
        <f t="shared" si="2"/>
        <v>2.6315789473684208</v>
      </c>
      <c r="E46" s="1" cm="1">
        <f t="array" ref="E46">_xlfn.IFS(C46&gt;500,C46*0.85,C46&gt;250,C46*0.9,C46&gt;100,C46*0.95,TRUE,C46)</f>
        <v>99.999999999999986</v>
      </c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>
        <v>1</v>
      </c>
      <c r="R46" s="1">
        <v>2</v>
      </c>
      <c r="S46" s="1"/>
      <c r="T46" s="1"/>
      <c r="U46" s="1"/>
    </row>
    <row r="47" spans="1:21" x14ac:dyDescent="0.35">
      <c r="A47" s="1" t="s">
        <v>21</v>
      </c>
      <c r="B47" s="1">
        <v>173.7684210526316</v>
      </c>
      <c r="C47" s="1">
        <f t="shared" si="1"/>
        <v>260.65263157894742</v>
      </c>
      <c r="D47" s="1">
        <f t="shared" si="2"/>
        <v>86.884210526315798</v>
      </c>
      <c r="E47" s="1" cm="1">
        <f t="array" ref="E47">_xlfn.IFS(C47&gt;500,C47*0.85,C47&gt;250,C47*0.9,C47&gt;100,C47*0.95,TRUE,C47)</f>
        <v>234.58736842105267</v>
      </c>
      <c r="F47" s="13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>
        <v>0.1</v>
      </c>
      <c r="S47" s="1"/>
      <c r="T47" s="1"/>
      <c r="U47" s="1"/>
    </row>
    <row r="48" spans="1:21" x14ac:dyDescent="0.35">
      <c r="A48" s="1" t="s">
        <v>22</v>
      </c>
      <c r="B48" s="1">
        <v>52.631578947368425</v>
      </c>
      <c r="C48" s="1">
        <f t="shared" si="1"/>
        <v>105.26315789473685</v>
      </c>
      <c r="D48" s="1">
        <f t="shared" si="2"/>
        <v>23.684210526315791</v>
      </c>
      <c r="E48" s="1" cm="1">
        <f t="array" ref="E48">_xlfn.IFS(C48&gt;500,C48*0.85,C48&gt;250,C48*0.9,C48&gt;100,C48*0.95,TRUE,C48)</f>
        <v>100</v>
      </c>
      <c r="F48" s="13"/>
      <c r="G48" s="13"/>
      <c r="H48" s="13">
        <v>1</v>
      </c>
      <c r="I48" s="13"/>
      <c r="J48" s="1"/>
      <c r="K48" s="1"/>
      <c r="L48" s="1"/>
      <c r="M48" s="1"/>
      <c r="N48" s="1"/>
      <c r="O48" s="1"/>
      <c r="P48" s="1"/>
      <c r="Q48" s="1"/>
      <c r="R48" s="1">
        <v>0.1</v>
      </c>
      <c r="S48" s="1"/>
      <c r="T48" s="1"/>
      <c r="U48" s="1"/>
    </row>
    <row r="49" spans="1:21" x14ac:dyDescent="0.35">
      <c r="A49" s="1" t="s">
        <v>24</v>
      </c>
      <c r="B49" s="1">
        <v>3921.5686274509803</v>
      </c>
      <c r="C49" s="1">
        <f t="shared" si="1"/>
        <v>5882.3529411764703</v>
      </c>
      <c r="D49" s="1">
        <f t="shared" si="2"/>
        <v>588.23529411764707</v>
      </c>
      <c r="E49" s="1" cm="1">
        <f t="array" ref="E49">_xlfn.IFS(C49&gt;500,C49*0.85,C49&gt;250,C49*0.9,C49&gt;100,C49*0.95,TRUE,C49)</f>
        <v>5000</v>
      </c>
      <c r="F49" s="13"/>
      <c r="G49" s="13"/>
      <c r="H49" s="13">
        <v>1</v>
      </c>
      <c r="I49" s="13"/>
      <c r="J49" s="1"/>
      <c r="K49" s="1"/>
      <c r="L49" s="1"/>
      <c r="M49" s="1"/>
      <c r="N49" s="1"/>
      <c r="O49" s="1"/>
      <c r="P49" s="1"/>
      <c r="Q49" s="1"/>
      <c r="R49" s="1">
        <v>2</v>
      </c>
      <c r="S49" s="1"/>
      <c r="T49" s="1"/>
      <c r="U49" s="1"/>
    </row>
    <row r="50" spans="1:21" x14ac:dyDescent="0.35">
      <c r="A50" s="1" t="s">
        <v>25</v>
      </c>
      <c r="B50" s="1">
        <v>606.43137254901944</v>
      </c>
      <c r="C50" s="1">
        <f t="shared" si="1"/>
        <v>1061.2549019607841</v>
      </c>
      <c r="D50" s="1">
        <f t="shared" si="2"/>
        <v>60.643137254901944</v>
      </c>
      <c r="E50" s="1" cm="1">
        <f t="array" ref="E50">_xlfn.IFS(C50&gt;500,C50*0.85,C50&gt;250,C50*0.9,C50&gt;100,C50*0.95,TRUE,C50)</f>
        <v>902.06666666666649</v>
      </c>
      <c r="F50" s="13"/>
      <c r="G50" s="13"/>
      <c r="H50" s="13"/>
      <c r="I50" s="13">
        <v>1</v>
      </c>
      <c r="J50" s="1"/>
      <c r="K50" s="1"/>
      <c r="L50" s="1"/>
      <c r="M50" s="1"/>
      <c r="N50" s="1"/>
      <c r="O50" s="1"/>
      <c r="P50" s="1"/>
      <c r="Q50" s="1"/>
      <c r="R50" s="1">
        <v>2</v>
      </c>
      <c r="S50" s="1"/>
      <c r="T50" s="1"/>
      <c r="U50" s="1"/>
    </row>
    <row r="51" spans="1:21" x14ac:dyDescent="0.35">
      <c r="A51" s="1" t="s">
        <v>27</v>
      </c>
      <c r="B51" s="1">
        <v>355.47368408791158</v>
      </c>
      <c r="C51" s="1">
        <f t="shared" si="1"/>
        <v>142.18947363516463</v>
      </c>
      <c r="D51" s="1">
        <f t="shared" si="2"/>
        <v>17.773684204395579</v>
      </c>
      <c r="E51" s="1" cm="1">
        <f t="array" ref="E51">_xlfn.IFS(C51&gt;500,C51*0.85,C51&gt;250,C51*0.9,C51&gt;100,C51*0.95,TRUE,C51)</f>
        <v>135.0799999534064</v>
      </c>
      <c r="F51" s="13"/>
      <c r="G51" s="13"/>
      <c r="H51" s="13"/>
      <c r="I51" s="13">
        <v>1</v>
      </c>
      <c r="J51" s="1">
        <v>1</v>
      </c>
      <c r="K51" s="1"/>
      <c r="L51" s="1"/>
      <c r="M51" s="1"/>
      <c r="N51" s="1"/>
      <c r="O51" s="1"/>
      <c r="P51" s="1"/>
      <c r="Q51" s="1"/>
      <c r="R51" s="1">
        <v>0.2</v>
      </c>
      <c r="S51" s="1"/>
      <c r="T51" s="1"/>
      <c r="U51" s="1"/>
    </row>
    <row r="52" spans="1:21" x14ac:dyDescent="0.35">
      <c r="A52" s="1" t="s">
        <v>28</v>
      </c>
      <c r="B52" s="1">
        <v>210.52631591208839</v>
      </c>
      <c r="C52" s="1">
        <f t="shared" si="1"/>
        <v>105.2631579560442</v>
      </c>
      <c r="D52" s="1">
        <f t="shared" si="2"/>
        <v>10.52631579560442</v>
      </c>
      <c r="E52" s="1" cm="1">
        <f t="array" ref="E52">_xlfn.IFS(C52&gt;500,C52*0.85,C52&gt;250,C52*0.9,C52&gt;100,C52*0.95,TRUE,C52)</f>
        <v>100.00000005824198</v>
      </c>
      <c r="F52" s="13"/>
      <c r="G52" s="13"/>
      <c r="H52" s="13"/>
      <c r="I52" s="13"/>
      <c r="J52" s="1">
        <v>1</v>
      </c>
      <c r="K52" s="1"/>
      <c r="L52" s="1"/>
      <c r="M52" s="1"/>
      <c r="N52" s="1"/>
      <c r="O52" s="1"/>
      <c r="P52" s="1"/>
      <c r="Q52" s="1"/>
      <c r="R52" s="1">
        <v>0.2</v>
      </c>
      <c r="S52" s="1"/>
      <c r="T52" s="1"/>
      <c r="U52" s="1"/>
    </row>
    <row r="53" spans="1:21" x14ac:dyDescent="0.35">
      <c r="A53" s="1" t="s">
        <v>30</v>
      </c>
      <c r="B53" s="1">
        <v>6600.6124401913876</v>
      </c>
      <c r="C53" s="1">
        <f t="shared" si="1"/>
        <v>3300.3062200956938</v>
      </c>
      <c r="D53" s="1">
        <f t="shared" si="2"/>
        <v>132.01224880382776</v>
      </c>
      <c r="E53" s="1" cm="1">
        <f t="array" ref="E53">_xlfn.IFS(C53&gt;500,C53*0.85,C53&gt;250,C53*0.9,C53&gt;100,C53*0.95,TRUE,C53)</f>
        <v>2805.2602870813398</v>
      </c>
      <c r="F53" s="13"/>
      <c r="G53" s="13"/>
      <c r="H53" s="13"/>
      <c r="I53" s="13"/>
      <c r="J53" s="1"/>
      <c r="K53" s="1">
        <v>1</v>
      </c>
      <c r="L53" s="1"/>
      <c r="M53" s="1"/>
      <c r="N53" s="1"/>
      <c r="O53" s="1"/>
      <c r="P53" s="1"/>
      <c r="Q53" s="1"/>
      <c r="R53" s="1">
        <v>3</v>
      </c>
      <c r="S53" s="1"/>
      <c r="T53" s="1"/>
      <c r="U53" s="1"/>
    </row>
    <row r="54" spans="1:21" x14ac:dyDescent="0.35">
      <c r="A54" s="1" t="s">
        <v>31</v>
      </c>
      <c r="B54" s="1">
        <v>191.38755980861245</v>
      </c>
      <c r="C54" s="1">
        <f t="shared" si="1"/>
        <v>105.26315789473685</v>
      </c>
      <c r="D54" s="1">
        <f t="shared" si="2"/>
        <v>5.741626794258373</v>
      </c>
      <c r="E54" s="1" cm="1">
        <f t="array" ref="E54">_xlfn.IFS(C54&gt;500,C54*0.85,C54&gt;250,C54*0.9,C54&gt;100,C54*0.95,TRUE,C54)</f>
        <v>100</v>
      </c>
      <c r="F54" s="13"/>
      <c r="G54" s="13"/>
      <c r="H54" s="13"/>
      <c r="I54" s="13"/>
      <c r="J54" s="1"/>
      <c r="K54" s="1">
        <v>1</v>
      </c>
      <c r="L54" s="1"/>
      <c r="M54" s="1"/>
      <c r="N54" s="1"/>
      <c r="O54" s="1"/>
      <c r="P54" s="1"/>
      <c r="Q54" s="1"/>
      <c r="R54" s="1">
        <v>3</v>
      </c>
      <c r="S54" s="1"/>
      <c r="T54" s="1"/>
      <c r="U54" s="1"/>
    </row>
    <row r="55" spans="1:21" x14ac:dyDescent="0.35">
      <c r="A55" s="1" t="s">
        <v>33</v>
      </c>
      <c r="B55" s="1">
        <v>603.24812030075191</v>
      </c>
      <c r="C55" s="1">
        <f t="shared" si="1"/>
        <v>199.07187969924814</v>
      </c>
      <c r="D55" s="1">
        <f t="shared" si="2"/>
        <v>90.487218045112783</v>
      </c>
      <c r="E55" s="1" cm="1">
        <f t="array" ref="E55">_xlfn.IFS(C55&gt;500,C55*0.85,C55&gt;250,C55*0.9,C55&gt;100,C55*0.95,TRUE,C55)</f>
        <v>189.11828571428572</v>
      </c>
      <c r="F55" s="13"/>
      <c r="G55" s="13"/>
      <c r="H55" s="13"/>
      <c r="I55" s="13"/>
      <c r="J55" s="1"/>
      <c r="K55" s="1"/>
      <c r="L55" s="1">
        <v>1</v>
      </c>
      <c r="M55" s="1"/>
      <c r="N55" s="1"/>
      <c r="O55" s="1"/>
      <c r="P55" s="1"/>
      <c r="Q55" s="1"/>
      <c r="R55" s="1"/>
      <c r="S55" s="1"/>
      <c r="T55" s="1">
        <v>1</v>
      </c>
      <c r="U55" s="1"/>
    </row>
    <row r="56" spans="1:21" x14ac:dyDescent="0.35">
      <c r="A56" s="1" t="s">
        <v>34</v>
      </c>
      <c r="B56" s="1">
        <v>300.75187969924815</v>
      </c>
      <c r="C56" s="1">
        <f t="shared" si="1"/>
        <v>105.26315789473685</v>
      </c>
      <c r="D56" s="1">
        <f t="shared" si="2"/>
        <v>42.105263157894747</v>
      </c>
      <c r="E56" s="1" cm="1">
        <f t="array" ref="E56">_xlfn.IFS(C56&gt;500,C56*0.85,C56&gt;250,C56*0.9,C56&gt;100,C56*0.95,TRUE,C56)</f>
        <v>100</v>
      </c>
      <c r="F56" s="13"/>
      <c r="G56" s="13"/>
      <c r="H56" s="13"/>
      <c r="I56" s="13"/>
      <c r="J56" s="1"/>
      <c r="K56" s="1"/>
      <c r="L56" s="1">
        <v>1</v>
      </c>
      <c r="M56" s="1"/>
      <c r="N56" s="1"/>
      <c r="O56" s="1"/>
      <c r="P56" s="1"/>
      <c r="Q56" s="1"/>
      <c r="R56" s="1"/>
      <c r="S56" s="1"/>
      <c r="T56" s="1">
        <v>1</v>
      </c>
      <c r="U56" s="1"/>
    </row>
    <row r="57" spans="1:21" x14ac:dyDescent="0.35">
      <c r="A57" s="1" t="s">
        <v>36</v>
      </c>
      <c r="B57" s="1">
        <v>787.04093567251459</v>
      </c>
      <c r="C57" s="1">
        <f t="shared" si="1"/>
        <v>629.6327485380117</v>
      </c>
      <c r="D57" s="1">
        <f t="shared" si="2"/>
        <v>78.704093567251462</v>
      </c>
      <c r="E57" s="1" cm="1">
        <f t="array" ref="E57">_xlfn.IFS(C57&gt;500,C57*0.85,C57&gt;250,C57*0.9,C57&gt;100,C57*0.95,TRUE,C57)</f>
        <v>535.18783625730998</v>
      </c>
      <c r="F57" s="13"/>
      <c r="G57" s="13"/>
      <c r="H57" s="13"/>
      <c r="I57" s="13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>
        <v>1</v>
      </c>
      <c r="U57" s="1"/>
    </row>
    <row r="58" spans="1:21" x14ac:dyDescent="0.35">
      <c r="A58" s="1" t="s">
        <v>37</v>
      </c>
      <c r="B58" s="1">
        <v>116.95906432748538</v>
      </c>
      <c r="C58" s="1">
        <f t="shared" si="1"/>
        <v>105.26315789473685</v>
      </c>
      <c r="D58" s="1">
        <f t="shared" si="2"/>
        <v>12.865497076023392</v>
      </c>
      <c r="E58" s="1" cm="1">
        <f t="array" ref="E58">_xlfn.IFS(C58&gt;500,C58*0.85,C58&gt;250,C58*0.9,C58&gt;100,C58*0.95,TRUE,C58)</f>
        <v>100</v>
      </c>
      <c r="F58" s="13"/>
      <c r="G58" s="13"/>
      <c r="H58" s="13"/>
      <c r="I58" s="13"/>
      <c r="J58" s="1"/>
      <c r="K58" s="1"/>
      <c r="L58" s="1"/>
      <c r="M58" s="1">
        <v>1</v>
      </c>
      <c r="N58" s="1"/>
      <c r="O58" s="1"/>
      <c r="P58" s="1"/>
      <c r="Q58" s="1"/>
      <c r="R58" s="1"/>
      <c r="S58" s="1"/>
      <c r="T58" s="1">
        <v>1</v>
      </c>
      <c r="U58" s="1"/>
    </row>
    <row r="59" spans="1:21" x14ac:dyDescent="0.35">
      <c r="A59" s="1" t="s">
        <v>39</v>
      </c>
      <c r="B59" s="1">
        <v>146.19883040935673</v>
      </c>
      <c r="C59" s="1">
        <f t="shared" si="1"/>
        <v>105.26315789473684</v>
      </c>
      <c r="D59" s="1">
        <f t="shared" si="2"/>
        <v>20.467836257309944</v>
      </c>
      <c r="E59" s="1" cm="1">
        <f t="array" ref="E59">_xlfn.IFS(C59&gt;500,C59*0.85,C59&gt;250,C59*0.9,C59&gt;100,C59*0.95,TRUE,C59)</f>
        <v>99.999999999999986</v>
      </c>
      <c r="F59" s="13"/>
      <c r="G59" s="13"/>
      <c r="H59" s="13"/>
      <c r="I59" s="13"/>
      <c r="J59" s="1"/>
      <c r="K59" s="1"/>
      <c r="L59" s="1"/>
      <c r="M59" s="1"/>
      <c r="N59" s="1">
        <v>1</v>
      </c>
      <c r="O59" s="1"/>
      <c r="P59" s="1"/>
      <c r="Q59" s="1"/>
      <c r="R59" s="1"/>
      <c r="S59" s="1">
        <v>0.25</v>
      </c>
      <c r="T59" s="1"/>
      <c r="U59" s="1"/>
    </row>
    <row r="60" spans="1:21" x14ac:dyDescent="0.35">
      <c r="A60" s="1" t="s">
        <v>40</v>
      </c>
      <c r="B60" s="1">
        <v>125.31328320802005</v>
      </c>
      <c r="C60" s="1">
        <f t="shared" si="1"/>
        <v>105.26315789473685</v>
      </c>
      <c r="D60" s="1">
        <f t="shared" si="2"/>
        <v>17.543859649122808</v>
      </c>
      <c r="E60" s="1" cm="1">
        <f t="array" ref="E60">_xlfn.IFS(C60&gt;500,C60*0.85,C60&gt;250,C60*0.9,C60&gt;100,C60*0.95,TRUE,C60)</f>
        <v>100</v>
      </c>
      <c r="F60" s="13"/>
      <c r="G60" s="13"/>
      <c r="H60" s="13"/>
      <c r="I60" s="13"/>
      <c r="J60" s="1"/>
      <c r="K60" s="1"/>
      <c r="L60" s="1"/>
      <c r="M60" s="1"/>
      <c r="N60" s="1">
        <v>1</v>
      </c>
      <c r="O60" s="1"/>
      <c r="P60" s="1"/>
      <c r="Q60" s="1"/>
      <c r="R60" s="1"/>
      <c r="S60" s="1">
        <v>0.25</v>
      </c>
      <c r="T60" s="1"/>
      <c r="U60" s="1"/>
    </row>
    <row r="61" spans="1:21" x14ac:dyDescent="0.35">
      <c r="A61" s="1" t="s">
        <v>42</v>
      </c>
      <c r="B61" s="1">
        <v>88.337343358395998</v>
      </c>
      <c r="C61" s="1">
        <f t="shared" si="1"/>
        <v>318.01443609022556</v>
      </c>
      <c r="D61" s="1">
        <f t="shared" si="2"/>
        <v>13.2506015037594</v>
      </c>
      <c r="E61" s="1" cm="1">
        <f t="array" ref="E61">_xlfn.IFS(C61&gt;500,C61*0.85,C61&gt;250,C61*0.9,C61&gt;100,C61*0.95,TRUE,C61)</f>
        <v>286.212992481203</v>
      </c>
      <c r="F61" s="13"/>
      <c r="G61" s="13"/>
      <c r="H61" s="13"/>
      <c r="I61" s="13"/>
      <c r="J61" s="1"/>
      <c r="K61" s="1"/>
      <c r="L61" s="1"/>
      <c r="M61" s="1"/>
      <c r="N61" s="1"/>
      <c r="O61" s="1">
        <v>1</v>
      </c>
      <c r="P61" s="1"/>
      <c r="Q61" s="1"/>
      <c r="R61" s="1"/>
      <c r="S61" s="1">
        <v>0.25</v>
      </c>
      <c r="T61" s="1"/>
      <c r="U61" s="1"/>
    </row>
    <row r="62" spans="1:21" x14ac:dyDescent="0.35">
      <c r="A62" s="1" t="s">
        <v>43</v>
      </c>
      <c r="B62" s="1">
        <v>25.062656641604015</v>
      </c>
      <c r="C62" s="1">
        <f t="shared" si="1"/>
        <v>105.26315789473685</v>
      </c>
      <c r="D62" s="1">
        <f t="shared" si="2"/>
        <v>3.759398496240602</v>
      </c>
      <c r="E62" s="1" cm="1">
        <f t="array" ref="E62">_xlfn.IFS(C62&gt;500,C62*0.85,C62&gt;250,C62*0.9,C62&gt;100,C62*0.95,TRUE,C62)</f>
        <v>100</v>
      </c>
      <c r="F62" s="13"/>
      <c r="G62" s="13"/>
      <c r="H62" s="13"/>
      <c r="I62" s="13"/>
      <c r="J62" s="1"/>
      <c r="K62" s="1"/>
      <c r="L62" s="1"/>
      <c r="M62" s="1"/>
      <c r="N62" s="1"/>
      <c r="O62" s="1">
        <v>1</v>
      </c>
      <c r="P62" s="1"/>
      <c r="Q62" s="1"/>
      <c r="R62" s="1"/>
      <c r="S62" s="1">
        <v>0.25</v>
      </c>
      <c r="T62" s="1"/>
      <c r="U62" s="1"/>
    </row>
    <row r="63" spans="1:21" x14ac:dyDescent="0.35">
      <c r="A63" s="1" t="s">
        <v>45</v>
      </c>
      <c r="B63" s="1">
        <v>5281.5614035087719</v>
      </c>
      <c r="C63" s="1">
        <f t="shared" si="1"/>
        <v>2640.780701754386</v>
      </c>
      <c r="D63" s="1">
        <f t="shared" si="2"/>
        <v>264.0780701754386</v>
      </c>
      <c r="E63" s="1" cm="1">
        <f t="array" ref="E63">_xlfn.IFS(C63&gt;500,C63*0.85,C63&gt;250,C63*0.9,C63&gt;100,C63*0.95,TRUE,C63)</f>
        <v>2244.663596491228</v>
      </c>
      <c r="F63" s="13"/>
      <c r="G63" s="13"/>
      <c r="H63" s="13"/>
      <c r="I63" s="13"/>
      <c r="J63" s="1"/>
      <c r="K63" s="1"/>
      <c r="L63" s="1"/>
      <c r="M63" s="1"/>
      <c r="N63" s="1"/>
      <c r="O63" s="1"/>
      <c r="P63" s="1">
        <v>1</v>
      </c>
      <c r="Q63" s="1"/>
      <c r="R63" s="1"/>
      <c r="S63" s="1"/>
      <c r="T63" s="1"/>
      <c r="U63" s="1">
        <v>3</v>
      </c>
    </row>
    <row r="64" spans="1:21" ht="29" x14ac:dyDescent="0.35">
      <c r="A64" s="1" t="s">
        <v>46</v>
      </c>
      <c r="B64" s="1">
        <v>175.43859649122808</v>
      </c>
      <c r="C64" s="1">
        <f t="shared" si="1"/>
        <v>105.26315789473685</v>
      </c>
      <c r="D64" s="1">
        <f t="shared" si="2"/>
        <v>12.280701754385968</v>
      </c>
      <c r="E64" s="1" cm="1">
        <f t="array" ref="E64">_xlfn.IFS(C64&gt;500,C64*0.85,C64&gt;250,C64*0.9,C64&gt;100,C64*0.95,TRUE,C64)</f>
        <v>100</v>
      </c>
      <c r="F64" s="13"/>
      <c r="G64" s="13"/>
      <c r="H64" s="13"/>
      <c r="I64" s="13"/>
      <c r="J64" s="1"/>
      <c r="K64" s="1"/>
      <c r="L64" s="1"/>
      <c r="M64" s="1"/>
      <c r="N64" s="1"/>
      <c r="O64" s="1"/>
      <c r="P64" s="1">
        <v>1</v>
      </c>
      <c r="Q64" s="1"/>
      <c r="R64" s="1"/>
      <c r="S64" s="1"/>
      <c r="T64" s="1"/>
      <c r="U64" s="1">
        <v>3</v>
      </c>
    </row>
    <row r="65" spans="1:21" x14ac:dyDescent="0.35">
      <c r="A65" s="6"/>
      <c r="B65" s="1"/>
      <c r="C65" s="1"/>
      <c r="D65" s="1" t="s">
        <v>74</v>
      </c>
      <c r="E65" s="7">
        <f>SUM(E41:E64)</f>
        <v>20318.491579155365</v>
      </c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5">
      <c r="A66" s="6"/>
      <c r="B66" s="1"/>
      <c r="C66" s="1"/>
      <c r="D66" s="1"/>
      <c r="E66" s="1"/>
      <c r="F66" s="1"/>
      <c r="G66" s="5"/>
      <c r="H66" s="5"/>
      <c r="I66" s="5"/>
    </row>
    <row r="67" spans="1:21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21" x14ac:dyDescent="0.35">
      <c r="A68" s="5" t="s">
        <v>75</v>
      </c>
      <c r="B68" s="5"/>
      <c r="C68" s="5"/>
      <c r="D68" s="5"/>
      <c r="E68" s="5"/>
      <c r="F68" s="5"/>
      <c r="G68" s="5"/>
      <c r="H68" s="5"/>
      <c r="I68" s="5"/>
    </row>
    <row r="69" spans="1:21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21" x14ac:dyDescent="0.35">
      <c r="A70" s="23" t="s">
        <v>76</v>
      </c>
      <c r="B70" s="24"/>
      <c r="C70" s="24"/>
      <c r="D70" s="24"/>
      <c r="E70" s="24"/>
      <c r="F70" s="24"/>
      <c r="G70" s="24"/>
      <c r="H70" s="25"/>
      <c r="I70" s="5"/>
    </row>
    <row r="71" spans="1:21" x14ac:dyDescent="0.35">
      <c r="A71" s="5"/>
      <c r="B71" s="5"/>
      <c r="C71" s="5"/>
      <c r="D71" s="5"/>
      <c r="E71" s="5"/>
      <c r="F71" s="5"/>
      <c r="G71" s="5"/>
      <c r="H71" s="5"/>
      <c r="I71" s="5"/>
    </row>
    <row r="72" spans="1:21" x14ac:dyDescent="0.35">
      <c r="A72" s="5">
        <f>SUM(D41:D64)</f>
        <v>2103.977565796104</v>
      </c>
      <c r="B72" s="5" t="s">
        <v>83</v>
      </c>
      <c r="C72" s="5">
        <v>5000</v>
      </c>
      <c r="D72" s="5" t="s">
        <v>92</v>
      </c>
      <c r="E72" s="5"/>
      <c r="F72" s="5"/>
      <c r="G72" s="5"/>
      <c r="H72" s="5"/>
      <c r="I72" s="5"/>
    </row>
    <row r="73" spans="1:21" x14ac:dyDescent="0.35">
      <c r="A73" s="5">
        <f>SUMPRODUCT(B41:B64,F42:F65)</f>
        <v>2264</v>
      </c>
      <c r="B73" s="5" t="s">
        <v>60</v>
      </c>
      <c r="C73" s="5">
        <f>C38</f>
        <v>2264</v>
      </c>
      <c r="D73" s="5" t="s">
        <v>93</v>
      </c>
      <c r="E73" s="5"/>
      <c r="F73" s="5"/>
      <c r="G73" s="5"/>
      <c r="H73" s="5"/>
      <c r="I73" s="5"/>
    </row>
    <row r="74" spans="1:21" x14ac:dyDescent="0.35">
      <c r="A74" s="5">
        <f>SUMPRODUCT(B41:B64,G42:G65)</f>
        <v>1228.0701754385964</v>
      </c>
      <c r="B74" s="5" t="s">
        <v>60</v>
      </c>
      <c r="C74" s="5">
        <f>C38*0.25</f>
        <v>566</v>
      </c>
      <c r="D74" s="5" t="s">
        <v>94</v>
      </c>
      <c r="E74" s="5"/>
      <c r="F74" s="5"/>
      <c r="G74" s="5"/>
      <c r="H74" s="5"/>
      <c r="I74" s="5"/>
    </row>
    <row r="75" spans="1:21" x14ac:dyDescent="0.35">
      <c r="A75" s="5">
        <f>SUMPRODUCT(B41:B64,H42:H65)</f>
        <v>226.40000000000003</v>
      </c>
      <c r="B75" s="5" t="s">
        <v>60</v>
      </c>
      <c r="C75" s="5">
        <f>C38*0.1</f>
        <v>226.4</v>
      </c>
      <c r="D75" s="5" t="s">
        <v>95</v>
      </c>
      <c r="E75" s="5"/>
      <c r="F75" s="5"/>
      <c r="G75" s="5"/>
      <c r="H75" s="5"/>
      <c r="I75" s="5"/>
    </row>
    <row r="76" spans="1:21" x14ac:dyDescent="0.35">
      <c r="A76" s="5">
        <f>SUMPRODUCT(B41:B64,I42:I65)</f>
        <v>4528</v>
      </c>
      <c r="B76" s="5" t="s">
        <v>60</v>
      </c>
      <c r="C76" s="5">
        <f>C38*2</f>
        <v>4528</v>
      </c>
      <c r="D76" s="5" t="s">
        <v>96</v>
      </c>
      <c r="E76" s="5"/>
      <c r="F76" s="5"/>
      <c r="G76" s="5"/>
      <c r="H76" s="5"/>
      <c r="I76" s="5"/>
    </row>
    <row r="77" spans="1:21" x14ac:dyDescent="0.35">
      <c r="A77" s="5">
        <f>SUMPRODUCT(B41:B64,J41:J64)</f>
        <v>566</v>
      </c>
      <c r="B77" s="5" t="s">
        <v>60</v>
      </c>
      <c r="C77" s="8">
        <f>C38*0.25</f>
        <v>566</v>
      </c>
      <c r="D77" s="5" t="s">
        <v>97</v>
      </c>
      <c r="E77" s="5"/>
      <c r="F77" s="5"/>
      <c r="G77" s="5"/>
      <c r="H77" s="5"/>
      <c r="I77" s="5"/>
    </row>
    <row r="78" spans="1:21" x14ac:dyDescent="0.35">
      <c r="A78" s="5">
        <f>SUMPRODUCT(B41:B64,K41:K64)</f>
        <v>6792</v>
      </c>
      <c r="B78" s="5" t="s">
        <v>60</v>
      </c>
      <c r="C78" s="5">
        <f>C38*3</f>
        <v>6792</v>
      </c>
      <c r="D78" s="5" t="s">
        <v>98</v>
      </c>
      <c r="E78" s="5"/>
      <c r="F78" s="5"/>
      <c r="G78" s="5"/>
      <c r="H78" s="5"/>
      <c r="I78" s="5"/>
    </row>
    <row r="79" spans="1:21" x14ac:dyDescent="0.35">
      <c r="A79" s="5">
        <f>SUMPRODUCT(B41:B64,L41:L64)</f>
        <v>904</v>
      </c>
      <c r="B79" s="5" t="s">
        <v>60</v>
      </c>
      <c r="C79" s="5">
        <f>E38</f>
        <v>904</v>
      </c>
      <c r="D79" s="5" t="s">
        <v>99</v>
      </c>
      <c r="E79" s="5"/>
      <c r="F79" s="5"/>
      <c r="G79" s="5"/>
      <c r="H79" s="5"/>
      <c r="I79" s="5"/>
    </row>
    <row r="80" spans="1:21" x14ac:dyDescent="0.35">
      <c r="A80" s="5">
        <f>SUMPRODUCT(B41:B64,M41:M64)</f>
        <v>904</v>
      </c>
      <c r="B80" s="5" t="s">
        <v>60</v>
      </c>
      <c r="C80" s="5">
        <f>E38</f>
        <v>904</v>
      </c>
      <c r="D80" s="5" t="s">
        <v>100</v>
      </c>
      <c r="E80" s="5"/>
      <c r="F80" s="5"/>
      <c r="G80" s="5"/>
      <c r="H80" s="5"/>
      <c r="I80" s="5"/>
    </row>
    <row r="81" spans="1:9" x14ac:dyDescent="0.35">
      <c r="A81" s="5">
        <f>SUMPRODUCT(B41:B64,N41:N64)</f>
        <v>271.51211361737677</v>
      </c>
      <c r="B81" s="5" t="s">
        <v>60</v>
      </c>
      <c r="C81" s="5">
        <f>D38*0.2</f>
        <v>113.4</v>
      </c>
      <c r="D81" s="5" t="s">
        <v>101</v>
      </c>
      <c r="E81" s="5"/>
      <c r="F81" s="5"/>
      <c r="G81" s="5"/>
      <c r="H81" s="5"/>
      <c r="I81" s="5"/>
    </row>
    <row r="82" spans="1:9" x14ac:dyDescent="0.35">
      <c r="A82" s="5">
        <f>SUMPRODUCT(B41:B64,O41:O64)</f>
        <v>113.4</v>
      </c>
      <c r="B82" s="5" t="s">
        <v>60</v>
      </c>
      <c r="C82" s="5">
        <f>D38*0.2</f>
        <v>113.4</v>
      </c>
      <c r="D82" s="5" t="s">
        <v>102</v>
      </c>
      <c r="E82" s="5"/>
      <c r="F82" s="5"/>
      <c r="G82" s="5"/>
      <c r="H82" s="5"/>
      <c r="I82" s="5"/>
    </row>
    <row r="83" spans="1:9" x14ac:dyDescent="0.35">
      <c r="A83" s="5">
        <f>SUMPRODUCT(B41:B64,P41:P64)</f>
        <v>5457</v>
      </c>
      <c r="B83" s="5" t="s">
        <v>60</v>
      </c>
      <c r="C83" s="5">
        <f>F38*3</f>
        <v>5457</v>
      </c>
      <c r="D83" s="5" t="s">
        <v>103</v>
      </c>
      <c r="E83" s="5"/>
      <c r="F83" s="5"/>
      <c r="G83" s="5"/>
      <c r="H83" s="5"/>
      <c r="I83" s="5"/>
    </row>
    <row r="84" spans="1:9" x14ac:dyDescent="0.35">
      <c r="A84" s="5">
        <f>SUMPRODUCT(B41:B64,Q41:Q64)</f>
        <v>4528</v>
      </c>
      <c r="B84" s="5" t="s">
        <v>60</v>
      </c>
      <c r="C84" s="5">
        <f>C38*2</f>
        <v>4528</v>
      </c>
      <c r="D84" s="5" t="s">
        <v>104</v>
      </c>
      <c r="E84" s="5"/>
      <c r="F84" s="5"/>
      <c r="G84" s="5"/>
      <c r="H84" s="5"/>
      <c r="I84" s="5"/>
    </row>
    <row r="85" spans="1:9" x14ac:dyDescent="0.3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35">
      <c r="A86" s="5"/>
      <c r="B86" s="5"/>
      <c r="C86" s="5"/>
      <c r="D86" s="5" t="s">
        <v>105</v>
      </c>
      <c r="E86" s="5"/>
      <c r="F86" s="5"/>
      <c r="G86" s="5"/>
      <c r="H86" s="5"/>
      <c r="I86" s="5"/>
    </row>
    <row r="87" spans="1:9" ht="29" x14ac:dyDescent="0.35">
      <c r="A87" s="5">
        <f t="shared" ref="A87:A110" si="3">E41</f>
        <v>880.03559866220905</v>
      </c>
      <c r="B87" s="5"/>
      <c r="C87" s="5"/>
      <c r="D87" s="1" t="s">
        <v>11</v>
      </c>
      <c r="E87" s="5">
        <v>100</v>
      </c>
      <c r="F87" s="5" t="s">
        <v>106</v>
      </c>
      <c r="G87" s="5" t="s">
        <v>107</v>
      </c>
      <c r="H87" s="5" t="s">
        <v>106</v>
      </c>
      <c r="I87" s="5">
        <v>5000</v>
      </c>
    </row>
    <row r="88" spans="1:9" x14ac:dyDescent="0.35">
      <c r="A88" s="5">
        <f t="shared" si="3"/>
        <v>5000</v>
      </c>
      <c r="B88" s="5"/>
      <c r="C88" s="5"/>
      <c r="D88" s="1" t="s">
        <v>12</v>
      </c>
      <c r="E88" s="5">
        <v>100</v>
      </c>
      <c r="F88" s="5" t="s">
        <v>106</v>
      </c>
      <c r="G88" s="5" t="s">
        <v>107</v>
      </c>
      <c r="H88" s="5" t="s">
        <v>106</v>
      </c>
      <c r="I88" s="5">
        <v>5000</v>
      </c>
    </row>
    <row r="89" spans="1:9" ht="29" x14ac:dyDescent="0.35">
      <c r="A89" s="5">
        <f t="shared" si="3"/>
        <v>100</v>
      </c>
      <c r="B89" s="5"/>
      <c r="C89" s="5"/>
      <c r="D89" s="1" t="s">
        <v>15</v>
      </c>
      <c r="E89" s="5">
        <v>100</v>
      </c>
      <c r="F89" s="5" t="s">
        <v>106</v>
      </c>
      <c r="G89" s="5" t="s">
        <v>107</v>
      </c>
      <c r="H89" s="5" t="s">
        <v>106</v>
      </c>
      <c r="I89" s="5">
        <v>5000</v>
      </c>
    </row>
    <row r="90" spans="1:9" x14ac:dyDescent="0.35">
      <c r="A90" s="5">
        <f t="shared" si="3"/>
        <v>99.999999999999986</v>
      </c>
      <c r="B90" s="5"/>
      <c r="C90" s="5"/>
      <c r="D90" s="1" t="s">
        <v>16</v>
      </c>
      <c r="E90" s="5">
        <v>100</v>
      </c>
      <c r="F90" s="5" t="s">
        <v>106</v>
      </c>
      <c r="G90" s="5" t="s">
        <v>107</v>
      </c>
      <c r="H90" s="5" t="s">
        <v>106</v>
      </c>
      <c r="I90" s="5">
        <v>5000</v>
      </c>
    </row>
    <row r="91" spans="1:9" ht="29" x14ac:dyDescent="0.35">
      <c r="A91" s="5">
        <f t="shared" si="3"/>
        <v>906.27894736842109</v>
      </c>
      <c r="B91" s="5"/>
      <c r="C91" s="5"/>
      <c r="D91" s="1" t="s">
        <v>18</v>
      </c>
      <c r="E91" s="5">
        <v>100</v>
      </c>
      <c r="F91" s="5" t="s">
        <v>106</v>
      </c>
      <c r="G91" s="5" t="s">
        <v>107</v>
      </c>
      <c r="H91" s="5" t="s">
        <v>106</v>
      </c>
      <c r="I91" s="5">
        <v>5000</v>
      </c>
    </row>
    <row r="92" spans="1:9" ht="29" x14ac:dyDescent="0.35">
      <c r="A92" s="5">
        <f t="shared" si="3"/>
        <v>99.999999999999986</v>
      </c>
      <c r="B92" s="5"/>
      <c r="C92" s="5"/>
      <c r="D92" s="1" t="s">
        <v>19</v>
      </c>
      <c r="E92" s="5">
        <v>100</v>
      </c>
      <c r="F92" s="5" t="s">
        <v>106</v>
      </c>
      <c r="G92" s="5" t="s">
        <v>107</v>
      </c>
      <c r="H92" s="5" t="s">
        <v>106</v>
      </c>
      <c r="I92" s="5">
        <v>5000</v>
      </c>
    </row>
    <row r="93" spans="1:9" x14ac:dyDescent="0.35">
      <c r="A93" s="5">
        <f t="shared" si="3"/>
        <v>234.58736842105267</v>
      </c>
      <c r="B93" s="5"/>
      <c r="C93" s="5"/>
      <c r="D93" s="1" t="s">
        <v>21</v>
      </c>
      <c r="E93" s="5">
        <v>100</v>
      </c>
      <c r="F93" s="5" t="s">
        <v>106</v>
      </c>
      <c r="G93" s="5" t="s">
        <v>107</v>
      </c>
      <c r="H93" s="5" t="s">
        <v>106</v>
      </c>
      <c r="I93" s="5">
        <v>5000</v>
      </c>
    </row>
    <row r="94" spans="1:9" ht="29" x14ac:dyDescent="0.35">
      <c r="A94" s="5">
        <f t="shared" si="3"/>
        <v>100</v>
      </c>
      <c r="B94" s="5"/>
      <c r="C94" s="5"/>
      <c r="D94" s="1" t="s">
        <v>22</v>
      </c>
      <c r="E94" s="5">
        <v>100</v>
      </c>
      <c r="F94" s="5" t="s">
        <v>106</v>
      </c>
      <c r="G94" s="5" t="s">
        <v>107</v>
      </c>
      <c r="H94" s="5" t="s">
        <v>106</v>
      </c>
      <c r="I94" s="5">
        <v>5000</v>
      </c>
    </row>
    <row r="95" spans="1:9" x14ac:dyDescent="0.35">
      <c r="A95" s="5">
        <f t="shared" si="3"/>
        <v>5000</v>
      </c>
      <c r="B95" s="5"/>
      <c r="C95" s="5"/>
      <c r="D95" s="1" t="s">
        <v>24</v>
      </c>
      <c r="E95" s="5">
        <v>100</v>
      </c>
      <c r="F95" s="5" t="s">
        <v>106</v>
      </c>
      <c r="G95" s="5" t="s">
        <v>107</v>
      </c>
      <c r="H95" s="5" t="s">
        <v>106</v>
      </c>
      <c r="I95" s="5">
        <v>5000</v>
      </c>
    </row>
    <row r="96" spans="1:9" x14ac:dyDescent="0.35">
      <c r="A96" s="5">
        <f t="shared" si="3"/>
        <v>902.06666666666649</v>
      </c>
      <c r="B96" s="5"/>
      <c r="C96" s="5"/>
      <c r="D96" s="1" t="s">
        <v>25</v>
      </c>
      <c r="E96" s="5">
        <v>100</v>
      </c>
      <c r="F96" s="5" t="s">
        <v>106</v>
      </c>
      <c r="G96" s="5" t="s">
        <v>107</v>
      </c>
      <c r="H96" s="5" t="s">
        <v>106</v>
      </c>
      <c r="I96" s="5">
        <v>5000</v>
      </c>
    </row>
    <row r="97" spans="1:9" ht="29" x14ac:dyDescent="0.35">
      <c r="A97" s="5">
        <f t="shared" si="3"/>
        <v>135.0799999534064</v>
      </c>
      <c r="B97" s="5"/>
      <c r="C97" s="5"/>
      <c r="D97" s="1" t="s">
        <v>27</v>
      </c>
      <c r="E97" s="5">
        <v>100</v>
      </c>
      <c r="F97" s="5" t="s">
        <v>106</v>
      </c>
      <c r="G97" s="5" t="s">
        <v>107</v>
      </c>
      <c r="H97" s="5" t="s">
        <v>106</v>
      </c>
      <c r="I97" s="5">
        <v>5000</v>
      </c>
    </row>
    <row r="98" spans="1:9" ht="29" x14ac:dyDescent="0.35">
      <c r="A98" s="5">
        <f t="shared" si="3"/>
        <v>100.00000005824198</v>
      </c>
      <c r="B98" s="5"/>
      <c r="C98" s="5"/>
      <c r="D98" s="1" t="s">
        <v>28</v>
      </c>
      <c r="E98" s="5">
        <v>100</v>
      </c>
      <c r="F98" s="5" t="s">
        <v>106</v>
      </c>
      <c r="G98" s="5" t="s">
        <v>107</v>
      </c>
      <c r="H98" s="5" t="s">
        <v>106</v>
      </c>
      <c r="I98" s="5">
        <v>5000</v>
      </c>
    </row>
    <row r="99" spans="1:9" x14ac:dyDescent="0.35">
      <c r="A99" s="5">
        <f t="shared" si="3"/>
        <v>2805.2602870813398</v>
      </c>
      <c r="B99" s="5"/>
      <c r="C99" s="5"/>
      <c r="D99" s="1" t="s">
        <v>30</v>
      </c>
      <c r="E99" s="5">
        <v>100</v>
      </c>
      <c r="F99" s="5" t="s">
        <v>106</v>
      </c>
      <c r="G99" s="5" t="s">
        <v>107</v>
      </c>
      <c r="H99" s="5" t="s">
        <v>106</v>
      </c>
      <c r="I99" s="5">
        <v>5000</v>
      </c>
    </row>
    <row r="100" spans="1:9" x14ac:dyDescent="0.35">
      <c r="A100" s="5">
        <f t="shared" si="3"/>
        <v>100</v>
      </c>
      <c r="B100" s="5"/>
      <c r="C100" s="5"/>
      <c r="D100" s="1" t="s">
        <v>31</v>
      </c>
      <c r="E100" s="5">
        <v>100</v>
      </c>
      <c r="F100" s="5" t="s">
        <v>106</v>
      </c>
      <c r="G100" s="5" t="s">
        <v>107</v>
      </c>
      <c r="H100" s="5" t="s">
        <v>106</v>
      </c>
      <c r="I100" s="5">
        <v>5000</v>
      </c>
    </row>
    <row r="101" spans="1:9" ht="29" x14ac:dyDescent="0.35">
      <c r="A101" s="5">
        <f t="shared" si="3"/>
        <v>189.11828571428572</v>
      </c>
      <c r="B101" s="5"/>
      <c r="C101" s="5"/>
      <c r="D101" s="1" t="s">
        <v>33</v>
      </c>
      <c r="E101" s="5">
        <v>100</v>
      </c>
      <c r="F101" s="5" t="s">
        <v>106</v>
      </c>
      <c r="G101" s="5" t="s">
        <v>107</v>
      </c>
      <c r="H101" s="5" t="s">
        <v>106</v>
      </c>
      <c r="I101" s="5">
        <v>5000</v>
      </c>
    </row>
    <row r="102" spans="1:9" ht="29" x14ac:dyDescent="0.35">
      <c r="A102" s="5">
        <f t="shared" si="3"/>
        <v>100</v>
      </c>
      <c r="B102" s="5"/>
      <c r="C102" s="5"/>
      <c r="D102" s="1" t="s">
        <v>34</v>
      </c>
      <c r="E102" s="5">
        <v>100</v>
      </c>
      <c r="F102" s="5" t="s">
        <v>106</v>
      </c>
      <c r="G102" s="5" t="s">
        <v>107</v>
      </c>
      <c r="H102" s="5" t="s">
        <v>106</v>
      </c>
      <c r="I102" s="5">
        <v>5000</v>
      </c>
    </row>
    <row r="103" spans="1:9" ht="29" x14ac:dyDescent="0.35">
      <c r="A103" s="5">
        <f t="shared" si="3"/>
        <v>535.18783625730998</v>
      </c>
      <c r="B103" s="5"/>
      <c r="C103" s="5"/>
      <c r="D103" s="1" t="s">
        <v>36</v>
      </c>
      <c r="E103" s="5">
        <v>100</v>
      </c>
      <c r="F103" s="5" t="s">
        <v>106</v>
      </c>
      <c r="G103" s="5" t="s">
        <v>107</v>
      </c>
      <c r="H103" s="5" t="s">
        <v>106</v>
      </c>
      <c r="I103" s="5">
        <v>5000</v>
      </c>
    </row>
    <row r="104" spans="1:9" ht="29" x14ac:dyDescent="0.35">
      <c r="A104" s="5">
        <f t="shared" si="3"/>
        <v>100</v>
      </c>
      <c r="B104" s="5"/>
      <c r="C104" s="5"/>
      <c r="D104" s="1" t="s">
        <v>37</v>
      </c>
      <c r="E104" s="5">
        <v>100</v>
      </c>
      <c r="F104" s="5" t="s">
        <v>106</v>
      </c>
      <c r="G104" s="5" t="s">
        <v>107</v>
      </c>
      <c r="H104" s="5" t="s">
        <v>106</v>
      </c>
      <c r="I104" s="5">
        <v>5000</v>
      </c>
    </row>
    <row r="105" spans="1:9" ht="29" x14ac:dyDescent="0.35">
      <c r="A105" s="5">
        <f t="shared" si="3"/>
        <v>99.999999999999986</v>
      </c>
      <c r="B105" s="5"/>
      <c r="C105" s="5"/>
      <c r="D105" s="1" t="s">
        <v>39</v>
      </c>
      <c r="E105" s="5">
        <v>100</v>
      </c>
      <c r="F105" s="5" t="s">
        <v>106</v>
      </c>
      <c r="G105" s="5" t="s">
        <v>107</v>
      </c>
      <c r="H105" s="5" t="s">
        <v>106</v>
      </c>
      <c r="I105" s="5">
        <v>5000</v>
      </c>
    </row>
    <row r="106" spans="1:9" ht="29" x14ac:dyDescent="0.35">
      <c r="A106" s="5">
        <f t="shared" si="3"/>
        <v>100</v>
      </c>
      <c r="B106" s="5"/>
      <c r="C106" s="5"/>
      <c r="D106" s="1" t="s">
        <v>40</v>
      </c>
      <c r="E106" s="5">
        <v>100</v>
      </c>
      <c r="F106" s="5" t="s">
        <v>106</v>
      </c>
      <c r="G106" s="5" t="s">
        <v>107</v>
      </c>
      <c r="H106" s="5" t="s">
        <v>106</v>
      </c>
      <c r="I106" s="5">
        <v>5000</v>
      </c>
    </row>
    <row r="107" spans="1:9" x14ac:dyDescent="0.35">
      <c r="A107" s="5">
        <f t="shared" si="3"/>
        <v>286.212992481203</v>
      </c>
      <c r="B107" s="5"/>
      <c r="C107" s="5"/>
      <c r="D107" s="1" t="s">
        <v>42</v>
      </c>
      <c r="E107" s="5">
        <v>100</v>
      </c>
      <c r="F107" s="5" t="s">
        <v>106</v>
      </c>
      <c r="G107" s="5" t="s">
        <v>107</v>
      </c>
      <c r="H107" s="5" t="s">
        <v>106</v>
      </c>
      <c r="I107" s="5">
        <v>5000</v>
      </c>
    </row>
    <row r="108" spans="1:9" x14ac:dyDescent="0.35">
      <c r="A108" s="5">
        <f t="shared" si="3"/>
        <v>100</v>
      </c>
      <c r="B108" s="5"/>
      <c r="C108" s="5"/>
      <c r="D108" s="1" t="s">
        <v>43</v>
      </c>
      <c r="E108" s="5">
        <v>100</v>
      </c>
      <c r="F108" s="5" t="s">
        <v>106</v>
      </c>
      <c r="G108" s="5" t="s">
        <v>107</v>
      </c>
      <c r="H108" s="5" t="s">
        <v>106</v>
      </c>
      <c r="I108" s="5">
        <v>5000</v>
      </c>
    </row>
    <row r="109" spans="1:9" ht="29" x14ac:dyDescent="0.35">
      <c r="A109" s="5">
        <f t="shared" si="3"/>
        <v>2244.663596491228</v>
      </c>
      <c r="B109" s="5"/>
      <c r="C109" s="5"/>
      <c r="D109" s="1" t="s">
        <v>45</v>
      </c>
      <c r="E109" s="5">
        <v>100</v>
      </c>
      <c r="F109" s="5" t="s">
        <v>106</v>
      </c>
      <c r="G109" s="5" t="s">
        <v>107</v>
      </c>
      <c r="H109" s="5" t="s">
        <v>106</v>
      </c>
      <c r="I109" s="5">
        <v>5000</v>
      </c>
    </row>
    <row r="110" spans="1:9" ht="43.5" x14ac:dyDescent="0.35">
      <c r="A110" s="5">
        <f t="shared" si="3"/>
        <v>100</v>
      </c>
      <c r="B110" s="5"/>
      <c r="C110" s="5"/>
      <c r="D110" s="1" t="s">
        <v>46</v>
      </c>
      <c r="E110" s="5">
        <v>100</v>
      </c>
      <c r="F110" s="5" t="s">
        <v>106</v>
      </c>
      <c r="G110" s="5" t="s">
        <v>107</v>
      </c>
      <c r="H110" s="5" t="s">
        <v>106</v>
      </c>
      <c r="I110" s="5">
        <v>5000</v>
      </c>
    </row>
  </sheetData>
  <mergeCells count="4">
    <mergeCell ref="A27:I27"/>
    <mergeCell ref="A39:I39"/>
    <mergeCell ref="A70:H70"/>
    <mergeCell ref="A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DFFAB-0CB8-4F5D-80E8-1153AB4EF9C9}">
  <dimension ref="A1:E97"/>
  <sheetViews>
    <sheetView showGridLines="0" topLeftCell="A29" workbookViewId="0"/>
  </sheetViews>
  <sheetFormatPr defaultRowHeight="14.5" x14ac:dyDescent="0.35"/>
  <cols>
    <col min="1" max="1" width="2.1796875" customWidth="1"/>
    <col min="2" max="2" width="7" bestFit="1" customWidth="1"/>
    <col min="3" max="3" width="52.36328125" bestFit="1" customWidth="1"/>
    <col min="4" max="4" width="11.81640625" bestFit="1" customWidth="1"/>
    <col min="5" max="5" width="12.453125" bestFit="1" customWidth="1"/>
  </cols>
  <sheetData>
    <row r="1" spans="1:5" x14ac:dyDescent="0.35">
      <c r="A1" s="14" t="s">
        <v>108</v>
      </c>
    </row>
    <row r="2" spans="1:5" x14ac:dyDescent="0.35">
      <c r="A2" s="14" t="s">
        <v>217</v>
      </c>
    </row>
    <row r="3" spans="1:5" x14ac:dyDescent="0.35">
      <c r="A3" s="14" t="s">
        <v>218</v>
      </c>
    </row>
    <row r="6" spans="1:5" ht="15" thickBot="1" x14ac:dyDescent="0.4">
      <c r="A6" t="s">
        <v>111</v>
      </c>
    </row>
    <row r="7" spans="1:5" x14ac:dyDescent="0.35">
      <c r="B7" s="17"/>
      <c r="C7" s="17"/>
      <c r="D7" s="17" t="s">
        <v>114</v>
      </c>
      <c r="E7" s="17" t="s">
        <v>116</v>
      </c>
    </row>
    <row r="8" spans="1:5" ht="15" thickBot="1" x14ac:dyDescent="0.4">
      <c r="B8" s="18" t="s">
        <v>112</v>
      </c>
      <c r="C8" s="18" t="s">
        <v>113</v>
      </c>
      <c r="D8" s="18" t="s">
        <v>115</v>
      </c>
      <c r="E8" s="18" t="s">
        <v>117</v>
      </c>
    </row>
    <row r="9" spans="1:5" x14ac:dyDescent="0.35">
      <c r="B9" s="15" t="s">
        <v>120</v>
      </c>
      <c r="C9" s="15" t="s">
        <v>121</v>
      </c>
      <c r="D9" s="15">
        <v>296.65787920519432</v>
      </c>
      <c r="E9" s="15">
        <v>0</v>
      </c>
    </row>
    <row r="10" spans="1:5" x14ac:dyDescent="0.35">
      <c r="B10" s="15" t="s">
        <v>122</v>
      </c>
      <c r="C10" s="15" t="s">
        <v>123</v>
      </c>
      <c r="D10" s="15">
        <v>1967.3421207948059</v>
      </c>
      <c r="E10" s="15">
        <v>0</v>
      </c>
    </row>
    <row r="11" spans="1:5" x14ac:dyDescent="0.35">
      <c r="B11" s="15" t="s">
        <v>124</v>
      </c>
      <c r="C11" s="15" t="s">
        <v>125</v>
      </c>
      <c r="D11" s="15">
        <v>701.75438596491233</v>
      </c>
      <c r="E11" s="15">
        <v>0</v>
      </c>
    </row>
    <row r="12" spans="1:5" x14ac:dyDescent="0.35">
      <c r="B12" s="15" t="s">
        <v>126</v>
      </c>
      <c r="C12" s="15" t="s">
        <v>127</v>
      </c>
      <c r="D12" s="15">
        <v>526.31578947368416</v>
      </c>
      <c r="E12" s="15">
        <v>0</v>
      </c>
    </row>
    <row r="13" spans="1:5" x14ac:dyDescent="0.35">
      <c r="B13" s="15" t="s">
        <v>128</v>
      </c>
      <c r="C13" s="15" t="s">
        <v>129</v>
      </c>
      <c r="D13" s="15">
        <v>4264.8421052631584</v>
      </c>
      <c r="E13" s="15">
        <v>0</v>
      </c>
    </row>
    <row r="14" spans="1:5" x14ac:dyDescent="0.35">
      <c r="B14" s="15" t="s">
        <v>130</v>
      </c>
      <c r="C14" s="15" t="s">
        <v>131</v>
      </c>
      <c r="D14" s="15">
        <v>263.15789473684208</v>
      </c>
      <c r="E14" s="15">
        <v>0</v>
      </c>
    </row>
    <row r="15" spans="1:5" x14ac:dyDescent="0.35">
      <c r="B15" s="15" t="s">
        <v>132</v>
      </c>
      <c r="C15" s="15" t="s">
        <v>133</v>
      </c>
      <c r="D15" s="15">
        <v>173.7684210526316</v>
      </c>
      <c r="E15" s="15">
        <v>0</v>
      </c>
    </row>
    <row r="16" spans="1:5" x14ac:dyDescent="0.35">
      <c r="B16" s="15" t="s">
        <v>134</v>
      </c>
      <c r="C16" s="15" t="s">
        <v>135</v>
      </c>
      <c r="D16" s="15">
        <v>52.631578947368425</v>
      </c>
      <c r="E16" s="15">
        <v>0</v>
      </c>
    </row>
    <row r="17" spans="2:5" x14ac:dyDescent="0.35">
      <c r="B17" s="15" t="s">
        <v>136</v>
      </c>
      <c r="C17" s="15" t="s">
        <v>137</v>
      </c>
      <c r="D17" s="15">
        <v>3921.5686274509803</v>
      </c>
      <c r="E17" s="15">
        <v>0</v>
      </c>
    </row>
    <row r="18" spans="2:5" x14ac:dyDescent="0.35">
      <c r="B18" s="15" t="s">
        <v>138</v>
      </c>
      <c r="C18" s="15" t="s">
        <v>139</v>
      </c>
      <c r="D18" s="15">
        <v>606.43137254901944</v>
      </c>
      <c r="E18" s="15">
        <v>0</v>
      </c>
    </row>
    <row r="19" spans="2:5" x14ac:dyDescent="0.35">
      <c r="B19" s="15" t="s">
        <v>140</v>
      </c>
      <c r="C19" s="15" t="s">
        <v>141</v>
      </c>
      <c r="D19" s="15">
        <v>355.47368408791158</v>
      </c>
      <c r="E19" s="15">
        <v>0</v>
      </c>
    </row>
    <row r="20" spans="2:5" x14ac:dyDescent="0.35">
      <c r="B20" s="15" t="s">
        <v>142</v>
      </c>
      <c r="C20" s="15" t="s">
        <v>143</v>
      </c>
      <c r="D20" s="15">
        <v>210.52631591208839</v>
      </c>
      <c r="E20" s="15">
        <v>0</v>
      </c>
    </row>
    <row r="21" spans="2:5" x14ac:dyDescent="0.35">
      <c r="B21" s="15" t="s">
        <v>144</v>
      </c>
      <c r="C21" s="15" t="s">
        <v>145</v>
      </c>
      <c r="D21" s="15">
        <v>6600.6124401913876</v>
      </c>
      <c r="E21" s="15">
        <v>0</v>
      </c>
    </row>
    <row r="22" spans="2:5" x14ac:dyDescent="0.35">
      <c r="B22" s="15" t="s">
        <v>146</v>
      </c>
      <c r="C22" s="15" t="s">
        <v>147</v>
      </c>
      <c r="D22" s="15">
        <v>191.38755980861245</v>
      </c>
      <c r="E22" s="15">
        <v>0</v>
      </c>
    </row>
    <row r="23" spans="2:5" x14ac:dyDescent="0.35">
      <c r="B23" s="15" t="s">
        <v>148</v>
      </c>
      <c r="C23" s="15" t="s">
        <v>149</v>
      </c>
      <c r="D23" s="15">
        <v>603.24812030075191</v>
      </c>
      <c r="E23" s="15">
        <v>0</v>
      </c>
    </row>
    <row r="24" spans="2:5" x14ac:dyDescent="0.35">
      <c r="B24" s="15" t="s">
        <v>150</v>
      </c>
      <c r="C24" s="15" t="s">
        <v>151</v>
      </c>
      <c r="D24" s="15">
        <v>300.75187969924815</v>
      </c>
      <c r="E24" s="15">
        <v>0</v>
      </c>
    </row>
    <row r="25" spans="2:5" x14ac:dyDescent="0.35">
      <c r="B25" s="15" t="s">
        <v>152</v>
      </c>
      <c r="C25" s="15" t="s">
        <v>153</v>
      </c>
      <c r="D25" s="15">
        <v>787.04093567251459</v>
      </c>
      <c r="E25" s="15">
        <v>0</v>
      </c>
    </row>
    <row r="26" spans="2:5" x14ac:dyDescent="0.35">
      <c r="B26" s="15" t="s">
        <v>154</v>
      </c>
      <c r="C26" s="15" t="s">
        <v>155</v>
      </c>
      <c r="D26" s="15">
        <v>116.95906432748538</v>
      </c>
      <c r="E26" s="15">
        <v>0</v>
      </c>
    </row>
    <row r="27" spans="2:5" x14ac:dyDescent="0.35">
      <c r="B27" s="15" t="s">
        <v>156</v>
      </c>
      <c r="C27" s="15" t="s">
        <v>157</v>
      </c>
      <c r="D27" s="15">
        <v>146.19883040935673</v>
      </c>
      <c r="E27" s="15">
        <v>0</v>
      </c>
    </row>
    <row r="28" spans="2:5" x14ac:dyDescent="0.35">
      <c r="B28" s="15" t="s">
        <v>158</v>
      </c>
      <c r="C28" s="15" t="s">
        <v>159</v>
      </c>
      <c r="D28" s="15">
        <v>125.31328320802005</v>
      </c>
      <c r="E28" s="15">
        <v>0</v>
      </c>
    </row>
    <row r="29" spans="2:5" x14ac:dyDescent="0.35">
      <c r="B29" s="15" t="s">
        <v>160</v>
      </c>
      <c r="C29" s="15" t="s">
        <v>161</v>
      </c>
      <c r="D29" s="15">
        <v>88.337343358395998</v>
      </c>
      <c r="E29" s="15">
        <v>0</v>
      </c>
    </row>
    <row r="30" spans="2:5" x14ac:dyDescent="0.35">
      <c r="B30" s="15" t="s">
        <v>162</v>
      </c>
      <c r="C30" s="15" t="s">
        <v>163</v>
      </c>
      <c r="D30" s="15">
        <v>25.062656641604015</v>
      </c>
      <c r="E30" s="15">
        <v>0</v>
      </c>
    </row>
    <row r="31" spans="2:5" x14ac:dyDescent="0.35">
      <c r="B31" s="15" t="s">
        <v>164</v>
      </c>
      <c r="C31" s="15" t="s">
        <v>165</v>
      </c>
      <c r="D31" s="15">
        <v>5281.5614035087719</v>
      </c>
      <c r="E31" s="15">
        <v>0</v>
      </c>
    </row>
    <row r="32" spans="2:5" ht="15" thickBot="1" x14ac:dyDescent="0.4">
      <c r="B32" s="16" t="s">
        <v>166</v>
      </c>
      <c r="C32" s="16" t="s">
        <v>167</v>
      </c>
      <c r="D32" s="16">
        <v>175.43859649122808</v>
      </c>
      <c r="E32" s="16">
        <v>0</v>
      </c>
    </row>
    <row r="34" spans="1:5" ht="15" thickBot="1" x14ac:dyDescent="0.4">
      <c r="A34" t="s">
        <v>76</v>
      </c>
    </row>
    <row r="35" spans="1:5" x14ac:dyDescent="0.35">
      <c r="B35" s="17"/>
      <c r="C35" s="17"/>
      <c r="D35" s="17" t="s">
        <v>114</v>
      </c>
      <c r="E35" s="17" t="s">
        <v>118</v>
      </c>
    </row>
    <row r="36" spans="1:5" ht="15" thickBot="1" x14ac:dyDescent="0.4">
      <c r="B36" s="18" t="s">
        <v>112</v>
      </c>
      <c r="C36" s="18" t="s">
        <v>113</v>
      </c>
      <c r="D36" s="18" t="s">
        <v>115</v>
      </c>
      <c r="E36" s="18" t="s">
        <v>119</v>
      </c>
    </row>
    <row r="37" spans="1:5" x14ac:dyDescent="0.35">
      <c r="B37" s="15" t="s">
        <v>192</v>
      </c>
      <c r="C37" s="15" t="s">
        <v>76</v>
      </c>
      <c r="D37" s="15">
        <v>2103.977565796104</v>
      </c>
      <c r="E37" s="15">
        <v>0</v>
      </c>
    </row>
    <row r="38" spans="1:5" x14ac:dyDescent="0.35">
      <c r="B38" s="15" t="s">
        <v>193</v>
      </c>
      <c r="C38" s="15" t="s">
        <v>76</v>
      </c>
      <c r="D38" s="15">
        <v>2264</v>
      </c>
      <c r="E38" s="15">
        <v>2.9665000438690186</v>
      </c>
    </row>
    <row r="39" spans="1:5" x14ac:dyDescent="0.35">
      <c r="B39" s="15" t="s">
        <v>194</v>
      </c>
      <c r="C39" s="15" t="s">
        <v>76</v>
      </c>
      <c r="D39" s="15">
        <v>1228.0701754385964</v>
      </c>
      <c r="E39" s="15">
        <v>0</v>
      </c>
    </row>
    <row r="40" spans="1:5" x14ac:dyDescent="0.35">
      <c r="B40" s="15" t="s">
        <v>195</v>
      </c>
      <c r="C40" s="15" t="s">
        <v>76</v>
      </c>
      <c r="D40" s="15">
        <v>226.40000000000003</v>
      </c>
      <c r="E40" s="15">
        <v>1.3500000238418579</v>
      </c>
    </row>
    <row r="41" spans="1:5" x14ac:dyDescent="0.35">
      <c r="B41" s="15" t="s">
        <v>196</v>
      </c>
      <c r="C41" s="15" t="s">
        <v>76</v>
      </c>
      <c r="D41" s="15">
        <v>4528</v>
      </c>
      <c r="E41" s="15">
        <v>1.4874999523162842</v>
      </c>
    </row>
    <row r="42" spans="1:5" x14ac:dyDescent="0.35">
      <c r="B42" s="15" t="s">
        <v>197</v>
      </c>
      <c r="C42" s="15" t="s">
        <v>76</v>
      </c>
      <c r="D42" s="15">
        <v>566</v>
      </c>
      <c r="E42" s="15">
        <v>0.37999999523162842</v>
      </c>
    </row>
    <row r="43" spans="1:5" x14ac:dyDescent="0.35">
      <c r="B43" s="15" t="s">
        <v>198</v>
      </c>
      <c r="C43" s="15" t="s">
        <v>76</v>
      </c>
      <c r="D43" s="15">
        <v>6792</v>
      </c>
      <c r="E43" s="15">
        <v>0.42500001192092896</v>
      </c>
    </row>
    <row r="44" spans="1:5" x14ac:dyDescent="0.35">
      <c r="B44" s="15" t="s">
        <v>199</v>
      </c>
      <c r="C44" s="15" t="s">
        <v>76</v>
      </c>
      <c r="D44" s="15">
        <v>904</v>
      </c>
      <c r="E44" s="15">
        <v>0.31349998712539673</v>
      </c>
    </row>
    <row r="45" spans="1:5" x14ac:dyDescent="0.35">
      <c r="B45" s="15" t="s">
        <v>200</v>
      </c>
      <c r="C45" s="15" t="s">
        <v>76</v>
      </c>
      <c r="D45" s="15">
        <v>904</v>
      </c>
      <c r="E45" s="15">
        <v>0.68000000715255737</v>
      </c>
    </row>
    <row r="46" spans="1:5" x14ac:dyDescent="0.35">
      <c r="B46" s="15" t="s">
        <v>201</v>
      </c>
      <c r="C46" s="15" t="s">
        <v>76</v>
      </c>
      <c r="D46" s="15">
        <v>271.51211361737677</v>
      </c>
      <c r="E46" s="15">
        <v>0</v>
      </c>
    </row>
    <row r="47" spans="1:5" x14ac:dyDescent="0.35">
      <c r="B47" s="15" t="s">
        <v>202</v>
      </c>
      <c r="C47" s="15" t="s">
        <v>76</v>
      </c>
      <c r="D47" s="15">
        <v>113.4</v>
      </c>
      <c r="E47" s="15">
        <v>3.2400000095367432</v>
      </c>
    </row>
    <row r="48" spans="1:5" x14ac:dyDescent="0.35">
      <c r="B48" s="15" t="s">
        <v>203</v>
      </c>
      <c r="C48" s="15" t="s">
        <v>76</v>
      </c>
      <c r="D48" s="15">
        <v>5457</v>
      </c>
      <c r="E48" s="15">
        <v>0.42500001192092896</v>
      </c>
    </row>
    <row r="49" spans="2:5" x14ac:dyDescent="0.35">
      <c r="B49" s="15" t="s">
        <v>219</v>
      </c>
      <c r="C49" s="15" t="s">
        <v>76</v>
      </c>
      <c r="D49" s="15">
        <v>4528</v>
      </c>
      <c r="E49" s="15">
        <v>0.21250000596046448</v>
      </c>
    </row>
    <row r="50" spans="2:5" x14ac:dyDescent="0.35">
      <c r="B50" s="15" t="s">
        <v>206</v>
      </c>
      <c r="C50" s="15" t="s">
        <v>76</v>
      </c>
      <c r="D50" s="15">
        <v>880.03559866220905</v>
      </c>
      <c r="E50" s="15">
        <v>0</v>
      </c>
    </row>
    <row r="51" spans="2:5" x14ac:dyDescent="0.35">
      <c r="B51" s="15" t="s">
        <v>207</v>
      </c>
      <c r="C51" s="15" t="s">
        <v>76</v>
      </c>
      <c r="D51" s="15">
        <v>5000</v>
      </c>
      <c r="E51" s="15">
        <v>-0.16722405548159136</v>
      </c>
    </row>
    <row r="52" spans="2:5" x14ac:dyDescent="0.35">
      <c r="B52" s="15" t="s">
        <v>208</v>
      </c>
      <c r="C52" s="15" t="s">
        <v>76</v>
      </c>
      <c r="D52" s="15">
        <v>100</v>
      </c>
      <c r="E52" s="15">
        <v>0</v>
      </c>
    </row>
    <row r="53" spans="2:5" x14ac:dyDescent="0.35">
      <c r="B53" s="15" t="s">
        <v>209</v>
      </c>
      <c r="C53" s="15" t="s">
        <v>76</v>
      </c>
      <c r="D53" s="15">
        <v>99.999999999999986</v>
      </c>
      <c r="E53" s="15">
        <v>0</v>
      </c>
    </row>
    <row r="54" spans="2:5" x14ac:dyDescent="0.35">
      <c r="B54" s="15" t="s">
        <v>210</v>
      </c>
      <c r="C54" s="15" t="s">
        <v>76</v>
      </c>
      <c r="D54" s="15">
        <v>906.27894736842109</v>
      </c>
      <c r="E54" s="15">
        <v>0</v>
      </c>
    </row>
    <row r="55" spans="2:5" x14ac:dyDescent="0.35">
      <c r="B55" s="15" t="s">
        <v>211</v>
      </c>
      <c r="C55" s="15" t="s">
        <v>76</v>
      </c>
      <c r="D55" s="15">
        <v>99.999999999999986</v>
      </c>
      <c r="E55" s="15">
        <v>0</v>
      </c>
    </row>
    <row r="56" spans="2:5" x14ac:dyDescent="0.35">
      <c r="B56" s="15" t="s">
        <v>212</v>
      </c>
      <c r="C56" s="15" t="s">
        <v>76</v>
      </c>
      <c r="D56" s="15">
        <v>234.58736842105267</v>
      </c>
      <c r="E56" s="15">
        <v>0</v>
      </c>
    </row>
    <row r="57" spans="2:5" x14ac:dyDescent="0.35">
      <c r="B57" s="15" t="s">
        <v>213</v>
      </c>
      <c r="C57" s="15" t="s">
        <v>76</v>
      </c>
      <c r="D57" s="15">
        <v>100</v>
      </c>
      <c r="E57" s="15">
        <v>0</v>
      </c>
    </row>
    <row r="58" spans="2:5" x14ac:dyDescent="0.35">
      <c r="B58" s="15" t="s">
        <v>214</v>
      </c>
      <c r="C58" s="15" t="s">
        <v>76</v>
      </c>
      <c r="D58" s="15">
        <v>5000</v>
      </c>
      <c r="E58" s="15">
        <v>-0.16666665108375267</v>
      </c>
    </row>
    <row r="59" spans="2:5" x14ac:dyDescent="0.35">
      <c r="B59" s="15" t="s">
        <v>215</v>
      </c>
      <c r="C59" s="15" t="s">
        <v>76</v>
      </c>
      <c r="D59" s="15">
        <v>902.06666666666649</v>
      </c>
      <c r="E59" s="15">
        <v>0</v>
      </c>
    </row>
    <row r="60" spans="2:5" x14ac:dyDescent="0.35">
      <c r="B60" s="15" t="s">
        <v>216</v>
      </c>
      <c r="C60" s="15" t="s">
        <v>76</v>
      </c>
      <c r="D60" s="15">
        <v>135.0799999534064</v>
      </c>
      <c r="E60" s="15">
        <v>0</v>
      </c>
    </row>
    <row r="61" spans="2:5" x14ac:dyDescent="0.35">
      <c r="B61" s="15" t="s">
        <v>220</v>
      </c>
      <c r="C61" s="15" t="s">
        <v>76</v>
      </c>
      <c r="D61" s="15">
        <v>100.00000005824198</v>
      </c>
      <c r="E61" s="15">
        <v>0</v>
      </c>
    </row>
    <row r="62" spans="2:5" x14ac:dyDescent="0.35">
      <c r="B62" s="15" t="s">
        <v>221</v>
      </c>
      <c r="C62" s="15" t="s">
        <v>76</v>
      </c>
      <c r="D62" s="15">
        <v>2805.2602870813398</v>
      </c>
      <c r="E62" s="15">
        <v>0</v>
      </c>
    </row>
    <row r="63" spans="2:5" x14ac:dyDescent="0.35">
      <c r="B63" s="15" t="s">
        <v>168</v>
      </c>
      <c r="C63" s="15" t="s">
        <v>76</v>
      </c>
      <c r="D63" s="15">
        <v>100</v>
      </c>
      <c r="E63" s="15">
        <v>0</v>
      </c>
    </row>
    <row r="64" spans="2:5" x14ac:dyDescent="0.35">
      <c r="B64" s="15" t="s">
        <v>169</v>
      </c>
      <c r="C64" s="15" t="s">
        <v>76</v>
      </c>
      <c r="D64" s="15">
        <v>189.11828571428572</v>
      </c>
      <c r="E64" s="15">
        <v>0</v>
      </c>
    </row>
    <row r="65" spans="2:5" x14ac:dyDescent="0.35">
      <c r="B65" s="15" t="s">
        <v>170</v>
      </c>
      <c r="C65" s="15" t="s">
        <v>76</v>
      </c>
      <c r="D65" s="15">
        <v>100</v>
      </c>
      <c r="E65" s="15">
        <v>0</v>
      </c>
    </row>
    <row r="66" spans="2:5" x14ac:dyDescent="0.35">
      <c r="B66" s="15" t="s">
        <v>171</v>
      </c>
      <c r="C66" s="15" t="s">
        <v>76</v>
      </c>
      <c r="D66" s="15">
        <v>535.18783625730998</v>
      </c>
      <c r="E66" s="15">
        <v>0</v>
      </c>
    </row>
    <row r="67" spans="2:5" x14ac:dyDescent="0.35">
      <c r="B67" s="15" t="s">
        <v>172</v>
      </c>
      <c r="C67" s="15" t="s">
        <v>76</v>
      </c>
      <c r="D67" s="15">
        <v>100</v>
      </c>
      <c r="E67" s="15">
        <v>0</v>
      </c>
    </row>
    <row r="68" spans="2:5" x14ac:dyDescent="0.35">
      <c r="B68" s="15" t="s">
        <v>173</v>
      </c>
      <c r="C68" s="15" t="s">
        <v>76</v>
      </c>
      <c r="D68" s="15">
        <v>99.999999999999986</v>
      </c>
      <c r="E68" s="15">
        <v>0</v>
      </c>
    </row>
    <row r="69" spans="2:5" x14ac:dyDescent="0.35">
      <c r="B69" s="15" t="s">
        <v>174</v>
      </c>
      <c r="C69" s="15" t="s">
        <v>76</v>
      </c>
      <c r="D69" s="15">
        <v>100</v>
      </c>
      <c r="E69" s="15">
        <v>0</v>
      </c>
    </row>
    <row r="70" spans="2:5" x14ac:dyDescent="0.35">
      <c r="B70" s="15" t="s">
        <v>175</v>
      </c>
      <c r="C70" s="15" t="s">
        <v>76</v>
      </c>
      <c r="D70" s="15">
        <v>286.212992481203</v>
      </c>
      <c r="E70" s="15">
        <v>0</v>
      </c>
    </row>
    <row r="71" spans="2:5" x14ac:dyDescent="0.35">
      <c r="B71" s="15" t="s">
        <v>176</v>
      </c>
      <c r="C71" s="15" t="s">
        <v>76</v>
      </c>
      <c r="D71" s="15">
        <v>100</v>
      </c>
      <c r="E71" s="15">
        <v>0</v>
      </c>
    </row>
    <row r="72" spans="2:5" x14ac:dyDescent="0.35">
      <c r="B72" s="15" t="s">
        <v>177</v>
      </c>
      <c r="C72" s="15" t="s">
        <v>76</v>
      </c>
      <c r="D72" s="15">
        <v>2244.663596491228</v>
      </c>
      <c r="E72" s="15">
        <v>0</v>
      </c>
    </row>
    <row r="73" spans="2:5" x14ac:dyDescent="0.35">
      <c r="B73" s="15" t="s">
        <v>178</v>
      </c>
      <c r="C73" s="15" t="s">
        <v>76</v>
      </c>
      <c r="D73" s="15">
        <v>100</v>
      </c>
      <c r="E73" s="15">
        <v>0</v>
      </c>
    </row>
    <row r="74" spans="2:5" x14ac:dyDescent="0.35">
      <c r="B74" s="15" t="s">
        <v>206</v>
      </c>
      <c r="C74" s="15" t="s">
        <v>76</v>
      </c>
      <c r="D74" s="15">
        <v>880.03559866220905</v>
      </c>
      <c r="E74" s="15">
        <v>0</v>
      </c>
    </row>
    <row r="75" spans="2:5" x14ac:dyDescent="0.35">
      <c r="B75" s="15" t="s">
        <v>207</v>
      </c>
      <c r="C75" s="15" t="s">
        <v>76</v>
      </c>
      <c r="D75" s="15">
        <v>5000</v>
      </c>
      <c r="E75" s="15">
        <v>0</v>
      </c>
    </row>
    <row r="76" spans="2:5" x14ac:dyDescent="0.35">
      <c r="B76" s="15" t="s">
        <v>208</v>
      </c>
      <c r="C76" s="15" t="s">
        <v>76</v>
      </c>
      <c r="D76" s="15">
        <v>100</v>
      </c>
      <c r="E76" s="15">
        <v>1</v>
      </c>
    </row>
    <row r="77" spans="2:5" x14ac:dyDescent="0.35">
      <c r="B77" s="15" t="s">
        <v>209</v>
      </c>
      <c r="C77" s="15" t="s">
        <v>76</v>
      </c>
      <c r="D77" s="15">
        <v>99.999999999999986</v>
      </c>
      <c r="E77" s="15">
        <v>1</v>
      </c>
    </row>
    <row r="78" spans="2:5" x14ac:dyDescent="0.35">
      <c r="B78" s="15" t="s">
        <v>210</v>
      </c>
      <c r="C78" s="15" t="s">
        <v>76</v>
      </c>
      <c r="D78" s="15">
        <v>906.27894736842109</v>
      </c>
      <c r="E78" s="15">
        <v>0</v>
      </c>
    </row>
    <row r="79" spans="2:5" x14ac:dyDescent="0.35">
      <c r="B79" s="15" t="s">
        <v>211</v>
      </c>
      <c r="C79" s="15" t="s">
        <v>76</v>
      </c>
      <c r="D79" s="15">
        <v>99.999999999999986</v>
      </c>
      <c r="E79" s="15">
        <v>0.44078945098161004</v>
      </c>
    </row>
    <row r="80" spans="2:5" x14ac:dyDescent="0.35">
      <c r="B80" s="15" t="s">
        <v>212</v>
      </c>
      <c r="C80" s="15" t="s">
        <v>76</v>
      </c>
      <c r="D80" s="15">
        <v>234.58736842105267</v>
      </c>
      <c r="E80" s="15">
        <v>0</v>
      </c>
    </row>
    <row r="81" spans="2:5" x14ac:dyDescent="0.35">
      <c r="B81" s="15" t="s">
        <v>213</v>
      </c>
      <c r="C81" s="15" t="s">
        <v>76</v>
      </c>
      <c r="D81" s="15">
        <v>100</v>
      </c>
      <c r="E81" s="15">
        <v>0.28947366274624953</v>
      </c>
    </row>
    <row r="82" spans="2:5" x14ac:dyDescent="0.35">
      <c r="B82" s="15" t="s">
        <v>214</v>
      </c>
      <c r="C82" s="15" t="s">
        <v>76</v>
      </c>
      <c r="D82" s="15">
        <v>5000</v>
      </c>
      <c r="E82" s="15">
        <v>0</v>
      </c>
    </row>
    <row r="83" spans="2:5" x14ac:dyDescent="0.35">
      <c r="B83" s="15" t="s">
        <v>215</v>
      </c>
      <c r="C83" s="15" t="s">
        <v>76</v>
      </c>
      <c r="D83" s="15">
        <v>902.06666666666649</v>
      </c>
      <c r="E83" s="15">
        <v>0</v>
      </c>
    </row>
    <row r="84" spans="2:5" x14ac:dyDescent="0.35">
      <c r="B84" s="15" t="s">
        <v>216</v>
      </c>
      <c r="C84" s="15" t="s">
        <v>76</v>
      </c>
      <c r="D84" s="15">
        <v>135.0799999534064</v>
      </c>
      <c r="E84" s="15">
        <v>0</v>
      </c>
    </row>
    <row r="85" spans="2:5" x14ac:dyDescent="0.35">
      <c r="B85" s="15" t="s">
        <v>220</v>
      </c>
      <c r="C85" s="15" t="s">
        <v>76</v>
      </c>
      <c r="D85" s="15">
        <v>100.00000005824198</v>
      </c>
      <c r="E85" s="15">
        <v>0.19999999999999996</v>
      </c>
    </row>
    <row r="86" spans="2:5" x14ac:dyDescent="0.35">
      <c r="B86" s="15" t="s">
        <v>221</v>
      </c>
      <c r="C86" s="15" t="s">
        <v>76</v>
      </c>
      <c r="D86" s="15">
        <v>2805.2602870813398</v>
      </c>
      <c r="E86" s="15">
        <v>0</v>
      </c>
    </row>
    <row r="87" spans="2:5" x14ac:dyDescent="0.35">
      <c r="B87" s="15" t="s">
        <v>168</v>
      </c>
      <c r="C87" s="15" t="s">
        <v>76</v>
      </c>
      <c r="D87" s="15">
        <v>100</v>
      </c>
      <c r="E87" s="15">
        <v>0.1866028145941836</v>
      </c>
    </row>
    <row r="88" spans="2:5" x14ac:dyDescent="0.35">
      <c r="B88" s="15" t="s">
        <v>169</v>
      </c>
      <c r="C88" s="15" t="s">
        <v>76</v>
      </c>
      <c r="D88" s="15">
        <v>189.11828571428572</v>
      </c>
      <c r="E88" s="15">
        <v>0</v>
      </c>
    </row>
    <row r="89" spans="2:5" x14ac:dyDescent="0.35">
      <c r="B89" s="15" t="s">
        <v>170</v>
      </c>
      <c r="C89" s="15" t="s">
        <v>76</v>
      </c>
      <c r="D89" s="15">
        <v>100</v>
      </c>
      <c r="E89" s="15">
        <v>5.714292628680373E-2</v>
      </c>
    </row>
    <row r="90" spans="2:5" x14ac:dyDescent="0.35">
      <c r="B90" s="15" t="s">
        <v>171</v>
      </c>
      <c r="C90" s="15" t="s">
        <v>76</v>
      </c>
      <c r="D90" s="15">
        <v>535.18783625730998</v>
      </c>
      <c r="E90" s="15">
        <v>0</v>
      </c>
    </row>
    <row r="91" spans="2:5" x14ac:dyDescent="0.35">
      <c r="B91" s="15" t="s">
        <v>172</v>
      </c>
      <c r="C91" s="15" t="s">
        <v>76</v>
      </c>
      <c r="D91" s="15">
        <v>100</v>
      </c>
      <c r="E91" s="15">
        <v>0.20467837194970617</v>
      </c>
    </row>
    <row r="92" spans="2:5" x14ac:dyDescent="0.35">
      <c r="B92" s="15" t="s">
        <v>173</v>
      </c>
      <c r="C92" s="15" t="s">
        <v>76</v>
      </c>
      <c r="D92" s="15">
        <v>99.999999999999986</v>
      </c>
      <c r="E92" s="15">
        <v>1</v>
      </c>
    </row>
    <row r="93" spans="2:5" x14ac:dyDescent="0.35">
      <c r="B93" s="15" t="s">
        <v>174</v>
      </c>
      <c r="C93" s="15" t="s">
        <v>76</v>
      </c>
      <c r="D93" s="15">
        <v>100</v>
      </c>
      <c r="E93" s="15">
        <v>0.99999999999999989</v>
      </c>
    </row>
    <row r="94" spans="2:5" x14ac:dyDescent="0.35">
      <c r="B94" s="15" t="s">
        <v>175</v>
      </c>
      <c r="C94" s="15" t="s">
        <v>76</v>
      </c>
      <c r="D94" s="15">
        <v>286.212992481203</v>
      </c>
      <c r="E94" s="15">
        <v>0</v>
      </c>
    </row>
    <row r="95" spans="2:5" x14ac:dyDescent="0.35">
      <c r="B95" s="15" t="s">
        <v>176</v>
      </c>
      <c r="C95" s="15" t="s">
        <v>76</v>
      </c>
      <c r="D95" s="15">
        <v>100</v>
      </c>
      <c r="E95" s="15">
        <v>0.18796992436275162</v>
      </c>
    </row>
    <row r="96" spans="2:5" x14ac:dyDescent="0.35">
      <c r="B96" s="15" t="s">
        <v>177</v>
      </c>
      <c r="C96" s="15" t="s">
        <v>76</v>
      </c>
      <c r="D96" s="15">
        <v>2244.663596491228</v>
      </c>
      <c r="E96" s="15">
        <v>0</v>
      </c>
    </row>
    <row r="97" spans="2:5" ht="15" thickBot="1" x14ac:dyDescent="0.4">
      <c r="B97" s="16" t="s">
        <v>178</v>
      </c>
      <c r="C97" s="16" t="s">
        <v>76</v>
      </c>
      <c r="D97" s="16">
        <v>100</v>
      </c>
      <c r="E97" s="16">
        <v>0.25438593464214676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5793C-C8D3-4D15-941A-0C79D6A01642}">
  <dimension ref="A1:U98"/>
  <sheetViews>
    <sheetView topLeftCell="A52" workbookViewId="0">
      <selection activeCell="H5" sqref="H5"/>
    </sheetView>
  </sheetViews>
  <sheetFormatPr defaultRowHeight="14.5" x14ac:dyDescent="0.35"/>
  <cols>
    <col min="1" max="1" width="31.1796875" bestFit="1" customWidth="1"/>
    <col min="2" max="3" width="11.36328125" bestFit="1" customWidth="1"/>
    <col min="4" max="4" width="19" bestFit="1" customWidth="1"/>
    <col min="5" max="5" width="11.36328125" bestFit="1" customWidth="1"/>
    <col min="6" max="6" width="10.08984375" bestFit="1" customWidth="1"/>
    <col min="7" max="7" width="6.90625" bestFit="1" customWidth="1"/>
    <col min="8" max="8" width="7.81640625" bestFit="1" customWidth="1"/>
    <col min="9" max="9" width="8.81640625" bestFit="1" customWidth="1"/>
    <col min="10" max="10" width="57" bestFit="1" customWidth="1"/>
    <col min="11" max="11" width="5.90625" bestFit="1" customWidth="1"/>
    <col min="12" max="12" width="11.26953125" bestFit="1" customWidth="1"/>
    <col min="13" max="13" width="7.54296875" bestFit="1" customWidth="1"/>
    <col min="14" max="14" width="4.36328125" bestFit="1" customWidth="1"/>
    <col min="15" max="15" width="9.08984375" bestFit="1" customWidth="1"/>
    <col min="16" max="16" width="6.26953125" bestFit="1" customWidth="1"/>
    <col min="17" max="17" width="6.81640625" bestFit="1" customWidth="1"/>
    <col min="18" max="18" width="6.36328125" bestFit="1" customWidth="1"/>
    <col min="19" max="19" width="8.1796875" bestFit="1" customWidth="1"/>
    <col min="20" max="20" width="7.54296875" bestFit="1" customWidth="1"/>
    <col min="21" max="21" width="4.7265625" bestFit="1" customWidth="1"/>
  </cols>
  <sheetData>
    <row r="1" spans="1:14" ht="15.5" x14ac:dyDescent="0.35">
      <c r="A1" s="22" t="s">
        <v>0</v>
      </c>
      <c r="B1" s="20"/>
      <c r="C1" s="20"/>
      <c r="D1" s="20"/>
      <c r="E1" s="20"/>
      <c r="F1" s="20"/>
      <c r="G1" s="20"/>
      <c r="H1" s="20"/>
      <c r="I1" s="21"/>
    </row>
    <row r="2" spans="1:14" ht="43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1"/>
    </row>
    <row r="3" spans="1:14" ht="29" x14ac:dyDescent="0.35">
      <c r="A3" s="1" t="s">
        <v>10</v>
      </c>
      <c r="B3" s="1" t="s">
        <v>11</v>
      </c>
      <c r="C3" s="1">
        <v>3.49</v>
      </c>
      <c r="D3" s="1">
        <v>0.16</v>
      </c>
      <c r="E3" s="1"/>
      <c r="F3" s="26">
        <v>6</v>
      </c>
      <c r="G3" s="26">
        <v>2</v>
      </c>
      <c r="H3" s="1">
        <v>150</v>
      </c>
      <c r="I3" s="1"/>
      <c r="J3" s="9" t="s">
        <v>9</v>
      </c>
    </row>
    <row r="4" spans="1:14" ht="29" x14ac:dyDescent="0.35">
      <c r="A4" s="1" t="s">
        <v>10</v>
      </c>
      <c r="B4" s="1" t="s">
        <v>12</v>
      </c>
      <c r="C4" s="1">
        <v>2.99</v>
      </c>
      <c r="D4" s="1">
        <v>0.15</v>
      </c>
      <c r="E4" s="1"/>
      <c r="F4" s="26">
        <v>4</v>
      </c>
      <c r="G4" s="26">
        <v>2</v>
      </c>
      <c r="H4" s="1">
        <v>150</v>
      </c>
      <c r="I4" s="1"/>
      <c r="J4" s="2" t="s">
        <v>13</v>
      </c>
      <c r="K4" s="2"/>
      <c r="N4" s="3"/>
    </row>
    <row r="5" spans="1:14" ht="43.5" x14ac:dyDescent="0.35">
      <c r="A5" s="1" t="s">
        <v>14</v>
      </c>
      <c r="B5" s="1" t="s">
        <v>15</v>
      </c>
      <c r="C5" s="1">
        <v>0.15</v>
      </c>
      <c r="D5" s="1">
        <v>0.2</v>
      </c>
      <c r="E5" s="1"/>
      <c r="F5" s="26">
        <v>1</v>
      </c>
      <c r="G5" s="26">
        <v>0.1</v>
      </c>
      <c r="H5" s="1">
        <v>45</v>
      </c>
      <c r="I5" s="1"/>
      <c r="J5" s="2"/>
      <c r="K5" s="2"/>
      <c r="N5" s="2"/>
    </row>
    <row r="6" spans="1:14" ht="43.5" x14ac:dyDescent="0.35">
      <c r="A6" s="1" t="s">
        <v>14</v>
      </c>
      <c r="B6" s="1" t="s">
        <v>16</v>
      </c>
      <c r="C6" s="1">
        <v>0.2</v>
      </c>
      <c r="D6" s="1">
        <v>0.18</v>
      </c>
      <c r="E6" s="1"/>
      <c r="F6" s="26">
        <v>1</v>
      </c>
      <c r="G6" s="26">
        <v>0.1</v>
      </c>
      <c r="H6" s="1">
        <v>50</v>
      </c>
      <c r="I6" s="1"/>
      <c r="J6" s="2"/>
      <c r="K6" s="2"/>
      <c r="N6" s="2"/>
    </row>
    <row r="7" spans="1:14" ht="43.5" x14ac:dyDescent="0.35">
      <c r="A7" s="1" t="s">
        <v>17</v>
      </c>
      <c r="B7" s="1" t="s">
        <v>18</v>
      </c>
      <c r="C7" s="1">
        <v>0.25</v>
      </c>
      <c r="D7" s="1">
        <v>0.01</v>
      </c>
      <c r="E7" s="1"/>
      <c r="F7" s="26">
        <v>3</v>
      </c>
      <c r="G7" s="26">
        <v>4</v>
      </c>
      <c r="H7" s="1">
        <v>60</v>
      </c>
      <c r="I7" s="1"/>
      <c r="J7" s="2"/>
      <c r="K7" s="2"/>
      <c r="N7" s="2"/>
    </row>
    <row r="8" spans="1:14" ht="58" x14ac:dyDescent="0.35">
      <c r="A8" s="1" t="s">
        <v>17</v>
      </c>
      <c r="B8" s="1" t="s">
        <v>19</v>
      </c>
      <c r="C8" s="1">
        <v>0.4</v>
      </c>
      <c r="D8" s="1">
        <v>0.01</v>
      </c>
      <c r="E8" s="1"/>
      <c r="F8" s="26">
        <v>5</v>
      </c>
      <c r="G8" s="26">
        <v>9</v>
      </c>
      <c r="H8" s="1">
        <v>110</v>
      </c>
      <c r="I8" s="1"/>
      <c r="J8" s="2"/>
      <c r="K8" s="2"/>
      <c r="N8" s="2"/>
    </row>
    <row r="9" spans="1:14" ht="29" x14ac:dyDescent="0.35">
      <c r="A9" s="1" t="s">
        <v>20</v>
      </c>
      <c r="B9" s="1" t="s">
        <v>21</v>
      </c>
      <c r="C9" s="1">
        <v>1.5</v>
      </c>
      <c r="D9" s="1">
        <v>0.5</v>
      </c>
      <c r="E9" s="1"/>
      <c r="F9" s="26">
        <v>1</v>
      </c>
      <c r="G9" s="26">
        <v>0.1</v>
      </c>
      <c r="H9" s="1">
        <v>10</v>
      </c>
      <c r="I9" s="1"/>
      <c r="J9" s="2"/>
      <c r="K9" s="2"/>
      <c r="N9" s="2"/>
    </row>
    <row r="10" spans="1:14" ht="43.5" x14ac:dyDescent="0.35">
      <c r="A10" s="1" t="s">
        <v>20</v>
      </c>
      <c r="B10" s="1" t="s">
        <v>22</v>
      </c>
      <c r="C10" s="1">
        <v>2</v>
      </c>
      <c r="D10" s="1">
        <v>0.45</v>
      </c>
      <c r="E10" s="1"/>
      <c r="F10" s="26">
        <v>1</v>
      </c>
      <c r="G10" s="26">
        <v>0.3</v>
      </c>
      <c r="H10" s="1">
        <v>15</v>
      </c>
      <c r="I10" s="1"/>
      <c r="J10" s="2"/>
      <c r="K10" s="2"/>
      <c r="N10" s="2"/>
    </row>
    <row r="11" spans="1:14" ht="43.5" x14ac:dyDescent="0.35">
      <c r="A11" s="1" t="s">
        <v>23</v>
      </c>
      <c r="B11" s="1" t="s">
        <v>24</v>
      </c>
      <c r="C11" s="1">
        <v>1.5</v>
      </c>
      <c r="D11" s="1">
        <v>0.15</v>
      </c>
      <c r="E11" s="1"/>
      <c r="F11" s="26">
        <v>16</v>
      </c>
      <c r="G11" s="26">
        <v>22</v>
      </c>
      <c r="H11" s="1">
        <v>290</v>
      </c>
      <c r="I11" s="1"/>
      <c r="J11" s="2"/>
      <c r="K11" s="2"/>
      <c r="N11" s="4"/>
    </row>
    <row r="12" spans="1:14" ht="29" x14ac:dyDescent="0.35">
      <c r="A12" s="1" t="s">
        <v>23</v>
      </c>
      <c r="B12" s="1" t="s">
        <v>25</v>
      </c>
      <c r="C12" s="1">
        <v>1.75</v>
      </c>
      <c r="D12" s="1">
        <v>0.1</v>
      </c>
      <c r="E12" s="1"/>
      <c r="F12" s="26">
        <v>19</v>
      </c>
      <c r="G12" s="26">
        <v>20</v>
      </c>
      <c r="H12" s="1">
        <v>280</v>
      </c>
      <c r="I12" s="1"/>
      <c r="J12" s="2"/>
      <c r="K12" s="2"/>
    </row>
    <row r="13" spans="1:14" ht="58" x14ac:dyDescent="0.35">
      <c r="A13" s="1" t="s">
        <v>26</v>
      </c>
      <c r="B13" s="1" t="s">
        <v>27</v>
      </c>
      <c r="C13" s="1">
        <v>0.4</v>
      </c>
      <c r="D13" s="1">
        <v>0.05</v>
      </c>
      <c r="E13" s="1"/>
      <c r="F13" s="26">
        <v>1</v>
      </c>
      <c r="G13" s="26">
        <v>0.2</v>
      </c>
      <c r="H13" s="1">
        <v>15</v>
      </c>
      <c r="I13" s="1"/>
      <c r="J13" s="2"/>
      <c r="K13" s="2"/>
    </row>
    <row r="14" spans="1:14" ht="43.5" x14ac:dyDescent="0.35">
      <c r="A14" s="1" t="s">
        <v>26</v>
      </c>
      <c r="B14" s="1" t="s">
        <v>28</v>
      </c>
      <c r="C14" s="1">
        <v>0.5</v>
      </c>
      <c r="D14" s="1">
        <v>0.05</v>
      </c>
      <c r="E14" s="1"/>
      <c r="F14" s="26">
        <v>1</v>
      </c>
      <c r="G14" s="26">
        <v>0.3</v>
      </c>
      <c r="H14" s="1">
        <v>15</v>
      </c>
      <c r="I14" s="1"/>
      <c r="J14" s="2"/>
      <c r="K14" s="2"/>
    </row>
    <row r="15" spans="1:14" ht="29" x14ac:dyDescent="0.35">
      <c r="A15" s="1" t="s">
        <v>29</v>
      </c>
      <c r="B15" s="1" t="s">
        <v>30</v>
      </c>
      <c r="C15" s="1">
        <v>0.5</v>
      </c>
      <c r="D15" s="1">
        <v>0.02</v>
      </c>
      <c r="E15" s="1"/>
      <c r="F15" s="26">
        <v>3</v>
      </c>
      <c r="G15" s="26">
        <v>7</v>
      </c>
      <c r="H15" s="1">
        <v>90</v>
      </c>
      <c r="I15" s="1"/>
      <c r="J15" s="2"/>
      <c r="K15" s="2"/>
    </row>
    <row r="16" spans="1:14" ht="29" x14ac:dyDescent="0.35">
      <c r="A16" s="1" t="s">
        <v>29</v>
      </c>
      <c r="B16" s="1" t="s">
        <v>31</v>
      </c>
      <c r="C16" s="1">
        <v>0.55000000000000004</v>
      </c>
      <c r="D16" s="1">
        <v>0.03</v>
      </c>
      <c r="E16" s="1"/>
      <c r="F16" s="26">
        <v>3</v>
      </c>
      <c r="G16" s="26">
        <v>8</v>
      </c>
      <c r="H16" s="1">
        <v>100</v>
      </c>
      <c r="I16" s="1"/>
      <c r="J16" s="2"/>
      <c r="K16" s="2"/>
    </row>
    <row r="17" spans="1:13" ht="29" x14ac:dyDescent="0.35">
      <c r="A17" s="1" t="s">
        <v>32</v>
      </c>
      <c r="B17" s="1" t="s">
        <v>33</v>
      </c>
      <c r="C17" s="1">
        <v>0.33</v>
      </c>
      <c r="D17" s="1">
        <v>0.15</v>
      </c>
      <c r="E17" s="1"/>
      <c r="F17" s="26">
        <v>4</v>
      </c>
      <c r="G17" s="26">
        <v>1.5</v>
      </c>
      <c r="H17" s="1">
        <v>120</v>
      </c>
      <c r="I17" s="1"/>
      <c r="J17" s="2"/>
      <c r="K17" s="2"/>
      <c r="L17" s="2"/>
      <c r="M17" s="2"/>
    </row>
    <row r="18" spans="1:13" ht="29" x14ac:dyDescent="0.35">
      <c r="A18" s="1" t="s">
        <v>32</v>
      </c>
      <c r="B18" s="1" t="s">
        <v>34</v>
      </c>
      <c r="C18" s="1">
        <v>0.35</v>
      </c>
      <c r="D18" s="1">
        <v>0.14000000000000001</v>
      </c>
      <c r="E18" s="1"/>
      <c r="F18" s="26">
        <v>4</v>
      </c>
      <c r="G18" s="26">
        <v>1.5</v>
      </c>
      <c r="H18" s="1">
        <v>110</v>
      </c>
      <c r="I18" s="1"/>
      <c r="J18" s="2"/>
      <c r="K18" s="2"/>
    </row>
    <row r="19" spans="1:13" ht="58" x14ac:dyDescent="0.35">
      <c r="A19" s="1" t="s">
        <v>35</v>
      </c>
      <c r="B19" s="1" t="s">
        <v>36</v>
      </c>
      <c r="C19" s="1">
        <v>0.8</v>
      </c>
      <c r="D19" s="1">
        <v>0.1</v>
      </c>
      <c r="E19" s="1"/>
      <c r="F19" s="26">
        <v>5</v>
      </c>
      <c r="G19" s="26">
        <v>13</v>
      </c>
      <c r="H19" s="1">
        <v>150</v>
      </c>
      <c r="I19" s="1"/>
      <c r="J19" s="2"/>
      <c r="K19" s="2"/>
    </row>
    <row r="20" spans="1:13" ht="43.5" x14ac:dyDescent="0.35">
      <c r="A20" s="1" t="s">
        <v>35</v>
      </c>
      <c r="B20" s="1" t="s">
        <v>37</v>
      </c>
      <c r="C20" s="1">
        <v>0.9</v>
      </c>
      <c r="D20" s="1">
        <v>0.11</v>
      </c>
      <c r="E20" s="1"/>
      <c r="F20" s="26">
        <v>6</v>
      </c>
      <c r="G20" s="26">
        <v>14</v>
      </c>
      <c r="H20" s="1">
        <v>160</v>
      </c>
      <c r="I20" s="1"/>
    </row>
    <row r="21" spans="1:13" ht="43.5" x14ac:dyDescent="0.35">
      <c r="A21" s="1" t="s">
        <v>38</v>
      </c>
      <c r="B21" s="1" t="s">
        <v>39</v>
      </c>
      <c r="C21" s="1">
        <f>0.06*12</f>
        <v>0.72</v>
      </c>
      <c r="D21" s="1">
        <v>0.14000000000000001</v>
      </c>
      <c r="E21" s="1"/>
      <c r="F21" s="26">
        <v>1</v>
      </c>
      <c r="G21" s="26">
        <v>4</v>
      </c>
      <c r="H21" s="1">
        <v>180</v>
      </c>
      <c r="I21" s="1"/>
      <c r="J21" s="2"/>
    </row>
    <row r="22" spans="1:13" ht="43.5" x14ac:dyDescent="0.35">
      <c r="A22" s="1" t="s">
        <v>38</v>
      </c>
      <c r="B22" s="1" t="s">
        <v>40</v>
      </c>
      <c r="C22" s="1">
        <f>0.07*12</f>
        <v>0.84000000000000008</v>
      </c>
      <c r="D22" s="1">
        <v>0.14000000000000001</v>
      </c>
      <c r="E22" s="1"/>
      <c r="F22" s="26">
        <v>1</v>
      </c>
      <c r="G22" s="26">
        <v>4</v>
      </c>
      <c r="H22" s="1">
        <v>18</v>
      </c>
      <c r="I22" s="1"/>
    </row>
    <row r="23" spans="1:13" ht="29" x14ac:dyDescent="0.35">
      <c r="A23" s="1" t="s">
        <v>41</v>
      </c>
      <c r="B23" s="1" t="s">
        <v>42</v>
      </c>
      <c r="C23" s="1">
        <f>0.6*6</f>
        <v>3.5999999999999996</v>
      </c>
      <c r="D23" s="1">
        <v>0.15</v>
      </c>
      <c r="E23" s="1"/>
      <c r="F23" s="26">
        <v>1</v>
      </c>
      <c r="G23" s="26">
        <v>6</v>
      </c>
      <c r="H23" s="1">
        <v>120</v>
      </c>
      <c r="I23" s="1"/>
    </row>
    <row r="24" spans="1:13" ht="29" x14ac:dyDescent="0.35">
      <c r="A24" s="1" t="s">
        <v>41</v>
      </c>
      <c r="B24" s="1" t="s">
        <v>43</v>
      </c>
      <c r="C24" s="5">
        <f>0.7*6</f>
        <v>4.1999999999999993</v>
      </c>
      <c r="D24" s="5">
        <v>0.15</v>
      </c>
      <c r="E24" s="5"/>
      <c r="F24" s="28">
        <v>1</v>
      </c>
      <c r="G24" s="28">
        <v>7</v>
      </c>
      <c r="H24" s="5">
        <v>120</v>
      </c>
      <c r="I24" s="1"/>
    </row>
    <row r="25" spans="1:13" ht="43.5" x14ac:dyDescent="0.35">
      <c r="A25" s="1" t="s">
        <v>44</v>
      </c>
      <c r="B25" s="1" t="s">
        <v>45</v>
      </c>
      <c r="C25" s="1">
        <v>0.5</v>
      </c>
      <c r="D25" s="1">
        <v>0.05</v>
      </c>
      <c r="E25" s="1"/>
      <c r="F25" s="26">
        <v>4</v>
      </c>
      <c r="G25" s="26">
        <v>0.2</v>
      </c>
      <c r="H25" s="1">
        <v>160</v>
      </c>
      <c r="I25" s="1"/>
    </row>
    <row r="26" spans="1:13" ht="58" x14ac:dyDescent="0.35">
      <c r="A26" s="1" t="s">
        <v>44</v>
      </c>
      <c r="B26" s="1" t="s">
        <v>46</v>
      </c>
      <c r="C26" s="1">
        <v>0.6</v>
      </c>
      <c r="D26" s="1">
        <v>7.0000000000000007E-2</v>
      </c>
      <c r="E26" s="1"/>
      <c r="F26" s="26">
        <v>3</v>
      </c>
      <c r="G26" s="26">
        <v>0.3</v>
      </c>
      <c r="H26" s="1">
        <v>140</v>
      </c>
      <c r="I26" s="1"/>
    </row>
    <row r="27" spans="1:13" x14ac:dyDescent="0.35">
      <c r="A27" s="23" t="s">
        <v>47</v>
      </c>
      <c r="B27" s="20"/>
      <c r="C27" s="20"/>
      <c r="D27" s="20"/>
      <c r="E27" s="20"/>
      <c r="F27" s="20"/>
      <c r="G27" s="20"/>
      <c r="H27" s="20"/>
      <c r="I27" s="21"/>
      <c r="K27" s="2"/>
    </row>
    <row r="28" spans="1:13" x14ac:dyDescent="0.35">
      <c r="A28" s="6" t="s">
        <v>48</v>
      </c>
      <c r="B28" s="6"/>
      <c r="C28" s="6" t="s">
        <v>49</v>
      </c>
      <c r="D28" s="6" t="s">
        <v>50</v>
      </c>
      <c r="E28" s="6" t="s">
        <v>51</v>
      </c>
      <c r="F28" s="6" t="s">
        <v>52</v>
      </c>
      <c r="G28" s="6"/>
      <c r="H28" s="6"/>
      <c r="I28" s="6"/>
      <c r="K28" s="2"/>
    </row>
    <row r="29" spans="1:13" x14ac:dyDescent="0.35">
      <c r="A29" s="1" t="s">
        <v>53</v>
      </c>
      <c r="B29" s="1"/>
      <c r="C29" s="1">
        <v>277</v>
      </c>
      <c r="D29" s="1">
        <v>69</v>
      </c>
      <c r="E29" s="1">
        <v>111</v>
      </c>
      <c r="F29" s="1">
        <v>225</v>
      </c>
      <c r="G29" s="5"/>
      <c r="H29" s="5"/>
      <c r="I29" s="1"/>
    </row>
    <row r="30" spans="1:13" x14ac:dyDescent="0.35">
      <c r="A30" s="1" t="s">
        <v>54</v>
      </c>
      <c r="B30" s="1"/>
      <c r="C30" s="1">
        <v>293</v>
      </c>
      <c r="D30" s="1">
        <v>73</v>
      </c>
      <c r="E30" s="1">
        <v>117</v>
      </c>
      <c r="F30" s="1">
        <v>236</v>
      </c>
      <c r="G30" s="5"/>
      <c r="H30" s="5"/>
      <c r="I30" s="1"/>
    </row>
    <row r="31" spans="1:13" x14ac:dyDescent="0.35">
      <c r="A31" s="1" t="s">
        <v>55</v>
      </c>
      <c r="B31" s="1"/>
      <c r="C31" s="1">
        <v>308</v>
      </c>
      <c r="D31" s="1">
        <v>77</v>
      </c>
      <c r="E31" s="1">
        <v>123</v>
      </c>
      <c r="F31" s="1">
        <v>247</v>
      </c>
      <c r="G31" s="5"/>
      <c r="H31" s="5"/>
      <c r="I31" s="1"/>
    </row>
    <row r="32" spans="1:13" x14ac:dyDescent="0.35">
      <c r="A32" s="1" t="s">
        <v>56</v>
      </c>
      <c r="B32" s="1"/>
      <c r="C32" s="1">
        <v>323</v>
      </c>
      <c r="D32" s="1">
        <v>81</v>
      </c>
      <c r="E32" s="1">
        <v>129</v>
      </c>
      <c r="F32" s="1">
        <v>259</v>
      </c>
      <c r="G32" s="5"/>
      <c r="H32" s="5"/>
      <c r="I32" s="1"/>
    </row>
    <row r="33" spans="1:21" x14ac:dyDescent="0.35">
      <c r="A33" s="1" t="s">
        <v>57</v>
      </c>
      <c r="B33" s="1"/>
      <c r="C33" s="1">
        <v>354</v>
      </c>
      <c r="D33" s="1">
        <v>89</v>
      </c>
      <c r="E33" s="1">
        <v>141</v>
      </c>
      <c r="F33" s="1">
        <v>284</v>
      </c>
      <c r="G33" s="5"/>
      <c r="H33" s="5"/>
      <c r="I33" s="1"/>
    </row>
    <row r="34" spans="1:21" x14ac:dyDescent="0.35">
      <c r="A34" s="1" t="s">
        <v>58</v>
      </c>
      <c r="B34" s="1"/>
      <c r="C34" s="1">
        <v>370</v>
      </c>
      <c r="D34" s="1">
        <v>93</v>
      </c>
      <c r="E34" s="1">
        <v>148</v>
      </c>
      <c r="F34" s="1">
        <v>296</v>
      </c>
      <c r="G34" s="5"/>
      <c r="H34" s="5"/>
      <c r="I34" s="1"/>
    </row>
    <row r="35" spans="1:21" x14ac:dyDescent="0.35">
      <c r="A35" s="1" t="s">
        <v>59</v>
      </c>
      <c r="B35" s="1"/>
      <c r="C35" s="1">
        <v>339</v>
      </c>
      <c r="D35" s="1">
        <v>85</v>
      </c>
      <c r="E35" s="1">
        <v>135</v>
      </c>
      <c r="F35" s="1">
        <v>272</v>
      </c>
      <c r="G35" s="5"/>
      <c r="H35" s="5"/>
      <c r="I35" s="1"/>
    </row>
    <row r="36" spans="1:21" x14ac:dyDescent="0.35">
      <c r="A36" s="5"/>
      <c r="B36" s="5"/>
      <c r="C36" s="5"/>
      <c r="D36" s="5"/>
      <c r="E36" s="5"/>
      <c r="F36" s="5"/>
      <c r="G36" s="5"/>
      <c r="H36" s="5"/>
      <c r="I36" s="5"/>
    </row>
    <row r="37" spans="1:21" x14ac:dyDescent="0.35">
      <c r="A37" s="5"/>
      <c r="B37" s="5"/>
      <c r="C37" s="5" t="s">
        <v>60</v>
      </c>
      <c r="D37" s="5" t="s">
        <v>60</v>
      </c>
      <c r="E37" s="5" t="s">
        <v>60</v>
      </c>
      <c r="F37" s="5" t="s">
        <v>60</v>
      </c>
      <c r="G37" s="5"/>
      <c r="H37" s="5">
        <f>E38*9.35</f>
        <v>8452.4</v>
      </c>
      <c r="I37" s="5">
        <f>F38*5.63</f>
        <v>10240.969999999999</v>
      </c>
      <c r="J37" s="2"/>
    </row>
    <row r="38" spans="1:21" x14ac:dyDescent="0.35">
      <c r="A38" s="5"/>
      <c r="B38" s="5"/>
      <c r="C38" s="5">
        <f t="shared" ref="C38:F38" si="0">SUM(C29:C35)</f>
        <v>2264</v>
      </c>
      <c r="D38" s="5">
        <f t="shared" si="0"/>
        <v>567</v>
      </c>
      <c r="E38" s="5">
        <f t="shared" si="0"/>
        <v>904</v>
      </c>
      <c r="F38" s="5">
        <f t="shared" si="0"/>
        <v>1819</v>
      </c>
      <c r="G38" s="5"/>
      <c r="H38" s="5">
        <f>C38*13.55</f>
        <v>30677.200000000001</v>
      </c>
      <c r="I38" s="5">
        <f>D38*7.19</f>
        <v>4076.73</v>
      </c>
    </row>
    <row r="39" spans="1:21" x14ac:dyDescent="0.35">
      <c r="A39" s="23" t="s">
        <v>61</v>
      </c>
      <c r="B39" s="20"/>
      <c r="C39" s="20"/>
      <c r="D39" s="20"/>
      <c r="E39" s="20"/>
      <c r="F39" s="20"/>
      <c r="G39" s="20"/>
      <c r="H39" s="20"/>
      <c r="I39" s="21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 ht="43.5" x14ac:dyDescent="0.35">
      <c r="A40" s="6" t="s">
        <v>1</v>
      </c>
      <c r="B40" s="6" t="s">
        <v>62</v>
      </c>
      <c r="C40" s="6" t="s">
        <v>63</v>
      </c>
      <c r="D40" s="6" t="s">
        <v>64</v>
      </c>
      <c r="E40" s="6" t="s">
        <v>65</v>
      </c>
      <c r="F40" s="12" t="s">
        <v>66</v>
      </c>
      <c r="G40" s="12" t="s">
        <v>67</v>
      </c>
      <c r="H40" s="12" t="s">
        <v>20</v>
      </c>
      <c r="I40" s="12" t="s">
        <v>68</v>
      </c>
      <c r="J40" s="12" t="s">
        <v>26</v>
      </c>
      <c r="K40" s="12" t="s">
        <v>29</v>
      </c>
      <c r="L40" s="12" t="s">
        <v>69</v>
      </c>
      <c r="M40" s="12" t="s">
        <v>35</v>
      </c>
      <c r="N40" s="12" t="s">
        <v>38</v>
      </c>
      <c r="O40" s="12" t="s">
        <v>70</v>
      </c>
      <c r="P40" s="12" t="s">
        <v>71</v>
      </c>
      <c r="Q40" s="6" t="s">
        <v>17</v>
      </c>
      <c r="R40" s="6" t="s">
        <v>72</v>
      </c>
      <c r="S40" s="6" t="s">
        <v>73</v>
      </c>
      <c r="T40" s="6" t="s">
        <v>35</v>
      </c>
      <c r="U40" s="6" t="s">
        <v>52</v>
      </c>
    </row>
    <row r="41" spans="1:21" x14ac:dyDescent="0.35">
      <c r="A41" s="1" t="s">
        <v>11</v>
      </c>
      <c r="B41" s="1">
        <v>2264</v>
      </c>
      <c r="C41" s="1">
        <f t="shared" ref="C41:C64" si="1">B41*C3</f>
        <v>7901.3600000000006</v>
      </c>
      <c r="D41" s="1">
        <f t="shared" ref="D41:D64" si="2">B41*D3</f>
        <v>362.24</v>
      </c>
      <c r="E41" s="13" cm="1">
        <f t="array" ref="E41">_xlfn.IFS(C41&gt;500,C41*0.85,C41&gt;250,C41*0.9,C41&gt;100,C41*0.95,TRUE,C41)</f>
        <v>6716.1559999999999</v>
      </c>
      <c r="F41" s="13">
        <v>1</v>
      </c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>
        <v>1</v>
      </c>
      <c r="S41" s="1"/>
      <c r="T41" s="1"/>
      <c r="U41" s="1"/>
    </row>
    <row r="42" spans="1:21" x14ac:dyDescent="0.35">
      <c r="A42" s="1" t="s">
        <v>12</v>
      </c>
      <c r="B42" s="1">
        <v>0</v>
      </c>
      <c r="C42" s="1">
        <f t="shared" si="1"/>
        <v>0</v>
      </c>
      <c r="D42" s="1">
        <f t="shared" si="2"/>
        <v>0</v>
      </c>
      <c r="E42" s="13" cm="1">
        <f t="array" ref="E42">_xlfn.IFS(C42&gt;500,C42*0.85,C42&gt;250,C42*0.9,C42&gt;100,C42*0.95,TRUE,C42)</f>
        <v>0</v>
      </c>
      <c r="F42" s="13">
        <v>1</v>
      </c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>
        <v>1</v>
      </c>
      <c r="S42" s="1"/>
      <c r="T42" s="1"/>
      <c r="U42" s="1"/>
    </row>
    <row r="43" spans="1:21" x14ac:dyDescent="0.35">
      <c r="A43" s="1" t="s">
        <v>15</v>
      </c>
      <c r="B43" s="1">
        <v>566</v>
      </c>
      <c r="C43" s="1">
        <f t="shared" si="1"/>
        <v>84.899999999999991</v>
      </c>
      <c r="D43" s="1">
        <f t="shared" si="2"/>
        <v>113.2</v>
      </c>
      <c r="E43" s="13" cm="1">
        <f t="array" ref="E43">_xlfn.IFS(C43&gt;500,C43*0.85,C43&gt;250,C43*0.9,C43&gt;100,C43*0.95,TRUE,C43)</f>
        <v>84.899999999999991</v>
      </c>
      <c r="F43" s="13"/>
      <c r="G43" s="13">
        <v>1</v>
      </c>
      <c r="H43" s="13"/>
      <c r="I43" s="13"/>
      <c r="J43" s="1"/>
      <c r="K43" s="1"/>
      <c r="L43" s="1"/>
      <c r="M43" s="1"/>
      <c r="N43" s="1"/>
      <c r="O43" s="1"/>
      <c r="P43" s="1"/>
      <c r="Q43" s="1"/>
      <c r="R43" s="1">
        <v>0.2</v>
      </c>
      <c r="S43" s="1"/>
      <c r="T43" s="1"/>
      <c r="U43" s="1"/>
    </row>
    <row r="44" spans="1:21" x14ac:dyDescent="0.35">
      <c r="A44" s="1" t="s">
        <v>16</v>
      </c>
      <c r="B44" s="1">
        <v>0</v>
      </c>
      <c r="C44" s="1">
        <f t="shared" si="1"/>
        <v>0</v>
      </c>
      <c r="D44" s="1">
        <f t="shared" si="2"/>
        <v>0</v>
      </c>
      <c r="E44" s="13" cm="1">
        <f t="array" ref="E44">_xlfn.IFS(C44&gt;500,C44*0.85,C44&gt;250,C44*0.9,C44&gt;100,C44*0.95,TRUE,C44)</f>
        <v>0</v>
      </c>
      <c r="F44" s="13"/>
      <c r="G44" s="13">
        <v>1</v>
      </c>
      <c r="H44" s="13"/>
      <c r="I44" s="13"/>
      <c r="J44" s="1"/>
      <c r="K44" s="1"/>
      <c r="L44" s="1"/>
      <c r="M44" s="1"/>
      <c r="N44" s="1"/>
      <c r="O44" s="1"/>
      <c r="P44" s="1"/>
      <c r="Q44" s="1"/>
      <c r="R44" s="1">
        <v>0.2</v>
      </c>
      <c r="S44" s="1"/>
      <c r="T44" s="1"/>
      <c r="U44" s="1"/>
    </row>
    <row r="45" spans="1:21" x14ac:dyDescent="0.35">
      <c r="A45" s="1" t="s">
        <v>18</v>
      </c>
      <c r="B45" s="1">
        <v>4528</v>
      </c>
      <c r="C45" s="1">
        <f t="shared" si="1"/>
        <v>1132</v>
      </c>
      <c r="D45" s="1">
        <f t="shared" si="2"/>
        <v>45.28</v>
      </c>
      <c r="E45" s="13" cm="1">
        <f t="array" ref="E45">_xlfn.IFS(C45&gt;500,C45*0.85,C45&gt;250,C45*0.9,C45&gt;100,C45*0.95,TRUE,C45)</f>
        <v>962.19999999999993</v>
      </c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>
        <v>1</v>
      </c>
      <c r="R45" s="1">
        <v>2</v>
      </c>
      <c r="S45" s="1"/>
      <c r="T45" s="1"/>
      <c r="U45" s="1"/>
    </row>
    <row r="46" spans="1:21" x14ac:dyDescent="0.35">
      <c r="A46" s="1" t="s">
        <v>19</v>
      </c>
      <c r="B46" s="1">
        <v>0</v>
      </c>
      <c r="C46" s="1">
        <f t="shared" si="1"/>
        <v>0</v>
      </c>
      <c r="D46" s="1">
        <f t="shared" si="2"/>
        <v>0</v>
      </c>
      <c r="E46" s="13" cm="1">
        <f t="array" ref="E46">_xlfn.IFS(C46&gt;500,C46*0.85,C46&gt;250,C46*0.9,C46&gt;100,C46*0.95,TRUE,C46)</f>
        <v>0</v>
      </c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>
        <v>1</v>
      </c>
      <c r="R46" s="1">
        <v>2</v>
      </c>
      <c r="S46" s="1"/>
      <c r="T46" s="1"/>
      <c r="U46" s="1"/>
    </row>
    <row r="47" spans="1:21" x14ac:dyDescent="0.35">
      <c r="A47" s="1" t="s">
        <v>21</v>
      </c>
      <c r="B47" s="1">
        <v>4344.1890905553419</v>
      </c>
      <c r="C47" s="1">
        <f t="shared" si="1"/>
        <v>6516.2836358330132</v>
      </c>
      <c r="D47" s="1">
        <f t="shared" si="2"/>
        <v>2172.0945452776709</v>
      </c>
      <c r="E47" s="13" cm="1">
        <f t="array" ref="E47">_xlfn.IFS(C47&gt;500,C47*0.85,C47&gt;250,C47*0.9,C47&gt;100,C47*0.95,TRUE,C47)</f>
        <v>5538.8410904580614</v>
      </c>
      <c r="F47" s="13"/>
      <c r="G47" s="13"/>
      <c r="H47" s="13">
        <v>1</v>
      </c>
      <c r="I47" s="13"/>
      <c r="J47" s="1"/>
      <c r="K47" s="1"/>
      <c r="L47" s="1"/>
      <c r="M47" s="1"/>
      <c r="N47" s="1"/>
      <c r="O47" s="1"/>
      <c r="P47" s="1"/>
      <c r="Q47" s="1"/>
      <c r="R47" s="1">
        <v>0.1</v>
      </c>
      <c r="S47" s="1"/>
      <c r="T47" s="1"/>
      <c r="U47" s="1"/>
    </row>
    <row r="48" spans="1:21" x14ac:dyDescent="0.35">
      <c r="A48" s="1" t="s">
        <v>22</v>
      </c>
      <c r="B48" s="1">
        <v>0</v>
      </c>
      <c r="C48" s="1">
        <f t="shared" si="1"/>
        <v>0</v>
      </c>
      <c r="D48" s="1">
        <f t="shared" si="2"/>
        <v>0</v>
      </c>
      <c r="E48" s="13" cm="1">
        <f t="array" ref="E48">_xlfn.IFS(C48&gt;500,C48*0.85,C48&gt;250,C48*0.9,C48&gt;100,C48*0.95,TRUE,C48)</f>
        <v>0</v>
      </c>
      <c r="F48" s="13"/>
      <c r="G48" s="13"/>
      <c r="H48" s="13">
        <v>1</v>
      </c>
      <c r="I48" s="13"/>
      <c r="J48" s="1"/>
      <c r="K48" s="1"/>
      <c r="L48" s="1"/>
      <c r="M48" s="1"/>
      <c r="N48" s="1"/>
      <c r="O48" s="1"/>
      <c r="P48" s="1"/>
      <c r="Q48" s="1"/>
      <c r="R48" s="1">
        <v>0.1</v>
      </c>
      <c r="S48" s="1"/>
      <c r="T48" s="1"/>
      <c r="U48" s="1"/>
    </row>
    <row r="49" spans="1:21" x14ac:dyDescent="0.35">
      <c r="A49" s="1" t="s">
        <v>24</v>
      </c>
      <c r="B49" s="1">
        <v>3579.8109116141886</v>
      </c>
      <c r="C49" s="1">
        <f t="shared" si="1"/>
        <v>5369.7163674212825</v>
      </c>
      <c r="D49" s="1">
        <f t="shared" si="2"/>
        <v>536.97163674212823</v>
      </c>
      <c r="E49" s="13" cm="1">
        <f t="array" ref="E49">_xlfn.IFS(C49&gt;500,C49*0.85,C49&gt;250,C49*0.9,C49&gt;100,C49*0.95,TRUE,C49)</f>
        <v>4564.2589123080897</v>
      </c>
      <c r="F49" s="13"/>
      <c r="G49" s="13"/>
      <c r="H49" s="13"/>
      <c r="I49" s="13">
        <v>1</v>
      </c>
      <c r="J49" s="1"/>
      <c r="K49" s="1"/>
      <c r="L49" s="1"/>
      <c r="M49" s="1"/>
      <c r="N49" s="1"/>
      <c r="O49" s="1"/>
      <c r="P49" s="1"/>
      <c r="Q49" s="1"/>
      <c r="R49" s="1">
        <v>2</v>
      </c>
      <c r="S49" s="1"/>
      <c r="T49" s="1"/>
      <c r="U49" s="1"/>
    </row>
    <row r="50" spans="1:21" x14ac:dyDescent="0.35">
      <c r="A50" s="1" t="s">
        <v>25</v>
      </c>
      <c r="B50" s="1">
        <v>948.18908838949733</v>
      </c>
      <c r="C50" s="1">
        <f t="shared" si="1"/>
        <v>1659.3309046816203</v>
      </c>
      <c r="D50" s="1">
        <f t="shared" si="2"/>
        <v>94.818908838949739</v>
      </c>
      <c r="E50" s="13" cm="1">
        <f t="array" ref="E50">_xlfn.IFS(C50&gt;500,C50*0.85,C50&gt;250,C50*0.9,C50&gt;100,C50*0.95,TRUE,C50)</f>
        <v>1410.4312689793771</v>
      </c>
      <c r="F50" s="13"/>
      <c r="G50" s="13"/>
      <c r="H50" s="13"/>
      <c r="I50" s="13">
        <v>1</v>
      </c>
      <c r="J50" s="1"/>
      <c r="K50" s="1"/>
      <c r="L50" s="1"/>
      <c r="M50" s="1"/>
      <c r="N50" s="1"/>
      <c r="O50" s="1"/>
      <c r="P50" s="1"/>
      <c r="Q50" s="1"/>
      <c r="R50" s="1">
        <v>2</v>
      </c>
      <c r="S50" s="1"/>
      <c r="T50" s="1"/>
      <c r="U50" s="1"/>
    </row>
    <row r="51" spans="1:21" x14ac:dyDescent="0.35">
      <c r="A51" s="1" t="s">
        <v>27</v>
      </c>
      <c r="B51" s="1">
        <v>566</v>
      </c>
      <c r="C51" s="1">
        <f t="shared" si="1"/>
        <v>226.4</v>
      </c>
      <c r="D51" s="1">
        <f t="shared" si="2"/>
        <v>28.3</v>
      </c>
      <c r="E51" s="13" cm="1">
        <f t="array" ref="E51">_xlfn.IFS(C51&gt;500,C51*0.85,C51&gt;250,C51*0.9,C51&gt;100,C51*0.95,TRUE,C51)</f>
        <v>215.07999999999998</v>
      </c>
      <c r="F51" s="13"/>
      <c r="G51" s="13"/>
      <c r="H51" s="13"/>
      <c r="I51" s="13"/>
      <c r="J51" s="1">
        <v>1</v>
      </c>
      <c r="K51" s="1"/>
      <c r="L51" s="1"/>
      <c r="M51" s="1"/>
      <c r="N51" s="1"/>
      <c r="O51" s="1"/>
      <c r="P51" s="1"/>
      <c r="Q51" s="1"/>
      <c r="R51" s="1">
        <v>0.2</v>
      </c>
      <c r="S51" s="1"/>
      <c r="T51" s="1"/>
      <c r="U51" s="1"/>
    </row>
    <row r="52" spans="1:21" x14ac:dyDescent="0.35">
      <c r="A52" s="1" t="s">
        <v>28</v>
      </c>
      <c r="B52" s="1">
        <v>0</v>
      </c>
      <c r="C52" s="1">
        <f t="shared" si="1"/>
        <v>0</v>
      </c>
      <c r="D52" s="1">
        <f t="shared" si="2"/>
        <v>0</v>
      </c>
      <c r="E52" s="13" cm="1">
        <f t="array" ref="E52">_xlfn.IFS(C52&gt;500,C52*0.85,C52&gt;250,C52*0.9,C52&gt;100,C52*0.95,TRUE,C52)</f>
        <v>0</v>
      </c>
      <c r="F52" s="13"/>
      <c r="G52" s="13"/>
      <c r="H52" s="13"/>
      <c r="I52" s="13"/>
      <c r="J52" s="1">
        <v>1</v>
      </c>
      <c r="K52" s="1"/>
      <c r="L52" s="1"/>
      <c r="M52" s="1"/>
      <c r="N52" s="1"/>
      <c r="O52" s="1"/>
      <c r="P52" s="1"/>
      <c r="Q52" s="1"/>
      <c r="R52" s="1">
        <v>0.2</v>
      </c>
      <c r="S52" s="1"/>
      <c r="T52" s="1"/>
      <c r="U52" s="1"/>
    </row>
    <row r="53" spans="1:21" x14ac:dyDescent="0.35">
      <c r="A53" s="1" t="s">
        <v>30</v>
      </c>
      <c r="B53" s="1">
        <v>6792</v>
      </c>
      <c r="C53" s="1">
        <f t="shared" si="1"/>
        <v>3396</v>
      </c>
      <c r="D53" s="1">
        <f t="shared" si="2"/>
        <v>135.84</v>
      </c>
      <c r="E53" s="13" cm="1">
        <f t="array" ref="E53">_xlfn.IFS(C53&gt;500,C53*0.85,C53&gt;250,C53*0.9,C53&gt;100,C53*0.95,TRUE,C53)</f>
        <v>2886.6</v>
      </c>
      <c r="F53" s="13"/>
      <c r="G53" s="13"/>
      <c r="H53" s="13"/>
      <c r="I53" s="13"/>
      <c r="J53" s="1"/>
      <c r="K53" s="1">
        <v>1</v>
      </c>
      <c r="L53" s="1"/>
      <c r="M53" s="1"/>
      <c r="N53" s="1"/>
      <c r="O53" s="1"/>
      <c r="P53" s="1"/>
      <c r="Q53" s="1"/>
      <c r="R53" s="1">
        <v>3</v>
      </c>
      <c r="S53" s="1"/>
      <c r="T53" s="1"/>
      <c r="U53" s="1"/>
    </row>
    <row r="54" spans="1:21" x14ac:dyDescent="0.35">
      <c r="A54" s="1" t="s">
        <v>31</v>
      </c>
      <c r="B54" s="1">
        <v>0</v>
      </c>
      <c r="C54" s="1">
        <f t="shared" si="1"/>
        <v>0</v>
      </c>
      <c r="D54" s="1">
        <f t="shared" si="2"/>
        <v>0</v>
      </c>
      <c r="E54" s="13" cm="1">
        <f t="array" ref="E54">_xlfn.IFS(C54&gt;500,C54*0.85,C54&gt;250,C54*0.9,C54&gt;100,C54*0.95,TRUE,C54)</f>
        <v>0</v>
      </c>
      <c r="F54" s="13"/>
      <c r="G54" s="13"/>
      <c r="H54" s="13"/>
      <c r="I54" s="13"/>
      <c r="J54" s="1"/>
      <c r="K54" s="1">
        <v>1</v>
      </c>
      <c r="L54" s="1"/>
      <c r="M54" s="1"/>
      <c r="N54" s="1"/>
      <c r="O54" s="1"/>
      <c r="P54" s="1"/>
      <c r="Q54" s="1"/>
      <c r="R54" s="1">
        <v>3</v>
      </c>
      <c r="S54" s="1"/>
      <c r="T54" s="1"/>
      <c r="U54" s="1"/>
    </row>
    <row r="55" spans="1:21" x14ac:dyDescent="0.35">
      <c r="A55" s="1" t="s">
        <v>33</v>
      </c>
      <c r="B55" s="1">
        <v>0</v>
      </c>
      <c r="C55" s="1">
        <f t="shared" si="1"/>
        <v>0</v>
      </c>
      <c r="D55" s="1">
        <f t="shared" si="2"/>
        <v>0</v>
      </c>
      <c r="E55" s="13" cm="1">
        <f t="array" ref="E55">_xlfn.IFS(C55&gt;500,C55*0.85,C55&gt;250,C55*0.9,C55&gt;100,C55*0.95,TRUE,C55)</f>
        <v>0</v>
      </c>
      <c r="F55" s="13"/>
      <c r="G55" s="13"/>
      <c r="H55" s="13"/>
      <c r="I55" s="13"/>
      <c r="J55" s="1"/>
      <c r="K55" s="1"/>
      <c r="L55" s="1">
        <v>1</v>
      </c>
      <c r="M55" s="1"/>
      <c r="N55" s="1"/>
      <c r="O55" s="1"/>
      <c r="P55" s="1"/>
      <c r="Q55" s="1"/>
      <c r="R55" s="1"/>
      <c r="S55" s="1"/>
      <c r="T55" s="1">
        <v>1</v>
      </c>
      <c r="U55" s="1"/>
    </row>
    <row r="56" spans="1:21" x14ac:dyDescent="0.35">
      <c r="A56" s="1" t="s">
        <v>34</v>
      </c>
      <c r="B56" s="1">
        <v>2876.3636363636365</v>
      </c>
      <c r="C56" s="1">
        <f t="shared" si="1"/>
        <v>1006.7272727272727</v>
      </c>
      <c r="D56" s="1">
        <f t="shared" si="2"/>
        <v>402.69090909090914</v>
      </c>
      <c r="E56" s="13" cm="1">
        <f t="array" ref="E56">_xlfn.IFS(C56&gt;500,C56*0.85,C56&gt;250,C56*0.9,C56&gt;100,C56*0.95,TRUE,C56)</f>
        <v>855.71818181818185</v>
      </c>
      <c r="F56" s="13"/>
      <c r="G56" s="13"/>
      <c r="H56" s="13"/>
      <c r="I56" s="13"/>
      <c r="J56" s="1"/>
      <c r="K56" s="1"/>
      <c r="L56" s="1">
        <v>1</v>
      </c>
      <c r="M56" s="1"/>
      <c r="N56" s="1"/>
      <c r="O56" s="1"/>
      <c r="P56" s="1"/>
      <c r="Q56" s="1"/>
      <c r="R56" s="1"/>
      <c r="S56" s="1"/>
      <c r="T56" s="1">
        <v>1</v>
      </c>
      <c r="U56" s="1"/>
    </row>
    <row r="57" spans="1:21" x14ac:dyDescent="0.35">
      <c r="A57" s="1" t="s">
        <v>36</v>
      </c>
      <c r="B57" s="1">
        <v>904</v>
      </c>
      <c r="C57" s="1">
        <f t="shared" si="1"/>
        <v>723.2</v>
      </c>
      <c r="D57" s="1">
        <f t="shared" si="2"/>
        <v>90.4</v>
      </c>
      <c r="E57" s="13" cm="1">
        <f t="array" ref="E57">_xlfn.IFS(C57&gt;500,C57*0.85,C57&gt;250,C57*0.9,C57&gt;100,C57*0.95,TRUE,C57)</f>
        <v>614.72</v>
      </c>
      <c r="F57" s="13"/>
      <c r="G57" s="13"/>
      <c r="H57" s="13"/>
      <c r="I57" s="13"/>
      <c r="J57" s="1"/>
      <c r="K57" s="1"/>
      <c r="L57" s="1"/>
      <c r="M57" s="1">
        <v>1</v>
      </c>
      <c r="N57" s="1"/>
      <c r="O57" s="1"/>
      <c r="P57" s="1"/>
      <c r="Q57" s="1"/>
      <c r="R57" s="1"/>
      <c r="S57" s="1"/>
      <c r="T57" s="1">
        <v>1</v>
      </c>
      <c r="U57" s="1"/>
    </row>
    <row r="58" spans="1:21" x14ac:dyDescent="0.35">
      <c r="A58" s="1" t="s">
        <v>37</v>
      </c>
      <c r="B58" s="1">
        <v>0</v>
      </c>
      <c r="C58" s="1">
        <f t="shared" si="1"/>
        <v>0</v>
      </c>
      <c r="D58" s="1">
        <f t="shared" si="2"/>
        <v>0</v>
      </c>
      <c r="E58" s="13" cm="1">
        <f t="array" ref="E58">_xlfn.IFS(C58&gt;500,C58*0.85,C58&gt;250,C58*0.9,C58&gt;100,C58*0.95,TRUE,C58)</f>
        <v>0</v>
      </c>
      <c r="F58" s="13"/>
      <c r="G58" s="13"/>
      <c r="H58" s="13"/>
      <c r="I58" s="13"/>
      <c r="J58" s="1"/>
      <c r="K58" s="1"/>
      <c r="L58" s="1"/>
      <c r="M58" s="1">
        <v>1</v>
      </c>
      <c r="N58" s="1"/>
      <c r="O58" s="1"/>
      <c r="P58" s="1"/>
      <c r="Q58" s="1"/>
      <c r="R58" s="1"/>
      <c r="S58" s="1"/>
      <c r="T58" s="1">
        <v>1</v>
      </c>
      <c r="U58" s="1"/>
    </row>
    <row r="59" spans="1:21" x14ac:dyDescent="0.35">
      <c r="A59" s="1" t="s">
        <v>39</v>
      </c>
      <c r="B59" s="1">
        <v>0</v>
      </c>
      <c r="C59" s="1">
        <f t="shared" si="1"/>
        <v>0</v>
      </c>
      <c r="D59" s="1">
        <f t="shared" si="2"/>
        <v>0</v>
      </c>
      <c r="E59" s="13" cm="1">
        <f t="array" ref="E59">_xlfn.IFS(C59&gt;500,C59*0.85,C59&gt;250,C59*0.9,C59&gt;100,C59*0.95,TRUE,C59)</f>
        <v>0</v>
      </c>
      <c r="F59" s="13"/>
      <c r="G59" s="13"/>
      <c r="H59" s="13"/>
      <c r="I59" s="13"/>
      <c r="J59" s="1"/>
      <c r="K59" s="1"/>
      <c r="L59" s="1"/>
      <c r="M59" s="1"/>
      <c r="N59" s="1">
        <v>1</v>
      </c>
      <c r="O59" s="1"/>
      <c r="P59" s="1"/>
      <c r="Q59" s="1"/>
      <c r="R59" s="1"/>
      <c r="S59" s="1">
        <v>0.25</v>
      </c>
      <c r="T59" s="1"/>
      <c r="U59" s="1"/>
    </row>
    <row r="60" spans="1:21" x14ac:dyDescent="0.35">
      <c r="A60" s="1" t="s">
        <v>40</v>
      </c>
      <c r="B60" s="1">
        <v>4422.6000000000004</v>
      </c>
      <c r="C60" s="1">
        <f t="shared" si="1"/>
        <v>3714.9840000000008</v>
      </c>
      <c r="D60" s="1">
        <f t="shared" si="2"/>
        <v>619.1640000000001</v>
      </c>
      <c r="E60" s="13" cm="1">
        <f t="array" ref="E60">_xlfn.IFS(C60&gt;500,C60*0.85,C60&gt;250,C60*0.9,C60&gt;100,C60*0.95,TRUE,C60)</f>
        <v>3157.7364000000007</v>
      </c>
      <c r="F60" s="13"/>
      <c r="G60" s="13"/>
      <c r="H60" s="13"/>
      <c r="I60" s="13"/>
      <c r="J60" s="1"/>
      <c r="K60" s="1"/>
      <c r="L60" s="1"/>
      <c r="M60" s="1"/>
      <c r="N60" s="1">
        <v>1</v>
      </c>
      <c r="O60" s="1"/>
      <c r="P60" s="1"/>
      <c r="Q60" s="1"/>
      <c r="R60" s="1"/>
      <c r="S60" s="1">
        <v>0.25</v>
      </c>
      <c r="T60" s="1"/>
      <c r="U60" s="1"/>
    </row>
    <row r="61" spans="1:21" x14ac:dyDescent="0.35">
      <c r="A61" s="1" t="s">
        <v>42</v>
      </c>
      <c r="B61" s="1">
        <v>113.4</v>
      </c>
      <c r="C61" s="1">
        <f t="shared" si="1"/>
        <v>408.23999999999995</v>
      </c>
      <c r="D61" s="1">
        <f t="shared" si="2"/>
        <v>17.010000000000002</v>
      </c>
      <c r="E61" s="13" cm="1">
        <f t="array" ref="E61">_xlfn.IFS(C61&gt;500,C61*0.85,C61&gt;250,C61*0.9,C61&gt;100,C61*0.95,TRUE,C61)</f>
        <v>367.41599999999994</v>
      </c>
      <c r="F61" s="13"/>
      <c r="G61" s="13"/>
      <c r="H61" s="13"/>
      <c r="I61" s="13"/>
      <c r="J61" s="1"/>
      <c r="K61" s="1"/>
      <c r="L61" s="1"/>
      <c r="M61" s="1"/>
      <c r="N61" s="1"/>
      <c r="O61" s="1">
        <v>1</v>
      </c>
      <c r="P61" s="1"/>
      <c r="Q61" s="1"/>
      <c r="R61" s="1"/>
      <c r="S61" s="1">
        <v>0.25</v>
      </c>
      <c r="T61" s="1"/>
      <c r="U61" s="1"/>
    </row>
    <row r="62" spans="1:21" x14ac:dyDescent="0.35">
      <c r="A62" s="1" t="s">
        <v>43</v>
      </c>
      <c r="B62" s="1">
        <v>0</v>
      </c>
      <c r="C62" s="1">
        <f t="shared" si="1"/>
        <v>0</v>
      </c>
      <c r="D62" s="1">
        <f t="shared" si="2"/>
        <v>0</v>
      </c>
      <c r="E62" s="13" cm="1">
        <f t="array" ref="E62">_xlfn.IFS(C62&gt;500,C62*0.85,C62&gt;250,C62*0.9,C62&gt;100,C62*0.95,TRUE,C62)</f>
        <v>0</v>
      </c>
      <c r="F62" s="13"/>
      <c r="G62" s="13"/>
      <c r="H62" s="13"/>
      <c r="I62" s="13"/>
      <c r="J62" s="1"/>
      <c r="K62" s="1"/>
      <c r="L62" s="1"/>
      <c r="M62" s="1"/>
      <c r="N62" s="1"/>
      <c r="O62" s="1">
        <v>1</v>
      </c>
      <c r="P62" s="1"/>
      <c r="Q62" s="1"/>
      <c r="R62" s="1"/>
      <c r="S62" s="1">
        <v>0.25</v>
      </c>
      <c r="T62" s="1"/>
      <c r="U62" s="1"/>
    </row>
    <row r="63" spans="1:21" x14ac:dyDescent="0.35">
      <c r="A63" s="1" t="s">
        <v>45</v>
      </c>
      <c r="B63" s="1">
        <v>4.7261426018670437E-7</v>
      </c>
      <c r="C63" s="1">
        <f t="shared" si="1"/>
        <v>2.3630713009335218E-7</v>
      </c>
      <c r="D63" s="1">
        <f t="shared" si="2"/>
        <v>2.3630713009335219E-8</v>
      </c>
      <c r="E63" s="13" cm="1">
        <f t="array" ref="E63">_xlfn.IFS(C63&gt;500,C63*0.85,C63&gt;250,C63*0.9,C63&gt;100,C63*0.95,TRUE,C63)</f>
        <v>2.3630713009335218E-7</v>
      </c>
      <c r="F63" s="13"/>
      <c r="G63" s="13"/>
      <c r="H63" s="13"/>
      <c r="I63" s="13"/>
      <c r="J63" s="1"/>
      <c r="K63" s="1"/>
      <c r="L63" s="1"/>
      <c r="M63" s="1"/>
      <c r="N63" s="1"/>
      <c r="O63" s="1"/>
      <c r="P63" s="1">
        <v>1</v>
      </c>
      <c r="Q63" s="1"/>
      <c r="R63" s="1"/>
      <c r="S63" s="1"/>
      <c r="T63" s="1"/>
      <c r="U63" s="1">
        <v>3</v>
      </c>
    </row>
    <row r="64" spans="1:21" ht="29" x14ac:dyDescent="0.35">
      <c r="A64" s="1" t="s">
        <v>46</v>
      </c>
      <c r="B64" s="1">
        <v>5456.9999995273856</v>
      </c>
      <c r="C64" s="1">
        <f t="shared" si="1"/>
        <v>3274.1999997164312</v>
      </c>
      <c r="D64" s="1">
        <f t="shared" si="2"/>
        <v>381.98999996691703</v>
      </c>
      <c r="E64" s="13" cm="1">
        <f t="array" ref="E64">_xlfn.IFS(C64&gt;500,C64*0.85,C64&gt;250,C64*0.9,C64&gt;100,C64*0.95,TRUE,C64)</f>
        <v>2783.0699997589663</v>
      </c>
      <c r="F64" s="13"/>
      <c r="G64" s="13"/>
      <c r="H64" s="13"/>
      <c r="I64" s="13"/>
      <c r="J64" s="1"/>
      <c r="K64" s="1"/>
      <c r="L64" s="1"/>
      <c r="M64" s="1"/>
      <c r="N64" s="1"/>
      <c r="O64" s="1"/>
      <c r="P64" s="1">
        <v>1</v>
      </c>
      <c r="Q64" s="1"/>
      <c r="R64" s="1"/>
      <c r="S64" s="1"/>
      <c r="T64" s="1"/>
      <c r="U64" s="1">
        <v>3</v>
      </c>
    </row>
    <row r="65" spans="1:21" x14ac:dyDescent="0.35">
      <c r="A65" s="6"/>
      <c r="B65" s="1"/>
      <c r="C65" s="1"/>
      <c r="D65" s="1" t="s">
        <v>74</v>
      </c>
      <c r="E65" s="7">
        <f>SUM(E41:E64)</f>
        <v>30157.127853558988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 x14ac:dyDescent="0.35">
      <c r="A66" s="6"/>
      <c r="B66" s="1"/>
      <c r="C66" s="1"/>
      <c r="D66" s="1"/>
      <c r="E66" s="1"/>
      <c r="F66" s="1"/>
      <c r="G66" s="5"/>
      <c r="H66" s="5"/>
      <c r="I66" s="5"/>
    </row>
    <row r="67" spans="1:21" x14ac:dyDescent="0.35">
      <c r="A67" s="5"/>
      <c r="B67" s="5"/>
      <c r="C67" s="5"/>
      <c r="D67" s="5"/>
      <c r="E67" s="5"/>
      <c r="F67" s="5"/>
      <c r="G67" s="5"/>
      <c r="H67" s="5"/>
      <c r="I67" s="5"/>
    </row>
    <row r="68" spans="1:21" x14ac:dyDescent="0.35">
      <c r="A68" s="5" t="s">
        <v>75</v>
      </c>
      <c r="B68" s="5"/>
      <c r="C68" s="5"/>
      <c r="D68" s="5"/>
      <c r="E68" s="5"/>
      <c r="F68" s="5"/>
      <c r="G68" s="5"/>
      <c r="H68" s="5"/>
      <c r="I68" s="5"/>
    </row>
    <row r="69" spans="1:21" x14ac:dyDescent="0.35">
      <c r="A69" s="5"/>
      <c r="B69" s="5"/>
      <c r="C69" s="5"/>
      <c r="D69" s="5"/>
      <c r="E69" s="5"/>
      <c r="F69" s="5"/>
      <c r="G69" s="5"/>
      <c r="H69" s="5"/>
      <c r="I69" s="5"/>
    </row>
    <row r="70" spans="1:21" x14ac:dyDescent="0.35">
      <c r="A70" s="23" t="s">
        <v>76</v>
      </c>
      <c r="B70" s="24"/>
      <c r="C70" s="24"/>
      <c r="D70" s="24"/>
      <c r="E70" s="24"/>
      <c r="F70" s="24"/>
      <c r="G70" s="24"/>
      <c r="H70" s="25"/>
      <c r="I70" s="5"/>
    </row>
    <row r="71" spans="1:21" x14ac:dyDescent="0.35">
      <c r="A71" s="5" t="s">
        <v>77</v>
      </c>
      <c r="B71" s="5"/>
      <c r="C71" s="5"/>
      <c r="D71" s="5"/>
      <c r="E71" s="5"/>
      <c r="F71" s="5"/>
      <c r="G71" s="5"/>
      <c r="H71" s="5"/>
      <c r="I71" s="5"/>
    </row>
    <row r="72" spans="1:21" x14ac:dyDescent="0.35">
      <c r="A72" s="5">
        <f>SUMPRODUCT(F17:F20,B55:B58)</f>
        <v>16025.454545454546</v>
      </c>
      <c r="B72" s="5" t="s">
        <v>78</v>
      </c>
      <c r="C72" s="5">
        <f>E38*10</f>
        <v>9040</v>
      </c>
      <c r="D72" s="5" t="s">
        <v>79</v>
      </c>
      <c r="E72" s="5"/>
      <c r="F72" s="5"/>
      <c r="G72" s="5"/>
      <c r="H72" s="5"/>
      <c r="I72" s="5"/>
    </row>
    <row r="73" spans="1:21" x14ac:dyDescent="0.35">
      <c r="A73" s="5">
        <f>SUMPRODUCT(F25:F26,B63:B64)</f>
        <v>16371.000000472613</v>
      </c>
      <c r="B73" s="5" t="s">
        <v>78</v>
      </c>
      <c r="C73" s="5">
        <f>F38*5</f>
        <v>9095</v>
      </c>
      <c r="D73" s="5" t="s">
        <v>80</v>
      </c>
      <c r="E73" s="5"/>
      <c r="F73" s="5"/>
      <c r="G73" s="5"/>
      <c r="H73" s="5"/>
      <c r="I73" s="5"/>
    </row>
    <row r="74" spans="1:21" x14ac:dyDescent="0.35">
      <c r="A74" s="5">
        <f>SUMPRODUCT(F21:F24,B59:B62)</f>
        <v>4536</v>
      </c>
      <c r="B74" s="5" t="s">
        <v>78</v>
      </c>
      <c r="C74" s="5">
        <f>D38*8</f>
        <v>4536</v>
      </c>
      <c r="D74" s="5" t="s">
        <v>81</v>
      </c>
      <c r="E74" s="5"/>
      <c r="F74" s="5"/>
      <c r="G74" s="5"/>
      <c r="H74" s="5"/>
      <c r="I74" s="5"/>
    </row>
    <row r="75" spans="1:21" x14ac:dyDescent="0.35">
      <c r="A75" s="5">
        <f>SUMPRODUCT(F3:F16,B41:B54)</f>
        <v>128312.75635578281</v>
      </c>
      <c r="B75" s="5" t="s">
        <v>78</v>
      </c>
      <c r="C75" s="5">
        <f>C38*25</f>
        <v>56600</v>
      </c>
      <c r="D75" s="5" t="s">
        <v>82</v>
      </c>
      <c r="E75" s="5"/>
      <c r="F75" s="5"/>
      <c r="G75" s="5"/>
      <c r="H75" s="5"/>
      <c r="I75" s="5"/>
    </row>
    <row r="76" spans="1:21" x14ac:dyDescent="0.35">
      <c r="A76" s="5">
        <f>SUMPRODUCT(G3:G16,B41:B54)</f>
        <v>168507.84073235764</v>
      </c>
      <c r="B76" s="5" t="s">
        <v>83</v>
      </c>
      <c r="C76" s="5">
        <f>C38*85</f>
        <v>192440</v>
      </c>
      <c r="D76" s="5" t="s">
        <v>84</v>
      </c>
      <c r="E76" s="5"/>
      <c r="F76" s="5"/>
      <c r="G76" s="5"/>
      <c r="H76" s="5"/>
      <c r="I76" s="5"/>
    </row>
    <row r="77" spans="1:21" x14ac:dyDescent="0.35">
      <c r="A77" s="5">
        <f>SUMPRODUCT(H3:H16,B41:B54)</f>
        <v>2603600.0000227275</v>
      </c>
      <c r="B77" s="5" t="s">
        <v>83</v>
      </c>
      <c r="C77" s="5">
        <f>C38*1150</f>
        <v>2603600</v>
      </c>
      <c r="D77" s="5" t="s">
        <v>85</v>
      </c>
      <c r="E77" s="5"/>
      <c r="F77" s="5"/>
      <c r="G77" s="5"/>
      <c r="H77" s="5"/>
      <c r="I77" s="5"/>
    </row>
    <row r="78" spans="1:21" x14ac:dyDescent="0.35">
      <c r="A78" s="5">
        <f>SUMPRODUCT(G21:G24,B59:B62)</f>
        <v>18370.800000000003</v>
      </c>
      <c r="B78" s="5" t="s">
        <v>83</v>
      </c>
      <c r="C78" s="5">
        <f>D38*45</f>
        <v>25515</v>
      </c>
      <c r="D78" s="5" t="s">
        <v>86</v>
      </c>
      <c r="E78" s="5"/>
      <c r="F78" s="5"/>
      <c r="G78" s="5"/>
      <c r="H78" s="5"/>
      <c r="I78" s="5"/>
    </row>
    <row r="79" spans="1:21" x14ac:dyDescent="0.35">
      <c r="A79" s="5">
        <f>SUMPRODUCT(H21:H24,B59:B62)</f>
        <v>93214.8</v>
      </c>
      <c r="B79" s="5" t="s">
        <v>83</v>
      </c>
      <c r="C79" s="5">
        <f>D38*500</f>
        <v>283500</v>
      </c>
      <c r="D79" s="5" t="s">
        <v>87</v>
      </c>
      <c r="E79" s="5"/>
      <c r="F79" s="5"/>
      <c r="G79" s="5"/>
      <c r="H79" s="5"/>
      <c r="I79" s="5"/>
      <c r="J79" s="5"/>
    </row>
    <row r="80" spans="1:21" x14ac:dyDescent="0.35">
      <c r="A80" s="5">
        <f>SUMPRODUCT(G25:G26,B63:B64)</f>
        <v>1637.0999999527385</v>
      </c>
      <c r="B80" s="5" t="s">
        <v>83</v>
      </c>
      <c r="C80" s="5">
        <f>F38*20</f>
        <v>36380</v>
      </c>
      <c r="D80" s="5" t="s">
        <v>88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9" x14ac:dyDescent="0.35">
      <c r="A81" s="5">
        <f>SUMPRODUCT(H25:H26,B63:B64)</f>
        <v>763980.00000945223</v>
      </c>
      <c r="B81" s="5" t="s">
        <v>83</v>
      </c>
      <c r="C81" s="5">
        <f>F38*500</f>
        <v>909500</v>
      </c>
      <c r="D81" s="5" t="s">
        <v>89</v>
      </c>
      <c r="E81" s="5"/>
      <c r="F81" s="5"/>
      <c r="G81" s="5"/>
      <c r="H81" s="5"/>
      <c r="I81" s="5"/>
    </row>
    <row r="82" spans="1:9" x14ac:dyDescent="0.35">
      <c r="A82" s="5">
        <f>SUMPRODUCT(G17:G20,B55:B58)</f>
        <v>16066.545454545456</v>
      </c>
      <c r="B82" s="5" t="s">
        <v>83</v>
      </c>
      <c r="C82" s="5">
        <f>E38*35</f>
        <v>31640</v>
      </c>
      <c r="D82" s="5" t="s">
        <v>90</v>
      </c>
      <c r="E82" s="5"/>
      <c r="F82" s="5"/>
      <c r="G82" s="5"/>
      <c r="H82" s="5"/>
      <c r="I82" s="5"/>
    </row>
    <row r="83" spans="1:9" x14ac:dyDescent="0.35">
      <c r="A83" s="5">
        <f>SUMPRODUCT(H17:H20,B55:B58)</f>
        <v>452000</v>
      </c>
      <c r="B83" s="5" t="s">
        <v>83</v>
      </c>
      <c r="C83" s="5">
        <f>E38*500</f>
        <v>452000</v>
      </c>
      <c r="D83" s="5" t="s">
        <v>91</v>
      </c>
      <c r="E83" s="5"/>
      <c r="F83" s="5"/>
      <c r="G83" s="5"/>
      <c r="H83" s="5"/>
      <c r="I83" s="5"/>
    </row>
    <row r="84" spans="1:9" x14ac:dyDescent="0.3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35">
      <c r="A85" s="5">
        <f>SUM(D41:D64)</f>
        <v>4999.9999999402062</v>
      </c>
      <c r="B85" s="5" t="s">
        <v>83</v>
      </c>
      <c r="C85" s="5">
        <v>5000</v>
      </c>
      <c r="D85" s="5" t="s">
        <v>92</v>
      </c>
      <c r="E85" s="5"/>
      <c r="F85" s="5"/>
      <c r="G85" s="5"/>
      <c r="H85" s="5"/>
      <c r="I85" s="5"/>
    </row>
    <row r="86" spans="1:9" x14ac:dyDescent="0.35">
      <c r="A86" s="5">
        <f>SUMPRODUCT(B41:B64,F41:F64)</f>
        <v>2264</v>
      </c>
      <c r="B86" s="5" t="s">
        <v>60</v>
      </c>
      <c r="C86" s="5">
        <f>C38</f>
        <v>2264</v>
      </c>
      <c r="D86" s="5" t="s">
        <v>93</v>
      </c>
      <c r="E86" s="5"/>
      <c r="F86" s="5"/>
      <c r="G86" s="5"/>
      <c r="H86" s="5"/>
      <c r="I86" s="5"/>
    </row>
    <row r="87" spans="1:9" x14ac:dyDescent="0.35">
      <c r="A87" s="5">
        <f>SUMPRODUCT(B41:B64,G41:G64)</f>
        <v>566</v>
      </c>
      <c r="B87" s="5" t="s">
        <v>60</v>
      </c>
      <c r="C87" s="5">
        <f>C38*0.25</f>
        <v>566</v>
      </c>
      <c r="D87" s="5" t="s">
        <v>94</v>
      </c>
      <c r="E87" s="5"/>
      <c r="F87" s="5"/>
      <c r="G87" s="5"/>
      <c r="H87" s="5"/>
      <c r="I87" s="5"/>
    </row>
    <row r="88" spans="1:9" x14ac:dyDescent="0.35">
      <c r="A88" s="5">
        <f>SUMPRODUCT(B41:B64,H41:H64)</f>
        <v>4344.1890905553419</v>
      </c>
      <c r="B88" s="5" t="s">
        <v>60</v>
      </c>
      <c r="C88" s="5">
        <f>C38*0.1</f>
        <v>226.4</v>
      </c>
      <c r="D88" s="5" t="s">
        <v>95</v>
      </c>
      <c r="E88" s="5"/>
      <c r="F88" s="5"/>
      <c r="G88" s="5"/>
      <c r="H88" s="5"/>
      <c r="I88" s="5"/>
    </row>
    <row r="89" spans="1:9" x14ac:dyDescent="0.35">
      <c r="A89" s="5">
        <f>SUMPRODUCT(B41:B64,I41:I64)</f>
        <v>4528.0000000036862</v>
      </c>
      <c r="B89" s="5" t="s">
        <v>60</v>
      </c>
      <c r="C89" s="5">
        <f>C38*2</f>
        <v>4528</v>
      </c>
      <c r="D89" s="5" t="s">
        <v>96</v>
      </c>
      <c r="E89" s="5"/>
      <c r="F89" s="5"/>
      <c r="G89" s="5"/>
      <c r="H89" s="5"/>
      <c r="I89" s="5"/>
    </row>
    <row r="90" spans="1:9" x14ac:dyDescent="0.35">
      <c r="A90" s="5">
        <f>SUMPRODUCT(B41:B64,J41:J64)</f>
        <v>566</v>
      </c>
      <c r="B90" s="5" t="s">
        <v>60</v>
      </c>
      <c r="C90" s="8">
        <f>C38*0.25</f>
        <v>566</v>
      </c>
      <c r="D90" s="5" t="s">
        <v>97</v>
      </c>
      <c r="E90" s="5"/>
      <c r="F90" s="5"/>
      <c r="G90" s="5"/>
      <c r="H90" s="5"/>
      <c r="I90" s="5"/>
    </row>
    <row r="91" spans="1:9" x14ac:dyDescent="0.35">
      <c r="A91" s="5">
        <f>SUMPRODUCT(B41:B64,K41:K64)</f>
        <v>6792</v>
      </c>
      <c r="B91" s="5" t="s">
        <v>60</v>
      </c>
      <c r="C91" s="5">
        <f>C38*3</f>
        <v>6792</v>
      </c>
      <c r="D91" s="5" t="s">
        <v>98</v>
      </c>
      <c r="E91" s="5"/>
      <c r="F91" s="5"/>
      <c r="G91" s="5"/>
      <c r="H91" s="5"/>
      <c r="I91" s="5"/>
    </row>
    <row r="92" spans="1:9" x14ac:dyDescent="0.35">
      <c r="A92" s="5">
        <f>SUMPRODUCT(B41:B64,L41:L64)</f>
        <v>2876.3636363636365</v>
      </c>
      <c r="B92" s="5" t="s">
        <v>60</v>
      </c>
      <c r="C92" s="5">
        <f>E38</f>
        <v>904</v>
      </c>
      <c r="D92" s="5" t="s">
        <v>99</v>
      </c>
      <c r="E92" s="5"/>
      <c r="F92" s="5"/>
      <c r="G92" s="5"/>
      <c r="H92" s="5"/>
      <c r="I92" s="5"/>
    </row>
    <row r="93" spans="1:9" x14ac:dyDescent="0.35">
      <c r="A93" s="5">
        <f>SUMPRODUCT(B41:B64,M41:M64)</f>
        <v>904</v>
      </c>
      <c r="B93" s="5" t="s">
        <v>60</v>
      </c>
      <c r="C93" s="5">
        <f>E38</f>
        <v>904</v>
      </c>
      <c r="D93" s="5" t="s">
        <v>100</v>
      </c>
      <c r="E93" s="5"/>
      <c r="F93" s="5"/>
      <c r="G93" s="5"/>
      <c r="H93" s="5"/>
      <c r="I93" s="5"/>
    </row>
    <row r="94" spans="1:9" x14ac:dyDescent="0.35">
      <c r="A94" s="5">
        <f>SUMPRODUCT(B41:B64,N41:N64)</f>
        <v>4422.6000000000004</v>
      </c>
      <c r="B94" s="5" t="s">
        <v>60</v>
      </c>
      <c r="C94" s="5">
        <f>D38*0.2</f>
        <v>113.4</v>
      </c>
      <c r="D94" s="5" t="s">
        <v>101</v>
      </c>
      <c r="E94" s="5"/>
      <c r="F94" s="5"/>
      <c r="G94" s="5"/>
      <c r="H94" s="5"/>
      <c r="I94" s="5"/>
    </row>
    <row r="95" spans="1:9" x14ac:dyDescent="0.35">
      <c r="A95" s="5">
        <f>SUMPRODUCT(B41:B64,O41:O64)</f>
        <v>113.4</v>
      </c>
      <c r="B95" s="5" t="s">
        <v>60</v>
      </c>
      <c r="C95" s="5">
        <f>D38*0.2</f>
        <v>113.4</v>
      </c>
      <c r="D95" s="5" t="s">
        <v>102</v>
      </c>
      <c r="E95" s="5"/>
      <c r="F95" s="5"/>
      <c r="G95" s="5"/>
      <c r="H95" s="5"/>
      <c r="I95" s="5"/>
    </row>
    <row r="96" spans="1:9" x14ac:dyDescent="0.35">
      <c r="A96" s="5">
        <f>SUMPRODUCT(B41:B64,P41:P64)</f>
        <v>5457</v>
      </c>
      <c r="B96" s="5" t="s">
        <v>60</v>
      </c>
      <c r="C96" s="5">
        <f>F38*3</f>
        <v>5457</v>
      </c>
      <c r="D96" s="5" t="s">
        <v>103</v>
      </c>
      <c r="E96" s="5"/>
      <c r="F96" s="5"/>
      <c r="G96" s="5"/>
      <c r="H96" s="5"/>
      <c r="I96" s="5"/>
    </row>
    <row r="97" spans="1:9" x14ac:dyDescent="0.35">
      <c r="A97" s="5">
        <f>SUMPRODUCT(B41:B64,Q41:Q64)</f>
        <v>4528</v>
      </c>
      <c r="B97" s="5" t="s">
        <v>60</v>
      </c>
      <c r="C97" s="5">
        <f>C38*2</f>
        <v>4528</v>
      </c>
      <c r="D97" s="5" t="s">
        <v>104</v>
      </c>
      <c r="E97" s="5"/>
      <c r="F97" s="5"/>
      <c r="G97" s="5"/>
      <c r="H97" s="5"/>
      <c r="I97" s="5"/>
    </row>
    <row r="98" spans="1:9" x14ac:dyDescent="0.35">
      <c r="A98" s="5"/>
      <c r="B98" s="5"/>
      <c r="C98" s="5"/>
      <c r="D98" s="5"/>
      <c r="E98" s="5"/>
      <c r="F98" s="5"/>
      <c r="G98" s="5"/>
      <c r="H98" s="5"/>
      <c r="I98" s="5"/>
    </row>
  </sheetData>
  <mergeCells count="4">
    <mergeCell ref="A27:I27"/>
    <mergeCell ref="A39:I39"/>
    <mergeCell ref="A70:H70"/>
    <mergeCell ref="A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F193-C2EF-4767-96D0-82720070FF2A}">
  <dimension ref="A1:E62"/>
  <sheetViews>
    <sheetView showGridLines="0" workbookViewId="0"/>
  </sheetViews>
  <sheetFormatPr defaultRowHeight="14.5" x14ac:dyDescent="0.35"/>
  <cols>
    <col min="1" max="1" width="2.1796875" customWidth="1"/>
    <col min="2" max="2" width="6" bestFit="1" customWidth="1"/>
    <col min="3" max="3" width="52.36328125" bestFit="1" customWidth="1"/>
    <col min="4" max="4" width="11.81640625" bestFit="1" customWidth="1"/>
    <col min="5" max="5" width="12.453125" bestFit="1" customWidth="1"/>
  </cols>
  <sheetData>
    <row r="1" spans="1:5" x14ac:dyDescent="0.35">
      <c r="A1" s="14" t="s">
        <v>108</v>
      </c>
    </row>
    <row r="2" spans="1:5" x14ac:dyDescent="0.35">
      <c r="A2" s="14" t="s">
        <v>222</v>
      </c>
    </row>
    <row r="3" spans="1:5" x14ac:dyDescent="0.35">
      <c r="A3" s="14" t="s">
        <v>223</v>
      </c>
    </row>
    <row r="6" spans="1:5" ht="15" thickBot="1" x14ac:dyDescent="0.4">
      <c r="A6" t="s">
        <v>111</v>
      </c>
    </row>
    <row r="7" spans="1:5" x14ac:dyDescent="0.35">
      <c r="B7" s="17"/>
      <c r="C7" s="17"/>
      <c r="D7" s="17" t="s">
        <v>114</v>
      </c>
      <c r="E7" s="17" t="s">
        <v>116</v>
      </c>
    </row>
    <row r="8" spans="1:5" ht="15" thickBot="1" x14ac:dyDescent="0.4">
      <c r="B8" s="18" t="s">
        <v>112</v>
      </c>
      <c r="C8" s="18" t="s">
        <v>113</v>
      </c>
      <c r="D8" s="18" t="s">
        <v>115</v>
      </c>
      <c r="E8" s="18" t="s">
        <v>117</v>
      </c>
    </row>
    <row r="9" spans="1:5" x14ac:dyDescent="0.35">
      <c r="B9" s="15" t="s">
        <v>120</v>
      </c>
      <c r="C9" s="15" t="s">
        <v>121</v>
      </c>
      <c r="D9" s="15">
        <v>2264</v>
      </c>
      <c r="E9" s="15">
        <v>0</v>
      </c>
    </row>
    <row r="10" spans="1:5" x14ac:dyDescent="0.35">
      <c r="B10" s="15" t="s">
        <v>122</v>
      </c>
      <c r="C10" s="15" t="s">
        <v>123</v>
      </c>
      <c r="D10" s="15">
        <v>0</v>
      </c>
      <c r="E10" s="15">
        <v>5.653984454403236E-2</v>
      </c>
    </row>
    <row r="11" spans="1:5" x14ac:dyDescent="0.35">
      <c r="B11" s="15" t="s">
        <v>124</v>
      </c>
      <c r="C11" s="15" t="s">
        <v>125</v>
      </c>
      <c r="D11" s="15">
        <v>566</v>
      </c>
      <c r="E11" s="15">
        <v>0</v>
      </c>
    </row>
    <row r="12" spans="1:5" x14ac:dyDescent="0.35">
      <c r="B12" s="15" t="s">
        <v>126</v>
      </c>
      <c r="C12" s="15" t="s">
        <v>127</v>
      </c>
      <c r="D12" s="15">
        <v>0</v>
      </c>
      <c r="E12" s="15">
        <v>0.30499582367867006</v>
      </c>
    </row>
    <row r="13" spans="1:5" x14ac:dyDescent="0.35">
      <c r="B13" s="15" t="s">
        <v>128</v>
      </c>
      <c r="C13" s="15" t="s">
        <v>129</v>
      </c>
      <c r="D13" s="15">
        <v>4528</v>
      </c>
      <c r="E13" s="15">
        <v>0</v>
      </c>
    </row>
    <row r="14" spans="1:5" x14ac:dyDescent="0.35">
      <c r="B14" s="15" t="s">
        <v>130</v>
      </c>
      <c r="C14" s="15" t="s">
        <v>131</v>
      </c>
      <c r="D14" s="15">
        <v>0</v>
      </c>
      <c r="E14" s="15">
        <v>2.0763703905981745</v>
      </c>
    </row>
    <row r="15" spans="1:5" x14ac:dyDescent="0.35">
      <c r="B15" s="15" t="s">
        <v>132</v>
      </c>
      <c r="C15" s="15" t="s">
        <v>133</v>
      </c>
      <c r="D15" s="15">
        <v>4344.1890905553419</v>
      </c>
      <c r="E15" s="15">
        <v>0</v>
      </c>
    </row>
    <row r="16" spans="1:5" x14ac:dyDescent="0.35">
      <c r="B16" s="15" t="s">
        <v>134</v>
      </c>
      <c r="C16" s="15" t="s">
        <v>135</v>
      </c>
      <c r="D16" s="15">
        <v>0</v>
      </c>
      <c r="E16" s="15">
        <v>1.0791603509509491</v>
      </c>
    </row>
    <row r="17" spans="2:5" x14ac:dyDescent="0.35">
      <c r="B17" s="15" t="s">
        <v>136</v>
      </c>
      <c r="C17" s="15" t="s">
        <v>137</v>
      </c>
      <c r="D17" s="15">
        <v>3579.8109116141886</v>
      </c>
      <c r="E17" s="15">
        <v>0</v>
      </c>
    </row>
    <row r="18" spans="2:5" x14ac:dyDescent="0.35">
      <c r="B18" s="15" t="s">
        <v>138</v>
      </c>
      <c r="C18" s="15" t="s">
        <v>139</v>
      </c>
      <c r="D18" s="15">
        <v>948.18908838949733</v>
      </c>
      <c r="E18" s="15">
        <v>0</v>
      </c>
    </row>
    <row r="19" spans="2:5" x14ac:dyDescent="0.35">
      <c r="B19" s="15" t="s">
        <v>140</v>
      </c>
      <c r="C19" s="15" t="s">
        <v>141</v>
      </c>
      <c r="D19" s="15">
        <v>566</v>
      </c>
      <c r="E19" s="15">
        <v>0</v>
      </c>
    </row>
    <row r="20" spans="2:5" x14ac:dyDescent="0.35">
      <c r="B20" s="15" t="s">
        <v>142</v>
      </c>
      <c r="C20" s="15" t="s">
        <v>143</v>
      </c>
      <c r="D20" s="15">
        <v>0</v>
      </c>
      <c r="E20" s="15">
        <v>0.12001415388012747</v>
      </c>
    </row>
    <row r="21" spans="2:5" x14ac:dyDescent="0.35">
      <c r="B21" s="15" t="s">
        <v>144</v>
      </c>
      <c r="C21" s="15" t="s">
        <v>145</v>
      </c>
      <c r="D21" s="15">
        <v>6792</v>
      </c>
      <c r="E21" s="15">
        <v>0</v>
      </c>
    </row>
    <row r="22" spans="2:5" x14ac:dyDescent="0.35">
      <c r="B22" s="15" t="s">
        <v>146</v>
      </c>
      <c r="C22" s="15" t="s">
        <v>147</v>
      </c>
      <c r="D22" s="15">
        <v>0</v>
      </c>
      <c r="E22" s="15">
        <v>0.46972539182557616</v>
      </c>
    </row>
    <row r="23" spans="2:5" x14ac:dyDescent="0.35">
      <c r="B23" s="15" t="s">
        <v>148</v>
      </c>
      <c r="C23" s="15" t="s">
        <v>149</v>
      </c>
      <c r="D23" s="15">
        <v>0</v>
      </c>
      <c r="E23" s="15">
        <v>1.4473157708447896E-2</v>
      </c>
    </row>
    <row r="24" spans="2:5" x14ac:dyDescent="0.35">
      <c r="B24" s="15" t="s">
        <v>150</v>
      </c>
      <c r="C24" s="15" t="s">
        <v>151</v>
      </c>
      <c r="D24" s="15">
        <v>2876.3636363636365</v>
      </c>
      <c r="E24" s="15">
        <v>0</v>
      </c>
    </row>
    <row r="25" spans="2:5" x14ac:dyDescent="0.35">
      <c r="B25" s="15" t="s">
        <v>152</v>
      </c>
      <c r="C25" s="15" t="s">
        <v>153</v>
      </c>
      <c r="D25" s="15">
        <v>904</v>
      </c>
      <c r="E25" s="15">
        <v>0</v>
      </c>
    </row>
    <row r="26" spans="2:5" x14ac:dyDescent="0.35">
      <c r="B26" s="15" t="s">
        <v>154</v>
      </c>
      <c r="C26" s="15" t="s">
        <v>155</v>
      </c>
      <c r="D26" s="15">
        <v>0</v>
      </c>
      <c r="E26" s="15">
        <v>0.20197023851453616</v>
      </c>
    </row>
    <row r="27" spans="2:5" x14ac:dyDescent="0.35">
      <c r="B27" s="15" t="s">
        <v>156</v>
      </c>
      <c r="C27" s="15" t="s">
        <v>157</v>
      </c>
      <c r="D27" s="15">
        <v>0</v>
      </c>
      <c r="E27" s="15">
        <v>6.0013865830169299E-3</v>
      </c>
    </row>
    <row r="28" spans="2:5" x14ac:dyDescent="0.35">
      <c r="B28" s="15" t="s">
        <v>158</v>
      </c>
      <c r="C28" s="15" t="s">
        <v>159</v>
      </c>
      <c r="D28" s="15">
        <v>4422.6000000000004</v>
      </c>
      <c r="E28" s="15">
        <v>0</v>
      </c>
    </row>
    <row r="29" spans="2:5" x14ac:dyDescent="0.35">
      <c r="B29" s="15" t="s">
        <v>160</v>
      </c>
      <c r="C29" s="15" t="s">
        <v>161</v>
      </c>
      <c r="D29" s="15">
        <v>113.4</v>
      </c>
      <c r="E29" s="15">
        <v>0</v>
      </c>
    </row>
    <row r="30" spans="2:5" x14ac:dyDescent="0.35">
      <c r="B30" s="15" t="s">
        <v>162</v>
      </c>
      <c r="C30" s="15" t="s">
        <v>163</v>
      </c>
      <c r="D30" s="15">
        <v>0</v>
      </c>
      <c r="E30" s="15">
        <v>0.96000074758377862</v>
      </c>
    </row>
    <row r="31" spans="2:5" x14ac:dyDescent="0.35">
      <c r="B31" s="15" t="s">
        <v>164</v>
      </c>
      <c r="C31" s="15" t="s">
        <v>165</v>
      </c>
      <c r="D31" s="15">
        <v>4.7261426018670437E-7</v>
      </c>
      <c r="E31" s="15">
        <v>5.611149738564522E-2</v>
      </c>
    </row>
    <row r="32" spans="2:5" ht="15" thickBot="1" x14ac:dyDescent="0.4">
      <c r="B32" s="16" t="s">
        <v>166</v>
      </c>
      <c r="C32" s="16" t="s">
        <v>167</v>
      </c>
      <c r="D32" s="16">
        <v>5456.9999995273856</v>
      </c>
      <c r="E32" s="16">
        <v>0</v>
      </c>
    </row>
    <row r="34" spans="1:5" ht="15" thickBot="1" x14ac:dyDescent="0.4">
      <c r="A34" t="s">
        <v>76</v>
      </c>
    </row>
    <row r="35" spans="1:5" x14ac:dyDescent="0.35">
      <c r="B35" s="17"/>
      <c r="C35" s="17"/>
      <c r="D35" s="17" t="s">
        <v>114</v>
      </c>
      <c r="E35" s="17" t="s">
        <v>118</v>
      </c>
    </row>
    <row r="36" spans="1:5" ht="15" thickBot="1" x14ac:dyDescent="0.4">
      <c r="B36" s="18" t="s">
        <v>112</v>
      </c>
      <c r="C36" s="18" t="s">
        <v>113</v>
      </c>
      <c r="D36" s="18" t="s">
        <v>115</v>
      </c>
      <c r="E36" s="18" t="s">
        <v>119</v>
      </c>
    </row>
    <row r="37" spans="1:5" x14ac:dyDescent="0.35">
      <c r="B37" s="15" t="s">
        <v>192</v>
      </c>
      <c r="C37" s="15" t="s">
        <v>77</v>
      </c>
      <c r="D37" s="15">
        <v>16025.454545454546</v>
      </c>
      <c r="E37" s="15">
        <v>0</v>
      </c>
    </row>
    <row r="38" spans="1:5" x14ac:dyDescent="0.35">
      <c r="B38" s="15" t="s">
        <v>193</v>
      </c>
      <c r="C38" s="15" t="s">
        <v>77</v>
      </c>
      <c r="D38" s="15">
        <v>16371.000000472613</v>
      </c>
      <c r="E38" s="15">
        <v>0</v>
      </c>
    </row>
    <row r="39" spans="1:5" x14ac:dyDescent="0.35">
      <c r="B39" s="15" t="s">
        <v>194</v>
      </c>
      <c r="C39" s="15" t="s">
        <v>77</v>
      </c>
      <c r="D39" s="15">
        <v>4536</v>
      </c>
      <c r="E39" s="15">
        <v>0.25122238876783548</v>
      </c>
    </row>
    <row r="40" spans="1:5" x14ac:dyDescent="0.35">
      <c r="B40" s="15" t="s">
        <v>195</v>
      </c>
      <c r="C40" s="15" t="s">
        <v>77</v>
      </c>
      <c r="D40" s="15">
        <v>128312.75635578281</v>
      </c>
      <c r="E40" s="15">
        <v>0</v>
      </c>
    </row>
    <row r="41" spans="1:5" x14ac:dyDescent="0.35">
      <c r="B41" s="15" t="s">
        <v>196</v>
      </c>
      <c r="C41" s="15" t="s">
        <v>77</v>
      </c>
      <c r="D41" s="15">
        <v>168507.84073235764</v>
      </c>
      <c r="E41" s="15">
        <v>0</v>
      </c>
    </row>
    <row r="42" spans="1:5" x14ac:dyDescent="0.35">
      <c r="B42" s="15" t="s">
        <v>197</v>
      </c>
      <c r="C42" s="15" t="s">
        <v>77</v>
      </c>
      <c r="D42" s="15">
        <v>2603600.0000227275</v>
      </c>
      <c r="E42" s="15">
        <v>-3.7777721592821049E-2</v>
      </c>
    </row>
    <row r="43" spans="1:5" x14ac:dyDescent="0.35">
      <c r="B43" s="15" t="s">
        <v>198</v>
      </c>
      <c r="C43" s="15" t="s">
        <v>77</v>
      </c>
      <c r="D43" s="15">
        <v>18370.800000000003</v>
      </c>
      <c r="E43" s="15">
        <v>0</v>
      </c>
    </row>
    <row r="44" spans="1:5" x14ac:dyDescent="0.35">
      <c r="B44" s="15" t="s">
        <v>199</v>
      </c>
      <c r="C44" s="15" t="s">
        <v>77</v>
      </c>
      <c r="D44" s="15">
        <v>93214.8</v>
      </c>
      <c r="E44" s="15">
        <v>0</v>
      </c>
    </row>
    <row r="45" spans="1:5" x14ac:dyDescent="0.35">
      <c r="B45" s="15" t="s">
        <v>200</v>
      </c>
      <c r="C45" s="15" t="s">
        <v>77</v>
      </c>
      <c r="D45" s="15">
        <v>1637.0999999527385</v>
      </c>
      <c r="E45" s="15">
        <v>0</v>
      </c>
    </row>
    <row r="46" spans="1:5" x14ac:dyDescent="0.35">
      <c r="B46" s="15" t="s">
        <v>201</v>
      </c>
      <c r="C46" s="15" t="s">
        <v>77</v>
      </c>
      <c r="D46" s="15">
        <v>763980.00000945223</v>
      </c>
      <c r="E46" s="15">
        <v>0</v>
      </c>
    </row>
    <row r="47" spans="1:5" x14ac:dyDescent="0.35">
      <c r="B47" s="15" t="s">
        <v>202</v>
      </c>
      <c r="C47" s="15" t="s">
        <v>77</v>
      </c>
      <c r="D47" s="15">
        <v>16066.545454545456</v>
      </c>
      <c r="E47" s="15">
        <v>0</v>
      </c>
    </row>
    <row r="48" spans="1:5" x14ac:dyDescent="0.35">
      <c r="B48" s="15" t="s">
        <v>203</v>
      </c>
      <c r="C48" s="15" t="s">
        <v>77</v>
      </c>
      <c r="D48" s="15">
        <v>452000</v>
      </c>
      <c r="E48" s="15">
        <v>-1.5025238640045038E-3</v>
      </c>
    </row>
    <row r="49" spans="2:5" x14ac:dyDescent="0.35">
      <c r="B49" s="15" t="s">
        <v>204</v>
      </c>
      <c r="C49" s="15" t="s">
        <v>77</v>
      </c>
      <c r="D49" s="15">
        <v>4999.9999999402062</v>
      </c>
      <c r="E49" s="15">
        <v>0</v>
      </c>
    </row>
    <row r="50" spans="2:5" x14ac:dyDescent="0.35">
      <c r="B50" s="15" t="s">
        <v>204</v>
      </c>
      <c r="C50" s="15" t="s">
        <v>77</v>
      </c>
      <c r="D50" s="15">
        <v>4999.9999999402062</v>
      </c>
      <c r="E50" s="15">
        <v>3.3055543164797347</v>
      </c>
    </row>
    <row r="51" spans="2:5" x14ac:dyDescent="0.35">
      <c r="B51" s="15" t="s">
        <v>205</v>
      </c>
      <c r="C51" s="15" t="s">
        <v>77</v>
      </c>
      <c r="D51" s="15">
        <v>2264</v>
      </c>
      <c r="E51" s="15">
        <v>8.104269463350521</v>
      </c>
    </row>
    <row r="52" spans="2:5" x14ac:dyDescent="0.35">
      <c r="B52" s="15" t="s">
        <v>206</v>
      </c>
      <c r="C52" s="15" t="s">
        <v>77</v>
      </c>
      <c r="D52" s="15">
        <v>566</v>
      </c>
      <c r="E52" s="15">
        <v>1.188886610328916</v>
      </c>
    </row>
    <row r="53" spans="2:5" x14ac:dyDescent="0.35">
      <c r="B53" s="15" t="s">
        <v>207</v>
      </c>
      <c r="C53" s="15" t="s">
        <v>77</v>
      </c>
      <c r="D53" s="15">
        <v>4344.1890905553419</v>
      </c>
      <c r="E53" s="15">
        <v>0</v>
      </c>
    </row>
    <row r="54" spans="2:5" x14ac:dyDescent="0.35">
      <c r="B54" s="15" t="s">
        <v>208</v>
      </c>
      <c r="C54" s="15" t="s">
        <v>77</v>
      </c>
      <c r="D54" s="15">
        <v>4528.0000000036862</v>
      </c>
      <c r="E54" s="15">
        <v>11.734706235782278</v>
      </c>
    </row>
    <row r="55" spans="2:5" x14ac:dyDescent="0.35">
      <c r="B55" s="15" t="s">
        <v>209</v>
      </c>
      <c r="C55" s="15" t="s">
        <v>77</v>
      </c>
      <c r="D55" s="15">
        <v>566</v>
      </c>
      <c r="E55" s="15">
        <v>0.78138810608555687</v>
      </c>
    </row>
    <row r="56" spans="2:5" x14ac:dyDescent="0.35">
      <c r="B56" s="15" t="s">
        <v>210</v>
      </c>
      <c r="C56" s="15" t="s">
        <v>77</v>
      </c>
      <c r="D56" s="15">
        <v>6792</v>
      </c>
      <c r="E56" s="15">
        <v>3.7588838341855402</v>
      </c>
    </row>
    <row r="57" spans="2:5" x14ac:dyDescent="0.35">
      <c r="B57" s="15" t="s">
        <v>211</v>
      </c>
      <c r="C57" s="15" t="s">
        <v>77</v>
      </c>
      <c r="D57" s="15">
        <v>2876.3636363636365</v>
      </c>
      <c r="E57" s="15">
        <v>0</v>
      </c>
    </row>
    <row r="58" spans="2:5" x14ac:dyDescent="0.35">
      <c r="B58" s="15" t="s">
        <v>212</v>
      </c>
      <c r="C58" s="15" t="s">
        <v>77</v>
      </c>
      <c r="D58" s="15">
        <v>904</v>
      </c>
      <c r="E58" s="15">
        <v>0.57482315081200508</v>
      </c>
    </row>
    <row r="59" spans="2:5" x14ac:dyDescent="0.35">
      <c r="B59" s="15" t="s">
        <v>213</v>
      </c>
      <c r="C59" s="15" t="s">
        <v>77</v>
      </c>
      <c r="D59" s="15">
        <v>4422.6000000000004</v>
      </c>
      <c r="E59" s="15">
        <v>0</v>
      </c>
    </row>
    <row r="60" spans="2:5" x14ac:dyDescent="0.35">
      <c r="B60" s="15" t="s">
        <v>214</v>
      </c>
      <c r="C60" s="15" t="s">
        <v>77</v>
      </c>
      <c r="D60" s="15">
        <v>113.4</v>
      </c>
      <c r="E60" s="15">
        <v>2.4929445783632627</v>
      </c>
    </row>
    <row r="61" spans="2:5" x14ac:dyDescent="0.35">
      <c r="B61" s="15" t="s">
        <v>215</v>
      </c>
      <c r="C61" s="15" t="s">
        <v>77</v>
      </c>
      <c r="D61" s="15">
        <v>5457</v>
      </c>
      <c r="E61" s="15">
        <v>0.27861121313789722</v>
      </c>
    </row>
    <row r="62" spans="2:5" ht="15" thickBot="1" x14ac:dyDescent="0.4">
      <c r="B62" s="16" t="s">
        <v>216</v>
      </c>
      <c r="C62" s="16" t="s">
        <v>77</v>
      </c>
      <c r="D62" s="16">
        <v>4528</v>
      </c>
      <c r="E62" s="16">
        <v>2.4461077270903924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Model1</vt:lpstr>
      <vt:lpstr>Sensitivity Report 1</vt:lpstr>
      <vt:lpstr>Model2</vt:lpstr>
      <vt:lpstr>Sensitivity Report 2</vt:lpstr>
      <vt:lpstr>Model3</vt:lpstr>
      <vt:lpstr>Sensitivity Report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Oumou Barry</cp:lastModifiedBy>
  <dcterms:created xsi:type="dcterms:W3CDTF">2015-06-05T18:17:20Z</dcterms:created>
  <dcterms:modified xsi:type="dcterms:W3CDTF">2024-07-05T17:35:43Z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3692d9c4-73b8-49db-82bf-b55ded639229</vt:lpwstr>
  </property>
</Properties>
</file>