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120" yWindow="-120" windowWidth="20730" windowHeight="11160" tabRatio="934" activeTab="8"/>
  </bookViews>
  <sheets>
    <sheet name="1NoMakina" sheetId="6" r:id="rId1"/>
    <sheet name="SevkAdetleri" sheetId="17" r:id="rId2"/>
    <sheet name="TOPLAMBASKI" sheetId="18" r:id="rId3"/>
    <sheet name="H.M.KOD" sheetId="2" r:id="rId4"/>
    <sheet name="H.M.Alım" sheetId="3" r:id="rId5"/>
    <sheet name="H.M.Tüketim" sheetId="4" r:id="rId6"/>
    <sheet name="H.M.STOK" sheetId="5" r:id="rId7"/>
    <sheet name="BoyaAlım " sheetId="19" r:id="rId8"/>
    <sheet name="BoyaTüketim" sheetId="15" r:id="rId9"/>
    <sheet name="BoyaStok" sheetId="21" r:id="rId10"/>
    <sheet name="YMKODLARI " sheetId="29" r:id="rId11"/>
    <sheet name="SbKodları" sheetId="14" r:id="rId1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2"/>
  <c r="E3" i="4"/>
  <c r="E4"/>
  <c r="E5"/>
  <c r="E6"/>
  <c r="E7"/>
  <c r="E8"/>
  <c r="E9"/>
  <c r="E10"/>
  <c r="E11"/>
  <c r="E12"/>
  <c r="E13"/>
  <c r="E14"/>
  <c r="E15"/>
  <c r="E16"/>
  <c r="E17"/>
  <c r="E2"/>
  <c r="D3" i="1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F320" s="1"/>
  <c r="D321"/>
  <c r="A9"/>
  <c r="C9" s="1"/>
  <c r="B9"/>
  <c r="G9"/>
  <c r="H9"/>
  <c r="I9"/>
  <c r="J9"/>
  <c r="K9"/>
  <c r="L9"/>
  <c r="M9"/>
  <c r="N9"/>
  <c r="O9"/>
  <c r="P9"/>
  <c r="Q9"/>
  <c r="R9"/>
  <c r="A13"/>
  <c r="B13" s="1"/>
  <c r="C13"/>
  <c r="H13"/>
  <c r="J13"/>
  <c r="L13"/>
  <c r="N13"/>
  <c r="P13"/>
  <c r="R13"/>
  <c r="A17"/>
  <c r="B17"/>
  <c r="C17"/>
  <c r="F17"/>
  <c r="G17"/>
  <c r="H17"/>
  <c r="I17"/>
  <c r="J17"/>
  <c r="K17"/>
  <c r="L17"/>
  <c r="M17"/>
  <c r="N17"/>
  <c r="O17"/>
  <c r="P17"/>
  <c r="Q17"/>
  <c r="R17"/>
  <c r="A21"/>
  <c r="J21"/>
  <c r="N21"/>
  <c r="R21"/>
  <c r="A25"/>
  <c r="C25" s="1"/>
  <c r="B25"/>
  <c r="G25"/>
  <c r="I25"/>
  <c r="J25"/>
  <c r="K25"/>
  <c r="M25"/>
  <c r="N25"/>
  <c r="O25"/>
  <c r="Q25"/>
  <c r="R25"/>
  <c r="A29"/>
  <c r="B29" s="1"/>
  <c r="C29"/>
  <c r="H29"/>
  <c r="J29"/>
  <c r="L29"/>
  <c r="N29"/>
  <c r="P29"/>
  <c r="R29"/>
  <c r="A31"/>
  <c r="B31"/>
  <c r="C31"/>
  <c r="F31"/>
  <c r="G31"/>
  <c r="H31"/>
  <c r="I31"/>
  <c r="J31"/>
  <c r="K31"/>
  <c r="L31"/>
  <c r="M31"/>
  <c r="N31"/>
  <c r="O31"/>
  <c r="P31"/>
  <c r="Q31"/>
  <c r="R31"/>
  <c r="A33"/>
  <c r="J33"/>
  <c r="N33"/>
  <c r="R33"/>
  <c r="A35"/>
  <c r="C35" s="1"/>
  <c r="B35"/>
  <c r="G35"/>
  <c r="I35"/>
  <c r="J35"/>
  <c r="K35"/>
  <c r="M35"/>
  <c r="N35"/>
  <c r="O35"/>
  <c r="Q35"/>
  <c r="R35"/>
  <c r="A37"/>
  <c r="B37" s="1"/>
  <c r="C37"/>
  <c r="H37"/>
  <c r="J37"/>
  <c r="L37"/>
  <c r="N37"/>
  <c r="P37"/>
  <c r="R37"/>
  <c r="A44"/>
  <c r="B44"/>
  <c r="C44"/>
  <c r="F44"/>
  <c r="G44"/>
  <c r="H44"/>
  <c r="I44"/>
  <c r="J44"/>
  <c r="K44"/>
  <c r="L44"/>
  <c r="M44"/>
  <c r="N44"/>
  <c r="O44"/>
  <c r="P44"/>
  <c r="Q44"/>
  <c r="R44"/>
  <c r="A46"/>
  <c r="J46"/>
  <c r="N46"/>
  <c r="R46"/>
  <c r="A48"/>
  <c r="C48" s="1"/>
  <c r="B48"/>
  <c r="G48"/>
  <c r="I48"/>
  <c r="J48"/>
  <c r="K48"/>
  <c r="M48"/>
  <c r="N48"/>
  <c r="O48"/>
  <c r="Q48"/>
  <c r="R48"/>
  <c r="A50"/>
  <c r="B50" s="1"/>
  <c r="C50"/>
  <c r="H50"/>
  <c r="J50"/>
  <c r="L50"/>
  <c r="N50"/>
  <c r="P50"/>
  <c r="R50"/>
  <c r="A53"/>
  <c r="B53"/>
  <c r="C53"/>
  <c r="F53"/>
  <c r="G53"/>
  <c r="H53"/>
  <c r="I53"/>
  <c r="J53"/>
  <c r="K53"/>
  <c r="L53"/>
  <c r="M53"/>
  <c r="N53"/>
  <c r="O53"/>
  <c r="P53"/>
  <c r="Q53"/>
  <c r="R53"/>
  <c r="A55"/>
  <c r="J55"/>
  <c r="N55"/>
  <c r="R55"/>
  <c r="A72"/>
  <c r="C72" s="1"/>
  <c r="B72"/>
  <c r="G72"/>
  <c r="I72"/>
  <c r="J72"/>
  <c r="K72"/>
  <c r="M72"/>
  <c r="N72"/>
  <c r="O72"/>
  <c r="Q72"/>
  <c r="R72"/>
  <c r="A80"/>
  <c r="B80" s="1"/>
  <c r="C80"/>
  <c r="H80"/>
  <c r="J80"/>
  <c r="L80"/>
  <c r="N80"/>
  <c r="P80"/>
  <c r="R80"/>
  <c r="A82"/>
  <c r="B82"/>
  <c r="C82"/>
  <c r="F82"/>
  <c r="G82"/>
  <c r="H82"/>
  <c r="I82"/>
  <c r="J82"/>
  <c r="K82"/>
  <c r="L82"/>
  <c r="M82"/>
  <c r="N82"/>
  <c r="O82"/>
  <c r="P82"/>
  <c r="Q82"/>
  <c r="R82"/>
  <c r="A90"/>
  <c r="J90"/>
  <c r="N90"/>
  <c r="R90"/>
  <c r="A104"/>
  <c r="C104" s="1"/>
  <c r="B104"/>
  <c r="G104"/>
  <c r="I104"/>
  <c r="J104"/>
  <c r="K104"/>
  <c r="M104"/>
  <c r="N104"/>
  <c r="O104"/>
  <c r="Q104"/>
  <c r="R104"/>
  <c r="A108"/>
  <c r="B108" s="1"/>
  <c r="C108"/>
  <c r="H108"/>
  <c r="J108"/>
  <c r="L108"/>
  <c r="N108"/>
  <c r="P108"/>
  <c r="R108"/>
  <c r="A113"/>
  <c r="B113"/>
  <c r="C113"/>
  <c r="F113"/>
  <c r="G113"/>
  <c r="H113"/>
  <c r="I113"/>
  <c r="J113"/>
  <c r="K113"/>
  <c r="L113"/>
  <c r="M113"/>
  <c r="N113"/>
  <c r="O113"/>
  <c r="P113"/>
  <c r="Q113"/>
  <c r="R113"/>
  <c r="A121"/>
  <c r="N121" s="1"/>
  <c r="R121"/>
  <c r="A127"/>
  <c r="C127" s="1"/>
  <c r="B127"/>
  <c r="F127"/>
  <c r="G127"/>
  <c r="I127"/>
  <c r="J127"/>
  <c r="K127"/>
  <c r="M127"/>
  <c r="N127"/>
  <c r="O127"/>
  <c r="Q127"/>
  <c r="R127"/>
  <c r="A132"/>
  <c r="B132" s="1"/>
  <c r="C132"/>
  <c r="H132"/>
  <c r="J132"/>
  <c r="L132"/>
  <c r="N132"/>
  <c r="P132"/>
  <c r="R132"/>
  <c r="A134"/>
  <c r="B134"/>
  <c r="C134"/>
  <c r="F134"/>
  <c r="G134"/>
  <c r="H134"/>
  <c r="I134"/>
  <c r="J134"/>
  <c r="K134"/>
  <c r="L134"/>
  <c r="M134"/>
  <c r="N134"/>
  <c r="O134"/>
  <c r="P134"/>
  <c r="Q134"/>
  <c r="R134"/>
  <c r="A136"/>
  <c r="H136"/>
  <c r="J136"/>
  <c r="N136"/>
  <c r="P136"/>
  <c r="R136"/>
  <c r="A138"/>
  <c r="C138" s="1"/>
  <c r="B138"/>
  <c r="F138"/>
  <c r="G138"/>
  <c r="I138"/>
  <c r="J138"/>
  <c r="K138"/>
  <c r="M138"/>
  <c r="N138"/>
  <c r="O138"/>
  <c r="Q138"/>
  <c r="R138"/>
  <c r="A140"/>
  <c r="C140"/>
  <c r="H140"/>
  <c r="J140"/>
  <c r="L140"/>
  <c r="N140"/>
  <c r="P140"/>
  <c r="R140"/>
  <c r="A147"/>
  <c r="B147"/>
  <c r="C147"/>
  <c r="F147"/>
  <c r="G147"/>
  <c r="H147"/>
  <c r="I147"/>
  <c r="J147"/>
  <c r="K147"/>
  <c r="L147"/>
  <c r="M147"/>
  <c r="N147"/>
  <c r="O147"/>
  <c r="P147"/>
  <c r="Q147"/>
  <c r="R147"/>
  <c r="A154"/>
  <c r="H154" s="1"/>
  <c r="C154"/>
  <c r="J154"/>
  <c r="L154"/>
  <c r="R154"/>
  <c r="A161"/>
  <c r="C161" s="1"/>
  <c r="B161"/>
  <c r="G161"/>
  <c r="I161"/>
  <c r="J161"/>
  <c r="K161"/>
  <c r="M161"/>
  <c r="N161"/>
  <c r="O161"/>
  <c r="Q161"/>
  <c r="R161"/>
  <c r="A163"/>
  <c r="H163" s="1"/>
  <c r="J163"/>
  <c r="R163"/>
  <c r="A165"/>
  <c r="B165"/>
  <c r="C165"/>
  <c r="F165"/>
  <c r="G165"/>
  <c r="H165"/>
  <c r="I165"/>
  <c r="J165"/>
  <c r="K165"/>
  <c r="L165"/>
  <c r="M165"/>
  <c r="N165"/>
  <c r="O165"/>
  <c r="P165"/>
  <c r="Q165"/>
  <c r="R165"/>
  <c r="A167"/>
  <c r="H167"/>
  <c r="J167"/>
  <c r="N167"/>
  <c r="P167"/>
  <c r="R167"/>
  <c r="A169"/>
  <c r="C169" s="1"/>
  <c r="B169"/>
  <c r="F169"/>
  <c r="G169"/>
  <c r="I169"/>
  <c r="J169"/>
  <c r="K169"/>
  <c r="M169"/>
  <c r="N169"/>
  <c r="O169"/>
  <c r="Q169"/>
  <c r="R169"/>
  <c r="A176"/>
  <c r="C176"/>
  <c r="H176"/>
  <c r="J176"/>
  <c r="L176"/>
  <c r="N176"/>
  <c r="P176"/>
  <c r="R176"/>
  <c r="A183"/>
  <c r="B183"/>
  <c r="C183"/>
  <c r="F183"/>
  <c r="G183"/>
  <c r="H183"/>
  <c r="I183"/>
  <c r="J183"/>
  <c r="K183"/>
  <c r="L183"/>
  <c r="M183"/>
  <c r="N183"/>
  <c r="O183"/>
  <c r="P183"/>
  <c r="Q183"/>
  <c r="R183"/>
  <c r="A187"/>
  <c r="H187" s="1"/>
  <c r="C187"/>
  <c r="J187"/>
  <c r="L187"/>
  <c r="R187"/>
  <c r="A189"/>
  <c r="C189" s="1"/>
  <c r="B189"/>
  <c r="G189"/>
  <c r="I189"/>
  <c r="J189"/>
  <c r="K189"/>
  <c r="M189"/>
  <c r="N189"/>
  <c r="O189"/>
  <c r="Q189"/>
  <c r="R189"/>
  <c r="A196"/>
  <c r="H196" s="1"/>
  <c r="J196"/>
  <c r="R196"/>
  <c r="A198"/>
  <c r="B198"/>
  <c r="C198"/>
  <c r="F198"/>
  <c r="G198"/>
  <c r="H198"/>
  <c r="I198"/>
  <c r="J198"/>
  <c r="K198"/>
  <c r="L198"/>
  <c r="M198"/>
  <c r="N198"/>
  <c r="O198"/>
  <c r="P198"/>
  <c r="Q198"/>
  <c r="R198"/>
  <c r="A200"/>
  <c r="C200"/>
  <c r="G200"/>
  <c r="J200"/>
  <c r="K200"/>
  <c r="L200"/>
  <c r="O200"/>
  <c r="P200"/>
  <c r="R200"/>
  <c r="A202"/>
  <c r="B202"/>
  <c r="G202"/>
  <c r="I202"/>
  <c r="J202"/>
  <c r="K202"/>
  <c r="M202"/>
  <c r="N202"/>
  <c r="O202"/>
  <c r="Q202"/>
  <c r="R202"/>
  <c r="A205"/>
  <c r="L205" s="1"/>
  <c r="C205"/>
  <c r="H205"/>
  <c r="I205"/>
  <c r="M205"/>
  <c r="N205"/>
  <c r="R205"/>
  <c r="A208"/>
  <c r="B208"/>
  <c r="C208"/>
  <c r="F208"/>
  <c r="G208"/>
  <c r="H208"/>
  <c r="I208"/>
  <c r="J208"/>
  <c r="K208"/>
  <c r="L208"/>
  <c r="M208"/>
  <c r="N208"/>
  <c r="O208"/>
  <c r="P208"/>
  <c r="Q208"/>
  <c r="R208"/>
  <c r="A212"/>
  <c r="K212" s="1"/>
  <c r="G212"/>
  <c r="L212"/>
  <c r="R212"/>
  <c r="A216"/>
  <c r="G216"/>
  <c r="J216"/>
  <c r="K216"/>
  <c r="M216"/>
  <c r="O216"/>
  <c r="Q216"/>
  <c r="R216"/>
  <c r="A220"/>
  <c r="C220"/>
  <c r="F220"/>
  <c r="H220"/>
  <c r="I220"/>
  <c r="J220"/>
  <c r="L220"/>
  <c r="M220"/>
  <c r="N220"/>
  <c r="P220"/>
  <c r="Q220"/>
  <c r="R220"/>
  <c r="A225"/>
  <c r="B225"/>
  <c r="C225"/>
  <c r="G225"/>
  <c r="H225"/>
  <c r="I225"/>
  <c r="J225"/>
  <c r="K225"/>
  <c r="L225"/>
  <c r="M225"/>
  <c r="N225"/>
  <c r="O225"/>
  <c r="P225"/>
  <c r="Q225"/>
  <c r="R225"/>
  <c r="A230"/>
  <c r="K230" s="1"/>
  <c r="B230"/>
  <c r="G230"/>
  <c r="H230"/>
  <c r="L230"/>
  <c r="N230"/>
  <c r="R230"/>
  <c r="A235"/>
  <c r="K235" s="1"/>
  <c r="G235"/>
  <c r="M235"/>
  <c r="R235"/>
  <c r="A240"/>
  <c r="H240"/>
  <c r="J240"/>
  <c r="L240"/>
  <c r="M240"/>
  <c r="P240"/>
  <c r="Q240"/>
  <c r="R240"/>
  <c r="A245"/>
  <c r="B245"/>
  <c r="C245"/>
  <c r="G245"/>
  <c r="H245"/>
  <c r="I245"/>
  <c r="J245"/>
  <c r="K245"/>
  <c r="L245"/>
  <c r="M245"/>
  <c r="N245"/>
  <c r="O245"/>
  <c r="P245"/>
  <c r="Q245"/>
  <c r="R245"/>
  <c r="A249"/>
  <c r="B249"/>
  <c r="C249"/>
  <c r="G249"/>
  <c r="H249"/>
  <c r="J249"/>
  <c r="K249"/>
  <c r="L249"/>
  <c r="N249"/>
  <c r="O249"/>
  <c r="P249"/>
  <c r="R249"/>
  <c r="A253"/>
  <c r="K253" s="1"/>
  <c r="B253"/>
  <c r="G253"/>
  <c r="I253"/>
  <c r="M253"/>
  <c r="N253"/>
  <c r="R253"/>
  <c r="A258"/>
  <c r="L258" s="1"/>
  <c r="H258"/>
  <c r="M258"/>
  <c r="R258"/>
  <c r="A263"/>
  <c r="B263"/>
  <c r="C263"/>
  <c r="F263"/>
  <c r="G263"/>
  <c r="H263"/>
  <c r="I263"/>
  <c r="J263"/>
  <c r="K263"/>
  <c r="L263"/>
  <c r="M263"/>
  <c r="N263"/>
  <c r="O263"/>
  <c r="P263"/>
  <c r="Q263"/>
  <c r="R263"/>
  <c r="A270"/>
  <c r="C270"/>
  <c r="G270"/>
  <c r="J270"/>
  <c r="K270"/>
  <c r="L270"/>
  <c r="O270"/>
  <c r="P270"/>
  <c r="R270"/>
  <c r="A277"/>
  <c r="B277"/>
  <c r="G277"/>
  <c r="I277"/>
  <c r="J277"/>
  <c r="K277"/>
  <c r="M277"/>
  <c r="N277"/>
  <c r="O277"/>
  <c r="Q277"/>
  <c r="R277"/>
  <c r="A285"/>
  <c r="L285" s="1"/>
  <c r="C285"/>
  <c r="H285"/>
  <c r="I285"/>
  <c r="M285"/>
  <c r="N285"/>
  <c r="R285"/>
  <c r="A289"/>
  <c r="B289"/>
  <c r="C289"/>
  <c r="F289"/>
  <c r="G289"/>
  <c r="H289"/>
  <c r="I289"/>
  <c r="J289"/>
  <c r="K289"/>
  <c r="L289"/>
  <c r="M289"/>
  <c r="N289"/>
  <c r="O289"/>
  <c r="P289"/>
  <c r="Q289"/>
  <c r="R289"/>
  <c r="A291"/>
  <c r="K291" s="1"/>
  <c r="G291"/>
  <c r="L291"/>
  <c r="R291"/>
  <c r="A293"/>
  <c r="G293"/>
  <c r="J293"/>
  <c r="K293"/>
  <c r="M293"/>
  <c r="O293"/>
  <c r="Q293"/>
  <c r="R293"/>
  <c r="A295"/>
  <c r="C295"/>
  <c r="F295"/>
  <c r="H295"/>
  <c r="I295"/>
  <c r="J295"/>
  <c r="L295"/>
  <c r="M295"/>
  <c r="N295"/>
  <c r="P295"/>
  <c r="Q295"/>
  <c r="R295"/>
  <c r="A297"/>
  <c r="B297"/>
  <c r="C297"/>
  <c r="G297"/>
  <c r="H297"/>
  <c r="I297"/>
  <c r="J297"/>
  <c r="K297"/>
  <c r="L297"/>
  <c r="M297"/>
  <c r="N297"/>
  <c r="O297"/>
  <c r="P297"/>
  <c r="Q297"/>
  <c r="R297"/>
  <c r="A299"/>
  <c r="K299" s="1"/>
  <c r="B299"/>
  <c r="G299"/>
  <c r="H299"/>
  <c r="L299"/>
  <c r="N299"/>
  <c r="R299"/>
  <c r="A304"/>
  <c r="K304" s="1"/>
  <c r="G304"/>
  <c r="M304"/>
  <c r="R304"/>
  <c r="A309"/>
  <c r="H309"/>
  <c r="J309"/>
  <c r="L309"/>
  <c r="M309"/>
  <c r="P309"/>
  <c r="Q309"/>
  <c r="R309"/>
  <c r="A314"/>
  <c r="B314"/>
  <c r="C314"/>
  <c r="G314"/>
  <c r="H314"/>
  <c r="I314"/>
  <c r="J314"/>
  <c r="K314"/>
  <c r="L314"/>
  <c r="M314"/>
  <c r="N314"/>
  <c r="O314"/>
  <c r="P314"/>
  <c r="Q314"/>
  <c r="R314"/>
  <c r="A316"/>
  <c r="B316"/>
  <c r="C316"/>
  <c r="G316"/>
  <c r="H316"/>
  <c r="J316"/>
  <c r="K316"/>
  <c r="L316"/>
  <c r="N316"/>
  <c r="O316"/>
  <c r="P316"/>
  <c r="R316"/>
  <c r="A317"/>
  <c r="K317" s="1"/>
  <c r="B317"/>
  <c r="G317"/>
  <c r="I317"/>
  <c r="M317"/>
  <c r="N317"/>
  <c r="R317"/>
  <c r="A318"/>
  <c r="L318" s="1"/>
  <c r="H318"/>
  <c r="M318"/>
  <c r="R318"/>
  <c r="A320"/>
  <c r="B320"/>
  <c r="C320"/>
  <c r="G320"/>
  <c r="H320"/>
  <c r="I320"/>
  <c r="J320"/>
  <c r="K320"/>
  <c r="L320"/>
  <c r="M320"/>
  <c r="N320"/>
  <c r="O320"/>
  <c r="P320"/>
  <c r="Q320"/>
  <c r="R320"/>
  <c r="A321"/>
  <c r="C321"/>
  <c r="G321"/>
  <c r="J321"/>
  <c r="K321"/>
  <c r="L321"/>
  <c r="O321"/>
  <c r="P321"/>
  <c r="R321"/>
  <c r="A5"/>
  <c r="H5"/>
  <c r="P5"/>
  <c r="A10"/>
  <c r="A14"/>
  <c r="C14" s="1"/>
  <c r="M14"/>
  <c r="Q14"/>
  <c r="A18"/>
  <c r="J18"/>
  <c r="L18"/>
  <c r="P18"/>
  <c r="A22"/>
  <c r="G22"/>
  <c r="K22"/>
  <c r="L22"/>
  <c r="N22"/>
  <c r="R22"/>
  <c r="A26"/>
  <c r="A30"/>
  <c r="C30" s="1"/>
  <c r="N30"/>
  <c r="A32"/>
  <c r="I32"/>
  <c r="J32"/>
  <c r="M32"/>
  <c r="R32"/>
  <c r="A34"/>
  <c r="A36"/>
  <c r="A38"/>
  <c r="J38"/>
  <c r="M38"/>
  <c r="N38"/>
  <c r="A45"/>
  <c r="B45" s="1"/>
  <c r="J45"/>
  <c r="R45"/>
  <c r="A47"/>
  <c r="C47" s="1"/>
  <c r="G47"/>
  <c r="H47"/>
  <c r="K47"/>
  <c r="L47"/>
  <c r="N47"/>
  <c r="P47"/>
  <c r="R47"/>
  <c r="A49"/>
  <c r="R49"/>
  <c r="A51"/>
  <c r="A54"/>
  <c r="B54" s="1"/>
  <c r="J54"/>
  <c r="L54"/>
  <c r="N54"/>
  <c r="A56"/>
  <c r="C56" s="1"/>
  <c r="B56"/>
  <c r="H56"/>
  <c r="J56"/>
  <c r="N56"/>
  <c r="O56"/>
  <c r="A73"/>
  <c r="N73" s="1"/>
  <c r="A81"/>
  <c r="C81" s="1"/>
  <c r="G81"/>
  <c r="I81"/>
  <c r="K81"/>
  <c r="M81"/>
  <c r="N81"/>
  <c r="Q81"/>
  <c r="R81"/>
  <c r="A83"/>
  <c r="B83" s="1"/>
  <c r="P83"/>
  <c r="A91"/>
  <c r="B91" s="1"/>
  <c r="G91"/>
  <c r="I91"/>
  <c r="K91"/>
  <c r="M91"/>
  <c r="N91"/>
  <c r="Q91"/>
  <c r="R91"/>
  <c r="A105"/>
  <c r="N105" s="1"/>
  <c r="A109"/>
  <c r="C109" s="1"/>
  <c r="A114"/>
  <c r="B114" s="1"/>
  <c r="L114"/>
  <c r="P114"/>
  <c r="A122"/>
  <c r="B122" s="1"/>
  <c r="G122"/>
  <c r="I122"/>
  <c r="K122"/>
  <c r="O122"/>
  <c r="Q122"/>
  <c r="A128"/>
  <c r="J128" s="1"/>
  <c r="A133"/>
  <c r="C133" s="1"/>
  <c r="A135"/>
  <c r="B135" s="1"/>
  <c r="L135"/>
  <c r="P135"/>
  <c r="A137"/>
  <c r="B137" s="1"/>
  <c r="G137"/>
  <c r="I137"/>
  <c r="K137"/>
  <c r="O137"/>
  <c r="Q137"/>
  <c r="A139"/>
  <c r="N139" s="1"/>
  <c r="A141"/>
  <c r="C141" s="1"/>
  <c r="A148"/>
  <c r="B148" s="1"/>
  <c r="J148"/>
  <c r="L148"/>
  <c r="N148"/>
  <c r="A155"/>
  <c r="C155" s="1"/>
  <c r="B155"/>
  <c r="H155"/>
  <c r="J155"/>
  <c r="N155"/>
  <c r="O155"/>
  <c r="A162"/>
  <c r="N162" s="1"/>
  <c r="A164"/>
  <c r="C164" s="1"/>
  <c r="G164"/>
  <c r="I164"/>
  <c r="K164"/>
  <c r="M164"/>
  <c r="N164"/>
  <c r="Q164"/>
  <c r="R164"/>
  <c r="A166"/>
  <c r="B166" s="1"/>
  <c r="P166"/>
  <c r="A168"/>
  <c r="B168" s="1"/>
  <c r="G168"/>
  <c r="I168"/>
  <c r="K168"/>
  <c r="M168"/>
  <c r="N168"/>
  <c r="Q168"/>
  <c r="R168"/>
  <c r="A170"/>
  <c r="N170" s="1"/>
  <c r="A177"/>
  <c r="C177" s="1"/>
  <c r="A184"/>
  <c r="C184" s="1"/>
  <c r="P184"/>
  <c r="A188"/>
  <c r="B188" s="1"/>
  <c r="M188"/>
  <c r="Q188"/>
  <c r="A190"/>
  <c r="H190" s="1"/>
  <c r="A197"/>
  <c r="C197" s="1"/>
  <c r="I197"/>
  <c r="N197"/>
  <c r="A199"/>
  <c r="H199" s="1"/>
  <c r="A201"/>
  <c r="C201" s="1"/>
  <c r="B201"/>
  <c r="H201"/>
  <c r="J201"/>
  <c r="N201"/>
  <c r="O201"/>
  <c r="A203"/>
  <c r="R203" s="1"/>
  <c r="A206"/>
  <c r="C206" s="1"/>
  <c r="N206"/>
  <c r="A209"/>
  <c r="J209" s="1"/>
  <c r="A213"/>
  <c r="A217"/>
  <c r="H217" s="1"/>
  <c r="A221"/>
  <c r="C221" s="1"/>
  <c r="K221"/>
  <c r="N221"/>
  <c r="A226"/>
  <c r="L226" s="1"/>
  <c r="A231"/>
  <c r="C231" s="1"/>
  <c r="A236"/>
  <c r="L236" s="1"/>
  <c r="A241"/>
  <c r="R241"/>
  <c r="A246"/>
  <c r="L246" s="1"/>
  <c r="A250"/>
  <c r="G250"/>
  <c r="K250"/>
  <c r="O250"/>
  <c r="A254"/>
  <c r="K254" s="1"/>
  <c r="L254"/>
  <c r="A259"/>
  <c r="G259" s="1"/>
  <c r="A264"/>
  <c r="C264" s="1"/>
  <c r="H264"/>
  <c r="J264"/>
  <c r="L264"/>
  <c r="M264"/>
  <c r="P264"/>
  <c r="Q264"/>
  <c r="R264"/>
  <c r="A271"/>
  <c r="K271"/>
  <c r="A278"/>
  <c r="K278" s="1"/>
  <c r="O278"/>
  <c r="A286"/>
  <c r="K286" s="1"/>
  <c r="A290"/>
  <c r="R290" s="1"/>
  <c r="A292"/>
  <c r="A294"/>
  <c r="G294" s="1"/>
  <c r="A296"/>
  <c r="K296" s="1"/>
  <c r="A298"/>
  <c r="L298" s="1"/>
  <c r="M298"/>
  <c r="A300"/>
  <c r="B300" s="1"/>
  <c r="G300"/>
  <c r="I300"/>
  <c r="M300"/>
  <c r="N300"/>
  <c r="R300"/>
  <c r="A305"/>
  <c r="G305" s="1"/>
  <c r="P305"/>
  <c r="A310"/>
  <c r="G310" s="1"/>
  <c r="A315"/>
  <c r="L315" s="1"/>
  <c r="A319"/>
  <c r="G319" s="1"/>
  <c r="Q319"/>
  <c r="C3" i="6"/>
  <c r="C4"/>
  <c r="C5"/>
  <c r="C6"/>
  <c r="C7"/>
  <c r="C8"/>
  <c r="H5" i="5"/>
  <c r="H9"/>
  <c r="H13"/>
  <c r="H17"/>
  <c r="H10"/>
  <c r="H14"/>
  <c r="H4"/>
  <c r="H8"/>
  <c r="H12"/>
  <c r="H16"/>
  <c r="H6"/>
  <c r="H3"/>
  <c r="H7"/>
  <c r="H11"/>
  <c r="H15"/>
  <c r="H2"/>
  <c r="C51" i="18" l="1"/>
  <c r="J51"/>
  <c r="B32"/>
  <c r="H32"/>
  <c r="N32"/>
  <c r="F321"/>
  <c r="I321"/>
  <c r="M321"/>
  <c r="Q321"/>
  <c r="B309"/>
  <c r="G309"/>
  <c r="K309"/>
  <c r="O309"/>
  <c r="C293"/>
  <c r="F293" s="1"/>
  <c r="H293"/>
  <c r="L293"/>
  <c r="P293"/>
  <c r="F270"/>
  <c r="I270"/>
  <c r="M270"/>
  <c r="Q270"/>
  <c r="B240"/>
  <c r="G240"/>
  <c r="K240"/>
  <c r="O240"/>
  <c r="C216"/>
  <c r="F216" s="1"/>
  <c r="H216"/>
  <c r="L216"/>
  <c r="P216"/>
  <c r="F200"/>
  <c r="I200"/>
  <c r="M200"/>
  <c r="Q200"/>
  <c r="I167"/>
  <c r="M167"/>
  <c r="Q167"/>
  <c r="B167"/>
  <c r="G167"/>
  <c r="K167"/>
  <c r="O167"/>
  <c r="I136"/>
  <c r="M136"/>
  <c r="Q136"/>
  <c r="B136"/>
  <c r="G136"/>
  <c r="K136"/>
  <c r="O136"/>
  <c r="N294"/>
  <c r="B241"/>
  <c r="H231"/>
  <c r="N177"/>
  <c r="R166"/>
  <c r="H166"/>
  <c r="K292"/>
  <c r="J246"/>
  <c r="J241"/>
  <c r="N231"/>
  <c r="Q221"/>
  <c r="J203"/>
  <c r="I188"/>
  <c r="J166"/>
  <c r="R162"/>
  <c r="R141"/>
  <c r="J83"/>
  <c r="R73"/>
  <c r="R51"/>
  <c r="N318"/>
  <c r="I318"/>
  <c r="C318"/>
  <c r="O317"/>
  <c r="J317"/>
  <c r="F314"/>
  <c r="N304"/>
  <c r="I304"/>
  <c r="B304"/>
  <c r="O299"/>
  <c r="J299"/>
  <c r="C299"/>
  <c r="N291"/>
  <c r="H291"/>
  <c r="B291"/>
  <c r="P285"/>
  <c r="J285"/>
  <c r="F285"/>
  <c r="N258"/>
  <c r="I258"/>
  <c r="C258"/>
  <c r="O253"/>
  <c r="J253"/>
  <c r="F245"/>
  <c r="N235"/>
  <c r="I235"/>
  <c r="B235"/>
  <c r="O230"/>
  <c r="J230"/>
  <c r="C230"/>
  <c r="N212"/>
  <c r="H212"/>
  <c r="B212"/>
  <c r="P205"/>
  <c r="J205"/>
  <c r="F205"/>
  <c r="L196"/>
  <c r="C196"/>
  <c r="N187"/>
  <c r="L163"/>
  <c r="C163"/>
  <c r="N154"/>
  <c r="C34"/>
  <c r="B34"/>
  <c r="O34"/>
  <c r="C38"/>
  <c r="R38"/>
  <c r="C22"/>
  <c r="H22"/>
  <c r="P22"/>
  <c r="B18"/>
  <c r="H18"/>
  <c r="R18"/>
  <c r="C5"/>
  <c r="L5"/>
  <c r="F316"/>
  <c r="I316"/>
  <c r="M316"/>
  <c r="Q316"/>
  <c r="B295"/>
  <c r="G295"/>
  <c r="K295"/>
  <c r="O295"/>
  <c r="C277"/>
  <c r="F277" s="1"/>
  <c r="H277"/>
  <c r="L277"/>
  <c r="P277"/>
  <c r="F249"/>
  <c r="I249"/>
  <c r="M249"/>
  <c r="Q249"/>
  <c r="B220"/>
  <c r="G220"/>
  <c r="K220"/>
  <c r="O220"/>
  <c r="C202"/>
  <c r="F202" s="1"/>
  <c r="H202"/>
  <c r="L202"/>
  <c r="P202"/>
  <c r="B176"/>
  <c r="G176"/>
  <c r="K176"/>
  <c r="O176"/>
  <c r="F176"/>
  <c r="I176"/>
  <c r="M176"/>
  <c r="Q176"/>
  <c r="B140"/>
  <c r="G140"/>
  <c r="K140"/>
  <c r="O140"/>
  <c r="F140"/>
  <c r="I140"/>
  <c r="M140"/>
  <c r="Q140"/>
  <c r="R278"/>
  <c r="B278"/>
  <c r="L271"/>
  <c r="B271"/>
  <c r="J141"/>
  <c r="N133"/>
  <c r="N109"/>
  <c r="R83"/>
  <c r="H83"/>
  <c r="K319"/>
  <c r="I310"/>
  <c r="K305"/>
  <c r="O300"/>
  <c r="J300"/>
  <c r="C300"/>
  <c r="H278"/>
  <c r="O271"/>
  <c r="G271"/>
  <c r="M259"/>
  <c r="J36"/>
  <c r="H34"/>
  <c r="M319"/>
  <c r="N310"/>
  <c r="L305"/>
  <c r="Q300"/>
  <c r="K300"/>
  <c r="O292"/>
  <c r="M286"/>
  <c r="J278"/>
  <c r="P271"/>
  <c r="H271"/>
  <c r="M241"/>
  <c r="I221"/>
  <c r="O213"/>
  <c r="K188"/>
  <c r="H184"/>
  <c r="R170"/>
  <c r="O168"/>
  <c r="J168"/>
  <c r="C168"/>
  <c r="F168" s="1"/>
  <c r="L166"/>
  <c r="R139"/>
  <c r="M137"/>
  <c r="C137"/>
  <c r="H135"/>
  <c r="N128"/>
  <c r="M122"/>
  <c r="C122"/>
  <c r="H114"/>
  <c r="R105"/>
  <c r="O91"/>
  <c r="J91"/>
  <c r="C91"/>
  <c r="L83"/>
  <c r="J34"/>
  <c r="P32"/>
  <c r="C32"/>
  <c r="R26"/>
  <c r="N10"/>
  <c r="N321"/>
  <c r="H321"/>
  <c r="B321"/>
  <c r="P318"/>
  <c r="J318"/>
  <c r="F318"/>
  <c r="Q317"/>
  <c r="N309"/>
  <c r="I309"/>
  <c r="C309"/>
  <c r="F309" s="1"/>
  <c r="O304"/>
  <c r="J304"/>
  <c r="P299"/>
  <c r="F297"/>
  <c r="N293"/>
  <c r="I293"/>
  <c r="B293"/>
  <c r="O291"/>
  <c r="J291"/>
  <c r="C291"/>
  <c r="Q285"/>
  <c r="N270"/>
  <c r="H270"/>
  <c r="B270"/>
  <c r="P258"/>
  <c r="J258"/>
  <c r="F258"/>
  <c r="Q253"/>
  <c r="N240"/>
  <c r="I240"/>
  <c r="C240"/>
  <c r="F240" s="1"/>
  <c r="O235"/>
  <c r="J235"/>
  <c r="P230"/>
  <c r="F225"/>
  <c r="N216"/>
  <c r="I216"/>
  <c r="B216"/>
  <c r="O212"/>
  <c r="J212"/>
  <c r="C212"/>
  <c r="Q205"/>
  <c r="N200"/>
  <c r="H200"/>
  <c r="B200"/>
  <c r="N196"/>
  <c r="F189"/>
  <c r="P187"/>
  <c r="L167"/>
  <c r="C167"/>
  <c r="N163"/>
  <c r="F161"/>
  <c r="P154"/>
  <c r="L136"/>
  <c r="C136"/>
  <c r="J121"/>
  <c r="F104"/>
  <c r="F72"/>
  <c r="F48"/>
  <c r="F35"/>
  <c r="F25"/>
  <c r="C317"/>
  <c r="H317"/>
  <c r="L317"/>
  <c r="P317"/>
  <c r="F299"/>
  <c r="I299"/>
  <c r="M299"/>
  <c r="Q299"/>
  <c r="B285"/>
  <c r="G285"/>
  <c r="K285"/>
  <c r="O285"/>
  <c r="C253"/>
  <c r="H253"/>
  <c r="L253"/>
  <c r="P253"/>
  <c r="F230"/>
  <c r="I230"/>
  <c r="M230"/>
  <c r="Q230"/>
  <c r="B205"/>
  <c r="G205"/>
  <c r="K205"/>
  <c r="O205"/>
  <c r="F187"/>
  <c r="I187"/>
  <c r="M187"/>
  <c r="Q187"/>
  <c r="B187"/>
  <c r="G187"/>
  <c r="K187"/>
  <c r="O187"/>
  <c r="F154"/>
  <c r="I154"/>
  <c r="M154"/>
  <c r="Q154"/>
  <c r="B154"/>
  <c r="G154"/>
  <c r="K154"/>
  <c r="O154"/>
  <c r="F91"/>
  <c r="N34"/>
  <c r="Q318"/>
  <c r="Q304"/>
  <c r="P291"/>
  <c r="Q258"/>
  <c r="Q235"/>
  <c r="P212"/>
  <c r="P196"/>
  <c r="P163"/>
  <c r="F9"/>
  <c r="B318"/>
  <c r="G318"/>
  <c r="K318"/>
  <c r="O318"/>
  <c r="C304"/>
  <c r="H304"/>
  <c r="L304"/>
  <c r="P304"/>
  <c r="F291"/>
  <c r="I291"/>
  <c r="M291"/>
  <c r="Q291"/>
  <c r="B258"/>
  <c r="G258"/>
  <c r="K258"/>
  <c r="O258"/>
  <c r="C235"/>
  <c r="H235"/>
  <c r="L235"/>
  <c r="P235"/>
  <c r="F212"/>
  <c r="I212"/>
  <c r="M212"/>
  <c r="Q212"/>
  <c r="B196"/>
  <c r="G196"/>
  <c r="K196"/>
  <c r="O196"/>
  <c r="F196"/>
  <c r="I196"/>
  <c r="M196"/>
  <c r="Q196"/>
  <c r="B163"/>
  <c r="G163"/>
  <c r="K163"/>
  <c r="O163"/>
  <c r="F163"/>
  <c r="I163"/>
  <c r="M163"/>
  <c r="Q163"/>
  <c r="I121"/>
  <c r="M121"/>
  <c r="Q121"/>
  <c r="C121"/>
  <c r="H121"/>
  <c r="L121"/>
  <c r="P121"/>
  <c r="B121"/>
  <c r="G121"/>
  <c r="K121"/>
  <c r="O121"/>
  <c r="F33"/>
  <c r="Q132"/>
  <c r="M132"/>
  <c r="I132"/>
  <c r="F132"/>
  <c r="Q108"/>
  <c r="M108"/>
  <c r="I108"/>
  <c r="F108"/>
  <c r="O90"/>
  <c r="K90"/>
  <c r="G90"/>
  <c r="B90"/>
  <c r="Q80"/>
  <c r="M80"/>
  <c r="I80"/>
  <c r="F80"/>
  <c r="O55"/>
  <c r="K55"/>
  <c r="G55"/>
  <c r="B55"/>
  <c r="Q50"/>
  <c r="M50"/>
  <c r="I50"/>
  <c r="F50"/>
  <c r="O46"/>
  <c r="K46"/>
  <c r="G46"/>
  <c r="B46"/>
  <c r="Q37"/>
  <c r="M37"/>
  <c r="I37"/>
  <c r="F37"/>
  <c r="O33"/>
  <c r="K33"/>
  <c r="G33"/>
  <c r="B33"/>
  <c r="Q29"/>
  <c r="M29"/>
  <c r="I29"/>
  <c r="F29"/>
  <c r="O21"/>
  <c r="K21"/>
  <c r="G21"/>
  <c r="B21"/>
  <c r="Q13"/>
  <c r="M13"/>
  <c r="I13"/>
  <c r="F13"/>
  <c r="P90"/>
  <c r="L90"/>
  <c r="H90"/>
  <c r="C90"/>
  <c r="F90" s="1"/>
  <c r="P55"/>
  <c r="L55"/>
  <c r="H55"/>
  <c r="C55"/>
  <c r="F55" s="1"/>
  <c r="P46"/>
  <c r="L46"/>
  <c r="H46"/>
  <c r="C46"/>
  <c r="F46" s="1"/>
  <c r="P33"/>
  <c r="L33"/>
  <c r="H33"/>
  <c r="C33"/>
  <c r="P21"/>
  <c r="L21"/>
  <c r="H21"/>
  <c r="C21"/>
  <c r="F21" s="1"/>
  <c r="P189"/>
  <c r="L189"/>
  <c r="H189"/>
  <c r="P169"/>
  <c r="L169"/>
  <c r="H169"/>
  <c r="P161"/>
  <c r="L161"/>
  <c r="H161"/>
  <c r="P138"/>
  <c r="L138"/>
  <c r="H138"/>
  <c r="O132"/>
  <c r="K132"/>
  <c r="G132"/>
  <c r="P127"/>
  <c r="L127"/>
  <c r="H127"/>
  <c r="O108"/>
  <c r="K108"/>
  <c r="G108"/>
  <c r="P104"/>
  <c r="L104"/>
  <c r="H104"/>
  <c r="Q90"/>
  <c r="M90"/>
  <c r="I90"/>
  <c r="O80"/>
  <c r="K80"/>
  <c r="G80"/>
  <c r="P72"/>
  <c r="L72"/>
  <c r="H72"/>
  <c r="Q55"/>
  <c r="M55"/>
  <c r="I55"/>
  <c r="O50"/>
  <c r="K50"/>
  <c r="G50"/>
  <c r="P48"/>
  <c r="L48"/>
  <c r="H48"/>
  <c r="Q46"/>
  <c r="M46"/>
  <c r="I46"/>
  <c r="O37"/>
  <c r="K37"/>
  <c r="G37"/>
  <c r="P35"/>
  <c r="L35"/>
  <c r="H35"/>
  <c r="Q33"/>
  <c r="M33"/>
  <c r="I33"/>
  <c r="O29"/>
  <c r="K29"/>
  <c r="G29"/>
  <c r="P25"/>
  <c r="L25"/>
  <c r="H25"/>
  <c r="Q21"/>
  <c r="M21"/>
  <c r="I21"/>
  <c r="O13"/>
  <c r="K13"/>
  <c r="G13"/>
  <c r="R298"/>
  <c r="I296"/>
  <c r="L278"/>
  <c r="C271"/>
  <c r="F271" s="1"/>
  <c r="N217"/>
  <c r="J190"/>
  <c r="Q177"/>
  <c r="F177"/>
  <c r="Q133"/>
  <c r="F133"/>
  <c r="Q109"/>
  <c r="F109"/>
  <c r="P56"/>
  <c r="K56"/>
  <c r="M51"/>
  <c r="B51"/>
  <c r="M45"/>
  <c r="C45"/>
  <c r="R36"/>
  <c r="P34"/>
  <c r="K34"/>
  <c r="R30"/>
  <c r="F30"/>
  <c r="Q5"/>
  <c r="M5"/>
  <c r="I5"/>
  <c r="B5"/>
  <c r="C278"/>
  <c r="Q271"/>
  <c r="M271"/>
  <c r="I271"/>
  <c r="R259"/>
  <c r="N254"/>
  <c r="B254"/>
  <c r="P250"/>
  <c r="L250"/>
  <c r="H250"/>
  <c r="B250"/>
  <c r="N246"/>
  <c r="C246"/>
  <c r="N241"/>
  <c r="G241"/>
  <c r="G236"/>
  <c r="O231"/>
  <c r="J231"/>
  <c r="B231"/>
  <c r="H226"/>
  <c r="P201"/>
  <c r="K201"/>
  <c r="F201"/>
  <c r="P155"/>
  <c r="K155"/>
  <c r="M141"/>
  <c r="B141"/>
  <c r="O296"/>
  <c r="H294"/>
  <c r="G292"/>
  <c r="I286"/>
  <c r="N278"/>
  <c r="G278"/>
  <c r="R271"/>
  <c r="N271"/>
  <c r="J271"/>
  <c r="R254"/>
  <c r="G254"/>
  <c r="Q250"/>
  <c r="M250"/>
  <c r="I250"/>
  <c r="C250"/>
  <c r="F250" s="1"/>
  <c r="P246"/>
  <c r="H246"/>
  <c r="O241"/>
  <c r="I241"/>
  <c r="R236"/>
  <c r="P231"/>
  <c r="K231"/>
  <c r="M226"/>
  <c r="K213"/>
  <c r="I206"/>
  <c r="R201"/>
  <c r="L201"/>
  <c r="G201"/>
  <c r="R199"/>
  <c r="O188"/>
  <c r="C188"/>
  <c r="I177"/>
  <c r="P168"/>
  <c r="L168"/>
  <c r="H168"/>
  <c r="N166"/>
  <c r="C166"/>
  <c r="O164"/>
  <c r="J164"/>
  <c r="B164"/>
  <c r="R155"/>
  <c r="L155"/>
  <c r="G155"/>
  <c r="R148"/>
  <c r="C148"/>
  <c r="N141"/>
  <c r="G141"/>
  <c r="I133"/>
  <c r="I109"/>
  <c r="P91"/>
  <c r="L91"/>
  <c r="H91"/>
  <c r="N83"/>
  <c r="C83"/>
  <c r="O81"/>
  <c r="J81"/>
  <c r="B81"/>
  <c r="R56"/>
  <c r="L56"/>
  <c r="G56"/>
  <c r="R54"/>
  <c r="C54"/>
  <c r="N51"/>
  <c r="G51"/>
  <c r="J49"/>
  <c r="O47"/>
  <c r="J47"/>
  <c r="B47"/>
  <c r="N45"/>
  <c r="H45"/>
  <c r="R34"/>
  <c r="L34"/>
  <c r="G34"/>
  <c r="J30"/>
  <c r="J26"/>
  <c r="O22"/>
  <c r="J22"/>
  <c r="B22"/>
  <c r="N18"/>
  <c r="I14"/>
  <c r="R5"/>
  <c r="N5"/>
  <c r="J5"/>
  <c r="F5"/>
  <c r="H254"/>
  <c r="R250"/>
  <c r="N250"/>
  <c r="J250"/>
  <c r="R246"/>
  <c r="I246"/>
  <c r="R231"/>
  <c r="L231"/>
  <c r="G231"/>
  <c r="R226"/>
  <c r="K177"/>
  <c r="O141"/>
  <c r="I141"/>
  <c r="K133"/>
  <c r="K109"/>
  <c r="O51"/>
  <c r="I51"/>
  <c r="P45"/>
  <c r="I45"/>
  <c r="M30"/>
  <c r="O5"/>
  <c r="K5"/>
  <c r="G5"/>
  <c r="F264"/>
  <c r="G213"/>
  <c r="R315"/>
  <c r="J315"/>
  <c r="O310"/>
  <c r="F300"/>
  <c r="I226"/>
  <c r="R221"/>
  <c r="M221"/>
  <c r="G221"/>
  <c r="R217"/>
  <c r="C217"/>
  <c r="P213"/>
  <c r="L213"/>
  <c r="H213"/>
  <c r="B213"/>
  <c r="N209"/>
  <c r="C209"/>
  <c r="O206"/>
  <c r="J206"/>
  <c r="B206"/>
  <c r="C199"/>
  <c r="O197"/>
  <c r="J197"/>
  <c r="B197"/>
  <c r="L190"/>
  <c r="R188"/>
  <c r="N188"/>
  <c r="J188"/>
  <c r="R184"/>
  <c r="J184"/>
  <c r="R177"/>
  <c r="M177"/>
  <c r="G177"/>
  <c r="R137"/>
  <c r="N137"/>
  <c r="J137"/>
  <c r="F137"/>
  <c r="R135"/>
  <c r="J135"/>
  <c r="R133"/>
  <c r="M133"/>
  <c r="G133"/>
  <c r="R128"/>
  <c r="R122"/>
  <c r="N122"/>
  <c r="J122"/>
  <c r="F122"/>
  <c r="R114"/>
  <c r="J114"/>
  <c r="R109"/>
  <c r="M109"/>
  <c r="G109"/>
  <c r="O18"/>
  <c r="K18"/>
  <c r="G18"/>
  <c r="R14"/>
  <c r="J14"/>
  <c r="R10"/>
  <c r="M315"/>
  <c r="Q310"/>
  <c r="K310"/>
  <c r="J199"/>
  <c r="Q197"/>
  <c r="K197"/>
  <c r="N190"/>
  <c r="L184"/>
  <c r="P315"/>
  <c r="I315"/>
  <c r="F231"/>
  <c r="L209"/>
  <c r="C315"/>
  <c r="J310"/>
  <c r="B310"/>
  <c r="R296"/>
  <c r="J296"/>
  <c r="B296"/>
  <c r="O294"/>
  <c r="J294"/>
  <c r="B294"/>
  <c r="P292"/>
  <c r="L292"/>
  <c r="H292"/>
  <c r="B292"/>
  <c r="H290"/>
  <c r="M296"/>
  <c r="P294"/>
  <c r="K294"/>
  <c r="C294"/>
  <c r="Q292"/>
  <c r="M292"/>
  <c r="I292"/>
  <c r="C292"/>
  <c r="F292" s="1"/>
  <c r="M290"/>
  <c r="N286"/>
  <c r="B286"/>
  <c r="J217"/>
  <c r="Q213"/>
  <c r="M213"/>
  <c r="I213"/>
  <c r="C213"/>
  <c r="F213" s="1"/>
  <c r="P209"/>
  <c r="H209"/>
  <c r="Q206"/>
  <c r="K206"/>
  <c r="F206"/>
  <c r="G188"/>
  <c r="R319"/>
  <c r="N315"/>
  <c r="H315"/>
  <c r="R310"/>
  <c r="M310"/>
  <c r="R305"/>
  <c r="P300"/>
  <c r="L300"/>
  <c r="H300"/>
  <c r="H298"/>
  <c r="N296"/>
  <c r="G296"/>
  <c r="R294"/>
  <c r="L294"/>
  <c r="R292"/>
  <c r="N292"/>
  <c r="J292"/>
  <c r="R286"/>
  <c r="G286"/>
  <c r="N264"/>
  <c r="I264"/>
  <c r="M246"/>
  <c r="F246"/>
  <c r="Q241"/>
  <c r="K241"/>
  <c r="Q231"/>
  <c r="M231"/>
  <c r="I231"/>
  <c r="N226"/>
  <c r="C226"/>
  <c r="O221"/>
  <c r="J221"/>
  <c r="B221"/>
  <c r="L217"/>
  <c r="R213"/>
  <c r="N213"/>
  <c r="J213"/>
  <c r="R209"/>
  <c r="R206"/>
  <c r="M206"/>
  <c r="G206"/>
  <c r="Q201"/>
  <c r="M201"/>
  <c r="I201"/>
  <c r="L199"/>
  <c r="R197"/>
  <c r="M197"/>
  <c r="G197"/>
  <c r="R190"/>
  <c r="C190"/>
  <c r="P188"/>
  <c r="L188"/>
  <c r="H188"/>
  <c r="N184"/>
  <c r="O177"/>
  <c r="J177"/>
  <c r="B177"/>
  <c r="Q155"/>
  <c r="M155"/>
  <c r="I155"/>
  <c r="P148"/>
  <c r="H148"/>
  <c r="Q141"/>
  <c r="K141"/>
  <c r="J139"/>
  <c r="P137"/>
  <c r="L137"/>
  <c r="H137"/>
  <c r="N135"/>
  <c r="C135"/>
  <c r="O133"/>
  <c r="J133"/>
  <c r="B133"/>
  <c r="P122"/>
  <c r="L122"/>
  <c r="H122"/>
  <c r="N114"/>
  <c r="C114"/>
  <c r="O109"/>
  <c r="J109"/>
  <c r="B109"/>
  <c r="Q56"/>
  <c r="M56"/>
  <c r="I56"/>
  <c r="P54"/>
  <c r="H54"/>
  <c r="Q51"/>
  <c r="K51"/>
  <c r="F51"/>
  <c r="N49"/>
  <c r="Q47"/>
  <c r="M47"/>
  <c r="I47"/>
  <c r="Q45"/>
  <c r="L45"/>
  <c r="F45"/>
  <c r="Q38"/>
  <c r="I38"/>
  <c r="N36"/>
  <c r="Q34"/>
  <c r="M34"/>
  <c r="I34"/>
  <c r="Q32"/>
  <c r="L32"/>
  <c r="F32"/>
  <c r="Q30"/>
  <c r="I30"/>
  <c r="N26"/>
  <c r="Q22"/>
  <c r="M22"/>
  <c r="I22"/>
  <c r="Q18"/>
  <c r="M18"/>
  <c r="I18"/>
  <c r="C18"/>
  <c r="F18" s="1"/>
  <c r="N14"/>
  <c r="F14"/>
  <c r="J10"/>
  <c r="F155"/>
  <c r="F56"/>
  <c r="F47"/>
  <c r="F34"/>
  <c r="F22"/>
  <c r="C319"/>
  <c r="H319"/>
  <c r="L319"/>
  <c r="P319"/>
  <c r="I305"/>
  <c r="M305"/>
  <c r="Q305"/>
  <c r="B290"/>
  <c r="G290"/>
  <c r="K290"/>
  <c r="O290"/>
  <c r="I236"/>
  <c r="M236"/>
  <c r="Q236"/>
  <c r="I203"/>
  <c r="M203"/>
  <c r="Q203"/>
  <c r="B203"/>
  <c r="G203"/>
  <c r="K203"/>
  <c r="O203"/>
  <c r="I170"/>
  <c r="M170"/>
  <c r="Q170"/>
  <c r="C170"/>
  <c r="H170"/>
  <c r="L170"/>
  <c r="P170"/>
  <c r="B170"/>
  <c r="G170"/>
  <c r="K170"/>
  <c r="O170"/>
  <c r="I105"/>
  <c r="M105"/>
  <c r="Q105"/>
  <c r="C105"/>
  <c r="H105"/>
  <c r="L105"/>
  <c r="P105"/>
  <c r="B105"/>
  <c r="G105"/>
  <c r="K105"/>
  <c r="O105"/>
  <c r="F38"/>
  <c r="C259"/>
  <c r="H259"/>
  <c r="L259"/>
  <c r="P259"/>
  <c r="C310"/>
  <c r="F310" s="1"/>
  <c r="H310"/>
  <c r="L310"/>
  <c r="P310"/>
  <c r="I294"/>
  <c r="M294"/>
  <c r="Q294"/>
  <c r="B264"/>
  <c r="G264"/>
  <c r="K264"/>
  <c r="O264"/>
  <c r="C241"/>
  <c r="F241" s="1"/>
  <c r="H241"/>
  <c r="L241"/>
  <c r="P241"/>
  <c r="B209"/>
  <c r="G209"/>
  <c r="K209"/>
  <c r="O209"/>
  <c r="I209"/>
  <c r="M209"/>
  <c r="Q209"/>
  <c r="B184"/>
  <c r="G184"/>
  <c r="K184"/>
  <c r="O184"/>
  <c r="F184"/>
  <c r="I184"/>
  <c r="M184"/>
  <c r="Q184"/>
  <c r="I128"/>
  <c r="M128"/>
  <c r="Q128"/>
  <c r="C128"/>
  <c r="H128"/>
  <c r="L128"/>
  <c r="P128"/>
  <c r="B128"/>
  <c r="G128"/>
  <c r="K128"/>
  <c r="O128"/>
  <c r="N298"/>
  <c r="I298"/>
  <c r="C298"/>
  <c r="N319"/>
  <c r="I319"/>
  <c r="B319"/>
  <c r="Q315"/>
  <c r="N305"/>
  <c r="H305"/>
  <c r="B305"/>
  <c r="P298"/>
  <c r="J298"/>
  <c r="Q296"/>
  <c r="N290"/>
  <c r="I290"/>
  <c r="C290"/>
  <c r="O286"/>
  <c r="J286"/>
  <c r="P278"/>
  <c r="N259"/>
  <c r="I259"/>
  <c r="B259"/>
  <c r="O254"/>
  <c r="J254"/>
  <c r="C254"/>
  <c r="Q246"/>
  <c r="N236"/>
  <c r="H236"/>
  <c r="B236"/>
  <c r="P226"/>
  <c r="J226"/>
  <c r="F221"/>
  <c r="P217"/>
  <c r="L203"/>
  <c r="C203"/>
  <c r="N199"/>
  <c r="F197"/>
  <c r="P190"/>
  <c r="J162"/>
  <c r="F141"/>
  <c r="J73"/>
  <c r="B315"/>
  <c r="G315"/>
  <c r="K315"/>
  <c r="O315"/>
  <c r="C296"/>
  <c r="F296" s="1"/>
  <c r="H296"/>
  <c r="L296"/>
  <c r="P296"/>
  <c r="F278"/>
  <c r="I278"/>
  <c r="M278"/>
  <c r="Q278"/>
  <c r="B246"/>
  <c r="G246"/>
  <c r="K246"/>
  <c r="O246"/>
  <c r="F217"/>
  <c r="I217"/>
  <c r="M217"/>
  <c r="Q217"/>
  <c r="B217"/>
  <c r="G217"/>
  <c r="K217"/>
  <c r="O217"/>
  <c r="F190"/>
  <c r="I190"/>
  <c r="M190"/>
  <c r="Q190"/>
  <c r="B190"/>
  <c r="G190"/>
  <c r="K190"/>
  <c r="O190"/>
  <c r="I139"/>
  <c r="M139"/>
  <c r="Q139"/>
  <c r="C139"/>
  <c r="H139"/>
  <c r="L139"/>
  <c r="P139"/>
  <c r="B139"/>
  <c r="G139"/>
  <c r="K139"/>
  <c r="O139"/>
  <c r="O319"/>
  <c r="J319"/>
  <c r="O305"/>
  <c r="J305"/>
  <c r="C305"/>
  <c r="Q298"/>
  <c r="P290"/>
  <c r="J290"/>
  <c r="F290"/>
  <c r="Q286"/>
  <c r="O259"/>
  <c r="J259"/>
  <c r="F259"/>
  <c r="P254"/>
  <c r="O236"/>
  <c r="J236"/>
  <c r="C236"/>
  <c r="Q226"/>
  <c r="N203"/>
  <c r="P199"/>
  <c r="J170"/>
  <c r="F164"/>
  <c r="J105"/>
  <c r="F81"/>
  <c r="B298"/>
  <c r="G298"/>
  <c r="K298"/>
  <c r="O298"/>
  <c r="C286"/>
  <c r="H286"/>
  <c r="L286"/>
  <c r="P286"/>
  <c r="I254"/>
  <c r="M254"/>
  <c r="Q254"/>
  <c r="B226"/>
  <c r="G226"/>
  <c r="K226"/>
  <c r="O226"/>
  <c r="B199"/>
  <c r="G199"/>
  <c r="K199"/>
  <c r="O199"/>
  <c r="I199"/>
  <c r="M199"/>
  <c r="Q199"/>
  <c r="I162"/>
  <c r="M162"/>
  <c r="Q162"/>
  <c r="C162"/>
  <c r="H162"/>
  <c r="L162"/>
  <c r="P162"/>
  <c r="B162"/>
  <c r="G162"/>
  <c r="K162"/>
  <c r="O162"/>
  <c r="I73"/>
  <c r="M73"/>
  <c r="Q73"/>
  <c r="C73"/>
  <c r="H73"/>
  <c r="L73"/>
  <c r="P73"/>
  <c r="B73"/>
  <c r="G73"/>
  <c r="K73"/>
  <c r="O73"/>
  <c r="Q290"/>
  <c r="L290"/>
  <c r="Q259"/>
  <c r="K259"/>
  <c r="P236"/>
  <c r="K236"/>
  <c r="P203"/>
  <c r="H203"/>
  <c r="Q166"/>
  <c r="M166"/>
  <c r="I166"/>
  <c r="F166"/>
  <c r="Q148"/>
  <c r="M148"/>
  <c r="I148"/>
  <c r="F148"/>
  <c r="Q135"/>
  <c r="M135"/>
  <c r="I135"/>
  <c r="F135"/>
  <c r="Q114"/>
  <c r="M114"/>
  <c r="I114"/>
  <c r="F114"/>
  <c r="Q83"/>
  <c r="M83"/>
  <c r="I83"/>
  <c r="F83"/>
  <c r="Q54"/>
  <c r="M54"/>
  <c r="I54"/>
  <c r="F54"/>
  <c r="O49"/>
  <c r="K49"/>
  <c r="G49"/>
  <c r="B49"/>
  <c r="O36"/>
  <c r="K36"/>
  <c r="G36"/>
  <c r="B36"/>
  <c r="O26"/>
  <c r="K26"/>
  <c r="G26"/>
  <c r="B26"/>
  <c r="O10"/>
  <c r="K10"/>
  <c r="G10"/>
  <c r="B10"/>
  <c r="P49"/>
  <c r="L49"/>
  <c r="H49"/>
  <c r="C49"/>
  <c r="F49" s="1"/>
  <c r="O38"/>
  <c r="K38"/>
  <c r="G38"/>
  <c r="B38"/>
  <c r="P36"/>
  <c r="L36"/>
  <c r="H36"/>
  <c r="C36"/>
  <c r="F36" s="1"/>
  <c r="O30"/>
  <c r="K30"/>
  <c r="G30"/>
  <c r="B30"/>
  <c r="P26"/>
  <c r="L26"/>
  <c r="H26"/>
  <c r="C26"/>
  <c r="F26" s="1"/>
  <c r="O14"/>
  <c r="K14"/>
  <c r="G14"/>
  <c r="B14"/>
  <c r="P10"/>
  <c r="L10"/>
  <c r="H10"/>
  <c r="C10"/>
  <c r="F10" s="1"/>
  <c r="P221"/>
  <c r="L221"/>
  <c r="H221"/>
  <c r="P206"/>
  <c r="L206"/>
  <c r="H206"/>
  <c r="P197"/>
  <c r="L197"/>
  <c r="H197"/>
  <c r="P177"/>
  <c r="L177"/>
  <c r="H177"/>
  <c r="O166"/>
  <c r="K166"/>
  <c r="G166"/>
  <c r="P164"/>
  <c r="L164"/>
  <c r="H164"/>
  <c r="O148"/>
  <c r="K148"/>
  <c r="G148"/>
  <c r="P141"/>
  <c r="L141"/>
  <c r="H141"/>
  <c r="O135"/>
  <c r="K135"/>
  <c r="G135"/>
  <c r="P133"/>
  <c r="L133"/>
  <c r="H133"/>
  <c r="O114"/>
  <c r="K114"/>
  <c r="G114"/>
  <c r="P109"/>
  <c r="L109"/>
  <c r="H109"/>
  <c r="O83"/>
  <c r="K83"/>
  <c r="G83"/>
  <c r="P81"/>
  <c r="L81"/>
  <c r="H81"/>
  <c r="O54"/>
  <c r="K54"/>
  <c r="G54"/>
  <c r="P51"/>
  <c r="L51"/>
  <c r="H51"/>
  <c r="Q49"/>
  <c r="M49"/>
  <c r="I49"/>
  <c r="O45"/>
  <c r="K45"/>
  <c r="G45"/>
  <c r="P38"/>
  <c r="L38"/>
  <c r="H38"/>
  <c r="Q36"/>
  <c r="M36"/>
  <c r="I36"/>
  <c r="O32"/>
  <c r="K32"/>
  <c r="G32"/>
  <c r="P30"/>
  <c r="L30"/>
  <c r="H30"/>
  <c r="Q26"/>
  <c r="M26"/>
  <c r="I26"/>
  <c r="P14"/>
  <c r="L14"/>
  <c r="H14"/>
  <c r="Q10"/>
  <c r="M10"/>
  <c r="I10"/>
  <c r="F121" l="1"/>
  <c r="F235"/>
  <c r="F253"/>
  <c r="F317"/>
  <c r="F315"/>
  <c r="F188"/>
  <c r="F304"/>
  <c r="F136"/>
  <c r="F167"/>
  <c r="F199"/>
  <c r="F254"/>
  <c r="F298"/>
  <c r="F209"/>
  <c r="F294"/>
  <c r="F319"/>
  <c r="F226"/>
  <c r="F139"/>
  <c r="F286"/>
  <c r="F105"/>
  <c r="F170"/>
  <c r="F203"/>
  <c r="F236"/>
  <c r="F305"/>
  <c r="F73"/>
  <c r="F162"/>
  <c r="F128"/>
  <c r="A3" l="1"/>
  <c r="A4"/>
  <c r="A6"/>
  <c r="A7"/>
  <c r="A8"/>
  <c r="A11"/>
  <c r="A12"/>
  <c r="A15"/>
  <c r="A16"/>
  <c r="A19"/>
  <c r="A20"/>
  <c r="A23"/>
  <c r="A24"/>
  <c r="A27"/>
  <c r="A28"/>
  <c r="A39"/>
  <c r="A40"/>
  <c r="A41"/>
  <c r="A42"/>
  <c r="A43"/>
  <c r="A52"/>
  <c r="A57"/>
  <c r="A58"/>
  <c r="A59"/>
  <c r="A60"/>
  <c r="A61"/>
  <c r="A62"/>
  <c r="A63"/>
  <c r="A64"/>
  <c r="A65"/>
  <c r="A66"/>
  <c r="A67"/>
  <c r="A68"/>
  <c r="A69"/>
  <c r="A70"/>
  <c r="A71"/>
  <c r="A74"/>
  <c r="A75"/>
  <c r="A76"/>
  <c r="A77"/>
  <c r="A78"/>
  <c r="A79"/>
  <c r="A84"/>
  <c r="A85"/>
  <c r="A86"/>
  <c r="A87"/>
  <c r="A88"/>
  <c r="A89"/>
  <c r="A92"/>
  <c r="A93"/>
  <c r="A94"/>
  <c r="A95"/>
  <c r="A96"/>
  <c r="A97"/>
  <c r="A98"/>
  <c r="A99"/>
  <c r="A100"/>
  <c r="A101"/>
  <c r="A102"/>
  <c r="A103"/>
  <c r="A106"/>
  <c r="A107"/>
  <c r="A110"/>
  <c r="A111"/>
  <c r="A112"/>
  <c r="A115"/>
  <c r="A116"/>
  <c r="A117"/>
  <c r="A118"/>
  <c r="A119"/>
  <c r="A120"/>
  <c r="A123"/>
  <c r="A124"/>
  <c r="A125"/>
  <c r="A126"/>
  <c r="A129"/>
  <c r="A130"/>
  <c r="A131"/>
  <c r="A142"/>
  <c r="A143"/>
  <c r="A144"/>
  <c r="A145"/>
  <c r="A146"/>
  <c r="A149"/>
  <c r="A150"/>
  <c r="A151"/>
  <c r="A152"/>
  <c r="A153"/>
  <c r="A156"/>
  <c r="A157"/>
  <c r="A158"/>
  <c r="A159"/>
  <c r="A160"/>
  <c r="A171"/>
  <c r="A172"/>
  <c r="A173"/>
  <c r="A174"/>
  <c r="A175"/>
  <c r="A178"/>
  <c r="A179"/>
  <c r="A180"/>
  <c r="A181"/>
  <c r="A182"/>
  <c r="A185"/>
  <c r="A186"/>
  <c r="A191"/>
  <c r="A192"/>
  <c r="A193"/>
  <c r="A194"/>
  <c r="A195"/>
  <c r="A204"/>
  <c r="A207"/>
  <c r="A210"/>
  <c r="A211"/>
  <c r="A214"/>
  <c r="A215"/>
  <c r="A218"/>
  <c r="A219"/>
  <c r="A222"/>
  <c r="A223"/>
  <c r="A224"/>
  <c r="A227"/>
  <c r="A228"/>
  <c r="A229"/>
  <c r="A232"/>
  <c r="A233"/>
  <c r="A234"/>
  <c r="A237"/>
  <c r="A238"/>
  <c r="A239"/>
  <c r="A242"/>
  <c r="A243"/>
  <c r="A244"/>
  <c r="A247"/>
  <c r="A248"/>
  <c r="A251"/>
  <c r="A252"/>
  <c r="A255"/>
  <c r="A256"/>
  <c r="A257"/>
  <c r="A260"/>
  <c r="A261"/>
  <c r="A262"/>
  <c r="A265"/>
  <c r="A266"/>
  <c r="A267"/>
  <c r="A268"/>
  <c r="A269"/>
  <c r="A272"/>
  <c r="H272" s="1"/>
  <c r="A273"/>
  <c r="A274"/>
  <c r="A275"/>
  <c r="C275" s="1"/>
  <c r="A276"/>
  <c r="H276" s="1"/>
  <c r="A279"/>
  <c r="C279" s="1"/>
  <c r="A280"/>
  <c r="A281"/>
  <c r="H281" s="1"/>
  <c r="A282"/>
  <c r="H282" s="1"/>
  <c r="A283"/>
  <c r="C283" s="1"/>
  <c r="A284"/>
  <c r="A287"/>
  <c r="C287" s="1"/>
  <c r="A288"/>
  <c r="C288" s="1"/>
  <c r="A301"/>
  <c r="A302"/>
  <c r="A303"/>
  <c r="C303" s="1"/>
  <c r="A306"/>
  <c r="C306" s="1"/>
  <c r="A307"/>
  <c r="C307" s="1"/>
  <c r="A308"/>
  <c r="A311"/>
  <c r="C311" s="1"/>
  <c r="A312"/>
  <c r="C312" s="1"/>
  <c r="A313"/>
  <c r="A2"/>
  <c r="C268"/>
  <c r="C274"/>
  <c r="C276"/>
  <c r="C280"/>
  <c r="C282"/>
  <c r="C284"/>
  <c r="C302"/>
  <c r="C308"/>
  <c r="G268"/>
  <c r="G274"/>
  <c r="G280"/>
  <c r="G282"/>
  <c r="G284"/>
  <c r="G302"/>
  <c r="G306"/>
  <c r="G308"/>
  <c r="H268"/>
  <c r="H269"/>
  <c r="H273"/>
  <c r="H274"/>
  <c r="H275"/>
  <c r="H279"/>
  <c r="H280"/>
  <c r="H283"/>
  <c r="H284"/>
  <c r="H287"/>
  <c r="H301"/>
  <c r="H302"/>
  <c r="H303"/>
  <c r="H307"/>
  <c r="H308"/>
  <c r="H311"/>
  <c r="H313"/>
  <c r="I268"/>
  <c r="I274"/>
  <c r="I275"/>
  <c r="I279"/>
  <c r="I280"/>
  <c r="I282"/>
  <c r="I283"/>
  <c r="I284"/>
  <c r="I287"/>
  <c r="I288"/>
  <c r="I302"/>
  <c r="I303"/>
  <c r="I306"/>
  <c r="I307"/>
  <c r="I308"/>
  <c r="I311"/>
  <c r="I312"/>
  <c r="J268"/>
  <c r="J269"/>
  <c r="J273"/>
  <c r="J274"/>
  <c r="J275"/>
  <c r="J279"/>
  <c r="J280"/>
  <c r="J282"/>
  <c r="J283"/>
  <c r="J284"/>
  <c r="J287"/>
  <c r="J288"/>
  <c r="J301"/>
  <c r="J302"/>
  <c r="J303"/>
  <c r="J306"/>
  <c r="J307"/>
  <c r="J308"/>
  <c r="J311"/>
  <c r="J312"/>
  <c r="J313"/>
  <c r="K268"/>
  <c r="K269"/>
  <c r="K273"/>
  <c r="K274"/>
  <c r="K275"/>
  <c r="K279"/>
  <c r="K280"/>
  <c r="K282"/>
  <c r="K283"/>
  <c r="K284"/>
  <c r="K287"/>
  <c r="K288"/>
  <c r="K301"/>
  <c r="K302"/>
  <c r="K303"/>
  <c r="K306"/>
  <c r="K307"/>
  <c r="K308"/>
  <c r="K311"/>
  <c r="K312"/>
  <c r="K313"/>
  <c r="L268"/>
  <c r="L269"/>
  <c r="L272"/>
  <c r="L273"/>
  <c r="L274"/>
  <c r="L275"/>
  <c r="L276"/>
  <c r="L279"/>
  <c r="L280"/>
  <c r="L281"/>
  <c r="L282"/>
  <c r="L283"/>
  <c r="L284"/>
  <c r="L287"/>
  <c r="L288"/>
  <c r="L301"/>
  <c r="L302"/>
  <c r="L303"/>
  <c r="L306"/>
  <c r="L307"/>
  <c r="L308"/>
  <c r="L311"/>
  <c r="L312"/>
  <c r="L313"/>
  <c r="M268"/>
  <c r="M269"/>
  <c r="M273"/>
  <c r="M274"/>
  <c r="M275"/>
  <c r="M279"/>
  <c r="M280"/>
  <c r="M282"/>
  <c r="M283"/>
  <c r="M284"/>
  <c r="M287"/>
  <c r="M288"/>
  <c r="M301"/>
  <c r="M302"/>
  <c r="M303"/>
  <c r="M306"/>
  <c r="M307"/>
  <c r="M308"/>
  <c r="M311"/>
  <c r="M312"/>
  <c r="M313"/>
  <c r="N268"/>
  <c r="N269"/>
  <c r="N273"/>
  <c r="N274"/>
  <c r="N275"/>
  <c r="N279"/>
  <c r="N280"/>
  <c r="N282"/>
  <c r="N283"/>
  <c r="N284"/>
  <c r="N287"/>
  <c r="N288"/>
  <c r="N301"/>
  <c r="N302"/>
  <c r="N303"/>
  <c r="N306"/>
  <c r="N307"/>
  <c r="N308"/>
  <c r="N311"/>
  <c r="N312"/>
  <c r="N313"/>
  <c r="O268"/>
  <c r="O269"/>
  <c r="O273"/>
  <c r="O274"/>
  <c r="O275"/>
  <c r="O279"/>
  <c r="O280"/>
  <c r="O282"/>
  <c r="O283"/>
  <c r="O284"/>
  <c r="O287"/>
  <c r="O288"/>
  <c r="O301"/>
  <c r="O302"/>
  <c r="O303"/>
  <c r="O306"/>
  <c r="O307"/>
  <c r="O308"/>
  <c r="O311"/>
  <c r="O312"/>
  <c r="O313"/>
  <c r="P268"/>
  <c r="P269"/>
  <c r="P272"/>
  <c r="P273"/>
  <c r="P274"/>
  <c r="P275"/>
  <c r="P276"/>
  <c r="P279"/>
  <c r="P280"/>
  <c r="P281"/>
  <c r="P282"/>
  <c r="P283"/>
  <c r="P284"/>
  <c r="P287"/>
  <c r="P288"/>
  <c r="P301"/>
  <c r="P302"/>
  <c r="P303"/>
  <c r="P306"/>
  <c r="P307"/>
  <c r="P308"/>
  <c r="P311"/>
  <c r="P312"/>
  <c r="P313"/>
  <c r="Q268"/>
  <c r="Q269"/>
  <c r="Q273"/>
  <c r="Q274"/>
  <c r="Q275"/>
  <c r="Q279"/>
  <c r="Q280"/>
  <c r="Q282"/>
  <c r="Q283"/>
  <c r="Q284"/>
  <c r="Q287"/>
  <c r="Q288"/>
  <c r="Q301"/>
  <c r="Q302"/>
  <c r="Q303"/>
  <c r="Q306"/>
  <c r="Q307"/>
  <c r="Q308"/>
  <c r="Q311"/>
  <c r="Q312"/>
  <c r="Q313"/>
  <c r="R268"/>
  <c r="R269"/>
  <c r="R273"/>
  <c r="R274"/>
  <c r="R275"/>
  <c r="R279"/>
  <c r="R280"/>
  <c r="R282"/>
  <c r="R283"/>
  <c r="R284"/>
  <c r="R287"/>
  <c r="R288"/>
  <c r="R301"/>
  <c r="R302"/>
  <c r="R303"/>
  <c r="R306"/>
  <c r="R307"/>
  <c r="R308"/>
  <c r="R311"/>
  <c r="R312"/>
  <c r="R313"/>
  <c r="H312" l="1"/>
  <c r="H306"/>
  <c r="H288"/>
  <c r="G312"/>
  <c r="G288"/>
  <c r="G276"/>
  <c r="Q281"/>
  <c r="Q276"/>
  <c r="Q272"/>
  <c r="M281"/>
  <c r="M276"/>
  <c r="M272"/>
  <c r="N281"/>
  <c r="N276"/>
  <c r="N272"/>
  <c r="J281"/>
  <c r="J276"/>
  <c r="J272"/>
  <c r="I276"/>
  <c r="G272"/>
  <c r="C272"/>
  <c r="R281"/>
  <c r="R276"/>
  <c r="R272"/>
  <c r="O281"/>
  <c r="O276"/>
  <c r="O272"/>
  <c r="K281"/>
  <c r="K276"/>
  <c r="K272"/>
  <c r="I272"/>
  <c r="B313"/>
  <c r="B301"/>
  <c r="B281"/>
  <c r="B273"/>
  <c r="B269"/>
  <c r="B265"/>
  <c r="B261"/>
  <c r="B257"/>
  <c r="B237"/>
  <c r="B233"/>
  <c r="B229"/>
  <c r="B193"/>
  <c r="B185"/>
  <c r="B181"/>
  <c r="B173"/>
  <c r="B157"/>
  <c r="B153"/>
  <c r="B149"/>
  <c r="B145"/>
  <c r="B129"/>
  <c r="B125"/>
  <c r="B117"/>
  <c r="B101"/>
  <c r="B97"/>
  <c r="B93"/>
  <c r="B89"/>
  <c r="B85"/>
  <c r="B77"/>
  <c r="B69"/>
  <c r="B65"/>
  <c r="B61"/>
  <c r="B57"/>
  <c r="B41"/>
  <c r="B4"/>
  <c r="B2"/>
  <c r="D2"/>
  <c r="B306"/>
  <c r="F306"/>
  <c r="B302"/>
  <c r="F302"/>
  <c r="B282"/>
  <c r="F282"/>
  <c r="B274"/>
  <c r="F274"/>
  <c r="B266"/>
  <c r="B262"/>
  <c r="B242"/>
  <c r="B238"/>
  <c r="B234"/>
  <c r="B222"/>
  <c r="B218"/>
  <c r="B214"/>
  <c r="B210"/>
  <c r="B194"/>
  <c r="B186"/>
  <c r="B182"/>
  <c r="B178"/>
  <c r="B174"/>
  <c r="B158"/>
  <c r="B150"/>
  <c r="B146"/>
  <c r="B142"/>
  <c r="B130"/>
  <c r="B126"/>
  <c r="B118"/>
  <c r="B110"/>
  <c r="B106"/>
  <c r="B102"/>
  <c r="B98"/>
  <c r="B94"/>
  <c r="B86"/>
  <c r="B78"/>
  <c r="B74"/>
  <c r="B70"/>
  <c r="B66"/>
  <c r="B62"/>
  <c r="B58"/>
  <c r="B42"/>
  <c r="B6"/>
  <c r="G313"/>
  <c r="G301"/>
  <c r="G281"/>
  <c r="G273"/>
  <c r="G269"/>
  <c r="F311"/>
  <c r="B311"/>
  <c r="F307"/>
  <c r="B307"/>
  <c r="F303"/>
  <c r="B303"/>
  <c r="F287"/>
  <c r="B287"/>
  <c r="F283"/>
  <c r="B283"/>
  <c r="F279"/>
  <c r="B279"/>
  <c r="F275"/>
  <c r="B275"/>
  <c r="B267"/>
  <c r="B255"/>
  <c r="B251"/>
  <c r="B247"/>
  <c r="B243"/>
  <c r="B239"/>
  <c r="B227"/>
  <c r="B223"/>
  <c r="B219"/>
  <c r="B215"/>
  <c r="B211"/>
  <c r="B207"/>
  <c r="B195"/>
  <c r="B191"/>
  <c r="B179"/>
  <c r="B175"/>
  <c r="B171"/>
  <c r="B159"/>
  <c r="B151"/>
  <c r="B143"/>
  <c r="B131"/>
  <c r="B123"/>
  <c r="B119"/>
  <c r="B115"/>
  <c r="B111"/>
  <c r="B107"/>
  <c r="B103"/>
  <c r="B99"/>
  <c r="B95"/>
  <c r="B87"/>
  <c r="B79"/>
  <c r="B75"/>
  <c r="B71"/>
  <c r="B67"/>
  <c r="B63"/>
  <c r="B59"/>
  <c r="B43"/>
  <c r="B39"/>
  <c r="B27"/>
  <c r="B23"/>
  <c r="B19"/>
  <c r="B15"/>
  <c r="B11"/>
  <c r="B7"/>
  <c r="B312"/>
  <c r="F312"/>
  <c r="B308"/>
  <c r="F308"/>
  <c r="B288"/>
  <c r="F288"/>
  <c r="B284"/>
  <c r="F284"/>
  <c r="B280"/>
  <c r="F280"/>
  <c r="B276"/>
  <c r="F276"/>
  <c r="B272"/>
  <c r="F272"/>
  <c r="B268"/>
  <c r="F268"/>
  <c r="B260"/>
  <c r="B256"/>
  <c r="B252"/>
  <c r="B248"/>
  <c r="B244"/>
  <c r="B232"/>
  <c r="B228"/>
  <c r="B224"/>
  <c r="B204"/>
  <c r="B192"/>
  <c r="B180"/>
  <c r="B172"/>
  <c r="B160"/>
  <c r="B156"/>
  <c r="B152"/>
  <c r="B144"/>
  <c r="B124"/>
  <c r="B120"/>
  <c r="B116"/>
  <c r="B112"/>
  <c r="B100"/>
  <c r="B96"/>
  <c r="B92"/>
  <c r="B88"/>
  <c r="B84"/>
  <c r="B76"/>
  <c r="B68"/>
  <c r="B64"/>
  <c r="B60"/>
  <c r="B52"/>
  <c r="B40"/>
  <c r="B28"/>
  <c r="B24"/>
  <c r="B20"/>
  <c r="B16"/>
  <c r="B12"/>
  <c r="B8"/>
  <c r="B3"/>
  <c r="I313"/>
  <c r="I301"/>
  <c r="I281"/>
  <c r="I273"/>
  <c r="I269"/>
  <c r="G311"/>
  <c r="G307"/>
  <c r="G303"/>
  <c r="G287"/>
  <c r="G283"/>
  <c r="G279"/>
  <c r="G275"/>
  <c r="C313"/>
  <c r="C301"/>
  <c r="C281"/>
  <c r="C273"/>
  <c r="C269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2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2"/>
  <c r="G317" i="29"/>
  <c r="G316"/>
  <c r="G315"/>
  <c r="G313"/>
  <c r="G312"/>
  <c r="G311"/>
  <c r="G310"/>
  <c r="G308"/>
  <c r="G307"/>
  <c r="G306"/>
  <c r="G305"/>
  <c r="G303"/>
  <c r="G302"/>
  <c r="G301"/>
  <c r="G300"/>
  <c r="G298"/>
  <c r="G296"/>
  <c r="G294"/>
  <c r="G292"/>
  <c r="G290"/>
  <c r="G288"/>
  <c r="G287"/>
  <c r="G286"/>
  <c r="G284"/>
  <c r="G283"/>
  <c r="G282"/>
  <c r="G281"/>
  <c r="G280"/>
  <c r="G279"/>
  <c r="G278"/>
  <c r="G276"/>
  <c r="G275"/>
  <c r="G274"/>
  <c r="G273"/>
  <c r="G272"/>
  <c r="G271"/>
  <c r="G269"/>
  <c r="G268"/>
  <c r="G267"/>
  <c r="G266"/>
  <c r="G265"/>
  <c r="G264"/>
  <c r="G262"/>
  <c r="G261"/>
  <c r="G260"/>
  <c r="G259"/>
  <c r="G257"/>
  <c r="G256"/>
  <c r="G255"/>
  <c r="G254"/>
  <c r="G252"/>
  <c r="G251"/>
  <c r="G250"/>
  <c r="G248"/>
  <c r="G247"/>
  <c r="G246"/>
  <c r="G244"/>
  <c r="G243"/>
  <c r="G242"/>
  <c r="G241"/>
  <c r="G239"/>
  <c r="G238"/>
  <c r="G237"/>
  <c r="G236"/>
  <c r="G234"/>
  <c r="G233"/>
  <c r="G232"/>
  <c r="G231"/>
  <c r="G229"/>
  <c r="G228"/>
  <c r="G227"/>
  <c r="G226"/>
  <c r="G224"/>
  <c r="G223"/>
  <c r="G222"/>
  <c r="G221"/>
  <c r="G219"/>
  <c r="G218"/>
  <c r="G217"/>
  <c r="G215"/>
  <c r="G214"/>
  <c r="G213"/>
  <c r="G211"/>
  <c r="G210"/>
  <c r="G209"/>
  <c r="G207"/>
  <c r="G206"/>
  <c r="G204"/>
  <c r="G203"/>
  <c r="G201"/>
  <c r="G199"/>
  <c r="G197"/>
  <c r="G195"/>
  <c r="G194"/>
  <c r="G193"/>
  <c r="G192"/>
  <c r="G191"/>
  <c r="G190"/>
  <c r="G188"/>
  <c r="G186"/>
  <c r="G185"/>
  <c r="G184"/>
  <c r="G182"/>
  <c r="G181"/>
  <c r="G180"/>
  <c r="G179"/>
  <c r="G178"/>
  <c r="G177"/>
  <c r="G175"/>
  <c r="G174"/>
  <c r="G173"/>
  <c r="G172"/>
  <c r="G171"/>
  <c r="G170"/>
  <c r="G168"/>
  <c r="G166"/>
  <c r="G164"/>
  <c r="G162"/>
  <c r="G160"/>
  <c r="G159"/>
  <c r="G158"/>
  <c r="G157"/>
  <c r="G156"/>
  <c r="G155"/>
  <c r="G153"/>
  <c r="G152"/>
  <c r="G151"/>
  <c r="G150"/>
  <c r="G149"/>
  <c r="G148"/>
  <c r="G146"/>
  <c r="G145"/>
  <c r="G144"/>
  <c r="G143"/>
  <c r="G142"/>
  <c r="G141"/>
  <c r="G139"/>
  <c r="G137"/>
  <c r="G135"/>
  <c r="G133"/>
  <c r="G131"/>
  <c r="G130"/>
  <c r="G129"/>
  <c r="G128"/>
  <c r="G126"/>
  <c r="G125"/>
  <c r="G124"/>
  <c r="G123"/>
  <c r="G122"/>
  <c r="G120"/>
  <c r="G119"/>
  <c r="G118"/>
  <c r="G117"/>
  <c r="G116"/>
  <c r="G115"/>
  <c r="G114"/>
  <c r="G112"/>
  <c r="G111"/>
  <c r="G110"/>
  <c r="G109"/>
  <c r="G107"/>
  <c r="G106"/>
  <c r="G105"/>
  <c r="G103"/>
  <c r="G102"/>
  <c r="G101"/>
  <c r="G100"/>
  <c r="G99"/>
  <c r="G98"/>
  <c r="G97"/>
  <c r="G96"/>
  <c r="G95"/>
  <c r="G94"/>
  <c r="G93"/>
  <c r="G92"/>
  <c r="G91"/>
  <c r="G89"/>
  <c r="G88"/>
  <c r="G87"/>
  <c r="G86"/>
  <c r="G85"/>
  <c r="G84"/>
  <c r="G83"/>
  <c r="G79"/>
  <c r="G78"/>
  <c r="G77"/>
  <c r="G76"/>
  <c r="G75"/>
  <c r="G74"/>
  <c r="G73"/>
  <c r="G71"/>
  <c r="G70"/>
  <c r="G69"/>
  <c r="G68"/>
  <c r="G67"/>
  <c r="G66"/>
  <c r="G65"/>
  <c r="G64"/>
  <c r="G63"/>
  <c r="G62"/>
  <c r="G61"/>
  <c r="G60"/>
  <c r="G59"/>
  <c r="G58"/>
  <c r="G57"/>
  <c r="G56"/>
  <c r="G54"/>
  <c r="G52"/>
  <c r="G51"/>
  <c r="G49"/>
  <c r="G47"/>
  <c r="G45"/>
  <c r="G43"/>
  <c r="G42"/>
  <c r="G41"/>
  <c r="G40"/>
  <c r="G39"/>
  <c r="G38"/>
  <c r="G36"/>
  <c r="G34"/>
  <c r="G32"/>
  <c r="G30"/>
  <c r="G28"/>
  <c r="G27"/>
  <c r="G26"/>
  <c r="G24"/>
  <c r="G23"/>
  <c r="G22"/>
  <c r="G20"/>
  <c r="G19"/>
  <c r="G18"/>
  <c r="G16"/>
  <c r="G15"/>
  <c r="G14"/>
  <c r="G12"/>
  <c r="G11"/>
  <c r="G10"/>
  <c r="G8"/>
  <c r="G7"/>
  <c r="G6"/>
  <c r="G4"/>
  <c r="G3"/>
  <c r="G2"/>
  <c r="F273" i="18" l="1"/>
  <c r="F281"/>
  <c r="F313"/>
  <c r="F269"/>
  <c r="F301"/>
  <c r="B39" i="3"/>
  <c r="B40"/>
  <c r="B41"/>
  <c r="B36" i="19" l="1"/>
  <c r="C32"/>
  <c r="C33"/>
  <c r="C34"/>
  <c r="C35"/>
  <c r="C36"/>
  <c r="B34" i="3" l="1"/>
  <c r="C34"/>
  <c r="D34"/>
  <c r="C257" i="18" l="1"/>
  <c r="C260"/>
  <c r="C261"/>
  <c r="G257"/>
  <c r="G260"/>
  <c r="G261"/>
  <c r="H257"/>
  <c r="H260"/>
  <c r="H261"/>
  <c r="I257"/>
  <c r="I260"/>
  <c r="I261"/>
  <c r="J257"/>
  <c r="J260"/>
  <c r="J261"/>
  <c r="K257"/>
  <c r="K260"/>
  <c r="K261"/>
  <c r="L257"/>
  <c r="L260"/>
  <c r="L261"/>
  <c r="M257"/>
  <c r="M260"/>
  <c r="M261"/>
  <c r="N257"/>
  <c r="N260"/>
  <c r="N261"/>
  <c r="O257"/>
  <c r="O260"/>
  <c r="O261"/>
  <c r="P257"/>
  <c r="P260"/>
  <c r="P261"/>
  <c r="Q257"/>
  <c r="Q260"/>
  <c r="Q261"/>
  <c r="R257"/>
  <c r="R260"/>
  <c r="R261"/>
  <c r="C266"/>
  <c r="G266"/>
  <c r="H266"/>
  <c r="I266"/>
  <c r="J266"/>
  <c r="K266"/>
  <c r="L266"/>
  <c r="M266"/>
  <c r="N266"/>
  <c r="O266"/>
  <c r="P266"/>
  <c r="Q266"/>
  <c r="R266"/>
  <c r="C265"/>
  <c r="G265"/>
  <c r="H265"/>
  <c r="I265"/>
  <c r="J265"/>
  <c r="K265"/>
  <c r="L265"/>
  <c r="M265"/>
  <c r="N265"/>
  <c r="O265"/>
  <c r="P265"/>
  <c r="Q265"/>
  <c r="R265"/>
  <c r="B601" i="17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600"/>
  <c r="B599"/>
  <c r="B598"/>
  <c r="B597"/>
  <c r="B596"/>
  <c r="B595"/>
  <c r="B582"/>
  <c r="B583"/>
  <c r="B584"/>
  <c r="B585"/>
  <c r="B586"/>
  <c r="B587"/>
  <c r="B588"/>
  <c r="B589"/>
  <c r="B590"/>
  <c r="B591"/>
  <c r="B592"/>
  <c r="B593"/>
  <c r="B594"/>
  <c r="B581"/>
  <c r="B580"/>
  <c r="B579"/>
  <c r="B570"/>
  <c r="B574"/>
  <c r="B575"/>
  <c r="B576"/>
  <c r="B577"/>
  <c r="B578"/>
  <c r="B573"/>
  <c r="C262" i="18"/>
  <c r="G262"/>
  <c r="H262"/>
  <c r="I262"/>
  <c r="J262"/>
  <c r="K262"/>
  <c r="L262"/>
  <c r="M262"/>
  <c r="N262"/>
  <c r="O262"/>
  <c r="P262"/>
  <c r="Q262"/>
  <c r="R262"/>
  <c r="C252"/>
  <c r="G252"/>
  <c r="H252"/>
  <c r="I252"/>
  <c r="J252"/>
  <c r="K252"/>
  <c r="L252"/>
  <c r="M252"/>
  <c r="N252"/>
  <c r="O252"/>
  <c r="P252"/>
  <c r="Q252"/>
  <c r="R252"/>
  <c r="C251"/>
  <c r="G251"/>
  <c r="H251"/>
  <c r="I251"/>
  <c r="J251"/>
  <c r="K251"/>
  <c r="L251"/>
  <c r="M251"/>
  <c r="N251"/>
  <c r="O251"/>
  <c r="P251"/>
  <c r="Q251"/>
  <c r="R251"/>
  <c r="F265" l="1"/>
  <c r="C39" i="3"/>
  <c r="C40"/>
  <c r="C41"/>
  <c r="D39"/>
  <c r="D40"/>
  <c r="D41"/>
  <c r="B38"/>
  <c r="C38"/>
  <c r="D38"/>
  <c r="C239" i="18" l="1"/>
  <c r="G239"/>
  <c r="H239"/>
  <c r="I239"/>
  <c r="J239"/>
  <c r="K239"/>
  <c r="L239"/>
  <c r="M239"/>
  <c r="N239"/>
  <c r="O239"/>
  <c r="P239"/>
  <c r="Q239"/>
  <c r="R239"/>
  <c r="C244"/>
  <c r="G244"/>
  <c r="H244"/>
  <c r="I244"/>
  <c r="J244"/>
  <c r="K244"/>
  <c r="L244"/>
  <c r="M244"/>
  <c r="N244"/>
  <c r="O244"/>
  <c r="P244"/>
  <c r="Q244"/>
  <c r="R244"/>
  <c r="C243"/>
  <c r="G243"/>
  <c r="H243"/>
  <c r="I243"/>
  <c r="J243"/>
  <c r="K243"/>
  <c r="L243"/>
  <c r="M243"/>
  <c r="N243"/>
  <c r="O243"/>
  <c r="P243"/>
  <c r="Q243"/>
  <c r="R243"/>
  <c r="C242"/>
  <c r="G242"/>
  <c r="H242"/>
  <c r="I242"/>
  <c r="J242"/>
  <c r="K242"/>
  <c r="L242"/>
  <c r="M242"/>
  <c r="N242"/>
  <c r="O242"/>
  <c r="P242"/>
  <c r="Q242"/>
  <c r="R242"/>
  <c r="C238"/>
  <c r="C247"/>
  <c r="C248"/>
  <c r="C255"/>
  <c r="C256"/>
  <c r="C267"/>
  <c r="C234" l="1"/>
  <c r="G234"/>
  <c r="H234"/>
  <c r="I234"/>
  <c r="J234"/>
  <c r="K234"/>
  <c r="L234"/>
  <c r="M234"/>
  <c r="N234"/>
  <c r="O234"/>
  <c r="P234"/>
  <c r="Q234"/>
  <c r="R234"/>
  <c r="C233"/>
  <c r="G233"/>
  <c r="H233"/>
  <c r="I233"/>
  <c r="J233"/>
  <c r="K233"/>
  <c r="L233"/>
  <c r="M233"/>
  <c r="N233"/>
  <c r="O233"/>
  <c r="P233"/>
  <c r="Q233"/>
  <c r="R233"/>
  <c r="B36" i="3" l="1"/>
  <c r="B37"/>
  <c r="C36"/>
  <c r="C37"/>
  <c r="D36"/>
  <c r="D37"/>
  <c r="D2" i="21"/>
  <c r="B28"/>
  <c r="B29"/>
  <c r="B30"/>
  <c r="C28"/>
  <c r="C29"/>
  <c r="C30"/>
  <c r="D28"/>
  <c r="D29"/>
  <c r="D30"/>
  <c r="AA572" i="6" l="1"/>
  <c r="Z572"/>
  <c r="M572"/>
  <c r="Q572"/>
  <c r="W572"/>
  <c r="X572"/>
  <c r="Y572" s="1"/>
  <c r="L3" i="18"/>
  <c r="L4"/>
  <c r="L6"/>
  <c r="L7"/>
  <c r="L8"/>
  <c r="L11"/>
  <c r="L12"/>
  <c r="L15"/>
  <c r="L16"/>
  <c r="L19"/>
  <c r="L20"/>
  <c r="L23"/>
  <c r="L24"/>
  <c r="L27"/>
  <c r="L28"/>
  <c r="L39"/>
  <c r="L40"/>
  <c r="L41"/>
  <c r="L42"/>
  <c r="L43"/>
  <c r="L52"/>
  <c r="L57"/>
  <c r="L58"/>
  <c r="L59"/>
  <c r="L60"/>
  <c r="L61"/>
  <c r="L62"/>
  <c r="L63"/>
  <c r="L64"/>
  <c r="L65"/>
  <c r="L66"/>
  <c r="L67"/>
  <c r="L68"/>
  <c r="L69"/>
  <c r="L70"/>
  <c r="L71"/>
  <c r="L74"/>
  <c r="L75"/>
  <c r="L76"/>
  <c r="L77"/>
  <c r="L78"/>
  <c r="L79"/>
  <c r="L84"/>
  <c r="L85"/>
  <c r="L86"/>
  <c r="L87"/>
  <c r="L88"/>
  <c r="L89"/>
  <c r="L92"/>
  <c r="L93"/>
  <c r="L94"/>
  <c r="L95"/>
  <c r="L96"/>
  <c r="L97"/>
  <c r="L98"/>
  <c r="L99"/>
  <c r="L100"/>
  <c r="L101"/>
  <c r="L102"/>
  <c r="L103"/>
  <c r="L106"/>
  <c r="L107"/>
  <c r="L110"/>
  <c r="L111"/>
  <c r="L112"/>
  <c r="L115"/>
  <c r="L116"/>
  <c r="L117"/>
  <c r="L118"/>
  <c r="L119"/>
  <c r="L120"/>
  <c r="L123"/>
  <c r="L124"/>
  <c r="L125"/>
  <c r="L126"/>
  <c r="L129"/>
  <c r="L130"/>
  <c r="L131"/>
  <c r="L142"/>
  <c r="L143"/>
  <c r="L144"/>
  <c r="L145"/>
  <c r="L146"/>
  <c r="L149"/>
  <c r="L150"/>
  <c r="L151"/>
  <c r="L152"/>
  <c r="L153"/>
  <c r="L156"/>
  <c r="L157"/>
  <c r="L158"/>
  <c r="L159"/>
  <c r="L160"/>
  <c r="L171"/>
  <c r="L172"/>
  <c r="L173"/>
  <c r="L174"/>
  <c r="L175"/>
  <c r="L178"/>
  <c r="L179"/>
  <c r="L180"/>
  <c r="L181"/>
  <c r="L182"/>
  <c r="L185"/>
  <c r="L186"/>
  <c r="L191"/>
  <c r="L192"/>
  <c r="L193"/>
  <c r="L194"/>
  <c r="L195"/>
  <c r="L204"/>
  <c r="L207"/>
  <c r="L210"/>
  <c r="L211"/>
  <c r="L214"/>
  <c r="L215"/>
  <c r="L218"/>
  <c r="L219"/>
  <c r="L222"/>
  <c r="L223"/>
  <c r="L224"/>
  <c r="L227"/>
  <c r="L228"/>
  <c r="L229"/>
  <c r="L232"/>
  <c r="L237"/>
  <c r="L238"/>
  <c r="L247"/>
  <c r="L248"/>
  <c r="L255"/>
  <c r="L256"/>
  <c r="L267"/>
  <c r="L2"/>
  <c r="B5" i="19"/>
  <c r="L572" i="6" l="1"/>
  <c r="N572"/>
  <c r="P572"/>
  <c r="U572"/>
  <c r="T572"/>
  <c r="C60" i="18"/>
  <c r="G60"/>
  <c r="H60"/>
  <c r="I60"/>
  <c r="J60"/>
  <c r="K60"/>
  <c r="M60"/>
  <c r="N60"/>
  <c r="O60"/>
  <c r="P60"/>
  <c r="Q60"/>
  <c r="R60"/>
  <c r="G256" l="1"/>
  <c r="H256"/>
  <c r="I256"/>
  <c r="J256"/>
  <c r="K256"/>
  <c r="M256"/>
  <c r="N256"/>
  <c r="O256"/>
  <c r="P256"/>
  <c r="Q256"/>
  <c r="R256"/>
  <c r="G255"/>
  <c r="H255"/>
  <c r="I255"/>
  <c r="J255"/>
  <c r="K255"/>
  <c r="M255"/>
  <c r="N255"/>
  <c r="O255"/>
  <c r="P255"/>
  <c r="Q255"/>
  <c r="R255"/>
  <c r="G248"/>
  <c r="H248"/>
  <c r="I248"/>
  <c r="J248"/>
  <c r="K248"/>
  <c r="M248"/>
  <c r="N248"/>
  <c r="O248"/>
  <c r="P248"/>
  <c r="Q248"/>
  <c r="R248"/>
  <c r="G247"/>
  <c r="H247"/>
  <c r="I247"/>
  <c r="J247"/>
  <c r="K247"/>
  <c r="M247"/>
  <c r="N247"/>
  <c r="O247"/>
  <c r="P247"/>
  <c r="Q247"/>
  <c r="R247"/>
  <c r="C103"/>
  <c r="G103"/>
  <c r="H103"/>
  <c r="I103"/>
  <c r="J103"/>
  <c r="K103"/>
  <c r="M103"/>
  <c r="N103"/>
  <c r="O103"/>
  <c r="P103"/>
  <c r="Q103"/>
  <c r="R103"/>
  <c r="C30" i="3" l="1"/>
  <c r="C99" i="18"/>
  <c r="G99"/>
  <c r="H99"/>
  <c r="I99"/>
  <c r="J99"/>
  <c r="K99"/>
  <c r="M99"/>
  <c r="N99"/>
  <c r="O99"/>
  <c r="P99"/>
  <c r="Q99"/>
  <c r="R99"/>
  <c r="C98"/>
  <c r="G98"/>
  <c r="H98"/>
  <c r="I98"/>
  <c r="J98"/>
  <c r="K98"/>
  <c r="M98"/>
  <c r="N98"/>
  <c r="O98"/>
  <c r="P98"/>
  <c r="Q98"/>
  <c r="R98"/>
  <c r="B324" i="17" l="1"/>
  <c r="B17" i="3" l="1"/>
  <c r="B18"/>
  <c r="C18"/>
  <c r="D18"/>
  <c r="C17"/>
  <c r="D17"/>
  <c r="C29" l="1"/>
  <c r="C94" i="18"/>
  <c r="G94"/>
  <c r="H94"/>
  <c r="I94"/>
  <c r="J94"/>
  <c r="K94"/>
  <c r="M94"/>
  <c r="N94"/>
  <c r="O94"/>
  <c r="P94"/>
  <c r="Q94"/>
  <c r="R94"/>
  <c r="C79"/>
  <c r="G79"/>
  <c r="H79"/>
  <c r="I79"/>
  <c r="J79"/>
  <c r="K79"/>
  <c r="M79"/>
  <c r="N79"/>
  <c r="O79"/>
  <c r="P79"/>
  <c r="Q79"/>
  <c r="R79"/>
  <c r="C78"/>
  <c r="G78"/>
  <c r="H78"/>
  <c r="I78"/>
  <c r="J78"/>
  <c r="K78"/>
  <c r="M78"/>
  <c r="N78"/>
  <c r="O78"/>
  <c r="P78"/>
  <c r="Q78"/>
  <c r="R78"/>
  <c r="C76" l="1"/>
  <c r="G76"/>
  <c r="H76"/>
  <c r="I76"/>
  <c r="J76"/>
  <c r="K76"/>
  <c r="M76"/>
  <c r="N76"/>
  <c r="O76"/>
  <c r="P76"/>
  <c r="Q76"/>
  <c r="R76"/>
  <c r="B17" i="4"/>
  <c r="C17"/>
  <c r="D17"/>
  <c r="B17" i="5"/>
  <c r="C17"/>
  <c r="D17"/>
  <c r="B27" i="19"/>
  <c r="B28"/>
  <c r="C28"/>
  <c r="D27" i="21"/>
  <c r="D22" i="3"/>
  <c r="G2" i="18"/>
  <c r="G8"/>
  <c r="R3"/>
  <c r="R4"/>
  <c r="R6"/>
  <c r="R7"/>
  <c r="R8"/>
  <c r="R11"/>
  <c r="R12"/>
  <c r="R15"/>
  <c r="R16"/>
  <c r="R19"/>
  <c r="R20"/>
  <c r="R23"/>
  <c r="R24"/>
  <c r="R27"/>
  <c r="R28"/>
  <c r="R39"/>
  <c r="R40"/>
  <c r="R41"/>
  <c r="R42"/>
  <c r="R43"/>
  <c r="R52"/>
  <c r="R57"/>
  <c r="R58"/>
  <c r="R59"/>
  <c r="R61"/>
  <c r="R62"/>
  <c r="R63"/>
  <c r="R64"/>
  <c r="R65"/>
  <c r="R66"/>
  <c r="R67"/>
  <c r="R68"/>
  <c r="R69"/>
  <c r="R70"/>
  <c r="R71"/>
  <c r="R74"/>
  <c r="R75"/>
  <c r="R77"/>
  <c r="R84"/>
  <c r="R85"/>
  <c r="R86"/>
  <c r="R87"/>
  <c r="R88"/>
  <c r="R89"/>
  <c r="R92"/>
  <c r="R93"/>
  <c r="R95"/>
  <c r="R96"/>
  <c r="R97"/>
  <c r="R100"/>
  <c r="R101"/>
  <c r="R102"/>
  <c r="R106"/>
  <c r="R107"/>
  <c r="R110"/>
  <c r="R111"/>
  <c r="R112"/>
  <c r="R115"/>
  <c r="R116"/>
  <c r="R117"/>
  <c r="R118"/>
  <c r="R119"/>
  <c r="R120"/>
  <c r="R123"/>
  <c r="R124"/>
  <c r="R125"/>
  <c r="R126"/>
  <c r="R129"/>
  <c r="R130"/>
  <c r="R131"/>
  <c r="R142"/>
  <c r="R143"/>
  <c r="R144"/>
  <c r="R145"/>
  <c r="R146"/>
  <c r="R149"/>
  <c r="R150"/>
  <c r="R151"/>
  <c r="R152"/>
  <c r="R153"/>
  <c r="R156"/>
  <c r="R157"/>
  <c r="R158"/>
  <c r="R159"/>
  <c r="R160"/>
  <c r="R171"/>
  <c r="R172"/>
  <c r="R173"/>
  <c r="R174"/>
  <c r="R175"/>
  <c r="R178"/>
  <c r="R179"/>
  <c r="R180"/>
  <c r="R181"/>
  <c r="R182"/>
  <c r="R185"/>
  <c r="R186"/>
  <c r="R191"/>
  <c r="R192"/>
  <c r="R193"/>
  <c r="R194"/>
  <c r="R195"/>
  <c r="R204"/>
  <c r="R207"/>
  <c r="R210"/>
  <c r="R211"/>
  <c r="R214"/>
  <c r="R215"/>
  <c r="R218"/>
  <c r="R219"/>
  <c r="R222"/>
  <c r="R223"/>
  <c r="R224"/>
  <c r="R227"/>
  <c r="R228"/>
  <c r="R229"/>
  <c r="R232"/>
  <c r="R237"/>
  <c r="R238"/>
  <c r="R267"/>
  <c r="R2"/>
  <c r="Q3"/>
  <c r="Q4"/>
  <c r="Q6"/>
  <c r="Q7"/>
  <c r="Q8"/>
  <c r="Q11"/>
  <c r="Q12"/>
  <c r="Q15"/>
  <c r="Q16"/>
  <c r="Q19"/>
  <c r="Q20"/>
  <c r="Q23"/>
  <c r="Q24"/>
  <c r="Q27"/>
  <c r="Q28"/>
  <c r="Q39"/>
  <c r="Q40"/>
  <c r="Q41"/>
  <c r="Q42"/>
  <c r="Q43"/>
  <c r="Q52"/>
  <c r="Q57"/>
  <c r="Q58"/>
  <c r="Q59"/>
  <c r="Q61"/>
  <c r="Q62"/>
  <c r="Q63"/>
  <c r="Q64"/>
  <c r="Q65"/>
  <c r="Q66"/>
  <c r="Q67"/>
  <c r="Q68"/>
  <c r="Q69"/>
  <c r="Q70"/>
  <c r="Q71"/>
  <c r="Q74"/>
  <c r="Q75"/>
  <c r="Q77"/>
  <c r="Q84"/>
  <c r="Q85"/>
  <c r="Q86"/>
  <c r="Q87"/>
  <c r="Q88"/>
  <c r="Q89"/>
  <c r="Q92"/>
  <c r="Q93"/>
  <c r="Q95"/>
  <c r="Q96"/>
  <c r="Q97"/>
  <c r="Q100"/>
  <c r="Q101"/>
  <c r="Q102"/>
  <c r="Q106"/>
  <c r="Q107"/>
  <c r="Q110"/>
  <c r="Q111"/>
  <c r="Q112"/>
  <c r="Q115"/>
  <c r="Q116"/>
  <c r="Q117"/>
  <c r="Q118"/>
  <c r="Q119"/>
  <c r="Q120"/>
  <c r="Q123"/>
  <c r="Q124"/>
  <c r="Q125"/>
  <c r="Q126"/>
  <c r="Q129"/>
  <c r="Q130"/>
  <c r="Q131"/>
  <c r="Q142"/>
  <c r="Q143"/>
  <c r="Q144"/>
  <c r="Q145"/>
  <c r="Q146"/>
  <c r="Q149"/>
  <c r="Q150"/>
  <c r="Q151"/>
  <c r="Q152"/>
  <c r="Q153"/>
  <c r="Q156"/>
  <c r="Q157"/>
  <c r="Q158"/>
  <c r="Q159"/>
  <c r="Q160"/>
  <c r="Q171"/>
  <c r="Q172"/>
  <c r="Q173"/>
  <c r="Q174"/>
  <c r="Q175"/>
  <c r="Q178"/>
  <c r="Q179"/>
  <c r="Q180"/>
  <c r="Q181"/>
  <c r="Q182"/>
  <c r="Q185"/>
  <c r="Q186"/>
  <c r="Q191"/>
  <c r="Q192"/>
  <c r="Q193"/>
  <c r="Q194"/>
  <c r="Q195"/>
  <c r="Q204"/>
  <c r="Q207"/>
  <c r="Q210"/>
  <c r="Q211"/>
  <c r="Q214"/>
  <c r="Q215"/>
  <c r="Q218"/>
  <c r="Q219"/>
  <c r="Q222"/>
  <c r="Q223"/>
  <c r="Q224"/>
  <c r="Q227"/>
  <c r="Q228"/>
  <c r="Q229"/>
  <c r="Q232"/>
  <c r="Q237"/>
  <c r="Q238"/>
  <c r="Q267"/>
  <c r="Q2"/>
  <c r="P3"/>
  <c r="P4"/>
  <c r="P6"/>
  <c r="P7"/>
  <c r="P8"/>
  <c r="P11"/>
  <c r="P12"/>
  <c r="P15"/>
  <c r="P16"/>
  <c r="P19"/>
  <c r="P20"/>
  <c r="P23"/>
  <c r="P24"/>
  <c r="P27"/>
  <c r="P28"/>
  <c r="P39"/>
  <c r="P40"/>
  <c r="P41"/>
  <c r="P42"/>
  <c r="P43"/>
  <c r="P52"/>
  <c r="P57"/>
  <c r="P58"/>
  <c r="P59"/>
  <c r="P61"/>
  <c r="P62"/>
  <c r="P63"/>
  <c r="P64"/>
  <c r="P65"/>
  <c r="P66"/>
  <c r="P67"/>
  <c r="P68"/>
  <c r="P69"/>
  <c r="P70"/>
  <c r="P71"/>
  <c r="P74"/>
  <c r="P75"/>
  <c r="P77"/>
  <c r="P84"/>
  <c r="P85"/>
  <c r="P86"/>
  <c r="P87"/>
  <c r="P88"/>
  <c r="P89"/>
  <c r="P92"/>
  <c r="P93"/>
  <c r="P95"/>
  <c r="P96"/>
  <c r="P97"/>
  <c r="P100"/>
  <c r="P101"/>
  <c r="P102"/>
  <c r="P106"/>
  <c r="P107"/>
  <c r="P110"/>
  <c r="P111"/>
  <c r="P112"/>
  <c r="P115"/>
  <c r="P116"/>
  <c r="P117"/>
  <c r="P118"/>
  <c r="P119"/>
  <c r="P120"/>
  <c r="P123"/>
  <c r="P124"/>
  <c r="P125"/>
  <c r="P126"/>
  <c r="P129"/>
  <c r="P130"/>
  <c r="P131"/>
  <c r="P142"/>
  <c r="P143"/>
  <c r="P144"/>
  <c r="P145"/>
  <c r="P146"/>
  <c r="P149"/>
  <c r="P150"/>
  <c r="P151"/>
  <c r="P152"/>
  <c r="P153"/>
  <c r="P156"/>
  <c r="P157"/>
  <c r="P158"/>
  <c r="P159"/>
  <c r="P160"/>
  <c r="P171"/>
  <c r="P172"/>
  <c r="P173"/>
  <c r="P174"/>
  <c r="P175"/>
  <c r="P178"/>
  <c r="P179"/>
  <c r="P180"/>
  <c r="P181"/>
  <c r="P182"/>
  <c r="P185"/>
  <c r="P186"/>
  <c r="P191"/>
  <c r="P192"/>
  <c r="P193"/>
  <c r="P194"/>
  <c r="P195"/>
  <c r="P204"/>
  <c r="P207"/>
  <c r="P210"/>
  <c r="P211"/>
  <c r="P214"/>
  <c r="P215"/>
  <c r="P218"/>
  <c r="P219"/>
  <c r="P222"/>
  <c r="P223"/>
  <c r="P224"/>
  <c r="P227"/>
  <c r="P228"/>
  <c r="P229"/>
  <c r="P232"/>
  <c r="P237"/>
  <c r="P238"/>
  <c r="P267"/>
  <c r="P2"/>
  <c r="O3"/>
  <c r="O4"/>
  <c r="O6"/>
  <c r="O7"/>
  <c r="O8"/>
  <c r="O11"/>
  <c r="O12"/>
  <c r="O15"/>
  <c r="O16"/>
  <c r="O19"/>
  <c r="O20"/>
  <c r="O23"/>
  <c r="O24"/>
  <c r="O27"/>
  <c r="O28"/>
  <c r="O39"/>
  <c r="O40"/>
  <c r="O41"/>
  <c r="O42"/>
  <c r="O43"/>
  <c r="O52"/>
  <c r="O57"/>
  <c r="O58"/>
  <c r="O59"/>
  <c r="O61"/>
  <c r="O62"/>
  <c r="O63"/>
  <c r="O64"/>
  <c r="O65"/>
  <c r="O66"/>
  <c r="O67"/>
  <c r="O68"/>
  <c r="O69"/>
  <c r="O70"/>
  <c r="O71"/>
  <c r="O74"/>
  <c r="O75"/>
  <c r="O77"/>
  <c r="O84"/>
  <c r="O85"/>
  <c r="O86"/>
  <c r="O87"/>
  <c r="O88"/>
  <c r="O89"/>
  <c r="O92"/>
  <c r="O93"/>
  <c r="O95"/>
  <c r="O96"/>
  <c r="O97"/>
  <c r="O100"/>
  <c r="O101"/>
  <c r="O102"/>
  <c r="O106"/>
  <c r="O107"/>
  <c r="O110"/>
  <c r="O111"/>
  <c r="O112"/>
  <c r="O115"/>
  <c r="O116"/>
  <c r="O117"/>
  <c r="O118"/>
  <c r="O119"/>
  <c r="O120"/>
  <c r="O123"/>
  <c r="O124"/>
  <c r="O125"/>
  <c r="O126"/>
  <c r="O129"/>
  <c r="O130"/>
  <c r="O131"/>
  <c r="O142"/>
  <c r="O143"/>
  <c r="O144"/>
  <c r="O145"/>
  <c r="O146"/>
  <c r="O149"/>
  <c r="O150"/>
  <c r="O151"/>
  <c r="O152"/>
  <c r="O153"/>
  <c r="O156"/>
  <c r="O157"/>
  <c r="O158"/>
  <c r="O159"/>
  <c r="O160"/>
  <c r="O171"/>
  <c r="O172"/>
  <c r="O173"/>
  <c r="O174"/>
  <c r="O175"/>
  <c r="O178"/>
  <c r="O179"/>
  <c r="O180"/>
  <c r="O181"/>
  <c r="O182"/>
  <c r="O185"/>
  <c r="O186"/>
  <c r="O191"/>
  <c r="O192"/>
  <c r="O193"/>
  <c r="O194"/>
  <c r="O195"/>
  <c r="O204"/>
  <c r="O207"/>
  <c r="O210"/>
  <c r="O211"/>
  <c r="O214"/>
  <c r="O215"/>
  <c r="O218"/>
  <c r="O219"/>
  <c r="O222"/>
  <c r="O223"/>
  <c r="O224"/>
  <c r="O227"/>
  <c r="O228"/>
  <c r="O229"/>
  <c r="O232"/>
  <c r="O237"/>
  <c r="O238"/>
  <c r="O267"/>
  <c r="O2"/>
  <c r="N3"/>
  <c r="N4"/>
  <c r="N6"/>
  <c r="N7"/>
  <c r="N8"/>
  <c r="N11"/>
  <c r="N12"/>
  <c r="N15"/>
  <c r="N16"/>
  <c r="N19"/>
  <c r="N20"/>
  <c r="N23"/>
  <c r="N24"/>
  <c r="N27"/>
  <c r="N28"/>
  <c r="N39"/>
  <c r="N40"/>
  <c r="N41"/>
  <c r="N42"/>
  <c r="N43"/>
  <c r="N52"/>
  <c r="N57"/>
  <c r="N58"/>
  <c r="N59"/>
  <c r="N61"/>
  <c r="N62"/>
  <c r="N63"/>
  <c r="N64"/>
  <c r="N65"/>
  <c r="N66"/>
  <c r="N67"/>
  <c r="N68"/>
  <c r="N69"/>
  <c r="N70"/>
  <c r="N71"/>
  <c r="N74"/>
  <c r="N75"/>
  <c r="N77"/>
  <c r="N84"/>
  <c r="N85"/>
  <c r="N86"/>
  <c r="N87"/>
  <c r="N88"/>
  <c r="N89"/>
  <c r="N92"/>
  <c r="N93"/>
  <c r="N95"/>
  <c r="N96"/>
  <c r="N97"/>
  <c r="N100"/>
  <c r="N101"/>
  <c r="N102"/>
  <c r="N106"/>
  <c r="N107"/>
  <c r="N110"/>
  <c r="N111"/>
  <c r="N112"/>
  <c r="N115"/>
  <c r="N116"/>
  <c r="N117"/>
  <c r="N118"/>
  <c r="N119"/>
  <c r="N120"/>
  <c r="N123"/>
  <c r="N124"/>
  <c r="N125"/>
  <c r="N126"/>
  <c r="N129"/>
  <c r="N130"/>
  <c r="N131"/>
  <c r="N142"/>
  <c r="N143"/>
  <c r="N144"/>
  <c r="N145"/>
  <c r="N146"/>
  <c r="N149"/>
  <c r="N150"/>
  <c r="N151"/>
  <c r="N152"/>
  <c r="N153"/>
  <c r="N156"/>
  <c r="N157"/>
  <c r="N158"/>
  <c r="N159"/>
  <c r="N160"/>
  <c r="N171"/>
  <c r="N172"/>
  <c r="N173"/>
  <c r="N174"/>
  <c r="N175"/>
  <c r="N178"/>
  <c r="N179"/>
  <c r="N180"/>
  <c r="N181"/>
  <c r="N182"/>
  <c r="N185"/>
  <c r="N186"/>
  <c r="N191"/>
  <c r="N192"/>
  <c r="N193"/>
  <c r="N194"/>
  <c r="N195"/>
  <c r="N204"/>
  <c r="N207"/>
  <c r="N210"/>
  <c r="N211"/>
  <c r="N214"/>
  <c r="N215"/>
  <c r="N218"/>
  <c r="N219"/>
  <c r="N222"/>
  <c r="N223"/>
  <c r="N224"/>
  <c r="N227"/>
  <c r="N228"/>
  <c r="N229"/>
  <c r="N232"/>
  <c r="N237"/>
  <c r="N238"/>
  <c r="N267"/>
  <c r="N2"/>
  <c r="M3"/>
  <c r="M4"/>
  <c r="M6"/>
  <c r="M7"/>
  <c r="M8"/>
  <c r="M11"/>
  <c r="M12"/>
  <c r="M15"/>
  <c r="M16"/>
  <c r="M19"/>
  <c r="M20"/>
  <c r="M23"/>
  <c r="M24"/>
  <c r="M27"/>
  <c r="M28"/>
  <c r="M39"/>
  <c r="M40"/>
  <c r="M41"/>
  <c r="M42"/>
  <c r="M43"/>
  <c r="M52"/>
  <c r="M57"/>
  <c r="M58"/>
  <c r="M59"/>
  <c r="M61"/>
  <c r="M62"/>
  <c r="M63"/>
  <c r="M64"/>
  <c r="M65"/>
  <c r="M66"/>
  <c r="M67"/>
  <c r="M68"/>
  <c r="M69"/>
  <c r="M70"/>
  <c r="M71"/>
  <c r="M74"/>
  <c r="M75"/>
  <c r="M77"/>
  <c r="M84"/>
  <c r="M85"/>
  <c r="M86"/>
  <c r="M87"/>
  <c r="M88"/>
  <c r="M89"/>
  <c r="M92"/>
  <c r="M93"/>
  <c r="M95"/>
  <c r="M96"/>
  <c r="M97"/>
  <c r="M100"/>
  <c r="M101"/>
  <c r="M102"/>
  <c r="M106"/>
  <c r="M107"/>
  <c r="M110"/>
  <c r="M111"/>
  <c r="M112"/>
  <c r="M115"/>
  <c r="M116"/>
  <c r="M117"/>
  <c r="M118"/>
  <c r="M119"/>
  <c r="M120"/>
  <c r="M123"/>
  <c r="M124"/>
  <c r="M125"/>
  <c r="M126"/>
  <c r="M129"/>
  <c r="M130"/>
  <c r="M131"/>
  <c r="M142"/>
  <c r="M143"/>
  <c r="M144"/>
  <c r="M145"/>
  <c r="M146"/>
  <c r="M149"/>
  <c r="M150"/>
  <c r="M151"/>
  <c r="M152"/>
  <c r="M153"/>
  <c r="M156"/>
  <c r="M157"/>
  <c r="M158"/>
  <c r="M159"/>
  <c r="M160"/>
  <c r="M171"/>
  <c r="M172"/>
  <c r="M173"/>
  <c r="M174"/>
  <c r="M175"/>
  <c r="M178"/>
  <c r="M179"/>
  <c r="M180"/>
  <c r="M181"/>
  <c r="M182"/>
  <c r="M185"/>
  <c r="M186"/>
  <c r="M191"/>
  <c r="M192"/>
  <c r="M193"/>
  <c r="M194"/>
  <c r="M195"/>
  <c r="M204"/>
  <c r="M207"/>
  <c r="M210"/>
  <c r="M211"/>
  <c r="M214"/>
  <c r="M215"/>
  <c r="M218"/>
  <c r="M219"/>
  <c r="M222"/>
  <c r="M223"/>
  <c r="M224"/>
  <c r="M227"/>
  <c r="M228"/>
  <c r="M229"/>
  <c r="M232"/>
  <c r="M237"/>
  <c r="M238"/>
  <c r="M267"/>
  <c r="M2"/>
  <c r="K3"/>
  <c r="K4"/>
  <c r="K6"/>
  <c r="K7"/>
  <c r="K8"/>
  <c r="K11"/>
  <c r="K12"/>
  <c r="K15"/>
  <c r="K16"/>
  <c r="K19"/>
  <c r="K20"/>
  <c r="K23"/>
  <c r="K24"/>
  <c r="K27"/>
  <c r="K28"/>
  <c r="K39"/>
  <c r="K40"/>
  <c r="K41"/>
  <c r="K42"/>
  <c r="K43"/>
  <c r="K52"/>
  <c r="K57"/>
  <c r="K58"/>
  <c r="K59"/>
  <c r="K61"/>
  <c r="K62"/>
  <c r="K63"/>
  <c r="K64"/>
  <c r="K65"/>
  <c r="K66"/>
  <c r="K67"/>
  <c r="K68"/>
  <c r="K69"/>
  <c r="K70"/>
  <c r="K71"/>
  <c r="K74"/>
  <c r="K75"/>
  <c r="K77"/>
  <c r="K84"/>
  <c r="K85"/>
  <c r="K86"/>
  <c r="K87"/>
  <c r="K88"/>
  <c r="K89"/>
  <c r="K92"/>
  <c r="K93"/>
  <c r="K95"/>
  <c r="K96"/>
  <c r="K97"/>
  <c r="K100"/>
  <c r="K101"/>
  <c r="K102"/>
  <c r="K106"/>
  <c r="K107"/>
  <c r="K110"/>
  <c r="K111"/>
  <c r="K112"/>
  <c r="K115"/>
  <c r="K116"/>
  <c r="K117"/>
  <c r="K118"/>
  <c r="K119"/>
  <c r="K120"/>
  <c r="K123"/>
  <c r="K124"/>
  <c r="K125"/>
  <c r="K126"/>
  <c r="K129"/>
  <c r="K130"/>
  <c r="K131"/>
  <c r="K142"/>
  <c r="K143"/>
  <c r="K144"/>
  <c r="K145"/>
  <c r="K146"/>
  <c r="K149"/>
  <c r="K150"/>
  <c r="K151"/>
  <c r="K152"/>
  <c r="K153"/>
  <c r="K156"/>
  <c r="K157"/>
  <c r="K158"/>
  <c r="K159"/>
  <c r="K160"/>
  <c r="K171"/>
  <c r="K172"/>
  <c r="K173"/>
  <c r="K174"/>
  <c r="K175"/>
  <c r="K178"/>
  <c r="K179"/>
  <c r="K180"/>
  <c r="K181"/>
  <c r="K182"/>
  <c r="K185"/>
  <c r="K186"/>
  <c r="K191"/>
  <c r="K192"/>
  <c r="K193"/>
  <c r="K194"/>
  <c r="K195"/>
  <c r="K204"/>
  <c r="K207"/>
  <c r="K210"/>
  <c r="K211"/>
  <c r="K214"/>
  <c r="K215"/>
  <c r="K218"/>
  <c r="K219"/>
  <c r="K222"/>
  <c r="K223"/>
  <c r="K224"/>
  <c r="K227"/>
  <c r="K228"/>
  <c r="K229"/>
  <c r="K232"/>
  <c r="K237"/>
  <c r="K238"/>
  <c r="K267"/>
  <c r="K2"/>
  <c r="J3"/>
  <c r="J4"/>
  <c r="J6"/>
  <c r="J7"/>
  <c r="J8"/>
  <c r="J11"/>
  <c r="J12"/>
  <c r="J15"/>
  <c r="J16"/>
  <c r="J19"/>
  <c r="J20"/>
  <c r="J23"/>
  <c r="J24"/>
  <c r="J27"/>
  <c r="J28"/>
  <c r="J39"/>
  <c r="J40"/>
  <c r="J41"/>
  <c r="J42"/>
  <c r="J43"/>
  <c r="J52"/>
  <c r="J57"/>
  <c r="J58"/>
  <c r="J59"/>
  <c r="J61"/>
  <c r="J62"/>
  <c r="J63"/>
  <c r="J64"/>
  <c r="J65"/>
  <c r="J66"/>
  <c r="J67"/>
  <c r="J68"/>
  <c r="J69"/>
  <c r="J70"/>
  <c r="J71"/>
  <c r="J74"/>
  <c r="J75"/>
  <c r="J77"/>
  <c r="J84"/>
  <c r="J85"/>
  <c r="J86"/>
  <c r="J87"/>
  <c r="J88"/>
  <c r="J89"/>
  <c r="J92"/>
  <c r="J93"/>
  <c r="J95"/>
  <c r="J96"/>
  <c r="J97"/>
  <c r="J100"/>
  <c r="J101"/>
  <c r="J102"/>
  <c r="J106"/>
  <c r="J107"/>
  <c r="J110"/>
  <c r="J111"/>
  <c r="J112"/>
  <c r="J115"/>
  <c r="J116"/>
  <c r="J117"/>
  <c r="J118"/>
  <c r="J119"/>
  <c r="J120"/>
  <c r="J123"/>
  <c r="J124"/>
  <c r="J125"/>
  <c r="J126"/>
  <c r="J129"/>
  <c r="J130"/>
  <c r="J131"/>
  <c r="J142"/>
  <c r="J143"/>
  <c r="J144"/>
  <c r="J145"/>
  <c r="J146"/>
  <c r="J149"/>
  <c r="J150"/>
  <c r="J151"/>
  <c r="J152"/>
  <c r="J153"/>
  <c r="J156"/>
  <c r="J157"/>
  <c r="J158"/>
  <c r="J159"/>
  <c r="J160"/>
  <c r="J171"/>
  <c r="J172"/>
  <c r="J173"/>
  <c r="J174"/>
  <c r="J175"/>
  <c r="J178"/>
  <c r="J179"/>
  <c r="J180"/>
  <c r="J181"/>
  <c r="J182"/>
  <c r="J185"/>
  <c r="J186"/>
  <c r="J191"/>
  <c r="J192"/>
  <c r="J193"/>
  <c r="J194"/>
  <c r="J195"/>
  <c r="J204"/>
  <c r="J207"/>
  <c r="J210"/>
  <c r="J211"/>
  <c r="J214"/>
  <c r="J215"/>
  <c r="J218"/>
  <c r="J219"/>
  <c r="J222"/>
  <c r="J223"/>
  <c r="J224"/>
  <c r="J227"/>
  <c r="J228"/>
  <c r="J229"/>
  <c r="J232"/>
  <c r="J237"/>
  <c r="J238"/>
  <c r="J267"/>
  <c r="J2"/>
  <c r="I3"/>
  <c r="I4"/>
  <c r="I6"/>
  <c r="I7"/>
  <c r="I8"/>
  <c r="I11"/>
  <c r="I12"/>
  <c r="I15"/>
  <c r="I16"/>
  <c r="I19"/>
  <c r="I20"/>
  <c r="I23"/>
  <c r="I24"/>
  <c r="I27"/>
  <c r="I28"/>
  <c r="I39"/>
  <c r="I40"/>
  <c r="I41"/>
  <c r="I42"/>
  <c r="I43"/>
  <c r="I52"/>
  <c r="I57"/>
  <c r="I58"/>
  <c r="I59"/>
  <c r="I61"/>
  <c r="I62"/>
  <c r="I63"/>
  <c r="I64"/>
  <c r="I65"/>
  <c r="I66"/>
  <c r="I67"/>
  <c r="I68"/>
  <c r="I69"/>
  <c r="I70"/>
  <c r="I71"/>
  <c r="I74"/>
  <c r="I75"/>
  <c r="I77"/>
  <c r="I84"/>
  <c r="I85"/>
  <c r="I86"/>
  <c r="I87"/>
  <c r="I88"/>
  <c r="I89"/>
  <c r="I92"/>
  <c r="I93"/>
  <c r="I95"/>
  <c r="I96"/>
  <c r="I97"/>
  <c r="I100"/>
  <c r="I101"/>
  <c r="I102"/>
  <c r="I106"/>
  <c r="I107"/>
  <c r="I110"/>
  <c r="I111"/>
  <c r="I112"/>
  <c r="I115"/>
  <c r="I116"/>
  <c r="I117"/>
  <c r="I118"/>
  <c r="I119"/>
  <c r="I120"/>
  <c r="I123"/>
  <c r="I124"/>
  <c r="I125"/>
  <c r="I126"/>
  <c r="I129"/>
  <c r="I130"/>
  <c r="I131"/>
  <c r="I142"/>
  <c r="I143"/>
  <c r="I144"/>
  <c r="I145"/>
  <c r="I146"/>
  <c r="I149"/>
  <c r="I150"/>
  <c r="I151"/>
  <c r="I152"/>
  <c r="I153"/>
  <c r="I156"/>
  <c r="I157"/>
  <c r="I158"/>
  <c r="I159"/>
  <c r="I160"/>
  <c r="I171"/>
  <c r="I172"/>
  <c r="I173"/>
  <c r="I174"/>
  <c r="I175"/>
  <c r="I178"/>
  <c r="I179"/>
  <c r="I180"/>
  <c r="I181"/>
  <c r="I182"/>
  <c r="I185"/>
  <c r="I186"/>
  <c r="I191"/>
  <c r="I192"/>
  <c r="I193"/>
  <c r="I194"/>
  <c r="I195"/>
  <c r="I204"/>
  <c r="I207"/>
  <c r="I210"/>
  <c r="I211"/>
  <c r="I214"/>
  <c r="I215"/>
  <c r="I218"/>
  <c r="I219"/>
  <c r="I222"/>
  <c r="I223"/>
  <c r="I224"/>
  <c r="I227"/>
  <c r="I228"/>
  <c r="I229"/>
  <c r="I232"/>
  <c r="I237"/>
  <c r="I238"/>
  <c r="I267"/>
  <c r="I2"/>
  <c r="H3"/>
  <c r="H4"/>
  <c r="H6"/>
  <c r="H7"/>
  <c r="H8"/>
  <c r="H11"/>
  <c r="H12"/>
  <c r="H15"/>
  <c r="H16"/>
  <c r="H19"/>
  <c r="H20"/>
  <c r="H23"/>
  <c r="H24"/>
  <c r="H27"/>
  <c r="H28"/>
  <c r="H39"/>
  <c r="H40"/>
  <c r="H41"/>
  <c r="H42"/>
  <c r="H43"/>
  <c r="H52"/>
  <c r="H57"/>
  <c r="H58"/>
  <c r="H59"/>
  <c r="H61"/>
  <c r="H62"/>
  <c r="H63"/>
  <c r="H64"/>
  <c r="H65"/>
  <c r="H66"/>
  <c r="H67"/>
  <c r="H68"/>
  <c r="H69"/>
  <c r="H70"/>
  <c r="H71"/>
  <c r="H74"/>
  <c r="H75"/>
  <c r="H77"/>
  <c r="H84"/>
  <c r="H85"/>
  <c r="H86"/>
  <c r="H87"/>
  <c r="H88"/>
  <c r="H89"/>
  <c r="H92"/>
  <c r="H93"/>
  <c r="H95"/>
  <c r="H96"/>
  <c r="H97"/>
  <c r="H100"/>
  <c r="H101"/>
  <c r="H102"/>
  <c r="H106"/>
  <c r="H107"/>
  <c r="H110"/>
  <c r="H111"/>
  <c r="H112"/>
  <c r="H115"/>
  <c r="H116"/>
  <c r="H117"/>
  <c r="H118"/>
  <c r="H119"/>
  <c r="H120"/>
  <c r="H123"/>
  <c r="H124"/>
  <c r="H125"/>
  <c r="H126"/>
  <c r="H129"/>
  <c r="H130"/>
  <c r="H131"/>
  <c r="H142"/>
  <c r="H143"/>
  <c r="H144"/>
  <c r="H145"/>
  <c r="H146"/>
  <c r="H149"/>
  <c r="H150"/>
  <c r="H151"/>
  <c r="H152"/>
  <c r="H153"/>
  <c r="H156"/>
  <c r="H157"/>
  <c r="H158"/>
  <c r="H159"/>
  <c r="H160"/>
  <c r="H171"/>
  <c r="H172"/>
  <c r="H173"/>
  <c r="H174"/>
  <c r="H175"/>
  <c r="H178"/>
  <c r="H179"/>
  <c r="H180"/>
  <c r="H181"/>
  <c r="H182"/>
  <c r="H185"/>
  <c r="H186"/>
  <c r="H191"/>
  <c r="H192"/>
  <c r="H193"/>
  <c r="H194"/>
  <c r="H195"/>
  <c r="H204"/>
  <c r="H207"/>
  <c r="H210"/>
  <c r="H211"/>
  <c r="H214"/>
  <c r="H215"/>
  <c r="H218"/>
  <c r="H219"/>
  <c r="H222"/>
  <c r="H223"/>
  <c r="H224"/>
  <c r="H227"/>
  <c r="H228"/>
  <c r="H229"/>
  <c r="H232"/>
  <c r="H237"/>
  <c r="H238"/>
  <c r="H267"/>
  <c r="H2"/>
  <c r="G3"/>
  <c r="G4"/>
  <c r="G6"/>
  <c r="G7"/>
  <c r="G11"/>
  <c r="G12"/>
  <c r="G15"/>
  <c r="G16"/>
  <c r="G19"/>
  <c r="G20"/>
  <c r="G23"/>
  <c r="G24"/>
  <c r="G27"/>
  <c r="G28"/>
  <c r="G39"/>
  <c r="G40"/>
  <c r="G41"/>
  <c r="G42"/>
  <c r="G43"/>
  <c r="G52"/>
  <c r="G57"/>
  <c r="G58"/>
  <c r="G59"/>
  <c r="G61"/>
  <c r="G62"/>
  <c r="G63"/>
  <c r="G64"/>
  <c r="G65"/>
  <c r="G66"/>
  <c r="G67"/>
  <c r="G68"/>
  <c r="G69"/>
  <c r="G70"/>
  <c r="G71"/>
  <c r="G74"/>
  <c r="G75"/>
  <c r="G77"/>
  <c r="G84"/>
  <c r="G85"/>
  <c r="G86"/>
  <c r="G87"/>
  <c r="G88"/>
  <c r="G89"/>
  <c r="G92"/>
  <c r="G93"/>
  <c r="G95"/>
  <c r="G96"/>
  <c r="G97"/>
  <c r="G100"/>
  <c r="G101"/>
  <c r="G102"/>
  <c r="G106"/>
  <c r="G107"/>
  <c r="G110"/>
  <c r="G111"/>
  <c r="G112"/>
  <c r="G115"/>
  <c r="G116"/>
  <c r="G117"/>
  <c r="G118"/>
  <c r="G119"/>
  <c r="G120"/>
  <c r="G123"/>
  <c r="G124"/>
  <c r="G125"/>
  <c r="G126"/>
  <c r="G129"/>
  <c r="G130"/>
  <c r="G131"/>
  <c r="G142"/>
  <c r="G143"/>
  <c r="G144"/>
  <c r="G145"/>
  <c r="G146"/>
  <c r="G149"/>
  <c r="G150"/>
  <c r="G151"/>
  <c r="G152"/>
  <c r="G153"/>
  <c r="G156"/>
  <c r="G157"/>
  <c r="G158"/>
  <c r="G159"/>
  <c r="G160"/>
  <c r="G171"/>
  <c r="G172"/>
  <c r="G173"/>
  <c r="G174"/>
  <c r="G175"/>
  <c r="G178"/>
  <c r="G179"/>
  <c r="G180"/>
  <c r="G181"/>
  <c r="G182"/>
  <c r="G185"/>
  <c r="G186"/>
  <c r="G191"/>
  <c r="G192"/>
  <c r="G193"/>
  <c r="G194"/>
  <c r="G195"/>
  <c r="G204"/>
  <c r="G207"/>
  <c r="G210"/>
  <c r="G211"/>
  <c r="G214"/>
  <c r="G215"/>
  <c r="G218"/>
  <c r="G219"/>
  <c r="G222"/>
  <c r="G223"/>
  <c r="G224"/>
  <c r="G227"/>
  <c r="G228"/>
  <c r="G229"/>
  <c r="G232"/>
  <c r="G237"/>
  <c r="G238"/>
  <c r="G267"/>
  <c r="C2"/>
  <c r="B11" i="19"/>
  <c r="C11"/>
  <c r="B35" i="3"/>
  <c r="C59" i="18"/>
  <c r="C93"/>
  <c r="C88"/>
  <c r="C86"/>
  <c r="C85"/>
  <c r="C92"/>
  <c r="C89"/>
  <c r="C157"/>
  <c r="C156"/>
  <c r="C77"/>
  <c r="C3" l="1"/>
  <c r="C4"/>
  <c r="C6"/>
  <c r="C7"/>
  <c r="C8"/>
  <c r="C11"/>
  <c r="C12"/>
  <c r="C15"/>
  <c r="C16"/>
  <c r="C19"/>
  <c r="C20"/>
  <c r="C23"/>
  <c r="C24"/>
  <c r="C27"/>
  <c r="C28"/>
  <c r="C39"/>
  <c r="C40"/>
  <c r="C41"/>
  <c r="C42"/>
  <c r="C43"/>
  <c r="C52"/>
  <c r="C57"/>
  <c r="C58"/>
  <c r="C61"/>
  <c r="C62"/>
  <c r="C63"/>
  <c r="C64"/>
  <c r="C65"/>
  <c r="C66"/>
  <c r="C67"/>
  <c r="C68"/>
  <c r="C69"/>
  <c r="C70"/>
  <c r="C71"/>
  <c r="C74"/>
  <c r="C75"/>
  <c r="C84"/>
  <c r="C87"/>
  <c r="C95"/>
  <c r="C96"/>
  <c r="C97"/>
  <c r="C100"/>
  <c r="C101"/>
  <c r="C102"/>
  <c r="C106"/>
  <c r="C107"/>
  <c r="C110"/>
  <c r="C111"/>
  <c r="C112"/>
  <c r="C115"/>
  <c r="C116"/>
  <c r="C117"/>
  <c r="C118"/>
  <c r="C119"/>
  <c r="C120"/>
  <c r="C123"/>
  <c r="C124"/>
  <c r="C125"/>
  <c r="C126"/>
  <c r="C129"/>
  <c r="C130"/>
  <c r="C131"/>
  <c r="C142"/>
  <c r="C143"/>
  <c r="C144"/>
  <c r="C145"/>
  <c r="C146"/>
  <c r="C149"/>
  <c r="C150"/>
  <c r="C151"/>
  <c r="C152"/>
  <c r="C153"/>
  <c r="C158"/>
  <c r="C159"/>
  <c r="C160"/>
  <c r="C171"/>
  <c r="C172"/>
  <c r="C173"/>
  <c r="C174"/>
  <c r="C175"/>
  <c r="C178"/>
  <c r="C179"/>
  <c r="C180"/>
  <c r="C181"/>
  <c r="C182"/>
  <c r="C185"/>
  <c r="C186"/>
  <c r="C191"/>
  <c r="C192"/>
  <c r="C193"/>
  <c r="C194"/>
  <c r="C195"/>
  <c r="C204"/>
  <c r="C207"/>
  <c r="C210"/>
  <c r="C211"/>
  <c r="C214"/>
  <c r="C215"/>
  <c r="C218"/>
  <c r="C219"/>
  <c r="C222"/>
  <c r="C223"/>
  <c r="C224"/>
  <c r="C227"/>
  <c r="C228"/>
  <c r="C229"/>
  <c r="C232"/>
  <c r="C237"/>
  <c r="F8" l="1"/>
  <c r="F11"/>
  <c r="F12"/>
  <c r="F15"/>
  <c r="F16"/>
  <c r="F27"/>
  <c r="F28"/>
  <c r="F42"/>
  <c r="F52"/>
  <c r="F57"/>
  <c r="F61"/>
  <c r="F62"/>
  <c r="F63"/>
  <c r="F64"/>
  <c r="F65"/>
  <c r="F66"/>
  <c r="F67"/>
  <c r="F68"/>
  <c r="F110"/>
  <c r="F111"/>
  <c r="F112"/>
  <c r="F115"/>
  <c r="F116"/>
  <c r="F117"/>
  <c r="F118"/>
  <c r="F119"/>
  <c r="F131"/>
  <c r="F143"/>
  <c r="F144"/>
  <c r="F145"/>
  <c r="F150"/>
  <c r="F153"/>
  <c r="F204"/>
  <c r="F207"/>
  <c r="F210"/>
  <c r="F211"/>
  <c r="F223"/>
  <c r="F227"/>
  <c r="F228"/>
  <c r="F237"/>
  <c r="F152"/>
  <c r="F222"/>
  <c r="F149"/>
  <c r="F151"/>
  <c r="F232"/>
  <c r="F233"/>
  <c r="F234"/>
  <c r="F193"/>
  <c r="F194"/>
  <c r="F195"/>
  <c r="F92"/>
  <c r="F224"/>
  <c r="F215"/>
  <c r="F214"/>
  <c r="F182"/>
  <c r="F181"/>
  <c r="F179"/>
  <c r="F178"/>
  <c r="F41"/>
  <c r="F60"/>
  <c r="F95"/>
  <c r="F98"/>
  <c r="F99"/>
  <c r="F39"/>
  <c r="F126"/>
  <c r="F59"/>
  <c r="F191"/>
  <c r="F125"/>
  <c r="F123"/>
  <c r="F120"/>
  <c r="F257"/>
  <c r="F260"/>
  <c r="F261"/>
  <c r="F251"/>
  <c r="F266"/>
  <c r="F262"/>
  <c r="F146"/>
  <c r="F242"/>
  <c r="F239"/>
  <c r="F243"/>
  <c r="F70"/>
  <c r="F71"/>
  <c r="F124"/>
  <c r="F130"/>
  <c r="F101"/>
  <c r="F100"/>
  <c r="F102"/>
  <c r="F103"/>
  <c r="F69"/>
  <c r="F78"/>
  <c r="F79"/>
  <c r="F76"/>
  <c r="F159"/>
  <c r="F4"/>
  <c r="B3" i="1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1"/>
  <c r="B572"/>
  <c r="B2"/>
  <c r="W3" i="6"/>
  <c r="W5"/>
  <c r="W6"/>
  <c r="W7"/>
  <c r="W9"/>
  <c r="W11"/>
  <c r="W15"/>
  <c r="W17"/>
  <c r="W18"/>
  <c r="W27"/>
  <c r="W29"/>
  <c r="W31"/>
  <c r="W34"/>
  <c r="W35"/>
  <c r="W39"/>
  <c r="W43"/>
  <c r="W47"/>
  <c r="W50"/>
  <c r="W51"/>
  <c r="W55"/>
  <c r="W59"/>
  <c r="W61"/>
  <c r="W62"/>
  <c r="W63"/>
  <c r="W66"/>
  <c r="W67"/>
  <c r="W71"/>
  <c r="W75"/>
  <c r="W79"/>
  <c r="W82"/>
  <c r="W83"/>
  <c r="W87"/>
  <c r="W95"/>
  <c r="W97"/>
  <c r="W98"/>
  <c r="W103"/>
  <c r="W105"/>
  <c r="W107"/>
  <c r="W111"/>
  <c r="W114"/>
  <c r="W115"/>
  <c r="W119"/>
  <c r="W127"/>
  <c r="W130"/>
  <c r="W135"/>
  <c r="W139"/>
  <c r="W143"/>
  <c r="W145"/>
  <c r="W146"/>
  <c r="W147"/>
  <c r="W149"/>
  <c r="W151"/>
  <c r="W159"/>
  <c r="W161"/>
  <c r="W162"/>
  <c r="W167"/>
  <c r="W171"/>
  <c r="W175"/>
  <c r="W178"/>
  <c r="W179"/>
  <c r="W183"/>
  <c r="W189"/>
  <c r="W191"/>
  <c r="W194"/>
  <c r="W195"/>
  <c r="W197"/>
  <c r="W199"/>
  <c r="W201"/>
  <c r="W203"/>
  <c r="W207"/>
  <c r="W210"/>
  <c r="W211"/>
  <c r="W215"/>
  <c r="W219"/>
  <c r="W223"/>
  <c r="W225"/>
  <c r="W226"/>
  <c r="W227"/>
  <c r="W231"/>
  <c r="W233"/>
  <c r="W235"/>
  <c r="W239"/>
  <c r="W241"/>
  <c r="W242"/>
  <c r="W243"/>
  <c r="W247"/>
  <c r="W251"/>
  <c r="W253"/>
  <c r="W258"/>
  <c r="W259"/>
  <c r="W261"/>
  <c r="W262"/>
  <c r="W263"/>
  <c r="W265"/>
  <c r="W266"/>
  <c r="W267"/>
  <c r="W270"/>
  <c r="W271"/>
  <c r="W274"/>
  <c r="W275"/>
  <c r="W278"/>
  <c r="W279"/>
  <c r="W282"/>
  <c r="W283"/>
  <c r="W286"/>
  <c r="W287"/>
  <c r="W289"/>
  <c r="W290"/>
  <c r="W291"/>
  <c r="W294"/>
  <c r="W295"/>
  <c r="W298"/>
  <c r="W299"/>
  <c r="W301"/>
  <c r="W302"/>
  <c r="W303"/>
  <c r="W306"/>
  <c r="W307"/>
  <c r="W310"/>
  <c r="W311"/>
  <c r="W314"/>
  <c r="W315"/>
  <c r="W318"/>
  <c r="W319"/>
  <c r="W321"/>
  <c r="W322"/>
  <c r="W323"/>
  <c r="W325"/>
  <c r="W326"/>
  <c r="W327"/>
  <c r="W329"/>
  <c r="W330"/>
  <c r="W331"/>
  <c r="W334"/>
  <c r="W335"/>
  <c r="W338"/>
  <c r="W339"/>
  <c r="W342"/>
  <c r="W343"/>
  <c r="W346"/>
  <c r="W347"/>
  <c r="W350"/>
  <c r="W351"/>
  <c r="W353"/>
  <c r="W354"/>
  <c r="W355"/>
  <c r="W357"/>
  <c r="W358"/>
  <c r="W359"/>
  <c r="W361"/>
  <c r="W362"/>
  <c r="W363"/>
  <c r="W366"/>
  <c r="W367"/>
  <c r="W370"/>
  <c r="W371"/>
  <c r="W374"/>
  <c r="W375"/>
  <c r="W378"/>
  <c r="W379"/>
  <c r="W382"/>
  <c r="W383"/>
  <c r="W385"/>
  <c r="W386"/>
  <c r="W387"/>
  <c r="W389"/>
  <c r="W390"/>
  <c r="W391"/>
  <c r="W393"/>
  <c r="W394"/>
  <c r="W395"/>
  <c r="W398"/>
  <c r="W399"/>
  <c r="W402"/>
  <c r="W403"/>
  <c r="W406"/>
  <c r="W411"/>
  <c r="W414"/>
  <c r="W415"/>
  <c r="W417"/>
  <c r="W418"/>
  <c r="W419"/>
  <c r="W421"/>
  <c r="W422"/>
  <c r="W423"/>
  <c r="W425"/>
  <c r="W426"/>
  <c r="W427"/>
  <c r="W430"/>
  <c r="W431"/>
  <c r="W434"/>
  <c r="W435"/>
  <c r="W438"/>
  <c r="W439"/>
  <c r="W442"/>
  <c r="W443"/>
  <c r="W446"/>
  <c r="W447"/>
  <c r="W449"/>
  <c r="W450"/>
  <c r="W451"/>
  <c r="W453"/>
  <c r="W454"/>
  <c r="W455"/>
  <c r="W457"/>
  <c r="W458"/>
  <c r="W459"/>
  <c r="W462"/>
  <c r="W463"/>
  <c r="W466"/>
  <c r="W467"/>
  <c r="W470"/>
  <c r="W471"/>
  <c r="W474"/>
  <c r="W475"/>
  <c r="W478"/>
  <c r="W479"/>
  <c r="W481"/>
  <c r="W482"/>
  <c r="W483"/>
  <c r="W485"/>
  <c r="W486"/>
  <c r="W487"/>
  <c r="W489"/>
  <c r="W491"/>
  <c r="W494"/>
  <c r="W495"/>
  <c r="W498"/>
  <c r="W499"/>
  <c r="W502"/>
  <c r="W503"/>
  <c r="W506"/>
  <c r="W507"/>
  <c r="W510"/>
  <c r="W511"/>
  <c r="W514"/>
  <c r="W515"/>
  <c r="W518"/>
  <c r="W519"/>
  <c r="W522"/>
  <c r="W523"/>
  <c r="W527"/>
  <c r="W529"/>
  <c r="W530"/>
  <c r="W531"/>
  <c r="W533"/>
  <c r="W534"/>
  <c r="W535"/>
  <c r="W537"/>
  <c r="W538"/>
  <c r="W539"/>
  <c r="W541"/>
  <c r="W542"/>
  <c r="W543"/>
  <c r="W546"/>
  <c r="W547"/>
  <c r="W550"/>
  <c r="W551"/>
  <c r="W554"/>
  <c r="W555"/>
  <c r="W558"/>
  <c r="W559"/>
  <c r="W561"/>
  <c r="W562"/>
  <c r="W563"/>
  <c r="W566"/>
  <c r="W567"/>
  <c r="W570"/>
  <c r="W571"/>
  <c r="P3"/>
  <c r="Q4"/>
  <c r="Q5"/>
  <c r="P6"/>
  <c r="P7"/>
  <c r="Q8"/>
  <c r="Q9"/>
  <c r="P10"/>
  <c r="P11"/>
  <c r="Q12"/>
  <c r="Q13"/>
  <c r="P14"/>
  <c r="P15"/>
  <c r="Q16"/>
  <c r="P17"/>
  <c r="P18"/>
  <c r="P19"/>
  <c r="Q20"/>
  <c r="P21"/>
  <c r="P22"/>
  <c r="P23"/>
  <c r="Q24"/>
  <c r="Q25"/>
  <c r="P26"/>
  <c r="P27"/>
  <c r="Q28"/>
  <c r="Q29"/>
  <c r="P30"/>
  <c r="P31"/>
  <c r="Q32"/>
  <c r="Q33"/>
  <c r="P34"/>
  <c r="P35"/>
  <c r="Q36"/>
  <c r="Q37"/>
  <c r="P38"/>
  <c r="P39"/>
  <c r="Q40"/>
  <c r="P41"/>
  <c r="P42"/>
  <c r="P43"/>
  <c r="Q44"/>
  <c r="Q45"/>
  <c r="P46"/>
  <c r="P47"/>
  <c r="Q48"/>
  <c r="Q49"/>
  <c r="P50"/>
  <c r="P51"/>
  <c r="Q52"/>
  <c r="Q53"/>
  <c r="P54"/>
  <c r="P55"/>
  <c r="Q56"/>
  <c r="Q57"/>
  <c r="Q58"/>
  <c r="Q59"/>
  <c r="Q61"/>
  <c r="Q62"/>
  <c r="Q63"/>
  <c r="Q65"/>
  <c r="Q66"/>
  <c r="Q67"/>
  <c r="Q69"/>
  <c r="Q70"/>
  <c r="Q71"/>
  <c r="Q73"/>
  <c r="Q74"/>
  <c r="Q75"/>
  <c r="Q77"/>
  <c r="Q78"/>
  <c r="Q79"/>
  <c r="Q81"/>
  <c r="Q82"/>
  <c r="Q83"/>
  <c r="Q85"/>
  <c r="Q86"/>
  <c r="Q87"/>
  <c r="Q89"/>
  <c r="Q90"/>
  <c r="Q91"/>
  <c r="Q93"/>
  <c r="Q94"/>
  <c r="Q95"/>
  <c r="Q97"/>
  <c r="Q98"/>
  <c r="Q99"/>
  <c r="Q101"/>
  <c r="Q102"/>
  <c r="Q103"/>
  <c r="Q105"/>
  <c r="Q106"/>
  <c r="Q107"/>
  <c r="Q109"/>
  <c r="Q110"/>
  <c r="Q111"/>
  <c r="Q113"/>
  <c r="Q114"/>
  <c r="Q115"/>
  <c r="Q117"/>
  <c r="Q118"/>
  <c r="Q119"/>
  <c r="Q121"/>
  <c r="Q122"/>
  <c r="Q123"/>
  <c r="Q125"/>
  <c r="Q126"/>
  <c r="Q127"/>
  <c r="Q129"/>
  <c r="Q130"/>
  <c r="Q131"/>
  <c r="Q133"/>
  <c r="Q134"/>
  <c r="Q135"/>
  <c r="Q137"/>
  <c r="Q138"/>
  <c r="Q139"/>
  <c r="Q141"/>
  <c r="Q142"/>
  <c r="Q143"/>
  <c r="Q145"/>
  <c r="Q146"/>
  <c r="Q147"/>
  <c r="Q149"/>
  <c r="Q150"/>
  <c r="Q151"/>
  <c r="Q153"/>
  <c r="Q154"/>
  <c r="Q155"/>
  <c r="Q157"/>
  <c r="Q158"/>
  <c r="Q159"/>
  <c r="Q161"/>
  <c r="Q162"/>
  <c r="Q163"/>
  <c r="Q165"/>
  <c r="Q166"/>
  <c r="Q167"/>
  <c r="Q169"/>
  <c r="Q170"/>
  <c r="Q171"/>
  <c r="Q173"/>
  <c r="Q174"/>
  <c r="Q175"/>
  <c r="Q177"/>
  <c r="Q178"/>
  <c r="Q179"/>
  <c r="Q181"/>
  <c r="Q182"/>
  <c r="Q183"/>
  <c r="Q185"/>
  <c r="Q186"/>
  <c r="Q187"/>
  <c r="Q189"/>
  <c r="Q190"/>
  <c r="Q191"/>
  <c r="Q193"/>
  <c r="Q194"/>
  <c r="Q195"/>
  <c r="Q197"/>
  <c r="Q198"/>
  <c r="Q199"/>
  <c r="Q201"/>
  <c r="Q202"/>
  <c r="Q203"/>
  <c r="Q205"/>
  <c r="Q206"/>
  <c r="Q207"/>
  <c r="Q209"/>
  <c r="Q210"/>
  <c r="Q211"/>
  <c r="Q213"/>
  <c r="Q214"/>
  <c r="Q215"/>
  <c r="Q217"/>
  <c r="Q218"/>
  <c r="Q219"/>
  <c r="Q221"/>
  <c r="Q222"/>
  <c r="Q223"/>
  <c r="Q225"/>
  <c r="Q226"/>
  <c r="Q227"/>
  <c r="Q229"/>
  <c r="Q230"/>
  <c r="Q231"/>
  <c r="Q233"/>
  <c r="Q234"/>
  <c r="Q235"/>
  <c r="Q237"/>
  <c r="Q238"/>
  <c r="Q239"/>
  <c r="Q241"/>
  <c r="Q242"/>
  <c r="Q243"/>
  <c r="Q245"/>
  <c r="Q246"/>
  <c r="Q247"/>
  <c r="Q249"/>
  <c r="Q250"/>
  <c r="Q251"/>
  <c r="Q253"/>
  <c r="Q254"/>
  <c r="Q255"/>
  <c r="Q257"/>
  <c r="Q258"/>
  <c r="Q259"/>
  <c r="Q261"/>
  <c r="Q262"/>
  <c r="Q263"/>
  <c r="Q265"/>
  <c r="Q266"/>
  <c r="Q267"/>
  <c r="Q269"/>
  <c r="P270"/>
  <c r="Q271"/>
  <c r="Q273"/>
  <c r="P274"/>
  <c r="Q275"/>
  <c r="Q277"/>
  <c r="Q278"/>
  <c r="Q279"/>
  <c r="Q281"/>
  <c r="Q282"/>
  <c r="Q283"/>
  <c r="Q285"/>
  <c r="P286"/>
  <c r="Q287"/>
  <c r="Q289"/>
  <c r="P290"/>
  <c r="Q291"/>
  <c r="Q293"/>
  <c r="Q294"/>
  <c r="Q295"/>
  <c r="Q297"/>
  <c r="P298"/>
  <c r="Q299"/>
  <c r="Q301"/>
  <c r="Q302"/>
  <c r="Q303"/>
  <c r="Q305"/>
  <c r="P306"/>
  <c r="Q307"/>
  <c r="Q309"/>
  <c r="Q310"/>
  <c r="Q311"/>
  <c r="Q313"/>
  <c r="P314"/>
  <c r="Q315"/>
  <c r="Q317"/>
  <c r="P318"/>
  <c r="Q319"/>
  <c r="Q321"/>
  <c r="Q322"/>
  <c r="Q323"/>
  <c r="Q325"/>
  <c r="Q326"/>
  <c r="Q327"/>
  <c r="Q329"/>
  <c r="P330"/>
  <c r="Q331"/>
  <c r="Q333"/>
  <c r="P334"/>
  <c r="Q335"/>
  <c r="Q337"/>
  <c r="P338"/>
  <c r="Q339"/>
  <c r="Q341"/>
  <c r="Q342"/>
  <c r="Q343"/>
  <c r="Q345"/>
  <c r="Q346"/>
  <c r="Q347"/>
  <c r="Q349"/>
  <c r="P350"/>
  <c r="Q351"/>
  <c r="Q353"/>
  <c r="P354"/>
  <c r="Q355"/>
  <c r="Q357"/>
  <c r="Q358"/>
  <c r="Q359"/>
  <c r="Q361"/>
  <c r="P362"/>
  <c r="Q363"/>
  <c r="Q365"/>
  <c r="Q366"/>
  <c r="Q367"/>
  <c r="Q369"/>
  <c r="P370"/>
  <c r="Q371"/>
  <c r="Q373"/>
  <c r="Q374"/>
  <c r="Q375"/>
  <c r="Q377"/>
  <c r="P378"/>
  <c r="Q379"/>
  <c r="Q381"/>
  <c r="P382"/>
  <c r="Q383"/>
  <c r="Q385"/>
  <c r="Q386"/>
  <c r="Q387"/>
  <c r="Q389"/>
  <c r="Q390"/>
  <c r="Q391"/>
  <c r="Q393"/>
  <c r="P394"/>
  <c r="Q395"/>
  <c r="Q397"/>
  <c r="P398"/>
  <c r="Q399"/>
  <c r="Q401"/>
  <c r="P402"/>
  <c r="Q403"/>
  <c r="Q405"/>
  <c r="Q406"/>
  <c r="Q407"/>
  <c r="Q409"/>
  <c r="Q410"/>
  <c r="Q411"/>
  <c r="Q413"/>
  <c r="P414"/>
  <c r="Q415"/>
  <c r="Q417"/>
  <c r="P418"/>
  <c r="Q419"/>
  <c r="Q421"/>
  <c r="Q422"/>
  <c r="Q423"/>
  <c r="Q425"/>
  <c r="P426"/>
  <c r="Q427"/>
  <c r="Q428"/>
  <c r="P429"/>
  <c r="Q430"/>
  <c r="P431"/>
  <c r="Q432"/>
  <c r="P433"/>
  <c r="P434"/>
  <c r="Q435"/>
  <c r="Q436"/>
  <c r="P437"/>
  <c r="Q438"/>
  <c r="Q439"/>
  <c r="Q440"/>
  <c r="Q441"/>
  <c r="P442"/>
  <c r="Q443"/>
  <c r="Q444"/>
  <c r="P445"/>
  <c r="Q446"/>
  <c r="P447"/>
  <c r="Q448"/>
  <c r="P449"/>
  <c r="Q450"/>
  <c r="Q451"/>
  <c r="Q452"/>
  <c r="P453"/>
  <c r="Q454"/>
  <c r="Q455"/>
  <c r="Q456"/>
  <c r="Q457"/>
  <c r="P458"/>
  <c r="Q459"/>
  <c r="Q460"/>
  <c r="P461"/>
  <c r="P462"/>
  <c r="P463"/>
  <c r="Q464"/>
  <c r="P465"/>
  <c r="P466"/>
  <c r="Q467"/>
  <c r="Q468"/>
  <c r="P469"/>
  <c r="Q470"/>
  <c r="Q471"/>
  <c r="Q472"/>
  <c r="Q473"/>
  <c r="Q474"/>
  <c r="Q475"/>
  <c r="Q476"/>
  <c r="P477"/>
  <c r="P478"/>
  <c r="P479"/>
  <c r="Q480"/>
  <c r="P481"/>
  <c r="P482"/>
  <c r="Q483"/>
  <c r="Q484"/>
  <c r="P485"/>
  <c r="Q486"/>
  <c r="Q487"/>
  <c r="Q488"/>
  <c r="Q489"/>
  <c r="P490"/>
  <c r="Q491"/>
  <c r="Q492"/>
  <c r="P493"/>
  <c r="Q494"/>
  <c r="P495"/>
  <c r="Q496"/>
  <c r="P497"/>
  <c r="P498"/>
  <c r="Q499"/>
  <c r="Q500"/>
  <c r="P501"/>
  <c r="Q502"/>
  <c r="Q503"/>
  <c r="Q504"/>
  <c r="Q505"/>
  <c r="P506"/>
  <c r="Q507"/>
  <c r="Q508"/>
  <c r="P509"/>
  <c r="Q510"/>
  <c r="P511"/>
  <c r="Q512"/>
  <c r="P513"/>
  <c r="Q514"/>
  <c r="Q515"/>
  <c r="Q516"/>
  <c r="P517"/>
  <c r="Q518"/>
  <c r="Q519"/>
  <c r="Q520"/>
  <c r="Q521"/>
  <c r="P522"/>
  <c r="Q523"/>
  <c r="Q524"/>
  <c r="P525"/>
  <c r="Q526"/>
  <c r="P527"/>
  <c r="Q528"/>
  <c r="P529"/>
  <c r="P530"/>
  <c r="Q531"/>
  <c r="Q532"/>
  <c r="P533"/>
  <c r="Q534"/>
  <c r="Q535"/>
  <c r="Q536"/>
  <c r="Q537"/>
  <c r="Q538"/>
  <c r="Q539"/>
  <c r="Q540"/>
  <c r="P541"/>
  <c r="P542"/>
  <c r="P543"/>
  <c r="Q544"/>
  <c r="P545"/>
  <c r="P546"/>
  <c r="Q547"/>
  <c r="Q548"/>
  <c r="P549"/>
  <c r="Q550"/>
  <c r="Q551"/>
  <c r="Q552"/>
  <c r="Q553"/>
  <c r="P554"/>
  <c r="Q555"/>
  <c r="Q556"/>
  <c r="P557"/>
  <c r="Q558"/>
  <c r="P559"/>
  <c r="Q560"/>
  <c r="P561"/>
  <c r="P562"/>
  <c r="Q563"/>
  <c r="Q564"/>
  <c r="P565"/>
  <c r="Q566"/>
  <c r="Q567"/>
  <c r="Q568"/>
  <c r="Q569"/>
  <c r="P570"/>
  <c r="Q571"/>
  <c r="M4"/>
  <c r="L5"/>
  <c r="M6"/>
  <c r="L12"/>
  <c r="M13"/>
  <c r="M14"/>
  <c r="M16"/>
  <c r="L17"/>
  <c r="L18"/>
  <c r="L20"/>
  <c r="M21"/>
  <c r="M24"/>
  <c r="L25"/>
  <c r="M26"/>
  <c r="M28"/>
  <c r="M29"/>
  <c r="L30"/>
  <c r="M32"/>
  <c r="L33"/>
  <c r="L36"/>
  <c r="M37"/>
  <c r="M38"/>
  <c r="M40"/>
  <c r="M41"/>
  <c r="M42"/>
  <c r="M44"/>
  <c r="L46"/>
  <c r="M48"/>
  <c r="M49"/>
  <c r="M50"/>
  <c r="L52"/>
  <c r="L53"/>
  <c r="M56"/>
  <c r="M57"/>
  <c r="M60"/>
  <c r="L61"/>
  <c r="L62"/>
  <c r="M64"/>
  <c r="M65"/>
  <c r="M68"/>
  <c r="M69"/>
  <c r="L70"/>
  <c r="M72"/>
  <c r="M73"/>
  <c r="M76"/>
  <c r="L77"/>
  <c r="M80"/>
  <c r="M81"/>
  <c r="M84"/>
  <c r="M85"/>
  <c r="L86"/>
  <c r="M88"/>
  <c r="M92"/>
  <c r="L93"/>
  <c r="M96"/>
  <c r="M97"/>
  <c r="L98"/>
  <c r="M100"/>
  <c r="M101"/>
  <c r="M104"/>
  <c r="M105"/>
  <c r="M106"/>
  <c r="M108"/>
  <c r="L109"/>
  <c r="L112"/>
  <c r="M113"/>
  <c r="M116"/>
  <c r="M120"/>
  <c r="M121"/>
  <c r="L122"/>
  <c r="M124"/>
  <c r="M125"/>
  <c r="M126"/>
  <c r="L128"/>
  <c r="L129"/>
  <c r="L132"/>
  <c r="L133"/>
  <c r="L134"/>
  <c r="M136"/>
  <c r="M138"/>
  <c r="M140"/>
  <c r="L141"/>
  <c r="L142"/>
  <c r="L144"/>
  <c r="M145"/>
  <c r="M148"/>
  <c r="M152"/>
  <c r="M153"/>
  <c r="M156"/>
  <c r="M158"/>
  <c r="L160"/>
  <c r="L161"/>
  <c r="L164"/>
  <c r="M168"/>
  <c r="L169"/>
  <c r="L170"/>
  <c r="M172"/>
  <c r="M173"/>
  <c r="M176"/>
  <c r="L177"/>
  <c r="M178"/>
  <c r="L180"/>
  <c r="M181"/>
  <c r="L182"/>
  <c r="M184"/>
  <c r="L185"/>
  <c r="M188"/>
  <c r="M189"/>
  <c r="M190"/>
  <c r="M192"/>
  <c r="L193"/>
  <c r="L194"/>
  <c r="M196"/>
  <c r="M197"/>
  <c r="M200"/>
  <c r="L201"/>
  <c r="M202"/>
  <c r="M204"/>
  <c r="M205"/>
  <c r="L206"/>
  <c r="M208"/>
  <c r="L209"/>
  <c r="L212"/>
  <c r="L213"/>
  <c r="M214"/>
  <c r="M216"/>
  <c r="L218"/>
  <c r="M220"/>
  <c r="L221"/>
  <c r="M224"/>
  <c r="M225"/>
  <c r="M226"/>
  <c r="M228"/>
  <c r="L229"/>
  <c r="L230"/>
  <c r="M232"/>
  <c r="M233"/>
  <c r="M236"/>
  <c r="L237"/>
  <c r="L240"/>
  <c r="L241"/>
  <c r="M242"/>
  <c r="M244"/>
  <c r="M245"/>
  <c r="L246"/>
  <c r="M248"/>
  <c r="M252"/>
  <c r="L253"/>
  <c r="L254"/>
  <c r="L256"/>
  <c r="L260"/>
  <c r="M261"/>
  <c r="M264"/>
  <c r="M265"/>
  <c r="M266"/>
  <c r="M268"/>
  <c r="L269"/>
  <c r="L272"/>
  <c r="M273"/>
  <c r="M274"/>
  <c r="M276"/>
  <c r="L277"/>
  <c r="M280"/>
  <c r="M281"/>
  <c r="L282"/>
  <c r="M284"/>
  <c r="M285"/>
  <c r="M286"/>
  <c r="L288"/>
  <c r="L290"/>
  <c r="L292"/>
  <c r="M293"/>
  <c r="M296"/>
  <c r="M298"/>
  <c r="M300"/>
  <c r="M301"/>
  <c r="L302"/>
  <c r="M304"/>
  <c r="M305"/>
  <c r="L308"/>
  <c r="L309"/>
  <c r="M310"/>
  <c r="M312"/>
  <c r="M313"/>
  <c r="M316"/>
  <c r="L317"/>
  <c r="L318"/>
  <c r="M320"/>
  <c r="M321"/>
  <c r="M322"/>
  <c r="M324"/>
  <c r="L325"/>
  <c r="L326"/>
  <c r="M328"/>
  <c r="M332"/>
  <c r="M333"/>
  <c r="M336"/>
  <c r="M338"/>
  <c r="L340"/>
  <c r="M341"/>
  <c r="L342"/>
  <c r="M344"/>
  <c r="M348"/>
  <c r="L349"/>
  <c r="M350"/>
  <c r="M352"/>
  <c r="M353"/>
  <c r="L354"/>
  <c r="M356"/>
  <c r="L357"/>
  <c r="M360"/>
  <c r="M361"/>
  <c r="M362"/>
  <c r="M364"/>
  <c r="L365"/>
  <c r="L368"/>
  <c r="L369"/>
  <c r="M372"/>
  <c r="L373"/>
  <c r="M374"/>
  <c r="M376"/>
  <c r="M377"/>
  <c r="L378"/>
  <c r="M380"/>
  <c r="L381"/>
  <c r="L384"/>
  <c r="M386"/>
  <c r="L388"/>
  <c r="L389"/>
  <c r="L390"/>
  <c r="M392"/>
  <c r="M396"/>
  <c r="M397"/>
  <c r="L398"/>
  <c r="L400"/>
  <c r="M401"/>
  <c r="M402"/>
  <c r="M404"/>
  <c r="L405"/>
  <c r="M408"/>
  <c r="M409"/>
  <c r="M412"/>
  <c r="L413"/>
  <c r="M414"/>
  <c r="L416"/>
  <c r="L417"/>
  <c r="L420"/>
  <c r="M424"/>
  <c r="L425"/>
  <c r="L426"/>
  <c r="M428"/>
  <c r="M429"/>
  <c r="M432"/>
  <c r="L433"/>
  <c r="L436"/>
  <c r="M437"/>
  <c r="L438"/>
  <c r="M440"/>
  <c r="L441"/>
  <c r="M444"/>
  <c r="M448"/>
  <c r="M449"/>
  <c r="M450"/>
  <c r="M452"/>
  <c r="M456"/>
  <c r="M457"/>
  <c r="M460"/>
  <c r="L462"/>
  <c r="M464"/>
  <c r="L465"/>
  <c r="M466"/>
  <c r="L468"/>
  <c r="M472"/>
  <c r="M473"/>
  <c r="L474"/>
  <c r="M476"/>
  <c r="M477"/>
  <c r="M478"/>
  <c r="M480"/>
  <c r="L481"/>
  <c r="M484"/>
  <c r="L486"/>
  <c r="M488"/>
  <c r="L489"/>
  <c r="M490"/>
  <c r="M492"/>
  <c r="M493"/>
  <c r="L496"/>
  <c r="L497"/>
  <c r="M500"/>
  <c r="M501"/>
  <c r="M502"/>
  <c r="M504"/>
  <c r="L505"/>
  <c r="M508"/>
  <c r="L510"/>
  <c r="L512"/>
  <c r="M513"/>
  <c r="M514"/>
  <c r="L516"/>
  <c r="M520"/>
  <c r="L521"/>
  <c r="L522"/>
  <c r="M524"/>
  <c r="L528"/>
  <c r="L529"/>
  <c r="M530"/>
  <c r="M532"/>
  <c r="M533"/>
  <c r="M536"/>
  <c r="L537"/>
  <c r="L538"/>
  <c r="M540"/>
  <c r="M541"/>
  <c r="M542"/>
  <c r="L544"/>
  <c r="L545"/>
  <c r="L546"/>
  <c r="L548"/>
  <c r="M549"/>
  <c r="M552"/>
  <c r="L553"/>
  <c r="M554"/>
  <c r="M556"/>
  <c r="L558"/>
  <c r="M560"/>
  <c r="M561"/>
  <c r="L564"/>
  <c r="L565"/>
  <c r="M566"/>
  <c r="M568"/>
  <c r="M569"/>
  <c r="M2"/>
  <c r="Z3"/>
  <c r="Z4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2"/>
  <c r="D3" i="3"/>
  <c r="D4"/>
  <c r="D5"/>
  <c r="D6"/>
  <c r="D7"/>
  <c r="D8"/>
  <c r="D9"/>
  <c r="D10"/>
  <c r="D11"/>
  <c r="D12"/>
  <c r="D13"/>
  <c r="D14"/>
  <c r="D15"/>
  <c r="D16"/>
  <c r="D19"/>
  <c r="D20"/>
  <c r="D21"/>
  <c r="D23"/>
  <c r="D24"/>
  <c r="D25"/>
  <c r="D26"/>
  <c r="D27"/>
  <c r="D28"/>
  <c r="D29"/>
  <c r="D30"/>
  <c r="D31"/>
  <c r="D32"/>
  <c r="D33"/>
  <c r="D35"/>
  <c r="D2"/>
  <c r="C3"/>
  <c r="C4"/>
  <c r="C5"/>
  <c r="C6"/>
  <c r="C7"/>
  <c r="C8"/>
  <c r="C9"/>
  <c r="C10"/>
  <c r="C11"/>
  <c r="C12"/>
  <c r="C13"/>
  <c r="C14"/>
  <c r="C15"/>
  <c r="C16"/>
  <c r="C19"/>
  <c r="C20"/>
  <c r="C21"/>
  <c r="C22"/>
  <c r="C23"/>
  <c r="C24"/>
  <c r="C25"/>
  <c r="C26"/>
  <c r="C27"/>
  <c r="C28"/>
  <c r="C31"/>
  <c r="C32"/>
  <c r="C33"/>
  <c r="C35"/>
  <c r="C2"/>
  <c r="B3"/>
  <c r="B4"/>
  <c r="B5"/>
  <c r="B6"/>
  <c r="B7"/>
  <c r="B8"/>
  <c r="B9"/>
  <c r="B10"/>
  <c r="B11"/>
  <c r="B12"/>
  <c r="B13"/>
  <c r="B14"/>
  <c r="B15"/>
  <c r="B16"/>
  <c r="B19"/>
  <c r="B20"/>
  <c r="B21"/>
  <c r="B22"/>
  <c r="B23"/>
  <c r="B24"/>
  <c r="B25"/>
  <c r="B26"/>
  <c r="B27"/>
  <c r="B28"/>
  <c r="B29"/>
  <c r="B30"/>
  <c r="B31"/>
  <c r="B32"/>
  <c r="B33"/>
  <c r="B2"/>
  <c r="D3" i="2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"/>
  <c r="C3" i="19"/>
  <c r="C4"/>
  <c r="C5"/>
  <c r="C6"/>
  <c r="C7"/>
  <c r="C8"/>
  <c r="C9"/>
  <c r="C10"/>
  <c r="C12"/>
  <c r="C13"/>
  <c r="C14"/>
  <c r="C15"/>
  <c r="C16"/>
  <c r="C17"/>
  <c r="C18"/>
  <c r="C19"/>
  <c r="C20"/>
  <c r="C21"/>
  <c r="C22"/>
  <c r="C23"/>
  <c r="C24"/>
  <c r="C25"/>
  <c r="C26"/>
  <c r="C27"/>
  <c r="C2"/>
  <c r="B3"/>
  <c r="B4"/>
  <c r="B6"/>
  <c r="B7"/>
  <c r="B8"/>
  <c r="B9"/>
  <c r="B10"/>
  <c r="B12"/>
  <c r="B13"/>
  <c r="B14"/>
  <c r="B15"/>
  <c r="B16"/>
  <c r="B17"/>
  <c r="B18"/>
  <c r="B19"/>
  <c r="B20"/>
  <c r="B21"/>
  <c r="B22"/>
  <c r="B23"/>
  <c r="B24"/>
  <c r="B25"/>
  <c r="B26"/>
  <c r="B2"/>
  <c r="B32"/>
  <c r="B33"/>
  <c r="B34"/>
  <c r="B35"/>
  <c r="X2" i="6"/>
  <c r="Y2" s="1"/>
  <c r="X3"/>
  <c r="Y3" s="1"/>
  <c r="X4"/>
  <c r="Y4" s="1"/>
  <c r="X5"/>
  <c r="Y5" s="1"/>
  <c r="X6"/>
  <c r="Y6" s="1"/>
  <c r="X7"/>
  <c r="Y7" s="1"/>
  <c r="X8"/>
  <c r="Y8" s="1"/>
  <c r="X9"/>
  <c r="Y9" s="1"/>
  <c r="X10"/>
  <c r="Y10" s="1"/>
  <c r="X11"/>
  <c r="Y11" s="1"/>
  <c r="X12"/>
  <c r="Y12" s="1"/>
  <c r="X13"/>
  <c r="Y13" s="1"/>
  <c r="X14"/>
  <c r="Y14" s="1"/>
  <c r="X15"/>
  <c r="Y15" s="1"/>
  <c r="X16"/>
  <c r="Y16" s="1"/>
  <c r="X17"/>
  <c r="Y17" s="1"/>
  <c r="X18"/>
  <c r="Y18" s="1"/>
  <c r="X19"/>
  <c r="Y19" s="1"/>
  <c r="X20"/>
  <c r="Y20" s="1"/>
  <c r="X21"/>
  <c r="Y21" s="1"/>
  <c r="X22"/>
  <c r="Y22" s="1"/>
  <c r="X23"/>
  <c r="Y23" s="1"/>
  <c r="X24"/>
  <c r="Y24" s="1"/>
  <c r="X25"/>
  <c r="Y25" s="1"/>
  <c r="X26"/>
  <c r="Y26" s="1"/>
  <c r="X27"/>
  <c r="Y27" s="1"/>
  <c r="X28"/>
  <c r="Y28" s="1"/>
  <c r="X29"/>
  <c r="Y29" s="1"/>
  <c r="X30"/>
  <c r="Y30" s="1"/>
  <c r="X31"/>
  <c r="Y31" s="1"/>
  <c r="X32"/>
  <c r="Y32" s="1"/>
  <c r="X33"/>
  <c r="Y33" s="1"/>
  <c r="X34"/>
  <c r="Y34" s="1"/>
  <c r="X35"/>
  <c r="Y35" s="1"/>
  <c r="X36"/>
  <c r="Y36" s="1"/>
  <c r="X37"/>
  <c r="Y37" s="1"/>
  <c r="X38"/>
  <c r="Y38" s="1"/>
  <c r="X39"/>
  <c r="Y39" s="1"/>
  <c r="X40"/>
  <c r="Y40" s="1"/>
  <c r="X41"/>
  <c r="Y41" s="1"/>
  <c r="X42"/>
  <c r="Y42" s="1"/>
  <c r="X43"/>
  <c r="Y43" s="1"/>
  <c r="X44"/>
  <c r="Y44" s="1"/>
  <c r="X45"/>
  <c r="Y45" s="1"/>
  <c r="X46"/>
  <c r="Y46" s="1"/>
  <c r="X47"/>
  <c r="Y47" s="1"/>
  <c r="X48"/>
  <c r="Y48" s="1"/>
  <c r="X49"/>
  <c r="Y49" s="1"/>
  <c r="X50"/>
  <c r="Y50" s="1"/>
  <c r="X51"/>
  <c r="Y51" s="1"/>
  <c r="X52"/>
  <c r="Y52" s="1"/>
  <c r="X53"/>
  <c r="Y53" s="1"/>
  <c r="X54"/>
  <c r="Y54" s="1"/>
  <c r="X55"/>
  <c r="Y55" s="1"/>
  <c r="X56"/>
  <c r="Y56" s="1"/>
  <c r="X57"/>
  <c r="Y57" s="1"/>
  <c r="X58"/>
  <c r="Y58" s="1"/>
  <c r="X59"/>
  <c r="Y59" s="1"/>
  <c r="X60"/>
  <c r="Y60" s="1"/>
  <c r="X61"/>
  <c r="Y61" s="1"/>
  <c r="X62"/>
  <c r="Y62" s="1"/>
  <c r="X63"/>
  <c r="Y63" s="1"/>
  <c r="X64"/>
  <c r="Y64" s="1"/>
  <c r="X65"/>
  <c r="Y65" s="1"/>
  <c r="X66"/>
  <c r="Y66" s="1"/>
  <c r="X67"/>
  <c r="Y67" s="1"/>
  <c r="X68"/>
  <c r="Y68" s="1"/>
  <c r="X69"/>
  <c r="Y69" s="1"/>
  <c r="X70"/>
  <c r="Y70" s="1"/>
  <c r="X71"/>
  <c r="Y71" s="1"/>
  <c r="X72"/>
  <c r="Y72" s="1"/>
  <c r="X73"/>
  <c r="Y73" s="1"/>
  <c r="X74"/>
  <c r="Y74" s="1"/>
  <c r="X75"/>
  <c r="Y75" s="1"/>
  <c r="X76"/>
  <c r="Y76" s="1"/>
  <c r="X77"/>
  <c r="Y77" s="1"/>
  <c r="X78"/>
  <c r="Y78" s="1"/>
  <c r="X79"/>
  <c r="Y79" s="1"/>
  <c r="X80"/>
  <c r="Y80" s="1"/>
  <c r="X81"/>
  <c r="Y81" s="1"/>
  <c r="X82"/>
  <c r="Y82" s="1"/>
  <c r="X83"/>
  <c r="Y83" s="1"/>
  <c r="X84"/>
  <c r="Y84" s="1"/>
  <c r="X85"/>
  <c r="Y85" s="1"/>
  <c r="X86"/>
  <c r="Y86" s="1"/>
  <c r="X87"/>
  <c r="Y87" s="1"/>
  <c r="X88"/>
  <c r="Y88" s="1"/>
  <c r="X89"/>
  <c r="Y89" s="1"/>
  <c r="X90"/>
  <c r="Y90" s="1"/>
  <c r="X91"/>
  <c r="Y91" s="1"/>
  <c r="X92"/>
  <c r="Y92" s="1"/>
  <c r="X93"/>
  <c r="Y93" s="1"/>
  <c r="X94"/>
  <c r="Y94" s="1"/>
  <c r="X95"/>
  <c r="Y95" s="1"/>
  <c r="X96"/>
  <c r="Y96" s="1"/>
  <c r="X97"/>
  <c r="Y97" s="1"/>
  <c r="X98"/>
  <c r="Y98" s="1"/>
  <c r="X99"/>
  <c r="Y99" s="1"/>
  <c r="X100"/>
  <c r="Y100" s="1"/>
  <c r="X101"/>
  <c r="Y101" s="1"/>
  <c r="X102"/>
  <c r="Y102" s="1"/>
  <c r="X103"/>
  <c r="Y103" s="1"/>
  <c r="X104"/>
  <c r="Y104" s="1"/>
  <c r="X105"/>
  <c r="Y105" s="1"/>
  <c r="X106"/>
  <c r="Y106" s="1"/>
  <c r="X107"/>
  <c r="Y107" s="1"/>
  <c r="X108"/>
  <c r="Y108" s="1"/>
  <c r="X109"/>
  <c r="Y109" s="1"/>
  <c r="X110"/>
  <c r="Y110" s="1"/>
  <c r="X111"/>
  <c r="Y111" s="1"/>
  <c r="X112"/>
  <c r="Y112" s="1"/>
  <c r="X113"/>
  <c r="Y113" s="1"/>
  <c r="X114"/>
  <c r="Y114" s="1"/>
  <c r="X115"/>
  <c r="Y115" s="1"/>
  <c r="X116"/>
  <c r="Y116" s="1"/>
  <c r="X117"/>
  <c r="Y117" s="1"/>
  <c r="X118"/>
  <c r="Y118" s="1"/>
  <c r="X119"/>
  <c r="Y119" s="1"/>
  <c r="X120"/>
  <c r="Y120" s="1"/>
  <c r="X121"/>
  <c r="Y121" s="1"/>
  <c r="X122"/>
  <c r="Y122" s="1"/>
  <c r="X123"/>
  <c r="Y123" s="1"/>
  <c r="X124"/>
  <c r="Y124" s="1"/>
  <c r="X125"/>
  <c r="Y125" s="1"/>
  <c r="X126"/>
  <c r="Y126" s="1"/>
  <c r="X127"/>
  <c r="Y127" s="1"/>
  <c r="X128"/>
  <c r="Y128" s="1"/>
  <c r="X129"/>
  <c r="Y129" s="1"/>
  <c r="X130"/>
  <c r="Y130" s="1"/>
  <c r="X131"/>
  <c r="Y131" s="1"/>
  <c r="X132"/>
  <c r="Y132" s="1"/>
  <c r="X133"/>
  <c r="Y133" s="1"/>
  <c r="X134"/>
  <c r="Y134" s="1"/>
  <c r="X135"/>
  <c r="Y135" s="1"/>
  <c r="X136"/>
  <c r="Y136" s="1"/>
  <c r="X137"/>
  <c r="Y137" s="1"/>
  <c r="X138"/>
  <c r="Y138" s="1"/>
  <c r="X139"/>
  <c r="Y139" s="1"/>
  <c r="X140"/>
  <c r="Y140" s="1"/>
  <c r="X141"/>
  <c r="Y141" s="1"/>
  <c r="X142"/>
  <c r="Y142" s="1"/>
  <c r="X143"/>
  <c r="Y143" s="1"/>
  <c r="X144"/>
  <c r="Y144" s="1"/>
  <c r="X145"/>
  <c r="Y145" s="1"/>
  <c r="X146"/>
  <c r="Y146" s="1"/>
  <c r="X147"/>
  <c r="Y147" s="1"/>
  <c r="X148"/>
  <c r="Y148" s="1"/>
  <c r="X149"/>
  <c r="Y149" s="1"/>
  <c r="X150"/>
  <c r="Y150" s="1"/>
  <c r="X151"/>
  <c r="Y151" s="1"/>
  <c r="X152"/>
  <c r="Y152" s="1"/>
  <c r="X153"/>
  <c r="Y153" s="1"/>
  <c r="X154"/>
  <c r="Y154" s="1"/>
  <c r="X155"/>
  <c r="Y155" s="1"/>
  <c r="X156"/>
  <c r="Y156" s="1"/>
  <c r="X157"/>
  <c r="Y157" s="1"/>
  <c r="X158"/>
  <c r="Y158" s="1"/>
  <c r="X159"/>
  <c r="Y159" s="1"/>
  <c r="X160"/>
  <c r="Y160" s="1"/>
  <c r="X161"/>
  <c r="Y161" s="1"/>
  <c r="X162"/>
  <c r="Y162" s="1"/>
  <c r="X163"/>
  <c r="Y163" s="1"/>
  <c r="X164"/>
  <c r="Y164" s="1"/>
  <c r="X165"/>
  <c r="Y165" s="1"/>
  <c r="X166"/>
  <c r="Y166" s="1"/>
  <c r="X167"/>
  <c r="Y167" s="1"/>
  <c r="X168"/>
  <c r="Y168" s="1"/>
  <c r="X169"/>
  <c r="Y169" s="1"/>
  <c r="X170"/>
  <c r="Y170" s="1"/>
  <c r="X171"/>
  <c r="Y171" s="1"/>
  <c r="X172"/>
  <c r="Y172" s="1"/>
  <c r="X173"/>
  <c r="Y173" s="1"/>
  <c r="X174"/>
  <c r="Y174" s="1"/>
  <c r="X175"/>
  <c r="Y175" s="1"/>
  <c r="X176"/>
  <c r="Y176" s="1"/>
  <c r="X177"/>
  <c r="Y177" s="1"/>
  <c r="X178"/>
  <c r="Y178" s="1"/>
  <c r="X179"/>
  <c r="Y179" s="1"/>
  <c r="X180"/>
  <c r="Y180" s="1"/>
  <c r="X181"/>
  <c r="Y181" s="1"/>
  <c r="X182"/>
  <c r="Y182" s="1"/>
  <c r="X183"/>
  <c r="Y183" s="1"/>
  <c r="X184"/>
  <c r="Y184" s="1"/>
  <c r="X185"/>
  <c r="Y185" s="1"/>
  <c r="X186"/>
  <c r="Y186" s="1"/>
  <c r="X187"/>
  <c r="Y187" s="1"/>
  <c r="X188"/>
  <c r="Y188" s="1"/>
  <c r="X189"/>
  <c r="Y189" s="1"/>
  <c r="X190"/>
  <c r="Y190" s="1"/>
  <c r="X191"/>
  <c r="Y191" s="1"/>
  <c r="X192"/>
  <c r="Y192" s="1"/>
  <c r="X193"/>
  <c r="Y193" s="1"/>
  <c r="X194"/>
  <c r="Y194" s="1"/>
  <c r="X195"/>
  <c r="Y195" s="1"/>
  <c r="X196"/>
  <c r="Y196" s="1"/>
  <c r="X197"/>
  <c r="Y197" s="1"/>
  <c r="X198"/>
  <c r="Y198" s="1"/>
  <c r="X199"/>
  <c r="Y199" s="1"/>
  <c r="X200"/>
  <c r="Y200" s="1"/>
  <c r="X201"/>
  <c r="Y201" s="1"/>
  <c r="X202"/>
  <c r="Y202" s="1"/>
  <c r="X203"/>
  <c r="Y203" s="1"/>
  <c r="X204"/>
  <c r="Y204" s="1"/>
  <c r="X205"/>
  <c r="Y205" s="1"/>
  <c r="X206"/>
  <c r="Y206" s="1"/>
  <c r="X207"/>
  <c r="Y207" s="1"/>
  <c r="X208"/>
  <c r="Y208" s="1"/>
  <c r="X209"/>
  <c r="Y209" s="1"/>
  <c r="X210"/>
  <c r="Y210" s="1"/>
  <c r="X211"/>
  <c r="Y211" s="1"/>
  <c r="X212"/>
  <c r="Y212" s="1"/>
  <c r="X213"/>
  <c r="Y213" s="1"/>
  <c r="X214"/>
  <c r="Y214" s="1"/>
  <c r="X215"/>
  <c r="Y215" s="1"/>
  <c r="X216"/>
  <c r="Y216" s="1"/>
  <c r="X217"/>
  <c r="Y217" s="1"/>
  <c r="X218"/>
  <c r="Y218" s="1"/>
  <c r="X219"/>
  <c r="Y219" s="1"/>
  <c r="X220"/>
  <c r="Y220" s="1"/>
  <c r="X221"/>
  <c r="Y221" s="1"/>
  <c r="X222"/>
  <c r="Y222" s="1"/>
  <c r="X223"/>
  <c r="Y223" s="1"/>
  <c r="X224"/>
  <c r="Y224" s="1"/>
  <c r="X225"/>
  <c r="Y225" s="1"/>
  <c r="X226"/>
  <c r="Y226" s="1"/>
  <c r="X227"/>
  <c r="Y227" s="1"/>
  <c r="X228"/>
  <c r="Y228" s="1"/>
  <c r="X229"/>
  <c r="Y229" s="1"/>
  <c r="X230"/>
  <c r="Y230" s="1"/>
  <c r="X231"/>
  <c r="Y231" s="1"/>
  <c r="X232"/>
  <c r="Y232" s="1"/>
  <c r="X233"/>
  <c r="Y233" s="1"/>
  <c r="X234"/>
  <c r="Y234" s="1"/>
  <c r="X235"/>
  <c r="Y235" s="1"/>
  <c r="X236"/>
  <c r="Y236" s="1"/>
  <c r="X237"/>
  <c r="Y237" s="1"/>
  <c r="X238"/>
  <c r="Y238" s="1"/>
  <c r="X239"/>
  <c r="Y239" s="1"/>
  <c r="X240"/>
  <c r="Y240" s="1"/>
  <c r="X241"/>
  <c r="Y241" s="1"/>
  <c r="X242"/>
  <c r="Y242" s="1"/>
  <c r="X243"/>
  <c r="Y243" s="1"/>
  <c r="X244"/>
  <c r="Y244" s="1"/>
  <c r="X245"/>
  <c r="Y245" s="1"/>
  <c r="X246"/>
  <c r="Y246" s="1"/>
  <c r="X247"/>
  <c r="Y247" s="1"/>
  <c r="X248"/>
  <c r="Y248" s="1"/>
  <c r="X249"/>
  <c r="Y249" s="1"/>
  <c r="X250"/>
  <c r="Y250" s="1"/>
  <c r="X251"/>
  <c r="Y251" s="1"/>
  <c r="X252"/>
  <c r="Y252" s="1"/>
  <c r="X253"/>
  <c r="Y253" s="1"/>
  <c r="X254"/>
  <c r="Y254" s="1"/>
  <c r="X255"/>
  <c r="Y255" s="1"/>
  <c r="X256"/>
  <c r="Y256" s="1"/>
  <c r="X257"/>
  <c r="Y257" s="1"/>
  <c r="X258"/>
  <c r="Y258" s="1"/>
  <c r="X259"/>
  <c r="Y259" s="1"/>
  <c r="X260"/>
  <c r="Y260" s="1"/>
  <c r="X261"/>
  <c r="Y261" s="1"/>
  <c r="X262"/>
  <c r="Y262" s="1"/>
  <c r="X263"/>
  <c r="Y263" s="1"/>
  <c r="X264"/>
  <c r="Y264" s="1"/>
  <c r="X265"/>
  <c r="Y265" s="1"/>
  <c r="X266"/>
  <c r="Y266" s="1"/>
  <c r="X267"/>
  <c r="Y267" s="1"/>
  <c r="X268"/>
  <c r="Y268" s="1"/>
  <c r="X269"/>
  <c r="Y269" s="1"/>
  <c r="X270"/>
  <c r="Y270" s="1"/>
  <c r="X271"/>
  <c r="Y271" s="1"/>
  <c r="X272"/>
  <c r="Y272" s="1"/>
  <c r="X273"/>
  <c r="Y273" s="1"/>
  <c r="X274"/>
  <c r="Y274" s="1"/>
  <c r="X275"/>
  <c r="Y275" s="1"/>
  <c r="X276"/>
  <c r="Y276" s="1"/>
  <c r="X277"/>
  <c r="Y277" s="1"/>
  <c r="X278"/>
  <c r="Y278" s="1"/>
  <c r="X279"/>
  <c r="Y279" s="1"/>
  <c r="X280"/>
  <c r="Y280" s="1"/>
  <c r="X281"/>
  <c r="Y281" s="1"/>
  <c r="X282"/>
  <c r="Y282" s="1"/>
  <c r="X283"/>
  <c r="Y283" s="1"/>
  <c r="X284"/>
  <c r="Y284" s="1"/>
  <c r="X285"/>
  <c r="Y285" s="1"/>
  <c r="X286"/>
  <c r="Y286" s="1"/>
  <c r="X287"/>
  <c r="Y287" s="1"/>
  <c r="X288"/>
  <c r="Y288" s="1"/>
  <c r="X289"/>
  <c r="Y289" s="1"/>
  <c r="X290"/>
  <c r="Y290" s="1"/>
  <c r="X291"/>
  <c r="Y291" s="1"/>
  <c r="X292"/>
  <c r="Y292" s="1"/>
  <c r="X293"/>
  <c r="Y293" s="1"/>
  <c r="X294"/>
  <c r="Y294" s="1"/>
  <c r="X295"/>
  <c r="Y295" s="1"/>
  <c r="X296"/>
  <c r="Y296" s="1"/>
  <c r="X297"/>
  <c r="Y297" s="1"/>
  <c r="X298"/>
  <c r="Y298" s="1"/>
  <c r="X299"/>
  <c r="Y299" s="1"/>
  <c r="X300"/>
  <c r="Y300" s="1"/>
  <c r="X301"/>
  <c r="Y301" s="1"/>
  <c r="X302"/>
  <c r="Y302" s="1"/>
  <c r="X303"/>
  <c r="Y303" s="1"/>
  <c r="X304"/>
  <c r="Y304" s="1"/>
  <c r="X305"/>
  <c r="Y305" s="1"/>
  <c r="X306"/>
  <c r="Y306" s="1"/>
  <c r="X307"/>
  <c r="Y307" s="1"/>
  <c r="X308"/>
  <c r="Y308" s="1"/>
  <c r="X309"/>
  <c r="Y309" s="1"/>
  <c r="X310"/>
  <c r="Y310" s="1"/>
  <c r="X311"/>
  <c r="Y311" s="1"/>
  <c r="X312"/>
  <c r="Y312" s="1"/>
  <c r="X313"/>
  <c r="Y313" s="1"/>
  <c r="X314"/>
  <c r="Y314" s="1"/>
  <c r="X315"/>
  <c r="Y315" s="1"/>
  <c r="X316"/>
  <c r="Y316" s="1"/>
  <c r="X317"/>
  <c r="Y317" s="1"/>
  <c r="X318"/>
  <c r="Y318" s="1"/>
  <c r="X319"/>
  <c r="Y319" s="1"/>
  <c r="X320"/>
  <c r="Y320" s="1"/>
  <c r="X321"/>
  <c r="Y321" s="1"/>
  <c r="X322"/>
  <c r="Y322" s="1"/>
  <c r="X323"/>
  <c r="Y323" s="1"/>
  <c r="X324"/>
  <c r="Y324" s="1"/>
  <c r="X325"/>
  <c r="Y325" s="1"/>
  <c r="X326"/>
  <c r="Y326" s="1"/>
  <c r="X327"/>
  <c r="Y327" s="1"/>
  <c r="X328"/>
  <c r="Y328" s="1"/>
  <c r="X329"/>
  <c r="Y329" s="1"/>
  <c r="X330"/>
  <c r="Y330" s="1"/>
  <c r="X331"/>
  <c r="Y331" s="1"/>
  <c r="X332"/>
  <c r="Y332" s="1"/>
  <c r="X333"/>
  <c r="Y333" s="1"/>
  <c r="X334"/>
  <c r="Y334" s="1"/>
  <c r="X335"/>
  <c r="Y335" s="1"/>
  <c r="X336"/>
  <c r="Y336" s="1"/>
  <c r="X337"/>
  <c r="Y337" s="1"/>
  <c r="X338"/>
  <c r="Y338" s="1"/>
  <c r="X339"/>
  <c r="Y339" s="1"/>
  <c r="X340"/>
  <c r="Y340" s="1"/>
  <c r="X341"/>
  <c r="Y341" s="1"/>
  <c r="X342"/>
  <c r="Y342" s="1"/>
  <c r="X343"/>
  <c r="Y343" s="1"/>
  <c r="X344"/>
  <c r="Y344" s="1"/>
  <c r="X345"/>
  <c r="Y345" s="1"/>
  <c r="X346"/>
  <c r="Y346" s="1"/>
  <c r="X347"/>
  <c r="Y347" s="1"/>
  <c r="X348"/>
  <c r="Y348" s="1"/>
  <c r="X349"/>
  <c r="Y349" s="1"/>
  <c r="X350"/>
  <c r="Y350" s="1"/>
  <c r="X351"/>
  <c r="Y351" s="1"/>
  <c r="X352"/>
  <c r="Y352" s="1"/>
  <c r="X353"/>
  <c r="Y353" s="1"/>
  <c r="X354"/>
  <c r="Y354" s="1"/>
  <c r="X355"/>
  <c r="Y355" s="1"/>
  <c r="X356"/>
  <c r="Y356" s="1"/>
  <c r="X357"/>
  <c r="Y357" s="1"/>
  <c r="X358"/>
  <c r="Y358" s="1"/>
  <c r="X359"/>
  <c r="Y359" s="1"/>
  <c r="X360"/>
  <c r="Y360" s="1"/>
  <c r="X361"/>
  <c r="Y361" s="1"/>
  <c r="X362"/>
  <c r="Y362" s="1"/>
  <c r="X363"/>
  <c r="Y363" s="1"/>
  <c r="X364"/>
  <c r="Y364" s="1"/>
  <c r="X365"/>
  <c r="Y365" s="1"/>
  <c r="X366"/>
  <c r="Y366" s="1"/>
  <c r="X367"/>
  <c r="Y367" s="1"/>
  <c r="X368"/>
  <c r="Y368" s="1"/>
  <c r="X369"/>
  <c r="Y369" s="1"/>
  <c r="X370"/>
  <c r="Y370" s="1"/>
  <c r="X371"/>
  <c r="Y371" s="1"/>
  <c r="X372"/>
  <c r="Y372" s="1"/>
  <c r="X373"/>
  <c r="Y373" s="1"/>
  <c r="X374"/>
  <c r="Y374" s="1"/>
  <c r="X375"/>
  <c r="Y375" s="1"/>
  <c r="X376"/>
  <c r="Y376" s="1"/>
  <c r="X377"/>
  <c r="Y377" s="1"/>
  <c r="X378"/>
  <c r="Y378" s="1"/>
  <c r="X379"/>
  <c r="Y379" s="1"/>
  <c r="X380"/>
  <c r="Y380" s="1"/>
  <c r="X381"/>
  <c r="Y381" s="1"/>
  <c r="X382"/>
  <c r="Y382" s="1"/>
  <c r="X383"/>
  <c r="Y383" s="1"/>
  <c r="X384"/>
  <c r="Y384" s="1"/>
  <c r="X385"/>
  <c r="Y385" s="1"/>
  <c r="X386"/>
  <c r="Y386" s="1"/>
  <c r="X387"/>
  <c r="Y387" s="1"/>
  <c r="X388"/>
  <c r="Y388" s="1"/>
  <c r="X389"/>
  <c r="Y389" s="1"/>
  <c r="X390"/>
  <c r="Y390" s="1"/>
  <c r="X391"/>
  <c r="Y391" s="1"/>
  <c r="X392"/>
  <c r="Y392" s="1"/>
  <c r="X393"/>
  <c r="Y393" s="1"/>
  <c r="X394"/>
  <c r="Y394" s="1"/>
  <c r="X395"/>
  <c r="Y395" s="1"/>
  <c r="X396"/>
  <c r="Y396" s="1"/>
  <c r="X397"/>
  <c r="Y397" s="1"/>
  <c r="X398"/>
  <c r="Y398" s="1"/>
  <c r="X399"/>
  <c r="Y399" s="1"/>
  <c r="X400"/>
  <c r="Y400" s="1"/>
  <c r="X401"/>
  <c r="Y401" s="1"/>
  <c r="X402"/>
  <c r="Y402" s="1"/>
  <c r="X403"/>
  <c r="Y403" s="1"/>
  <c r="X404"/>
  <c r="Y404" s="1"/>
  <c r="X405"/>
  <c r="Y405" s="1"/>
  <c r="X406"/>
  <c r="Y406" s="1"/>
  <c r="X407"/>
  <c r="Y407" s="1"/>
  <c r="X408"/>
  <c r="Y408" s="1"/>
  <c r="X409"/>
  <c r="Y409" s="1"/>
  <c r="X410"/>
  <c r="Y410" s="1"/>
  <c r="X411"/>
  <c r="Y411" s="1"/>
  <c r="X412"/>
  <c r="Y412" s="1"/>
  <c r="X413"/>
  <c r="Y413" s="1"/>
  <c r="X414"/>
  <c r="Y414" s="1"/>
  <c r="X415"/>
  <c r="Y415" s="1"/>
  <c r="X416"/>
  <c r="Y416" s="1"/>
  <c r="X417"/>
  <c r="Y417" s="1"/>
  <c r="X418"/>
  <c r="Y418" s="1"/>
  <c r="X419"/>
  <c r="Y419" s="1"/>
  <c r="X420"/>
  <c r="Y420" s="1"/>
  <c r="X421"/>
  <c r="Y421" s="1"/>
  <c r="X422"/>
  <c r="Y422" s="1"/>
  <c r="X423"/>
  <c r="Y423" s="1"/>
  <c r="X424"/>
  <c r="Y424" s="1"/>
  <c r="X425"/>
  <c r="Y425" s="1"/>
  <c r="X426"/>
  <c r="Y426" s="1"/>
  <c r="X427"/>
  <c r="Y427" s="1"/>
  <c r="X428"/>
  <c r="Y428" s="1"/>
  <c r="X429"/>
  <c r="Y429" s="1"/>
  <c r="X430"/>
  <c r="Y430" s="1"/>
  <c r="X431"/>
  <c r="Y431" s="1"/>
  <c r="X432"/>
  <c r="Y432" s="1"/>
  <c r="X433"/>
  <c r="Y433" s="1"/>
  <c r="X434"/>
  <c r="Y434" s="1"/>
  <c r="X435"/>
  <c r="Y435" s="1"/>
  <c r="X436"/>
  <c r="Y436" s="1"/>
  <c r="X437"/>
  <c r="Y437" s="1"/>
  <c r="X438"/>
  <c r="Y438" s="1"/>
  <c r="X439"/>
  <c r="Y439" s="1"/>
  <c r="X440"/>
  <c r="Y440" s="1"/>
  <c r="X441"/>
  <c r="Y441" s="1"/>
  <c r="X442"/>
  <c r="Y442" s="1"/>
  <c r="X443"/>
  <c r="Y443" s="1"/>
  <c r="X444"/>
  <c r="Y444" s="1"/>
  <c r="X445"/>
  <c r="Y445" s="1"/>
  <c r="X446"/>
  <c r="Y446" s="1"/>
  <c r="X447"/>
  <c r="Y447" s="1"/>
  <c r="X448"/>
  <c r="Y448" s="1"/>
  <c r="X449"/>
  <c r="Y449" s="1"/>
  <c r="X450"/>
  <c r="Y450" s="1"/>
  <c r="X451"/>
  <c r="Y451" s="1"/>
  <c r="X452"/>
  <c r="Y452" s="1"/>
  <c r="X453"/>
  <c r="Y453" s="1"/>
  <c r="X454"/>
  <c r="Y454" s="1"/>
  <c r="X455"/>
  <c r="Y455" s="1"/>
  <c r="X456"/>
  <c r="Y456" s="1"/>
  <c r="X457"/>
  <c r="Y457" s="1"/>
  <c r="X458"/>
  <c r="Y458" s="1"/>
  <c r="X459"/>
  <c r="Y459" s="1"/>
  <c r="X460"/>
  <c r="Y460" s="1"/>
  <c r="X461"/>
  <c r="Y461" s="1"/>
  <c r="X462"/>
  <c r="Y462" s="1"/>
  <c r="X463"/>
  <c r="Y463" s="1"/>
  <c r="X464"/>
  <c r="Y464" s="1"/>
  <c r="X465"/>
  <c r="Y465" s="1"/>
  <c r="X466"/>
  <c r="Y466" s="1"/>
  <c r="X467"/>
  <c r="Y467" s="1"/>
  <c r="X468"/>
  <c r="Y468" s="1"/>
  <c r="X469"/>
  <c r="Y469" s="1"/>
  <c r="X470"/>
  <c r="Y470" s="1"/>
  <c r="X471"/>
  <c r="Y471" s="1"/>
  <c r="X472"/>
  <c r="Y472" s="1"/>
  <c r="X473"/>
  <c r="Y473" s="1"/>
  <c r="X474"/>
  <c r="Y474" s="1"/>
  <c r="X475"/>
  <c r="Y475" s="1"/>
  <c r="X476"/>
  <c r="Y476" s="1"/>
  <c r="X477"/>
  <c r="Y477" s="1"/>
  <c r="X478"/>
  <c r="Y478" s="1"/>
  <c r="X479"/>
  <c r="Y479" s="1"/>
  <c r="X480"/>
  <c r="Y480" s="1"/>
  <c r="X481"/>
  <c r="Y481" s="1"/>
  <c r="X482"/>
  <c r="Y482" s="1"/>
  <c r="X483"/>
  <c r="Y483" s="1"/>
  <c r="X484"/>
  <c r="Y484" s="1"/>
  <c r="X485"/>
  <c r="Y485" s="1"/>
  <c r="X486"/>
  <c r="Y486" s="1"/>
  <c r="X487"/>
  <c r="Y487" s="1"/>
  <c r="X488"/>
  <c r="Y488" s="1"/>
  <c r="X489"/>
  <c r="Y489" s="1"/>
  <c r="X490"/>
  <c r="Y490" s="1"/>
  <c r="X491"/>
  <c r="Y491" s="1"/>
  <c r="X492"/>
  <c r="Y492" s="1"/>
  <c r="X493"/>
  <c r="Y493" s="1"/>
  <c r="X494"/>
  <c r="Y494" s="1"/>
  <c r="X495"/>
  <c r="Y495" s="1"/>
  <c r="X496"/>
  <c r="Y496" s="1"/>
  <c r="X497"/>
  <c r="Y497" s="1"/>
  <c r="X498"/>
  <c r="Y498" s="1"/>
  <c r="X499"/>
  <c r="Y499" s="1"/>
  <c r="X500"/>
  <c r="Y500" s="1"/>
  <c r="X501"/>
  <c r="Y501" s="1"/>
  <c r="X502"/>
  <c r="Y502" s="1"/>
  <c r="X503"/>
  <c r="Y503" s="1"/>
  <c r="X504"/>
  <c r="Y504" s="1"/>
  <c r="X505"/>
  <c r="Y505" s="1"/>
  <c r="X506"/>
  <c r="Y506" s="1"/>
  <c r="X507"/>
  <c r="Y507" s="1"/>
  <c r="X508"/>
  <c r="Y508" s="1"/>
  <c r="X509"/>
  <c r="Y509" s="1"/>
  <c r="X510"/>
  <c r="Y510" s="1"/>
  <c r="X511"/>
  <c r="Y511" s="1"/>
  <c r="X512"/>
  <c r="Y512" s="1"/>
  <c r="X513"/>
  <c r="Y513" s="1"/>
  <c r="X514"/>
  <c r="Y514" s="1"/>
  <c r="X515"/>
  <c r="Y515" s="1"/>
  <c r="X516"/>
  <c r="Y516" s="1"/>
  <c r="X517"/>
  <c r="Y517" s="1"/>
  <c r="X518"/>
  <c r="Y518" s="1"/>
  <c r="X519"/>
  <c r="Y519" s="1"/>
  <c r="X520"/>
  <c r="Y520" s="1"/>
  <c r="X521"/>
  <c r="Y521" s="1"/>
  <c r="X522"/>
  <c r="Y522" s="1"/>
  <c r="X523"/>
  <c r="Y523" s="1"/>
  <c r="X524"/>
  <c r="Y524" s="1"/>
  <c r="X525"/>
  <c r="Y525" s="1"/>
  <c r="X526"/>
  <c r="Y526" s="1"/>
  <c r="X527"/>
  <c r="Y527" s="1"/>
  <c r="X528"/>
  <c r="Y528" s="1"/>
  <c r="X529"/>
  <c r="Y529" s="1"/>
  <c r="X530"/>
  <c r="Y530" s="1"/>
  <c r="X531"/>
  <c r="Y531" s="1"/>
  <c r="X532"/>
  <c r="Y532" s="1"/>
  <c r="X533"/>
  <c r="Y533" s="1"/>
  <c r="X534"/>
  <c r="Y534" s="1"/>
  <c r="X535"/>
  <c r="Y535" s="1"/>
  <c r="X536"/>
  <c r="Y536" s="1"/>
  <c r="X537"/>
  <c r="Y537" s="1"/>
  <c r="X538"/>
  <c r="Y538" s="1"/>
  <c r="X539"/>
  <c r="Y539" s="1"/>
  <c r="X540"/>
  <c r="Y540" s="1"/>
  <c r="X541"/>
  <c r="Y541" s="1"/>
  <c r="X542"/>
  <c r="Y542" s="1"/>
  <c r="X543"/>
  <c r="Y543" s="1"/>
  <c r="X544"/>
  <c r="Y544" s="1"/>
  <c r="X545"/>
  <c r="Y545" s="1"/>
  <c r="X546"/>
  <c r="Y546" s="1"/>
  <c r="X547"/>
  <c r="Y547" s="1"/>
  <c r="X548"/>
  <c r="Y548" s="1"/>
  <c r="X549"/>
  <c r="Y549" s="1"/>
  <c r="X550"/>
  <c r="Y550" s="1"/>
  <c r="X551"/>
  <c r="Y551" s="1"/>
  <c r="X552"/>
  <c r="Y552" s="1"/>
  <c r="X553"/>
  <c r="Y553" s="1"/>
  <c r="X554"/>
  <c r="Y554" s="1"/>
  <c r="X555"/>
  <c r="Y555" s="1"/>
  <c r="X556"/>
  <c r="Y556" s="1"/>
  <c r="X557"/>
  <c r="Y557" s="1"/>
  <c r="X558"/>
  <c r="Y558" s="1"/>
  <c r="X559"/>
  <c r="Y559" s="1"/>
  <c r="X560"/>
  <c r="Y560" s="1"/>
  <c r="X561"/>
  <c r="Y561" s="1"/>
  <c r="X562"/>
  <c r="Y562" s="1"/>
  <c r="X563"/>
  <c r="Y563" s="1"/>
  <c r="X564"/>
  <c r="Y564" s="1"/>
  <c r="X565"/>
  <c r="Y565" s="1"/>
  <c r="X566"/>
  <c r="Y566" s="1"/>
  <c r="X567"/>
  <c r="Y567" s="1"/>
  <c r="X568"/>
  <c r="Y568" s="1"/>
  <c r="X569"/>
  <c r="Y569" s="1"/>
  <c r="X570"/>
  <c r="Y570" s="1"/>
  <c r="X571"/>
  <c r="Y571" s="1"/>
  <c r="B8" i="5"/>
  <c r="B9"/>
  <c r="B10"/>
  <c r="B11"/>
  <c r="B12"/>
  <c r="B13"/>
  <c r="B14"/>
  <c r="B15"/>
  <c r="B16"/>
  <c r="C8"/>
  <c r="C9"/>
  <c r="C10"/>
  <c r="C11"/>
  <c r="C12"/>
  <c r="C13"/>
  <c r="C14"/>
  <c r="C15"/>
  <c r="C16"/>
  <c r="D8"/>
  <c r="D9"/>
  <c r="D10"/>
  <c r="D11"/>
  <c r="D12"/>
  <c r="D13"/>
  <c r="D14"/>
  <c r="D15"/>
  <c r="D16"/>
  <c r="D3"/>
  <c r="D4"/>
  <c r="D5"/>
  <c r="D6"/>
  <c r="D7"/>
  <c r="D2"/>
  <c r="C3"/>
  <c r="C4"/>
  <c r="C5"/>
  <c r="C6"/>
  <c r="C7"/>
  <c r="C2"/>
  <c r="B3"/>
  <c r="B4"/>
  <c r="B5"/>
  <c r="B6"/>
  <c r="B7"/>
  <c r="B2"/>
  <c r="B10" i="4"/>
  <c r="B11"/>
  <c r="B12"/>
  <c r="B13"/>
  <c r="B14"/>
  <c r="B15"/>
  <c r="B16"/>
  <c r="C10"/>
  <c r="C11"/>
  <c r="C12"/>
  <c r="C13"/>
  <c r="C14"/>
  <c r="C15"/>
  <c r="C16"/>
  <c r="D10"/>
  <c r="D11"/>
  <c r="D12"/>
  <c r="D13"/>
  <c r="D14"/>
  <c r="D15"/>
  <c r="D16"/>
  <c r="D3"/>
  <c r="D4"/>
  <c r="D5"/>
  <c r="D6"/>
  <c r="D7"/>
  <c r="D8"/>
  <c r="D9"/>
  <c r="D2"/>
  <c r="B9"/>
  <c r="C9"/>
  <c r="C3"/>
  <c r="C4"/>
  <c r="C5"/>
  <c r="C6"/>
  <c r="C7"/>
  <c r="C8"/>
  <c r="C2"/>
  <c r="B3"/>
  <c r="B4"/>
  <c r="B5"/>
  <c r="B6"/>
  <c r="B7"/>
  <c r="B8"/>
  <c r="B2"/>
  <c r="F86" i="18" l="1"/>
  <c r="F255"/>
  <c r="F256"/>
  <c r="F252"/>
  <c r="F238"/>
  <c r="F244"/>
  <c r="N50" i="6"/>
  <c r="N42"/>
  <c r="N14"/>
  <c r="N88"/>
  <c r="N84"/>
  <c r="N80"/>
  <c r="N72"/>
  <c r="N68"/>
  <c r="N64"/>
  <c r="N60"/>
  <c r="N56"/>
  <c r="N48"/>
  <c r="N44"/>
  <c r="N40"/>
  <c r="N32"/>
  <c r="N28"/>
  <c r="N24"/>
  <c r="N16"/>
  <c r="N73"/>
  <c r="F74" i="18"/>
  <c r="F185"/>
  <c r="F186"/>
  <c r="F229"/>
  <c r="F248"/>
  <c r="F247"/>
  <c r="F97"/>
  <c r="N566" i="6"/>
  <c r="N554"/>
  <c r="N542"/>
  <c r="N530"/>
  <c r="N514"/>
  <c r="N502"/>
  <c r="N490"/>
  <c r="N478"/>
  <c r="N466"/>
  <c r="N450"/>
  <c r="N414"/>
  <c r="N402"/>
  <c r="N386"/>
  <c r="N374"/>
  <c r="N362"/>
  <c r="N350"/>
  <c r="N338"/>
  <c r="N322"/>
  <c r="N310"/>
  <c r="N298"/>
  <c r="N286"/>
  <c r="N274"/>
  <c r="N266"/>
  <c r="N242"/>
  <c r="N226"/>
  <c r="N214"/>
  <c r="N202"/>
  <c r="N190"/>
  <c r="N178"/>
  <c r="N158"/>
  <c r="N126"/>
  <c r="N569"/>
  <c r="N561"/>
  <c r="N549"/>
  <c r="N541"/>
  <c r="N533"/>
  <c r="N513"/>
  <c r="N501"/>
  <c r="N493"/>
  <c r="N477"/>
  <c r="N473"/>
  <c r="N457"/>
  <c r="N449"/>
  <c r="N437"/>
  <c r="N429"/>
  <c r="N409"/>
  <c r="N401"/>
  <c r="N397"/>
  <c r="N377"/>
  <c r="N361"/>
  <c r="N353"/>
  <c r="N341"/>
  <c r="N333"/>
  <c r="N321"/>
  <c r="N313"/>
  <c r="N305"/>
  <c r="N301"/>
  <c r="N293"/>
  <c r="N285"/>
  <c r="N281"/>
  <c r="N273"/>
  <c r="N265"/>
  <c r="N261"/>
  <c r="N245"/>
  <c r="N233"/>
  <c r="N225"/>
  <c r="N205"/>
  <c r="N197"/>
  <c r="N153"/>
  <c r="N121"/>
  <c r="N568"/>
  <c r="N560"/>
  <c r="N556"/>
  <c r="N552"/>
  <c r="N540"/>
  <c r="N536"/>
  <c r="N532"/>
  <c r="N524"/>
  <c r="N520"/>
  <c r="N508"/>
  <c r="N504"/>
  <c r="N500"/>
  <c r="N492"/>
  <c r="N488"/>
  <c r="N484"/>
  <c r="N480"/>
  <c r="N476"/>
  <c r="N472"/>
  <c r="N464"/>
  <c r="N460"/>
  <c r="N456"/>
  <c r="N452"/>
  <c r="N448"/>
  <c r="N444"/>
  <c r="N440"/>
  <c r="N432"/>
  <c r="N428"/>
  <c r="N424"/>
  <c r="N412"/>
  <c r="N408"/>
  <c r="N404"/>
  <c r="N396"/>
  <c r="N392"/>
  <c r="N380"/>
  <c r="N376"/>
  <c r="N372"/>
  <c r="N364"/>
  <c r="N360"/>
  <c r="N356"/>
  <c r="N352"/>
  <c r="N348"/>
  <c r="N344"/>
  <c r="N336"/>
  <c r="N332"/>
  <c r="N328"/>
  <c r="N324"/>
  <c r="N320"/>
  <c r="N316"/>
  <c r="N312"/>
  <c r="N304"/>
  <c r="N300"/>
  <c r="N296"/>
  <c r="N284"/>
  <c r="N280"/>
  <c r="N276"/>
  <c r="N268"/>
  <c r="N264"/>
  <c r="N252"/>
  <c r="N248"/>
  <c r="N244"/>
  <c r="N236"/>
  <c r="N232"/>
  <c r="N228"/>
  <c r="N224"/>
  <c r="N220"/>
  <c r="N216"/>
  <c r="N208"/>
  <c r="N204"/>
  <c r="N200"/>
  <c r="N196"/>
  <c r="N192"/>
  <c r="N188"/>
  <c r="N184"/>
  <c r="N176"/>
  <c r="N172"/>
  <c r="N168"/>
  <c r="N156"/>
  <c r="N152"/>
  <c r="N148"/>
  <c r="N140"/>
  <c r="N136"/>
  <c r="N124"/>
  <c r="N120"/>
  <c r="N116"/>
  <c r="N108"/>
  <c r="N104"/>
  <c r="N100"/>
  <c r="N96"/>
  <c r="N92"/>
  <c r="U301"/>
  <c r="L81"/>
  <c r="M12"/>
  <c r="N12" s="1"/>
  <c r="L273"/>
  <c r="M30"/>
  <c r="N30" s="1"/>
  <c r="L48"/>
  <c r="L64"/>
  <c r="U550"/>
  <c r="U474"/>
  <c r="U394"/>
  <c r="U326"/>
  <c r="U352"/>
  <c r="U280"/>
  <c r="F89" i="18"/>
  <c r="L298" i="6"/>
  <c r="L502"/>
  <c r="M230"/>
  <c r="N230" s="1"/>
  <c r="L158"/>
  <c r="M426"/>
  <c r="N426" s="1"/>
  <c r="L554"/>
  <c r="L350"/>
  <c r="L214"/>
  <c r="M474"/>
  <c r="N474" s="1"/>
  <c r="M282"/>
  <c r="N282" s="1"/>
  <c r="M86"/>
  <c r="L402"/>
  <c r="L266"/>
  <c r="M522"/>
  <c r="N522" s="1"/>
  <c r="M326"/>
  <c r="N326" s="1"/>
  <c r="M134"/>
  <c r="N134" s="1"/>
  <c r="L450"/>
  <c r="L6"/>
  <c r="M378"/>
  <c r="N378" s="1"/>
  <c r="M182"/>
  <c r="N182" s="1"/>
  <c r="P2"/>
  <c r="E17" i="5"/>
  <c r="U570" i="6"/>
  <c r="U554"/>
  <c r="U534"/>
  <c r="U518"/>
  <c r="U510"/>
  <c r="U498"/>
  <c r="U494"/>
  <c r="U478"/>
  <c r="U462"/>
  <c r="U442"/>
  <c r="U438"/>
  <c r="U422"/>
  <c r="U418"/>
  <c r="U402"/>
  <c r="U382"/>
  <c r="U378"/>
  <c r="U366"/>
  <c r="U362"/>
  <c r="U350"/>
  <c r="U330"/>
  <c r="U314"/>
  <c r="U294"/>
  <c r="U282"/>
  <c r="U258"/>
  <c r="U536"/>
  <c r="U456"/>
  <c r="U368"/>
  <c r="U344"/>
  <c r="U312"/>
  <c r="L550"/>
  <c r="M550"/>
  <c r="N550" s="1"/>
  <c r="M458"/>
  <c r="N458" s="1"/>
  <c r="L458"/>
  <c r="M446"/>
  <c r="N446" s="1"/>
  <c r="L446"/>
  <c r="L430"/>
  <c r="M430"/>
  <c r="N430" s="1"/>
  <c r="L346"/>
  <c r="M346"/>
  <c r="N346" s="1"/>
  <c r="L294"/>
  <c r="M294"/>
  <c r="N294" s="1"/>
  <c r="M258"/>
  <c r="N258" s="1"/>
  <c r="L258"/>
  <c r="L238"/>
  <c r="M238"/>
  <c r="N238" s="1"/>
  <c r="L186"/>
  <c r="M186"/>
  <c r="N186" s="1"/>
  <c r="L174"/>
  <c r="M174"/>
  <c r="M146"/>
  <c r="N146" s="1"/>
  <c r="L146"/>
  <c r="L110"/>
  <c r="M110"/>
  <c r="N110" s="1"/>
  <c r="M94"/>
  <c r="L94"/>
  <c r="L78"/>
  <c r="M78"/>
  <c r="M66"/>
  <c r="N66" s="1"/>
  <c r="L66"/>
  <c r="L54"/>
  <c r="M54"/>
  <c r="M34"/>
  <c r="N34" s="1"/>
  <c r="L34"/>
  <c r="L570"/>
  <c r="M570"/>
  <c r="N570" s="1"/>
  <c r="M562"/>
  <c r="N562" s="1"/>
  <c r="L562"/>
  <c r="M534"/>
  <c r="N534" s="1"/>
  <c r="L534"/>
  <c r="L518"/>
  <c r="M518"/>
  <c r="N518" s="1"/>
  <c r="M434"/>
  <c r="N434" s="1"/>
  <c r="L434"/>
  <c r="M418"/>
  <c r="N418" s="1"/>
  <c r="L418"/>
  <c r="M406"/>
  <c r="N406" s="1"/>
  <c r="L406"/>
  <c r="M394"/>
  <c r="N394" s="1"/>
  <c r="L394"/>
  <c r="M330"/>
  <c r="N330" s="1"/>
  <c r="L330"/>
  <c r="L314"/>
  <c r="M314"/>
  <c r="N314" s="1"/>
  <c r="L270"/>
  <c r="M270"/>
  <c r="N270" s="1"/>
  <c r="L154"/>
  <c r="M154"/>
  <c r="N154" s="1"/>
  <c r="M82"/>
  <c r="N82" s="1"/>
  <c r="L82"/>
  <c r="M22"/>
  <c r="N22" s="1"/>
  <c r="L22"/>
  <c r="L10"/>
  <c r="M10"/>
  <c r="L566"/>
  <c r="L514"/>
  <c r="L466"/>
  <c r="L414"/>
  <c r="L362"/>
  <c r="L310"/>
  <c r="L226"/>
  <c r="L178"/>
  <c r="L106"/>
  <c r="L50"/>
  <c r="L14"/>
  <c r="M538"/>
  <c r="N538" s="1"/>
  <c r="M486"/>
  <c r="N486" s="1"/>
  <c r="M438"/>
  <c r="N438" s="1"/>
  <c r="M390"/>
  <c r="N390" s="1"/>
  <c r="M342"/>
  <c r="N342" s="1"/>
  <c r="M290"/>
  <c r="N290" s="1"/>
  <c r="M246"/>
  <c r="N246" s="1"/>
  <c r="M194"/>
  <c r="N194" s="1"/>
  <c r="M142"/>
  <c r="M98"/>
  <c r="M46"/>
  <c r="N46" s="1"/>
  <c r="L506"/>
  <c r="M506"/>
  <c r="N506" s="1"/>
  <c r="L494"/>
  <c r="M494"/>
  <c r="N494" s="1"/>
  <c r="L442"/>
  <c r="M442"/>
  <c r="N442" s="1"/>
  <c r="M370"/>
  <c r="N370" s="1"/>
  <c r="L370"/>
  <c r="L358"/>
  <c r="M358"/>
  <c r="N358" s="1"/>
  <c r="M306"/>
  <c r="N306" s="1"/>
  <c r="L306"/>
  <c r="M278"/>
  <c r="N278" s="1"/>
  <c r="L278"/>
  <c r="L262"/>
  <c r="M262"/>
  <c r="N262" s="1"/>
  <c r="L250"/>
  <c r="M250"/>
  <c r="N250" s="1"/>
  <c r="L166"/>
  <c r="M166"/>
  <c r="N166" s="1"/>
  <c r="M150"/>
  <c r="L150"/>
  <c r="L118"/>
  <c r="M118"/>
  <c r="N118" s="1"/>
  <c r="L90"/>
  <c r="M90"/>
  <c r="N90" s="1"/>
  <c r="M74"/>
  <c r="N74" s="1"/>
  <c r="L74"/>
  <c r="L530"/>
  <c r="L478"/>
  <c r="L374"/>
  <c r="L322"/>
  <c r="L274"/>
  <c r="L242"/>
  <c r="L190"/>
  <c r="L126"/>
  <c r="L26"/>
  <c r="M546"/>
  <c r="N546" s="1"/>
  <c r="M398"/>
  <c r="N398" s="1"/>
  <c r="M354"/>
  <c r="N354" s="1"/>
  <c r="M302"/>
  <c r="N302" s="1"/>
  <c r="M254"/>
  <c r="N254" s="1"/>
  <c r="M206"/>
  <c r="N206" s="1"/>
  <c r="M62"/>
  <c r="L526"/>
  <c r="M526"/>
  <c r="N526" s="1"/>
  <c r="M498"/>
  <c r="N498" s="1"/>
  <c r="L498"/>
  <c r="M482"/>
  <c r="N482" s="1"/>
  <c r="L482"/>
  <c r="M470"/>
  <c r="N470" s="1"/>
  <c r="L470"/>
  <c r="L454"/>
  <c r="M454"/>
  <c r="N454" s="1"/>
  <c r="L422"/>
  <c r="M422"/>
  <c r="N422" s="1"/>
  <c r="L410"/>
  <c r="M410"/>
  <c r="N410" s="1"/>
  <c r="M382"/>
  <c r="N382" s="1"/>
  <c r="L382"/>
  <c r="L366"/>
  <c r="M366"/>
  <c r="N366" s="1"/>
  <c r="L334"/>
  <c r="M334"/>
  <c r="N334" s="1"/>
  <c r="M234"/>
  <c r="N234" s="1"/>
  <c r="L234"/>
  <c r="M222"/>
  <c r="N222" s="1"/>
  <c r="L222"/>
  <c r="M210"/>
  <c r="N210" s="1"/>
  <c r="L210"/>
  <c r="L198"/>
  <c r="M198"/>
  <c r="N198" s="1"/>
  <c r="M162"/>
  <c r="L162"/>
  <c r="M130"/>
  <c r="L130"/>
  <c r="M114"/>
  <c r="L114"/>
  <c r="L102"/>
  <c r="M102"/>
  <c r="N102" s="1"/>
  <c r="L58"/>
  <c r="M58"/>
  <c r="N58" s="1"/>
  <c r="L542"/>
  <c r="L490"/>
  <c r="L386"/>
  <c r="L338"/>
  <c r="L286"/>
  <c r="L202"/>
  <c r="L138"/>
  <c r="L42"/>
  <c r="M558"/>
  <c r="N558" s="1"/>
  <c r="M510"/>
  <c r="N510" s="1"/>
  <c r="M462"/>
  <c r="N462" s="1"/>
  <c r="M318"/>
  <c r="N318" s="1"/>
  <c r="M218"/>
  <c r="N218" s="1"/>
  <c r="M170"/>
  <c r="N170" s="1"/>
  <c r="M122"/>
  <c r="M70"/>
  <c r="M18"/>
  <c r="F75" i="18"/>
  <c r="U225" i="6"/>
  <c r="M389"/>
  <c r="N389" s="1"/>
  <c r="M141"/>
  <c r="N141" s="1"/>
  <c r="M277"/>
  <c r="N277" s="1"/>
  <c r="L69"/>
  <c r="M349"/>
  <c r="N349" s="1"/>
  <c r="M213"/>
  <c r="N213" s="1"/>
  <c r="L513"/>
  <c r="L113"/>
  <c r="L41"/>
  <c r="M177"/>
  <c r="N177" s="1"/>
  <c r="L457"/>
  <c r="L409"/>
  <c r="M433"/>
  <c r="N433" s="1"/>
  <c r="M5"/>
  <c r="F160" i="18"/>
  <c r="U512" i="6"/>
  <c r="U504"/>
  <c r="U468"/>
  <c r="U448"/>
  <c r="U388"/>
  <c r="U376"/>
  <c r="U356"/>
  <c r="U324"/>
  <c r="U292"/>
  <c r="U288"/>
  <c r="U526"/>
  <c r="U506"/>
  <c r="U490"/>
  <c r="U482"/>
  <c r="U426"/>
  <c r="U410"/>
  <c r="U354"/>
  <c r="U342"/>
  <c r="U338"/>
  <c r="U318"/>
  <c r="U302"/>
  <c r="U278"/>
  <c r="U562"/>
  <c r="U538"/>
  <c r="U522"/>
  <c r="U466"/>
  <c r="U450"/>
  <c r="U406"/>
  <c r="U370"/>
  <c r="U290"/>
  <c r="U270"/>
  <c r="W526"/>
  <c r="W490"/>
  <c r="W410"/>
  <c r="U566"/>
  <c r="U546"/>
  <c r="U454"/>
  <c r="U434"/>
  <c r="U390"/>
  <c r="U306"/>
  <c r="L100"/>
  <c r="L84"/>
  <c r="M340"/>
  <c r="N340" s="1"/>
  <c r="M420"/>
  <c r="N420" s="1"/>
  <c r="L285"/>
  <c r="L245"/>
  <c r="L125"/>
  <c r="L29"/>
  <c r="M317"/>
  <c r="N317" s="1"/>
  <c r="M253"/>
  <c r="N253" s="1"/>
  <c r="M53"/>
  <c r="L397"/>
  <c r="M565"/>
  <c r="N565" s="1"/>
  <c r="M529"/>
  <c r="N529" s="1"/>
  <c r="M497"/>
  <c r="N497" s="1"/>
  <c r="F107" i="18"/>
  <c r="F142"/>
  <c r="F129"/>
  <c r="U432" i="6"/>
  <c r="U272"/>
  <c r="U558"/>
  <c r="U542"/>
  <c r="U530"/>
  <c r="U514"/>
  <c r="U502"/>
  <c r="U486"/>
  <c r="U470"/>
  <c r="U458"/>
  <c r="U446"/>
  <c r="U430"/>
  <c r="U414"/>
  <c r="U398"/>
  <c r="U386"/>
  <c r="U374"/>
  <c r="U358"/>
  <c r="U310"/>
  <c r="U298"/>
  <c r="U286"/>
  <c r="L372"/>
  <c r="M308"/>
  <c r="N308" s="1"/>
  <c r="M292"/>
  <c r="N292" s="1"/>
  <c r="M436"/>
  <c r="N436" s="1"/>
  <c r="M368"/>
  <c r="N368" s="1"/>
  <c r="M240"/>
  <c r="N240" s="1"/>
  <c r="L208"/>
  <c r="L80"/>
  <c r="M468"/>
  <c r="N468" s="1"/>
  <c r="M132"/>
  <c r="N132" s="1"/>
  <c r="U346"/>
  <c r="U334"/>
  <c r="U322"/>
  <c r="U274"/>
  <c r="L484"/>
  <c r="L192"/>
  <c r="L176"/>
  <c r="L68"/>
  <c r="M516"/>
  <c r="N516" s="1"/>
  <c r="M416"/>
  <c r="N416" s="1"/>
  <c r="M400"/>
  <c r="N400" s="1"/>
  <c r="M36"/>
  <c r="N36" s="1"/>
  <c r="M20"/>
  <c r="N20" s="1"/>
  <c r="F174" i="18"/>
  <c r="F173"/>
  <c r="L569" i="6"/>
  <c r="L341"/>
  <c r="M553"/>
  <c r="N553" s="1"/>
  <c r="M465"/>
  <c r="N465" s="1"/>
  <c r="M241"/>
  <c r="N241" s="1"/>
  <c r="M201"/>
  <c r="N201" s="1"/>
  <c r="M109"/>
  <c r="F58" i="18"/>
  <c r="U529" i="6"/>
  <c r="U485"/>
  <c r="U421"/>
  <c r="U357"/>
  <c r="U261"/>
  <c r="U97"/>
  <c r="U61"/>
  <c r="U407"/>
  <c r="U255"/>
  <c r="M461"/>
  <c r="N461" s="1"/>
  <c r="L461"/>
  <c r="M393"/>
  <c r="N393" s="1"/>
  <c r="L393"/>
  <c r="M329"/>
  <c r="N329" s="1"/>
  <c r="L329"/>
  <c r="L289"/>
  <c r="M289"/>
  <c r="N289" s="1"/>
  <c r="M249"/>
  <c r="N249" s="1"/>
  <c r="L249"/>
  <c r="M217"/>
  <c r="N217" s="1"/>
  <c r="L217"/>
  <c r="M117"/>
  <c r="L117"/>
  <c r="L45"/>
  <c r="M45"/>
  <c r="M517"/>
  <c r="N517" s="1"/>
  <c r="L517"/>
  <c r="M469"/>
  <c r="N469" s="1"/>
  <c r="L469"/>
  <c r="M337"/>
  <c r="N337" s="1"/>
  <c r="L337"/>
  <c r="M257"/>
  <c r="N257" s="1"/>
  <c r="L257"/>
  <c r="M165"/>
  <c r="L165"/>
  <c r="L561"/>
  <c r="L533"/>
  <c r="L501"/>
  <c r="L473"/>
  <c r="L429"/>
  <c r="L401"/>
  <c r="L361"/>
  <c r="L313"/>
  <c r="L301"/>
  <c r="L261"/>
  <c r="L233"/>
  <c r="L205"/>
  <c r="L181"/>
  <c r="L153"/>
  <c r="L101"/>
  <c r="L73"/>
  <c r="L65"/>
  <c r="L21"/>
  <c r="M545"/>
  <c r="N545" s="1"/>
  <c r="M521"/>
  <c r="N521" s="1"/>
  <c r="M489"/>
  <c r="N489" s="1"/>
  <c r="M425"/>
  <c r="N425" s="1"/>
  <c r="M417"/>
  <c r="N417" s="1"/>
  <c r="M381"/>
  <c r="N381" s="1"/>
  <c r="M369"/>
  <c r="N369" s="1"/>
  <c r="M309"/>
  <c r="N309" s="1"/>
  <c r="M237"/>
  <c r="N237" s="1"/>
  <c r="M193"/>
  <c r="N193" s="1"/>
  <c r="M169"/>
  <c r="M133"/>
  <c r="N133" s="1"/>
  <c r="M77"/>
  <c r="M33"/>
  <c r="N33" s="1"/>
  <c r="M453"/>
  <c r="N453" s="1"/>
  <c r="L453"/>
  <c r="M421"/>
  <c r="N421" s="1"/>
  <c r="L421"/>
  <c r="M385"/>
  <c r="N385" s="1"/>
  <c r="L385"/>
  <c r="M297"/>
  <c r="N297" s="1"/>
  <c r="L297"/>
  <c r="M149"/>
  <c r="L149"/>
  <c r="M137"/>
  <c r="L137"/>
  <c r="M89"/>
  <c r="L89"/>
  <c r="U511"/>
  <c r="W407"/>
  <c r="L549"/>
  <c r="L477"/>
  <c r="L449"/>
  <c r="L377"/>
  <c r="L333"/>
  <c r="L305"/>
  <c r="L265"/>
  <c r="L173"/>
  <c r="L145"/>
  <c r="L105"/>
  <c r="L97"/>
  <c r="L57"/>
  <c r="L13"/>
  <c r="M537"/>
  <c r="N537" s="1"/>
  <c r="M505"/>
  <c r="N505" s="1"/>
  <c r="M481"/>
  <c r="N481" s="1"/>
  <c r="M413"/>
  <c r="N413" s="1"/>
  <c r="M373"/>
  <c r="N373" s="1"/>
  <c r="M365"/>
  <c r="N365" s="1"/>
  <c r="M269"/>
  <c r="N269" s="1"/>
  <c r="M229"/>
  <c r="N229" s="1"/>
  <c r="M185"/>
  <c r="M161"/>
  <c r="M129"/>
  <c r="N129" s="1"/>
  <c r="M93"/>
  <c r="N93" s="1"/>
  <c r="M25"/>
  <c r="N25" s="1"/>
  <c r="L557"/>
  <c r="M557"/>
  <c r="N557" s="1"/>
  <c r="M525"/>
  <c r="N525" s="1"/>
  <c r="L525"/>
  <c r="L509"/>
  <c r="M509"/>
  <c r="N509" s="1"/>
  <c r="M485"/>
  <c r="N485" s="1"/>
  <c r="L485"/>
  <c r="M445"/>
  <c r="N445" s="1"/>
  <c r="L445"/>
  <c r="M345"/>
  <c r="N345" s="1"/>
  <c r="L345"/>
  <c r="M157"/>
  <c r="L157"/>
  <c r="W255"/>
  <c r="L541"/>
  <c r="L493"/>
  <c r="L437"/>
  <c r="L353"/>
  <c r="L321"/>
  <c r="L293"/>
  <c r="L281"/>
  <c r="L225"/>
  <c r="L197"/>
  <c r="L189"/>
  <c r="L121"/>
  <c r="L85"/>
  <c r="L49"/>
  <c r="L37"/>
  <c r="M441"/>
  <c r="N441" s="1"/>
  <c r="M405"/>
  <c r="N405" s="1"/>
  <c r="M357"/>
  <c r="N357" s="1"/>
  <c r="M325"/>
  <c r="N325" s="1"/>
  <c r="M221"/>
  <c r="N221" s="1"/>
  <c r="M209"/>
  <c r="N209" s="1"/>
  <c r="M61"/>
  <c r="N61" s="1"/>
  <c r="M17"/>
  <c r="L500"/>
  <c r="U564"/>
  <c r="U552"/>
  <c r="U508"/>
  <c r="U500"/>
  <c r="U496"/>
  <c r="U488"/>
  <c r="U480"/>
  <c r="U436"/>
  <c r="U424"/>
  <c r="U420"/>
  <c r="U416"/>
  <c r="U408"/>
  <c r="U384"/>
  <c r="U340"/>
  <c r="U328"/>
  <c r="U320"/>
  <c r="U308"/>
  <c r="U304"/>
  <c r="U296"/>
  <c r="U276"/>
  <c r="L560"/>
  <c r="L452"/>
  <c r="M544"/>
  <c r="N544" s="1"/>
  <c r="M528"/>
  <c r="N528" s="1"/>
  <c r="L464"/>
  <c r="L448"/>
  <c r="L432"/>
  <c r="L356"/>
  <c r="L324"/>
  <c r="L244"/>
  <c r="L24"/>
  <c r="M388"/>
  <c r="N388" s="1"/>
  <c r="M288"/>
  <c r="N288" s="1"/>
  <c r="M272"/>
  <c r="N272" s="1"/>
  <c r="M212"/>
  <c r="N212" s="1"/>
  <c r="M180"/>
  <c r="N180" s="1"/>
  <c r="M164"/>
  <c r="N164" s="1"/>
  <c r="M112"/>
  <c r="N112" s="1"/>
  <c r="L336"/>
  <c r="L320"/>
  <c r="L304"/>
  <c r="L228"/>
  <c r="L196"/>
  <c r="L116"/>
  <c r="M564"/>
  <c r="N564" s="1"/>
  <c r="M548"/>
  <c r="N548" s="1"/>
  <c r="M496"/>
  <c r="N496" s="1"/>
  <c r="M260"/>
  <c r="N260" s="1"/>
  <c r="M160"/>
  <c r="N160" s="1"/>
  <c r="M144"/>
  <c r="N144" s="1"/>
  <c r="M52"/>
  <c r="N52" s="1"/>
  <c r="U571"/>
  <c r="U567"/>
  <c r="U563"/>
  <c r="U559"/>
  <c r="U555"/>
  <c r="U551"/>
  <c r="U547"/>
  <c r="U543"/>
  <c r="U539"/>
  <c r="U535"/>
  <c r="U531"/>
  <c r="U527"/>
  <c r="U523"/>
  <c r="U519"/>
  <c r="U515"/>
  <c r="U507"/>
  <c r="U503"/>
  <c r="U499"/>
  <c r="U495"/>
  <c r="U491"/>
  <c r="U487"/>
  <c r="U483"/>
  <c r="U479"/>
  <c r="U475"/>
  <c r="U471"/>
  <c r="U467"/>
  <c r="U463"/>
  <c r="U459"/>
  <c r="U455"/>
  <c r="U451"/>
  <c r="U447"/>
  <c r="U443"/>
  <c r="U439"/>
  <c r="U435"/>
  <c r="U431"/>
  <c r="U427"/>
  <c r="U423"/>
  <c r="U419"/>
  <c r="U415"/>
  <c r="U411"/>
  <c r="U403"/>
  <c r="U399"/>
  <c r="U395"/>
  <c r="U391"/>
  <c r="U387"/>
  <c r="U383"/>
  <c r="U379"/>
  <c r="U375"/>
  <c r="U371"/>
  <c r="U367"/>
  <c r="U363"/>
  <c r="U359"/>
  <c r="U355"/>
  <c r="U351"/>
  <c r="U347"/>
  <c r="U343"/>
  <c r="U339"/>
  <c r="U335"/>
  <c r="U331"/>
  <c r="U327"/>
  <c r="U323"/>
  <c r="U319"/>
  <c r="U315"/>
  <c r="U311"/>
  <c r="U307"/>
  <c r="U303"/>
  <c r="U299"/>
  <c r="U295"/>
  <c r="U291"/>
  <c r="U287"/>
  <c r="U283"/>
  <c r="U279"/>
  <c r="U275"/>
  <c r="U271"/>
  <c r="U267"/>
  <c r="U263"/>
  <c r="U259"/>
  <c r="U251"/>
  <c r="U247"/>
  <c r="U243"/>
  <c r="U239"/>
  <c r="U235"/>
  <c r="U231"/>
  <c r="U227"/>
  <c r="U223"/>
  <c r="U219"/>
  <c r="U215"/>
  <c r="U211"/>
  <c r="U207"/>
  <c r="U203"/>
  <c r="U199"/>
  <c r="U195"/>
  <c r="U171"/>
  <c r="U139"/>
  <c r="U107"/>
  <c r="U75"/>
  <c r="U55"/>
  <c r="U47"/>
  <c r="U39"/>
  <c r="U31"/>
  <c r="U15"/>
  <c r="U11"/>
  <c r="U3"/>
  <c r="U560"/>
  <c r="U520"/>
  <c r="U484"/>
  <c r="U472"/>
  <c r="U464"/>
  <c r="U452"/>
  <c r="U440"/>
  <c r="U404"/>
  <c r="U400"/>
  <c r="U392"/>
  <c r="U372"/>
  <c r="U360"/>
  <c r="U336"/>
  <c r="L532"/>
  <c r="L480"/>
  <c r="L404"/>
  <c r="L352"/>
  <c r="L276"/>
  <c r="L224"/>
  <c r="L148"/>
  <c r="L96"/>
  <c r="M512"/>
  <c r="N512" s="1"/>
  <c r="M384"/>
  <c r="N384" s="1"/>
  <c r="M256"/>
  <c r="N256" s="1"/>
  <c r="M128"/>
  <c r="N128" s="1"/>
  <c r="F157" i="18"/>
  <c r="F156"/>
  <c r="U561" i="6"/>
  <c r="U549"/>
  <c r="U493"/>
  <c r="U465"/>
  <c r="U429"/>
  <c r="U401"/>
  <c r="U365"/>
  <c r="U337"/>
  <c r="U273"/>
  <c r="U265"/>
  <c r="U257"/>
  <c r="U249"/>
  <c r="U233"/>
  <c r="U217"/>
  <c r="U209"/>
  <c r="U201"/>
  <c r="U193"/>
  <c r="U161"/>
  <c r="U129"/>
  <c r="U568"/>
  <c r="U556"/>
  <c r="U548"/>
  <c r="U544"/>
  <c r="U540"/>
  <c r="U532"/>
  <c r="U528"/>
  <c r="U524"/>
  <c r="U516"/>
  <c r="L2"/>
  <c r="L556"/>
  <c r="L540"/>
  <c r="L524"/>
  <c r="L508"/>
  <c r="L492"/>
  <c r="L476"/>
  <c r="L460"/>
  <c r="L444"/>
  <c r="L428"/>
  <c r="L412"/>
  <c r="L396"/>
  <c r="L380"/>
  <c r="L364"/>
  <c r="L348"/>
  <c r="L332"/>
  <c r="L316"/>
  <c r="L300"/>
  <c r="L284"/>
  <c r="L268"/>
  <c r="L252"/>
  <c r="L236"/>
  <c r="L220"/>
  <c r="L204"/>
  <c r="L188"/>
  <c r="L172"/>
  <c r="L156"/>
  <c r="L140"/>
  <c r="L124"/>
  <c r="L108"/>
  <c r="L92"/>
  <c r="L76"/>
  <c r="L60"/>
  <c r="L44"/>
  <c r="L32"/>
  <c r="L16"/>
  <c r="L568"/>
  <c r="L552"/>
  <c r="L536"/>
  <c r="L520"/>
  <c r="L504"/>
  <c r="L488"/>
  <c r="L472"/>
  <c r="L456"/>
  <c r="L440"/>
  <c r="L424"/>
  <c r="L408"/>
  <c r="L392"/>
  <c r="L376"/>
  <c r="L360"/>
  <c r="L344"/>
  <c r="L328"/>
  <c r="L312"/>
  <c r="L296"/>
  <c r="L280"/>
  <c r="L264"/>
  <c r="L248"/>
  <c r="L232"/>
  <c r="L216"/>
  <c r="L200"/>
  <c r="L184"/>
  <c r="L168"/>
  <c r="L152"/>
  <c r="L136"/>
  <c r="L120"/>
  <c r="L104"/>
  <c r="L88"/>
  <c r="L72"/>
  <c r="L56"/>
  <c r="L40"/>
  <c r="L28"/>
  <c r="L4"/>
  <c r="M567"/>
  <c r="N567" s="1"/>
  <c r="L567"/>
  <c r="M547"/>
  <c r="N547" s="1"/>
  <c r="L547"/>
  <c r="M531"/>
  <c r="N531" s="1"/>
  <c r="L531"/>
  <c r="M515"/>
  <c r="N515" s="1"/>
  <c r="L515"/>
  <c r="M503"/>
  <c r="N503" s="1"/>
  <c r="L503"/>
  <c r="M487"/>
  <c r="N487" s="1"/>
  <c r="L487"/>
  <c r="M467"/>
  <c r="N467" s="1"/>
  <c r="L467"/>
  <c r="M455"/>
  <c r="N455" s="1"/>
  <c r="L455"/>
  <c r="M435"/>
  <c r="N435" s="1"/>
  <c r="L435"/>
  <c r="M419"/>
  <c r="N419" s="1"/>
  <c r="L419"/>
  <c r="M407"/>
  <c r="N407" s="1"/>
  <c r="L407"/>
  <c r="M387"/>
  <c r="N387" s="1"/>
  <c r="L387"/>
  <c r="M375"/>
  <c r="N375" s="1"/>
  <c r="L375"/>
  <c r="L359"/>
  <c r="M359"/>
  <c r="N359" s="1"/>
  <c r="L343"/>
  <c r="M343"/>
  <c r="N343" s="1"/>
  <c r="L327"/>
  <c r="M327"/>
  <c r="N327" s="1"/>
  <c r="L311"/>
  <c r="M311"/>
  <c r="N311" s="1"/>
  <c r="L295"/>
  <c r="M295"/>
  <c r="N295" s="1"/>
  <c r="L279"/>
  <c r="M279"/>
  <c r="N279" s="1"/>
  <c r="L263"/>
  <c r="M263"/>
  <c r="L247"/>
  <c r="M247"/>
  <c r="L231"/>
  <c r="M231"/>
  <c r="L215"/>
  <c r="M215"/>
  <c r="L195"/>
  <c r="M195"/>
  <c r="L183"/>
  <c r="M183"/>
  <c r="L163"/>
  <c r="M163"/>
  <c r="L147"/>
  <c r="M147"/>
  <c r="L135"/>
  <c r="M135"/>
  <c r="L115"/>
  <c r="M115"/>
  <c r="L99"/>
  <c r="M99"/>
  <c r="L83"/>
  <c r="M83"/>
  <c r="L71"/>
  <c r="M71"/>
  <c r="M51"/>
  <c r="N51" s="1"/>
  <c r="L27"/>
  <c r="M27"/>
  <c r="N27" s="1"/>
  <c r="L19"/>
  <c r="M19"/>
  <c r="W569"/>
  <c r="U569"/>
  <c r="W513"/>
  <c r="U513"/>
  <c r="W501"/>
  <c r="U501"/>
  <c r="W469"/>
  <c r="U469"/>
  <c r="W437"/>
  <c r="U437"/>
  <c r="W405"/>
  <c r="U405"/>
  <c r="W369"/>
  <c r="U369"/>
  <c r="W341"/>
  <c r="U341"/>
  <c r="W309"/>
  <c r="U309"/>
  <c r="W277"/>
  <c r="U277"/>
  <c r="W245"/>
  <c r="U245"/>
  <c r="W229"/>
  <c r="U229"/>
  <c r="U177"/>
  <c r="W177"/>
  <c r="U165"/>
  <c r="W165"/>
  <c r="W113"/>
  <c r="U113"/>
  <c r="U101"/>
  <c r="W101"/>
  <c r="W85"/>
  <c r="U85"/>
  <c r="W45"/>
  <c r="U45"/>
  <c r="W37"/>
  <c r="U37"/>
  <c r="M559"/>
  <c r="N559" s="1"/>
  <c r="L559"/>
  <c r="M539"/>
  <c r="N539" s="1"/>
  <c r="L539"/>
  <c r="M527"/>
  <c r="N527" s="1"/>
  <c r="L527"/>
  <c r="M507"/>
  <c r="N507" s="1"/>
  <c r="L507"/>
  <c r="M495"/>
  <c r="N495" s="1"/>
  <c r="L495"/>
  <c r="M479"/>
  <c r="N479" s="1"/>
  <c r="L479"/>
  <c r="M463"/>
  <c r="N463" s="1"/>
  <c r="L463"/>
  <c r="M447"/>
  <c r="N447" s="1"/>
  <c r="L447"/>
  <c r="M431"/>
  <c r="N431" s="1"/>
  <c r="L431"/>
  <c r="M415"/>
  <c r="N415" s="1"/>
  <c r="L415"/>
  <c r="M399"/>
  <c r="N399" s="1"/>
  <c r="L399"/>
  <c r="M379"/>
  <c r="N379" s="1"/>
  <c r="L379"/>
  <c r="M367"/>
  <c r="N367" s="1"/>
  <c r="L367"/>
  <c r="L347"/>
  <c r="M347"/>
  <c r="N347" s="1"/>
  <c r="L335"/>
  <c r="M335"/>
  <c r="N335" s="1"/>
  <c r="L319"/>
  <c r="M319"/>
  <c r="N319" s="1"/>
  <c r="L303"/>
  <c r="M303"/>
  <c r="N303" s="1"/>
  <c r="L287"/>
  <c r="M287"/>
  <c r="N287" s="1"/>
  <c r="L271"/>
  <c r="M271"/>
  <c r="N271" s="1"/>
  <c r="L255"/>
  <c r="M255"/>
  <c r="N255" s="1"/>
  <c r="L235"/>
  <c r="M235"/>
  <c r="N235" s="1"/>
  <c r="L219"/>
  <c r="M219"/>
  <c r="N219" s="1"/>
  <c r="L207"/>
  <c r="M207"/>
  <c r="N207" s="1"/>
  <c r="L187"/>
  <c r="M187"/>
  <c r="N187" s="1"/>
  <c r="L171"/>
  <c r="M171"/>
  <c r="N171" s="1"/>
  <c r="L155"/>
  <c r="M155"/>
  <c r="N155" s="1"/>
  <c r="L139"/>
  <c r="M139"/>
  <c r="N139" s="1"/>
  <c r="L123"/>
  <c r="M123"/>
  <c r="L107"/>
  <c r="M107"/>
  <c r="N107" s="1"/>
  <c r="L91"/>
  <c r="M91"/>
  <c r="N91" s="1"/>
  <c r="L75"/>
  <c r="M75"/>
  <c r="N75" s="1"/>
  <c r="L59"/>
  <c r="M59"/>
  <c r="N59" s="1"/>
  <c r="L43"/>
  <c r="M43"/>
  <c r="N43" s="1"/>
  <c r="L35"/>
  <c r="M35"/>
  <c r="N35" s="1"/>
  <c r="L23"/>
  <c r="M23"/>
  <c r="N23" s="1"/>
  <c r="M7"/>
  <c r="L7"/>
  <c r="W565"/>
  <c r="U565"/>
  <c r="W553"/>
  <c r="U553"/>
  <c r="W521"/>
  <c r="U521"/>
  <c r="W505"/>
  <c r="U505"/>
  <c r="W477"/>
  <c r="U477"/>
  <c r="W441"/>
  <c r="U441"/>
  <c r="W413"/>
  <c r="U413"/>
  <c r="W377"/>
  <c r="U377"/>
  <c r="U345"/>
  <c r="W345"/>
  <c r="U333"/>
  <c r="W333"/>
  <c r="W317"/>
  <c r="U317"/>
  <c r="W285"/>
  <c r="U285"/>
  <c r="U185"/>
  <c r="W185"/>
  <c r="W133"/>
  <c r="U133"/>
  <c r="W117"/>
  <c r="U117"/>
  <c r="U81"/>
  <c r="W81"/>
  <c r="W69"/>
  <c r="U69"/>
  <c r="W53"/>
  <c r="U53"/>
  <c r="U41"/>
  <c r="W41"/>
  <c r="U13"/>
  <c r="W13"/>
  <c r="U541"/>
  <c r="U417"/>
  <c r="U393"/>
  <c r="W465"/>
  <c r="W337"/>
  <c r="W257"/>
  <c r="W193"/>
  <c r="M563"/>
  <c r="N563" s="1"/>
  <c r="L563"/>
  <c r="M551"/>
  <c r="N551" s="1"/>
  <c r="L551"/>
  <c r="M535"/>
  <c r="N535" s="1"/>
  <c r="L535"/>
  <c r="M519"/>
  <c r="N519" s="1"/>
  <c r="L519"/>
  <c r="M499"/>
  <c r="N499" s="1"/>
  <c r="L499"/>
  <c r="M483"/>
  <c r="N483" s="1"/>
  <c r="L483"/>
  <c r="M471"/>
  <c r="N471" s="1"/>
  <c r="L471"/>
  <c r="M451"/>
  <c r="N451" s="1"/>
  <c r="L451"/>
  <c r="M439"/>
  <c r="N439" s="1"/>
  <c r="L439"/>
  <c r="M423"/>
  <c r="N423" s="1"/>
  <c r="L423"/>
  <c r="M403"/>
  <c r="N403" s="1"/>
  <c r="L403"/>
  <c r="M391"/>
  <c r="N391" s="1"/>
  <c r="L391"/>
  <c r="M371"/>
  <c r="N371" s="1"/>
  <c r="L371"/>
  <c r="L355"/>
  <c r="M355"/>
  <c r="N355" s="1"/>
  <c r="L339"/>
  <c r="M339"/>
  <c r="N339" s="1"/>
  <c r="L323"/>
  <c r="M323"/>
  <c r="N323" s="1"/>
  <c r="L307"/>
  <c r="M307"/>
  <c r="N307" s="1"/>
  <c r="L291"/>
  <c r="M291"/>
  <c r="N291" s="1"/>
  <c r="L275"/>
  <c r="M275"/>
  <c r="N275" s="1"/>
  <c r="L259"/>
  <c r="M259"/>
  <c r="L243"/>
  <c r="M243"/>
  <c r="L227"/>
  <c r="M227"/>
  <c r="L211"/>
  <c r="M211"/>
  <c r="L199"/>
  <c r="M199"/>
  <c r="L179"/>
  <c r="M179"/>
  <c r="L167"/>
  <c r="M167"/>
  <c r="L151"/>
  <c r="M151"/>
  <c r="L131"/>
  <c r="M131"/>
  <c r="L119"/>
  <c r="M119"/>
  <c r="L103"/>
  <c r="M103"/>
  <c r="N103" s="1"/>
  <c r="L87"/>
  <c r="M87"/>
  <c r="L67"/>
  <c r="M67"/>
  <c r="N67" s="1"/>
  <c r="L55"/>
  <c r="M55"/>
  <c r="L39"/>
  <c r="M39"/>
  <c r="M15"/>
  <c r="N15" s="1"/>
  <c r="L15"/>
  <c r="W545"/>
  <c r="U545"/>
  <c r="W517"/>
  <c r="U517"/>
  <c r="W497"/>
  <c r="U497"/>
  <c r="U473"/>
  <c r="W473"/>
  <c r="U461"/>
  <c r="W461"/>
  <c r="W445"/>
  <c r="U445"/>
  <c r="W373"/>
  <c r="U373"/>
  <c r="W349"/>
  <c r="U349"/>
  <c r="W313"/>
  <c r="U313"/>
  <c r="W297"/>
  <c r="U297"/>
  <c r="U281"/>
  <c r="W281"/>
  <c r="W269"/>
  <c r="U269"/>
  <c r="U237"/>
  <c r="W237"/>
  <c r="U221"/>
  <c r="W221"/>
  <c r="U205"/>
  <c r="W205"/>
  <c r="U173"/>
  <c r="W173"/>
  <c r="W157"/>
  <c r="U157"/>
  <c r="U141"/>
  <c r="W141"/>
  <c r="W125"/>
  <c r="U125"/>
  <c r="U109"/>
  <c r="W109"/>
  <c r="W93"/>
  <c r="U93"/>
  <c r="U77"/>
  <c r="W77"/>
  <c r="W65"/>
  <c r="U65"/>
  <c r="W49"/>
  <c r="U49"/>
  <c r="W21"/>
  <c r="U21"/>
  <c r="U481"/>
  <c r="U457"/>
  <c r="U353"/>
  <c r="U329"/>
  <c r="U241"/>
  <c r="U149"/>
  <c r="W429"/>
  <c r="U537"/>
  <c r="U453"/>
  <c r="U389"/>
  <c r="U325"/>
  <c r="U289"/>
  <c r="U253"/>
  <c r="U197"/>
  <c r="W549"/>
  <c r="W249"/>
  <c r="W217"/>
  <c r="U145"/>
  <c r="M571"/>
  <c r="N571" s="1"/>
  <c r="L571"/>
  <c r="M555"/>
  <c r="N555" s="1"/>
  <c r="L555"/>
  <c r="M543"/>
  <c r="N543" s="1"/>
  <c r="L543"/>
  <c r="M523"/>
  <c r="N523" s="1"/>
  <c r="L523"/>
  <c r="M511"/>
  <c r="N511" s="1"/>
  <c r="L511"/>
  <c r="M491"/>
  <c r="N491" s="1"/>
  <c r="L491"/>
  <c r="M475"/>
  <c r="N475" s="1"/>
  <c r="L475"/>
  <c r="M459"/>
  <c r="N459" s="1"/>
  <c r="L459"/>
  <c r="M443"/>
  <c r="N443" s="1"/>
  <c r="L443"/>
  <c r="M427"/>
  <c r="N427" s="1"/>
  <c r="L427"/>
  <c r="M411"/>
  <c r="N411" s="1"/>
  <c r="L411"/>
  <c r="M395"/>
  <c r="N395" s="1"/>
  <c r="L395"/>
  <c r="M383"/>
  <c r="N383" s="1"/>
  <c r="L383"/>
  <c r="L363"/>
  <c r="M363"/>
  <c r="N363" s="1"/>
  <c r="L351"/>
  <c r="M351"/>
  <c r="N351" s="1"/>
  <c r="L331"/>
  <c r="M331"/>
  <c r="N331" s="1"/>
  <c r="L315"/>
  <c r="M315"/>
  <c r="N315" s="1"/>
  <c r="L299"/>
  <c r="M299"/>
  <c r="N299" s="1"/>
  <c r="L283"/>
  <c r="M283"/>
  <c r="N283" s="1"/>
  <c r="L267"/>
  <c r="M267"/>
  <c r="N267" s="1"/>
  <c r="L251"/>
  <c r="M251"/>
  <c r="N251" s="1"/>
  <c r="L239"/>
  <c r="M239"/>
  <c r="N239" s="1"/>
  <c r="L223"/>
  <c r="M223"/>
  <c r="N223" s="1"/>
  <c r="L203"/>
  <c r="M203"/>
  <c r="N203" s="1"/>
  <c r="L191"/>
  <c r="M191"/>
  <c r="N191" s="1"/>
  <c r="L175"/>
  <c r="M175"/>
  <c r="L159"/>
  <c r="M159"/>
  <c r="N159" s="1"/>
  <c r="L143"/>
  <c r="M143"/>
  <c r="L127"/>
  <c r="M127"/>
  <c r="N127" s="1"/>
  <c r="L111"/>
  <c r="M111"/>
  <c r="N111" s="1"/>
  <c r="L95"/>
  <c r="M95"/>
  <c r="N95" s="1"/>
  <c r="L79"/>
  <c r="M79"/>
  <c r="L63"/>
  <c r="M63"/>
  <c r="N63" s="1"/>
  <c r="L47"/>
  <c r="M47"/>
  <c r="N47" s="1"/>
  <c r="L31"/>
  <c r="M31"/>
  <c r="N31" s="1"/>
  <c r="M11"/>
  <c r="N11" s="1"/>
  <c r="L11"/>
  <c r="L3"/>
  <c r="M3"/>
  <c r="N3" s="1"/>
  <c r="U557"/>
  <c r="W557"/>
  <c r="W525"/>
  <c r="U525"/>
  <c r="W509"/>
  <c r="U509"/>
  <c r="W433"/>
  <c r="U433"/>
  <c r="U409"/>
  <c r="W409"/>
  <c r="U397"/>
  <c r="W397"/>
  <c r="W381"/>
  <c r="U381"/>
  <c r="U305"/>
  <c r="W305"/>
  <c r="W293"/>
  <c r="U293"/>
  <c r="W213"/>
  <c r="U213"/>
  <c r="W181"/>
  <c r="U181"/>
  <c r="U169"/>
  <c r="W169"/>
  <c r="U153"/>
  <c r="W153"/>
  <c r="U137"/>
  <c r="W137"/>
  <c r="U121"/>
  <c r="W121"/>
  <c r="U89"/>
  <c r="W89"/>
  <c r="U73"/>
  <c r="W73"/>
  <c r="U57"/>
  <c r="W57"/>
  <c r="U33"/>
  <c r="W33"/>
  <c r="U25"/>
  <c r="W25"/>
  <c r="U105"/>
  <c r="U533"/>
  <c r="U489"/>
  <c r="U449"/>
  <c r="U425"/>
  <c r="U385"/>
  <c r="U361"/>
  <c r="U321"/>
  <c r="W493"/>
  <c r="W401"/>
  <c r="W365"/>
  <c r="W273"/>
  <c r="W209"/>
  <c r="W129"/>
  <c r="U189"/>
  <c r="U29"/>
  <c r="F77" i="18"/>
  <c r="F158"/>
  <c r="L38" i="6"/>
  <c r="U17"/>
  <c r="U23"/>
  <c r="W23"/>
  <c r="F3" i="18"/>
  <c r="F87"/>
  <c r="F175"/>
  <c r="F267"/>
  <c r="F9" i="5"/>
  <c r="E25" i="21"/>
  <c r="F14" i="5"/>
  <c r="F15"/>
  <c r="E9" i="21"/>
  <c r="F16" i="5"/>
  <c r="F94" i="18"/>
  <c r="F40"/>
  <c r="F218"/>
  <c r="F84"/>
  <c r="F219"/>
  <c r="F180"/>
  <c r="F85"/>
  <c r="F24"/>
  <c r="M9" i="6"/>
  <c r="N9" s="1"/>
  <c r="U9"/>
  <c r="L9"/>
  <c r="N4"/>
  <c r="F2" i="18"/>
  <c r="L8" i="6"/>
  <c r="M8"/>
  <c r="N8" s="1"/>
  <c r="N189"/>
  <c r="N185"/>
  <c r="N181"/>
  <c r="N169"/>
  <c r="N161"/>
  <c r="N157"/>
  <c r="N149"/>
  <c r="N145"/>
  <c r="N137"/>
  <c r="N125"/>
  <c r="N117"/>
  <c r="N113"/>
  <c r="N109"/>
  <c r="N105"/>
  <c r="N97"/>
  <c r="N89"/>
  <c r="N85"/>
  <c r="N77"/>
  <c r="N65"/>
  <c r="N57"/>
  <c r="N53"/>
  <c r="N45"/>
  <c r="N41"/>
  <c r="N37"/>
  <c r="N21"/>
  <c r="N17"/>
  <c r="N5"/>
  <c r="N174"/>
  <c r="N162"/>
  <c r="N150"/>
  <c r="N142"/>
  <c r="N138"/>
  <c r="N130"/>
  <c r="N122"/>
  <c r="N114"/>
  <c r="N98"/>
  <c r="N94"/>
  <c r="N86"/>
  <c r="N78"/>
  <c r="N70"/>
  <c r="N62"/>
  <c r="N54"/>
  <c r="N38"/>
  <c r="N26"/>
  <c r="N18"/>
  <c r="N10"/>
  <c r="N259"/>
  <c r="N243"/>
  <c r="N227"/>
  <c r="N211"/>
  <c r="N195"/>
  <c r="N179"/>
  <c r="N175"/>
  <c r="N163"/>
  <c r="N147"/>
  <c r="N143"/>
  <c r="N135"/>
  <c r="N131"/>
  <c r="N119"/>
  <c r="N115"/>
  <c r="N99"/>
  <c r="N87"/>
  <c r="N83"/>
  <c r="N71"/>
  <c r="N55"/>
  <c r="N39"/>
  <c r="N19"/>
  <c r="U7"/>
  <c r="U187"/>
  <c r="U163"/>
  <c r="U155"/>
  <c r="U131"/>
  <c r="U123"/>
  <c r="U99"/>
  <c r="U91"/>
  <c r="U67"/>
  <c r="U59"/>
  <c r="U51"/>
  <c r="U43"/>
  <c r="U35"/>
  <c r="U27"/>
  <c r="U19"/>
  <c r="N173"/>
  <c r="N165"/>
  <c r="N101"/>
  <c r="N81"/>
  <c r="N69"/>
  <c r="N49"/>
  <c r="N13"/>
  <c r="U179"/>
  <c r="U147"/>
  <c r="U115"/>
  <c r="U83"/>
  <c r="W187"/>
  <c r="W163"/>
  <c r="W155"/>
  <c r="W131"/>
  <c r="W123"/>
  <c r="W99"/>
  <c r="W91"/>
  <c r="W19"/>
  <c r="N29"/>
  <c r="U191"/>
  <c r="U183"/>
  <c r="U175"/>
  <c r="U167"/>
  <c r="U159"/>
  <c r="U151"/>
  <c r="U143"/>
  <c r="U135"/>
  <c r="U127"/>
  <c r="U119"/>
  <c r="U111"/>
  <c r="U103"/>
  <c r="U95"/>
  <c r="U87"/>
  <c r="U79"/>
  <c r="U71"/>
  <c r="U63"/>
  <c r="N106"/>
  <c r="U264"/>
  <c r="U260"/>
  <c r="U254"/>
  <c r="U250"/>
  <c r="U246"/>
  <c r="U238"/>
  <c r="U234"/>
  <c r="U230"/>
  <c r="U222"/>
  <c r="U218"/>
  <c r="U214"/>
  <c r="U206"/>
  <c r="U202"/>
  <c r="U198"/>
  <c r="U190"/>
  <c r="U186"/>
  <c r="N263"/>
  <c r="N247"/>
  <c r="N231"/>
  <c r="N215"/>
  <c r="N199"/>
  <c r="N183"/>
  <c r="N167"/>
  <c r="N151"/>
  <c r="N79"/>
  <c r="U182"/>
  <c r="U174"/>
  <c r="U170"/>
  <c r="U166"/>
  <c r="U158"/>
  <c r="U154"/>
  <c r="U150"/>
  <c r="U142"/>
  <c r="U138"/>
  <c r="U134"/>
  <c r="N123"/>
  <c r="U126"/>
  <c r="U122"/>
  <c r="U118"/>
  <c r="U110"/>
  <c r="U106"/>
  <c r="N76"/>
  <c r="U102"/>
  <c r="U94"/>
  <c r="U90"/>
  <c r="U86"/>
  <c r="U78"/>
  <c r="U74"/>
  <c r="U70"/>
  <c r="W254"/>
  <c r="U130"/>
  <c r="W126"/>
  <c r="U194"/>
  <c r="W190"/>
  <c r="U66"/>
  <c r="U62"/>
  <c r="U58"/>
  <c r="U54"/>
  <c r="U46"/>
  <c r="U42"/>
  <c r="U38"/>
  <c r="U30"/>
  <c r="U26"/>
  <c r="U22"/>
  <c r="U14"/>
  <c r="U10"/>
  <c r="U210"/>
  <c r="U146"/>
  <c r="U82"/>
  <c r="W206"/>
  <c r="W142"/>
  <c r="W78"/>
  <c r="U266"/>
  <c r="U226"/>
  <c r="U162"/>
  <c r="U98"/>
  <c r="U34"/>
  <c r="W222"/>
  <c r="W158"/>
  <c r="W94"/>
  <c r="W30"/>
  <c r="U262"/>
  <c r="U242"/>
  <c r="U178"/>
  <c r="U114"/>
  <c r="U50"/>
  <c r="W238"/>
  <c r="W174"/>
  <c r="W110"/>
  <c r="W46"/>
  <c r="W14"/>
  <c r="U18"/>
  <c r="U6"/>
  <c r="W250"/>
  <c r="W234"/>
  <c r="W218"/>
  <c r="W202"/>
  <c r="W186"/>
  <c r="W170"/>
  <c r="W154"/>
  <c r="W138"/>
  <c r="W122"/>
  <c r="W106"/>
  <c r="W90"/>
  <c r="W74"/>
  <c r="W58"/>
  <c r="W42"/>
  <c r="W26"/>
  <c r="W10"/>
  <c r="W246"/>
  <c r="W230"/>
  <c r="W214"/>
  <c r="W198"/>
  <c r="W182"/>
  <c r="W166"/>
  <c r="W150"/>
  <c r="W134"/>
  <c r="W118"/>
  <c r="W102"/>
  <c r="W86"/>
  <c r="W70"/>
  <c r="W54"/>
  <c r="W38"/>
  <c r="W22"/>
  <c r="Z5"/>
  <c r="U5"/>
  <c r="P564"/>
  <c r="P548"/>
  <c r="P532"/>
  <c r="P516"/>
  <c r="P500"/>
  <c r="P484"/>
  <c r="P468"/>
  <c r="P452"/>
  <c r="P436"/>
  <c r="P410"/>
  <c r="P366"/>
  <c r="P322"/>
  <c r="P282"/>
  <c r="Q542"/>
  <c r="Q498"/>
  <c r="Q458"/>
  <c r="Q414"/>
  <c r="Q370"/>
  <c r="Q330"/>
  <c r="Q286"/>
  <c r="P566"/>
  <c r="P550"/>
  <c r="P534"/>
  <c r="P518"/>
  <c r="P502"/>
  <c r="P486"/>
  <c r="P470"/>
  <c r="P454"/>
  <c r="P438"/>
  <c r="Q546"/>
  <c r="Q506"/>
  <c r="Q462"/>
  <c r="Q418"/>
  <c r="Q378"/>
  <c r="Q334"/>
  <c r="Q290"/>
  <c r="P556"/>
  <c r="P540"/>
  <c r="P524"/>
  <c r="P508"/>
  <c r="P492"/>
  <c r="P476"/>
  <c r="P460"/>
  <c r="P444"/>
  <c r="P428"/>
  <c r="P386"/>
  <c r="P346"/>
  <c r="P302"/>
  <c r="Q562"/>
  <c r="Q522"/>
  <c r="Q478"/>
  <c r="Q434"/>
  <c r="Q394"/>
  <c r="Q350"/>
  <c r="Q306"/>
  <c r="P558"/>
  <c r="P526"/>
  <c r="P510"/>
  <c r="P494"/>
  <c r="P446"/>
  <c r="P430"/>
  <c r="Q570"/>
  <c r="Q482"/>
  <c r="Q442"/>
  <c r="Q398"/>
  <c r="Q354"/>
  <c r="Q314"/>
  <c r="Q270"/>
  <c r="P568"/>
  <c r="P560"/>
  <c r="P552"/>
  <c r="P544"/>
  <c r="P536"/>
  <c r="P528"/>
  <c r="P520"/>
  <c r="P512"/>
  <c r="P504"/>
  <c r="P496"/>
  <c r="P488"/>
  <c r="P480"/>
  <c r="P472"/>
  <c r="P464"/>
  <c r="P456"/>
  <c r="P448"/>
  <c r="P440"/>
  <c r="P432"/>
  <c r="Q554"/>
  <c r="Q530"/>
  <c r="Q490"/>
  <c r="Q466"/>
  <c r="Q426"/>
  <c r="Q402"/>
  <c r="Q382"/>
  <c r="Q362"/>
  <c r="Q338"/>
  <c r="Q318"/>
  <c r="Q298"/>
  <c r="Q274"/>
  <c r="P538"/>
  <c r="P514"/>
  <c r="P474"/>
  <c r="P450"/>
  <c r="N2"/>
  <c r="P254"/>
  <c r="P234"/>
  <c r="P210"/>
  <c r="P190"/>
  <c r="P170"/>
  <c r="P146"/>
  <c r="P126"/>
  <c r="P106"/>
  <c r="P82"/>
  <c r="P62"/>
  <c r="P258"/>
  <c r="P238"/>
  <c r="P218"/>
  <c r="P194"/>
  <c r="P174"/>
  <c r="P154"/>
  <c r="P130"/>
  <c r="P110"/>
  <c r="P90"/>
  <c r="P66"/>
  <c r="P266"/>
  <c r="P242"/>
  <c r="P222"/>
  <c r="P202"/>
  <c r="P178"/>
  <c r="P158"/>
  <c r="P138"/>
  <c r="P114"/>
  <c r="P94"/>
  <c r="P74"/>
  <c r="P250"/>
  <c r="P226"/>
  <c r="P206"/>
  <c r="P186"/>
  <c r="P162"/>
  <c r="P142"/>
  <c r="P122"/>
  <c r="P98"/>
  <c r="P78"/>
  <c r="P421"/>
  <c r="P415"/>
  <c r="P405"/>
  <c r="P399"/>
  <c r="P389"/>
  <c r="P383"/>
  <c r="P373"/>
  <c r="P367"/>
  <c r="P357"/>
  <c r="P351"/>
  <c r="P341"/>
  <c r="P335"/>
  <c r="P325"/>
  <c r="P319"/>
  <c r="P309"/>
  <c r="P303"/>
  <c r="P293"/>
  <c r="P287"/>
  <c r="P277"/>
  <c r="P271"/>
  <c r="P261"/>
  <c r="P255"/>
  <c r="P245"/>
  <c r="P239"/>
  <c r="P229"/>
  <c r="P223"/>
  <c r="P213"/>
  <c r="P207"/>
  <c r="P197"/>
  <c r="P191"/>
  <c r="P181"/>
  <c r="P175"/>
  <c r="P165"/>
  <c r="P159"/>
  <c r="P149"/>
  <c r="P143"/>
  <c r="P133"/>
  <c r="P127"/>
  <c r="P117"/>
  <c r="P111"/>
  <c r="P101"/>
  <c r="P95"/>
  <c r="P85"/>
  <c r="P79"/>
  <c r="P69"/>
  <c r="P63"/>
  <c r="Q565"/>
  <c r="Q559"/>
  <c r="Q549"/>
  <c r="Q543"/>
  <c r="Q533"/>
  <c r="Q527"/>
  <c r="Q517"/>
  <c r="Q511"/>
  <c r="Q501"/>
  <c r="Q495"/>
  <c r="Q485"/>
  <c r="Q479"/>
  <c r="Q469"/>
  <c r="Q463"/>
  <c r="Q453"/>
  <c r="Q447"/>
  <c r="Q437"/>
  <c r="Q431"/>
  <c r="T566"/>
  <c r="T550"/>
  <c r="T534"/>
  <c r="T518"/>
  <c r="T502"/>
  <c r="T486"/>
  <c r="T470"/>
  <c r="T454"/>
  <c r="T438"/>
  <c r="T422"/>
  <c r="T406"/>
  <c r="T390"/>
  <c r="T374"/>
  <c r="T358"/>
  <c r="T342"/>
  <c r="T326"/>
  <c r="T310"/>
  <c r="T294"/>
  <c r="T278"/>
  <c r="T262"/>
  <c r="T246"/>
  <c r="T230"/>
  <c r="T214"/>
  <c r="T198"/>
  <c r="T182"/>
  <c r="T166"/>
  <c r="T150"/>
  <c r="T134"/>
  <c r="T118"/>
  <c r="T102"/>
  <c r="T86"/>
  <c r="T70"/>
  <c r="T54"/>
  <c r="T38"/>
  <c r="T22"/>
  <c r="T6"/>
  <c r="P571"/>
  <c r="P567"/>
  <c r="P563"/>
  <c r="P555"/>
  <c r="P551"/>
  <c r="P547"/>
  <c r="P539"/>
  <c r="P535"/>
  <c r="P531"/>
  <c r="P523"/>
  <c r="P519"/>
  <c r="P515"/>
  <c r="P507"/>
  <c r="P503"/>
  <c r="P499"/>
  <c r="P491"/>
  <c r="P487"/>
  <c r="P483"/>
  <c r="P475"/>
  <c r="P471"/>
  <c r="P467"/>
  <c r="P459"/>
  <c r="P455"/>
  <c r="P451"/>
  <c r="P443"/>
  <c r="P439"/>
  <c r="P435"/>
  <c r="P427"/>
  <c r="P422"/>
  <c r="P417"/>
  <c r="P411"/>
  <c r="P406"/>
  <c r="P401"/>
  <c r="P395"/>
  <c r="P390"/>
  <c r="P385"/>
  <c r="P379"/>
  <c r="P374"/>
  <c r="P369"/>
  <c r="P363"/>
  <c r="P358"/>
  <c r="P353"/>
  <c r="P347"/>
  <c r="P342"/>
  <c r="P337"/>
  <c r="P331"/>
  <c r="P326"/>
  <c r="P321"/>
  <c r="P315"/>
  <c r="P310"/>
  <c r="P305"/>
  <c r="P299"/>
  <c r="P294"/>
  <c r="P289"/>
  <c r="P283"/>
  <c r="P278"/>
  <c r="P273"/>
  <c r="P267"/>
  <c r="P262"/>
  <c r="P257"/>
  <c r="P251"/>
  <c r="P246"/>
  <c r="P241"/>
  <c r="P235"/>
  <c r="P230"/>
  <c r="P225"/>
  <c r="P219"/>
  <c r="P214"/>
  <c r="P209"/>
  <c r="P203"/>
  <c r="P198"/>
  <c r="P193"/>
  <c r="P187"/>
  <c r="P182"/>
  <c r="P177"/>
  <c r="P171"/>
  <c r="P166"/>
  <c r="P161"/>
  <c r="P155"/>
  <c r="P150"/>
  <c r="P145"/>
  <c r="P139"/>
  <c r="P134"/>
  <c r="P129"/>
  <c r="P123"/>
  <c r="P118"/>
  <c r="P113"/>
  <c r="P107"/>
  <c r="P102"/>
  <c r="P97"/>
  <c r="P91"/>
  <c r="P86"/>
  <c r="P81"/>
  <c r="P75"/>
  <c r="P70"/>
  <c r="P65"/>
  <c r="Q561"/>
  <c r="Q545"/>
  <c r="Q529"/>
  <c r="Q513"/>
  <c r="Q497"/>
  <c r="Q481"/>
  <c r="Q465"/>
  <c r="Q449"/>
  <c r="Q433"/>
  <c r="U256"/>
  <c r="U252"/>
  <c r="U248"/>
  <c r="U244"/>
  <c r="U240"/>
  <c r="U236"/>
  <c r="U232"/>
  <c r="U228"/>
  <c r="U224"/>
  <c r="U220"/>
  <c r="U216"/>
  <c r="U212"/>
  <c r="U208"/>
  <c r="U204"/>
  <c r="U200"/>
  <c r="U196"/>
  <c r="U192"/>
  <c r="U188"/>
  <c r="U184"/>
  <c r="U180"/>
  <c r="U176"/>
  <c r="U172"/>
  <c r="U168"/>
  <c r="U164"/>
  <c r="T570"/>
  <c r="T554"/>
  <c r="T538"/>
  <c r="T522"/>
  <c r="T506"/>
  <c r="T490"/>
  <c r="T474"/>
  <c r="T458"/>
  <c r="T442"/>
  <c r="T426"/>
  <c r="T410"/>
  <c r="T394"/>
  <c r="T378"/>
  <c r="T362"/>
  <c r="T346"/>
  <c r="T330"/>
  <c r="T314"/>
  <c r="T298"/>
  <c r="T282"/>
  <c r="T266"/>
  <c r="T250"/>
  <c r="T234"/>
  <c r="T218"/>
  <c r="T202"/>
  <c r="T186"/>
  <c r="T170"/>
  <c r="T154"/>
  <c r="T138"/>
  <c r="T122"/>
  <c r="T106"/>
  <c r="T90"/>
  <c r="T74"/>
  <c r="T58"/>
  <c r="T42"/>
  <c r="T26"/>
  <c r="T10"/>
  <c r="P423"/>
  <c r="P413"/>
  <c r="P407"/>
  <c r="P397"/>
  <c r="P391"/>
  <c r="P381"/>
  <c r="P375"/>
  <c r="P365"/>
  <c r="P359"/>
  <c r="P349"/>
  <c r="P343"/>
  <c r="P333"/>
  <c r="P327"/>
  <c r="P317"/>
  <c r="P311"/>
  <c r="P301"/>
  <c r="P295"/>
  <c r="P285"/>
  <c r="P279"/>
  <c r="P269"/>
  <c r="P263"/>
  <c r="P253"/>
  <c r="P247"/>
  <c r="P237"/>
  <c r="P231"/>
  <c r="P221"/>
  <c r="P215"/>
  <c r="P205"/>
  <c r="P199"/>
  <c r="P189"/>
  <c r="P183"/>
  <c r="P173"/>
  <c r="P167"/>
  <c r="P157"/>
  <c r="P151"/>
  <c r="P141"/>
  <c r="P135"/>
  <c r="P125"/>
  <c r="P119"/>
  <c r="P109"/>
  <c r="P103"/>
  <c r="P93"/>
  <c r="P87"/>
  <c r="P77"/>
  <c r="P71"/>
  <c r="P61"/>
  <c r="Q557"/>
  <c r="Q541"/>
  <c r="Q525"/>
  <c r="Q509"/>
  <c r="Q493"/>
  <c r="Q477"/>
  <c r="Q461"/>
  <c r="Q445"/>
  <c r="Q429"/>
  <c r="T559"/>
  <c r="T543"/>
  <c r="T527"/>
  <c r="T511"/>
  <c r="T495"/>
  <c r="T479"/>
  <c r="T463"/>
  <c r="T447"/>
  <c r="T431"/>
  <c r="T415"/>
  <c r="T399"/>
  <c r="T383"/>
  <c r="T367"/>
  <c r="T351"/>
  <c r="T335"/>
  <c r="T319"/>
  <c r="T303"/>
  <c r="T287"/>
  <c r="T271"/>
  <c r="T255"/>
  <c r="T239"/>
  <c r="T223"/>
  <c r="T207"/>
  <c r="T191"/>
  <c r="T175"/>
  <c r="T159"/>
  <c r="T143"/>
  <c r="T127"/>
  <c r="T111"/>
  <c r="T95"/>
  <c r="T79"/>
  <c r="T63"/>
  <c r="T47"/>
  <c r="T31"/>
  <c r="T15"/>
  <c r="T558"/>
  <c r="T542"/>
  <c r="T526"/>
  <c r="T510"/>
  <c r="T494"/>
  <c r="T478"/>
  <c r="T462"/>
  <c r="T446"/>
  <c r="T430"/>
  <c r="T414"/>
  <c r="T398"/>
  <c r="T382"/>
  <c r="T366"/>
  <c r="T350"/>
  <c r="T334"/>
  <c r="T318"/>
  <c r="T302"/>
  <c r="T286"/>
  <c r="T270"/>
  <c r="T254"/>
  <c r="T238"/>
  <c r="T222"/>
  <c r="T206"/>
  <c r="T190"/>
  <c r="T174"/>
  <c r="T158"/>
  <c r="T142"/>
  <c r="T126"/>
  <c r="T110"/>
  <c r="T94"/>
  <c r="T78"/>
  <c r="T62"/>
  <c r="T46"/>
  <c r="T30"/>
  <c r="T14"/>
  <c r="Q424"/>
  <c r="P424"/>
  <c r="Q420"/>
  <c r="P420"/>
  <c r="Q416"/>
  <c r="P416"/>
  <c r="Q412"/>
  <c r="P412"/>
  <c r="Q408"/>
  <c r="P408"/>
  <c r="Q404"/>
  <c r="P404"/>
  <c r="Q400"/>
  <c r="P400"/>
  <c r="Q396"/>
  <c r="P396"/>
  <c r="Q392"/>
  <c r="P392"/>
  <c r="Q388"/>
  <c r="P388"/>
  <c r="Q384"/>
  <c r="P384"/>
  <c r="Q380"/>
  <c r="P380"/>
  <c r="Q376"/>
  <c r="P376"/>
  <c r="Q372"/>
  <c r="P372"/>
  <c r="Q368"/>
  <c r="P368"/>
  <c r="Q364"/>
  <c r="P364"/>
  <c r="Q360"/>
  <c r="P360"/>
  <c r="Q356"/>
  <c r="P356"/>
  <c r="Q352"/>
  <c r="P352"/>
  <c r="Q348"/>
  <c r="P348"/>
  <c r="Q344"/>
  <c r="P344"/>
  <c r="Q340"/>
  <c r="P340"/>
  <c r="Q336"/>
  <c r="P336"/>
  <c r="Q332"/>
  <c r="P332"/>
  <c r="Q328"/>
  <c r="P328"/>
  <c r="Q324"/>
  <c r="P324"/>
  <c r="Q320"/>
  <c r="P320"/>
  <c r="Q316"/>
  <c r="P316"/>
  <c r="Q312"/>
  <c r="P312"/>
  <c r="Q308"/>
  <c r="P308"/>
  <c r="Q304"/>
  <c r="P304"/>
  <c r="Q300"/>
  <c r="P300"/>
  <c r="Q296"/>
  <c r="P296"/>
  <c r="Q292"/>
  <c r="P292"/>
  <c r="Q288"/>
  <c r="P288"/>
  <c r="Q284"/>
  <c r="P284"/>
  <c r="Q280"/>
  <c r="P280"/>
  <c r="Q276"/>
  <c r="P276"/>
  <c r="Q272"/>
  <c r="P272"/>
  <c r="Q268"/>
  <c r="P268"/>
  <c r="Q264"/>
  <c r="P264"/>
  <c r="Q260"/>
  <c r="P260"/>
  <c r="Q256"/>
  <c r="P256"/>
  <c r="Q252"/>
  <c r="P252"/>
  <c r="Q248"/>
  <c r="P248"/>
  <c r="Q244"/>
  <c r="P244"/>
  <c r="Q240"/>
  <c r="P240"/>
  <c r="Q236"/>
  <c r="P236"/>
  <c r="Q232"/>
  <c r="P232"/>
  <c r="Q228"/>
  <c r="P228"/>
  <c r="Q224"/>
  <c r="P224"/>
  <c r="Q220"/>
  <c r="P220"/>
  <c r="Q216"/>
  <c r="P216"/>
  <c r="Q212"/>
  <c r="P212"/>
  <c r="Q208"/>
  <c r="P208"/>
  <c r="Q204"/>
  <c r="P204"/>
  <c r="Q200"/>
  <c r="P200"/>
  <c r="Q196"/>
  <c r="P196"/>
  <c r="Q192"/>
  <c r="P192"/>
  <c r="Q188"/>
  <c r="P188"/>
  <c r="Q184"/>
  <c r="P184"/>
  <c r="Q180"/>
  <c r="P180"/>
  <c r="Q176"/>
  <c r="P176"/>
  <c r="Q172"/>
  <c r="P172"/>
  <c r="Q168"/>
  <c r="P168"/>
  <c r="Q164"/>
  <c r="P164"/>
  <c r="Q160"/>
  <c r="P160"/>
  <c r="Q156"/>
  <c r="P156"/>
  <c r="Q152"/>
  <c r="P152"/>
  <c r="Q148"/>
  <c r="P148"/>
  <c r="Q144"/>
  <c r="P144"/>
  <c r="Q140"/>
  <c r="P140"/>
  <c r="Q136"/>
  <c r="P136"/>
  <c r="Q132"/>
  <c r="P132"/>
  <c r="Q128"/>
  <c r="P128"/>
  <c r="Q124"/>
  <c r="P124"/>
  <c r="Q120"/>
  <c r="P120"/>
  <c r="Q116"/>
  <c r="P116"/>
  <c r="Q112"/>
  <c r="P112"/>
  <c r="Q108"/>
  <c r="P108"/>
  <c r="Q104"/>
  <c r="P104"/>
  <c r="Q100"/>
  <c r="P100"/>
  <c r="Q96"/>
  <c r="P96"/>
  <c r="Q92"/>
  <c r="P92"/>
  <c r="Q88"/>
  <c r="P88"/>
  <c r="Q84"/>
  <c r="P84"/>
  <c r="Q80"/>
  <c r="P80"/>
  <c r="Q76"/>
  <c r="P76"/>
  <c r="Q72"/>
  <c r="P72"/>
  <c r="Q68"/>
  <c r="P68"/>
  <c r="Q64"/>
  <c r="P64"/>
  <c r="Q60"/>
  <c r="P60"/>
  <c r="W2"/>
  <c r="T2"/>
  <c r="W568"/>
  <c r="T568"/>
  <c r="W564"/>
  <c r="T564"/>
  <c r="W560"/>
  <c r="T560"/>
  <c r="W556"/>
  <c r="T556"/>
  <c r="W552"/>
  <c r="T552"/>
  <c r="W548"/>
  <c r="T548"/>
  <c r="W544"/>
  <c r="T544"/>
  <c r="W540"/>
  <c r="T540"/>
  <c r="W536"/>
  <c r="T536"/>
  <c r="W532"/>
  <c r="T532"/>
  <c r="W528"/>
  <c r="T528"/>
  <c r="W524"/>
  <c r="T524"/>
  <c r="W520"/>
  <c r="T520"/>
  <c r="W516"/>
  <c r="T516"/>
  <c r="W512"/>
  <c r="T512"/>
  <c r="W508"/>
  <c r="T508"/>
  <c r="W504"/>
  <c r="T504"/>
  <c r="W500"/>
  <c r="T500"/>
  <c r="W496"/>
  <c r="T496"/>
  <c r="W492"/>
  <c r="T492"/>
  <c r="W488"/>
  <c r="T488"/>
  <c r="W484"/>
  <c r="T484"/>
  <c r="W480"/>
  <c r="T480"/>
  <c r="W476"/>
  <c r="T476"/>
  <c r="W472"/>
  <c r="T472"/>
  <c r="W468"/>
  <c r="T468"/>
  <c r="W464"/>
  <c r="T464"/>
  <c r="W460"/>
  <c r="T460"/>
  <c r="W456"/>
  <c r="T456"/>
  <c r="W452"/>
  <c r="T452"/>
  <c r="W448"/>
  <c r="T448"/>
  <c r="W444"/>
  <c r="T444"/>
  <c r="W440"/>
  <c r="T440"/>
  <c r="W436"/>
  <c r="T436"/>
  <c r="W432"/>
  <c r="T432"/>
  <c r="W428"/>
  <c r="T428"/>
  <c r="W424"/>
  <c r="T424"/>
  <c r="W420"/>
  <c r="T420"/>
  <c r="W416"/>
  <c r="T416"/>
  <c r="W412"/>
  <c r="T412"/>
  <c r="W408"/>
  <c r="T408"/>
  <c r="W404"/>
  <c r="T404"/>
  <c r="W400"/>
  <c r="T400"/>
  <c r="W396"/>
  <c r="T396"/>
  <c r="W392"/>
  <c r="T392"/>
  <c r="W388"/>
  <c r="T388"/>
  <c r="W384"/>
  <c r="T384"/>
  <c r="W380"/>
  <c r="T380"/>
  <c r="W376"/>
  <c r="T376"/>
  <c r="W372"/>
  <c r="T372"/>
  <c r="W368"/>
  <c r="T368"/>
  <c r="W364"/>
  <c r="T364"/>
  <c r="W360"/>
  <c r="T360"/>
  <c r="W356"/>
  <c r="T356"/>
  <c r="W352"/>
  <c r="T352"/>
  <c r="W348"/>
  <c r="T348"/>
  <c r="W344"/>
  <c r="T344"/>
  <c r="W340"/>
  <c r="T340"/>
  <c r="W336"/>
  <c r="T336"/>
  <c r="W332"/>
  <c r="T332"/>
  <c r="W328"/>
  <c r="T328"/>
  <c r="W324"/>
  <c r="T324"/>
  <c r="W320"/>
  <c r="T320"/>
  <c r="W316"/>
  <c r="T316"/>
  <c r="W312"/>
  <c r="T312"/>
  <c r="W308"/>
  <c r="T308"/>
  <c r="W304"/>
  <c r="T304"/>
  <c r="W300"/>
  <c r="T300"/>
  <c r="W296"/>
  <c r="T296"/>
  <c r="W292"/>
  <c r="T292"/>
  <c r="W288"/>
  <c r="T288"/>
  <c r="W284"/>
  <c r="T284"/>
  <c r="W280"/>
  <c r="T280"/>
  <c r="W276"/>
  <c r="T276"/>
  <c r="W272"/>
  <c r="T272"/>
  <c r="W268"/>
  <c r="T268"/>
  <c r="W264"/>
  <c r="T264"/>
  <c r="W260"/>
  <c r="T260"/>
  <c r="W256"/>
  <c r="T256"/>
  <c r="W252"/>
  <c r="T252"/>
  <c r="W248"/>
  <c r="T248"/>
  <c r="W244"/>
  <c r="T244"/>
  <c r="W240"/>
  <c r="T240"/>
  <c r="W236"/>
  <c r="T236"/>
  <c r="W232"/>
  <c r="T232"/>
  <c r="W228"/>
  <c r="T228"/>
  <c r="W224"/>
  <c r="T224"/>
  <c r="W220"/>
  <c r="T220"/>
  <c r="W216"/>
  <c r="T216"/>
  <c r="W212"/>
  <c r="T212"/>
  <c r="W208"/>
  <c r="T208"/>
  <c r="W204"/>
  <c r="T204"/>
  <c r="W200"/>
  <c r="T200"/>
  <c r="W196"/>
  <c r="T196"/>
  <c r="W192"/>
  <c r="T192"/>
  <c r="W188"/>
  <c r="T188"/>
  <c r="W184"/>
  <c r="T184"/>
  <c r="W180"/>
  <c r="T180"/>
  <c r="W176"/>
  <c r="T176"/>
  <c r="W172"/>
  <c r="T172"/>
  <c r="W168"/>
  <c r="T168"/>
  <c r="W164"/>
  <c r="T164"/>
  <c r="W160"/>
  <c r="T160"/>
  <c r="W156"/>
  <c r="T156"/>
  <c r="W152"/>
  <c r="T152"/>
  <c r="W148"/>
  <c r="T148"/>
  <c r="W144"/>
  <c r="T144"/>
  <c r="W140"/>
  <c r="T140"/>
  <c r="W136"/>
  <c r="T136"/>
  <c r="W132"/>
  <c r="T132"/>
  <c r="W128"/>
  <c r="T128"/>
  <c r="W124"/>
  <c r="T124"/>
  <c r="W120"/>
  <c r="T120"/>
  <c r="W116"/>
  <c r="T116"/>
  <c r="W112"/>
  <c r="T112"/>
  <c r="W108"/>
  <c r="T108"/>
  <c r="W104"/>
  <c r="T104"/>
  <c r="W100"/>
  <c r="T100"/>
  <c r="W96"/>
  <c r="T96"/>
  <c r="W92"/>
  <c r="T92"/>
  <c r="W88"/>
  <c r="T88"/>
  <c r="W84"/>
  <c r="T84"/>
  <c r="W80"/>
  <c r="T80"/>
  <c r="W76"/>
  <c r="T76"/>
  <c r="W72"/>
  <c r="T72"/>
  <c r="W68"/>
  <c r="T68"/>
  <c r="W64"/>
  <c r="T64"/>
  <c r="W60"/>
  <c r="T60"/>
  <c r="W56"/>
  <c r="T56"/>
  <c r="W52"/>
  <c r="T52"/>
  <c r="W48"/>
  <c r="T48"/>
  <c r="W44"/>
  <c r="T44"/>
  <c r="W40"/>
  <c r="T40"/>
  <c r="W36"/>
  <c r="T36"/>
  <c r="W32"/>
  <c r="T32"/>
  <c r="W28"/>
  <c r="T28"/>
  <c r="W24"/>
  <c r="T24"/>
  <c r="W20"/>
  <c r="T20"/>
  <c r="W16"/>
  <c r="T16"/>
  <c r="W12"/>
  <c r="T12"/>
  <c r="W8"/>
  <c r="T8"/>
  <c r="W4"/>
  <c r="T4"/>
  <c r="P569"/>
  <c r="P553"/>
  <c r="P537"/>
  <c r="P521"/>
  <c r="P505"/>
  <c r="P489"/>
  <c r="P473"/>
  <c r="P457"/>
  <c r="P441"/>
  <c r="P425"/>
  <c r="P419"/>
  <c r="P409"/>
  <c r="P403"/>
  <c r="P393"/>
  <c r="P387"/>
  <c r="P377"/>
  <c r="P371"/>
  <c r="P361"/>
  <c r="P355"/>
  <c r="P345"/>
  <c r="P339"/>
  <c r="P329"/>
  <c r="P323"/>
  <c r="P313"/>
  <c r="P307"/>
  <c r="P297"/>
  <c r="P291"/>
  <c r="P281"/>
  <c r="P275"/>
  <c r="P265"/>
  <c r="P259"/>
  <c r="P249"/>
  <c r="P243"/>
  <c r="P233"/>
  <c r="P227"/>
  <c r="P217"/>
  <c r="P211"/>
  <c r="P201"/>
  <c r="P195"/>
  <c r="P185"/>
  <c r="P179"/>
  <c r="P169"/>
  <c r="P163"/>
  <c r="P153"/>
  <c r="P147"/>
  <c r="P137"/>
  <c r="P131"/>
  <c r="P121"/>
  <c r="P115"/>
  <c r="P105"/>
  <c r="P99"/>
  <c r="P89"/>
  <c r="P83"/>
  <c r="P73"/>
  <c r="P67"/>
  <c r="T562"/>
  <c r="T546"/>
  <c r="T530"/>
  <c r="T514"/>
  <c r="T498"/>
  <c r="T482"/>
  <c r="T466"/>
  <c r="T450"/>
  <c r="T434"/>
  <c r="T418"/>
  <c r="T402"/>
  <c r="T386"/>
  <c r="T370"/>
  <c r="T354"/>
  <c r="T338"/>
  <c r="T322"/>
  <c r="T306"/>
  <c r="T290"/>
  <c r="T274"/>
  <c r="T258"/>
  <c r="T242"/>
  <c r="T226"/>
  <c r="T210"/>
  <c r="T194"/>
  <c r="T178"/>
  <c r="T162"/>
  <c r="T146"/>
  <c r="T130"/>
  <c r="T114"/>
  <c r="T98"/>
  <c r="T82"/>
  <c r="T66"/>
  <c r="T50"/>
  <c r="T34"/>
  <c r="T18"/>
  <c r="U2"/>
  <c r="U492"/>
  <c r="U476"/>
  <c r="U460"/>
  <c r="U444"/>
  <c r="U428"/>
  <c r="U412"/>
  <c r="U396"/>
  <c r="U380"/>
  <c r="U364"/>
  <c r="U348"/>
  <c r="U332"/>
  <c r="U316"/>
  <c r="U300"/>
  <c r="U284"/>
  <c r="U268"/>
  <c r="T571"/>
  <c r="T567"/>
  <c r="T563"/>
  <c r="T555"/>
  <c r="T551"/>
  <c r="T547"/>
  <c r="T539"/>
  <c r="T535"/>
  <c r="T531"/>
  <c r="T523"/>
  <c r="T519"/>
  <c r="T515"/>
  <c r="T507"/>
  <c r="T503"/>
  <c r="T499"/>
  <c r="T491"/>
  <c r="T487"/>
  <c r="T483"/>
  <c r="T475"/>
  <c r="T471"/>
  <c r="T467"/>
  <c r="T459"/>
  <c r="T455"/>
  <c r="T451"/>
  <c r="T443"/>
  <c r="T439"/>
  <c r="T435"/>
  <c r="T427"/>
  <c r="T423"/>
  <c r="T419"/>
  <c r="T411"/>
  <c r="T407"/>
  <c r="T403"/>
  <c r="T395"/>
  <c r="T391"/>
  <c r="T387"/>
  <c r="T379"/>
  <c r="T375"/>
  <c r="T371"/>
  <c r="T363"/>
  <c r="T359"/>
  <c r="T355"/>
  <c r="T347"/>
  <c r="T343"/>
  <c r="T339"/>
  <c r="T331"/>
  <c r="T327"/>
  <c r="T323"/>
  <c r="T315"/>
  <c r="T311"/>
  <c r="T307"/>
  <c r="T299"/>
  <c r="T295"/>
  <c r="T291"/>
  <c r="T283"/>
  <c r="T279"/>
  <c r="T275"/>
  <c r="T267"/>
  <c r="T263"/>
  <c r="T259"/>
  <c r="T251"/>
  <c r="T247"/>
  <c r="T243"/>
  <c r="T235"/>
  <c r="T231"/>
  <c r="T227"/>
  <c r="T219"/>
  <c r="T215"/>
  <c r="T211"/>
  <c r="T203"/>
  <c r="T199"/>
  <c r="T195"/>
  <c r="T187"/>
  <c r="T183"/>
  <c r="T179"/>
  <c r="T171"/>
  <c r="T167"/>
  <c r="T163"/>
  <c r="T155"/>
  <c r="T151"/>
  <c r="T147"/>
  <c r="T139"/>
  <c r="T135"/>
  <c r="T131"/>
  <c r="T123"/>
  <c r="T119"/>
  <c r="T115"/>
  <c r="T107"/>
  <c r="T103"/>
  <c r="T99"/>
  <c r="T91"/>
  <c r="T87"/>
  <c r="T83"/>
  <c r="T75"/>
  <c r="T71"/>
  <c r="T67"/>
  <c r="T59"/>
  <c r="T55"/>
  <c r="T51"/>
  <c r="T43"/>
  <c r="T39"/>
  <c r="T35"/>
  <c r="T27"/>
  <c r="T23"/>
  <c r="T19"/>
  <c r="T11"/>
  <c r="T7"/>
  <c r="T3"/>
  <c r="U160"/>
  <c r="U156"/>
  <c r="U152"/>
  <c r="U148"/>
  <c r="U144"/>
  <c r="U140"/>
  <c r="U136"/>
  <c r="U132"/>
  <c r="U128"/>
  <c r="U124"/>
  <c r="U120"/>
  <c r="U116"/>
  <c r="U112"/>
  <c r="U108"/>
  <c r="U104"/>
  <c r="U100"/>
  <c r="U96"/>
  <c r="U92"/>
  <c r="U88"/>
  <c r="U84"/>
  <c r="U80"/>
  <c r="U76"/>
  <c r="U72"/>
  <c r="U68"/>
  <c r="U64"/>
  <c r="U60"/>
  <c r="U56"/>
  <c r="U52"/>
  <c r="U48"/>
  <c r="U44"/>
  <c r="U40"/>
  <c r="U36"/>
  <c r="U32"/>
  <c r="U28"/>
  <c r="U24"/>
  <c r="U20"/>
  <c r="U16"/>
  <c r="U12"/>
  <c r="U8"/>
  <c r="U4"/>
  <c r="T569"/>
  <c r="T565"/>
  <c r="T561"/>
  <c r="T557"/>
  <c r="T553"/>
  <c r="T549"/>
  <c r="T545"/>
  <c r="T541"/>
  <c r="T537"/>
  <c r="T533"/>
  <c r="T529"/>
  <c r="T525"/>
  <c r="T521"/>
  <c r="T517"/>
  <c r="T513"/>
  <c r="T509"/>
  <c r="T505"/>
  <c r="T501"/>
  <c r="T497"/>
  <c r="T493"/>
  <c r="T489"/>
  <c r="T485"/>
  <c r="T481"/>
  <c r="T477"/>
  <c r="T473"/>
  <c r="T469"/>
  <c r="T465"/>
  <c r="T461"/>
  <c r="T457"/>
  <c r="T453"/>
  <c r="T449"/>
  <c r="T445"/>
  <c r="T441"/>
  <c r="T437"/>
  <c r="T433"/>
  <c r="T429"/>
  <c r="T425"/>
  <c r="T421"/>
  <c r="T417"/>
  <c r="T413"/>
  <c r="T409"/>
  <c r="T405"/>
  <c r="T401"/>
  <c r="T397"/>
  <c r="T393"/>
  <c r="T389"/>
  <c r="T385"/>
  <c r="T381"/>
  <c r="T377"/>
  <c r="T373"/>
  <c r="T369"/>
  <c r="T365"/>
  <c r="T361"/>
  <c r="T357"/>
  <c r="T353"/>
  <c r="T349"/>
  <c r="T345"/>
  <c r="T341"/>
  <c r="T337"/>
  <c r="T333"/>
  <c r="T329"/>
  <c r="T325"/>
  <c r="T321"/>
  <c r="T317"/>
  <c r="T313"/>
  <c r="T309"/>
  <c r="T305"/>
  <c r="T301"/>
  <c r="T297"/>
  <c r="T293"/>
  <c r="T289"/>
  <c r="T285"/>
  <c r="T281"/>
  <c r="T277"/>
  <c r="T273"/>
  <c r="T269"/>
  <c r="T265"/>
  <c r="T261"/>
  <c r="T257"/>
  <c r="T253"/>
  <c r="T249"/>
  <c r="T245"/>
  <c r="T241"/>
  <c r="T237"/>
  <c r="T233"/>
  <c r="T229"/>
  <c r="T225"/>
  <c r="T221"/>
  <c r="T217"/>
  <c r="T213"/>
  <c r="T209"/>
  <c r="T205"/>
  <c r="T201"/>
  <c r="T197"/>
  <c r="T193"/>
  <c r="T189"/>
  <c r="T185"/>
  <c r="T181"/>
  <c r="T177"/>
  <c r="T173"/>
  <c r="T169"/>
  <c r="T165"/>
  <c r="T161"/>
  <c r="T157"/>
  <c r="T153"/>
  <c r="T149"/>
  <c r="T145"/>
  <c r="T141"/>
  <c r="T137"/>
  <c r="T133"/>
  <c r="T129"/>
  <c r="T125"/>
  <c r="T121"/>
  <c r="T117"/>
  <c r="T113"/>
  <c r="T109"/>
  <c r="T105"/>
  <c r="T101"/>
  <c r="T97"/>
  <c r="T93"/>
  <c r="T89"/>
  <c r="T85"/>
  <c r="T81"/>
  <c r="T77"/>
  <c r="T73"/>
  <c r="T69"/>
  <c r="T65"/>
  <c r="T61"/>
  <c r="T57"/>
  <c r="T53"/>
  <c r="T49"/>
  <c r="T45"/>
  <c r="T41"/>
  <c r="T37"/>
  <c r="T33"/>
  <c r="T29"/>
  <c r="T25"/>
  <c r="T21"/>
  <c r="T17"/>
  <c r="T13"/>
  <c r="T9"/>
  <c r="T5"/>
  <c r="P56"/>
  <c r="P57"/>
  <c r="P58"/>
  <c r="P59"/>
  <c r="Q54"/>
  <c r="Q55"/>
  <c r="P52"/>
  <c r="Q50"/>
  <c r="P53"/>
  <c r="Q51"/>
  <c r="P48"/>
  <c r="P49"/>
  <c r="Q46"/>
  <c r="Q47"/>
  <c r="P44"/>
  <c r="P45"/>
  <c r="Q42"/>
  <c r="Q43"/>
  <c r="Q41"/>
  <c r="P40"/>
  <c r="Q38"/>
  <c r="Q39"/>
  <c r="P36"/>
  <c r="P37"/>
  <c r="Q34"/>
  <c r="Q35"/>
  <c r="P32"/>
  <c r="P33"/>
  <c r="Q30"/>
  <c r="Q31"/>
  <c r="P28"/>
  <c r="Q26"/>
  <c r="P29"/>
  <c r="Q27"/>
  <c r="P24"/>
  <c r="Q22"/>
  <c r="P25"/>
  <c r="Q23"/>
  <c r="Q21"/>
  <c r="P20"/>
  <c r="Q18"/>
  <c r="Q19"/>
  <c r="Q17"/>
  <c r="P16"/>
  <c r="Q14"/>
  <c r="Q15"/>
  <c r="P12"/>
  <c r="Q10"/>
  <c r="P13"/>
  <c r="Q11"/>
  <c r="P8"/>
  <c r="P9"/>
  <c r="Q6"/>
  <c r="Q7"/>
  <c r="P4"/>
  <c r="P5"/>
  <c r="Q3"/>
  <c r="Q2"/>
  <c r="E9" i="5"/>
  <c r="E15"/>
  <c r="E10"/>
  <c r="E16"/>
  <c r="E12"/>
  <c r="E8"/>
  <c r="E11"/>
  <c r="E13"/>
  <c r="E14"/>
  <c r="F192" i="18" l="1"/>
  <c r="F96"/>
  <c r="F10" i="5"/>
  <c r="G10" s="1"/>
  <c r="F172" i="18"/>
  <c r="F8" i="5"/>
  <c r="F20" i="18"/>
  <c r="F23"/>
  <c r="E8" i="21"/>
  <c r="E24"/>
  <c r="E14"/>
  <c r="F43" i="18"/>
  <c r="E11" i="21"/>
  <c r="F88" i="18"/>
  <c r="E4" i="21"/>
  <c r="E10"/>
  <c r="E13"/>
  <c r="F17" i="5"/>
  <c r="G17" s="1"/>
  <c r="E15" i="21"/>
  <c r="F7" i="18"/>
  <c r="F19"/>
  <c r="E16" i="21"/>
  <c r="E3"/>
  <c r="E7"/>
  <c r="E26"/>
  <c r="E6"/>
  <c r="F106" i="18"/>
  <c r="E5" i="21"/>
  <c r="F13" i="5"/>
  <c r="G13" s="1"/>
  <c r="F12"/>
  <c r="G12" s="1"/>
  <c r="F171" i="18"/>
  <c r="F93"/>
  <c r="E21" i="21"/>
  <c r="E19"/>
  <c r="F2" i="5"/>
  <c r="F11"/>
  <c r="G11" s="1"/>
  <c r="F6" i="18"/>
  <c r="F5" i="5"/>
  <c r="E23" i="21"/>
  <c r="F3" i="5"/>
  <c r="E17" i="21"/>
  <c r="E29"/>
  <c r="F29" s="1"/>
  <c r="G29" s="1"/>
  <c r="E20"/>
  <c r="E30"/>
  <c r="F30" s="1"/>
  <c r="G30" s="1"/>
  <c r="E27"/>
  <c r="E18"/>
  <c r="E22"/>
  <c r="E28"/>
  <c r="F28" s="1"/>
  <c r="G28" s="1"/>
  <c r="G9" i="5"/>
  <c r="G8"/>
  <c r="G16"/>
  <c r="G14"/>
  <c r="G15"/>
  <c r="E6"/>
  <c r="E4"/>
  <c r="F6"/>
  <c r="F7"/>
  <c r="E3"/>
  <c r="E5"/>
  <c r="E7"/>
  <c r="E2"/>
  <c r="G3" l="1"/>
  <c r="G5"/>
  <c r="G7"/>
  <c r="G6"/>
  <c r="G2"/>
  <c r="F4" l="1"/>
  <c r="G4" s="1"/>
  <c r="F18" i="21"/>
  <c r="G18" s="1"/>
  <c r="F21"/>
  <c r="G21" s="1"/>
  <c r="F11"/>
  <c r="G11" s="1"/>
  <c r="F23"/>
  <c r="G23" s="1"/>
  <c r="F19"/>
  <c r="G19" s="1"/>
  <c r="N7" i="6"/>
  <c r="E12" i="21" s="1"/>
  <c r="N6" i="6"/>
  <c r="E2" i="21" s="1"/>
  <c r="F2" l="1"/>
  <c r="G2" s="1"/>
  <c r="F13"/>
  <c r="G13" s="1"/>
  <c r="F15"/>
  <c r="G15" s="1"/>
  <c r="F10"/>
  <c r="G10" s="1"/>
  <c r="F12"/>
  <c r="G12" s="1"/>
  <c r="F26"/>
  <c r="G26" s="1"/>
  <c r="F25"/>
  <c r="G25" s="1"/>
  <c r="F3"/>
  <c r="G3" s="1"/>
  <c r="F27"/>
  <c r="G27" s="1"/>
  <c r="F7"/>
  <c r="G7" s="1"/>
  <c r="F5"/>
  <c r="G5" s="1"/>
  <c r="F20"/>
  <c r="G20" s="1"/>
  <c r="F24"/>
  <c r="G24" s="1"/>
  <c r="F16"/>
  <c r="G16" s="1"/>
  <c r="F14"/>
  <c r="G14" s="1"/>
  <c r="F22"/>
  <c r="G22" s="1"/>
  <c r="F4"/>
  <c r="G4" s="1"/>
  <c r="F17"/>
  <c r="G17" s="1"/>
  <c r="F6"/>
  <c r="G6" s="1"/>
  <c r="F8"/>
  <c r="G8" s="1"/>
  <c r="F9"/>
  <c r="G9" s="1"/>
</calcChain>
</file>

<file path=xl/sharedStrings.xml><?xml version="1.0" encoding="utf-8"?>
<sst xmlns="http://schemas.openxmlformats.org/spreadsheetml/2006/main" count="1241" uniqueCount="491">
  <si>
    <t>ÜRÜN KODU</t>
  </si>
  <si>
    <t>ÜRÜN ADI</t>
  </si>
  <si>
    <t>TARİH</t>
  </si>
  <si>
    <t>PERSONEL ADI</t>
  </si>
  <si>
    <t>BAŞLAMA ZAMANI</t>
  </si>
  <si>
    <t>BİTİŞ ZAMANI</t>
  </si>
  <si>
    <t>KALIP GÖZ ADEDİ</t>
  </si>
  <si>
    <t>ÇEVRİM SÜRESİ</t>
  </si>
  <si>
    <t>BASKI SAYISI</t>
  </si>
  <si>
    <t>BOYA KODU</t>
  </si>
  <si>
    <t>RENK</t>
  </si>
  <si>
    <t>BOYA ORANI</t>
  </si>
  <si>
    <t>KULLANILAN BOYA MİKTARI GRAM</t>
  </si>
  <si>
    <t>HAMMADDE KODU</t>
  </si>
  <si>
    <t>MALZEME
ADI</t>
  </si>
  <si>
    <t>MALZEME TEDARİKÇİSİ</t>
  </si>
  <si>
    <t>BASKI GRAMI</t>
  </si>
  <si>
    <t>YOLLUK HARİÇ BASKI GRAMI</t>
  </si>
  <si>
    <t>ADET GRAMI</t>
  </si>
  <si>
    <t xml:space="preserve">YOLLUK GRAMI </t>
  </si>
  <si>
    <t>FİRE 
(kg)</t>
  </si>
  <si>
    <t>HAMMADDE TÜKETİM KG</t>
  </si>
  <si>
    <t>TOPLAM MESAİ SAATİ</t>
  </si>
  <si>
    <t>SAAT</t>
  </si>
  <si>
    <t>BASKIYA EŞİT ÇALIŞMA SAATİ</t>
  </si>
  <si>
    <t>TOPLAM BASKI ADEDİ</t>
  </si>
  <si>
    <t>HÜSEYİN</t>
  </si>
  <si>
    <t>HM 016</t>
  </si>
  <si>
    <t>HM 012</t>
  </si>
  <si>
    <t>YM 052T</t>
  </si>
  <si>
    <t>HM 002</t>
  </si>
  <si>
    <t>YM142MAX</t>
  </si>
  <si>
    <t xml:space="preserve"> ÜRÜN KODU</t>
  </si>
  <si>
    <t>SEVK EDİLEN ÜRÜN ADI</t>
  </si>
  <si>
    <t>SEVK TARİHİ</t>
  </si>
  <si>
    <t>SEVK ADEDİ</t>
  </si>
  <si>
    <t>AY</t>
  </si>
  <si>
    <t>GERİ İADE ÜRÜN</t>
  </si>
  <si>
    <t>TOPLAM FARK</t>
  </si>
  <si>
    <t>OCAK
TOPLAM 
SEVK</t>
  </si>
  <si>
    <t>ŞUBAT
TOPLAM 
SEVK</t>
  </si>
  <si>
    <t>MART
TOPLAM 
SEVK</t>
  </si>
  <si>
    <t>NİSAN
TOPLAM 
SEVK</t>
  </si>
  <si>
    <t>MAYIS
TOPLAM 
SEVK</t>
  </si>
  <si>
    <t>HAZİRAN
TOPLAM 
SEVK</t>
  </si>
  <si>
    <t>TEMMUZ
TOPLAM 
SEVK</t>
  </si>
  <si>
    <t>AĞUSTOS
TOPLAM 
SEVK</t>
  </si>
  <si>
    <t>EYLÜL
TOPLAM 
SEVK</t>
  </si>
  <si>
    <t>EKİM
TOPLAM 
SEVK</t>
  </si>
  <si>
    <t>KASIM
TOPLAM 
SEVK</t>
  </si>
  <si>
    <t>ARALIK
TOPLAM 
SEVK</t>
  </si>
  <si>
    <t>ÜRÜN CİNSİ</t>
  </si>
  <si>
    <t>TEDARİKÇİ FİRMA</t>
  </si>
  <si>
    <t>HM 001</t>
  </si>
  <si>
    <t>RANDUM</t>
  </si>
  <si>
    <t>CAPILENE</t>
  </si>
  <si>
    <t>PİNHAS</t>
  </si>
  <si>
    <t>POLİKARBONAT</t>
  </si>
  <si>
    <t>NOVAREX</t>
  </si>
  <si>
    <t>HM 003</t>
  </si>
  <si>
    <t>SİLİKON 45 SHOR</t>
  </si>
  <si>
    <t>LSR 45</t>
  </si>
  <si>
    <t>SETA</t>
  </si>
  <si>
    <t>HM 004</t>
  </si>
  <si>
    <t>SİLİKON 50 SHOR</t>
  </si>
  <si>
    <t>LSR 50</t>
  </si>
  <si>
    <t>TERRA</t>
  </si>
  <si>
    <t>HM 005</t>
  </si>
  <si>
    <t>SİLİKON 70 SHOR</t>
  </si>
  <si>
    <t>LSR 70</t>
  </si>
  <si>
    <t>HM 006</t>
  </si>
  <si>
    <t>TRITAN</t>
  </si>
  <si>
    <t>XXX</t>
  </si>
  <si>
    <t>HM 007</t>
  </si>
  <si>
    <t>ABS</t>
  </si>
  <si>
    <t>HM 008</t>
  </si>
  <si>
    <t>SAN</t>
  </si>
  <si>
    <t>HM 009</t>
  </si>
  <si>
    <t>T.P.E.</t>
  </si>
  <si>
    <t>HM 010</t>
  </si>
  <si>
    <t>2.KALİTE P.P.</t>
  </si>
  <si>
    <t>KIRMA PP</t>
  </si>
  <si>
    <t>KIRMA</t>
  </si>
  <si>
    <t>HM 011</t>
  </si>
  <si>
    <t>2.KALİTE P.C.</t>
  </si>
  <si>
    <t>KIRMA PC</t>
  </si>
  <si>
    <t>2.KALİTE TRITAN</t>
  </si>
  <si>
    <t>KIRMA TRITAN</t>
  </si>
  <si>
    <t>HM 013</t>
  </si>
  <si>
    <t>2.KALİTE ABS</t>
  </si>
  <si>
    <t>KIRMA ABS</t>
  </si>
  <si>
    <t>HM 014</t>
  </si>
  <si>
    <t>2.KALİTE SAN</t>
  </si>
  <si>
    <t xml:space="preserve">KIRMA SAN </t>
  </si>
  <si>
    <t>HM 015</t>
  </si>
  <si>
    <t>2.KALİTE T.P.E.</t>
  </si>
  <si>
    <t>KIRMA TPE</t>
  </si>
  <si>
    <t>SİLİKON 52 SHOR</t>
  </si>
  <si>
    <t>KCC</t>
  </si>
  <si>
    <t>ALINAN KG</t>
  </si>
  <si>
    <t>TÜKETİLEN KG</t>
  </si>
  <si>
    <t>KULLANILAN KG</t>
  </si>
  <si>
    <t>STOK</t>
  </si>
  <si>
    <t>HATIRLATICI</t>
  </si>
  <si>
    <t>ALINAN GR</t>
  </si>
  <si>
    <t>9134A</t>
  </si>
  <si>
    <t>(Max) 4118</t>
  </si>
  <si>
    <t>5249A</t>
  </si>
  <si>
    <t>3407A</t>
  </si>
  <si>
    <t>708GN0539G</t>
  </si>
  <si>
    <t>708PK532G</t>
  </si>
  <si>
    <t>5139C</t>
  </si>
  <si>
    <t>708VI0502G</t>
  </si>
  <si>
    <t>708OE0506G.20</t>
  </si>
  <si>
    <t>287-1019905</t>
  </si>
  <si>
    <t>287-1019904</t>
  </si>
  <si>
    <t>(Max) 4119</t>
  </si>
  <si>
    <t>281-6059</t>
  </si>
  <si>
    <t>MAX 3600</t>
  </si>
  <si>
    <t>REDF 3565A</t>
  </si>
  <si>
    <t>2D KİMYA</t>
  </si>
  <si>
    <t>PEMBE</t>
  </si>
  <si>
    <t>BLUEF 5386A</t>
  </si>
  <si>
    <t>MAVİ</t>
  </si>
  <si>
    <t>1950C</t>
  </si>
  <si>
    <t>AYDIN BOYA</t>
  </si>
  <si>
    <t>SİYAH</t>
  </si>
  <si>
    <t>Boya Kodu</t>
  </si>
  <si>
    <t>KULLANILAN HAMMADDE</t>
  </si>
  <si>
    <t>Renk</t>
  </si>
  <si>
    <t>TİP</t>
  </si>
  <si>
    <t>Tüketim
GRAM</t>
  </si>
  <si>
    <t>P.C/P.P</t>
  </si>
  <si>
    <t>BEYAZ</t>
  </si>
  <si>
    <t>OPAK</t>
  </si>
  <si>
    <t>P.P</t>
  </si>
  <si>
    <t>SARI</t>
  </si>
  <si>
    <t>P.C/P.P/T.P.E.</t>
  </si>
  <si>
    <t>YEŞİL</t>
  </si>
  <si>
    <t>LİLA</t>
  </si>
  <si>
    <t>KIRMIZI</t>
  </si>
  <si>
    <t>P.C.</t>
  </si>
  <si>
    <t>E.PEMBE</t>
  </si>
  <si>
    <t>T.SARI</t>
  </si>
  <si>
    <t>TRANS</t>
  </si>
  <si>
    <t>polytrend</t>
  </si>
  <si>
    <t>T.YEŞİL</t>
  </si>
  <si>
    <t>T.PEMBE</t>
  </si>
  <si>
    <t>T.MAVİ</t>
  </si>
  <si>
    <t>T.VİOLET</t>
  </si>
  <si>
    <t>T.KIRMIZI</t>
  </si>
  <si>
    <t>T.ORANJ</t>
  </si>
  <si>
    <t>GO-CHEM</t>
  </si>
  <si>
    <t>LSR</t>
  </si>
  <si>
    <t>ORANJ</t>
  </si>
  <si>
    <t>TAYF</t>
  </si>
  <si>
    <t>P.P.</t>
  </si>
  <si>
    <t>KULLANILAN HAMMADDE TÜRÜ</t>
  </si>
  <si>
    <t>KULLANILAN GR</t>
  </si>
  <si>
    <t>HATIRLATICI
KG</t>
  </si>
  <si>
    <t>YM KODU</t>
  </si>
  <si>
    <t>GÖZ ADEDİ</t>
  </si>
  <si>
    <t xml:space="preserve">BASKI GRAMI </t>
  </si>
  <si>
    <t>BİRİM GRAMI</t>
  </si>
  <si>
    <t>MALZEME</t>
  </si>
  <si>
    <t>Sütun3</t>
  </si>
  <si>
    <t>KLASİK EMZİK UÇ NO 1</t>
  </si>
  <si>
    <t>Şeffaf</t>
  </si>
  <si>
    <t>KLASİK EMZİK UÇ NO 2</t>
  </si>
  <si>
    <t>KLASİK EMZİK UÇ NO 3</t>
  </si>
  <si>
    <t>DAMAK EMZİK UCU 1 NO</t>
  </si>
  <si>
    <t>DAMAK EMZİK UCU 2 NO</t>
  </si>
  <si>
    <t>DAMAK EMZİK UCU 3 NO</t>
  </si>
  <si>
    <t>KOMPLE SİLİKON DAMAK EMZİK 1 NO</t>
  </si>
  <si>
    <t>KOMPLE SİLİKON DAMAK EMZİK 2 NO</t>
  </si>
  <si>
    <t>KOM. SİL. KLASİK PRAMATÜRE EMZİK</t>
  </si>
  <si>
    <t>BİBERON KLASİK  UC 1 NO</t>
  </si>
  <si>
    <t>BİBERON KLASİK  UC 2 NO</t>
  </si>
  <si>
    <t>BİBERON KLASİK  UC 3 NO</t>
  </si>
  <si>
    <t>BİBERON DAMAK UC 1 NO</t>
  </si>
  <si>
    <t>BİBERON DAMAK UC 2 NO</t>
  </si>
  <si>
    <t>BİBERON DAMAK UC 3 NO</t>
  </si>
  <si>
    <t>GENİŞ AĞIZ BİBERON UCU</t>
  </si>
  <si>
    <t>AKITMAZ BİBERON UCU</t>
  </si>
  <si>
    <t>PRAMATÜRE BİBERON UCU</t>
  </si>
  <si>
    <t xml:space="preserve">SİLİKON MAMA KAŞIĞI UCU </t>
  </si>
  <si>
    <t>SİLİKON GÖĞÜS KORUYUCU</t>
  </si>
  <si>
    <t>SİLİKON  MEMBRAN TİRLE</t>
  </si>
  <si>
    <t xml:space="preserve">TİRLE POMPA </t>
  </si>
  <si>
    <t>BURUN POMPASI</t>
  </si>
  <si>
    <t>KOMP.SİL. BİBERON ŞİŞESİ 120ml</t>
  </si>
  <si>
    <t>DAMAK EMZİK GÖVDE</t>
  </si>
  <si>
    <t>DAMAK EMZİK UYKU GÖVDE</t>
  </si>
  <si>
    <t>KLASİK EMZİK GÖVDE</t>
  </si>
  <si>
    <t>YENİ DAMAK GÖVDE</t>
  </si>
  <si>
    <t>KLASİK EMZİK SAP</t>
  </si>
  <si>
    <t>DAMAK EMZİK SAP</t>
  </si>
  <si>
    <t>MAMA KAŞIĞI SAP</t>
  </si>
  <si>
    <t>KİRAZ EMZİK TIPA</t>
  </si>
  <si>
    <t>DAMAK EMZİK TIPA</t>
  </si>
  <si>
    <t>UYKU EMZİK TIPA</t>
  </si>
  <si>
    <t>MAMA KAŞIĞI TIPA</t>
  </si>
  <si>
    <t>BİBERON SEYAHAT TIPASI</t>
  </si>
  <si>
    <t>BURUN POMPASI TIPASI</t>
  </si>
  <si>
    <t>BOYASIZ</t>
  </si>
  <si>
    <t>GENİŞ AĞIZ BİBERON KAPAĞI</t>
  </si>
  <si>
    <t>SULUK 125ml KAPAK</t>
  </si>
  <si>
    <t>SULUK 60ml KAPAK</t>
  </si>
  <si>
    <t>SULUK 30ml KAPAK</t>
  </si>
  <si>
    <t>MAMA TABAĞI KAPAĞI</t>
  </si>
  <si>
    <t>EMZİK KAPAĞI</t>
  </si>
  <si>
    <t>125 ml BARDAK SULUK</t>
  </si>
  <si>
    <t>60 ml BARDAK SULUK</t>
  </si>
  <si>
    <t>KULPLU BİBERON VİDA</t>
  </si>
  <si>
    <t xml:space="preserve"> BİBERON VİDA</t>
  </si>
  <si>
    <t>KOMP.SİL. BİBERON İÇ VİDA</t>
  </si>
  <si>
    <t>TİRLE VİDA</t>
  </si>
  <si>
    <t>GENİŞ AĞIZ BİBERON VİDA</t>
  </si>
  <si>
    <t>TİRLE CONTA</t>
  </si>
  <si>
    <t>TİRLE HUNİ</t>
  </si>
  <si>
    <t>TİRLE ZURNA</t>
  </si>
  <si>
    <t>EMZİK SAKLAMA KUTUSU ÜST</t>
  </si>
  <si>
    <t>EMZİK SAKLAMA KUTUSU ALT</t>
  </si>
  <si>
    <t>MAMA TABAĞI</t>
  </si>
  <si>
    <t>KURBAĞA DİŞ KAŞIYICI TUTACAK</t>
  </si>
  <si>
    <t>NEŞELİ ÇINGIRAK</t>
  </si>
  <si>
    <t>SAÇ FIRÇASI</t>
  </si>
  <si>
    <t>SAÇ TARAĞI</t>
  </si>
  <si>
    <t>ÇATAL</t>
  </si>
  <si>
    <t>KAŞIK</t>
  </si>
  <si>
    <t>125 ml BOMBELİ BİBERON KULP</t>
  </si>
  <si>
    <t>250 ml BOMBELİ BİBERON KULP</t>
  </si>
  <si>
    <t>GENİŞ AĞIZ BİBERON KULP</t>
  </si>
  <si>
    <t>KOMPLE SİLİKON BİBERON HALKA</t>
  </si>
  <si>
    <t>EMZİK ASKISI YUVARLAK GÖVDE</t>
  </si>
  <si>
    <t>EMZİK ASKISI YUVARLAK MANDAL</t>
  </si>
  <si>
    <t>EMZİK ASKISI KANCA</t>
  </si>
  <si>
    <t>EMZİK ASKISI ZİNCİR</t>
  </si>
  <si>
    <t>EMZİK ASKI TIPA DÜZ KAFA</t>
  </si>
  <si>
    <t>EMZİK ASKI TIPA ÖRDEK</t>
  </si>
  <si>
    <t>EMZİK ASKISI KISKAÇ ERKEK</t>
  </si>
  <si>
    <t>EMZİK ASKISI KISKAÇ DİŞİ</t>
  </si>
  <si>
    <t>EMZİK ASKISI MANDAL</t>
  </si>
  <si>
    <t>SİPARİŞ KODU</t>
  </si>
  <si>
    <t>2021 YILI TOPLAM SEVK ADEDİ</t>
  </si>
  <si>
    <t>2021 YILI TOPLAM ÜRETİLEN ÜRÜN ADEDİ</t>
  </si>
  <si>
    <t>YM-001</t>
  </si>
  <si>
    <t>YM-002</t>
  </si>
  <si>
    <t>YM-003</t>
  </si>
  <si>
    <t>YM-004</t>
  </si>
  <si>
    <t>YM-005</t>
  </si>
  <si>
    <t>YM-006</t>
  </si>
  <si>
    <t>YM-007-B</t>
  </si>
  <si>
    <t>YM-007-M</t>
  </si>
  <si>
    <t>YM-007-P</t>
  </si>
  <si>
    <t>YM-008-B</t>
  </si>
  <si>
    <t>YM-008-M</t>
  </si>
  <si>
    <t>YM-008-P</t>
  </si>
  <si>
    <t>YM-009-B</t>
  </si>
  <si>
    <t>YM-009-M</t>
  </si>
  <si>
    <t>YM-009-P</t>
  </si>
  <si>
    <t>YM-020</t>
  </si>
  <si>
    <t>YM-021</t>
  </si>
  <si>
    <t>YM-022</t>
  </si>
  <si>
    <t>YM-023</t>
  </si>
  <si>
    <t>YM-024</t>
  </si>
  <si>
    <t>YM-025</t>
  </si>
  <si>
    <t>YM-026</t>
  </si>
  <si>
    <t>YM-027</t>
  </si>
  <si>
    <t>YM-028</t>
  </si>
  <si>
    <t>YM-029</t>
  </si>
  <si>
    <t>YM-030-B-AYI</t>
  </si>
  <si>
    <t>SİLİKON DİŞ KAŞIYICI</t>
  </si>
  <si>
    <t>YM-030-B-FİL</t>
  </si>
  <si>
    <t>YM-030-M-AYI</t>
  </si>
  <si>
    <t>YM-030-M-FİL</t>
  </si>
  <si>
    <t>YM-030-P-AYI</t>
  </si>
  <si>
    <t>YM-030-P-FİL</t>
  </si>
  <si>
    <t>YM-031</t>
  </si>
  <si>
    <t>YM-032</t>
  </si>
  <si>
    <t>YM-033</t>
  </si>
  <si>
    <t>YM-034-M</t>
  </si>
  <si>
    <t>YM-034-P</t>
  </si>
  <si>
    <t>YM-035</t>
  </si>
  <si>
    <t>YM-050-B</t>
  </si>
  <si>
    <t>YM-050-K</t>
  </si>
  <si>
    <t>YM-050-M</t>
  </si>
  <si>
    <t>YM-050-P</t>
  </si>
  <si>
    <t>YM-050-L</t>
  </si>
  <si>
    <t>YM-050-S</t>
  </si>
  <si>
    <t>YM-050-T</t>
  </si>
  <si>
    <t>YM-050-BP</t>
  </si>
  <si>
    <t>YM-050-TS</t>
  </si>
  <si>
    <t>YM-050-TP</t>
  </si>
  <si>
    <t>YM-050-TM</t>
  </si>
  <si>
    <t>YM-050-TK</t>
  </si>
  <si>
    <t>YM-050-TV</t>
  </si>
  <si>
    <t>YM-050-TY</t>
  </si>
  <si>
    <t>YM-050-V</t>
  </si>
  <si>
    <t>YM-050-LC</t>
  </si>
  <si>
    <t>YM-051-B</t>
  </si>
  <si>
    <t>YM-051-K</t>
  </si>
  <si>
    <t>YM-051-M</t>
  </si>
  <si>
    <t>YM-051-P</t>
  </si>
  <si>
    <t>YM-051-L</t>
  </si>
  <si>
    <t>YM-051-S</t>
  </si>
  <si>
    <t>YM-051-T</t>
  </si>
  <si>
    <t>YM-060-B</t>
  </si>
  <si>
    <t>YM-060-K</t>
  </si>
  <si>
    <t>YM-060-M</t>
  </si>
  <si>
    <t>YM-060-P</t>
  </si>
  <si>
    <t>YM-060-L</t>
  </si>
  <si>
    <t>YM-060-S</t>
  </si>
  <si>
    <t>YM-060-T</t>
  </si>
  <si>
    <t>YM-061-B</t>
  </si>
  <si>
    <t>YM-061-K</t>
  </si>
  <si>
    <t>YM-061-M</t>
  </si>
  <si>
    <t>YM-061-P</t>
  </si>
  <si>
    <t>YM-061-L</t>
  </si>
  <si>
    <t>YM-061-S</t>
  </si>
  <si>
    <t>YM-061-T</t>
  </si>
  <si>
    <t>YM-061-BP</t>
  </si>
  <si>
    <t>YM-061-TM</t>
  </si>
  <si>
    <t>YM-061-TY</t>
  </si>
  <si>
    <t>YM-061-TS</t>
  </si>
  <si>
    <t>YM-061-TK</t>
  </si>
  <si>
    <t>YM-061-TV</t>
  </si>
  <si>
    <t>YM-062-B</t>
  </si>
  <si>
    <t>YM-062-M</t>
  </si>
  <si>
    <t>YM-062-P</t>
  </si>
  <si>
    <t>YM-070-B</t>
  </si>
  <si>
    <t>YM-070-Y</t>
  </si>
  <si>
    <t>YM-070-BP</t>
  </si>
  <si>
    <t>YM-070-L</t>
  </si>
  <si>
    <t>YM-071-B</t>
  </si>
  <si>
    <t>YM-071-M</t>
  </si>
  <si>
    <t>YM-071-BP</t>
  </si>
  <si>
    <t>YM-071-S</t>
  </si>
  <si>
    <t>YM-071-K</t>
  </si>
  <si>
    <t>YM-071-Y</t>
  </si>
  <si>
    <t>YM-071-L</t>
  </si>
  <si>
    <t>YM-072-K</t>
  </si>
  <si>
    <t>YM-072-M</t>
  </si>
  <si>
    <t>YM-072-P</t>
  </si>
  <si>
    <t>YM-072-V</t>
  </si>
  <si>
    <t>YM-072-LC</t>
  </si>
  <si>
    <t>YM-073-K</t>
  </si>
  <si>
    <t>YM-073-M</t>
  </si>
  <si>
    <t>YM-073-P</t>
  </si>
  <si>
    <t>YM-073-B</t>
  </si>
  <si>
    <t>YM-074</t>
  </si>
  <si>
    <t>YM-075</t>
  </si>
  <si>
    <t>YM-080</t>
  </si>
  <si>
    <t>BİBERON KAPAĞI (YENİ)</t>
  </si>
  <si>
    <t>YM-081</t>
  </si>
  <si>
    <t>YM-082-B</t>
  </si>
  <si>
    <t>YM-082-K</t>
  </si>
  <si>
    <t>YM-082-M</t>
  </si>
  <si>
    <t>YM-082-P</t>
  </si>
  <si>
    <t>YM-082-L</t>
  </si>
  <si>
    <t>YM-082-S</t>
  </si>
  <si>
    <t>YM-083-B</t>
  </si>
  <si>
    <t>YM-083-K</t>
  </si>
  <si>
    <t>YM-083-M</t>
  </si>
  <si>
    <t>YM-083-P</t>
  </si>
  <si>
    <t>YM-083-L</t>
  </si>
  <si>
    <t>YM-083-S</t>
  </si>
  <si>
    <t>YM-084-B</t>
  </si>
  <si>
    <t>YM-084-K</t>
  </si>
  <si>
    <t>YM-084-M</t>
  </si>
  <si>
    <t>YM-084-P</t>
  </si>
  <si>
    <t>YM-084-L</t>
  </si>
  <si>
    <t>YM-084-S</t>
  </si>
  <si>
    <t>YM-085</t>
  </si>
  <si>
    <t>YM-086</t>
  </si>
  <si>
    <t>YM-102</t>
  </si>
  <si>
    <t>YM-103</t>
  </si>
  <si>
    <t>YM-110-B</t>
  </si>
  <si>
    <t>YM-110-K</t>
  </si>
  <si>
    <t>YM-110-M</t>
  </si>
  <si>
    <t>YM-110-P</t>
  </si>
  <si>
    <t>YM-110-L</t>
  </si>
  <si>
    <t>YM-110-S</t>
  </si>
  <si>
    <t>YM-111-B</t>
  </si>
  <si>
    <t>YM-111-K</t>
  </si>
  <si>
    <t>YM-111-M</t>
  </si>
  <si>
    <t>YM-111-P</t>
  </si>
  <si>
    <t>YM-111-L</t>
  </si>
  <si>
    <t>YM-111-S</t>
  </si>
  <si>
    <t>YM-112-K</t>
  </si>
  <si>
    <t>YM-112-M</t>
  </si>
  <si>
    <t>YM-112-P</t>
  </si>
  <si>
    <t>YM-114</t>
  </si>
  <si>
    <t>YM-115-B</t>
  </si>
  <si>
    <t>YM-115-K</t>
  </si>
  <si>
    <t>YM-115-M</t>
  </si>
  <si>
    <t>YM-115-P</t>
  </si>
  <si>
    <t>YM-115-L</t>
  </si>
  <si>
    <t>YM-115-S</t>
  </si>
  <si>
    <t>YM-120</t>
  </si>
  <si>
    <t>YM-121</t>
  </si>
  <si>
    <t>YM-122</t>
  </si>
  <si>
    <t>YM-123-M-ÜST</t>
  </si>
  <si>
    <t>YM-123-P-ÜST</t>
  </si>
  <si>
    <t>YM-123-M-ALT</t>
  </si>
  <si>
    <t>YM-123-P-ALT</t>
  </si>
  <si>
    <t>YM-125-K</t>
  </si>
  <si>
    <t>YM-125-M</t>
  </si>
  <si>
    <t>YM-125-P</t>
  </si>
  <si>
    <t>YM-126-K-ERKEK</t>
  </si>
  <si>
    <t>YM-126-M-ERKEK</t>
  </si>
  <si>
    <t>YM-126-P-ERKEK</t>
  </si>
  <si>
    <t>YM-126-K-DİŞİ</t>
  </si>
  <si>
    <t>YM-126-M-DİŞİ</t>
  </si>
  <si>
    <t>YM-126-P-DİŞİ</t>
  </si>
  <si>
    <t>YM-127-B-HALKA</t>
  </si>
  <si>
    <t>YM-127-B-MAYMUN</t>
  </si>
  <si>
    <t>YM-127-B-FİL</t>
  </si>
  <si>
    <t>YM-127-B-AYI</t>
  </si>
  <si>
    <t>YM-127-K-HALKA</t>
  </si>
  <si>
    <t>YM-127-K-MAYMUN</t>
  </si>
  <si>
    <t>YM-127-K-FİL</t>
  </si>
  <si>
    <t>YM-127-K-AYI</t>
  </si>
  <si>
    <t>YM-127-M-HALKA</t>
  </si>
  <si>
    <t>YM-127-M-MAYMUN</t>
  </si>
  <si>
    <t>YM-127-M-FİL</t>
  </si>
  <si>
    <t>YM-127-M-AYI</t>
  </si>
  <si>
    <t>YM-127-P-HALKA</t>
  </si>
  <si>
    <t>YM-127-P-MAYMUN</t>
  </si>
  <si>
    <t>YM-127-P-FİL</t>
  </si>
  <si>
    <t>YM-127-P-AYI</t>
  </si>
  <si>
    <t>YM-127-L-HALKA</t>
  </si>
  <si>
    <t>YM-127-L-MAYMUN</t>
  </si>
  <si>
    <t>YM-127-L-FİL</t>
  </si>
  <si>
    <t>YM-127-L-AYI</t>
  </si>
  <si>
    <t>YM-128-FIRÇA-K</t>
  </si>
  <si>
    <t>YM-128-FIRÇA-M</t>
  </si>
  <si>
    <t>YM-128-FIRÇA-P</t>
  </si>
  <si>
    <t>YM-128-TARAK-K</t>
  </si>
  <si>
    <t>YM-128-TARAK-M</t>
  </si>
  <si>
    <t>YM-128-TARAK-P</t>
  </si>
  <si>
    <t>YM-130-ÇATAL-B</t>
  </si>
  <si>
    <t>YM-130-ÇATAL-K</t>
  </si>
  <si>
    <t>YM-130-ÇATAL-M</t>
  </si>
  <si>
    <t>YM-130-ÇATAL-P</t>
  </si>
  <si>
    <t>YM-130-KAŞIK-B</t>
  </si>
  <si>
    <t>YM-130-KAŞIK-K</t>
  </si>
  <si>
    <t>YM-130-KAŞIK-M</t>
  </si>
  <si>
    <t>YM-130-KAŞIK-P</t>
  </si>
  <si>
    <t>YM-140-B</t>
  </si>
  <si>
    <t>YM-140-K</t>
  </si>
  <si>
    <t>YM-140-M</t>
  </si>
  <si>
    <t>YM-140-P</t>
  </si>
  <si>
    <t>YM-140-L</t>
  </si>
  <si>
    <t>YM-140-S</t>
  </si>
  <si>
    <t>YM-141-B</t>
  </si>
  <si>
    <t>YM-141-K</t>
  </si>
  <si>
    <t>YM-141-M</t>
  </si>
  <si>
    <t>YM-141-P</t>
  </si>
  <si>
    <t>YM-141-L</t>
  </si>
  <si>
    <t>YM-141-S</t>
  </si>
  <si>
    <t>YM-142-B</t>
  </si>
  <si>
    <t>YM-142-K</t>
  </si>
  <si>
    <t>YM-142-M</t>
  </si>
  <si>
    <t>YM-142-P</t>
  </si>
  <si>
    <t>YM-142-L</t>
  </si>
  <si>
    <t>YM-142-S</t>
  </si>
  <si>
    <t>YM-143-K</t>
  </si>
  <si>
    <t>YM-143-M</t>
  </si>
  <si>
    <t>YM-143-P</t>
  </si>
  <si>
    <t>YM-150-B</t>
  </si>
  <si>
    <t>Bu 2 ürün sadece beyaz olacağı için sonuna -B eki vermesenizde olur</t>
  </si>
  <si>
    <t>YM-151-B</t>
  </si>
  <si>
    <t>YM-152-B</t>
  </si>
  <si>
    <t>YM-153-B</t>
  </si>
  <si>
    <t>YM-154-B</t>
  </si>
  <si>
    <t>YM-155-K</t>
  </si>
  <si>
    <t>YM-155-M</t>
  </si>
  <si>
    <t>YM-155-P</t>
  </si>
  <si>
    <t>YM-155-L</t>
  </si>
  <si>
    <t>YM-156-K-ERKEK</t>
  </si>
  <si>
    <t>YM-156-M-ERKEK</t>
  </si>
  <si>
    <t>YM-156-P-ERKEK</t>
  </si>
  <si>
    <t>YM-156-L-ERKEK</t>
  </si>
  <si>
    <t>YM-156-K-DİŞİ</t>
  </si>
  <si>
    <t>YM-156-M-DİŞİ</t>
  </si>
  <si>
    <t>YM-156-P-DİŞİ</t>
  </si>
  <si>
    <t>YM-156-L-DİŞİ</t>
  </si>
  <si>
    <t>YM-157-S</t>
  </si>
  <si>
    <t>Sütun1</t>
  </si>
  <si>
    <t>ym-002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</si>
</sst>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0" xfId="0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 applyProtection="1">
      <alignment horizontal="left" vertical="center"/>
      <protection hidden="1"/>
    </xf>
    <xf numFmtId="14" fontId="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164" fontId="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left" vertical="center" wrapText="1"/>
      <protection hidden="1"/>
    </xf>
    <xf numFmtId="14" fontId="1" fillId="0" borderId="0" xfId="0" applyNumberFormat="1" applyFont="1" applyBorder="1" applyAlignment="1" applyProtection="1">
      <alignment horizontal="center" vertical="center" wrapText="1"/>
      <protection hidden="1"/>
    </xf>
    <xf numFmtId="164" fontId="1" fillId="0" borderId="0" xfId="0" applyNumberFormat="1" applyFont="1" applyBorder="1" applyAlignment="1" applyProtection="1">
      <alignment horizontal="center" vertical="center" wrapText="1"/>
      <protection hidden="1"/>
    </xf>
    <xf numFmtId="0" fontId="1" fillId="0" borderId="0" xfId="0" applyNumberFormat="1" applyFont="1" applyBorder="1" applyAlignment="1" applyProtection="1">
      <alignment horizontal="center" vertical="center" wrapText="1"/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14" fontId="4" fillId="0" borderId="0" xfId="0" applyNumberFormat="1" applyFont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right" vertical="center"/>
      <protection hidden="1"/>
    </xf>
    <xf numFmtId="14" fontId="1" fillId="0" borderId="0" xfId="0" applyNumberFormat="1" applyFont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alignment horizontal="left" vertical="center"/>
      <protection hidden="1"/>
    </xf>
    <xf numFmtId="2" fontId="1" fillId="0" borderId="0" xfId="0" applyNumberFormat="1" applyFont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left" vertical="top"/>
      <protection hidden="1"/>
    </xf>
    <xf numFmtId="0" fontId="3" fillId="0" borderId="0" xfId="0" applyFont="1" applyFill="1" applyBorder="1" applyAlignment="1" applyProtection="1">
      <alignment horizontal="center" vertical="top"/>
      <protection hidden="1"/>
    </xf>
    <xf numFmtId="0" fontId="3" fillId="0" borderId="0" xfId="0" applyFont="1" applyFill="1" applyBorder="1" applyAlignment="1" applyProtection="1">
      <alignment horizontal="center" vertical="top" wrapText="1"/>
      <protection hidden="1"/>
    </xf>
    <xf numFmtId="0" fontId="3" fillId="0" borderId="5" xfId="0" applyNumberFormat="1" applyFont="1" applyBorder="1" applyAlignment="1" applyProtection="1">
      <alignment horizontal="center" vertical="top" wrapText="1"/>
      <protection hidden="1"/>
    </xf>
    <xf numFmtId="0" fontId="3" fillId="0" borderId="5" xfId="0" applyFont="1" applyBorder="1" applyAlignment="1" applyProtection="1">
      <alignment horizontal="center" vertical="top" wrapText="1"/>
      <protection hidden="1"/>
    </xf>
    <xf numFmtId="0" fontId="0" fillId="0" borderId="0" xfId="0" applyFont="1" applyAlignment="1" applyProtection="1">
      <alignment horizontal="center" vertical="top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0" fillId="0" borderId="0" xfId="0" applyAlignment="1" applyProtection="1">
      <alignment horizontal="left"/>
      <protection hidden="1"/>
    </xf>
    <xf numFmtId="2" fontId="4" fillId="0" borderId="0" xfId="0" applyNumberFormat="1" applyFont="1" applyAlignment="1" applyProtection="1">
      <alignment horizontal="left" vertical="center" wrapText="1"/>
      <protection hidden="1"/>
    </xf>
    <xf numFmtId="2" fontId="1" fillId="0" borderId="0" xfId="0" applyNumberFormat="1" applyFont="1" applyAlignment="1" applyProtection="1">
      <alignment horizontal="left" vertical="center" wrapText="1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14" fontId="6" fillId="0" borderId="0" xfId="0" applyNumberFormat="1" applyFont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14" fontId="6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2" fontId="6" fillId="0" borderId="0" xfId="0" applyNumberFormat="1" applyFont="1" applyAlignment="1" applyProtection="1">
      <alignment horizontal="left" vertical="center"/>
      <protection hidden="1"/>
    </xf>
    <xf numFmtId="2" fontId="6" fillId="0" borderId="0" xfId="0" applyNumberFormat="1" applyFont="1" applyBorder="1" applyAlignment="1" applyProtection="1">
      <alignment horizontal="left" vertical="center"/>
      <protection hidden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 applyProtection="1">
      <alignment horizontal="right" vertical="center"/>
      <protection hidden="1"/>
    </xf>
    <xf numFmtId="16" fontId="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4" borderId="12" xfId="0" applyFont="1" applyFill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left" vertical="center" wrapText="1"/>
      <protection locked="0" hidden="1"/>
    </xf>
    <xf numFmtId="0" fontId="1" fillId="0" borderId="5" xfId="0" applyFont="1" applyBorder="1" applyAlignment="1" applyProtection="1">
      <alignment horizontal="center" vertical="center"/>
      <protection locked="0" hidden="1"/>
    </xf>
    <xf numFmtId="0" fontId="1" fillId="0" borderId="5" xfId="0" applyFont="1" applyBorder="1" applyAlignment="1" applyProtection="1">
      <alignment horizontal="center" vertical="center" wrapText="1"/>
      <protection locked="0" hidden="1"/>
    </xf>
    <xf numFmtId="0" fontId="1" fillId="0" borderId="6" xfId="0" applyFont="1" applyBorder="1" applyAlignment="1" applyProtection="1">
      <alignment horizontal="center" vertical="center" wrapText="1"/>
      <protection locked="0" hidden="1"/>
    </xf>
    <xf numFmtId="0" fontId="1" fillId="0" borderId="1" xfId="0" applyFont="1" applyBorder="1" applyAlignment="1" applyProtection="1">
      <alignment horizontal="center" vertical="center" wrapText="1"/>
      <protection locked="0" hidden="1"/>
    </xf>
    <xf numFmtId="0" fontId="1" fillId="0" borderId="4" xfId="0" applyFont="1" applyBorder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" fillId="0" borderId="3" xfId="0" applyFont="1" applyBorder="1" applyAlignment="1" applyProtection="1">
      <alignment horizontal="left" vertical="center"/>
      <protection locked="0" hidden="1"/>
    </xf>
    <xf numFmtId="0" fontId="1" fillId="0" borderId="1" xfId="0" applyFont="1" applyBorder="1" applyAlignment="1" applyProtection="1">
      <alignment horizontal="left"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1" fillId="0" borderId="2" xfId="0" applyFont="1" applyBorder="1" applyAlignment="1" applyProtection="1">
      <alignment horizontal="center" vertical="center"/>
      <protection locked="0" hidden="1"/>
    </xf>
    <xf numFmtId="0" fontId="1" fillId="0" borderId="11" xfId="0" applyFont="1" applyBorder="1" applyAlignment="1" applyProtection="1">
      <alignment horizontal="center" vertical="center"/>
      <protection locked="0"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1" fillId="0" borderId="3" xfId="0" applyFont="1" applyBorder="1" applyAlignment="1" applyProtection="1">
      <alignment horizontal="center" vertical="center"/>
      <protection locked="0" hidden="1"/>
    </xf>
    <xf numFmtId="0" fontId="1" fillId="2" borderId="2" xfId="0" applyFont="1" applyFill="1" applyBorder="1" applyAlignment="1" applyProtection="1">
      <alignment horizontal="left" vertical="center"/>
      <protection locked="0" hidden="1"/>
    </xf>
    <xf numFmtId="0" fontId="1" fillId="2" borderId="14" xfId="0" applyFont="1" applyFill="1" applyBorder="1" applyAlignment="1" applyProtection="1">
      <alignment horizontal="left" vertical="center"/>
      <protection locked="0" hidden="1"/>
    </xf>
    <xf numFmtId="0" fontId="1" fillId="2" borderId="14" xfId="0" applyFont="1" applyFill="1" applyBorder="1" applyAlignment="1" applyProtection="1">
      <alignment horizontal="center" vertical="center"/>
      <protection locked="0" hidden="1"/>
    </xf>
    <xf numFmtId="0" fontId="1" fillId="2" borderId="3" xfId="0" applyFont="1" applyFill="1" applyBorder="1" applyAlignment="1" applyProtection="1">
      <alignment horizontal="center" vertical="center"/>
      <protection locked="0" hidden="1"/>
    </xf>
    <xf numFmtId="0" fontId="6" fillId="0" borderId="1" xfId="0" applyFont="1" applyBorder="1" applyAlignment="1" applyProtection="1">
      <alignment horizontal="center" vertical="center"/>
      <protection locked="0" hidden="1"/>
    </xf>
    <xf numFmtId="0" fontId="1" fillId="0" borderId="1" xfId="0" applyFont="1" applyFill="1" applyBorder="1" applyAlignment="1" applyProtection="1">
      <alignment horizontal="center" vertical="center"/>
      <protection locked="0" hidden="1"/>
    </xf>
    <xf numFmtId="0" fontId="1" fillId="0" borderId="3" xfId="0" applyFont="1" applyFill="1" applyBorder="1" applyAlignment="1" applyProtection="1">
      <alignment horizontal="left" vertical="center"/>
      <protection locked="0" hidden="1"/>
    </xf>
    <xf numFmtId="0" fontId="1" fillId="0" borderId="1" xfId="0" applyFont="1" applyFill="1" applyBorder="1" applyAlignment="1" applyProtection="1">
      <alignment horizontal="left" vertical="center"/>
      <protection locked="0" hidden="1"/>
    </xf>
    <xf numFmtId="0" fontId="1" fillId="0" borderId="2" xfId="0" applyFont="1" applyFill="1" applyBorder="1" applyAlignment="1" applyProtection="1">
      <alignment horizontal="center" vertical="center"/>
      <protection locked="0" hidden="1"/>
    </xf>
    <xf numFmtId="2" fontId="1" fillId="0" borderId="1" xfId="0" applyNumberFormat="1" applyFont="1" applyBorder="1" applyAlignment="1" applyProtection="1">
      <alignment horizontal="center" vertical="center"/>
      <protection locked="0" hidden="1"/>
    </xf>
    <xf numFmtId="0" fontId="1" fillId="0" borderId="7" xfId="0" applyFont="1" applyBorder="1" applyAlignment="1" applyProtection="1">
      <alignment horizontal="left" vertical="center"/>
      <protection locked="0" hidden="1"/>
    </xf>
    <xf numFmtId="0" fontId="1" fillId="0" borderId="8" xfId="0" applyFont="1" applyBorder="1" applyAlignment="1" applyProtection="1">
      <alignment horizontal="left" vertical="center"/>
      <protection locked="0" hidden="1"/>
    </xf>
    <xf numFmtId="0" fontId="1" fillId="0" borderId="8" xfId="0" applyFont="1" applyBorder="1" applyAlignment="1" applyProtection="1">
      <alignment horizontal="center" vertical="center"/>
      <protection locked="0" hidden="1"/>
    </xf>
    <xf numFmtId="0" fontId="1" fillId="0" borderId="9" xfId="0" applyFont="1" applyBorder="1" applyAlignment="1" applyProtection="1">
      <alignment horizontal="center" vertical="center"/>
      <protection locked="0" hidden="1"/>
    </xf>
    <xf numFmtId="0" fontId="1" fillId="0" borderId="4" xfId="0" applyFont="1" applyBorder="1" applyAlignment="1" applyProtection="1">
      <alignment horizontal="left" vertical="center"/>
      <protection locked="0" hidden="1"/>
    </xf>
    <xf numFmtId="0" fontId="1" fillId="0" borderId="5" xfId="0" applyFont="1" applyBorder="1" applyAlignment="1" applyProtection="1">
      <alignment horizontal="left" vertical="center"/>
      <protection locked="0" hidden="1"/>
    </xf>
    <xf numFmtId="0" fontId="1" fillId="0" borderId="6" xfId="0" applyFont="1" applyBorder="1" applyAlignment="1" applyProtection="1">
      <alignment horizontal="center" vertical="center"/>
      <protection locked="0" hidden="1"/>
    </xf>
    <xf numFmtId="0" fontId="1" fillId="0" borderId="4" xfId="0" applyFont="1" applyBorder="1" applyAlignment="1" applyProtection="1">
      <alignment horizontal="center" vertical="center"/>
      <protection locked="0" hidden="1"/>
    </xf>
    <xf numFmtId="0" fontId="0" fillId="0" borderId="0" xfId="0" applyFill="1" applyProtection="1">
      <protection locked="0" hidden="1"/>
    </xf>
    <xf numFmtId="0" fontId="1" fillId="0" borderId="3" xfId="0" applyFont="1" applyFill="1" applyBorder="1" applyAlignment="1" applyProtection="1">
      <alignment horizontal="center" vertical="center"/>
      <protection locked="0" hidden="1"/>
    </xf>
    <xf numFmtId="0" fontId="6" fillId="0" borderId="2" xfId="0" applyFont="1" applyBorder="1" applyAlignment="1" applyProtection="1">
      <alignment horizontal="center" vertical="center"/>
      <protection locked="0" hidden="1"/>
    </xf>
    <xf numFmtId="0" fontId="8" fillId="0" borderId="0" xfId="0" applyFont="1" applyProtection="1">
      <protection locked="0" hidden="1"/>
    </xf>
    <xf numFmtId="0" fontId="1" fillId="0" borderId="7" xfId="0" applyFont="1" applyFill="1" applyBorder="1" applyAlignment="1" applyProtection="1">
      <alignment horizontal="left" vertical="center"/>
      <protection locked="0" hidden="1"/>
    </xf>
    <xf numFmtId="0" fontId="0" fillId="0" borderId="0" xfId="0" applyBorder="1" applyAlignment="1" applyProtection="1">
      <alignment horizontal="left"/>
      <protection locked="0" hidden="1"/>
    </xf>
    <xf numFmtId="0" fontId="0" fillId="0" borderId="0" xfId="0" applyBorder="1" applyProtection="1">
      <protection locked="0" hidden="1"/>
    </xf>
    <xf numFmtId="0" fontId="1" fillId="0" borderId="0" xfId="0" applyFont="1" applyAlignment="1" applyProtection="1">
      <alignment horizontal="left" vertical="top" wrapText="1"/>
      <protection locked="0" hidden="1"/>
    </xf>
    <xf numFmtId="14" fontId="1" fillId="0" borderId="0" xfId="0" applyNumberFormat="1" applyFont="1" applyAlignment="1" applyProtection="1">
      <alignment horizontal="left" vertical="top" wrapText="1"/>
      <protection locked="0" hidden="1"/>
    </xf>
    <xf numFmtId="0" fontId="1" fillId="0" borderId="0" xfId="0" applyFont="1" applyAlignment="1" applyProtection="1">
      <alignment horizontal="left" vertical="top"/>
      <protection locked="0" hidden="1"/>
    </xf>
    <xf numFmtId="14" fontId="1" fillId="0" borderId="0" xfId="0" applyNumberFormat="1" applyFont="1" applyAlignment="1" applyProtection="1">
      <alignment horizontal="left" vertical="top"/>
      <protection locked="0" hidden="1"/>
    </xf>
    <xf numFmtId="0" fontId="1" fillId="0" borderId="0" xfId="0" applyFont="1" applyBorder="1" applyAlignment="1" applyProtection="1">
      <alignment horizontal="left" vertical="top"/>
      <protection locked="0" hidden="1"/>
    </xf>
    <xf numFmtId="14" fontId="1" fillId="0" borderId="0" xfId="0" applyNumberFormat="1" applyFont="1" applyBorder="1" applyAlignment="1" applyProtection="1">
      <alignment horizontal="left" vertical="top"/>
      <protection locked="0" hidden="1"/>
    </xf>
    <xf numFmtId="0" fontId="1" fillId="0" borderId="12" xfId="0" applyFont="1" applyBorder="1" applyAlignment="1" applyProtection="1">
      <alignment horizontal="left" vertical="top"/>
      <protection locked="0" hidden="1"/>
    </xf>
    <xf numFmtId="14" fontId="1" fillId="0" borderId="13" xfId="0" applyNumberFormat="1" applyFont="1" applyBorder="1" applyAlignment="1" applyProtection="1">
      <alignment horizontal="left" vertical="top"/>
      <protection locked="0" hidden="1"/>
    </xf>
    <xf numFmtId="0" fontId="1" fillId="0" borderId="13" xfId="0" applyFont="1" applyBorder="1" applyAlignment="1" applyProtection="1">
      <alignment horizontal="left" vertical="top"/>
      <protection locked="0" hidden="1"/>
    </xf>
    <xf numFmtId="0" fontId="1" fillId="0" borderId="3" xfId="0" applyFont="1" applyBorder="1" applyAlignment="1" applyProtection="1">
      <alignment horizontal="left" vertical="top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Border="1" applyAlignment="1" applyProtection="1">
      <alignment vertical="center"/>
      <protection locked="0" hidden="1"/>
    </xf>
    <xf numFmtId="0" fontId="1" fillId="0" borderId="0" xfId="0" applyNumberFormat="1" applyFont="1" applyBorder="1" applyAlignment="1" applyProtection="1">
      <alignment vertical="center"/>
      <protection locked="0" hidden="1"/>
    </xf>
    <xf numFmtId="0" fontId="6" fillId="0" borderId="0" xfId="0" applyFont="1" applyBorder="1" applyAlignment="1" applyProtection="1">
      <alignment vertical="center"/>
      <protection locked="0" hidden="1"/>
    </xf>
    <xf numFmtId="0" fontId="7" fillId="0" borderId="0" xfId="0" applyFont="1" applyAlignment="1" applyProtection="1">
      <alignment horizontal="center"/>
      <protection locked="0" hidden="1"/>
    </xf>
  </cellXfs>
  <cellStyles count="1">
    <cellStyle name="Normal" xfId="0" builtinId="0"/>
  </cellStyles>
  <dxfs count="131">
    <dxf>
      <font>
        <b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center" vertical="center" textRotation="0" wrapText="1" indent="0" relativeIndent="255" justifyLastLine="0" shrinkToFit="0" readingOrder="0"/>
      <protection locked="1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numFmt numFmtId="0" formatCode="General"/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</font>
      <numFmt numFmtId="0" formatCode="General"/>
      <alignment horizontal="general" vertical="center" textRotation="0" wrapText="0" indent="0" relativeIndent="255" justifyLastLine="0" shrinkToFit="0" mergeCell="0" readingOrder="0"/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/>
      <protection locked="0" hidden="1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ont>
        <b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255" justifyLastLine="0" shrinkToFit="0" readingOrder="0"/>
      <protection locked="1" hidden="1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alignment horizontal="center" vertical="center" textRotation="0" wrapText="0" indent="0" relative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alignment horizontal="center" vertical="center" textRotation="0" wrapText="0" indent="0" relative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protection locked="1" hidden="1"/>
    </dxf>
    <dxf>
      <font>
        <b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numFmt numFmtId="2" formatCode="0.00"/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relativeIndent="255" justifyLastLine="0" shrinkToFit="0" readingOrder="0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</font>
      <numFmt numFmtId="19" formatCode="d/mm/yyyy"/>
      <alignment horizontal="center" vertical="center" textRotation="0" wrapText="0" indent="0" relativeIndent="255" justifyLastLine="0" shrinkToFit="0" readingOrder="0"/>
      <protection locked="1" hidden="1"/>
    </dxf>
    <dxf>
      <font>
        <b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</font>
      <alignment horizontal="righ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protection locked="1" hidden="1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0" justifyLastLine="0" shrinkToFit="0" readingOrder="0"/>
    </dxf>
    <dxf>
      <font>
        <b/>
      </font>
      <alignment horizontal="left" vertical="top" textRotation="0" wrapText="0" indent="0" relativeIndent="255" justifyLastLine="0" shrinkToFit="0" mergeCell="0" readingOrder="0"/>
      <protection locked="0" hidden="1"/>
    </dxf>
    <dxf>
      <font>
        <b/>
      </font>
      <alignment horizontal="left" vertical="top" textRotation="0" wrapText="0" indent="0" relativeIndent="255" justifyLastLine="0" shrinkToFit="0" mergeCell="0" readingOrder="0"/>
      <protection locked="0" hidden="1"/>
    </dxf>
    <dxf>
      <font>
        <b/>
      </font>
      <numFmt numFmtId="19" formatCode="d/mm/yyyy"/>
      <alignment horizontal="left" vertical="top" textRotation="0" wrapText="0" indent="0" relativeIndent="255" justifyLastLine="0" shrinkToFit="0" mergeCell="0" readingOrder="0"/>
      <protection locked="0" hidden="1"/>
    </dxf>
    <dxf>
      <font>
        <b/>
      </font>
      <alignment horizontal="left" vertical="top" textRotation="0" wrapText="0" indent="0" relativeIndent="255" justifyLastLine="0" shrinkToFit="0" mergeCell="0" readingOrder="0"/>
      <protection locked="0" hidden="1"/>
    </dxf>
    <dxf>
      <font>
        <b/>
      </font>
      <alignment horizontal="left" vertical="top" textRotation="0" wrapText="0" indent="0" relativeIndent="255" justifyLastLine="0" shrinkToFit="0" mergeCell="0" readingOrder="0"/>
      <protection locked="0" hidden="1"/>
    </dxf>
    <dxf>
      <font>
        <b/>
      </font>
      <alignment horizontal="left" vertical="top" textRotation="0" wrapText="0" indent="0" relativeIndent="255" justifyLastLine="0" shrinkToFit="0" mergeCell="0" readingOrder="0"/>
      <protection locked="0" hidden="1"/>
    </dxf>
    <dxf>
      <font>
        <b/>
      </font>
      <alignment horizontal="left" vertical="top" textRotation="0" wrapText="1" indent="0" relativeIndent="255" justifyLastLine="0" shrinkToFit="0" mergeCell="0" readingOrder="0"/>
      <protection locked="0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protection locked="1" hidden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19051</xdr:colOff>
      <xdr:row>289</xdr:row>
      <xdr:rowOff>9526</xdr:rowOff>
    </xdr:from>
    <xdr:to>
      <xdr:col>13</xdr:col>
      <xdr:colOff>266701</xdr:colOff>
      <xdr:row>291</xdr:row>
      <xdr:rowOff>219076</xdr:rowOff>
    </xdr:to>
    <xdr:sp macro="" textlink="">
      <xdr:nvSpPr>
        <xdr:cNvPr id="2" name="1 Köşeli Çift Ayraç"/>
        <xdr:cNvSpPr/>
      </xdr:nvSpPr>
      <xdr:spPr>
        <a:xfrm>
          <a:off x="9839326" y="94049851"/>
          <a:ext cx="857250" cy="71437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5" name="Tablo5" displayName="Tablo5" ref="A1:AA572" totalsRowShown="0" headerRowDxfId="130" dataDxfId="129">
  <tableColumns count="27">
    <tableColumn id="26" name="SİPARİŞ KODU" dataDxfId="128"/>
    <tableColumn id="1" name="ÜRÜN KODU" dataDxfId="127"/>
    <tableColumn id="2" name="ÜRÜN ADI" dataDxfId="126">
      <calculatedColumnFormula>IFERROR(VLOOKUP(Tablo5[[#This Row],[ÜRÜN KODU]],'YMKODLARI '!$A$1:$K$348,2,0)," ")</calculatedColumnFormula>
    </tableColumn>
    <tableColumn id="3" name="TARİH" dataDxfId="125"/>
    <tableColumn id="4" name="PERSONEL ADI" dataDxfId="124"/>
    <tableColumn id="5" name="BAŞLAMA ZAMANI" dataDxfId="123"/>
    <tableColumn id="6" name="BİTİŞ ZAMANI" dataDxfId="122"/>
    <tableColumn id="7" name="KALIP GÖZ ADEDİ" dataDxfId="121">
      <calculatedColumnFormula>IFERROR(VLOOKUP(Tablo5[[#This Row],[ÜRÜN KODU]],'YMKODLARI '!$A$1:$K$348,3,0)," ")</calculatedColumnFormula>
    </tableColumn>
    <tableColumn id="8" name="ÇEVRİM SÜRESİ" dataDxfId="120">
      <calculatedColumnFormula>IFERROR(VLOOKUP(Tablo5[[#This Row],[ÜRÜN KODU]],'YMKODLARI '!$A$1:$K$348,4,0)," ")</calculatedColumnFormula>
    </tableColumn>
    <tableColumn id="10" name="BASKI SAYISI" dataDxfId="119"/>
    <tableColumn id="11" name="BOYA KODU" dataDxfId="118">
      <calculatedColumnFormula>IFERROR(VLOOKUP(Tablo5[[#This Row],[ÜRÜN KODU]],'YMKODLARI '!$A$1:$K$348,9,0)," ")</calculatedColumnFormula>
    </tableColumn>
    <tableColumn id="12" name="RENK" dataDxfId="117">
      <calculatedColumnFormula>IFERROR(VLOOKUP(Tablo5[[#This Row],[BOYA KODU]],Tablo14[#All],4,0)," ")</calculatedColumnFormula>
    </tableColumn>
    <tableColumn id="13" name="BOYA ORANI" dataDxfId="116">
      <calculatedColumnFormula>IFERROR(VLOOKUP(Tablo5[[#This Row],[BOYA KODU]],Tablo14[#All],6,0)," ")</calculatedColumnFormula>
    </tableColumn>
    <tableColumn id="14" name="KULLANILAN BOYA MİKTARI GRAM" dataDxfId="115">
      <calculatedColumnFormula>IFERROR((J2*R2)*M2," ")</calculatedColumnFormula>
    </tableColumn>
    <tableColumn id="15" name="HAMMADDE KODU" dataDxfId="114">
      <calculatedColumnFormula>IFERROR(VLOOKUP(Tablo5[[#This Row],[ÜRÜN KODU]],'YMKODLARI '!$A$1:$K$348,8,0)," ")</calculatedColumnFormula>
    </tableColumn>
    <tableColumn id="9" name="MALZEME_x000a_ADI" dataDxfId="113">
      <calculatedColumnFormula>IFERROR(VLOOKUP(Tablo5[[#This Row],[HAMMADDE KODU]],Tablo1[#All],3,0)," ")</calculatedColumnFormula>
    </tableColumn>
    <tableColumn id="24" name="MALZEME TEDARİKÇİSİ" dataDxfId="112">
      <calculatedColumnFormula>IFERROR(VLOOKUP(Tablo5[[#This Row],[HAMMADDE KODU]],Tablo1[#All],4,0)," ")</calculatedColumnFormula>
    </tableColumn>
    <tableColumn id="16" name="BASKI GRAMI" dataDxfId="111">
      <calculatedColumnFormula>IFERROR(VLOOKUP(Tablo5[[#This Row],[ÜRÜN KODU]],'YMKODLARI '!$A$1:$K$348,5,0)," ")</calculatedColumnFormula>
    </tableColumn>
    <tableColumn id="17" name="YOLLUK HARİÇ BASKI GRAMI" dataDxfId="110">
      <calculatedColumnFormula>IFERROR(VLOOKUP(Tablo5[[#This Row],[ÜRÜN KODU]],'YMKODLARI '!$A$1:$K$348,6,0)," ")</calculatedColumnFormula>
    </tableColumn>
    <tableColumn id="18" name="ADET GRAMI" dataDxfId="109">
      <calculatedColumnFormula>IFERROR(Tablo5[[#This Row],[YOLLUK HARİÇ BASKI GRAMI]]/Tablo5[[#This Row],[KALIP GÖZ ADEDİ]]," ")</calculatedColumnFormula>
    </tableColumn>
    <tableColumn id="19" name="YOLLUK GRAMI " dataDxfId="108">
      <calculatedColumnFormula>IFERROR(R2-S2," ")</calculatedColumnFormula>
    </tableColumn>
    <tableColumn id="20" name="FİRE _x000a_(kg)" dataDxfId="107"/>
    <tableColumn id="21" name="HAMMADDE TÜKETİM KG" dataDxfId="106">
      <calculatedColumnFormula>IFERROR(V2+(S2*J2) /1000," ")</calculatedColumnFormula>
    </tableColumn>
    <tableColumn id="22" name="TOPLAM MESAİ SAATİ" dataDxfId="105">
      <calculatedColumnFormula>IFERROR(24-(F2-G2)," ")</calculatedColumnFormula>
    </tableColumn>
    <tableColumn id="25" name="SAAT" dataDxfId="104">
      <calculatedColumnFormula>IFERROR((X2-INT(X2))*24," ")</calculatedColumnFormula>
    </tableColumn>
    <tableColumn id="23" name="BASKIYA EŞİT ÇALIŞMA SAATİ" dataDxfId="103">
      <calculatedColumnFormula>IFERROR(I2*J2/3600," ")</calculatedColumnFormula>
    </tableColumn>
    <tableColumn id="27" name="TOPLAM BASKI ADEDİ" dataDxfId="102">
      <calculatedColumnFormula>IFERROR(J2*H2," " 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Tablo413" displayName="Tablo413" ref="A1:G30" totalsRowShown="0" headerRowDxfId="45" dataDxfId="44">
  <autoFilter ref="A1:G30"/>
  <tableColumns count="7">
    <tableColumn id="4" name="BOYA KODU" dataDxfId="43"/>
    <tableColumn id="1" name="TEDARİKÇİ FİRMA" dataDxfId="42">
      <calculatedColumnFormula>IFERROR(VLOOKUP(Tablo413[[#All],[BOYA KODU]],Tablo14[#All],2,0)," ")</calculatedColumnFormula>
    </tableColumn>
    <tableColumn id="3" name="KULLANILAN HAMMADDE TÜRÜ" dataDxfId="41">
      <calculatedColumnFormula>IFERROR(VLOOKUP(Tablo413[[#All],[BOYA KODU]],Tablo14[#All],3,0)," ")</calculatedColumnFormula>
    </tableColumn>
    <tableColumn id="9" name="ALINAN GR" dataDxfId="40">
      <calculatedColumnFormula>IFERROR(SUMIF(Tablo211[BOYA KODU],Tablo413[[#This Row],[BOYA KODU]],Tablo211[ALINAN GR])," " )</calculatedColumnFormula>
    </tableColumn>
    <tableColumn id="10" name="KULLANILAN GR" dataDxfId="39"/>
    <tableColumn id="6" name="STOK" dataDxfId="38">
      <calculatedColumnFormula>Tablo413[[#This Row],[ALINAN GR]]-Tablo413[[#This Row],[KULLANILAN GR]]</calculatedColumnFormula>
    </tableColumn>
    <tableColumn id="7" name="HATIRLATICI_x000a_KG" dataDxfId="37">
      <calculatedColumnFormula>F2/1000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Tablo1769" displayName="Tablo1769" ref="A1:K318" totalsRowShown="0" headerRowDxfId="36" dataDxfId="34" headerRowBorderDxfId="35" tableBorderDxfId="33" totalsRowBorderDxfId="32">
  <autoFilter ref="A1:K318"/>
  <tableColumns count="11">
    <tableColumn id="1" name="YM KODU" dataDxfId="31"/>
    <tableColumn id="2" name="ÜRÜN ADI" dataDxfId="30"/>
    <tableColumn id="3" name="GÖZ ADEDİ" dataDxfId="29"/>
    <tableColumn id="4" name="ÇEVRİM SÜRESİ" dataDxfId="28"/>
    <tableColumn id="5" name="BASKI GRAMI " dataDxfId="27"/>
    <tableColumn id="6" name="YOLLUK HARİÇ BASKI GRAMI" dataDxfId="26"/>
    <tableColumn id="7" name="BİRİM GRAMI" dataDxfId="25">
      <calculatedColumnFormula>Tablo1769[[#This Row],[YOLLUK HARİÇ BASKI GRAMI]]/Tablo1769[[#This Row],[GÖZ ADEDİ]]</calculatedColumnFormula>
    </tableColumn>
    <tableColumn id="8" name="MALZEME" dataDxfId="24"/>
    <tableColumn id="9" name="BOYA KODU" dataDxfId="23"/>
    <tableColumn id="10" name="BOYA ORANI" dataDxfId="22"/>
    <tableColumn id="11" name="Sütun3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Tablo8" displayName="Tablo8" ref="A1:E755" totalsRowShown="0" headerRowDxfId="101" dataDxfId="100">
  <tableColumns count="5">
    <tableColumn id="1" name="Sütun1" dataDxfId="99"/>
    <tableColumn id="5" name="SEVK EDİLEN ÜRÜN ADI" dataDxfId="98">
      <calculatedColumnFormula>IFERROR(VLOOKUP(Tablo8[[#This Row],[Sütun1]],#REF!,2,0)," " )</calculatedColumnFormula>
    </tableColumn>
    <tableColumn id="2" name="SEVK TARİHİ" dataDxfId="97"/>
    <tableColumn id="3" name="SEVK ADEDİ" dataDxfId="96"/>
    <tableColumn id="4" name="AY" dataDxfId="9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o810" displayName="Tablo810" ref="A1:R321" totalsRowShown="0" headerRowDxfId="2" dataDxfId="1">
  <tableColumns count="18">
    <tableColumn id="1" name=" ÜRÜN KODU" dataDxfId="20">
      <calculatedColumnFormula>Tablo1769[[#This Row],[YM KODU]]</calculatedColumnFormula>
    </tableColumn>
    <tableColumn id="5" name="SEVK EDİLEN ÜRÜN ADI" dataDxfId="19">
      <calculatedColumnFormula>VLOOKUP(Tablo810[[#This Row],[ ÜRÜN KODU]],Tablo1769[#All],2,0)</calculatedColumnFormula>
    </tableColumn>
    <tableColumn id="3" name="2021 YILI TOPLAM SEVK ADEDİ" dataDxfId="18">
      <calculatedColumnFormula>SUMIF(Tablo8[Sütun1],Tablo810[[#This Row],[ ÜRÜN KODU]],Tablo8[SEVK ADEDİ])-Tablo810[[#This Row],[GERİ İADE ÜRÜN]]</calculatedColumnFormula>
    </tableColumn>
    <tableColumn id="4" name="2021 YILI TOPLAM ÜRETİLEN ÜRÜN ADEDİ" dataDxfId="17">
      <calculatedColumnFormula>SUMIF(Tablo5[ÜRÜN KODU],Tablo810[[#This Row],[ ÜRÜN KODU]],Tablo5[TOPLAM BASKI ADEDİ])</calculatedColumnFormula>
    </tableColumn>
    <tableColumn id="2" name="GERİ İADE ÜRÜN" dataDxfId="16"/>
    <tableColumn id="6" name="TOPLAM FARK" dataDxfId="15">
      <calculatedColumnFormula>(D2-C2)+E2</calculatedColumnFormula>
    </tableColumn>
    <tableColumn id="10" name="OCAK_x000a_TOPLAM _x000a_SEVK" dataDxfId="14">
      <calculatedColumnFormula>SUMIFS(SevkAdetleri!$D:$D,SevkAdetleri!$A:$A,A2,SevkAdetleri!$E:$E,"OCAK")</calculatedColumnFormula>
    </tableColumn>
    <tableColumn id="11" name="ŞUBAT_x000a_TOPLAM _x000a_SEVK" dataDxfId="13">
      <calculatedColumnFormula>SUMIFS(SevkAdetleri!$D:$D,SevkAdetleri!$A:$A,A2,SevkAdetleri!$E:$E,"ŞUBAT")</calculatedColumnFormula>
    </tableColumn>
    <tableColumn id="12" name="MART_x000a_TOPLAM _x000a_SEVK" dataDxfId="12">
      <calculatedColumnFormula>SUMIFS(SevkAdetleri!$D:$D,SevkAdetleri!$A:$A,A2,SevkAdetleri!$E:$E,"MART")</calculatedColumnFormula>
    </tableColumn>
    <tableColumn id="13" name="NİSAN_x000a_TOPLAM _x000a_SEVK" dataDxfId="11">
      <calculatedColumnFormula>SUMIFS(SevkAdetleri!$D:$D,SevkAdetleri!$A:$A,A2,SevkAdetleri!$E:$E,"NİSAN")</calculatedColumnFormula>
    </tableColumn>
    <tableColumn id="14" name="MAYIS_x000a_TOPLAM _x000a_SEVK" dataDxfId="10">
      <calculatedColumnFormula>SUMIFS(SevkAdetleri!$D:$D,SevkAdetleri!$A:$A,A2,SevkAdetleri!$E:$E,"MAYIS")</calculatedColumnFormula>
    </tableColumn>
    <tableColumn id="15" name="HAZİRAN_x000a_TOPLAM _x000a_SEVK" dataDxfId="9">
      <calculatedColumnFormula>SUMIFS(SevkAdetleri!$D:$D,SevkAdetleri!$A:$A,A2,SevkAdetleri!$E:$E,"HAZIRAN")</calculatedColumnFormula>
    </tableColumn>
    <tableColumn id="16" name="TEMMUZ_x000a_TOPLAM _x000a_SEVK" dataDxfId="8">
      <calculatedColumnFormula>SUMIFS(SevkAdetleri!$D:$D,SevkAdetleri!$A:$A,A2,SevkAdetleri!$E:$E,"TEMMUZ")</calculatedColumnFormula>
    </tableColumn>
    <tableColumn id="17" name="AĞUSTOS_x000a_TOPLAM _x000a_SEVK" dataDxfId="7">
      <calculatedColumnFormula>SUMIFS(SevkAdetleri!$D:$D,SevkAdetleri!$A:$A,A2,SevkAdetleri!$E:$E,"AĞUSTOS")</calculatedColumnFormula>
    </tableColumn>
    <tableColumn id="18" name="EYLÜL_x000a_TOPLAM _x000a_SEVK" dataDxfId="6">
      <calculatedColumnFormula>SUMIFS(SevkAdetleri!$D:$D,SevkAdetleri!$A:$A,A2,SevkAdetleri!$E:$E,"EYLÜL")</calculatedColumnFormula>
    </tableColumn>
    <tableColumn id="19" name="EKİM_x000a_TOPLAM _x000a_SEVK" dataDxfId="5">
      <calculatedColumnFormula>SUMIFS(SevkAdetleri!$D:$D,SevkAdetleri!$A:$A,A2,SevkAdetleri!$E:$E,"EKİM")</calculatedColumnFormula>
    </tableColumn>
    <tableColumn id="20" name="KASIM_x000a_TOPLAM _x000a_SEVK" dataDxfId="4">
      <calculatedColumnFormula>SUMIFS(SevkAdetleri!$D:$D,SevkAdetleri!$A:$A,A2,SevkAdetleri!$E:$E,"KASIM")</calculatedColumnFormula>
    </tableColumn>
    <tableColumn id="21" name="ARALIK_x000a_TOPLAM _x000a_SEVK" dataDxfId="3">
      <calculatedColumnFormula>SUMIFS(SevkAdetleri!$D:$D,SevkAdetleri!$A:$A,A2,SevkAdetleri!$E:$E,"ARALIK")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o1" displayName="Tablo1" ref="A1:D41" totalsRowShown="0" headerRowDxfId="94" dataDxfId="93">
  <tableColumns count="4">
    <tableColumn id="4" name="HAMMADDE KODU" dataDxfId="92"/>
    <tableColumn id="1" name="ÜRÜN ADI" dataDxfId="91"/>
    <tableColumn id="2" name="ÜRÜN CİNSİ" dataDxfId="90"/>
    <tableColumn id="3" name="TEDARİKÇİ FİRMA" dataDxfId="89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Tablo2" displayName="Tablo2" ref="A1:F41" totalsRowShown="0" headerRowDxfId="88" dataDxfId="87">
  <autoFilter ref="A1:F41"/>
  <tableColumns count="6">
    <tableColumn id="5" name="HAMMADDE KODU" dataDxfId="86"/>
    <tableColumn id="1" name="ÜRÜN ADI" dataDxfId="85"/>
    <tableColumn id="2" name="ÜRÜN CİNSİ" dataDxfId="84">
      <calculatedColumnFormula>IFERROR(VLOOKUP(Tablo2[[#This Row],[HAMMADDE KODU]],Tablo1[#All],3,0)," ")</calculatedColumnFormula>
    </tableColumn>
    <tableColumn id="3" name="TEDARİKÇİ FİRMA" dataDxfId="83">
      <calculatedColumnFormula>IFERROR(VLOOKUP(Tablo2[[#This Row],[HAMMADDE KODU]],Tablo1[#All],4,0)," ")</calculatedColumnFormula>
    </tableColumn>
    <tableColumn id="4" name="TARİH" dataDxfId="82"/>
    <tableColumn id="6" name="ALINAN KG" dataDxfId="8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o3" displayName="Tablo3" ref="A1:E17" totalsRowShown="0" headerRowDxfId="80" dataDxfId="79">
  <tableColumns count="5">
    <tableColumn id="5" name="HAMMADDE KODU" dataDxfId="78"/>
    <tableColumn id="1" name="ÜRÜN ADI" dataDxfId="77">
      <calculatedColumnFormula>VLOOKUP(Tablo3[[#This Row],[HAMMADDE KODU]],Tablo1[#All],2,0)</calculatedColumnFormula>
    </tableColumn>
    <tableColumn id="2" name="ÜRÜN CİNSİ" dataDxfId="76">
      <calculatedColumnFormula>VLOOKUP(Tablo3[[#This Row],[HAMMADDE KODU]],Tablo1[#All],3,0)</calculatedColumnFormula>
    </tableColumn>
    <tableColumn id="3" name="TEDARİKÇİ FİRMA" dataDxfId="75">
      <calculatedColumnFormula>VLOOKUP(Tablo3[[#This Row],[HAMMADDE KODU]],Tablo1[#All],4,0)</calculatedColumnFormula>
    </tableColumn>
    <tableColumn id="6" name="TÜKETİLEN KG" dataDxfId="74">
      <calculatedColumnFormula>SUMIF(Tablo5[HAMMADDE KODU],Tablo3[[#This Row],[HAMMADDE KODU]],Tablo5[HAMMADDE TÜKETİM KG])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Tablo4" displayName="Tablo4" ref="A1:H17" totalsRowShown="0" headerRowDxfId="73" dataDxfId="72">
  <tableColumns count="8">
    <tableColumn id="4" name="HAMMADDE KODU" dataDxfId="71"/>
    <tableColumn id="1" name="ÜRÜN ADI" dataDxfId="70">
      <calculatedColumnFormula>VLOOKUP(Tablo4[[#This Row],[HAMMADDE KODU]],Tablo1[#All],2,0)</calculatedColumnFormula>
    </tableColumn>
    <tableColumn id="2" name="ÜRÜN CİNSİ" dataDxfId="69">
      <calculatedColumnFormula>VLOOKUP(Tablo4[[#This Row],[HAMMADDE KODU]],Tablo1[#All],3,0)</calculatedColumnFormula>
    </tableColumn>
    <tableColumn id="3" name="TEDARİKÇİ FİRMA" dataDxfId="68">
      <calculatedColumnFormula>VLOOKUP(Tablo4[[#This Row],[HAMMADDE KODU]],Tablo1[#All],4,0)</calculatedColumnFormula>
    </tableColumn>
    <tableColumn id="9" name="ALINAN KG" dataDxfId="67">
      <calculatedColumnFormula>SUMIF(Tablo2[ÜRÜN ADI],Tablo4[[#This Row],[ÜRÜN ADI]],Tablo2[ALINAN KG])</calculatedColumnFormula>
    </tableColumn>
    <tableColumn id="10" name="KULLANILAN KG" dataDxfId="66">
      <calculatedColumnFormula>SUMIF(Tablo3[ÜRÜN ADI],Tablo4[[#This Row],[ÜRÜN ADI]],Tablo3[TÜKETİLEN KG])</calculatedColumnFormula>
    </tableColumn>
    <tableColumn id="6" name="STOK" dataDxfId="65">
      <calculatedColumnFormula>Tablo4[[#This Row],[ALINAN KG]]-Tablo4[[#This Row],[KULLANILAN KG]]</calculatedColumnFormula>
    </tableColumn>
    <tableColumn id="7" name="HATIRLATICI" dataDxfId="0">
      <calculatedColumnFormula>remember(G2)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Tablo211" displayName="Tablo211" ref="A1:E36" totalsRowShown="0" headerRowDxfId="64" dataDxfId="63">
  <tableColumns count="5">
    <tableColumn id="2" name="BOYA KODU" dataDxfId="62"/>
    <tableColumn id="3" name="TEDARİKÇİ FİRMA" dataDxfId="61">
      <calculatedColumnFormula>IFERROR(VLOOKUP(Tablo211[[#This Row],[BOYA KODU]],Tablo14[#All],2,0)," ")</calculatedColumnFormula>
    </tableColumn>
    <tableColumn id="4" name="RENK" dataDxfId="60">
      <calculatedColumnFormula>IFERROR(VLOOKUP(Tablo211[[#This Row],[BOYA KODU]],Tablo14[#All],4,0)," ")</calculatedColumnFormula>
    </tableColumn>
    <tableColumn id="6" name="ALINAN GR" dataDxfId="59"/>
    <tableColumn id="7" name="TARİH" dataDxfId="5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7" name="Tablo14" displayName="Tablo14" ref="A1:G49" totalsRowShown="0" headerRowDxfId="57" dataDxfId="55" headerRowBorderDxfId="56" tableBorderDxfId="54" totalsRowBorderDxfId="53">
  <tableColumns count="7">
    <tableColumn id="2" name="Boya Kodu" dataDxfId="52"/>
    <tableColumn id="6" name="TEDARİKÇİ FİRMA" dataDxfId="51"/>
    <tableColumn id="9" name="KULLANILAN HAMMADDE" dataDxfId="50"/>
    <tableColumn id="3" name="Renk" dataDxfId="49"/>
    <tableColumn id="5" name="TİP" dataDxfId="48"/>
    <tableColumn id="10" name="BOYA ORANI" dataDxfId="47"/>
    <tableColumn id="12" name="Tüketim_x000a_GRAM" dataDxfId="46">
      <calculatedColumnFormula>SUMIF(Tablo5[BOYA KODU],Tablo14[[#This Row],[Boya Kodu]],Tablo5[KULLANILAN BOYA MİKTARI GRAM])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AA572"/>
  <sheetViews>
    <sheetView topLeftCell="H1" workbookViewId="0">
      <pane ySplit="1" topLeftCell="A2" activePane="bottomLeft" state="frozen"/>
      <selection activeCell="F19" sqref="F19"/>
      <selection pane="bottomLeft" activeCell="O35" sqref="O35"/>
    </sheetView>
  </sheetViews>
  <sheetFormatPr defaultRowHeight="15"/>
  <cols>
    <col min="1" max="1" width="17.42578125" style="66" customWidth="1"/>
    <col min="2" max="2" width="15.7109375" style="12" customWidth="1"/>
    <col min="3" max="3" width="34.42578125" style="10" customWidth="1"/>
    <col min="4" max="4" width="11.85546875" style="11" bestFit="1" customWidth="1"/>
    <col min="5" max="5" width="15.28515625" style="12" customWidth="1"/>
    <col min="6" max="6" width="12" style="13" customWidth="1"/>
    <col min="7" max="7" width="10.140625" style="13" customWidth="1"/>
    <col min="8" max="8" width="9.140625" style="12" customWidth="1"/>
    <col min="9" max="9" width="9" style="12" customWidth="1"/>
    <col min="10" max="10" width="11.7109375" style="12" customWidth="1"/>
    <col min="11" max="11" width="12.7109375" style="12" bestFit="1" customWidth="1"/>
    <col min="12" max="12" width="11.85546875" style="12" customWidth="1"/>
    <col min="13" max="13" width="10" style="12" customWidth="1"/>
    <col min="14" max="14" width="12.140625" style="12" customWidth="1"/>
    <col min="15" max="17" width="12.42578125" style="12" customWidth="1"/>
    <col min="18" max="18" width="8.5703125" style="12" customWidth="1"/>
    <col min="19" max="19" width="10.5703125" style="12" customWidth="1"/>
    <col min="20" max="20" width="7.5703125" style="12" customWidth="1"/>
    <col min="21" max="21" width="10" style="12" customWidth="1"/>
    <col min="22" max="22" width="9.140625" style="12"/>
    <col min="23" max="23" width="12.140625" style="12" customWidth="1"/>
    <col min="24" max="24" width="11.85546875" style="13" customWidth="1"/>
    <col min="25" max="25" width="11.85546875" style="14" customWidth="1"/>
    <col min="26" max="26" width="9.5703125" style="12" customWidth="1"/>
    <col min="27" max="27" width="10.28515625" style="12" customWidth="1"/>
    <col min="28" max="16384" width="9.140625" style="12"/>
  </cols>
  <sheetData>
    <row r="1" spans="1:27" s="15" customFormat="1" ht="105" customHeight="1">
      <c r="A1" s="67" t="s">
        <v>243</v>
      </c>
      <c r="B1" s="15" t="s">
        <v>0</v>
      </c>
      <c r="C1" s="16" t="s">
        <v>1</v>
      </c>
      <c r="D1" s="17" t="s">
        <v>2</v>
      </c>
      <c r="E1" s="15" t="s">
        <v>3</v>
      </c>
      <c r="F1" s="18" t="s">
        <v>4</v>
      </c>
      <c r="G1" s="18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8" t="s">
        <v>22</v>
      </c>
      <c r="Y1" s="19" t="s">
        <v>23</v>
      </c>
      <c r="Z1" s="15" t="s">
        <v>24</v>
      </c>
      <c r="AA1" s="15" t="s">
        <v>25</v>
      </c>
    </row>
    <row r="2" spans="1:27">
      <c r="A2" s="66">
        <v>170920</v>
      </c>
      <c r="B2" s="66" t="s">
        <v>267</v>
      </c>
      <c r="C2" s="10" t="str">
        <f>IFERROR(VLOOKUP(Tablo5[[#This Row],[ÜRÜN KODU]],'YMKODLARI '!$A$1:$K$348,2,0)," ")</f>
        <v>GENİŞ AĞIZ BİBERON UCU</v>
      </c>
      <c r="D2" s="11">
        <v>44089</v>
      </c>
      <c r="E2" s="66" t="s">
        <v>26</v>
      </c>
      <c r="F2" s="13">
        <v>0.33333333333333331</v>
      </c>
      <c r="G2" s="13">
        <v>0.75</v>
      </c>
      <c r="H2" s="63">
        <f>IFERROR(VLOOKUP(Tablo5[[#This Row],[ÜRÜN KODU]],'YMKODLARI '!$A$1:$K$348,3,0)," ")</f>
        <v>6</v>
      </c>
      <c r="I2" s="63">
        <f>IFERROR(VLOOKUP(Tablo5[[#This Row],[ÜRÜN KODU]],'YMKODLARI '!$A$1:$K$348,4,0)," ")</f>
        <v>45</v>
      </c>
      <c r="J2" s="63">
        <v>3000</v>
      </c>
      <c r="K2" s="63" t="str">
        <f>IFERROR(VLOOKUP(Tablo5[[#This Row],[ÜRÜN KODU]],'YMKODLARI '!$A$1:$K$348,9,0)," ")</f>
        <v>Şeffaf</v>
      </c>
      <c r="L2" s="63" t="str">
        <f>IFERROR(VLOOKUP(Tablo5[[#This Row],[BOYA KODU]],Tablo14[#All],4,0)," ")</f>
        <v xml:space="preserve"> </v>
      </c>
      <c r="M2" s="63" t="str">
        <f>IFERROR(VLOOKUP(Tablo5[[#This Row],[BOYA KODU]],Tablo14[#All],6,0)," ")</f>
        <v xml:space="preserve"> </v>
      </c>
      <c r="N2" s="63" t="str">
        <f t="shared" ref="N2:N65" si="0">IFERROR((J2*R2)*M2," ")</f>
        <v xml:space="preserve"> </v>
      </c>
      <c r="O2" s="63" t="str">
        <f>IFERROR(VLOOKUP(Tablo5[[#This Row],[ÜRÜN KODU]],'YMKODLARI '!$A$1:$K$348,8,0)," ")</f>
        <v>HM 003</v>
      </c>
      <c r="P2" s="63" t="str">
        <f>IFERROR(VLOOKUP(Tablo5[[#This Row],[HAMMADDE KODU]],Tablo1[#All],3,0)," ")</f>
        <v>LSR 45</v>
      </c>
      <c r="Q2" s="63" t="str">
        <f>IFERROR(VLOOKUP(Tablo5[[#This Row],[HAMMADDE KODU]],Tablo1[#All],4,0)," ")</f>
        <v>SETA</v>
      </c>
      <c r="R2" s="63">
        <f>IFERROR(VLOOKUP(Tablo5[[#This Row],[ÜRÜN KODU]],'YMKODLARI '!$A$1:$K$348,5,0)," ")</f>
        <v>58.8</v>
      </c>
      <c r="S2" s="63">
        <f>IFERROR(VLOOKUP(Tablo5[[#This Row],[ÜRÜN KODU]],'YMKODLARI '!$A$1:$K$348,6,0)," ")</f>
        <v>52.5</v>
      </c>
      <c r="T2" s="63">
        <f>IFERROR(Tablo5[[#This Row],[YOLLUK HARİÇ BASKI GRAMI]]/Tablo5[[#This Row],[KALIP GÖZ ADEDİ]]," ")</f>
        <v>8.75</v>
      </c>
      <c r="U2" s="63">
        <f>IFERROR(R2-S2," ")</f>
        <v>6.2999999999999972</v>
      </c>
      <c r="V2" s="63"/>
      <c r="W2" s="63">
        <f t="shared" ref="W2:W65" si="1">IFERROR(V2+(S2*J2) /1000," ")</f>
        <v>157.5</v>
      </c>
      <c r="X2" s="13">
        <f>IFERROR(24-(F2-G2)," ")</f>
        <v>24.416666666666668</v>
      </c>
      <c r="Y2" s="14">
        <f>IFERROR((X2-INT(X2))*24," ")</f>
        <v>10.000000000000028</v>
      </c>
      <c r="Z2" s="63">
        <f>IFERROR(I2*J2/3600," ")</f>
        <v>37.5</v>
      </c>
      <c r="AA2" s="63">
        <f>IFERROR(J2*H2," " )</f>
        <v>18000</v>
      </c>
    </row>
    <row r="3" spans="1:27">
      <c r="A3" s="66">
        <v>170920</v>
      </c>
      <c r="B3" s="66" t="s">
        <v>268</v>
      </c>
      <c r="C3" s="10" t="str">
        <f>IFERROR(VLOOKUP(Tablo5[[#This Row],[ÜRÜN KODU]],'YMKODLARI '!$A$1:$K$348,2,0)," ")</f>
        <v>AKITMAZ BİBERON UCU</v>
      </c>
      <c r="D3" s="11">
        <v>44090</v>
      </c>
      <c r="E3" s="66" t="s">
        <v>26</v>
      </c>
      <c r="F3" s="13">
        <v>0.33333333333333331</v>
      </c>
      <c r="G3" s="13">
        <v>0.75</v>
      </c>
      <c r="H3" s="66">
        <f>IFERROR(VLOOKUP(Tablo5[[#This Row],[ÜRÜN KODU]],'YMKODLARI '!$A$1:$K$348,3,0)," ")</f>
        <v>6</v>
      </c>
      <c r="I3" s="66">
        <f>IFERROR(VLOOKUP(Tablo5[[#This Row],[ÜRÜN KODU]],'YMKODLARI '!$A$1:$K$348,4,0)," ")</f>
        <v>0</v>
      </c>
      <c r="J3" s="63">
        <v>2000</v>
      </c>
      <c r="K3" s="66" t="str">
        <f>IFERROR(VLOOKUP(Tablo5[[#This Row],[ÜRÜN KODU]],'YMKODLARI '!$A$1:$K$348,9,0)," ")</f>
        <v>Şeffaf</v>
      </c>
      <c r="L3" s="63" t="str">
        <f>IFERROR(VLOOKUP(Tablo5[[#This Row],[BOYA KODU]],Tablo14[#All],4,0)," ")</f>
        <v xml:space="preserve"> </v>
      </c>
      <c r="M3" s="63" t="str">
        <f>IFERROR(VLOOKUP(Tablo5[[#This Row],[BOYA KODU]],Tablo14[#All],6,0)," ")</f>
        <v xml:space="preserve"> </v>
      </c>
      <c r="N3" s="63" t="str">
        <f t="shared" si="0"/>
        <v xml:space="preserve"> </v>
      </c>
      <c r="O3" s="66" t="str">
        <f>IFERROR(VLOOKUP(Tablo5[[#This Row],[ÜRÜN KODU]],'YMKODLARI '!$A$1:$K$348,8,0)," ")</f>
        <v>HM 003</v>
      </c>
      <c r="P3" s="63" t="str">
        <f>IFERROR(VLOOKUP(Tablo5[[#This Row],[HAMMADDE KODU]],Tablo1[#All],3,0)," ")</f>
        <v>LSR 45</v>
      </c>
      <c r="Q3" s="63" t="str">
        <f>IFERROR(VLOOKUP(Tablo5[[#This Row],[HAMMADDE KODU]],Tablo1[#All],4,0)," ")</f>
        <v>SETA</v>
      </c>
      <c r="R3" s="66">
        <f>IFERROR(VLOOKUP(Tablo5[[#This Row],[ÜRÜN KODU]],'YMKODLARI '!$A$1:$K$348,5,0)," ")</f>
        <v>0</v>
      </c>
      <c r="S3" s="66">
        <f>IFERROR(VLOOKUP(Tablo5[[#This Row],[ÜRÜN KODU]],'YMKODLARI '!$A$1:$K$348,6,0)," ")</f>
        <v>0</v>
      </c>
      <c r="T3" s="63">
        <f>IFERROR(Tablo5[[#This Row],[YOLLUK HARİÇ BASKI GRAMI]]/Tablo5[[#This Row],[KALIP GÖZ ADEDİ]]," ")</f>
        <v>0</v>
      </c>
      <c r="U3" s="63">
        <f t="shared" ref="U3:U66" si="2">IFERROR(R3-S3," ")</f>
        <v>0</v>
      </c>
      <c r="V3" s="63"/>
      <c r="W3" s="63">
        <f t="shared" si="1"/>
        <v>0</v>
      </c>
      <c r="X3" s="13">
        <f t="shared" ref="X3:X66" si="3">IFERROR(24-(F3-G3)," ")</f>
        <v>24.416666666666668</v>
      </c>
      <c r="Y3" s="14">
        <f t="shared" ref="Y3:Y66" si="4">IFERROR((X3-INT(X3))*24," ")</f>
        <v>10.000000000000028</v>
      </c>
      <c r="Z3" s="63">
        <f t="shared" ref="Z3:Z66" si="5">IFERROR(I3*J3/3600," ")</f>
        <v>0</v>
      </c>
      <c r="AA3" s="63">
        <f t="shared" ref="AA3:AA66" si="6">IFERROR(J3*H3," " )</f>
        <v>12000</v>
      </c>
    </row>
    <row r="4" spans="1:27">
      <c r="A4" s="66">
        <v>170920</v>
      </c>
      <c r="B4" s="66" t="s">
        <v>269</v>
      </c>
      <c r="C4" s="10" t="str">
        <f>IFERROR(VLOOKUP(Tablo5[[#This Row],[ÜRÜN KODU]],'YMKODLARI '!$A$1:$K$348,2,0)," ")</f>
        <v>PRAMATÜRE BİBERON UCU</v>
      </c>
      <c r="D4" s="11">
        <v>44091</v>
      </c>
      <c r="E4" s="66" t="s">
        <v>26</v>
      </c>
      <c r="F4" s="13">
        <v>0.33333333333333331</v>
      </c>
      <c r="G4" s="13">
        <v>0.75</v>
      </c>
      <c r="H4" s="66">
        <f>IFERROR(VLOOKUP(Tablo5[[#This Row],[ÜRÜN KODU]],'YMKODLARI '!$A$1:$K$348,3,0)," ")</f>
        <v>8</v>
      </c>
      <c r="I4" s="66">
        <f>IFERROR(VLOOKUP(Tablo5[[#This Row],[ÜRÜN KODU]],'YMKODLARI '!$A$1:$K$348,4,0)," ")</f>
        <v>0</v>
      </c>
      <c r="J4" s="63">
        <v>1000</v>
      </c>
      <c r="K4" s="66" t="str">
        <f>IFERROR(VLOOKUP(Tablo5[[#This Row],[ÜRÜN KODU]],'YMKODLARI '!$A$1:$K$348,9,0)," ")</f>
        <v>Şeffaf</v>
      </c>
      <c r="L4" s="63" t="str">
        <f>IFERROR(VLOOKUP(Tablo5[[#This Row],[BOYA KODU]],Tablo14[#All],4,0)," ")</f>
        <v xml:space="preserve"> </v>
      </c>
      <c r="M4" s="63" t="str">
        <f>IFERROR(VLOOKUP(Tablo5[[#This Row],[BOYA KODU]],Tablo14[#All],6,0)," ")</f>
        <v xml:space="preserve"> </v>
      </c>
      <c r="N4" s="63" t="str">
        <f t="shared" si="0"/>
        <v xml:space="preserve"> </v>
      </c>
      <c r="O4" s="66" t="str">
        <f>IFERROR(VLOOKUP(Tablo5[[#This Row],[ÜRÜN KODU]],'YMKODLARI '!$A$1:$K$348,8,0)," ")</f>
        <v>HM 003</v>
      </c>
      <c r="P4" s="63" t="str">
        <f>IFERROR(VLOOKUP(Tablo5[[#This Row],[HAMMADDE KODU]],Tablo1[#All],3,0)," ")</f>
        <v>LSR 45</v>
      </c>
      <c r="Q4" s="63" t="str">
        <f>IFERROR(VLOOKUP(Tablo5[[#This Row],[HAMMADDE KODU]],Tablo1[#All],4,0)," ")</f>
        <v>SETA</v>
      </c>
      <c r="R4" s="66">
        <f>IFERROR(VLOOKUP(Tablo5[[#This Row],[ÜRÜN KODU]],'YMKODLARI '!$A$1:$K$348,5,0)," ")</f>
        <v>0</v>
      </c>
      <c r="S4" s="66">
        <f>IFERROR(VLOOKUP(Tablo5[[#This Row],[ÜRÜN KODU]],'YMKODLARI '!$A$1:$K$348,6,0)," ")</f>
        <v>0</v>
      </c>
      <c r="T4" s="63">
        <f>IFERROR(Tablo5[[#This Row],[YOLLUK HARİÇ BASKI GRAMI]]/Tablo5[[#This Row],[KALIP GÖZ ADEDİ]]," ")</f>
        <v>0</v>
      </c>
      <c r="U4" s="63">
        <f t="shared" si="2"/>
        <v>0</v>
      </c>
      <c r="V4" s="63"/>
      <c r="W4" s="63">
        <f t="shared" si="1"/>
        <v>0</v>
      </c>
      <c r="X4" s="13">
        <f t="shared" si="3"/>
        <v>24.416666666666668</v>
      </c>
      <c r="Y4" s="14">
        <f t="shared" si="4"/>
        <v>10.000000000000028</v>
      </c>
      <c r="Z4" s="63">
        <f t="shared" si="5"/>
        <v>0</v>
      </c>
      <c r="AA4" s="63">
        <f t="shared" si="6"/>
        <v>8000</v>
      </c>
    </row>
    <row r="5" spans="1:27">
      <c r="A5" s="66">
        <v>170920</v>
      </c>
      <c r="B5" s="66" t="s">
        <v>270</v>
      </c>
      <c r="C5" s="10" t="str">
        <f>IFERROR(VLOOKUP(Tablo5[[#This Row],[ÜRÜN KODU]],'YMKODLARI '!$A$1:$K$348,2,0)," ")</f>
        <v xml:space="preserve">SİLİKON MAMA KAŞIĞI UCU </v>
      </c>
      <c r="D5" s="11">
        <v>44092</v>
      </c>
      <c r="E5" s="66" t="s">
        <v>26</v>
      </c>
      <c r="F5" s="13">
        <v>0.33333333333333331</v>
      </c>
      <c r="G5" s="13">
        <v>0.75</v>
      </c>
      <c r="H5" s="66">
        <f>IFERROR(VLOOKUP(Tablo5[[#This Row],[ÜRÜN KODU]],'YMKODLARI '!$A$1:$K$348,3,0)," ")</f>
        <v>8</v>
      </c>
      <c r="I5" s="66">
        <f>IFERROR(VLOOKUP(Tablo5[[#This Row],[ÜRÜN KODU]],'YMKODLARI '!$A$1:$K$348,4,0)," ")</f>
        <v>22</v>
      </c>
      <c r="J5" s="63">
        <v>3000</v>
      </c>
      <c r="K5" s="66" t="str">
        <f>IFERROR(VLOOKUP(Tablo5[[#This Row],[ÜRÜN KODU]],'YMKODLARI '!$A$1:$K$348,9,0)," ")</f>
        <v>Şeffaf</v>
      </c>
      <c r="L5" s="63" t="str">
        <f>IFERROR(VLOOKUP(Tablo5[[#This Row],[BOYA KODU]],Tablo14[#All],4,0)," ")</f>
        <v xml:space="preserve"> </v>
      </c>
      <c r="M5" s="63" t="str">
        <f>IFERROR(VLOOKUP(Tablo5[[#This Row],[BOYA KODU]],Tablo14[#All],6,0)," ")</f>
        <v xml:space="preserve"> </v>
      </c>
      <c r="N5" s="63" t="str">
        <f t="shared" si="0"/>
        <v xml:space="preserve"> </v>
      </c>
      <c r="O5" s="66" t="str">
        <f>IFERROR(VLOOKUP(Tablo5[[#This Row],[ÜRÜN KODU]],'YMKODLARI '!$A$1:$K$348,8,0)," ")</f>
        <v>HM 005</v>
      </c>
      <c r="P5" s="63" t="str">
        <f>IFERROR(VLOOKUP(Tablo5[[#This Row],[HAMMADDE KODU]],Tablo1[#All],3,0)," ")</f>
        <v>LSR 70</v>
      </c>
      <c r="Q5" s="63" t="str">
        <f>IFERROR(VLOOKUP(Tablo5[[#This Row],[HAMMADDE KODU]],Tablo1[#All],4,0)," ")</f>
        <v>TERRA</v>
      </c>
      <c r="R5" s="66">
        <f>IFERROR(VLOOKUP(Tablo5[[#This Row],[ÜRÜN KODU]],'YMKODLARI '!$A$1:$K$348,5,0)," ")</f>
        <v>42.8</v>
      </c>
      <c r="S5" s="66">
        <f>IFERROR(VLOOKUP(Tablo5[[#This Row],[ÜRÜN KODU]],'YMKODLARI '!$A$1:$K$348,6,0)," ")</f>
        <v>42</v>
      </c>
      <c r="T5" s="63">
        <f>IFERROR(Tablo5[[#This Row],[YOLLUK HARİÇ BASKI GRAMI]]/Tablo5[[#This Row],[KALIP GÖZ ADEDİ]]," ")</f>
        <v>5.25</v>
      </c>
      <c r="U5" s="63">
        <f t="shared" si="2"/>
        <v>0.79999999999999716</v>
      </c>
      <c r="V5" s="63"/>
      <c r="W5" s="63">
        <f t="shared" si="1"/>
        <v>126</v>
      </c>
      <c r="X5" s="13">
        <f t="shared" si="3"/>
        <v>24.416666666666668</v>
      </c>
      <c r="Y5" s="14">
        <f t="shared" si="4"/>
        <v>10.000000000000028</v>
      </c>
      <c r="Z5" s="63">
        <f t="shared" si="5"/>
        <v>18.333333333333332</v>
      </c>
      <c r="AA5" s="63">
        <f t="shared" si="6"/>
        <v>24000</v>
      </c>
    </row>
    <row r="6" spans="1:27">
      <c r="A6" s="66">
        <v>170920</v>
      </c>
      <c r="B6" s="66" t="s">
        <v>490</v>
      </c>
      <c r="C6" s="10" t="str">
        <f>IFERROR(VLOOKUP(Tablo5[[#This Row],[ÜRÜN KODU]],'YMKODLARI '!$A$1:$K$348,2,0)," ")</f>
        <v>KLASİK EMZİK UÇ NO 2</v>
      </c>
      <c r="D6" s="11">
        <v>44093</v>
      </c>
      <c r="E6" s="66" t="s">
        <v>26</v>
      </c>
      <c r="F6" s="13">
        <v>0.33333333333333331</v>
      </c>
      <c r="G6" s="13">
        <v>0.66666666666666663</v>
      </c>
      <c r="H6" s="66">
        <f>IFERROR(VLOOKUP(Tablo5[[#This Row],[ÜRÜN KODU]],'YMKODLARI '!$A$1:$K$348,3,0)," ")</f>
        <v>8</v>
      </c>
      <c r="I6" s="66">
        <f>IFERROR(VLOOKUP(Tablo5[[#This Row],[ÜRÜN KODU]],'YMKODLARI '!$A$1:$K$348,4,0)," ")</f>
        <v>38.5</v>
      </c>
      <c r="J6" s="63">
        <v>250</v>
      </c>
      <c r="K6" s="66" t="str">
        <f>IFERROR(VLOOKUP(Tablo5[[#This Row],[ÜRÜN KODU]],'YMKODLARI '!$A$1:$K$348,9,0)," ")</f>
        <v>Şeffaf</v>
      </c>
      <c r="L6" s="63" t="str">
        <f>IFERROR(VLOOKUP(Tablo5[[#This Row],[BOYA KODU]],Tablo14[#All],4,0)," ")</f>
        <v xml:space="preserve"> </v>
      </c>
      <c r="M6" s="63" t="str">
        <f>IFERROR(VLOOKUP(Tablo5[[#This Row],[BOYA KODU]],Tablo14[#All],6,0)," ")</f>
        <v xml:space="preserve"> </v>
      </c>
      <c r="N6" s="63" t="str">
        <f t="shared" si="0"/>
        <v xml:space="preserve"> </v>
      </c>
      <c r="O6" s="66" t="str">
        <f>IFERROR(VLOOKUP(Tablo5[[#This Row],[ÜRÜN KODU]],'YMKODLARI '!$A$1:$K$348,8,0)," ")</f>
        <v>HM 003</v>
      </c>
      <c r="P6" s="63" t="str">
        <f>IFERROR(VLOOKUP(Tablo5[[#This Row],[HAMMADDE KODU]],Tablo1[#All],3,0)," ")</f>
        <v>LSR 45</v>
      </c>
      <c r="Q6" s="63" t="str">
        <f>IFERROR(VLOOKUP(Tablo5[[#This Row],[HAMMADDE KODU]],Tablo1[#All],4,0)," ")</f>
        <v>SETA</v>
      </c>
      <c r="R6" s="66">
        <f>IFERROR(VLOOKUP(Tablo5[[#This Row],[ÜRÜN KODU]],'YMKODLARI '!$A$1:$K$348,5,0)," ")</f>
        <v>26.9</v>
      </c>
      <c r="S6" s="66">
        <f>IFERROR(VLOOKUP(Tablo5[[#This Row],[ÜRÜN KODU]],'YMKODLARI '!$A$1:$K$348,6,0)," ")</f>
        <v>20.9</v>
      </c>
      <c r="T6" s="63">
        <f>IFERROR(Tablo5[[#This Row],[YOLLUK HARİÇ BASKI GRAMI]]/Tablo5[[#This Row],[KALIP GÖZ ADEDİ]]," ")</f>
        <v>2.6124999999999998</v>
      </c>
      <c r="U6" s="63">
        <f t="shared" si="2"/>
        <v>6</v>
      </c>
      <c r="V6" s="63"/>
      <c r="W6" s="63">
        <f t="shared" si="1"/>
        <v>5.2249999999999996</v>
      </c>
      <c r="X6" s="13">
        <f t="shared" si="3"/>
        <v>24.333333333333332</v>
      </c>
      <c r="Y6" s="14">
        <f t="shared" si="4"/>
        <v>7.9999999999999716</v>
      </c>
      <c r="Z6" s="63">
        <f t="shared" si="5"/>
        <v>2.6736111111111112</v>
      </c>
      <c r="AA6" s="63">
        <f t="shared" si="6"/>
        <v>2000</v>
      </c>
    </row>
    <row r="7" spans="1:27">
      <c r="A7" s="66">
        <v>170920</v>
      </c>
      <c r="B7" s="66" t="s">
        <v>278</v>
      </c>
      <c r="C7" s="10" t="str">
        <f>IFERROR(VLOOKUP(Tablo5[[#This Row],[ÜRÜN KODU]],'YMKODLARI '!$A$1:$K$348,2,0)," ")</f>
        <v>SİLİKON GÖĞÜS KORUYUCU</v>
      </c>
      <c r="D7" s="11">
        <v>44094</v>
      </c>
      <c r="E7" s="66" t="s">
        <v>26</v>
      </c>
      <c r="F7" s="13">
        <v>0.33333333333333331</v>
      </c>
      <c r="G7" s="13">
        <v>0.73611111111111116</v>
      </c>
      <c r="H7" s="66">
        <f>IFERROR(VLOOKUP(Tablo5[[#This Row],[ÜRÜN KODU]],'YMKODLARI '!$A$1:$K$348,3,0)," ")</f>
        <v>2</v>
      </c>
      <c r="I7" s="66">
        <f>IFERROR(VLOOKUP(Tablo5[[#This Row],[ÜRÜN KODU]],'YMKODLARI '!$A$1:$K$348,4,0)," ")</f>
        <v>0</v>
      </c>
      <c r="J7" s="63">
        <v>1112</v>
      </c>
      <c r="K7" s="66" t="str">
        <f>IFERROR(VLOOKUP(Tablo5[[#This Row],[ÜRÜN KODU]],'YMKODLARI '!$A$1:$K$348,9,0)," ")</f>
        <v>Şeffaf</v>
      </c>
      <c r="L7" s="63" t="str">
        <f>IFERROR(VLOOKUP(Tablo5[[#This Row],[BOYA KODU]],Tablo14[#All],4,0)," ")</f>
        <v xml:space="preserve"> </v>
      </c>
      <c r="M7" s="63" t="str">
        <f>IFERROR(VLOOKUP(Tablo5[[#This Row],[BOYA KODU]],Tablo14[#All],6,0)," ")</f>
        <v xml:space="preserve"> </v>
      </c>
      <c r="N7" s="63" t="str">
        <f t="shared" si="0"/>
        <v xml:space="preserve"> </v>
      </c>
      <c r="O7" s="66" t="str">
        <f>IFERROR(VLOOKUP(Tablo5[[#This Row],[ÜRÜN KODU]],'YMKODLARI '!$A$1:$K$348,8,0)," ")</f>
        <v>HM 003</v>
      </c>
      <c r="P7" s="63" t="str">
        <f>IFERROR(VLOOKUP(Tablo5[[#This Row],[HAMMADDE KODU]],Tablo1[#All],3,0)," ")</f>
        <v>LSR 45</v>
      </c>
      <c r="Q7" s="63" t="str">
        <f>IFERROR(VLOOKUP(Tablo5[[#This Row],[HAMMADDE KODU]],Tablo1[#All],4,0)," ")</f>
        <v>SETA</v>
      </c>
      <c r="R7" s="66">
        <f>IFERROR(VLOOKUP(Tablo5[[#This Row],[ÜRÜN KODU]],'YMKODLARI '!$A$1:$K$348,5,0)," ")</f>
        <v>0</v>
      </c>
      <c r="S7" s="66">
        <f>IFERROR(VLOOKUP(Tablo5[[#This Row],[ÜRÜN KODU]],'YMKODLARI '!$A$1:$K$348,6,0)," ")</f>
        <v>0</v>
      </c>
      <c r="T7" s="63">
        <f>IFERROR(Tablo5[[#This Row],[YOLLUK HARİÇ BASKI GRAMI]]/Tablo5[[#This Row],[KALIP GÖZ ADEDİ]]," ")</f>
        <v>0</v>
      </c>
      <c r="U7" s="63">
        <f t="shared" si="2"/>
        <v>0</v>
      </c>
      <c r="V7" s="63"/>
      <c r="W7" s="63">
        <f t="shared" si="1"/>
        <v>0</v>
      </c>
      <c r="X7" s="13">
        <f t="shared" si="3"/>
        <v>24.402777777777779</v>
      </c>
      <c r="Y7" s="14">
        <f t="shared" si="4"/>
        <v>9.6666666666666856</v>
      </c>
      <c r="Z7" s="63">
        <f t="shared" si="5"/>
        <v>0</v>
      </c>
      <c r="AA7" s="63">
        <f t="shared" si="6"/>
        <v>2224</v>
      </c>
    </row>
    <row r="8" spans="1:27">
      <c r="B8" s="66" t="s">
        <v>279</v>
      </c>
      <c r="C8" s="10" t="str">
        <f>IFERROR(VLOOKUP(Tablo5[[#This Row],[ÜRÜN KODU]],'YMKODLARI '!$A$1:$K$348,2,0)," ")</f>
        <v>SİLİKON  MEMBRAN TİRLE</v>
      </c>
      <c r="E8" s="63"/>
      <c r="H8" s="66">
        <f>IFERROR(VLOOKUP(Tablo5[[#This Row],[ÜRÜN KODU]],'YMKODLARI '!$A$1:$K$348,3,0)," ")</f>
        <v>16</v>
      </c>
      <c r="I8" s="66">
        <f>IFERROR(VLOOKUP(Tablo5[[#This Row],[ÜRÜN KODU]],'YMKODLARI '!$A$1:$K$348,4,0)," ")</f>
        <v>0</v>
      </c>
      <c r="J8" s="63">
        <v>850</v>
      </c>
      <c r="K8" s="66" t="str">
        <f>IFERROR(VLOOKUP(Tablo5[[#This Row],[ÜRÜN KODU]],'YMKODLARI '!$A$1:$K$348,9,0)," ")</f>
        <v>Şeffaf</v>
      </c>
      <c r="L8" s="63" t="str">
        <f>IFERROR(VLOOKUP(Tablo5[[#This Row],[BOYA KODU]],Tablo14[#All],4,0)," ")</f>
        <v xml:space="preserve"> </v>
      </c>
      <c r="M8" s="63" t="str">
        <f>IFERROR(VLOOKUP(Tablo5[[#This Row],[BOYA KODU]],Tablo14[#All],6,0)," ")</f>
        <v xml:space="preserve"> </v>
      </c>
      <c r="N8" s="63" t="str">
        <f t="shared" si="0"/>
        <v xml:space="preserve"> </v>
      </c>
      <c r="O8" s="66" t="str">
        <f>IFERROR(VLOOKUP(Tablo5[[#This Row],[ÜRÜN KODU]],'YMKODLARI '!$A$1:$K$348,8,0)," ")</f>
        <v>HM 003</v>
      </c>
      <c r="P8" s="63" t="str">
        <f>IFERROR(VLOOKUP(Tablo5[[#This Row],[HAMMADDE KODU]],Tablo1[#All],3,0)," ")</f>
        <v>LSR 45</v>
      </c>
      <c r="Q8" s="63" t="str">
        <f>IFERROR(VLOOKUP(Tablo5[[#This Row],[HAMMADDE KODU]],Tablo1[#All],4,0)," ")</f>
        <v>SETA</v>
      </c>
      <c r="R8" s="66">
        <f>IFERROR(VLOOKUP(Tablo5[[#This Row],[ÜRÜN KODU]],'YMKODLARI '!$A$1:$K$348,5,0)," ")</f>
        <v>0</v>
      </c>
      <c r="S8" s="66">
        <f>IFERROR(VLOOKUP(Tablo5[[#This Row],[ÜRÜN KODU]],'YMKODLARI '!$A$1:$K$348,6,0)," ")</f>
        <v>0</v>
      </c>
      <c r="T8" s="63">
        <f>IFERROR(Tablo5[[#This Row],[YOLLUK HARİÇ BASKI GRAMI]]/Tablo5[[#This Row],[KALIP GÖZ ADEDİ]]," ")</f>
        <v>0</v>
      </c>
      <c r="U8" s="63">
        <f t="shared" si="2"/>
        <v>0</v>
      </c>
      <c r="V8" s="63"/>
      <c r="W8" s="63">
        <f t="shared" si="1"/>
        <v>0</v>
      </c>
      <c r="X8" s="13">
        <f t="shared" si="3"/>
        <v>24</v>
      </c>
      <c r="Y8" s="14">
        <f t="shared" si="4"/>
        <v>0</v>
      </c>
      <c r="Z8" s="63">
        <f t="shared" si="5"/>
        <v>0</v>
      </c>
      <c r="AA8" s="63">
        <f t="shared" si="6"/>
        <v>13600</v>
      </c>
    </row>
    <row r="9" spans="1:27">
      <c r="B9" s="66" t="s">
        <v>261</v>
      </c>
      <c r="C9" s="10" t="str">
        <f>IFERROR(VLOOKUP(Tablo5[[#This Row],[ÜRÜN KODU]],'YMKODLARI '!$A$1:$K$348,2,0)," ")</f>
        <v>BİBERON KLASİK  UC 1 NO</v>
      </c>
      <c r="E9" s="63"/>
      <c r="H9" s="66">
        <f>IFERROR(VLOOKUP(Tablo5[[#This Row],[ÜRÜN KODU]],'YMKODLARI '!$A$1:$K$348,3,0)," ")</f>
        <v>8</v>
      </c>
      <c r="I9" s="66">
        <f>IFERROR(VLOOKUP(Tablo5[[#This Row],[ÜRÜN KODU]],'YMKODLARI '!$A$1:$K$348,4,0)," ")</f>
        <v>36</v>
      </c>
      <c r="J9" s="63">
        <v>250</v>
      </c>
      <c r="K9" s="66" t="str">
        <f>IFERROR(VLOOKUP(Tablo5[[#This Row],[ÜRÜN KODU]],'YMKODLARI '!$A$1:$K$348,9,0)," ")</f>
        <v>Şeffaf</v>
      </c>
      <c r="L9" s="63" t="str">
        <f>IFERROR(VLOOKUP(Tablo5[[#This Row],[BOYA KODU]],Tablo14[#All],4,0)," ")</f>
        <v xml:space="preserve"> </v>
      </c>
      <c r="M9" s="63" t="str">
        <f>IFERROR(VLOOKUP(Tablo5[[#This Row],[BOYA KODU]],Tablo14[#All],6,0)," ")</f>
        <v xml:space="preserve"> </v>
      </c>
      <c r="N9" s="63" t="str">
        <f t="shared" si="0"/>
        <v xml:space="preserve"> </v>
      </c>
      <c r="O9" s="66" t="str">
        <f>IFERROR(VLOOKUP(Tablo5[[#This Row],[ÜRÜN KODU]],'YMKODLARI '!$A$1:$K$348,8,0)," ")</f>
        <v>HM 003</v>
      </c>
      <c r="P9" s="63" t="str">
        <f>IFERROR(VLOOKUP(Tablo5[[#This Row],[HAMMADDE KODU]],Tablo1[#All],3,0)," ")</f>
        <v>LSR 45</v>
      </c>
      <c r="Q9" s="63" t="str">
        <f>IFERROR(VLOOKUP(Tablo5[[#This Row],[HAMMADDE KODU]],Tablo1[#All],4,0)," ")</f>
        <v>SETA</v>
      </c>
      <c r="R9" s="66">
        <f>IFERROR(VLOOKUP(Tablo5[[#This Row],[ÜRÜN KODU]],'YMKODLARI '!$A$1:$K$348,5,0)," ")</f>
        <v>51.7</v>
      </c>
      <c r="S9" s="66">
        <f>IFERROR(VLOOKUP(Tablo5[[#This Row],[ÜRÜN KODU]],'YMKODLARI '!$A$1:$K$348,6,0)," ")</f>
        <v>44.5</v>
      </c>
      <c r="T9" s="63">
        <f>IFERROR(Tablo5[[#This Row],[YOLLUK HARİÇ BASKI GRAMI]]/Tablo5[[#This Row],[KALIP GÖZ ADEDİ]]," ")</f>
        <v>5.5625</v>
      </c>
      <c r="U9" s="63">
        <f t="shared" si="2"/>
        <v>7.2000000000000028</v>
      </c>
      <c r="V9" s="63"/>
      <c r="W9" s="63">
        <f t="shared" si="1"/>
        <v>11.125</v>
      </c>
      <c r="X9" s="13">
        <f t="shared" si="3"/>
        <v>24</v>
      </c>
      <c r="Y9" s="14">
        <f t="shared" si="4"/>
        <v>0</v>
      </c>
      <c r="Z9" s="63">
        <f t="shared" si="5"/>
        <v>2.5</v>
      </c>
      <c r="AA9" s="63">
        <f t="shared" si="6"/>
        <v>2000</v>
      </c>
    </row>
    <row r="10" spans="1:27">
      <c r="B10" s="63"/>
      <c r="C10" s="10" t="str">
        <f>IFERROR(VLOOKUP(Tablo5[[#This Row],[ÜRÜN KODU]],'YMKODLARI '!$A$1:$K$348,2,0)," ")</f>
        <v xml:space="preserve"> </v>
      </c>
      <c r="E10" s="63"/>
      <c r="H10" s="66" t="str">
        <f>IFERROR(VLOOKUP(Tablo5[[#This Row],[ÜRÜN KODU]],'YMKODLARI '!$A$1:$K$348,3,0)," ")</f>
        <v xml:space="preserve"> </v>
      </c>
      <c r="I10" s="66" t="str">
        <f>IFERROR(VLOOKUP(Tablo5[[#This Row],[ÜRÜN KODU]],'YMKODLARI '!$A$1:$K$348,4,0)," ")</f>
        <v xml:space="preserve"> </v>
      </c>
      <c r="J10" s="63"/>
      <c r="K10" s="66" t="str">
        <f>IFERROR(VLOOKUP(Tablo5[[#This Row],[ÜRÜN KODU]],'YMKODLARI '!$A$1:$K$348,9,0)," ")</f>
        <v xml:space="preserve"> </v>
      </c>
      <c r="L10" s="63" t="str">
        <f>IFERROR(VLOOKUP(Tablo5[[#This Row],[BOYA KODU]],Tablo14[#All],4,0)," ")</f>
        <v xml:space="preserve"> </v>
      </c>
      <c r="M10" s="63" t="str">
        <f>IFERROR(VLOOKUP(Tablo5[[#This Row],[BOYA KODU]],Tablo14[#All],6,0)," ")</f>
        <v xml:space="preserve"> </v>
      </c>
      <c r="N10" s="63" t="str">
        <f t="shared" si="0"/>
        <v xml:space="preserve"> </v>
      </c>
      <c r="O10" s="66" t="str">
        <f>IFERROR(VLOOKUP(Tablo5[[#This Row],[ÜRÜN KODU]],'YMKODLARI '!$A$1:$K$348,8,0)," ")</f>
        <v xml:space="preserve"> </v>
      </c>
      <c r="P10" s="63" t="str">
        <f>IFERROR(VLOOKUP(Tablo5[[#This Row],[HAMMADDE KODU]],Tablo1[#All],3,0)," ")</f>
        <v xml:space="preserve"> </v>
      </c>
      <c r="Q10" s="63" t="str">
        <f>IFERROR(VLOOKUP(Tablo5[[#This Row],[HAMMADDE KODU]],Tablo1[#All],4,0)," ")</f>
        <v xml:space="preserve"> </v>
      </c>
      <c r="R10" s="66" t="str">
        <f>IFERROR(VLOOKUP(Tablo5[[#This Row],[ÜRÜN KODU]],'YMKODLARI '!$A$1:$K$348,5,0)," ")</f>
        <v xml:space="preserve"> </v>
      </c>
      <c r="S10" s="66" t="str">
        <f>IFERROR(VLOOKUP(Tablo5[[#This Row],[ÜRÜN KODU]],'YMKODLARI '!$A$1:$K$348,6,0)," ")</f>
        <v xml:space="preserve"> </v>
      </c>
      <c r="T10" s="63" t="str">
        <f>IFERROR(Tablo5[[#This Row],[YOLLUK HARİÇ BASKI GRAMI]]/Tablo5[[#This Row],[KALIP GÖZ ADEDİ]]," ")</f>
        <v xml:space="preserve"> </v>
      </c>
      <c r="U10" s="63" t="str">
        <f t="shared" si="2"/>
        <v xml:space="preserve"> </v>
      </c>
      <c r="V10" s="63"/>
      <c r="W10" s="63" t="str">
        <f t="shared" si="1"/>
        <v xml:space="preserve"> </v>
      </c>
      <c r="X10" s="13">
        <f t="shared" si="3"/>
        <v>24</v>
      </c>
      <c r="Y10" s="14">
        <f t="shared" si="4"/>
        <v>0</v>
      </c>
      <c r="Z10" s="63" t="str">
        <f t="shared" si="5"/>
        <v xml:space="preserve"> </v>
      </c>
      <c r="AA10" s="63" t="str">
        <f t="shared" si="6"/>
        <v xml:space="preserve"> </v>
      </c>
    </row>
    <row r="11" spans="1:27">
      <c r="B11" s="63"/>
      <c r="C11" s="10" t="str">
        <f>IFERROR(VLOOKUP(Tablo5[[#This Row],[ÜRÜN KODU]],'YMKODLARI '!$A$1:$K$348,2,0)," ")</f>
        <v xml:space="preserve"> </v>
      </c>
      <c r="E11" s="63"/>
      <c r="H11" s="66" t="str">
        <f>IFERROR(VLOOKUP(Tablo5[[#This Row],[ÜRÜN KODU]],'YMKODLARI '!$A$1:$K$348,3,0)," ")</f>
        <v xml:space="preserve"> </v>
      </c>
      <c r="I11" s="66" t="str">
        <f>IFERROR(VLOOKUP(Tablo5[[#This Row],[ÜRÜN KODU]],'YMKODLARI '!$A$1:$K$348,4,0)," ")</f>
        <v xml:space="preserve"> </v>
      </c>
      <c r="J11" s="63"/>
      <c r="K11" s="66" t="str">
        <f>IFERROR(VLOOKUP(Tablo5[[#This Row],[ÜRÜN KODU]],'YMKODLARI '!$A$1:$K$348,9,0)," ")</f>
        <v xml:space="preserve"> </v>
      </c>
      <c r="L11" s="63" t="str">
        <f>IFERROR(VLOOKUP(Tablo5[[#This Row],[BOYA KODU]],Tablo14[#All],4,0)," ")</f>
        <v xml:space="preserve"> </v>
      </c>
      <c r="M11" s="63" t="str">
        <f>IFERROR(VLOOKUP(Tablo5[[#This Row],[BOYA KODU]],Tablo14[#All],6,0)," ")</f>
        <v xml:space="preserve"> </v>
      </c>
      <c r="N11" s="63" t="str">
        <f t="shared" si="0"/>
        <v xml:space="preserve"> </v>
      </c>
      <c r="O11" s="66" t="str">
        <f>IFERROR(VLOOKUP(Tablo5[[#This Row],[ÜRÜN KODU]],'YMKODLARI '!$A$1:$K$348,8,0)," ")</f>
        <v xml:space="preserve"> </v>
      </c>
      <c r="P11" s="63" t="str">
        <f>IFERROR(VLOOKUP(Tablo5[[#This Row],[HAMMADDE KODU]],Tablo1[#All],3,0)," ")</f>
        <v xml:space="preserve"> </v>
      </c>
      <c r="Q11" s="63" t="str">
        <f>IFERROR(VLOOKUP(Tablo5[[#This Row],[HAMMADDE KODU]],Tablo1[#All],4,0)," ")</f>
        <v xml:space="preserve"> </v>
      </c>
      <c r="R11" s="66" t="str">
        <f>IFERROR(VLOOKUP(Tablo5[[#This Row],[ÜRÜN KODU]],'YMKODLARI '!$A$1:$K$348,5,0)," ")</f>
        <v xml:space="preserve"> </v>
      </c>
      <c r="S11" s="66" t="str">
        <f>IFERROR(VLOOKUP(Tablo5[[#This Row],[ÜRÜN KODU]],'YMKODLARI '!$A$1:$K$348,6,0)," ")</f>
        <v xml:space="preserve"> </v>
      </c>
      <c r="T11" s="63" t="str">
        <f>IFERROR(Tablo5[[#This Row],[YOLLUK HARİÇ BASKI GRAMI]]/Tablo5[[#This Row],[KALIP GÖZ ADEDİ]]," ")</f>
        <v xml:space="preserve"> </v>
      </c>
      <c r="U11" s="63" t="str">
        <f t="shared" si="2"/>
        <v xml:space="preserve"> </v>
      </c>
      <c r="V11" s="63"/>
      <c r="W11" s="63" t="str">
        <f t="shared" si="1"/>
        <v xml:space="preserve"> </v>
      </c>
      <c r="X11" s="13">
        <f t="shared" si="3"/>
        <v>24</v>
      </c>
      <c r="Y11" s="14">
        <f t="shared" si="4"/>
        <v>0</v>
      </c>
      <c r="Z11" s="63" t="str">
        <f t="shared" si="5"/>
        <v xml:space="preserve"> </v>
      </c>
      <c r="AA11" s="63" t="str">
        <f t="shared" si="6"/>
        <v xml:space="preserve"> </v>
      </c>
    </row>
    <row r="12" spans="1:27">
      <c r="B12" s="63"/>
      <c r="C12" s="10" t="str">
        <f>IFERROR(VLOOKUP(Tablo5[[#This Row],[ÜRÜN KODU]],'YMKODLARI '!$A$1:$K$348,2,0)," ")</f>
        <v xml:space="preserve"> </v>
      </c>
      <c r="E12" s="63"/>
      <c r="H12" s="66" t="str">
        <f>IFERROR(VLOOKUP(Tablo5[[#This Row],[ÜRÜN KODU]],'YMKODLARI '!$A$1:$K$348,3,0)," ")</f>
        <v xml:space="preserve"> </v>
      </c>
      <c r="I12" s="66" t="str">
        <f>IFERROR(VLOOKUP(Tablo5[[#This Row],[ÜRÜN KODU]],'YMKODLARI '!$A$1:$K$348,4,0)," ")</f>
        <v xml:space="preserve"> </v>
      </c>
      <c r="J12" s="63"/>
      <c r="K12" s="66" t="str">
        <f>IFERROR(VLOOKUP(Tablo5[[#This Row],[ÜRÜN KODU]],'YMKODLARI '!$A$1:$K$348,9,0)," ")</f>
        <v xml:space="preserve"> </v>
      </c>
      <c r="L12" s="63" t="str">
        <f>IFERROR(VLOOKUP(Tablo5[[#This Row],[BOYA KODU]],Tablo14[#All],4,0)," ")</f>
        <v xml:space="preserve"> </v>
      </c>
      <c r="M12" s="63" t="str">
        <f>IFERROR(VLOOKUP(Tablo5[[#This Row],[BOYA KODU]],Tablo14[#All],6,0)," ")</f>
        <v xml:space="preserve"> </v>
      </c>
      <c r="N12" s="63" t="str">
        <f t="shared" si="0"/>
        <v xml:space="preserve"> </v>
      </c>
      <c r="O12" s="66" t="str">
        <f>IFERROR(VLOOKUP(Tablo5[[#This Row],[ÜRÜN KODU]],'YMKODLARI '!$A$1:$K$348,8,0)," ")</f>
        <v xml:space="preserve"> </v>
      </c>
      <c r="P12" s="63" t="str">
        <f>IFERROR(VLOOKUP(Tablo5[[#This Row],[HAMMADDE KODU]],Tablo1[#All],3,0)," ")</f>
        <v xml:space="preserve"> </v>
      </c>
      <c r="Q12" s="63" t="str">
        <f>IFERROR(VLOOKUP(Tablo5[[#This Row],[HAMMADDE KODU]],Tablo1[#All],4,0)," ")</f>
        <v xml:space="preserve"> </v>
      </c>
      <c r="R12" s="66" t="str">
        <f>IFERROR(VLOOKUP(Tablo5[[#This Row],[ÜRÜN KODU]],'YMKODLARI '!$A$1:$K$348,5,0)," ")</f>
        <v xml:space="preserve"> </v>
      </c>
      <c r="S12" s="66" t="str">
        <f>IFERROR(VLOOKUP(Tablo5[[#This Row],[ÜRÜN KODU]],'YMKODLARI '!$A$1:$K$348,6,0)," ")</f>
        <v xml:space="preserve"> </v>
      </c>
      <c r="T12" s="63" t="str">
        <f>IFERROR(Tablo5[[#This Row],[YOLLUK HARİÇ BASKI GRAMI]]/Tablo5[[#This Row],[KALIP GÖZ ADEDİ]]," ")</f>
        <v xml:space="preserve"> </v>
      </c>
      <c r="U12" s="63" t="str">
        <f t="shared" si="2"/>
        <v xml:space="preserve"> </v>
      </c>
      <c r="V12" s="63"/>
      <c r="W12" s="63" t="str">
        <f t="shared" si="1"/>
        <v xml:space="preserve"> </v>
      </c>
      <c r="X12" s="13">
        <f t="shared" si="3"/>
        <v>24</v>
      </c>
      <c r="Y12" s="14">
        <f>IFERROR((X12-INT(X12))*24," ")</f>
        <v>0</v>
      </c>
      <c r="Z12" s="63" t="str">
        <f t="shared" si="5"/>
        <v xml:space="preserve"> </v>
      </c>
      <c r="AA12" s="63" t="str">
        <f t="shared" si="6"/>
        <v xml:space="preserve"> </v>
      </c>
    </row>
    <row r="13" spans="1:27">
      <c r="B13" s="63"/>
      <c r="C13" s="10" t="str">
        <f>IFERROR(VLOOKUP(Tablo5[[#This Row],[ÜRÜN KODU]],'YMKODLARI '!$A$1:$K$348,2,0)," ")</f>
        <v xml:space="preserve"> </v>
      </c>
      <c r="E13" s="63"/>
      <c r="H13" s="66" t="str">
        <f>IFERROR(VLOOKUP(Tablo5[[#This Row],[ÜRÜN KODU]],'YMKODLARI '!$A$1:$K$348,3,0)," ")</f>
        <v xml:space="preserve"> </v>
      </c>
      <c r="I13" s="66" t="str">
        <f>IFERROR(VLOOKUP(Tablo5[[#This Row],[ÜRÜN KODU]],'YMKODLARI '!$A$1:$K$348,4,0)," ")</f>
        <v xml:space="preserve"> </v>
      </c>
      <c r="J13" s="63"/>
      <c r="K13" s="66" t="str">
        <f>IFERROR(VLOOKUP(Tablo5[[#This Row],[ÜRÜN KODU]],'YMKODLARI '!$A$1:$K$348,9,0)," ")</f>
        <v xml:space="preserve"> </v>
      </c>
      <c r="L13" s="63" t="str">
        <f>IFERROR(VLOOKUP(Tablo5[[#This Row],[BOYA KODU]],Tablo14[#All],4,0)," ")</f>
        <v xml:space="preserve"> </v>
      </c>
      <c r="M13" s="63" t="str">
        <f>IFERROR(VLOOKUP(Tablo5[[#This Row],[BOYA KODU]],Tablo14[#All],6,0)," ")</f>
        <v xml:space="preserve"> </v>
      </c>
      <c r="N13" s="63" t="str">
        <f t="shared" si="0"/>
        <v xml:space="preserve"> </v>
      </c>
      <c r="O13" s="66" t="str">
        <f>IFERROR(VLOOKUP(Tablo5[[#This Row],[ÜRÜN KODU]],'YMKODLARI '!$A$1:$K$348,8,0)," ")</f>
        <v xml:space="preserve"> </v>
      </c>
      <c r="P13" s="63" t="str">
        <f>IFERROR(VLOOKUP(Tablo5[[#This Row],[HAMMADDE KODU]],Tablo1[#All],3,0)," ")</f>
        <v xml:space="preserve"> </v>
      </c>
      <c r="Q13" s="63" t="str">
        <f>IFERROR(VLOOKUP(Tablo5[[#This Row],[HAMMADDE KODU]],Tablo1[#All],4,0)," ")</f>
        <v xml:space="preserve"> </v>
      </c>
      <c r="R13" s="66" t="str">
        <f>IFERROR(VLOOKUP(Tablo5[[#This Row],[ÜRÜN KODU]],'YMKODLARI '!$A$1:$K$348,5,0)," ")</f>
        <v xml:space="preserve"> </v>
      </c>
      <c r="S13" s="66" t="str">
        <f>IFERROR(VLOOKUP(Tablo5[[#This Row],[ÜRÜN KODU]],'YMKODLARI '!$A$1:$K$348,6,0)," ")</f>
        <v xml:space="preserve"> </v>
      </c>
      <c r="T13" s="63" t="str">
        <f>IFERROR(Tablo5[[#This Row],[YOLLUK HARİÇ BASKI GRAMI]]/Tablo5[[#This Row],[KALIP GÖZ ADEDİ]]," ")</f>
        <v xml:space="preserve"> </v>
      </c>
      <c r="U13" s="63" t="str">
        <f t="shared" si="2"/>
        <v xml:space="preserve"> </v>
      </c>
      <c r="V13" s="63"/>
      <c r="W13" s="63" t="str">
        <f t="shared" si="1"/>
        <v xml:space="preserve"> </v>
      </c>
      <c r="X13" s="13">
        <f t="shared" si="3"/>
        <v>24</v>
      </c>
      <c r="Y13" s="14">
        <f t="shared" si="4"/>
        <v>0</v>
      </c>
      <c r="Z13" s="63" t="str">
        <f t="shared" si="5"/>
        <v xml:space="preserve"> </v>
      </c>
      <c r="AA13" s="63" t="str">
        <f t="shared" si="6"/>
        <v xml:space="preserve"> </v>
      </c>
    </row>
    <row r="14" spans="1:27">
      <c r="B14" s="63"/>
      <c r="C14" s="10" t="str">
        <f>IFERROR(VLOOKUP(Tablo5[[#This Row],[ÜRÜN KODU]],'YMKODLARI '!$A$1:$K$348,2,0)," ")</f>
        <v xml:space="preserve"> </v>
      </c>
      <c r="E14" s="63"/>
      <c r="H14" s="66" t="str">
        <f>IFERROR(VLOOKUP(Tablo5[[#This Row],[ÜRÜN KODU]],'YMKODLARI '!$A$1:$K$348,3,0)," ")</f>
        <v xml:space="preserve"> </v>
      </c>
      <c r="I14" s="66" t="str">
        <f>IFERROR(VLOOKUP(Tablo5[[#This Row],[ÜRÜN KODU]],'YMKODLARI '!$A$1:$K$348,4,0)," ")</f>
        <v xml:space="preserve"> </v>
      </c>
      <c r="J14" s="63"/>
      <c r="K14" s="66" t="str">
        <f>IFERROR(VLOOKUP(Tablo5[[#This Row],[ÜRÜN KODU]],'YMKODLARI '!$A$1:$K$348,9,0)," ")</f>
        <v xml:space="preserve"> </v>
      </c>
      <c r="L14" s="63" t="str">
        <f>IFERROR(VLOOKUP(Tablo5[[#This Row],[BOYA KODU]],Tablo14[#All],4,0)," ")</f>
        <v xml:space="preserve"> </v>
      </c>
      <c r="M14" s="63" t="str">
        <f>IFERROR(VLOOKUP(Tablo5[[#This Row],[BOYA KODU]],Tablo14[#All],6,0)," ")</f>
        <v xml:space="preserve"> </v>
      </c>
      <c r="N14" s="63" t="str">
        <f t="shared" si="0"/>
        <v xml:space="preserve"> </v>
      </c>
      <c r="O14" s="66" t="str">
        <f>IFERROR(VLOOKUP(Tablo5[[#This Row],[ÜRÜN KODU]],'YMKODLARI '!$A$1:$K$348,8,0)," ")</f>
        <v xml:space="preserve"> </v>
      </c>
      <c r="P14" s="63" t="str">
        <f>IFERROR(VLOOKUP(Tablo5[[#This Row],[HAMMADDE KODU]],Tablo1[#All],3,0)," ")</f>
        <v xml:space="preserve"> </v>
      </c>
      <c r="Q14" s="63" t="str">
        <f>IFERROR(VLOOKUP(Tablo5[[#This Row],[HAMMADDE KODU]],Tablo1[#All],4,0)," ")</f>
        <v xml:space="preserve"> </v>
      </c>
      <c r="R14" s="66" t="str">
        <f>IFERROR(VLOOKUP(Tablo5[[#This Row],[ÜRÜN KODU]],'YMKODLARI '!$A$1:$K$348,5,0)," ")</f>
        <v xml:space="preserve"> </v>
      </c>
      <c r="S14" s="66" t="str">
        <f>IFERROR(VLOOKUP(Tablo5[[#This Row],[ÜRÜN KODU]],'YMKODLARI '!$A$1:$K$348,6,0)," ")</f>
        <v xml:space="preserve"> </v>
      </c>
      <c r="T14" s="63" t="str">
        <f>IFERROR(Tablo5[[#This Row],[YOLLUK HARİÇ BASKI GRAMI]]/Tablo5[[#This Row],[KALIP GÖZ ADEDİ]]," ")</f>
        <v xml:space="preserve"> </v>
      </c>
      <c r="U14" s="63" t="str">
        <f t="shared" si="2"/>
        <v xml:space="preserve"> </v>
      </c>
      <c r="V14" s="63"/>
      <c r="W14" s="63" t="str">
        <f t="shared" si="1"/>
        <v xml:space="preserve"> </v>
      </c>
      <c r="X14" s="13">
        <f t="shared" si="3"/>
        <v>24</v>
      </c>
      <c r="Y14" s="14">
        <f t="shared" si="4"/>
        <v>0</v>
      </c>
      <c r="Z14" s="63" t="str">
        <f t="shared" si="5"/>
        <v xml:space="preserve"> </v>
      </c>
      <c r="AA14" s="63" t="str">
        <f t="shared" si="6"/>
        <v xml:space="preserve"> </v>
      </c>
    </row>
    <row r="15" spans="1:27">
      <c r="B15" s="63"/>
      <c r="C15" s="10" t="str">
        <f>IFERROR(VLOOKUP(Tablo5[[#This Row],[ÜRÜN KODU]],'YMKODLARI '!$A$1:$K$348,2,0)," ")</f>
        <v xml:space="preserve"> </v>
      </c>
      <c r="E15" s="63"/>
      <c r="H15" s="66" t="str">
        <f>IFERROR(VLOOKUP(Tablo5[[#This Row],[ÜRÜN KODU]],'YMKODLARI '!$A$1:$K$348,3,0)," ")</f>
        <v xml:space="preserve"> </v>
      </c>
      <c r="I15" s="66" t="str">
        <f>IFERROR(VLOOKUP(Tablo5[[#This Row],[ÜRÜN KODU]],'YMKODLARI '!$A$1:$K$348,4,0)," ")</f>
        <v xml:space="preserve"> </v>
      </c>
      <c r="J15" s="63"/>
      <c r="K15" s="66" t="str">
        <f>IFERROR(VLOOKUP(Tablo5[[#This Row],[ÜRÜN KODU]],'YMKODLARI '!$A$1:$K$348,9,0)," ")</f>
        <v xml:space="preserve"> </v>
      </c>
      <c r="L15" s="63" t="str">
        <f>IFERROR(VLOOKUP(Tablo5[[#This Row],[BOYA KODU]],Tablo14[#All],4,0)," ")</f>
        <v xml:space="preserve"> </v>
      </c>
      <c r="M15" s="63" t="str">
        <f>IFERROR(VLOOKUP(Tablo5[[#This Row],[BOYA KODU]],Tablo14[#All],6,0)," ")</f>
        <v xml:space="preserve"> </v>
      </c>
      <c r="N15" s="63" t="str">
        <f t="shared" si="0"/>
        <v xml:space="preserve"> </v>
      </c>
      <c r="O15" s="66" t="str">
        <f>IFERROR(VLOOKUP(Tablo5[[#This Row],[ÜRÜN KODU]],'YMKODLARI '!$A$1:$K$348,8,0)," ")</f>
        <v xml:space="preserve"> </v>
      </c>
      <c r="P15" s="63" t="str">
        <f>IFERROR(VLOOKUP(Tablo5[[#This Row],[HAMMADDE KODU]],Tablo1[#All],3,0)," ")</f>
        <v xml:space="preserve"> </v>
      </c>
      <c r="Q15" s="63" t="str">
        <f>IFERROR(VLOOKUP(Tablo5[[#This Row],[HAMMADDE KODU]],Tablo1[#All],4,0)," ")</f>
        <v xml:space="preserve"> </v>
      </c>
      <c r="R15" s="66" t="str">
        <f>IFERROR(VLOOKUP(Tablo5[[#This Row],[ÜRÜN KODU]],'YMKODLARI '!$A$1:$K$348,5,0)," ")</f>
        <v xml:space="preserve"> </v>
      </c>
      <c r="S15" s="66" t="str">
        <f>IFERROR(VLOOKUP(Tablo5[[#This Row],[ÜRÜN KODU]],'YMKODLARI '!$A$1:$K$348,6,0)," ")</f>
        <v xml:space="preserve"> </v>
      </c>
      <c r="T15" s="63" t="str">
        <f>IFERROR(Tablo5[[#This Row],[YOLLUK HARİÇ BASKI GRAMI]]/Tablo5[[#This Row],[KALIP GÖZ ADEDİ]]," ")</f>
        <v xml:space="preserve"> </v>
      </c>
      <c r="U15" s="63" t="str">
        <f t="shared" si="2"/>
        <v xml:space="preserve"> </v>
      </c>
      <c r="V15" s="63"/>
      <c r="W15" s="63" t="str">
        <f t="shared" si="1"/>
        <v xml:space="preserve"> </v>
      </c>
      <c r="X15" s="13">
        <f t="shared" si="3"/>
        <v>24</v>
      </c>
      <c r="Y15" s="14">
        <f t="shared" si="4"/>
        <v>0</v>
      </c>
      <c r="Z15" s="63" t="str">
        <f t="shared" si="5"/>
        <v xml:space="preserve"> </v>
      </c>
      <c r="AA15" s="63" t="str">
        <f t="shared" si="6"/>
        <v xml:space="preserve"> </v>
      </c>
    </row>
    <row r="16" spans="1:27">
      <c r="B16" s="63"/>
      <c r="C16" s="10" t="str">
        <f>IFERROR(VLOOKUP(Tablo5[[#This Row],[ÜRÜN KODU]],'YMKODLARI '!$A$1:$K$348,2,0)," ")</f>
        <v xml:space="preserve"> </v>
      </c>
      <c r="E16" s="63"/>
      <c r="H16" s="66" t="str">
        <f>IFERROR(VLOOKUP(Tablo5[[#This Row],[ÜRÜN KODU]],'YMKODLARI '!$A$1:$K$348,3,0)," ")</f>
        <v xml:space="preserve"> </v>
      </c>
      <c r="I16" s="66" t="str">
        <f>IFERROR(VLOOKUP(Tablo5[[#This Row],[ÜRÜN KODU]],'YMKODLARI '!$A$1:$K$348,4,0)," ")</f>
        <v xml:space="preserve"> </v>
      </c>
      <c r="J16" s="63"/>
      <c r="K16" s="66" t="str">
        <f>IFERROR(VLOOKUP(Tablo5[[#This Row],[ÜRÜN KODU]],'YMKODLARI '!$A$1:$K$348,9,0)," ")</f>
        <v xml:space="preserve"> </v>
      </c>
      <c r="L16" s="63" t="str">
        <f>IFERROR(VLOOKUP(Tablo5[[#This Row],[BOYA KODU]],Tablo14[#All],4,0)," ")</f>
        <v xml:space="preserve"> </v>
      </c>
      <c r="M16" s="63" t="str">
        <f>IFERROR(VLOOKUP(Tablo5[[#This Row],[BOYA KODU]],Tablo14[#All],6,0)," ")</f>
        <v xml:space="preserve"> </v>
      </c>
      <c r="N16" s="63" t="str">
        <f t="shared" si="0"/>
        <v xml:space="preserve"> </v>
      </c>
      <c r="O16" s="66" t="str">
        <f>IFERROR(VLOOKUP(Tablo5[[#This Row],[ÜRÜN KODU]],'YMKODLARI '!$A$1:$K$348,8,0)," ")</f>
        <v xml:space="preserve"> </v>
      </c>
      <c r="P16" s="63" t="str">
        <f>IFERROR(VLOOKUP(Tablo5[[#This Row],[HAMMADDE KODU]],Tablo1[#All],3,0)," ")</f>
        <v xml:space="preserve"> </v>
      </c>
      <c r="Q16" s="63" t="str">
        <f>IFERROR(VLOOKUP(Tablo5[[#This Row],[HAMMADDE KODU]],Tablo1[#All],4,0)," ")</f>
        <v xml:space="preserve"> </v>
      </c>
      <c r="R16" s="66" t="str">
        <f>IFERROR(VLOOKUP(Tablo5[[#This Row],[ÜRÜN KODU]],'YMKODLARI '!$A$1:$K$348,5,0)," ")</f>
        <v xml:space="preserve"> </v>
      </c>
      <c r="S16" s="66" t="str">
        <f>IFERROR(VLOOKUP(Tablo5[[#This Row],[ÜRÜN KODU]],'YMKODLARI '!$A$1:$K$348,6,0)," ")</f>
        <v xml:space="preserve"> </v>
      </c>
      <c r="T16" s="63" t="str">
        <f>IFERROR(Tablo5[[#This Row],[YOLLUK HARİÇ BASKI GRAMI]]/Tablo5[[#This Row],[KALIP GÖZ ADEDİ]]," ")</f>
        <v xml:space="preserve"> </v>
      </c>
      <c r="U16" s="63" t="str">
        <f t="shared" si="2"/>
        <v xml:space="preserve"> </v>
      </c>
      <c r="V16" s="63"/>
      <c r="W16" s="63" t="str">
        <f t="shared" si="1"/>
        <v xml:space="preserve"> </v>
      </c>
      <c r="X16" s="13">
        <f t="shared" si="3"/>
        <v>24</v>
      </c>
      <c r="Y16" s="14">
        <f t="shared" si="4"/>
        <v>0</v>
      </c>
      <c r="Z16" s="63" t="str">
        <f t="shared" si="5"/>
        <v xml:space="preserve"> </v>
      </c>
      <c r="AA16" s="63" t="str">
        <f t="shared" si="6"/>
        <v xml:space="preserve"> </v>
      </c>
    </row>
    <row r="17" spans="2:27">
      <c r="B17" s="63"/>
      <c r="C17" s="10" t="str">
        <f>IFERROR(VLOOKUP(Tablo5[[#This Row],[ÜRÜN KODU]],'YMKODLARI '!$A$1:$K$348,2,0)," ")</f>
        <v xml:space="preserve"> </v>
      </c>
      <c r="E17" s="63"/>
      <c r="H17" s="66" t="str">
        <f>IFERROR(VLOOKUP(Tablo5[[#This Row],[ÜRÜN KODU]],'YMKODLARI '!$A$1:$K$348,3,0)," ")</f>
        <v xml:space="preserve"> </v>
      </c>
      <c r="I17" s="66" t="str">
        <f>IFERROR(VLOOKUP(Tablo5[[#This Row],[ÜRÜN KODU]],'YMKODLARI '!$A$1:$K$348,4,0)," ")</f>
        <v xml:space="preserve"> </v>
      </c>
      <c r="J17" s="63"/>
      <c r="K17" s="66" t="str">
        <f>IFERROR(VLOOKUP(Tablo5[[#This Row],[ÜRÜN KODU]],'YMKODLARI '!$A$1:$K$348,9,0)," ")</f>
        <v xml:space="preserve"> </v>
      </c>
      <c r="L17" s="63" t="str">
        <f>IFERROR(VLOOKUP(Tablo5[[#This Row],[BOYA KODU]],Tablo14[#All],4,0)," ")</f>
        <v xml:space="preserve"> </v>
      </c>
      <c r="M17" s="63" t="str">
        <f>IFERROR(VLOOKUP(Tablo5[[#This Row],[BOYA KODU]],Tablo14[#All],6,0)," ")</f>
        <v xml:space="preserve"> </v>
      </c>
      <c r="N17" s="63" t="str">
        <f t="shared" si="0"/>
        <v xml:space="preserve"> </v>
      </c>
      <c r="O17" s="66" t="str">
        <f>IFERROR(VLOOKUP(Tablo5[[#This Row],[ÜRÜN KODU]],'YMKODLARI '!$A$1:$K$348,8,0)," ")</f>
        <v xml:space="preserve"> </v>
      </c>
      <c r="P17" s="63" t="str">
        <f>IFERROR(VLOOKUP(Tablo5[[#This Row],[HAMMADDE KODU]],Tablo1[#All],3,0)," ")</f>
        <v xml:space="preserve"> </v>
      </c>
      <c r="Q17" s="63" t="str">
        <f>IFERROR(VLOOKUP(Tablo5[[#This Row],[HAMMADDE KODU]],Tablo1[#All],4,0)," ")</f>
        <v xml:space="preserve"> </v>
      </c>
      <c r="R17" s="66" t="str">
        <f>IFERROR(VLOOKUP(Tablo5[[#This Row],[ÜRÜN KODU]],'YMKODLARI '!$A$1:$K$348,5,0)," ")</f>
        <v xml:space="preserve"> </v>
      </c>
      <c r="S17" s="66" t="str">
        <f>IFERROR(VLOOKUP(Tablo5[[#This Row],[ÜRÜN KODU]],'YMKODLARI '!$A$1:$K$348,6,0)," ")</f>
        <v xml:space="preserve"> </v>
      </c>
      <c r="T17" s="63" t="str">
        <f>IFERROR(Tablo5[[#This Row],[YOLLUK HARİÇ BASKI GRAMI]]/Tablo5[[#This Row],[KALIP GÖZ ADEDİ]]," ")</f>
        <v xml:space="preserve"> </v>
      </c>
      <c r="U17" s="63" t="str">
        <f t="shared" si="2"/>
        <v xml:space="preserve"> </v>
      </c>
      <c r="V17" s="63"/>
      <c r="W17" s="63" t="str">
        <f t="shared" si="1"/>
        <v xml:space="preserve"> </v>
      </c>
      <c r="X17" s="13">
        <f t="shared" si="3"/>
        <v>24</v>
      </c>
      <c r="Y17" s="14">
        <f t="shared" si="4"/>
        <v>0</v>
      </c>
      <c r="Z17" s="63" t="str">
        <f t="shared" si="5"/>
        <v xml:space="preserve"> </v>
      </c>
      <c r="AA17" s="63" t="str">
        <f t="shared" si="6"/>
        <v xml:space="preserve"> </v>
      </c>
    </row>
    <row r="18" spans="2:27">
      <c r="B18" s="63"/>
      <c r="C18" s="10" t="str">
        <f>IFERROR(VLOOKUP(Tablo5[[#This Row],[ÜRÜN KODU]],'YMKODLARI '!$A$1:$K$348,2,0)," ")</f>
        <v xml:space="preserve"> </v>
      </c>
      <c r="E18" s="63"/>
      <c r="H18" s="66" t="str">
        <f>IFERROR(VLOOKUP(Tablo5[[#This Row],[ÜRÜN KODU]],'YMKODLARI '!$A$1:$K$348,3,0)," ")</f>
        <v xml:space="preserve"> </v>
      </c>
      <c r="I18" s="66" t="str">
        <f>IFERROR(VLOOKUP(Tablo5[[#This Row],[ÜRÜN KODU]],'YMKODLARI '!$A$1:$K$348,4,0)," ")</f>
        <v xml:space="preserve"> </v>
      </c>
      <c r="J18" s="63"/>
      <c r="K18" s="66" t="str">
        <f>IFERROR(VLOOKUP(Tablo5[[#This Row],[ÜRÜN KODU]],'YMKODLARI '!$A$1:$K$348,9,0)," ")</f>
        <v xml:space="preserve"> </v>
      </c>
      <c r="L18" s="63" t="str">
        <f>IFERROR(VLOOKUP(Tablo5[[#This Row],[BOYA KODU]],Tablo14[#All],4,0)," ")</f>
        <v xml:space="preserve"> </v>
      </c>
      <c r="M18" s="63" t="str">
        <f>IFERROR(VLOOKUP(Tablo5[[#This Row],[BOYA KODU]],Tablo14[#All],6,0)," ")</f>
        <v xml:space="preserve"> </v>
      </c>
      <c r="N18" s="63" t="str">
        <f t="shared" si="0"/>
        <v xml:space="preserve"> </v>
      </c>
      <c r="O18" s="66" t="str">
        <f>IFERROR(VLOOKUP(Tablo5[[#This Row],[ÜRÜN KODU]],'YMKODLARI '!$A$1:$K$348,8,0)," ")</f>
        <v xml:space="preserve"> </v>
      </c>
      <c r="P18" s="63" t="str">
        <f>IFERROR(VLOOKUP(Tablo5[[#This Row],[HAMMADDE KODU]],Tablo1[#All],3,0)," ")</f>
        <v xml:space="preserve"> </v>
      </c>
      <c r="Q18" s="63" t="str">
        <f>IFERROR(VLOOKUP(Tablo5[[#This Row],[HAMMADDE KODU]],Tablo1[#All],4,0)," ")</f>
        <v xml:space="preserve"> </v>
      </c>
      <c r="R18" s="66" t="str">
        <f>IFERROR(VLOOKUP(Tablo5[[#This Row],[ÜRÜN KODU]],'YMKODLARI '!$A$1:$K$348,5,0)," ")</f>
        <v xml:space="preserve"> </v>
      </c>
      <c r="S18" s="66" t="str">
        <f>IFERROR(VLOOKUP(Tablo5[[#This Row],[ÜRÜN KODU]],'YMKODLARI '!$A$1:$K$348,6,0)," ")</f>
        <v xml:space="preserve"> </v>
      </c>
      <c r="T18" s="63" t="str">
        <f>IFERROR(Tablo5[[#This Row],[YOLLUK HARİÇ BASKI GRAMI]]/Tablo5[[#This Row],[KALIP GÖZ ADEDİ]]," ")</f>
        <v xml:space="preserve"> </v>
      </c>
      <c r="U18" s="63" t="str">
        <f t="shared" si="2"/>
        <v xml:space="preserve"> </v>
      </c>
      <c r="V18" s="63"/>
      <c r="W18" s="63" t="str">
        <f t="shared" si="1"/>
        <v xml:space="preserve"> </v>
      </c>
      <c r="X18" s="13">
        <f t="shared" si="3"/>
        <v>24</v>
      </c>
      <c r="Y18" s="14">
        <f t="shared" si="4"/>
        <v>0</v>
      </c>
      <c r="Z18" s="63" t="str">
        <f t="shared" si="5"/>
        <v xml:space="preserve"> </v>
      </c>
      <c r="AA18" s="63" t="str">
        <f t="shared" si="6"/>
        <v xml:space="preserve"> </v>
      </c>
    </row>
    <row r="19" spans="2:27">
      <c r="B19" s="63"/>
      <c r="C19" s="10" t="str">
        <f>IFERROR(VLOOKUP(Tablo5[[#This Row],[ÜRÜN KODU]],'YMKODLARI '!$A$1:$K$348,2,0)," ")</f>
        <v xml:space="preserve"> </v>
      </c>
      <c r="E19" s="63"/>
      <c r="H19" s="66" t="str">
        <f>IFERROR(VLOOKUP(Tablo5[[#This Row],[ÜRÜN KODU]],'YMKODLARI '!$A$1:$K$348,3,0)," ")</f>
        <v xml:space="preserve"> </v>
      </c>
      <c r="I19" s="66" t="str">
        <f>IFERROR(VLOOKUP(Tablo5[[#This Row],[ÜRÜN KODU]],'YMKODLARI '!$A$1:$K$348,4,0)," ")</f>
        <v xml:space="preserve"> </v>
      </c>
      <c r="J19" s="63"/>
      <c r="K19" s="66" t="str">
        <f>IFERROR(VLOOKUP(Tablo5[[#This Row],[ÜRÜN KODU]],'YMKODLARI '!$A$1:$K$348,9,0)," ")</f>
        <v xml:space="preserve"> </v>
      </c>
      <c r="L19" s="63" t="str">
        <f>IFERROR(VLOOKUP(Tablo5[[#This Row],[BOYA KODU]],Tablo14[#All],4,0)," ")</f>
        <v xml:space="preserve"> </v>
      </c>
      <c r="M19" s="63" t="str">
        <f>IFERROR(VLOOKUP(Tablo5[[#This Row],[BOYA KODU]],Tablo14[#All],6,0)," ")</f>
        <v xml:space="preserve"> </v>
      </c>
      <c r="N19" s="63" t="str">
        <f t="shared" si="0"/>
        <v xml:space="preserve"> </v>
      </c>
      <c r="O19" s="66" t="str">
        <f>IFERROR(VLOOKUP(Tablo5[[#This Row],[ÜRÜN KODU]],'YMKODLARI '!$A$1:$K$348,8,0)," ")</f>
        <v xml:space="preserve"> </v>
      </c>
      <c r="P19" s="63" t="str">
        <f>IFERROR(VLOOKUP(Tablo5[[#This Row],[HAMMADDE KODU]],Tablo1[#All],3,0)," ")</f>
        <v xml:space="preserve"> </v>
      </c>
      <c r="Q19" s="63" t="str">
        <f>IFERROR(VLOOKUP(Tablo5[[#This Row],[HAMMADDE KODU]],Tablo1[#All],4,0)," ")</f>
        <v xml:space="preserve"> </v>
      </c>
      <c r="R19" s="66" t="str">
        <f>IFERROR(VLOOKUP(Tablo5[[#This Row],[ÜRÜN KODU]],'YMKODLARI '!$A$1:$K$348,5,0)," ")</f>
        <v xml:space="preserve"> </v>
      </c>
      <c r="S19" s="66" t="str">
        <f>IFERROR(VLOOKUP(Tablo5[[#This Row],[ÜRÜN KODU]],'YMKODLARI '!$A$1:$K$348,6,0)," ")</f>
        <v xml:space="preserve"> </v>
      </c>
      <c r="T19" s="63" t="str">
        <f>IFERROR(Tablo5[[#This Row],[YOLLUK HARİÇ BASKI GRAMI]]/Tablo5[[#This Row],[KALIP GÖZ ADEDİ]]," ")</f>
        <v xml:space="preserve"> </v>
      </c>
      <c r="U19" s="63" t="str">
        <f t="shared" si="2"/>
        <v xml:space="preserve"> </v>
      </c>
      <c r="V19" s="63"/>
      <c r="W19" s="63" t="str">
        <f t="shared" si="1"/>
        <v xml:space="preserve"> </v>
      </c>
      <c r="X19" s="13">
        <f t="shared" si="3"/>
        <v>24</v>
      </c>
      <c r="Y19" s="14">
        <f t="shared" si="4"/>
        <v>0</v>
      </c>
      <c r="Z19" s="63" t="str">
        <f t="shared" si="5"/>
        <v xml:space="preserve"> </v>
      </c>
      <c r="AA19" s="63" t="str">
        <f t="shared" si="6"/>
        <v xml:space="preserve"> </v>
      </c>
    </row>
    <row r="20" spans="2:27">
      <c r="B20" s="63"/>
      <c r="C20" s="10" t="str">
        <f>IFERROR(VLOOKUP(Tablo5[[#This Row],[ÜRÜN KODU]],'YMKODLARI '!$A$1:$K$348,2,0)," ")</f>
        <v xml:space="preserve"> </v>
      </c>
      <c r="E20" s="63"/>
      <c r="H20" s="66" t="str">
        <f>IFERROR(VLOOKUP(Tablo5[[#This Row],[ÜRÜN KODU]],'YMKODLARI '!$A$1:$K$348,3,0)," ")</f>
        <v xml:space="preserve"> </v>
      </c>
      <c r="I20" s="66" t="str">
        <f>IFERROR(VLOOKUP(Tablo5[[#This Row],[ÜRÜN KODU]],'YMKODLARI '!$A$1:$K$348,4,0)," ")</f>
        <v xml:space="preserve"> </v>
      </c>
      <c r="J20" s="63"/>
      <c r="K20" s="66" t="str">
        <f>IFERROR(VLOOKUP(Tablo5[[#This Row],[ÜRÜN KODU]],'YMKODLARI '!$A$1:$K$348,9,0)," ")</f>
        <v xml:space="preserve"> </v>
      </c>
      <c r="L20" s="63" t="str">
        <f>IFERROR(VLOOKUP(Tablo5[[#This Row],[BOYA KODU]],Tablo14[#All],4,0)," ")</f>
        <v xml:space="preserve"> </v>
      </c>
      <c r="M20" s="63" t="str">
        <f>IFERROR(VLOOKUP(Tablo5[[#This Row],[BOYA KODU]],Tablo14[#All],6,0)," ")</f>
        <v xml:space="preserve"> </v>
      </c>
      <c r="N20" s="63" t="str">
        <f t="shared" si="0"/>
        <v xml:space="preserve"> </v>
      </c>
      <c r="O20" s="66" t="str">
        <f>IFERROR(VLOOKUP(Tablo5[[#This Row],[ÜRÜN KODU]],'YMKODLARI '!$A$1:$K$348,8,0)," ")</f>
        <v xml:space="preserve"> </v>
      </c>
      <c r="P20" s="63" t="str">
        <f>IFERROR(VLOOKUP(Tablo5[[#This Row],[HAMMADDE KODU]],Tablo1[#All],3,0)," ")</f>
        <v xml:space="preserve"> </v>
      </c>
      <c r="Q20" s="63" t="str">
        <f>IFERROR(VLOOKUP(Tablo5[[#This Row],[HAMMADDE KODU]],Tablo1[#All],4,0)," ")</f>
        <v xml:space="preserve"> </v>
      </c>
      <c r="R20" s="66" t="str">
        <f>IFERROR(VLOOKUP(Tablo5[[#This Row],[ÜRÜN KODU]],'YMKODLARI '!$A$1:$K$348,5,0)," ")</f>
        <v xml:space="preserve"> </v>
      </c>
      <c r="S20" s="66" t="str">
        <f>IFERROR(VLOOKUP(Tablo5[[#This Row],[ÜRÜN KODU]],'YMKODLARI '!$A$1:$K$348,6,0)," ")</f>
        <v xml:space="preserve"> </v>
      </c>
      <c r="T20" s="63" t="str">
        <f>IFERROR(Tablo5[[#This Row],[YOLLUK HARİÇ BASKI GRAMI]]/Tablo5[[#This Row],[KALIP GÖZ ADEDİ]]," ")</f>
        <v xml:space="preserve"> </v>
      </c>
      <c r="U20" s="63" t="str">
        <f t="shared" si="2"/>
        <v xml:space="preserve"> </v>
      </c>
      <c r="V20" s="63"/>
      <c r="W20" s="63" t="str">
        <f t="shared" si="1"/>
        <v xml:space="preserve"> </v>
      </c>
      <c r="X20" s="13">
        <f t="shared" si="3"/>
        <v>24</v>
      </c>
      <c r="Y20" s="14">
        <f t="shared" si="4"/>
        <v>0</v>
      </c>
      <c r="Z20" s="63" t="str">
        <f t="shared" si="5"/>
        <v xml:space="preserve"> </v>
      </c>
      <c r="AA20" s="63" t="str">
        <f t="shared" si="6"/>
        <v xml:space="preserve"> </v>
      </c>
    </row>
    <row r="21" spans="2:27">
      <c r="B21" s="63"/>
      <c r="C21" s="10" t="str">
        <f>IFERROR(VLOOKUP(Tablo5[[#This Row],[ÜRÜN KODU]],'YMKODLARI '!$A$1:$K$348,2,0)," ")</f>
        <v xml:space="preserve"> </v>
      </c>
      <c r="E21" s="63"/>
      <c r="H21" s="66" t="str">
        <f>IFERROR(VLOOKUP(Tablo5[[#This Row],[ÜRÜN KODU]],'YMKODLARI '!$A$1:$K$348,3,0)," ")</f>
        <v xml:space="preserve"> </v>
      </c>
      <c r="I21" s="66" t="str">
        <f>IFERROR(VLOOKUP(Tablo5[[#This Row],[ÜRÜN KODU]],'YMKODLARI '!$A$1:$K$348,4,0)," ")</f>
        <v xml:space="preserve"> </v>
      </c>
      <c r="J21" s="63"/>
      <c r="K21" s="66" t="str">
        <f>IFERROR(VLOOKUP(Tablo5[[#This Row],[ÜRÜN KODU]],'YMKODLARI '!$A$1:$K$348,9,0)," ")</f>
        <v xml:space="preserve"> </v>
      </c>
      <c r="L21" s="63" t="str">
        <f>IFERROR(VLOOKUP(Tablo5[[#This Row],[BOYA KODU]],Tablo14[#All],4,0)," ")</f>
        <v xml:space="preserve"> </v>
      </c>
      <c r="M21" s="63" t="str">
        <f>IFERROR(VLOOKUP(Tablo5[[#This Row],[BOYA KODU]],Tablo14[#All],6,0)," ")</f>
        <v xml:space="preserve"> </v>
      </c>
      <c r="N21" s="63" t="str">
        <f t="shared" si="0"/>
        <v xml:space="preserve"> </v>
      </c>
      <c r="O21" s="66" t="str">
        <f>IFERROR(VLOOKUP(Tablo5[[#This Row],[ÜRÜN KODU]],'YMKODLARI '!$A$1:$K$348,8,0)," ")</f>
        <v xml:space="preserve"> </v>
      </c>
      <c r="P21" s="63" t="str">
        <f>IFERROR(VLOOKUP(Tablo5[[#This Row],[HAMMADDE KODU]],Tablo1[#All],3,0)," ")</f>
        <v xml:space="preserve"> </v>
      </c>
      <c r="Q21" s="63" t="str">
        <f>IFERROR(VLOOKUP(Tablo5[[#This Row],[HAMMADDE KODU]],Tablo1[#All],4,0)," ")</f>
        <v xml:space="preserve"> </v>
      </c>
      <c r="R21" s="66" t="str">
        <f>IFERROR(VLOOKUP(Tablo5[[#This Row],[ÜRÜN KODU]],'YMKODLARI '!$A$1:$K$348,5,0)," ")</f>
        <v xml:space="preserve"> </v>
      </c>
      <c r="S21" s="66" t="str">
        <f>IFERROR(VLOOKUP(Tablo5[[#This Row],[ÜRÜN KODU]],'YMKODLARI '!$A$1:$K$348,6,0)," ")</f>
        <v xml:space="preserve"> </v>
      </c>
      <c r="T21" s="63" t="str">
        <f>IFERROR(Tablo5[[#This Row],[YOLLUK HARİÇ BASKI GRAMI]]/Tablo5[[#This Row],[KALIP GÖZ ADEDİ]]," ")</f>
        <v xml:space="preserve"> </v>
      </c>
      <c r="U21" s="63" t="str">
        <f t="shared" si="2"/>
        <v xml:space="preserve"> </v>
      </c>
      <c r="V21" s="63"/>
      <c r="W21" s="63" t="str">
        <f t="shared" si="1"/>
        <v xml:space="preserve"> </v>
      </c>
      <c r="X21" s="13">
        <f t="shared" si="3"/>
        <v>24</v>
      </c>
      <c r="Y21" s="14">
        <f t="shared" si="4"/>
        <v>0</v>
      </c>
      <c r="Z21" s="63" t="str">
        <f t="shared" si="5"/>
        <v xml:space="preserve"> </v>
      </c>
      <c r="AA21" s="63" t="str">
        <f t="shared" si="6"/>
        <v xml:space="preserve"> </v>
      </c>
    </row>
    <row r="22" spans="2:27">
      <c r="B22" s="63"/>
      <c r="C22" s="10" t="str">
        <f>IFERROR(VLOOKUP(Tablo5[[#This Row],[ÜRÜN KODU]],'YMKODLARI '!$A$1:$K$348,2,0)," ")</f>
        <v xml:space="preserve"> </v>
      </c>
      <c r="E22" s="63"/>
      <c r="H22" s="66" t="str">
        <f>IFERROR(VLOOKUP(Tablo5[[#This Row],[ÜRÜN KODU]],'YMKODLARI '!$A$1:$K$348,3,0)," ")</f>
        <v xml:space="preserve"> </v>
      </c>
      <c r="I22" s="66" t="str">
        <f>IFERROR(VLOOKUP(Tablo5[[#This Row],[ÜRÜN KODU]],'YMKODLARI '!$A$1:$K$348,4,0)," ")</f>
        <v xml:space="preserve"> </v>
      </c>
      <c r="J22" s="63"/>
      <c r="K22" s="66" t="str">
        <f>IFERROR(VLOOKUP(Tablo5[[#This Row],[ÜRÜN KODU]],'YMKODLARI '!$A$1:$K$348,9,0)," ")</f>
        <v xml:space="preserve"> </v>
      </c>
      <c r="L22" s="63" t="str">
        <f>IFERROR(VLOOKUP(Tablo5[[#This Row],[BOYA KODU]],Tablo14[#All],4,0)," ")</f>
        <v xml:space="preserve"> </v>
      </c>
      <c r="M22" s="63" t="str">
        <f>IFERROR(VLOOKUP(Tablo5[[#This Row],[BOYA KODU]],Tablo14[#All],6,0)," ")</f>
        <v xml:space="preserve"> </v>
      </c>
      <c r="N22" s="63" t="str">
        <f t="shared" si="0"/>
        <v xml:space="preserve"> </v>
      </c>
      <c r="O22" s="66" t="str">
        <f>IFERROR(VLOOKUP(Tablo5[[#This Row],[ÜRÜN KODU]],'YMKODLARI '!$A$1:$K$348,8,0)," ")</f>
        <v xml:space="preserve"> </v>
      </c>
      <c r="P22" s="63" t="str">
        <f>IFERROR(VLOOKUP(Tablo5[[#This Row],[HAMMADDE KODU]],Tablo1[#All],3,0)," ")</f>
        <v xml:space="preserve"> </v>
      </c>
      <c r="Q22" s="63" t="str">
        <f>IFERROR(VLOOKUP(Tablo5[[#This Row],[HAMMADDE KODU]],Tablo1[#All],4,0)," ")</f>
        <v xml:space="preserve"> </v>
      </c>
      <c r="R22" s="66" t="str">
        <f>IFERROR(VLOOKUP(Tablo5[[#This Row],[ÜRÜN KODU]],'YMKODLARI '!$A$1:$K$348,5,0)," ")</f>
        <v xml:space="preserve"> </v>
      </c>
      <c r="S22" s="66" t="str">
        <f>IFERROR(VLOOKUP(Tablo5[[#This Row],[ÜRÜN KODU]],'YMKODLARI '!$A$1:$K$348,6,0)," ")</f>
        <v xml:space="preserve"> </v>
      </c>
      <c r="T22" s="63" t="str">
        <f>IFERROR(Tablo5[[#This Row],[YOLLUK HARİÇ BASKI GRAMI]]/Tablo5[[#This Row],[KALIP GÖZ ADEDİ]]," ")</f>
        <v xml:space="preserve"> </v>
      </c>
      <c r="U22" s="63" t="str">
        <f t="shared" si="2"/>
        <v xml:space="preserve"> </v>
      </c>
      <c r="V22" s="63"/>
      <c r="W22" s="63" t="str">
        <f t="shared" si="1"/>
        <v xml:space="preserve"> </v>
      </c>
      <c r="X22" s="13">
        <f t="shared" si="3"/>
        <v>24</v>
      </c>
      <c r="Y22" s="14">
        <f t="shared" si="4"/>
        <v>0</v>
      </c>
      <c r="Z22" s="63" t="str">
        <f t="shared" si="5"/>
        <v xml:space="preserve"> </v>
      </c>
      <c r="AA22" s="63" t="str">
        <f t="shared" si="6"/>
        <v xml:space="preserve"> </v>
      </c>
    </row>
    <row r="23" spans="2:27">
      <c r="B23" s="63"/>
      <c r="C23" s="10" t="str">
        <f>IFERROR(VLOOKUP(Tablo5[[#This Row],[ÜRÜN KODU]],'YMKODLARI '!$A$1:$K$348,2,0)," ")</f>
        <v xml:space="preserve"> </v>
      </c>
      <c r="E23" s="63"/>
      <c r="H23" s="66" t="str">
        <f>IFERROR(VLOOKUP(Tablo5[[#This Row],[ÜRÜN KODU]],'YMKODLARI '!$A$1:$K$348,3,0)," ")</f>
        <v xml:space="preserve"> </v>
      </c>
      <c r="I23" s="66" t="str">
        <f>IFERROR(VLOOKUP(Tablo5[[#This Row],[ÜRÜN KODU]],'YMKODLARI '!$A$1:$K$348,4,0)," ")</f>
        <v xml:space="preserve"> </v>
      </c>
      <c r="J23" s="63"/>
      <c r="K23" s="66" t="str">
        <f>IFERROR(VLOOKUP(Tablo5[[#This Row],[ÜRÜN KODU]],'YMKODLARI '!$A$1:$K$348,9,0)," ")</f>
        <v xml:space="preserve"> </v>
      </c>
      <c r="L23" s="63" t="str">
        <f>IFERROR(VLOOKUP(Tablo5[[#This Row],[BOYA KODU]],Tablo14[#All],4,0)," ")</f>
        <v xml:space="preserve"> </v>
      </c>
      <c r="M23" s="63" t="str">
        <f>IFERROR(VLOOKUP(Tablo5[[#This Row],[BOYA KODU]],Tablo14[#All],6,0)," ")</f>
        <v xml:space="preserve"> </v>
      </c>
      <c r="N23" s="63" t="str">
        <f t="shared" si="0"/>
        <v xml:space="preserve"> </v>
      </c>
      <c r="O23" s="66" t="str">
        <f>IFERROR(VLOOKUP(Tablo5[[#This Row],[ÜRÜN KODU]],'YMKODLARI '!$A$1:$K$348,8,0)," ")</f>
        <v xml:space="preserve"> </v>
      </c>
      <c r="P23" s="63" t="str">
        <f>IFERROR(VLOOKUP(Tablo5[[#This Row],[HAMMADDE KODU]],Tablo1[#All],3,0)," ")</f>
        <v xml:space="preserve"> </v>
      </c>
      <c r="Q23" s="63" t="str">
        <f>IFERROR(VLOOKUP(Tablo5[[#This Row],[HAMMADDE KODU]],Tablo1[#All],4,0)," ")</f>
        <v xml:space="preserve"> </v>
      </c>
      <c r="R23" s="66" t="str">
        <f>IFERROR(VLOOKUP(Tablo5[[#This Row],[ÜRÜN KODU]],'YMKODLARI '!$A$1:$K$348,5,0)," ")</f>
        <v xml:space="preserve"> </v>
      </c>
      <c r="S23" s="66" t="str">
        <f>IFERROR(VLOOKUP(Tablo5[[#This Row],[ÜRÜN KODU]],'YMKODLARI '!$A$1:$K$348,6,0)," ")</f>
        <v xml:space="preserve"> </v>
      </c>
      <c r="T23" s="63" t="str">
        <f>IFERROR(Tablo5[[#This Row],[YOLLUK HARİÇ BASKI GRAMI]]/Tablo5[[#This Row],[KALIP GÖZ ADEDİ]]," ")</f>
        <v xml:space="preserve"> </v>
      </c>
      <c r="U23" s="63" t="str">
        <f t="shared" si="2"/>
        <v xml:space="preserve"> </v>
      </c>
      <c r="V23" s="63"/>
      <c r="W23" s="63" t="str">
        <f t="shared" si="1"/>
        <v xml:space="preserve"> </v>
      </c>
      <c r="X23" s="13">
        <f t="shared" si="3"/>
        <v>24</v>
      </c>
      <c r="Y23" s="14">
        <f t="shared" si="4"/>
        <v>0</v>
      </c>
      <c r="Z23" s="63" t="str">
        <f t="shared" si="5"/>
        <v xml:space="preserve"> </v>
      </c>
      <c r="AA23" s="63" t="str">
        <f t="shared" si="6"/>
        <v xml:space="preserve"> </v>
      </c>
    </row>
    <row r="24" spans="2:27">
      <c r="B24" s="63"/>
      <c r="C24" s="10" t="str">
        <f>IFERROR(VLOOKUP(Tablo5[[#This Row],[ÜRÜN KODU]],'YMKODLARI '!$A$1:$K$348,2,0)," ")</f>
        <v xml:space="preserve"> </v>
      </c>
      <c r="E24" s="63"/>
      <c r="H24" s="66" t="str">
        <f>IFERROR(VLOOKUP(Tablo5[[#This Row],[ÜRÜN KODU]],'YMKODLARI '!$A$1:$K$348,3,0)," ")</f>
        <v xml:space="preserve"> </v>
      </c>
      <c r="I24" s="66" t="str">
        <f>IFERROR(VLOOKUP(Tablo5[[#This Row],[ÜRÜN KODU]],'YMKODLARI '!$A$1:$K$348,4,0)," ")</f>
        <v xml:space="preserve"> </v>
      </c>
      <c r="J24" s="63"/>
      <c r="K24" s="66" t="str">
        <f>IFERROR(VLOOKUP(Tablo5[[#This Row],[ÜRÜN KODU]],'YMKODLARI '!$A$1:$K$348,9,0)," ")</f>
        <v xml:space="preserve"> </v>
      </c>
      <c r="L24" s="63" t="str">
        <f>IFERROR(VLOOKUP(Tablo5[[#This Row],[BOYA KODU]],Tablo14[#All],4,0)," ")</f>
        <v xml:space="preserve"> </v>
      </c>
      <c r="M24" s="63" t="str">
        <f>IFERROR(VLOOKUP(Tablo5[[#This Row],[BOYA KODU]],Tablo14[#All],6,0)," ")</f>
        <v xml:space="preserve"> </v>
      </c>
      <c r="N24" s="63" t="str">
        <f t="shared" si="0"/>
        <v xml:space="preserve"> </v>
      </c>
      <c r="O24" s="66" t="str">
        <f>IFERROR(VLOOKUP(Tablo5[[#This Row],[ÜRÜN KODU]],'YMKODLARI '!$A$1:$K$348,8,0)," ")</f>
        <v xml:space="preserve"> </v>
      </c>
      <c r="P24" s="63" t="str">
        <f>IFERROR(VLOOKUP(Tablo5[[#This Row],[HAMMADDE KODU]],Tablo1[#All],3,0)," ")</f>
        <v xml:space="preserve"> </v>
      </c>
      <c r="Q24" s="63" t="str">
        <f>IFERROR(VLOOKUP(Tablo5[[#This Row],[HAMMADDE KODU]],Tablo1[#All],4,0)," ")</f>
        <v xml:space="preserve"> </v>
      </c>
      <c r="R24" s="66" t="str">
        <f>IFERROR(VLOOKUP(Tablo5[[#This Row],[ÜRÜN KODU]],'YMKODLARI '!$A$1:$K$348,5,0)," ")</f>
        <v xml:space="preserve"> </v>
      </c>
      <c r="S24" s="66" t="str">
        <f>IFERROR(VLOOKUP(Tablo5[[#This Row],[ÜRÜN KODU]],'YMKODLARI '!$A$1:$K$348,6,0)," ")</f>
        <v xml:space="preserve"> </v>
      </c>
      <c r="T24" s="63" t="str">
        <f>IFERROR(Tablo5[[#This Row],[YOLLUK HARİÇ BASKI GRAMI]]/Tablo5[[#This Row],[KALIP GÖZ ADEDİ]]," ")</f>
        <v xml:space="preserve"> </v>
      </c>
      <c r="U24" s="63" t="str">
        <f t="shared" si="2"/>
        <v xml:space="preserve"> </v>
      </c>
      <c r="V24" s="63"/>
      <c r="W24" s="63" t="str">
        <f t="shared" si="1"/>
        <v xml:space="preserve"> </v>
      </c>
      <c r="X24" s="13">
        <f t="shared" si="3"/>
        <v>24</v>
      </c>
      <c r="Y24" s="14">
        <f t="shared" si="4"/>
        <v>0</v>
      </c>
      <c r="Z24" s="63" t="str">
        <f t="shared" si="5"/>
        <v xml:space="preserve"> </v>
      </c>
      <c r="AA24" s="63" t="str">
        <f t="shared" si="6"/>
        <v xml:space="preserve"> </v>
      </c>
    </row>
    <row r="25" spans="2:27">
      <c r="B25" s="63"/>
      <c r="C25" s="10" t="str">
        <f>IFERROR(VLOOKUP(Tablo5[[#This Row],[ÜRÜN KODU]],'YMKODLARI '!$A$1:$K$348,2,0)," ")</f>
        <v xml:space="preserve"> </v>
      </c>
      <c r="E25" s="63"/>
      <c r="H25" s="66" t="str">
        <f>IFERROR(VLOOKUP(Tablo5[[#This Row],[ÜRÜN KODU]],'YMKODLARI '!$A$1:$K$348,3,0)," ")</f>
        <v xml:space="preserve"> </v>
      </c>
      <c r="I25" s="66" t="str">
        <f>IFERROR(VLOOKUP(Tablo5[[#This Row],[ÜRÜN KODU]],'YMKODLARI '!$A$1:$K$348,4,0)," ")</f>
        <v xml:space="preserve"> </v>
      </c>
      <c r="J25" s="63"/>
      <c r="K25" s="66" t="str">
        <f>IFERROR(VLOOKUP(Tablo5[[#This Row],[ÜRÜN KODU]],'YMKODLARI '!$A$1:$K$348,9,0)," ")</f>
        <v xml:space="preserve"> </v>
      </c>
      <c r="L25" s="63" t="str">
        <f>IFERROR(VLOOKUP(Tablo5[[#This Row],[BOYA KODU]],Tablo14[#All],4,0)," ")</f>
        <v xml:space="preserve"> </v>
      </c>
      <c r="M25" s="63" t="str">
        <f>IFERROR(VLOOKUP(Tablo5[[#This Row],[BOYA KODU]],Tablo14[#All],6,0)," ")</f>
        <v xml:space="preserve"> </v>
      </c>
      <c r="N25" s="63" t="str">
        <f t="shared" si="0"/>
        <v xml:space="preserve"> </v>
      </c>
      <c r="O25" s="66" t="str">
        <f>IFERROR(VLOOKUP(Tablo5[[#This Row],[ÜRÜN KODU]],'YMKODLARI '!$A$1:$K$348,8,0)," ")</f>
        <v xml:space="preserve"> </v>
      </c>
      <c r="P25" s="63" t="str">
        <f>IFERROR(VLOOKUP(Tablo5[[#This Row],[HAMMADDE KODU]],Tablo1[#All],3,0)," ")</f>
        <v xml:space="preserve"> </v>
      </c>
      <c r="Q25" s="63" t="str">
        <f>IFERROR(VLOOKUP(Tablo5[[#This Row],[HAMMADDE KODU]],Tablo1[#All],4,0)," ")</f>
        <v xml:space="preserve"> </v>
      </c>
      <c r="R25" s="66" t="str">
        <f>IFERROR(VLOOKUP(Tablo5[[#This Row],[ÜRÜN KODU]],'YMKODLARI '!$A$1:$K$348,5,0)," ")</f>
        <v xml:space="preserve"> </v>
      </c>
      <c r="S25" s="66" t="str">
        <f>IFERROR(VLOOKUP(Tablo5[[#This Row],[ÜRÜN KODU]],'YMKODLARI '!$A$1:$K$348,6,0)," ")</f>
        <v xml:space="preserve"> </v>
      </c>
      <c r="T25" s="63" t="str">
        <f>IFERROR(Tablo5[[#This Row],[YOLLUK HARİÇ BASKI GRAMI]]/Tablo5[[#This Row],[KALIP GÖZ ADEDİ]]," ")</f>
        <v xml:space="preserve"> </v>
      </c>
      <c r="U25" s="63" t="str">
        <f t="shared" si="2"/>
        <v xml:space="preserve"> </v>
      </c>
      <c r="V25" s="63"/>
      <c r="W25" s="63" t="str">
        <f t="shared" si="1"/>
        <v xml:space="preserve"> </v>
      </c>
      <c r="X25" s="13">
        <f t="shared" si="3"/>
        <v>24</v>
      </c>
      <c r="Y25" s="14">
        <f t="shared" si="4"/>
        <v>0</v>
      </c>
      <c r="Z25" s="63" t="str">
        <f t="shared" si="5"/>
        <v xml:space="preserve"> </v>
      </c>
      <c r="AA25" s="63" t="str">
        <f t="shared" si="6"/>
        <v xml:space="preserve"> </v>
      </c>
    </row>
    <row r="26" spans="2:27">
      <c r="B26" s="63"/>
      <c r="C26" s="10" t="str">
        <f>IFERROR(VLOOKUP(Tablo5[[#This Row],[ÜRÜN KODU]],'YMKODLARI '!$A$1:$K$348,2,0)," ")</f>
        <v xml:space="preserve"> </v>
      </c>
      <c r="E26" s="63"/>
      <c r="H26" s="66" t="str">
        <f>IFERROR(VLOOKUP(Tablo5[[#This Row],[ÜRÜN KODU]],'YMKODLARI '!$A$1:$K$348,3,0)," ")</f>
        <v xml:space="preserve"> </v>
      </c>
      <c r="I26" s="66" t="str">
        <f>IFERROR(VLOOKUP(Tablo5[[#This Row],[ÜRÜN KODU]],'YMKODLARI '!$A$1:$K$348,4,0)," ")</f>
        <v xml:space="preserve"> </v>
      </c>
      <c r="J26" s="20"/>
      <c r="K26" s="66" t="str">
        <f>IFERROR(VLOOKUP(Tablo5[[#This Row],[ÜRÜN KODU]],'YMKODLARI '!$A$1:$K$348,9,0)," ")</f>
        <v xml:space="preserve"> </v>
      </c>
      <c r="L26" s="63" t="str">
        <f>IFERROR(VLOOKUP(Tablo5[[#This Row],[BOYA KODU]],Tablo14[#All],4,0)," ")</f>
        <v xml:space="preserve"> </v>
      </c>
      <c r="M26" s="63" t="str">
        <f>IFERROR(VLOOKUP(Tablo5[[#This Row],[BOYA KODU]],Tablo14[#All],6,0)," ")</f>
        <v xml:space="preserve"> </v>
      </c>
      <c r="N26" s="63" t="str">
        <f t="shared" si="0"/>
        <v xml:space="preserve"> </v>
      </c>
      <c r="O26" s="66" t="str">
        <f>IFERROR(VLOOKUP(Tablo5[[#This Row],[ÜRÜN KODU]],'YMKODLARI '!$A$1:$K$348,8,0)," ")</f>
        <v xml:space="preserve"> </v>
      </c>
      <c r="P26" s="63" t="str">
        <f>IFERROR(VLOOKUP(Tablo5[[#This Row],[HAMMADDE KODU]],Tablo1[#All],3,0)," ")</f>
        <v xml:space="preserve"> </v>
      </c>
      <c r="Q26" s="63" t="str">
        <f>IFERROR(VLOOKUP(Tablo5[[#This Row],[HAMMADDE KODU]],Tablo1[#All],4,0)," ")</f>
        <v xml:space="preserve"> </v>
      </c>
      <c r="R26" s="66" t="str">
        <f>IFERROR(VLOOKUP(Tablo5[[#This Row],[ÜRÜN KODU]],'YMKODLARI '!$A$1:$K$348,5,0)," ")</f>
        <v xml:space="preserve"> </v>
      </c>
      <c r="S26" s="66" t="str">
        <f>IFERROR(VLOOKUP(Tablo5[[#This Row],[ÜRÜN KODU]],'YMKODLARI '!$A$1:$K$348,6,0)," ")</f>
        <v xml:space="preserve"> </v>
      </c>
      <c r="T26" s="63" t="str">
        <f>IFERROR(Tablo5[[#This Row],[YOLLUK HARİÇ BASKI GRAMI]]/Tablo5[[#This Row],[KALIP GÖZ ADEDİ]]," ")</f>
        <v xml:space="preserve"> </v>
      </c>
      <c r="U26" s="63" t="str">
        <f t="shared" si="2"/>
        <v xml:space="preserve"> </v>
      </c>
      <c r="V26" s="63"/>
      <c r="W26" s="63" t="str">
        <f t="shared" si="1"/>
        <v xml:space="preserve"> </v>
      </c>
      <c r="X26" s="13">
        <f t="shared" si="3"/>
        <v>24</v>
      </c>
      <c r="Y26" s="14">
        <f t="shared" si="4"/>
        <v>0</v>
      </c>
      <c r="Z26" s="63" t="str">
        <f t="shared" si="5"/>
        <v xml:space="preserve"> </v>
      </c>
      <c r="AA26" s="63" t="str">
        <f t="shared" si="6"/>
        <v xml:space="preserve"> </v>
      </c>
    </row>
    <row r="27" spans="2:27">
      <c r="B27" s="63"/>
      <c r="C27" s="10" t="str">
        <f>IFERROR(VLOOKUP(Tablo5[[#This Row],[ÜRÜN KODU]],'YMKODLARI '!$A$1:$K$348,2,0)," ")</f>
        <v xml:space="preserve"> </v>
      </c>
      <c r="E27" s="63"/>
      <c r="H27" s="66" t="str">
        <f>IFERROR(VLOOKUP(Tablo5[[#This Row],[ÜRÜN KODU]],'YMKODLARI '!$A$1:$K$348,3,0)," ")</f>
        <v xml:space="preserve"> </v>
      </c>
      <c r="I27" s="66" t="str">
        <f>IFERROR(VLOOKUP(Tablo5[[#This Row],[ÜRÜN KODU]],'YMKODLARI '!$A$1:$K$348,4,0)," ")</f>
        <v xml:space="preserve"> </v>
      </c>
      <c r="J27" s="20"/>
      <c r="K27" s="66" t="str">
        <f>IFERROR(VLOOKUP(Tablo5[[#This Row],[ÜRÜN KODU]],'YMKODLARI '!$A$1:$K$348,9,0)," ")</f>
        <v xml:space="preserve"> </v>
      </c>
      <c r="L27" s="63" t="str">
        <f>IFERROR(VLOOKUP(Tablo5[[#This Row],[BOYA KODU]],Tablo14[#All],4,0)," ")</f>
        <v xml:space="preserve"> </v>
      </c>
      <c r="M27" s="63" t="str">
        <f>IFERROR(VLOOKUP(Tablo5[[#This Row],[BOYA KODU]],Tablo14[#All],6,0)," ")</f>
        <v xml:space="preserve"> </v>
      </c>
      <c r="N27" s="63" t="str">
        <f t="shared" si="0"/>
        <v xml:space="preserve"> </v>
      </c>
      <c r="O27" s="66" t="str">
        <f>IFERROR(VLOOKUP(Tablo5[[#This Row],[ÜRÜN KODU]],'YMKODLARI '!$A$1:$K$348,8,0)," ")</f>
        <v xml:space="preserve"> </v>
      </c>
      <c r="P27" s="63" t="str">
        <f>IFERROR(VLOOKUP(Tablo5[[#This Row],[HAMMADDE KODU]],Tablo1[#All],3,0)," ")</f>
        <v xml:space="preserve"> </v>
      </c>
      <c r="Q27" s="63" t="str">
        <f>IFERROR(VLOOKUP(Tablo5[[#This Row],[HAMMADDE KODU]],Tablo1[#All],4,0)," ")</f>
        <v xml:space="preserve"> </v>
      </c>
      <c r="R27" s="66" t="str">
        <f>IFERROR(VLOOKUP(Tablo5[[#This Row],[ÜRÜN KODU]],'YMKODLARI '!$A$1:$K$348,5,0)," ")</f>
        <v xml:space="preserve"> </v>
      </c>
      <c r="S27" s="66" t="str">
        <f>IFERROR(VLOOKUP(Tablo5[[#This Row],[ÜRÜN KODU]],'YMKODLARI '!$A$1:$K$348,6,0)," ")</f>
        <v xml:space="preserve"> </v>
      </c>
      <c r="T27" s="63" t="str">
        <f>IFERROR(Tablo5[[#This Row],[YOLLUK HARİÇ BASKI GRAMI]]/Tablo5[[#This Row],[KALIP GÖZ ADEDİ]]," ")</f>
        <v xml:space="preserve"> </v>
      </c>
      <c r="U27" s="63" t="str">
        <f t="shared" si="2"/>
        <v xml:space="preserve"> </v>
      </c>
      <c r="V27" s="63"/>
      <c r="W27" s="63" t="str">
        <f t="shared" si="1"/>
        <v xml:space="preserve"> </v>
      </c>
      <c r="X27" s="13">
        <f t="shared" si="3"/>
        <v>24</v>
      </c>
      <c r="Y27" s="14">
        <f t="shared" si="4"/>
        <v>0</v>
      </c>
      <c r="Z27" s="63" t="str">
        <f t="shared" si="5"/>
        <v xml:space="preserve"> </v>
      </c>
      <c r="AA27" s="63" t="str">
        <f t="shared" si="6"/>
        <v xml:space="preserve"> </v>
      </c>
    </row>
    <row r="28" spans="2:27">
      <c r="B28" s="63"/>
      <c r="C28" s="10" t="str">
        <f>IFERROR(VLOOKUP(Tablo5[[#This Row],[ÜRÜN KODU]],'YMKODLARI '!$A$1:$K$348,2,0)," ")</f>
        <v xml:space="preserve"> </v>
      </c>
      <c r="E28" s="63"/>
      <c r="H28" s="66" t="str">
        <f>IFERROR(VLOOKUP(Tablo5[[#This Row],[ÜRÜN KODU]],'YMKODLARI '!$A$1:$K$348,3,0)," ")</f>
        <v xml:space="preserve"> </v>
      </c>
      <c r="I28" s="66" t="str">
        <f>IFERROR(VLOOKUP(Tablo5[[#This Row],[ÜRÜN KODU]],'YMKODLARI '!$A$1:$K$348,4,0)," ")</f>
        <v xml:space="preserve"> </v>
      </c>
      <c r="J28" s="20"/>
      <c r="K28" s="66" t="str">
        <f>IFERROR(VLOOKUP(Tablo5[[#This Row],[ÜRÜN KODU]],'YMKODLARI '!$A$1:$K$348,9,0)," ")</f>
        <v xml:space="preserve"> </v>
      </c>
      <c r="L28" s="63" t="str">
        <f>IFERROR(VLOOKUP(Tablo5[[#This Row],[BOYA KODU]],Tablo14[#All],4,0)," ")</f>
        <v xml:space="preserve"> </v>
      </c>
      <c r="M28" s="63" t="str">
        <f>IFERROR(VLOOKUP(Tablo5[[#This Row],[BOYA KODU]],Tablo14[#All],6,0)," ")</f>
        <v xml:space="preserve"> </v>
      </c>
      <c r="N28" s="63" t="str">
        <f t="shared" si="0"/>
        <v xml:space="preserve"> </v>
      </c>
      <c r="O28" s="66" t="str">
        <f>IFERROR(VLOOKUP(Tablo5[[#This Row],[ÜRÜN KODU]],'YMKODLARI '!$A$1:$K$348,8,0)," ")</f>
        <v xml:space="preserve"> </v>
      </c>
      <c r="P28" s="63" t="str">
        <f>IFERROR(VLOOKUP(Tablo5[[#This Row],[HAMMADDE KODU]],Tablo1[#All],3,0)," ")</f>
        <v xml:space="preserve"> </v>
      </c>
      <c r="Q28" s="63" t="str">
        <f>IFERROR(VLOOKUP(Tablo5[[#This Row],[HAMMADDE KODU]],Tablo1[#All],4,0)," ")</f>
        <v xml:space="preserve"> </v>
      </c>
      <c r="R28" s="66" t="str">
        <f>IFERROR(VLOOKUP(Tablo5[[#This Row],[ÜRÜN KODU]],'YMKODLARI '!$A$1:$K$348,5,0)," ")</f>
        <v xml:space="preserve"> </v>
      </c>
      <c r="S28" s="66" t="str">
        <f>IFERROR(VLOOKUP(Tablo5[[#This Row],[ÜRÜN KODU]],'YMKODLARI '!$A$1:$K$348,6,0)," ")</f>
        <v xml:space="preserve"> </v>
      </c>
      <c r="T28" s="63" t="str">
        <f>IFERROR(Tablo5[[#This Row],[YOLLUK HARİÇ BASKI GRAMI]]/Tablo5[[#This Row],[KALIP GÖZ ADEDİ]]," ")</f>
        <v xml:space="preserve"> </v>
      </c>
      <c r="U28" s="63" t="str">
        <f t="shared" si="2"/>
        <v xml:space="preserve"> </v>
      </c>
      <c r="V28" s="63"/>
      <c r="W28" s="63" t="str">
        <f t="shared" si="1"/>
        <v xml:space="preserve"> </v>
      </c>
      <c r="X28" s="13">
        <f t="shared" si="3"/>
        <v>24</v>
      </c>
      <c r="Y28" s="14">
        <f t="shared" si="4"/>
        <v>0</v>
      </c>
      <c r="Z28" s="63" t="str">
        <f t="shared" si="5"/>
        <v xml:space="preserve"> </v>
      </c>
      <c r="AA28" s="63" t="str">
        <f t="shared" si="6"/>
        <v xml:space="preserve"> </v>
      </c>
    </row>
    <row r="29" spans="2:27">
      <c r="B29" s="63"/>
      <c r="C29" s="10" t="str">
        <f>IFERROR(VLOOKUP(Tablo5[[#This Row],[ÜRÜN KODU]],'YMKODLARI '!$A$1:$K$348,2,0)," ")</f>
        <v xml:space="preserve"> </v>
      </c>
      <c r="E29" s="63"/>
      <c r="H29" s="66" t="str">
        <f>IFERROR(VLOOKUP(Tablo5[[#This Row],[ÜRÜN KODU]],'YMKODLARI '!$A$1:$K$348,3,0)," ")</f>
        <v xml:space="preserve"> </v>
      </c>
      <c r="I29" s="66" t="str">
        <f>IFERROR(VLOOKUP(Tablo5[[#This Row],[ÜRÜN KODU]],'YMKODLARI '!$A$1:$K$348,4,0)," ")</f>
        <v xml:space="preserve"> </v>
      </c>
      <c r="J29" s="20"/>
      <c r="K29" s="66" t="str">
        <f>IFERROR(VLOOKUP(Tablo5[[#This Row],[ÜRÜN KODU]],'YMKODLARI '!$A$1:$K$348,9,0)," ")</f>
        <v xml:space="preserve"> </v>
      </c>
      <c r="L29" s="63" t="str">
        <f>IFERROR(VLOOKUP(Tablo5[[#This Row],[BOYA KODU]],Tablo14[#All],4,0)," ")</f>
        <v xml:space="preserve"> </v>
      </c>
      <c r="M29" s="63" t="str">
        <f>IFERROR(VLOOKUP(Tablo5[[#This Row],[BOYA KODU]],Tablo14[#All],6,0)," ")</f>
        <v xml:space="preserve"> </v>
      </c>
      <c r="N29" s="63" t="str">
        <f t="shared" si="0"/>
        <v xml:space="preserve"> </v>
      </c>
      <c r="O29" s="66" t="str">
        <f>IFERROR(VLOOKUP(Tablo5[[#This Row],[ÜRÜN KODU]],'YMKODLARI '!$A$1:$K$348,8,0)," ")</f>
        <v xml:space="preserve"> </v>
      </c>
      <c r="P29" s="63" t="str">
        <f>IFERROR(VLOOKUP(Tablo5[[#This Row],[HAMMADDE KODU]],Tablo1[#All],3,0)," ")</f>
        <v xml:space="preserve"> </v>
      </c>
      <c r="Q29" s="63" t="str">
        <f>IFERROR(VLOOKUP(Tablo5[[#This Row],[HAMMADDE KODU]],Tablo1[#All],4,0)," ")</f>
        <v xml:space="preserve"> </v>
      </c>
      <c r="R29" s="66" t="str">
        <f>IFERROR(VLOOKUP(Tablo5[[#This Row],[ÜRÜN KODU]],'YMKODLARI '!$A$1:$K$348,5,0)," ")</f>
        <v xml:space="preserve"> </v>
      </c>
      <c r="S29" s="66" t="str">
        <f>IFERROR(VLOOKUP(Tablo5[[#This Row],[ÜRÜN KODU]],'YMKODLARI '!$A$1:$K$348,6,0)," ")</f>
        <v xml:space="preserve"> </v>
      </c>
      <c r="T29" s="63" t="str">
        <f>IFERROR(Tablo5[[#This Row],[YOLLUK HARİÇ BASKI GRAMI]]/Tablo5[[#This Row],[KALIP GÖZ ADEDİ]]," ")</f>
        <v xml:space="preserve"> </v>
      </c>
      <c r="U29" s="63" t="str">
        <f t="shared" si="2"/>
        <v xml:space="preserve"> </v>
      </c>
      <c r="V29" s="63"/>
      <c r="W29" s="63" t="str">
        <f t="shared" si="1"/>
        <v xml:space="preserve"> </v>
      </c>
      <c r="X29" s="13">
        <f t="shared" si="3"/>
        <v>24</v>
      </c>
      <c r="Y29" s="14">
        <f t="shared" si="4"/>
        <v>0</v>
      </c>
      <c r="Z29" s="63" t="str">
        <f t="shared" si="5"/>
        <v xml:space="preserve"> </v>
      </c>
      <c r="AA29" s="63" t="str">
        <f t="shared" si="6"/>
        <v xml:space="preserve"> </v>
      </c>
    </row>
    <row r="30" spans="2:27">
      <c r="B30" s="63"/>
      <c r="C30" s="10" t="str">
        <f>IFERROR(VLOOKUP(Tablo5[[#This Row],[ÜRÜN KODU]],'YMKODLARI '!$A$1:$K$348,2,0)," ")</f>
        <v xml:space="preserve"> </v>
      </c>
      <c r="E30" s="63"/>
      <c r="H30" s="66" t="str">
        <f>IFERROR(VLOOKUP(Tablo5[[#This Row],[ÜRÜN KODU]],'YMKODLARI '!$A$1:$K$348,3,0)," ")</f>
        <v xml:space="preserve"> </v>
      </c>
      <c r="I30" s="66" t="str">
        <f>IFERROR(VLOOKUP(Tablo5[[#This Row],[ÜRÜN KODU]],'YMKODLARI '!$A$1:$K$348,4,0)," ")</f>
        <v xml:space="preserve"> </v>
      </c>
      <c r="J30" s="20"/>
      <c r="K30" s="66" t="str">
        <f>IFERROR(VLOOKUP(Tablo5[[#This Row],[ÜRÜN KODU]],'YMKODLARI '!$A$1:$K$348,9,0)," ")</f>
        <v xml:space="preserve"> </v>
      </c>
      <c r="L30" s="63" t="str">
        <f>IFERROR(VLOOKUP(Tablo5[[#This Row],[BOYA KODU]],Tablo14[#All],4,0)," ")</f>
        <v xml:space="preserve"> </v>
      </c>
      <c r="M30" s="63" t="str">
        <f>IFERROR(VLOOKUP(Tablo5[[#This Row],[BOYA KODU]],Tablo14[#All],6,0)," ")</f>
        <v xml:space="preserve"> </v>
      </c>
      <c r="N30" s="63" t="str">
        <f t="shared" si="0"/>
        <v xml:space="preserve"> </v>
      </c>
      <c r="O30" s="66" t="str">
        <f>IFERROR(VLOOKUP(Tablo5[[#This Row],[ÜRÜN KODU]],'YMKODLARI '!$A$1:$K$348,8,0)," ")</f>
        <v xml:space="preserve"> </v>
      </c>
      <c r="P30" s="63" t="str">
        <f>IFERROR(VLOOKUP(Tablo5[[#This Row],[HAMMADDE KODU]],Tablo1[#All],3,0)," ")</f>
        <v xml:space="preserve"> </v>
      </c>
      <c r="Q30" s="63" t="str">
        <f>IFERROR(VLOOKUP(Tablo5[[#This Row],[HAMMADDE KODU]],Tablo1[#All],4,0)," ")</f>
        <v xml:space="preserve"> </v>
      </c>
      <c r="R30" s="66" t="str">
        <f>IFERROR(VLOOKUP(Tablo5[[#This Row],[ÜRÜN KODU]],'YMKODLARI '!$A$1:$K$348,5,0)," ")</f>
        <v xml:space="preserve"> </v>
      </c>
      <c r="S30" s="66" t="str">
        <f>IFERROR(VLOOKUP(Tablo5[[#This Row],[ÜRÜN KODU]],'YMKODLARI '!$A$1:$K$348,6,0)," ")</f>
        <v xml:space="preserve"> </v>
      </c>
      <c r="T30" s="63" t="str">
        <f>IFERROR(Tablo5[[#This Row],[YOLLUK HARİÇ BASKI GRAMI]]/Tablo5[[#This Row],[KALIP GÖZ ADEDİ]]," ")</f>
        <v xml:space="preserve"> </v>
      </c>
      <c r="U30" s="63" t="str">
        <f t="shared" si="2"/>
        <v xml:space="preserve"> </v>
      </c>
      <c r="V30" s="63"/>
      <c r="W30" s="63" t="str">
        <f t="shared" si="1"/>
        <v xml:space="preserve"> </v>
      </c>
      <c r="X30" s="13">
        <f t="shared" si="3"/>
        <v>24</v>
      </c>
      <c r="Y30" s="14">
        <f t="shared" si="4"/>
        <v>0</v>
      </c>
      <c r="Z30" s="63" t="str">
        <f t="shared" si="5"/>
        <v xml:space="preserve"> </v>
      </c>
      <c r="AA30" s="63" t="str">
        <f t="shared" si="6"/>
        <v xml:space="preserve"> </v>
      </c>
    </row>
    <row r="31" spans="2:27">
      <c r="B31" s="63"/>
      <c r="C31" s="10" t="str">
        <f>IFERROR(VLOOKUP(Tablo5[[#This Row],[ÜRÜN KODU]],'YMKODLARI '!$A$1:$K$348,2,0)," ")</f>
        <v xml:space="preserve"> </v>
      </c>
      <c r="E31" s="63"/>
      <c r="H31" s="66" t="str">
        <f>IFERROR(VLOOKUP(Tablo5[[#This Row],[ÜRÜN KODU]],'YMKODLARI '!$A$1:$K$348,3,0)," ")</f>
        <v xml:space="preserve"> </v>
      </c>
      <c r="I31" s="66" t="str">
        <f>IFERROR(VLOOKUP(Tablo5[[#This Row],[ÜRÜN KODU]],'YMKODLARI '!$A$1:$K$348,4,0)," ")</f>
        <v xml:space="preserve"> </v>
      </c>
      <c r="J31" s="20"/>
      <c r="K31" s="66" t="str">
        <f>IFERROR(VLOOKUP(Tablo5[[#This Row],[ÜRÜN KODU]],'YMKODLARI '!$A$1:$K$348,9,0)," ")</f>
        <v xml:space="preserve"> </v>
      </c>
      <c r="L31" s="63" t="str">
        <f>IFERROR(VLOOKUP(Tablo5[[#This Row],[BOYA KODU]],Tablo14[#All],4,0)," ")</f>
        <v xml:space="preserve"> </v>
      </c>
      <c r="M31" s="63" t="str">
        <f>IFERROR(VLOOKUP(Tablo5[[#This Row],[BOYA KODU]],Tablo14[#All],6,0)," ")</f>
        <v xml:space="preserve"> </v>
      </c>
      <c r="N31" s="63" t="str">
        <f t="shared" si="0"/>
        <v xml:space="preserve"> </v>
      </c>
      <c r="O31" s="66" t="str">
        <f>IFERROR(VLOOKUP(Tablo5[[#This Row],[ÜRÜN KODU]],'YMKODLARI '!$A$1:$K$348,8,0)," ")</f>
        <v xml:space="preserve"> </v>
      </c>
      <c r="P31" s="63" t="str">
        <f>IFERROR(VLOOKUP(Tablo5[[#This Row],[HAMMADDE KODU]],Tablo1[#All],3,0)," ")</f>
        <v xml:space="preserve"> </v>
      </c>
      <c r="Q31" s="63" t="str">
        <f>IFERROR(VLOOKUP(Tablo5[[#This Row],[HAMMADDE KODU]],Tablo1[#All],4,0)," ")</f>
        <v xml:space="preserve"> </v>
      </c>
      <c r="R31" s="66" t="str">
        <f>IFERROR(VLOOKUP(Tablo5[[#This Row],[ÜRÜN KODU]],'YMKODLARI '!$A$1:$K$348,5,0)," ")</f>
        <v xml:space="preserve"> </v>
      </c>
      <c r="S31" s="66" t="str">
        <f>IFERROR(VLOOKUP(Tablo5[[#This Row],[ÜRÜN KODU]],'YMKODLARI '!$A$1:$K$348,6,0)," ")</f>
        <v xml:space="preserve"> </v>
      </c>
      <c r="T31" s="63" t="str">
        <f>IFERROR(Tablo5[[#This Row],[YOLLUK HARİÇ BASKI GRAMI]]/Tablo5[[#This Row],[KALIP GÖZ ADEDİ]]," ")</f>
        <v xml:space="preserve"> </v>
      </c>
      <c r="U31" s="63" t="str">
        <f t="shared" si="2"/>
        <v xml:space="preserve"> </v>
      </c>
      <c r="V31" s="63"/>
      <c r="W31" s="63" t="str">
        <f t="shared" si="1"/>
        <v xml:space="preserve"> </v>
      </c>
      <c r="X31" s="13">
        <f t="shared" si="3"/>
        <v>24</v>
      </c>
      <c r="Y31" s="14">
        <f t="shared" si="4"/>
        <v>0</v>
      </c>
      <c r="Z31" s="63" t="str">
        <f t="shared" si="5"/>
        <v xml:space="preserve"> </v>
      </c>
      <c r="AA31" s="63" t="str">
        <f t="shared" si="6"/>
        <v xml:space="preserve"> </v>
      </c>
    </row>
    <row r="32" spans="2:27">
      <c r="B32" s="63"/>
      <c r="C32" s="10" t="str">
        <f>IFERROR(VLOOKUP(Tablo5[[#This Row],[ÜRÜN KODU]],'YMKODLARI '!$A$1:$K$348,2,0)," ")</f>
        <v xml:space="preserve"> </v>
      </c>
      <c r="E32" s="63"/>
      <c r="H32" s="66" t="str">
        <f>IFERROR(VLOOKUP(Tablo5[[#This Row],[ÜRÜN KODU]],'YMKODLARI '!$A$1:$K$348,3,0)," ")</f>
        <v xml:space="preserve"> </v>
      </c>
      <c r="I32" s="66" t="str">
        <f>IFERROR(VLOOKUP(Tablo5[[#This Row],[ÜRÜN KODU]],'YMKODLARI '!$A$1:$K$348,4,0)," ")</f>
        <v xml:space="preserve"> </v>
      </c>
      <c r="J32" s="63"/>
      <c r="K32" s="66" t="str">
        <f>IFERROR(VLOOKUP(Tablo5[[#This Row],[ÜRÜN KODU]],'YMKODLARI '!$A$1:$K$348,9,0)," ")</f>
        <v xml:space="preserve"> </v>
      </c>
      <c r="L32" s="63" t="str">
        <f>IFERROR(VLOOKUP(Tablo5[[#This Row],[BOYA KODU]],Tablo14[#All],4,0)," ")</f>
        <v xml:space="preserve"> </v>
      </c>
      <c r="M32" s="63" t="str">
        <f>IFERROR(VLOOKUP(Tablo5[[#This Row],[BOYA KODU]],Tablo14[#All],6,0)," ")</f>
        <v xml:space="preserve"> </v>
      </c>
      <c r="N32" s="63" t="str">
        <f t="shared" si="0"/>
        <v xml:space="preserve"> </v>
      </c>
      <c r="O32" s="66" t="str">
        <f>IFERROR(VLOOKUP(Tablo5[[#This Row],[ÜRÜN KODU]],'YMKODLARI '!$A$1:$K$348,8,0)," ")</f>
        <v xml:space="preserve"> </v>
      </c>
      <c r="P32" s="63" t="str">
        <f>IFERROR(VLOOKUP(Tablo5[[#This Row],[HAMMADDE KODU]],Tablo1[#All],3,0)," ")</f>
        <v xml:space="preserve"> </v>
      </c>
      <c r="Q32" s="63" t="str">
        <f>IFERROR(VLOOKUP(Tablo5[[#This Row],[HAMMADDE KODU]],Tablo1[#All],4,0)," ")</f>
        <v xml:space="preserve"> </v>
      </c>
      <c r="R32" s="66" t="str">
        <f>IFERROR(VLOOKUP(Tablo5[[#This Row],[ÜRÜN KODU]],'YMKODLARI '!$A$1:$K$348,5,0)," ")</f>
        <v xml:space="preserve"> </v>
      </c>
      <c r="S32" s="66" t="str">
        <f>IFERROR(VLOOKUP(Tablo5[[#This Row],[ÜRÜN KODU]],'YMKODLARI '!$A$1:$K$348,6,0)," ")</f>
        <v xml:space="preserve"> </v>
      </c>
      <c r="T32" s="63" t="str">
        <f>IFERROR(Tablo5[[#This Row],[YOLLUK HARİÇ BASKI GRAMI]]/Tablo5[[#This Row],[KALIP GÖZ ADEDİ]]," ")</f>
        <v xml:space="preserve"> </v>
      </c>
      <c r="U32" s="63" t="str">
        <f t="shared" si="2"/>
        <v xml:space="preserve"> </v>
      </c>
      <c r="V32" s="63"/>
      <c r="W32" s="63" t="str">
        <f t="shared" si="1"/>
        <v xml:space="preserve"> </v>
      </c>
      <c r="X32" s="13">
        <f t="shared" si="3"/>
        <v>24</v>
      </c>
      <c r="Y32" s="14">
        <f t="shared" si="4"/>
        <v>0</v>
      </c>
      <c r="Z32" s="63" t="str">
        <f t="shared" si="5"/>
        <v xml:space="preserve"> </v>
      </c>
      <c r="AA32" s="63" t="str">
        <f t="shared" si="6"/>
        <v xml:space="preserve"> </v>
      </c>
    </row>
    <row r="33" spans="2:27">
      <c r="B33" s="63"/>
      <c r="C33" s="10" t="str">
        <f>IFERROR(VLOOKUP(Tablo5[[#This Row],[ÜRÜN KODU]],'YMKODLARI '!$A$1:$K$348,2,0)," ")</f>
        <v xml:space="preserve"> </v>
      </c>
      <c r="E33" s="63"/>
      <c r="H33" s="66" t="str">
        <f>IFERROR(VLOOKUP(Tablo5[[#This Row],[ÜRÜN KODU]],'YMKODLARI '!$A$1:$K$348,3,0)," ")</f>
        <v xml:space="preserve"> </v>
      </c>
      <c r="I33" s="66" t="str">
        <f>IFERROR(VLOOKUP(Tablo5[[#This Row],[ÜRÜN KODU]],'YMKODLARI '!$A$1:$K$348,4,0)," ")</f>
        <v xml:space="preserve"> </v>
      </c>
      <c r="J33" s="63"/>
      <c r="K33" s="66" t="str">
        <f>IFERROR(VLOOKUP(Tablo5[[#This Row],[ÜRÜN KODU]],'YMKODLARI '!$A$1:$K$348,9,0)," ")</f>
        <v xml:space="preserve"> </v>
      </c>
      <c r="L33" s="63" t="str">
        <f>IFERROR(VLOOKUP(Tablo5[[#This Row],[BOYA KODU]],Tablo14[#All],4,0)," ")</f>
        <v xml:space="preserve"> </v>
      </c>
      <c r="M33" s="63" t="str">
        <f>IFERROR(VLOOKUP(Tablo5[[#This Row],[BOYA KODU]],Tablo14[#All],6,0)," ")</f>
        <v xml:space="preserve"> </v>
      </c>
      <c r="N33" s="63" t="str">
        <f t="shared" si="0"/>
        <v xml:space="preserve"> </v>
      </c>
      <c r="O33" s="66" t="str">
        <f>IFERROR(VLOOKUP(Tablo5[[#This Row],[ÜRÜN KODU]],'YMKODLARI '!$A$1:$K$348,8,0)," ")</f>
        <v xml:space="preserve"> </v>
      </c>
      <c r="P33" s="63" t="str">
        <f>IFERROR(VLOOKUP(Tablo5[[#This Row],[HAMMADDE KODU]],Tablo1[#All],3,0)," ")</f>
        <v xml:space="preserve"> </v>
      </c>
      <c r="Q33" s="63" t="str">
        <f>IFERROR(VLOOKUP(Tablo5[[#This Row],[HAMMADDE KODU]],Tablo1[#All],4,0)," ")</f>
        <v xml:space="preserve"> </v>
      </c>
      <c r="R33" s="66" t="str">
        <f>IFERROR(VLOOKUP(Tablo5[[#This Row],[ÜRÜN KODU]],'YMKODLARI '!$A$1:$K$348,5,0)," ")</f>
        <v xml:space="preserve"> </v>
      </c>
      <c r="S33" s="66" t="str">
        <f>IFERROR(VLOOKUP(Tablo5[[#This Row],[ÜRÜN KODU]],'YMKODLARI '!$A$1:$K$348,6,0)," ")</f>
        <v xml:space="preserve"> </v>
      </c>
      <c r="T33" s="63" t="str">
        <f>IFERROR(Tablo5[[#This Row],[YOLLUK HARİÇ BASKI GRAMI]]/Tablo5[[#This Row],[KALIP GÖZ ADEDİ]]," ")</f>
        <v xml:space="preserve"> </v>
      </c>
      <c r="U33" s="63" t="str">
        <f t="shared" si="2"/>
        <v xml:space="preserve"> </v>
      </c>
      <c r="V33" s="63"/>
      <c r="W33" s="63" t="str">
        <f t="shared" si="1"/>
        <v xml:space="preserve"> </v>
      </c>
      <c r="X33" s="13">
        <f t="shared" si="3"/>
        <v>24</v>
      </c>
      <c r="Y33" s="14">
        <f t="shared" si="4"/>
        <v>0</v>
      </c>
      <c r="Z33" s="63" t="str">
        <f t="shared" si="5"/>
        <v xml:space="preserve"> </v>
      </c>
      <c r="AA33" s="63" t="str">
        <f t="shared" si="6"/>
        <v xml:space="preserve"> </v>
      </c>
    </row>
    <row r="34" spans="2:27">
      <c r="B34" s="63"/>
      <c r="C34" s="10" t="str">
        <f>IFERROR(VLOOKUP(Tablo5[[#This Row],[ÜRÜN KODU]],'YMKODLARI '!$A$1:$K$348,2,0)," ")</f>
        <v xml:space="preserve"> </v>
      </c>
      <c r="E34" s="63"/>
      <c r="H34" s="66" t="str">
        <f>IFERROR(VLOOKUP(Tablo5[[#This Row],[ÜRÜN KODU]],'YMKODLARI '!$A$1:$K$348,3,0)," ")</f>
        <v xml:space="preserve"> </v>
      </c>
      <c r="I34" s="66" t="str">
        <f>IFERROR(VLOOKUP(Tablo5[[#This Row],[ÜRÜN KODU]],'YMKODLARI '!$A$1:$K$348,4,0)," ")</f>
        <v xml:space="preserve"> </v>
      </c>
      <c r="J34" s="63"/>
      <c r="K34" s="66" t="str">
        <f>IFERROR(VLOOKUP(Tablo5[[#This Row],[ÜRÜN KODU]],'YMKODLARI '!$A$1:$K$348,9,0)," ")</f>
        <v xml:space="preserve"> </v>
      </c>
      <c r="L34" s="63" t="str">
        <f>IFERROR(VLOOKUP(Tablo5[[#This Row],[BOYA KODU]],Tablo14[#All],4,0)," ")</f>
        <v xml:space="preserve"> </v>
      </c>
      <c r="M34" s="63" t="str">
        <f>IFERROR(VLOOKUP(Tablo5[[#This Row],[BOYA KODU]],Tablo14[#All],6,0)," ")</f>
        <v xml:space="preserve"> </v>
      </c>
      <c r="N34" s="63" t="str">
        <f t="shared" si="0"/>
        <v xml:space="preserve"> </v>
      </c>
      <c r="O34" s="66" t="str">
        <f>IFERROR(VLOOKUP(Tablo5[[#This Row],[ÜRÜN KODU]],'YMKODLARI '!$A$1:$K$348,8,0)," ")</f>
        <v xml:space="preserve"> </v>
      </c>
      <c r="P34" s="63" t="str">
        <f>IFERROR(VLOOKUP(Tablo5[[#This Row],[HAMMADDE KODU]],Tablo1[#All],3,0)," ")</f>
        <v xml:space="preserve"> </v>
      </c>
      <c r="Q34" s="63" t="str">
        <f>IFERROR(VLOOKUP(Tablo5[[#This Row],[HAMMADDE KODU]],Tablo1[#All],4,0)," ")</f>
        <v xml:space="preserve"> </v>
      </c>
      <c r="R34" s="66" t="str">
        <f>IFERROR(VLOOKUP(Tablo5[[#This Row],[ÜRÜN KODU]],'YMKODLARI '!$A$1:$K$348,5,0)," ")</f>
        <v xml:space="preserve"> </v>
      </c>
      <c r="S34" s="66" t="str">
        <f>IFERROR(VLOOKUP(Tablo5[[#This Row],[ÜRÜN KODU]],'YMKODLARI '!$A$1:$K$348,6,0)," ")</f>
        <v xml:space="preserve"> </v>
      </c>
      <c r="T34" s="63" t="str">
        <f>IFERROR(Tablo5[[#This Row],[YOLLUK HARİÇ BASKI GRAMI]]/Tablo5[[#This Row],[KALIP GÖZ ADEDİ]]," ")</f>
        <v xml:space="preserve"> </v>
      </c>
      <c r="U34" s="63" t="str">
        <f t="shared" si="2"/>
        <v xml:space="preserve"> </v>
      </c>
      <c r="V34" s="63"/>
      <c r="W34" s="63" t="str">
        <f t="shared" si="1"/>
        <v xml:space="preserve"> </v>
      </c>
      <c r="X34" s="13">
        <f t="shared" si="3"/>
        <v>24</v>
      </c>
      <c r="Y34" s="14">
        <f t="shared" si="4"/>
        <v>0</v>
      </c>
      <c r="Z34" s="63" t="str">
        <f t="shared" si="5"/>
        <v xml:space="preserve"> </v>
      </c>
      <c r="AA34" s="63" t="str">
        <f t="shared" si="6"/>
        <v xml:space="preserve"> </v>
      </c>
    </row>
    <row r="35" spans="2:27">
      <c r="B35" s="63"/>
      <c r="C35" s="10" t="str">
        <f>IFERROR(VLOOKUP(Tablo5[[#This Row],[ÜRÜN KODU]],'YMKODLARI '!$A$1:$K$348,2,0)," ")</f>
        <v xml:space="preserve"> </v>
      </c>
      <c r="E35" s="63"/>
      <c r="H35" s="66" t="str">
        <f>IFERROR(VLOOKUP(Tablo5[[#This Row],[ÜRÜN KODU]],'YMKODLARI '!$A$1:$K$348,3,0)," ")</f>
        <v xml:space="preserve"> </v>
      </c>
      <c r="I35" s="66" t="str">
        <f>IFERROR(VLOOKUP(Tablo5[[#This Row],[ÜRÜN KODU]],'YMKODLARI '!$A$1:$K$348,4,0)," ")</f>
        <v xml:space="preserve"> </v>
      </c>
      <c r="J35" s="63"/>
      <c r="K35" s="66" t="str">
        <f>IFERROR(VLOOKUP(Tablo5[[#This Row],[ÜRÜN KODU]],'YMKODLARI '!$A$1:$K$348,9,0)," ")</f>
        <v xml:space="preserve"> </v>
      </c>
      <c r="L35" s="63" t="str">
        <f>IFERROR(VLOOKUP(Tablo5[[#This Row],[BOYA KODU]],Tablo14[#All],4,0)," ")</f>
        <v xml:space="preserve"> </v>
      </c>
      <c r="M35" s="63" t="str">
        <f>IFERROR(VLOOKUP(Tablo5[[#This Row],[BOYA KODU]],Tablo14[#All],6,0)," ")</f>
        <v xml:space="preserve"> </v>
      </c>
      <c r="N35" s="63" t="str">
        <f t="shared" si="0"/>
        <v xml:space="preserve"> </v>
      </c>
      <c r="O35" s="66" t="str">
        <f>IFERROR(VLOOKUP(Tablo5[[#This Row],[ÜRÜN KODU]],'YMKODLARI '!$A$1:$K$348,8,0)," ")</f>
        <v xml:space="preserve"> </v>
      </c>
      <c r="P35" s="63" t="str">
        <f>IFERROR(VLOOKUP(Tablo5[[#This Row],[HAMMADDE KODU]],Tablo1[#All],3,0)," ")</f>
        <v xml:space="preserve"> </v>
      </c>
      <c r="Q35" s="63" t="str">
        <f>IFERROR(VLOOKUP(Tablo5[[#This Row],[HAMMADDE KODU]],Tablo1[#All],4,0)," ")</f>
        <v xml:space="preserve"> </v>
      </c>
      <c r="R35" s="66" t="str">
        <f>IFERROR(VLOOKUP(Tablo5[[#This Row],[ÜRÜN KODU]],'YMKODLARI '!$A$1:$K$348,5,0)," ")</f>
        <v xml:space="preserve"> </v>
      </c>
      <c r="S35" s="66" t="str">
        <f>IFERROR(VLOOKUP(Tablo5[[#This Row],[ÜRÜN KODU]],'YMKODLARI '!$A$1:$K$348,6,0)," ")</f>
        <v xml:space="preserve"> </v>
      </c>
      <c r="T35" s="63" t="str">
        <f>IFERROR(Tablo5[[#This Row],[YOLLUK HARİÇ BASKI GRAMI]]/Tablo5[[#This Row],[KALIP GÖZ ADEDİ]]," ")</f>
        <v xml:space="preserve"> </v>
      </c>
      <c r="U35" s="63" t="str">
        <f t="shared" si="2"/>
        <v xml:space="preserve"> </v>
      </c>
      <c r="V35" s="63"/>
      <c r="W35" s="63" t="str">
        <f t="shared" si="1"/>
        <v xml:space="preserve"> </v>
      </c>
      <c r="X35" s="13">
        <f t="shared" si="3"/>
        <v>24</v>
      </c>
      <c r="Y35" s="14">
        <f t="shared" si="4"/>
        <v>0</v>
      </c>
      <c r="Z35" s="63" t="str">
        <f t="shared" si="5"/>
        <v xml:space="preserve"> </v>
      </c>
      <c r="AA35" s="63" t="str">
        <f t="shared" si="6"/>
        <v xml:space="preserve"> </v>
      </c>
    </row>
    <row r="36" spans="2:27">
      <c r="B36" s="63"/>
      <c r="C36" s="10" t="str">
        <f>IFERROR(VLOOKUP(Tablo5[[#This Row],[ÜRÜN KODU]],'YMKODLARI '!$A$1:$K$348,2,0)," ")</f>
        <v xml:space="preserve"> </v>
      </c>
      <c r="E36" s="63"/>
      <c r="H36" s="66" t="str">
        <f>IFERROR(VLOOKUP(Tablo5[[#This Row],[ÜRÜN KODU]],'YMKODLARI '!$A$1:$K$348,3,0)," ")</f>
        <v xml:space="preserve"> </v>
      </c>
      <c r="I36" s="66" t="str">
        <f>IFERROR(VLOOKUP(Tablo5[[#This Row],[ÜRÜN KODU]],'YMKODLARI '!$A$1:$K$348,4,0)," ")</f>
        <v xml:space="preserve"> </v>
      </c>
      <c r="J36" s="63"/>
      <c r="K36" s="66" t="str">
        <f>IFERROR(VLOOKUP(Tablo5[[#This Row],[ÜRÜN KODU]],'YMKODLARI '!$A$1:$K$348,9,0)," ")</f>
        <v xml:space="preserve"> </v>
      </c>
      <c r="L36" s="63" t="str">
        <f>IFERROR(VLOOKUP(Tablo5[[#This Row],[BOYA KODU]],Tablo14[#All],4,0)," ")</f>
        <v xml:space="preserve"> </v>
      </c>
      <c r="M36" s="63" t="str">
        <f>IFERROR(VLOOKUP(Tablo5[[#This Row],[BOYA KODU]],Tablo14[#All],6,0)," ")</f>
        <v xml:space="preserve"> </v>
      </c>
      <c r="N36" s="63" t="str">
        <f t="shared" si="0"/>
        <v xml:space="preserve"> </v>
      </c>
      <c r="O36" s="66" t="str">
        <f>IFERROR(VLOOKUP(Tablo5[[#This Row],[ÜRÜN KODU]],'YMKODLARI '!$A$1:$K$348,8,0)," ")</f>
        <v xml:space="preserve"> </v>
      </c>
      <c r="P36" s="63" t="str">
        <f>IFERROR(VLOOKUP(Tablo5[[#This Row],[HAMMADDE KODU]],Tablo1[#All],3,0)," ")</f>
        <v xml:space="preserve"> </v>
      </c>
      <c r="Q36" s="63" t="str">
        <f>IFERROR(VLOOKUP(Tablo5[[#This Row],[HAMMADDE KODU]],Tablo1[#All],4,0)," ")</f>
        <v xml:space="preserve"> </v>
      </c>
      <c r="R36" s="66" t="str">
        <f>IFERROR(VLOOKUP(Tablo5[[#This Row],[ÜRÜN KODU]],'YMKODLARI '!$A$1:$K$348,5,0)," ")</f>
        <v xml:space="preserve"> </v>
      </c>
      <c r="S36" s="66" t="str">
        <f>IFERROR(VLOOKUP(Tablo5[[#This Row],[ÜRÜN KODU]],'YMKODLARI '!$A$1:$K$348,6,0)," ")</f>
        <v xml:space="preserve"> </v>
      </c>
      <c r="T36" s="63" t="str">
        <f>IFERROR(Tablo5[[#This Row],[YOLLUK HARİÇ BASKI GRAMI]]/Tablo5[[#This Row],[KALIP GÖZ ADEDİ]]," ")</f>
        <v xml:space="preserve"> </v>
      </c>
      <c r="U36" s="63" t="str">
        <f t="shared" si="2"/>
        <v xml:space="preserve"> </v>
      </c>
      <c r="V36" s="63"/>
      <c r="W36" s="63" t="str">
        <f t="shared" si="1"/>
        <v xml:space="preserve"> </v>
      </c>
      <c r="X36" s="13">
        <f t="shared" si="3"/>
        <v>24</v>
      </c>
      <c r="Y36" s="14">
        <f t="shared" si="4"/>
        <v>0</v>
      </c>
      <c r="Z36" s="63" t="str">
        <f t="shared" si="5"/>
        <v xml:space="preserve"> </v>
      </c>
      <c r="AA36" s="63" t="str">
        <f t="shared" si="6"/>
        <v xml:space="preserve"> </v>
      </c>
    </row>
    <row r="37" spans="2:27">
      <c r="B37" s="63"/>
      <c r="C37" s="10" t="str">
        <f>IFERROR(VLOOKUP(Tablo5[[#This Row],[ÜRÜN KODU]],'YMKODLARI '!$A$1:$K$348,2,0)," ")</f>
        <v xml:space="preserve"> </v>
      </c>
      <c r="E37" s="63"/>
      <c r="H37" s="66" t="str">
        <f>IFERROR(VLOOKUP(Tablo5[[#This Row],[ÜRÜN KODU]],'YMKODLARI '!$A$1:$K$348,3,0)," ")</f>
        <v xml:space="preserve"> </v>
      </c>
      <c r="I37" s="66" t="str">
        <f>IFERROR(VLOOKUP(Tablo5[[#This Row],[ÜRÜN KODU]],'YMKODLARI '!$A$1:$K$348,4,0)," ")</f>
        <v xml:space="preserve"> </v>
      </c>
      <c r="J37" s="63"/>
      <c r="K37" s="66" t="str">
        <f>IFERROR(VLOOKUP(Tablo5[[#This Row],[ÜRÜN KODU]],'YMKODLARI '!$A$1:$K$348,9,0)," ")</f>
        <v xml:space="preserve"> </v>
      </c>
      <c r="L37" s="63" t="str">
        <f>IFERROR(VLOOKUP(Tablo5[[#This Row],[BOYA KODU]],Tablo14[#All],4,0)," ")</f>
        <v xml:space="preserve"> </v>
      </c>
      <c r="M37" s="63" t="str">
        <f>IFERROR(VLOOKUP(Tablo5[[#This Row],[BOYA KODU]],Tablo14[#All],6,0)," ")</f>
        <v xml:space="preserve"> </v>
      </c>
      <c r="N37" s="63" t="str">
        <f t="shared" si="0"/>
        <v xml:space="preserve"> </v>
      </c>
      <c r="O37" s="66" t="str">
        <f>IFERROR(VLOOKUP(Tablo5[[#This Row],[ÜRÜN KODU]],'YMKODLARI '!$A$1:$K$348,8,0)," ")</f>
        <v xml:space="preserve"> </v>
      </c>
      <c r="P37" s="63" t="str">
        <f>IFERROR(VLOOKUP(Tablo5[[#This Row],[HAMMADDE KODU]],Tablo1[#All],3,0)," ")</f>
        <v xml:space="preserve"> </v>
      </c>
      <c r="Q37" s="63" t="str">
        <f>IFERROR(VLOOKUP(Tablo5[[#This Row],[HAMMADDE KODU]],Tablo1[#All],4,0)," ")</f>
        <v xml:space="preserve"> </v>
      </c>
      <c r="R37" s="66" t="str">
        <f>IFERROR(VLOOKUP(Tablo5[[#This Row],[ÜRÜN KODU]],'YMKODLARI '!$A$1:$K$348,5,0)," ")</f>
        <v xml:space="preserve"> </v>
      </c>
      <c r="S37" s="66" t="str">
        <f>IFERROR(VLOOKUP(Tablo5[[#This Row],[ÜRÜN KODU]],'YMKODLARI '!$A$1:$K$348,6,0)," ")</f>
        <v xml:space="preserve"> </v>
      </c>
      <c r="T37" s="63" t="str">
        <f>IFERROR(Tablo5[[#This Row],[YOLLUK HARİÇ BASKI GRAMI]]/Tablo5[[#This Row],[KALIP GÖZ ADEDİ]]," ")</f>
        <v xml:space="preserve"> </v>
      </c>
      <c r="U37" s="63" t="str">
        <f t="shared" si="2"/>
        <v xml:space="preserve"> </v>
      </c>
      <c r="V37" s="63"/>
      <c r="W37" s="63" t="str">
        <f t="shared" si="1"/>
        <v xml:space="preserve"> </v>
      </c>
      <c r="X37" s="13">
        <f t="shared" si="3"/>
        <v>24</v>
      </c>
      <c r="Y37" s="14">
        <f t="shared" si="4"/>
        <v>0</v>
      </c>
      <c r="Z37" s="63" t="str">
        <f t="shared" si="5"/>
        <v xml:space="preserve"> </v>
      </c>
      <c r="AA37" s="63" t="str">
        <f t="shared" si="6"/>
        <v xml:space="preserve"> </v>
      </c>
    </row>
    <row r="38" spans="2:27">
      <c r="B38" s="63"/>
      <c r="C38" s="10" t="str">
        <f>IFERROR(VLOOKUP(Tablo5[[#This Row],[ÜRÜN KODU]],'YMKODLARI '!$A$1:$K$348,2,0)," ")</f>
        <v xml:space="preserve"> </v>
      </c>
      <c r="E38" s="63"/>
      <c r="H38" s="66" t="str">
        <f>IFERROR(VLOOKUP(Tablo5[[#This Row],[ÜRÜN KODU]],'YMKODLARI '!$A$1:$K$348,3,0)," ")</f>
        <v xml:space="preserve"> </v>
      </c>
      <c r="I38" s="66" t="str">
        <f>IFERROR(VLOOKUP(Tablo5[[#This Row],[ÜRÜN KODU]],'YMKODLARI '!$A$1:$K$348,4,0)," ")</f>
        <v xml:space="preserve"> </v>
      </c>
      <c r="J38" s="63"/>
      <c r="K38" s="66" t="str">
        <f>IFERROR(VLOOKUP(Tablo5[[#This Row],[ÜRÜN KODU]],'YMKODLARI '!$A$1:$K$348,9,0)," ")</f>
        <v xml:space="preserve"> </v>
      </c>
      <c r="L38" s="63" t="str">
        <f>IFERROR(VLOOKUP(Tablo5[[#This Row],[BOYA KODU]],Tablo14[#All],4,0)," ")</f>
        <v xml:space="preserve"> </v>
      </c>
      <c r="M38" s="63" t="str">
        <f>IFERROR(VLOOKUP(Tablo5[[#This Row],[BOYA KODU]],Tablo14[#All],6,0)," ")</f>
        <v xml:space="preserve"> </v>
      </c>
      <c r="N38" s="63" t="str">
        <f t="shared" si="0"/>
        <v xml:space="preserve"> </v>
      </c>
      <c r="O38" s="66" t="str">
        <f>IFERROR(VLOOKUP(Tablo5[[#This Row],[ÜRÜN KODU]],'YMKODLARI '!$A$1:$K$348,8,0)," ")</f>
        <v xml:space="preserve"> </v>
      </c>
      <c r="P38" s="63" t="str">
        <f>IFERROR(VLOOKUP(Tablo5[[#This Row],[HAMMADDE KODU]],Tablo1[#All],3,0)," ")</f>
        <v xml:space="preserve"> </v>
      </c>
      <c r="Q38" s="63" t="str">
        <f>IFERROR(VLOOKUP(Tablo5[[#This Row],[HAMMADDE KODU]],Tablo1[#All],4,0)," ")</f>
        <v xml:space="preserve"> </v>
      </c>
      <c r="R38" s="66" t="str">
        <f>IFERROR(VLOOKUP(Tablo5[[#This Row],[ÜRÜN KODU]],'YMKODLARI '!$A$1:$K$348,5,0)," ")</f>
        <v xml:space="preserve"> </v>
      </c>
      <c r="S38" s="66" t="str">
        <f>IFERROR(VLOOKUP(Tablo5[[#This Row],[ÜRÜN KODU]],'YMKODLARI '!$A$1:$K$348,6,0)," ")</f>
        <v xml:space="preserve"> </v>
      </c>
      <c r="T38" s="63" t="str">
        <f>IFERROR(Tablo5[[#This Row],[YOLLUK HARİÇ BASKI GRAMI]]/Tablo5[[#This Row],[KALIP GÖZ ADEDİ]]," ")</f>
        <v xml:space="preserve"> </v>
      </c>
      <c r="U38" s="63" t="str">
        <f t="shared" si="2"/>
        <v xml:space="preserve"> </v>
      </c>
      <c r="V38" s="63"/>
      <c r="W38" s="63" t="str">
        <f t="shared" si="1"/>
        <v xml:space="preserve"> </v>
      </c>
      <c r="X38" s="13">
        <f t="shared" si="3"/>
        <v>24</v>
      </c>
      <c r="Y38" s="14">
        <f t="shared" si="4"/>
        <v>0</v>
      </c>
      <c r="Z38" s="63" t="str">
        <f t="shared" si="5"/>
        <v xml:space="preserve"> </v>
      </c>
      <c r="AA38" s="63" t="str">
        <f t="shared" si="6"/>
        <v xml:space="preserve"> </v>
      </c>
    </row>
    <row r="39" spans="2:27">
      <c r="B39" s="63"/>
      <c r="C39" s="10" t="str">
        <f>IFERROR(VLOOKUP(Tablo5[[#This Row],[ÜRÜN KODU]],'YMKODLARI '!$A$1:$K$348,2,0)," ")</f>
        <v xml:space="preserve"> </v>
      </c>
      <c r="E39" s="63"/>
      <c r="H39" s="66" t="str">
        <f>IFERROR(VLOOKUP(Tablo5[[#This Row],[ÜRÜN KODU]],'YMKODLARI '!$A$1:$K$348,3,0)," ")</f>
        <v xml:space="preserve"> </v>
      </c>
      <c r="I39" s="66" t="str">
        <f>IFERROR(VLOOKUP(Tablo5[[#This Row],[ÜRÜN KODU]],'YMKODLARI '!$A$1:$K$348,4,0)," ")</f>
        <v xml:space="preserve"> </v>
      </c>
      <c r="J39" s="63"/>
      <c r="K39" s="66" t="str">
        <f>IFERROR(VLOOKUP(Tablo5[[#This Row],[ÜRÜN KODU]],'YMKODLARI '!$A$1:$K$348,9,0)," ")</f>
        <v xml:space="preserve"> </v>
      </c>
      <c r="L39" s="63" t="str">
        <f>IFERROR(VLOOKUP(Tablo5[[#This Row],[BOYA KODU]],Tablo14[#All],4,0)," ")</f>
        <v xml:space="preserve"> </v>
      </c>
      <c r="M39" s="63" t="str">
        <f>IFERROR(VLOOKUP(Tablo5[[#This Row],[BOYA KODU]],Tablo14[#All],6,0)," ")</f>
        <v xml:space="preserve"> </v>
      </c>
      <c r="N39" s="63" t="str">
        <f t="shared" si="0"/>
        <v xml:space="preserve"> </v>
      </c>
      <c r="O39" s="66" t="str">
        <f>IFERROR(VLOOKUP(Tablo5[[#This Row],[ÜRÜN KODU]],'YMKODLARI '!$A$1:$K$348,8,0)," ")</f>
        <v xml:space="preserve"> </v>
      </c>
      <c r="P39" s="63" t="str">
        <f>IFERROR(VLOOKUP(Tablo5[[#This Row],[HAMMADDE KODU]],Tablo1[#All],3,0)," ")</f>
        <v xml:space="preserve"> </v>
      </c>
      <c r="Q39" s="63" t="str">
        <f>IFERROR(VLOOKUP(Tablo5[[#This Row],[HAMMADDE KODU]],Tablo1[#All],4,0)," ")</f>
        <v xml:space="preserve"> </v>
      </c>
      <c r="R39" s="66" t="str">
        <f>IFERROR(VLOOKUP(Tablo5[[#This Row],[ÜRÜN KODU]],'YMKODLARI '!$A$1:$K$348,5,0)," ")</f>
        <v xml:space="preserve"> </v>
      </c>
      <c r="S39" s="66" t="str">
        <f>IFERROR(VLOOKUP(Tablo5[[#This Row],[ÜRÜN KODU]],'YMKODLARI '!$A$1:$K$348,6,0)," ")</f>
        <v xml:space="preserve"> </v>
      </c>
      <c r="T39" s="63" t="str">
        <f>IFERROR(Tablo5[[#This Row],[YOLLUK HARİÇ BASKI GRAMI]]/Tablo5[[#This Row],[KALIP GÖZ ADEDİ]]," ")</f>
        <v xml:space="preserve"> </v>
      </c>
      <c r="U39" s="63" t="str">
        <f t="shared" si="2"/>
        <v xml:space="preserve"> </v>
      </c>
      <c r="V39" s="63"/>
      <c r="W39" s="63" t="str">
        <f t="shared" si="1"/>
        <v xml:space="preserve"> </v>
      </c>
      <c r="X39" s="13">
        <f t="shared" si="3"/>
        <v>24</v>
      </c>
      <c r="Y39" s="14">
        <f t="shared" si="4"/>
        <v>0</v>
      </c>
      <c r="Z39" s="63" t="str">
        <f t="shared" si="5"/>
        <v xml:space="preserve"> </v>
      </c>
      <c r="AA39" s="63" t="str">
        <f t="shared" si="6"/>
        <v xml:space="preserve"> </v>
      </c>
    </row>
    <row r="40" spans="2:27">
      <c r="B40" s="63"/>
      <c r="C40" s="10" t="str">
        <f>IFERROR(VLOOKUP(Tablo5[[#This Row],[ÜRÜN KODU]],'YMKODLARI '!$A$1:$K$348,2,0)," ")</f>
        <v xml:space="preserve"> </v>
      </c>
      <c r="E40" s="63"/>
      <c r="H40" s="66" t="str">
        <f>IFERROR(VLOOKUP(Tablo5[[#This Row],[ÜRÜN KODU]],'YMKODLARI '!$A$1:$K$348,3,0)," ")</f>
        <v xml:space="preserve"> </v>
      </c>
      <c r="I40" s="66" t="str">
        <f>IFERROR(VLOOKUP(Tablo5[[#This Row],[ÜRÜN KODU]],'YMKODLARI '!$A$1:$K$348,4,0)," ")</f>
        <v xml:space="preserve"> </v>
      </c>
      <c r="J40" s="63"/>
      <c r="K40" s="66" t="str">
        <f>IFERROR(VLOOKUP(Tablo5[[#This Row],[ÜRÜN KODU]],'YMKODLARI '!$A$1:$K$348,9,0)," ")</f>
        <v xml:space="preserve"> </v>
      </c>
      <c r="L40" s="63" t="str">
        <f>IFERROR(VLOOKUP(Tablo5[[#This Row],[BOYA KODU]],Tablo14[#All],4,0)," ")</f>
        <v xml:space="preserve"> </v>
      </c>
      <c r="M40" s="63" t="str">
        <f>IFERROR(VLOOKUP(Tablo5[[#This Row],[BOYA KODU]],Tablo14[#All],6,0)," ")</f>
        <v xml:space="preserve"> </v>
      </c>
      <c r="N40" s="63" t="str">
        <f t="shared" si="0"/>
        <v xml:space="preserve"> </v>
      </c>
      <c r="O40" s="66" t="str">
        <f>IFERROR(VLOOKUP(Tablo5[[#This Row],[ÜRÜN KODU]],'YMKODLARI '!$A$1:$K$348,8,0)," ")</f>
        <v xml:space="preserve"> </v>
      </c>
      <c r="P40" s="63" t="str">
        <f>IFERROR(VLOOKUP(Tablo5[[#This Row],[HAMMADDE KODU]],Tablo1[#All],3,0)," ")</f>
        <v xml:space="preserve"> </v>
      </c>
      <c r="Q40" s="63" t="str">
        <f>IFERROR(VLOOKUP(Tablo5[[#This Row],[HAMMADDE KODU]],Tablo1[#All],4,0)," ")</f>
        <v xml:space="preserve"> </v>
      </c>
      <c r="R40" s="66" t="str">
        <f>IFERROR(VLOOKUP(Tablo5[[#This Row],[ÜRÜN KODU]],'YMKODLARI '!$A$1:$K$348,5,0)," ")</f>
        <v xml:space="preserve"> </v>
      </c>
      <c r="S40" s="66" t="str">
        <f>IFERROR(VLOOKUP(Tablo5[[#This Row],[ÜRÜN KODU]],'YMKODLARI '!$A$1:$K$348,6,0)," ")</f>
        <v xml:space="preserve"> </v>
      </c>
      <c r="T40" s="63" t="str">
        <f>IFERROR(Tablo5[[#This Row],[YOLLUK HARİÇ BASKI GRAMI]]/Tablo5[[#This Row],[KALIP GÖZ ADEDİ]]," ")</f>
        <v xml:space="preserve"> </v>
      </c>
      <c r="U40" s="63" t="str">
        <f t="shared" si="2"/>
        <v xml:space="preserve"> </v>
      </c>
      <c r="V40" s="63"/>
      <c r="W40" s="63" t="str">
        <f t="shared" si="1"/>
        <v xml:space="preserve"> </v>
      </c>
      <c r="X40" s="13">
        <f t="shared" si="3"/>
        <v>24</v>
      </c>
      <c r="Y40" s="14">
        <f t="shared" si="4"/>
        <v>0</v>
      </c>
      <c r="Z40" s="63" t="str">
        <f t="shared" si="5"/>
        <v xml:space="preserve"> </v>
      </c>
      <c r="AA40" s="63" t="str">
        <f t="shared" si="6"/>
        <v xml:space="preserve"> </v>
      </c>
    </row>
    <row r="41" spans="2:27">
      <c r="B41" s="63"/>
      <c r="C41" s="10" t="str">
        <f>IFERROR(VLOOKUP(Tablo5[[#This Row],[ÜRÜN KODU]],'YMKODLARI '!$A$1:$K$348,2,0)," ")</f>
        <v xml:space="preserve"> </v>
      </c>
      <c r="E41" s="63"/>
      <c r="H41" s="66" t="str">
        <f>IFERROR(VLOOKUP(Tablo5[[#This Row],[ÜRÜN KODU]],'YMKODLARI '!$A$1:$K$348,3,0)," ")</f>
        <v xml:space="preserve"> </v>
      </c>
      <c r="I41" s="66" t="str">
        <f>IFERROR(VLOOKUP(Tablo5[[#This Row],[ÜRÜN KODU]],'YMKODLARI '!$A$1:$K$348,4,0)," ")</f>
        <v xml:space="preserve"> </v>
      </c>
      <c r="J41" s="63"/>
      <c r="K41" s="66" t="str">
        <f>IFERROR(VLOOKUP(Tablo5[[#This Row],[ÜRÜN KODU]],'YMKODLARI '!$A$1:$K$348,9,0)," ")</f>
        <v xml:space="preserve"> </v>
      </c>
      <c r="L41" s="63" t="str">
        <f>IFERROR(VLOOKUP(Tablo5[[#This Row],[BOYA KODU]],Tablo14[#All],4,0)," ")</f>
        <v xml:space="preserve"> </v>
      </c>
      <c r="M41" s="63" t="str">
        <f>IFERROR(VLOOKUP(Tablo5[[#This Row],[BOYA KODU]],Tablo14[#All],6,0)," ")</f>
        <v xml:space="preserve"> </v>
      </c>
      <c r="N41" s="63" t="str">
        <f t="shared" si="0"/>
        <v xml:space="preserve"> </v>
      </c>
      <c r="O41" s="66" t="str">
        <f>IFERROR(VLOOKUP(Tablo5[[#This Row],[ÜRÜN KODU]],'YMKODLARI '!$A$1:$K$348,8,0)," ")</f>
        <v xml:space="preserve"> </v>
      </c>
      <c r="P41" s="63" t="str">
        <f>IFERROR(VLOOKUP(Tablo5[[#This Row],[HAMMADDE KODU]],Tablo1[#All],3,0)," ")</f>
        <v xml:space="preserve"> </v>
      </c>
      <c r="Q41" s="63" t="str">
        <f>IFERROR(VLOOKUP(Tablo5[[#This Row],[HAMMADDE KODU]],Tablo1[#All],4,0)," ")</f>
        <v xml:space="preserve"> </v>
      </c>
      <c r="R41" s="66" t="str">
        <f>IFERROR(VLOOKUP(Tablo5[[#This Row],[ÜRÜN KODU]],'YMKODLARI '!$A$1:$K$348,5,0)," ")</f>
        <v xml:space="preserve"> </v>
      </c>
      <c r="S41" s="66" t="str">
        <f>IFERROR(VLOOKUP(Tablo5[[#This Row],[ÜRÜN KODU]],'YMKODLARI '!$A$1:$K$348,6,0)," ")</f>
        <v xml:space="preserve"> </v>
      </c>
      <c r="T41" s="63" t="str">
        <f>IFERROR(Tablo5[[#This Row],[YOLLUK HARİÇ BASKI GRAMI]]/Tablo5[[#This Row],[KALIP GÖZ ADEDİ]]," ")</f>
        <v xml:space="preserve"> </v>
      </c>
      <c r="U41" s="63" t="str">
        <f t="shared" si="2"/>
        <v xml:space="preserve"> </v>
      </c>
      <c r="V41" s="63"/>
      <c r="W41" s="63" t="str">
        <f t="shared" si="1"/>
        <v xml:space="preserve"> </v>
      </c>
      <c r="X41" s="13">
        <f t="shared" si="3"/>
        <v>24</v>
      </c>
      <c r="Y41" s="14">
        <f t="shared" si="4"/>
        <v>0</v>
      </c>
      <c r="Z41" s="63" t="str">
        <f t="shared" si="5"/>
        <v xml:space="preserve"> </v>
      </c>
      <c r="AA41" s="63" t="str">
        <f t="shared" si="6"/>
        <v xml:space="preserve"> </v>
      </c>
    </row>
    <row r="42" spans="2:27">
      <c r="B42" s="63"/>
      <c r="C42" s="10" t="str">
        <f>IFERROR(VLOOKUP(Tablo5[[#This Row],[ÜRÜN KODU]],'YMKODLARI '!$A$1:$K$348,2,0)," ")</f>
        <v xml:space="preserve"> </v>
      </c>
      <c r="E42" s="63"/>
      <c r="H42" s="66" t="str">
        <f>IFERROR(VLOOKUP(Tablo5[[#This Row],[ÜRÜN KODU]],'YMKODLARI '!$A$1:$K$348,3,0)," ")</f>
        <v xml:space="preserve"> </v>
      </c>
      <c r="I42" s="66" t="str">
        <f>IFERROR(VLOOKUP(Tablo5[[#This Row],[ÜRÜN KODU]],'YMKODLARI '!$A$1:$K$348,4,0)," ")</f>
        <v xml:space="preserve"> </v>
      </c>
      <c r="J42" s="63"/>
      <c r="K42" s="66" t="str">
        <f>IFERROR(VLOOKUP(Tablo5[[#This Row],[ÜRÜN KODU]],'YMKODLARI '!$A$1:$K$348,9,0)," ")</f>
        <v xml:space="preserve"> </v>
      </c>
      <c r="L42" s="63" t="str">
        <f>IFERROR(VLOOKUP(Tablo5[[#This Row],[BOYA KODU]],Tablo14[#All],4,0)," ")</f>
        <v xml:space="preserve"> </v>
      </c>
      <c r="M42" s="63" t="str">
        <f>IFERROR(VLOOKUP(Tablo5[[#This Row],[BOYA KODU]],Tablo14[#All],6,0)," ")</f>
        <v xml:space="preserve"> </v>
      </c>
      <c r="N42" s="63" t="str">
        <f t="shared" si="0"/>
        <v xml:space="preserve"> </v>
      </c>
      <c r="O42" s="66" t="str">
        <f>IFERROR(VLOOKUP(Tablo5[[#This Row],[ÜRÜN KODU]],'YMKODLARI '!$A$1:$K$348,8,0)," ")</f>
        <v xml:space="preserve"> </v>
      </c>
      <c r="P42" s="63" t="str">
        <f>IFERROR(VLOOKUP(Tablo5[[#This Row],[HAMMADDE KODU]],Tablo1[#All],3,0)," ")</f>
        <v xml:space="preserve"> </v>
      </c>
      <c r="Q42" s="63" t="str">
        <f>IFERROR(VLOOKUP(Tablo5[[#This Row],[HAMMADDE KODU]],Tablo1[#All],4,0)," ")</f>
        <v xml:space="preserve"> </v>
      </c>
      <c r="R42" s="66" t="str">
        <f>IFERROR(VLOOKUP(Tablo5[[#This Row],[ÜRÜN KODU]],'YMKODLARI '!$A$1:$K$348,5,0)," ")</f>
        <v xml:space="preserve"> </v>
      </c>
      <c r="S42" s="66" t="str">
        <f>IFERROR(VLOOKUP(Tablo5[[#This Row],[ÜRÜN KODU]],'YMKODLARI '!$A$1:$K$348,6,0)," ")</f>
        <v xml:space="preserve"> </v>
      </c>
      <c r="T42" s="63" t="str">
        <f>IFERROR(Tablo5[[#This Row],[YOLLUK HARİÇ BASKI GRAMI]]/Tablo5[[#This Row],[KALIP GÖZ ADEDİ]]," ")</f>
        <v xml:space="preserve"> </v>
      </c>
      <c r="U42" s="63" t="str">
        <f t="shared" si="2"/>
        <v xml:space="preserve"> </v>
      </c>
      <c r="V42" s="63"/>
      <c r="W42" s="63" t="str">
        <f t="shared" si="1"/>
        <v xml:space="preserve"> </v>
      </c>
      <c r="X42" s="13">
        <f t="shared" si="3"/>
        <v>24</v>
      </c>
      <c r="Y42" s="14">
        <f t="shared" si="4"/>
        <v>0</v>
      </c>
      <c r="Z42" s="63" t="str">
        <f t="shared" si="5"/>
        <v xml:space="preserve"> </v>
      </c>
      <c r="AA42" s="63" t="str">
        <f t="shared" si="6"/>
        <v xml:space="preserve"> </v>
      </c>
    </row>
    <row r="43" spans="2:27">
      <c r="B43" s="63"/>
      <c r="C43" s="10" t="str">
        <f>IFERROR(VLOOKUP(Tablo5[[#This Row],[ÜRÜN KODU]],'YMKODLARI '!$A$1:$K$348,2,0)," ")</f>
        <v xml:space="preserve"> </v>
      </c>
      <c r="E43" s="63"/>
      <c r="H43" s="66" t="str">
        <f>IFERROR(VLOOKUP(Tablo5[[#This Row],[ÜRÜN KODU]],'YMKODLARI '!$A$1:$K$348,3,0)," ")</f>
        <v xml:space="preserve"> </v>
      </c>
      <c r="I43" s="66" t="str">
        <f>IFERROR(VLOOKUP(Tablo5[[#This Row],[ÜRÜN KODU]],'YMKODLARI '!$A$1:$K$348,4,0)," ")</f>
        <v xml:space="preserve"> </v>
      </c>
      <c r="J43" s="63"/>
      <c r="K43" s="66" t="str">
        <f>IFERROR(VLOOKUP(Tablo5[[#This Row],[ÜRÜN KODU]],'YMKODLARI '!$A$1:$K$348,9,0)," ")</f>
        <v xml:space="preserve"> </v>
      </c>
      <c r="L43" s="63" t="str">
        <f>IFERROR(VLOOKUP(Tablo5[[#This Row],[BOYA KODU]],Tablo14[#All],4,0)," ")</f>
        <v xml:space="preserve"> </v>
      </c>
      <c r="M43" s="63" t="str">
        <f>IFERROR(VLOOKUP(Tablo5[[#This Row],[BOYA KODU]],Tablo14[#All],6,0)," ")</f>
        <v xml:space="preserve"> </v>
      </c>
      <c r="N43" s="63" t="str">
        <f t="shared" si="0"/>
        <v xml:space="preserve"> </v>
      </c>
      <c r="O43" s="66" t="str">
        <f>IFERROR(VLOOKUP(Tablo5[[#This Row],[ÜRÜN KODU]],'YMKODLARI '!$A$1:$K$348,8,0)," ")</f>
        <v xml:space="preserve"> </v>
      </c>
      <c r="P43" s="63" t="str">
        <f>IFERROR(VLOOKUP(Tablo5[[#This Row],[HAMMADDE KODU]],Tablo1[#All],3,0)," ")</f>
        <v xml:space="preserve"> </v>
      </c>
      <c r="Q43" s="63" t="str">
        <f>IFERROR(VLOOKUP(Tablo5[[#This Row],[HAMMADDE KODU]],Tablo1[#All],4,0)," ")</f>
        <v xml:space="preserve"> </v>
      </c>
      <c r="R43" s="66" t="str">
        <f>IFERROR(VLOOKUP(Tablo5[[#This Row],[ÜRÜN KODU]],'YMKODLARI '!$A$1:$K$348,5,0)," ")</f>
        <v xml:space="preserve"> </v>
      </c>
      <c r="S43" s="66" t="str">
        <f>IFERROR(VLOOKUP(Tablo5[[#This Row],[ÜRÜN KODU]],'YMKODLARI '!$A$1:$K$348,6,0)," ")</f>
        <v xml:space="preserve"> </v>
      </c>
      <c r="T43" s="63" t="str">
        <f>IFERROR(Tablo5[[#This Row],[YOLLUK HARİÇ BASKI GRAMI]]/Tablo5[[#This Row],[KALIP GÖZ ADEDİ]]," ")</f>
        <v xml:space="preserve"> </v>
      </c>
      <c r="U43" s="63" t="str">
        <f t="shared" si="2"/>
        <v xml:space="preserve"> </v>
      </c>
      <c r="V43" s="63"/>
      <c r="W43" s="63" t="str">
        <f t="shared" si="1"/>
        <v xml:space="preserve"> </v>
      </c>
      <c r="X43" s="13">
        <f t="shared" si="3"/>
        <v>24</v>
      </c>
      <c r="Y43" s="14">
        <f t="shared" si="4"/>
        <v>0</v>
      </c>
      <c r="Z43" s="63" t="str">
        <f t="shared" si="5"/>
        <v xml:space="preserve"> </v>
      </c>
      <c r="AA43" s="63" t="str">
        <f t="shared" si="6"/>
        <v xml:space="preserve"> </v>
      </c>
    </row>
    <row r="44" spans="2:27">
      <c r="B44" s="63"/>
      <c r="C44" s="10" t="str">
        <f>IFERROR(VLOOKUP(Tablo5[[#This Row],[ÜRÜN KODU]],'YMKODLARI '!$A$1:$K$348,2,0)," ")</f>
        <v xml:space="preserve"> </v>
      </c>
      <c r="E44" s="63"/>
      <c r="H44" s="66" t="str">
        <f>IFERROR(VLOOKUP(Tablo5[[#This Row],[ÜRÜN KODU]],'YMKODLARI '!$A$1:$K$348,3,0)," ")</f>
        <v xml:space="preserve"> </v>
      </c>
      <c r="I44" s="66" t="str">
        <f>IFERROR(VLOOKUP(Tablo5[[#This Row],[ÜRÜN KODU]],'YMKODLARI '!$A$1:$K$348,4,0)," ")</f>
        <v xml:space="preserve"> </v>
      </c>
      <c r="J44" s="63"/>
      <c r="K44" s="66" t="str">
        <f>IFERROR(VLOOKUP(Tablo5[[#This Row],[ÜRÜN KODU]],'YMKODLARI '!$A$1:$K$348,9,0)," ")</f>
        <v xml:space="preserve"> </v>
      </c>
      <c r="L44" s="63" t="str">
        <f>IFERROR(VLOOKUP(Tablo5[[#This Row],[BOYA KODU]],Tablo14[#All],4,0)," ")</f>
        <v xml:space="preserve"> </v>
      </c>
      <c r="M44" s="63" t="str">
        <f>IFERROR(VLOOKUP(Tablo5[[#This Row],[BOYA KODU]],Tablo14[#All],6,0)," ")</f>
        <v xml:space="preserve"> </v>
      </c>
      <c r="N44" s="63" t="str">
        <f t="shared" si="0"/>
        <v xml:space="preserve"> </v>
      </c>
      <c r="O44" s="66" t="str">
        <f>IFERROR(VLOOKUP(Tablo5[[#This Row],[ÜRÜN KODU]],'YMKODLARI '!$A$1:$K$348,8,0)," ")</f>
        <v xml:space="preserve"> </v>
      </c>
      <c r="P44" s="63" t="str">
        <f>IFERROR(VLOOKUP(Tablo5[[#This Row],[HAMMADDE KODU]],Tablo1[#All],3,0)," ")</f>
        <v xml:space="preserve"> </v>
      </c>
      <c r="Q44" s="63" t="str">
        <f>IFERROR(VLOOKUP(Tablo5[[#This Row],[HAMMADDE KODU]],Tablo1[#All],4,0)," ")</f>
        <v xml:space="preserve"> </v>
      </c>
      <c r="R44" s="66" t="str">
        <f>IFERROR(VLOOKUP(Tablo5[[#This Row],[ÜRÜN KODU]],'YMKODLARI '!$A$1:$K$348,5,0)," ")</f>
        <v xml:space="preserve"> </v>
      </c>
      <c r="S44" s="66" t="str">
        <f>IFERROR(VLOOKUP(Tablo5[[#This Row],[ÜRÜN KODU]],'YMKODLARI '!$A$1:$K$348,6,0)," ")</f>
        <v xml:space="preserve"> </v>
      </c>
      <c r="T44" s="63" t="str">
        <f>IFERROR(Tablo5[[#This Row],[YOLLUK HARİÇ BASKI GRAMI]]/Tablo5[[#This Row],[KALIP GÖZ ADEDİ]]," ")</f>
        <v xml:space="preserve"> </v>
      </c>
      <c r="U44" s="63" t="str">
        <f t="shared" si="2"/>
        <v xml:space="preserve"> </v>
      </c>
      <c r="V44" s="63"/>
      <c r="W44" s="63" t="str">
        <f t="shared" si="1"/>
        <v xml:space="preserve"> </v>
      </c>
      <c r="X44" s="13">
        <f t="shared" si="3"/>
        <v>24</v>
      </c>
      <c r="Y44" s="14">
        <f t="shared" si="4"/>
        <v>0</v>
      </c>
      <c r="Z44" s="63" t="str">
        <f t="shared" si="5"/>
        <v xml:space="preserve"> </v>
      </c>
      <c r="AA44" s="63" t="str">
        <f t="shared" si="6"/>
        <v xml:space="preserve"> </v>
      </c>
    </row>
    <row r="45" spans="2:27">
      <c r="B45" s="63"/>
      <c r="C45" s="10" t="str">
        <f>IFERROR(VLOOKUP(Tablo5[[#This Row],[ÜRÜN KODU]],'YMKODLARI '!$A$1:$K$348,2,0)," ")</f>
        <v xml:space="preserve"> </v>
      </c>
      <c r="E45" s="63"/>
      <c r="H45" s="66" t="str">
        <f>IFERROR(VLOOKUP(Tablo5[[#This Row],[ÜRÜN KODU]],'YMKODLARI '!$A$1:$K$348,3,0)," ")</f>
        <v xml:space="preserve"> </v>
      </c>
      <c r="I45" s="66" t="str">
        <f>IFERROR(VLOOKUP(Tablo5[[#This Row],[ÜRÜN KODU]],'YMKODLARI '!$A$1:$K$348,4,0)," ")</f>
        <v xml:space="preserve"> </v>
      </c>
      <c r="J45" s="63"/>
      <c r="K45" s="66" t="str">
        <f>IFERROR(VLOOKUP(Tablo5[[#This Row],[ÜRÜN KODU]],'YMKODLARI '!$A$1:$K$348,9,0)," ")</f>
        <v xml:space="preserve"> </v>
      </c>
      <c r="L45" s="63" t="str">
        <f>IFERROR(VLOOKUP(Tablo5[[#This Row],[BOYA KODU]],Tablo14[#All],4,0)," ")</f>
        <v xml:space="preserve"> </v>
      </c>
      <c r="M45" s="63" t="str">
        <f>IFERROR(VLOOKUP(Tablo5[[#This Row],[BOYA KODU]],Tablo14[#All],6,0)," ")</f>
        <v xml:space="preserve"> </v>
      </c>
      <c r="N45" s="63" t="str">
        <f t="shared" si="0"/>
        <v xml:space="preserve"> </v>
      </c>
      <c r="O45" s="66" t="str">
        <f>IFERROR(VLOOKUP(Tablo5[[#This Row],[ÜRÜN KODU]],'YMKODLARI '!$A$1:$K$348,8,0)," ")</f>
        <v xml:space="preserve"> </v>
      </c>
      <c r="P45" s="63" t="str">
        <f>IFERROR(VLOOKUP(Tablo5[[#This Row],[HAMMADDE KODU]],Tablo1[#All],3,0)," ")</f>
        <v xml:space="preserve"> </v>
      </c>
      <c r="Q45" s="63" t="str">
        <f>IFERROR(VLOOKUP(Tablo5[[#This Row],[HAMMADDE KODU]],Tablo1[#All],4,0)," ")</f>
        <v xml:space="preserve"> </v>
      </c>
      <c r="R45" s="66" t="str">
        <f>IFERROR(VLOOKUP(Tablo5[[#This Row],[ÜRÜN KODU]],'YMKODLARI '!$A$1:$K$348,5,0)," ")</f>
        <v xml:space="preserve"> </v>
      </c>
      <c r="S45" s="66" t="str">
        <f>IFERROR(VLOOKUP(Tablo5[[#This Row],[ÜRÜN KODU]],'YMKODLARI '!$A$1:$K$348,6,0)," ")</f>
        <v xml:space="preserve"> </v>
      </c>
      <c r="T45" s="63" t="str">
        <f>IFERROR(Tablo5[[#This Row],[YOLLUK HARİÇ BASKI GRAMI]]/Tablo5[[#This Row],[KALIP GÖZ ADEDİ]]," ")</f>
        <v xml:space="preserve"> </v>
      </c>
      <c r="U45" s="63" t="str">
        <f t="shared" si="2"/>
        <v xml:space="preserve"> </v>
      </c>
      <c r="V45" s="63"/>
      <c r="W45" s="63" t="str">
        <f t="shared" si="1"/>
        <v xml:space="preserve"> </v>
      </c>
      <c r="X45" s="13">
        <f t="shared" si="3"/>
        <v>24</v>
      </c>
      <c r="Y45" s="14">
        <f t="shared" si="4"/>
        <v>0</v>
      </c>
      <c r="Z45" s="63" t="str">
        <f t="shared" si="5"/>
        <v xml:space="preserve"> </v>
      </c>
      <c r="AA45" s="63" t="str">
        <f t="shared" si="6"/>
        <v xml:space="preserve"> </v>
      </c>
    </row>
    <row r="46" spans="2:27">
      <c r="B46" s="63"/>
      <c r="C46" s="10" t="str">
        <f>IFERROR(VLOOKUP(Tablo5[[#This Row],[ÜRÜN KODU]],'YMKODLARI '!$A$1:$K$348,2,0)," ")</f>
        <v xml:space="preserve"> </v>
      </c>
      <c r="E46" s="63"/>
      <c r="H46" s="66" t="str">
        <f>IFERROR(VLOOKUP(Tablo5[[#This Row],[ÜRÜN KODU]],'YMKODLARI '!$A$1:$K$348,3,0)," ")</f>
        <v xml:space="preserve"> </v>
      </c>
      <c r="I46" s="66" t="str">
        <f>IFERROR(VLOOKUP(Tablo5[[#This Row],[ÜRÜN KODU]],'YMKODLARI '!$A$1:$K$348,4,0)," ")</f>
        <v xml:space="preserve"> </v>
      </c>
      <c r="J46" s="63"/>
      <c r="K46" s="66" t="str">
        <f>IFERROR(VLOOKUP(Tablo5[[#This Row],[ÜRÜN KODU]],'YMKODLARI '!$A$1:$K$348,9,0)," ")</f>
        <v xml:space="preserve"> </v>
      </c>
      <c r="L46" s="63" t="str">
        <f>IFERROR(VLOOKUP(Tablo5[[#This Row],[BOYA KODU]],Tablo14[#All],4,0)," ")</f>
        <v xml:space="preserve"> </v>
      </c>
      <c r="M46" s="63" t="str">
        <f>IFERROR(VLOOKUP(Tablo5[[#This Row],[BOYA KODU]],Tablo14[#All],6,0)," ")</f>
        <v xml:space="preserve"> </v>
      </c>
      <c r="N46" s="63" t="str">
        <f t="shared" si="0"/>
        <v xml:space="preserve"> </v>
      </c>
      <c r="O46" s="66" t="str">
        <f>IFERROR(VLOOKUP(Tablo5[[#This Row],[ÜRÜN KODU]],'YMKODLARI '!$A$1:$K$348,8,0)," ")</f>
        <v xml:space="preserve"> </v>
      </c>
      <c r="P46" s="63" t="str">
        <f>IFERROR(VLOOKUP(Tablo5[[#This Row],[HAMMADDE KODU]],Tablo1[#All],3,0)," ")</f>
        <v xml:space="preserve"> </v>
      </c>
      <c r="Q46" s="63" t="str">
        <f>IFERROR(VLOOKUP(Tablo5[[#This Row],[HAMMADDE KODU]],Tablo1[#All],4,0)," ")</f>
        <v xml:space="preserve"> </v>
      </c>
      <c r="R46" s="66" t="str">
        <f>IFERROR(VLOOKUP(Tablo5[[#This Row],[ÜRÜN KODU]],'YMKODLARI '!$A$1:$K$348,5,0)," ")</f>
        <v xml:space="preserve"> </v>
      </c>
      <c r="S46" s="66" t="str">
        <f>IFERROR(VLOOKUP(Tablo5[[#This Row],[ÜRÜN KODU]],'YMKODLARI '!$A$1:$K$348,6,0)," ")</f>
        <v xml:space="preserve"> </v>
      </c>
      <c r="T46" s="63" t="str">
        <f>IFERROR(Tablo5[[#This Row],[YOLLUK HARİÇ BASKI GRAMI]]/Tablo5[[#This Row],[KALIP GÖZ ADEDİ]]," ")</f>
        <v xml:space="preserve"> </v>
      </c>
      <c r="U46" s="63" t="str">
        <f t="shared" si="2"/>
        <v xml:space="preserve"> </v>
      </c>
      <c r="V46" s="63"/>
      <c r="W46" s="63" t="str">
        <f t="shared" si="1"/>
        <v xml:space="preserve"> </v>
      </c>
      <c r="X46" s="13">
        <f t="shared" si="3"/>
        <v>24</v>
      </c>
      <c r="Y46" s="14">
        <f t="shared" si="4"/>
        <v>0</v>
      </c>
      <c r="Z46" s="63" t="str">
        <f t="shared" si="5"/>
        <v xml:space="preserve"> </v>
      </c>
      <c r="AA46" s="63" t="str">
        <f t="shared" si="6"/>
        <v xml:space="preserve"> </v>
      </c>
    </row>
    <row r="47" spans="2:27">
      <c r="B47" s="63"/>
      <c r="C47" s="10" t="str">
        <f>IFERROR(VLOOKUP(Tablo5[[#This Row],[ÜRÜN KODU]],'YMKODLARI '!$A$1:$K$348,2,0)," ")</f>
        <v xml:space="preserve"> </v>
      </c>
      <c r="E47" s="63"/>
      <c r="H47" s="66" t="str">
        <f>IFERROR(VLOOKUP(Tablo5[[#This Row],[ÜRÜN KODU]],'YMKODLARI '!$A$1:$K$348,3,0)," ")</f>
        <v xml:space="preserve"> </v>
      </c>
      <c r="I47" s="66" t="str">
        <f>IFERROR(VLOOKUP(Tablo5[[#This Row],[ÜRÜN KODU]],'YMKODLARI '!$A$1:$K$348,4,0)," ")</f>
        <v xml:space="preserve"> </v>
      </c>
      <c r="J47" s="63"/>
      <c r="K47" s="66" t="str">
        <f>IFERROR(VLOOKUP(Tablo5[[#This Row],[ÜRÜN KODU]],'YMKODLARI '!$A$1:$K$348,9,0)," ")</f>
        <v xml:space="preserve"> </v>
      </c>
      <c r="L47" s="63" t="str">
        <f>IFERROR(VLOOKUP(Tablo5[[#This Row],[BOYA KODU]],Tablo14[#All],4,0)," ")</f>
        <v xml:space="preserve"> </v>
      </c>
      <c r="M47" s="63" t="str">
        <f>IFERROR(VLOOKUP(Tablo5[[#This Row],[BOYA KODU]],Tablo14[#All],6,0)," ")</f>
        <v xml:space="preserve"> </v>
      </c>
      <c r="N47" s="63" t="str">
        <f t="shared" si="0"/>
        <v xml:space="preserve"> </v>
      </c>
      <c r="O47" s="66" t="str">
        <f>IFERROR(VLOOKUP(Tablo5[[#This Row],[ÜRÜN KODU]],'YMKODLARI '!$A$1:$K$348,8,0)," ")</f>
        <v xml:space="preserve"> </v>
      </c>
      <c r="P47" s="63" t="str">
        <f>IFERROR(VLOOKUP(Tablo5[[#This Row],[HAMMADDE KODU]],Tablo1[#All],3,0)," ")</f>
        <v xml:space="preserve"> </v>
      </c>
      <c r="Q47" s="63" t="str">
        <f>IFERROR(VLOOKUP(Tablo5[[#This Row],[HAMMADDE KODU]],Tablo1[#All],4,0)," ")</f>
        <v xml:space="preserve"> </v>
      </c>
      <c r="R47" s="66" t="str">
        <f>IFERROR(VLOOKUP(Tablo5[[#This Row],[ÜRÜN KODU]],'YMKODLARI '!$A$1:$K$348,5,0)," ")</f>
        <v xml:space="preserve"> </v>
      </c>
      <c r="S47" s="66" t="str">
        <f>IFERROR(VLOOKUP(Tablo5[[#This Row],[ÜRÜN KODU]],'YMKODLARI '!$A$1:$K$348,6,0)," ")</f>
        <v xml:space="preserve"> </v>
      </c>
      <c r="T47" s="63" t="str">
        <f>IFERROR(Tablo5[[#This Row],[YOLLUK HARİÇ BASKI GRAMI]]/Tablo5[[#This Row],[KALIP GÖZ ADEDİ]]," ")</f>
        <v xml:space="preserve"> </v>
      </c>
      <c r="U47" s="63" t="str">
        <f t="shared" si="2"/>
        <v xml:space="preserve"> </v>
      </c>
      <c r="V47" s="63"/>
      <c r="W47" s="63" t="str">
        <f t="shared" si="1"/>
        <v xml:space="preserve"> </v>
      </c>
      <c r="X47" s="13">
        <f t="shared" si="3"/>
        <v>24</v>
      </c>
      <c r="Y47" s="14">
        <f t="shared" si="4"/>
        <v>0</v>
      </c>
      <c r="Z47" s="63" t="str">
        <f t="shared" si="5"/>
        <v xml:space="preserve"> </v>
      </c>
      <c r="AA47" s="63" t="str">
        <f t="shared" si="6"/>
        <v xml:space="preserve"> </v>
      </c>
    </row>
    <row r="48" spans="2:27">
      <c r="B48" s="63"/>
      <c r="C48" s="10" t="str">
        <f>IFERROR(VLOOKUP(Tablo5[[#This Row],[ÜRÜN KODU]],'YMKODLARI '!$A$1:$K$348,2,0)," ")</f>
        <v xml:space="preserve"> </v>
      </c>
      <c r="E48" s="63"/>
      <c r="H48" s="66" t="str">
        <f>IFERROR(VLOOKUP(Tablo5[[#This Row],[ÜRÜN KODU]],'YMKODLARI '!$A$1:$K$348,3,0)," ")</f>
        <v xml:space="preserve"> </v>
      </c>
      <c r="I48" s="66" t="str">
        <f>IFERROR(VLOOKUP(Tablo5[[#This Row],[ÜRÜN KODU]],'YMKODLARI '!$A$1:$K$348,4,0)," ")</f>
        <v xml:space="preserve"> </v>
      </c>
      <c r="J48" s="63"/>
      <c r="K48" s="66" t="str">
        <f>IFERROR(VLOOKUP(Tablo5[[#This Row],[ÜRÜN KODU]],'YMKODLARI '!$A$1:$K$348,9,0)," ")</f>
        <v xml:space="preserve"> </v>
      </c>
      <c r="L48" s="63" t="str">
        <f>IFERROR(VLOOKUP(Tablo5[[#This Row],[BOYA KODU]],Tablo14[#All],4,0)," ")</f>
        <v xml:space="preserve"> </v>
      </c>
      <c r="M48" s="63" t="str">
        <f>IFERROR(VLOOKUP(Tablo5[[#This Row],[BOYA KODU]],Tablo14[#All],6,0)," ")</f>
        <v xml:space="preserve"> </v>
      </c>
      <c r="N48" s="63" t="str">
        <f t="shared" si="0"/>
        <v xml:space="preserve"> </v>
      </c>
      <c r="O48" s="66" t="str">
        <f>IFERROR(VLOOKUP(Tablo5[[#This Row],[ÜRÜN KODU]],'YMKODLARI '!$A$1:$K$348,8,0)," ")</f>
        <v xml:space="preserve"> </v>
      </c>
      <c r="P48" s="63" t="str">
        <f>IFERROR(VLOOKUP(Tablo5[[#This Row],[HAMMADDE KODU]],Tablo1[#All],3,0)," ")</f>
        <v xml:space="preserve"> </v>
      </c>
      <c r="Q48" s="63" t="str">
        <f>IFERROR(VLOOKUP(Tablo5[[#This Row],[HAMMADDE KODU]],Tablo1[#All],4,0)," ")</f>
        <v xml:space="preserve"> </v>
      </c>
      <c r="R48" s="66" t="str">
        <f>IFERROR(VLOOKUP(Tablo5[[#This Row],[ÜRÜN KODU]],'YMKODLARI '!$A$1:$K$348,5,0)," ")</f>
        <v xml:space="preserve"> </v>
      </c>
      <c r="S48" s="66" t="str">
        <f>IFERROR(VLOOKUP(Tablo5[[#This Row],[ÜRÜN KODU]],'YMKODLARI '!$A$1:$K$348,6,0)," ")</f>
        <v xml:space="preserve"> </v>
      </c>
      <c r="T48" s="63" t="str">
        <f>IFERROR(Tablo5[[#This Row],[YOLLUK HARİÇ BASKI GRAMI]]/Tablo5[[#This Row],[KALIP GÖZ ADEDİ]]," ")</f>
        <v xml:space="preserve"> </v>
      </c>
      <c r="U48" s="63" t="str">
        <f t="shared" si="2"/>
        <v xml:space="preserve"> </v>
      </c>
      <c r="V48" s="63"/>
      <c r="W48" s="63" t="str">
        <f t="shared" si="1"/>
        <v xml:space="preserve"> </v>
      </c>
      <c r="X48" s="13">
        <f t="shared" si="3"/>
        <v>24</v>
      </c>
      <c r="Y48" s="14">
        <f t="shared" si="4"/>
        <v>0</v>
      </c>
      <c r="Z48" s="63" t="str">
        <f t="shared" si="5"/>
        <v xml:space="preserve"> </v>
      </c>
      <c r="AA48" s="63" t="str">
        <f t="shared" si="6"/>
        <v xml:space="preserve"> </v>
      </c>
    </row>
    <row r="49" spans="2:27">
      <c r="B49" s="63"/>
      <c r="C49" s="10" t="str">
        <f>IFERROR(VLOOKUP(Tablo5[[#This Row],[ÜRÜN KODU]],'YMKODLARI '!$A$1:$K$348,2,0)," ")</f>
        <v xml:space="preserve"> </v>
      </c>
      <c r="E49" s="63"/>
      <c r="H49" s="66" t="str">
        <f>IFERROR(VLOOKUP(Tablo5[[#This Row],[ÜRÜN KODU]],'YMKODLARI '!$A$1:$K$348,3,0)," ")</f>
        <v xml:space="preserve"> </v>
      </c>
      <c r="I49" s="66" t="str">
        <f>IFERROR(VLOOKUP(Tablo5[[#This Row],[ÜRÜN KODU]],'YMKODLARI '!$A$1:$K$348,4,0)," ")</f>
        <v xml:space="preserve"> </v>
      </c>
      <c r="J49" s="63"/>
      <c r="K49" s="66" t="str">
        <f>IFERROR(VLOOKUP(Tablo5[[#This Row],[ÜRÜN KODU]],'YMKODLARI '!$A$1:$K$348,9,0)," ")</f>
        <v xml:space="preserve"> </v>
      </c>
      <c r="L49" s="63" t="str">
        <f>IFERROR(VLOOKUP(Tablo5[[#This Row],[BOYA KODU]],Tablo14[#All],4,0)," ")</f>
        <v xml:space="preserve"> </v>
      </c>
      <c r="M49" s="63" t="str">
        <f>IFERROR(VLOOKUP(Tablo5[[#This Row],[BOYA KODU]],Tablo14[#All],6,0)," ")</f>
        <v xml:space="preserve"> </v>
      </c>
      <c r="N49" s="63" t="str">
        <f t="shared" si="0"/>
        <v xml:space="preserve"> </v>
      </c>
      <c r="O49" s="66" t="str">
        <f>IFERROR(VLOOKUP(Tablo5[[#This Row],[ÜRÜN KODU]],'YMKODLARI '!$A$1:$K$348,8,0)," ")</f>
        <v xml:space="preserve"> </v>
      </c>
      <c r="P49" s="63" t="str">
        <f>IFERROR(VLOOKUP(Tablo5[[#This Row],[HAMMADDE KODU]],Tablo1[#All],3,0)," ")</f>
        <v xml:space="preserve"> </v>
      </c>
      <c r="Q49" s="63" t="str">
        <f>IFERROR(VLOOKUP(Tablo5[[#This Row],[HAMMADDE KODU]],Tablo1[#All],4,0)," ")</f>
        <v xml:space="preserve"> </v>
      </c>
      <c r="R49" s="66" t="str">
        <f>IFERROR(VLOOKUP(Tablo5[[#This Row],[ÜRÜN KODU]],'YMKODLARI '!$A$1:$K$348,5,0)," ")</f>
        <v xml:space="preserve"> </v>
      </c>
      <c r="S49" s="66" t="str">
        <f>IFERROR(VLOOKUP(Tablo5[[#This Row],[ÜRÜN KODU]],'YMKODLARI '!$A$1:$K$348,6,0)," ")</f>
        <v xml:space="preserve"> </v>
      </c>
      <c r="T49" s="63" t="str">
        <f>IFERROR(Tablo5[[#This Row],[YOLLUK HARİÇ BASKI GRAMI]]/Tablo5[[#This Row],[KALIP GÖZ ADEDİ]]," ")</f>
        <v xml:space="preserve"> </v>
      </c>
      <c r="U49" s="63" t="str">
        <f t="shared" si="2"/>
        <v xml:space="preserve"> </v>
      </c>
      <c r="V49" s="63"/>
      <c r="W49" s="63" t="str">
        <f t="shared" si="1"/>
        <v xml:space="preserve"> </v>
      </c>
      <c r="X49" s="13">
        <f t="shared" si="3"/>
        <v>24</v>
      </c>
      <c r="Y49" s="14">
        <f t="shared" si="4"/>
        <v>0</v>
      </c>
      <c r="Z49" s="63" t="str">
        <f t="shared" si="5"/>
        <v xml:space="preserve"> </v>
      </c>
      <c r="AA49" s="63" t="str">
        <f t="shared" si="6"/>
        <v xml:space="preserve"> </v>
      </c>
    </row>
    <row r="50" spans="2:27">
      <c r="B50" s="63"/>
      <c r="C50" s="10" t="str">
        <f>IFERROR(VLOOKUP(Tablo5[[#This Row],[ÜRÜN KODU]],'YMKODLARI '!$A$1:$K$348,2,0)," ")</f>
        <v xml:space="preserve"> </v>
      </c>
      <c r="E50" s="63"/>
      <c r="H50" s="66" t="str">
        <f>IFERROR(VLOOKUP(Tablo5[[#This Row],[ÜRÜN KODU]],'YMKODLARI '!$A$1:$K$348,3,0)," ")</f>
        <v xml:space="preserve"> </v>
      </c>
      <c r="I50" s="66" t="str">
        <f>IFERROR(VLOOKUP(Tablo5[[#This Row],[ÜRÜN KODU]],'YMKODLARI '!$A$1:$K$348,4,0)," ")</f>
        <v xml:space="preserve"> </v>
      </c>
      <c r="J50" s="63"/>
      <c r="K50" s="66" t="str">
        <f>IFERROR(VLOOKUP(Tablo5[[#This Row],[ÜRÜN KODU]],'YMKODLARI '!$A$1:$K$348,9,0)," ")</f>
        <v xml:space="preserve"> </v>
      </c>
      <c r="L50" s="63" t="str">
        <f>IFERROR(VLOOKUP(Tablo5[[#This Row],[BOYA KODU]],Tablo14[#All],4,0)," ")</f>
        <v xml:space="preserve"> </v>
      </c>
      <c r="M50" s="63" t="str">
        <f>IFERROR(VLOOKUP(Tablo5[[#This Row],[BOYA KODU]],Tablo14[#All],6,0)," ")</f>
        <v xml:space="preserve"> </v>
      </c>
      <c r="N50" s="63" t="str">
        <f t="shared" si="0"/>
        <v xml:space="preserve"> </v>
      </c>
      <c r="O50" s="66" t="str">
        <f>IFERROR(VLOOKUP(Tablo5[[#This Row],[ÜRÜN KODU]],'YMKODLARI '!$A$1:$K$348,8,0)," ")</f>
        <v xml:space="preserve"> </v>
      </c>
      <c r="P50" s="63" t="str">
        <f>IFERROR(VLOOKUP(Tablo5[[#This Row],[HAMMADDE KODU]],Tablo1[#All],3,0)," ")</f>
        <v xml:space="preserve"> </v>
      </c>
      <c r="Q50" s="63" t="str">
        <f>IFERROR(VLOOKUP(Tablo5[[#This Row],[HAMMADDE KODU]],Tablo1[#All],4,0)," ")</f>
        <v xml:space="preserve"> </v>
      </c>
      <c r="R50" s="66" t="str">
        <f>IFERROR(VLOOKUP(Tablo5[[#This Row],[ÜRÜN KODU]],'YMKODLARI '!$A$1:$K$348,5,0)," ")</f>
        <v xml:space="preserve"> </v>
      </c>
      <c r="S50" s="66" t="str">
        <f>IFERROR(VLOOKUP(Tablo5[[#This Row],[ÜRÜN KODU]],'YMKODLARI '!$A$1:$K$348,6,0)," ")</f>
        <v xml:space="preserve"> </v>
      </c>
      <c r="T50" s="63" t="str">
        <f>IFERROR(Tablo5[[#This Row],[YOLLUK HARİÇ BASKI GRAMI]]/Tablo5[[#This Row],[KALIP GÖZ ADEDİ]]," ")</f>
        <v xml:space="preserve"> </v>
      </c>
      <c r="U50" s="63" t="str">
        <f t="shared" si="2"/>
        <v xml:space="preserve"> </v>
      </c>
      <c r="V50" s="63"/>
      <c r="W50" s="63" t="str">
        <f t="shared" si="1"/>
        <v xml:space="preserve"> </v>
      </c>
      <c r="X50" s="13">
        <f t="shared" si="3"/>
        <v>24</v>
      </c>
      <c r="Y50" s="14">
        <f t="shared" si="4"/>
        <v>0</v>
      </c>
      <c r="Z50" s="63" t="str">
        <f t="shared" si="5"/>
        <v xml:space="preserve"> </v>
      </c>
      <c r="AA50" s="63" t="str">
        <f t="shared" si="6"/>
        <v xml:space="preserve"> </v>
      </c>
    </row>
    <row r="51" spans="2:27">
      <c r="B51" s="63"/>
      <c r="C51" s="10" t="str">
        <f>IFERROR(VLOOKUP(Tablo5[[#This Row],[ÜRÜN KODU]],'YMKODLARI '!$A$1:$K$348,2,0)," ")</f>
        <v xml:space="preserve"> </v>
      </c>
      <c r="E51" s="63"/>
      <c r="H51" s="66" t="str">
        <f>IFERROR(VLOOKUP(Tablo5[[#This Row],[ÜRÜN KODU]],'YMKODLARI '!$A$1:$K$348,3,0)," ")</f>
        <v xml:space="preserve"> </v>
      </c>
      <c r="I51" s="66" t="str">
        <f>IFERROR(VLOOKUP(Tablo5[[#This Row],[ÜRÜN KODU]],'YMKODLARI '!$A$1:$K$348,4,0)," ")</f>
        <v xml:space="preserve"> </v>
      </c>
      <c r="J51" s="63"/>
      <c r="K51" s="66" t="str">
        <f>IFERROR(VLOOKUP(Tablo5[[#This Row],[ÜRÜN KODU]],'YMKODLARI '!$A$1:$K$348,9,0)," ")</f>
        <v xml:space="preserve"> </v>
      </c>
      <c r="L51" s="63"/>
      <c r="M51" s="63" t="str">
        <f>IFERROR(VLOOKUP(Tablo5[[#This Row],[BOYA KODU]],Tablo14[#All],6,0)," ")</f>
        <v xml:space="preserve"> </v>
      </c>
      <c r="N51" s="63" t="str">
        <f t="shared" si="0"/>
        <v xml:space="preserve"> </v>
      </c>
      <c r="O51" s="66" t="str">
        <f>IFERROR(VLOOKUP(Tablo5[[#This Row],[ÜRÜN KODU]],'YMKODLARI '!$A$1:$K$348,8,0)," ")</f>
        <v xml:space="preserve"> </v>
      </c>
      <c r="P51" s="63" t="str">
        <f>IFERROR(VLOOKUP(Tablo5[[#This Row],[HAMMADDE KODU]],Tablo1[#All],3,0)," ")</f>
        <v xml:space="preserve"> </v>
      </c>
      <c r="Q51" s="63" t="str">
        <f>IFERROR(VLOOKUP(Tablo5[[#This Row],[HAMMADDE KODU]],Tablo1[#All],4,0)," ")</f>
        <v xml:space="preserve"> </v>
      </c>
      <c r="R51" s="66" t="str">
        <f>IFERROR(VLOOKUP(Tablo5[[#This Row],[ÜRÜN KODU]],'YMKODLARI '!$A$1:$K$348,5,0)," ")</f>
        <v xml:space="preserve"> </v>
      </c>
      <c r="S51" s="66" t="str">
        <f>IFERROR(VLOOKUP(Tablo5[[#This Row],[ÜRÜN KODU]],'YMKODLARI '!$A$1:$K$348,6,0)," ")</f>
        <v xml:space="preserve"> </v>
      </c>
      <c r="T51" s="63" t="str">
        <f>IFERROR(Tablo5[[#This Row],[YOLLUK HARİÇ BASKI GRAMI]]/Tablo5[[#This Row],[KALIP GÖZ ADEDİ]]," ")</f>
        <v xml:space="preserve"> </v>
      </c>
      <c r="U51" s="63" t="str">
        <f t="shared" si="2"/>
        <v xml:space="preserve"> </v>
      </c>
      <c r="V51" s="63"/>
      <c r="W51" s="63" t="str">
        <f t="shared" si="1"/>
        <v xml:space="preserve"> </v>
      </c>
      <c r="X51" s="13">
        <f t="shared" si="3"/>
        <v>24</v>
      </c>
      <c r="Y51" s="14">
        <f t="shared" si="4"/>
        <v>0</v>
      </c>
      <c r="Z51" s="63" t="str">
        <f t="shared" si="5"/>
        <v xml:space="preserve"> </v>
      </c>
      <c r="AA51" s="63" t="str">
        <f t="shared" si="6"/>
        <v xml:space="preserve"> </v>
      </c>
    </row>
    <row r="52" spans="2:27">
      <c r="B52" s="63"/>
      <c r="C52" s="10" t="str">
        <f>IFERROR(VLOOKUP(Tablo5[[#This Row],[ÜRÜN KODU]],'YMKODLARI '!$A$1:$K$348,2,0)," ")</f>
        <v xml:space="preserve"> </v>
      </c>
      <c r="E52" s="63"/>
      <c r="H52" s="66" t="str">
        <f>IFERROR(VLOOKUP(Tablo5[[#This Row],[ÜRÜN KODU]],'YMKODLARI '!$A$1:$K$348,3,0)," ")</f>
        <v xml:space="preserve"> </v>
      </c>
      <c r="I52" s="66" t="str">
        <f>IFERROR(VLOOKUP(Tablo5[[#This Row],[ÜRÜN KODU]],'YMKODLARI '!$A$1:$K$348,4,0)," ")</f>
        <v xml:space="preserve"> </v>
      </c>
      <c r="J52" s="63"/>
      <c r="K52" s="66" t="str">
        <f>IFERROR(VLOOKUP(Tablo5[[#This Row],[ÜRÜN KODU]],'YMKODLARI '!$A$1:$K$348,9,0)," ")</f>
        <v xml:space="preserve"> </v>
      </c>
      <c r="L52" s="63" t="str">
        <f>IFERROR(VLOOKUP(Tablo5[[#This Row],[BOYA KODU]],Tablo14[#All],4,0)," ")</f>
        <v xml:space="preserve"> </v>
      </c>
      <c r="M52" s="63" t="str">
        <f>IFERROR(VLOOKUP(Tablo5[[#This Row],[BOYA KODU]],Tablo14[#All],6,0)," ")</f>
        <v xml:space="preserve"> </v>
      </c>
      <c r="N52" s="63" t="str">
        <f t="shared" si="0"/>
        <v xml:space="preserve"> </v>
      </c>
      <c r="O52" s="66" t="str">
        <f>IFERROR(VLOOKUP(Tablo5[[#This Row],[ÜRÜN KODU]],'YMKODLARI '!$A$1:$K$348,8,0)," ")</f>
        <v xml:space="preserve"> </v>
      </c>
      <c r="P52" s="63" t="str">
        <f>IFERROR(VLOOKUP(Tablo5[[#This Row],[HAMMADDE KODU]],Tablo1[#All],3,0)," ")</f>
        <v xml:space="preserve"> </v>
      </c>
      <c r="Q52" s="63" t="str">
        <f>IFERROR(VLOOKUP(Tablo5[[#This Row],[HAMMADDE KODU]],Tablo1[#All],4,0)," ")</f>
        <v xml:space="preserve"> </v>
      </c>
      <c r="R52" s="66" t="str">
        <f>IFERROR(VLOOKUP(Tablo5[[#This Row],[ÜRÜN KODU]],'YMKODLARI '!$A$1:$K$348,5,0)," ")</f>
        <v xml:space="preserve"> </v>
      </c>
      <c r="S52" s="66" t="str">
        <f>IFERROR(VLOOKUP(Tablo5[[#This Row],[ÜRÜN KODU]],'YMKODLARI '!$A$1:$K$348,6,0)," ")</f>
        <v xml:space="preserve"> </v>
      </c>
      <c r="T52" s="63" t="str">
        <f>IFERROR(Tablo5[[#This Row],[YOLLUK HARİÇ BASKI GRAMI]]/Tablo5[[#This Row],[KALIP GÖZ ADEDİ]]," ")</f>
        <v xml:space="preserve"> </v>
      </c>
      <c r="U52" s="63" t="str">
        <f t="shared" si="2"/>
        <v xml:space="preserve"> </v>
      </c>
      <c r="V52" s="63"/>
      <c r="W52" s="63" t="str">
        <f t="shared" si="1"/>
        <v xml:space="preserve"> </v>
      </c>
      <c r="X52" s="13">
        <f t="shared" si="3"/>
        <v>24</v>
      </c>
      <c r="Y52" s="14">
        <f t="shared" si="4"/>
        <v>0</v>
      </c>
      <c r="Z52" s="63" t="str">
        <f t="shared" si="5"/>
        <v xml:space="preserve"> </v>
      </c>
      <c r="AA52" s="63" t="str">
        <f t="shared" si="6"/>
        <v xml:space="preserve"> </v>
      </c>
    </row>
    <row r="53" spans="2:27">
      <c r="B53" s="63"/>
      <c r="C53" s="10" t="str">
        <f>IFERROR(VLOOKUP(Tablo5[[#This Row],[ÜRÜN KODU]],'YMKODLARI '!$A$1:$K$348,2,0)," ")</f>
        <v xml:space="preserve"> </v>
      </c>
      <c r="E53" s="63"/>
      <c r="H53" s="66" t="str">
        <f>IFERROR(VLOOKUP(Tablo5[[#This Row],[ÜRÜN KODU]],'YMKODLARI '!$A$1:$K$348,3,0)," ")</f>
        <v xml:space="preserve"> </v>
      </c>
      <c r="I53" s="66" t="str">
        <f>IFERROR(VLOOKUP(Tablo5[[#This Row],[ÜRÜN KODU]],'YMKODLARI '!$A$1:$K$348,4,0)," ")</f>
        <v xml:space="preserve"> </v>
      </c>
      <c r="J53" s="63"/>
      <c r="K53" s="66" t="str">
        <f>IFERROR(VLOOKUP(Tablo5[[#This Row],[ÜRÜN KODU]],'YMKODLARI '!$A$1:$K$348,9,0)," ")</f>
        <v xml:space="preserve"> </v>
      </c>
      <c r="L53" s="63" t="str">
        <f>IFERROR(VLOOKUP(Tablo5[[#This Row],[BOYA KODU]],Tablo14[#All],4,0)," ")</f>
        <v xml:space="preserve"> </v>
      </c>
      <c r="M53" s="63" t="str">
        <f>IFERROR(VLOOKUP(Tablo5[[#This Row],[BOYA KODU]],Tablo14[#All],6,0)," ")</f>
        <v xml:space="preserve"> </v>
      </c>
      <c r="N53" s="63" t="str">
        <f t="shared" si="0"/>
        <v xml:space="preserve"> </v>
      </c>
      <c r="O53" s="66" t="str">
        <f>IFERROR(VLOOKUP(Tablo5[[#This Row],[ÜRÜN KODU]],'YMKODLARI '!$A$1:$K$348,8,0)," ")</f>
        <v xml:space="preserve"> </v>
      </c>
      <c r="P53" s="63" t="str">
        <f>IFERROR(VLOOKUP(Tablo5[[#This Row],[HAMMADDE KODU]],Tablo1[#All],3,0)," ")</f>
        <v xml:space="preserve"> </v>
      </c>
      <c r="Q53" s="63" t="str">
        <f>IFERROR(VLOOKUP(Tablo5[[#This Row],[HAMMADDE KODU]],Tablo1[#All],4,0)," ")</f>
        <v xml:space="preserve"> </v>
      </c>
      <c r="R53" s="66" t="str">
        <f>IFERROR(VLOOKUP(Tablo5[[#This Row],[ÜRÜN KODU]],'YMKODLARI '!$A$1:$K$348,5,0)," ")</f>
        <v xml:space="preserve"> </v>
      </c>
      <c r="S53" s="66" t="str">
        <f>IFERROR(VLOOKUP(Tablo5[[#This Row],[ÜRÜN KODU]],'YMKODLARI '!$A$1:$K$348,6,0)," ")</f>
        <v xml:space="preserve"> </v>
      </c>
      <c r="T53" s="63" t="str">
        <f>IFERROR(Tablo5[[#This Row],[YOLLUK HARİÇ BASKI GRAMI]]/Tablo5[[#This Row],[KALIP GÖZ ADEDİ]]," ")</f>
        <v xml:space="preserve"> </v>
      </c>
      <c r="U53" s="63" t="str">
        <f t="shared" si="2"/>
        <v xml:space="preserve"> </v>
      </c>
      <c r="V53" s="63"/>
      <c r="W53" s="63" t="str">
        <f t="shared" si="1"/>
        <v xml:space="preserve"> </v>
      </c>
      <c r="X53" s="13">
        <f t="shared" si="3"/>
        <v>24</v>
      </c>
      <c r="Y53" s="14">
        <f t="shared" si="4"/>
        <v>0</v>
      </c>
      <c r="Z53" s="63" t="str">
        <f t="shared" si="5"/>
        <v xml:space="preserve"> </v>
      </c>
      <c r="AA53" s="63" t="str">
        <f t="shared" si="6"/>
        <v xml:space="preserve"> </v>
      </c>
    </row>
    <row r="54" spans="2:27">
      <c r="B54" s="63"/>
      <c r="C54" s="10" t="str">
        <f>IFERROR(VLOOKUP(Tablo5[[#This Row],[ÜRÜN KODU]],'YMKODLARI '!$A$1:$K$348,2,0)," ")</f>
        <v xml:space="preserve"> </v>
      </c>
      <c r="E54" s="63"/>
      <c r="H54" s="66" t="str">
        <f>IFERROR(VLOOKUP(Tablo5[[#This Row],[ÜRÜN KODU]],'YMKODLARI '!$A$1:$K$348,3,0)," ")</f>
        <v xml:space="preserve"> </v>
      </c>
      <c r="I54" s="66" t="str">
        <f>IFERROR(VLOOKUP(Tablo5[[#This Row],[ÜRÜN KODU]],'YMKODLARI '!$A$1:$K$348,4,0)," ")</f>
        <v xml:space="preserve"> </v>
      </c>
      <c r="J54" s="63"/>
      <c r="K54" s="66" t="str">
        <f>IFERROR(VLOOKUP(Tablo5[[#This Row],[ÜRÜN KODU]],'YMKODLARI '!$A$1:$K$348,9,0)," ")</f>
        <v xml:space="preserve"> </v>
      </c>
      <c r="L54" s="63" t="str">
        <f>IFERROR(VLOOKUP(Tablo5[[#This Row],[BOYA KODU]],Tablo14[#All],4,0)," ")</f>
        <v xml:space="preserve"> </v>
      </c>
      <c r="M54" s="63" t="str">
        <f>IFERROR(VLOOKUP(Tablo5[[#This Row],[BOYA KODU]],Tablo14[#All],6,0)," ")</f>
        <v xml:space="preserve"> </v>
      </c>
      <c r="N54" s="63" t="str">
        <f t="shared" si="0"/>
        <v xml:space="preserve"> </v>
      </c>
      <c r="O54" s="66" t="str">
        <f>IFERROR(VLOOKUP(Tablo5[[#This Row],[ÜRÜN KODU]],'YMKODLARI '!$A$1:$K$348,8,0)," ")</f>
        <v xml:space="preserve"> </v>
      </c>
      <c r="P54" s="63" t="str">
        <f>IFERROR(VLOOKUP(Tablo5[[#This Row],[HAMMADDE KODU]],Tablo1[#All],3,0)," ")</f>
        <v xml:space="preserve"> </v>
      </c>
      <c r="Q54" s="63" t="str">
        <f>IFERROR(VLOOKUP(Tablo5[[#This Row],[HAMMADDE KODU]],Tablo1[#All],4,0)," ")</f>
        <v xml:space="preserve"> </v>
      </c>
      <c r="R54" s="66" t="str">
        <f>IFERROR(VLOOKUP(Tablo5[[#This Row],[ÜRÜN KODU]],'YMKODLARI '!$A$1:$K$348,5,0)," ")</f>
        <v xml:space="preserve"> </v>
      </c>
      <c r="S54" s="66" t="str">
        <f>IFERROR(VLOOKUP(Tablo5[[#This Row],[ÜRÜN KODU]],'YMKODLARI '!$A$1:$K$348,6,0)," ")</f>
        <v xml:space="preserve"> </v>
      </c>
      <c r="T54" s="63" t="str">
        <f>IFERROR(Tablo5[[#This Row],[YOLLUK HARİÇ BASKI GRAMI]]/Tablo5[[#This Row],[KALIP GÖZ ADEDİ]]," ")</f>
        <v xml:space="preserve"> </v>
      </c>
      <c r="U54" s="63" t="str">
        <f t="shared" si="2"/>
        <v xml:space="preserve"> </v>
      </c>
      <c r="V54" s="63"/>
      <c r="W54" s="63" t="str">
        <f t="shared" si="1"/>
        <v xml:space="preserve"> </v>
      </c>
      <c r="X54" s="13">
        <f t="shared" si="3"/>
        <v>24</v>
      </c>
      <c r="Y54" s="14">
        <f t="shared" si="4"/>
        <v>0</v>
      </c>
      <c r="Z54" s="63" t="str">
        <f t="shared" si="5"/>
        <v xml:space="preserve"> </v>
      </c>
      <c r="AA54" s="63" t="str">
        <f t="shared" si="6"/>
        <v xml:space="preserve"> </v>
      </c>
    </row>
    <row r="55" spans="2:27">
      <c r="B55" s="63"/>
      <c r="C55" s="10" t="str">
        <f>IFERROR(VLOOKUP(Tablo5[[#This Row],[ÜRÜN KODU]],'YMKODLARI '!$A$1:$K$348,2,0)," ")</f>
        <v xml:space="preserve"> </v>
      </c>
      <c r="E55" s="63"/>
      <c r="H55" s="66" t="str">
        <f>IFERROR(VLOOKUP(Tablo5[[#This Row],[ÜRÜN KODU]],'YMKODLARI '!$A$1:$K$348,3,0)," ")</f>
        <v xml:space="preserve"> </v>
      </c>
      <c r="I55" s="66" t="str">
        <f>IFERROR(VLOOKUP(Tablo5[[#This Row],[ÜRÜN KODU]],'YMKODLARI '!$A$1:$K$348,4,0)," ")</f>
        <v xml:space="preserve"> </v>
      </c>
      <c r="J55" s="63"/>
      <c r="K55" s="66" t="str">
        <f>IFERROR(VLOOKUP(Tablo5[[#This Row],[ÜRÜN KODU]],'YMKODLARI '!$A$1:$K$348,9,0)," ")</f>
        <v xml:space="preserve"> </v>
      </c>
      <c r="L55" s="63" t="str">
        <f>IFERROR(VLOOKUP(Tablo5[[#This Row],[BOYA KODU]],Tablo14[#All],4,0)," ")</f>
        <v xml:space="preserve"> </v>
      </c>
      <c r="M55" s="63" t="str">
        <f>IFERROR(VLOOKUP(Tablo5[[#This Row],[BOYA KODU]],Tablo14[#All],6,0)," ")</f>
        <v xml:space="preserve"> </v>
      </c>
      <c r="N55" s="63" t="str">
        <f t="shared" si="0"/>
        <v xml:space="preserve"> </v>
      </c>
      <c r="O55" s="66" t="str">
        <f>IFERROR(VLOOKUP(Tablo5[[#This Row],[ÜRÜN KODU]],'YMKODLARI '!$A$1:$K$348,8,0)," ")</f>
        <v xml:space="preserve"> </v>
      </c>
      <c r="P55" s="63" t="str">
        <f>IFERROR(VLOOKUP(Tablo5[[#This Row],[HAMMADDE KODU]],Tablo1[#All],3,0)," ")</f>
        <v xml:space="preserve"> </v>
      </c>
      <c r="Q55" s="63" t="str">
        <f>IFERROR(VLOOKUP(Tablo5[[#This Row],[HAMMADDE KODU]],Tablo1[#All],4,0)," ")</f>
        <v xml:space="preserve"> </v>
      </c>
      <c r="R55" s="66" t="str">
        <f>IFERROR(VLOOKUP(Tablo5[[#This Row],[ÜRÜN KODU]],'YMKODLARI '!$A$1:$K$348,5,0)," ")</f>
        <v xml:space="preserve"> </v>
      </c>
      <c r="S55" s="66" t="str">
        <f>IFERROR(VLOOKUP(Tablo5[[#This Row],[ÜRÜN KODU]],'YMKODLARI '!$A$1:$K$348,6,0)," ")</f>
        <v xml:space="preserve"> </v>
      </c>
      <c r="T55" s="63" t="str">
        <f>IFERROR(Tablo5[[#This Row],[YOLLUK HARİÇ BASKI GRAMI]]/Tablo5[[#This Row],[KALIP GÖZ ADEDİ]]," ")</f>
        <v xml:space="preserve"> </v>
      </c>
      <c r="U55" s="63" t="str">
        <f t="shared" si="2"/>
        <v xml:space="preserve"> </v>
      </c>
      <c r="V55" s="63"/>
      <c r="W55" s="63" t="str">
        <f t="shared" si="1"/>
        <v xml:space="preserve"> </v>
      </c>
      <c r="X55" s="13">
        <f t="shared" si="3"/>
        <v>24</v>
      </c>
      <c r="Y55" s="14">
        <f t="shared" si="4"/>
        <v>0</v>
      </c>
      <c r="Z55" s="63" t="str">
        <f t="shared" si="5"/>
        <v xml:space="preserve"> </v>
      </c>
      <c r="AA55" s="63" t="str">
        <f t="shared" si="6"/>
        <v xml:space="preserve"> </v>
      </c>
    </row>
    <row r="56" spans="2:27">
      <c r="B56" s="63"/>
      <c r="C56" s="10" t="str">
        <f>IFERROR(VLOOKUP(Tablo5[[#This Row],[ÜRÜN KODU]],'YMKODLARI '!$A$1:$K$348,2,0)," ")</f>
        <v xml:space="preserve"> </v>
      </c>
      <c r="E56" s="63"/>
      <c r="H56" s="66" t="str">
        <f>IFERROR(VLOOKUP(Tablo5[[#This Row],[ÜRÜN KODU]],'YMKODLARI '!$A$1:$K$348,3,0)," ")</f>
        <v xml:space="preserve"> </v>
      </c>
      <c r="I56" s="66" t="str">
        <f>IFERROR(VLOOKUP(Tablo5[[#This Row],[ÜRÜN KODU]],'YMKODLARI '!$A$1:$K$348,4,0)," ")</f>
        <v xml:space="preserve"> </v>
      </c>
      <c r="J56" s="63"/>
      <c r="K56" s="66" t="str">
        <f>IFERROR(VLOOKUP(Tablo5[[#This Row],[ÜRÜN KODU]],'YMKODLARI '!$A$1:$K$348,9,0)," ")</f>
        <v xml:space="preserve"> </v>
      </c>
      <c r="L56" s="63" t="str">
        <f>IFERROR(VLOOKUP(Tablo5[[#This Row],[BOYA KODU]],Tablo14[#All],4,0)," ")</f>
        <v xml:space="preserve"> </v>
      </c>
      <c r="M56" s="63" t="str">
        <f>IFERROR(VLOOKUP(Tablo5[[#This Row],[BOYA KODU]],Tablo14[#All],6,0)," ")</f>
        <v xml:space="preserve"> </v>
      </c>
      <c r="N56" s="63" t="str">
        <f t="shared" si="0"/>
        <v xml:space="preserve"> </v>
      </c>
      <c r="O56" s="66" t="str">
        <f>IFERROR(VLOOKUP(Tablo5[[#This Row],[ÜRÜN KODU]],'YMKODLARI '!$A$1:$K$348,8,0)," ")</f>
        <v xml:space="preserve"> </v>
      </c>
      <c r="P56" s="63" t="str">
        <f>IFERROR(VLOOKUP(Tablo5[[#This Row],[HAMMADDE KODU]],Tablo1[#All],3,0)," ")</f>
        <v xml:space="preserve"> </v>
      </c>
      <c r="Q56" s="63" t="str">
        <f>IFERROR(VLOOKUP(Tablo5[[#This Row],[HAMMADDE KODU]],Tablo1[#All],4,0)," ")</f>
        <v xml:space="preserve"> </v>
      </c>
      <c r="R56" s="66" t="str">
        <f>IFERROR(VLOOKUP(Tablo5[[#This Row],[ÜRÜN KODU]],'YMKODLARI '!$A$1:$K$348,5,0)," ")</f>
        <v xml:space="preserve"> </v>
      </c>
      <c r="S56" s="66" t="str">
        <f>IFERROR(VLOOKUP(Tablo5[[#This Row],[ÜRÜN KODU]],'YMKODLARI '!$A$1:$K$348,6,0)," ")</f>
        <v xml:space="preserve"> </v>
      </c>
      <c r="T56" s="63" t="str">
        <f>IFERROR(Tablo5[[#This Row],[YOLLUK HARİÇ BASKI GRAMI]]/Tablo5[[#This Row],[KALIP GÖZ ADEDİ]]," ")</f>
        <v xml:space="preserve"> </v>
      </c>
      <c r="U56" s="63" t="str">
        <f t="shared" si="2"/>
        <v xml:space="preserve"> </v>
      </c>
      <c r="V56" s="63"/>
      <c r="W56" s="63" t="str">
        <f t="shared" si="1"/>
        <v xml:space="preserve"> </v>
      </c>
      <c r="X56" s="13">
        <f t="shared" si="3"/>
        <v>24</v>
      </c>
      <c r="Y56" s="14">
        <f t="shared" si="4"/>
        <v>0</v>
      </c>
      <c r="Z56" s="63" t="str">
        <f t="shared" si="5"/>
        <v xml:space="preserve"> </v>
      </c>
      <c r="AA56" s="63" t="str">
        <f t="shared" si="6"/>
        <v xml:space="preserve"> </v>
      </c>
    </row>
    <row r="57" spans="2:27">
      <c r="B57" s="63"/>
      <c r="C57" s="10" t="str">
        <f>IFERROR(VLOOKUP(Tablo5[[#This Row],[ÜRÜN KODU]],'YMKODLARI '!$A$1:$K$348,2,0)," ")</f>
        <v xml:space="preserve"> </v>
      </c>
      <c r="E57" s="63"/>
      <c r="H57" s="66" t="str">
        <f>IFERROR(VLOOKUP(Tablo5[[#This Row],[ÜRÜN KODU]],'YMKODLARI '!$A$1:$K$348,3,0)," ")</f>
        <v xml:space="preserve"> </v>
      </c>
      <c r="I57" s="66" t="str">
        <f>IFERROR(VLOOKUP(Tablo5[[#This Row],[ÜRÜN KODU]],'YMKODLARI '!$A$1:$K$348,4,0)," ")</f>
        <v xml:space="preserve"> </v>
      </c>
      <c r="J57" s="63"/>
      <c r="K57" s="66" t="str">
        <f>IFERROR(VLOOKUP(Tablo5[[#This Row],[ÜRÜN KODU]],'YMKODLARI '!$A$1:$K$348,9,0)," ")</f>
        <v xml:space="preserve"> </v>
      </c>
      <c r="L57" s="63" t="str">
        <f>IFERROR(VLOOKUP(Tablo5[[#This Row],[BOYA KODU]],Tablo14[#All],4,0)," ")</f>
        <v xml:space="preserve"> </v>
      </c>
      <c r="M57" s="63" t="str">
        <f>IFERROR(VLOOKUP(Tablo5[[#This Row],[BOYA KODU]],Tablo14[#All],6,0)," ")</f>
        <v xml:space="preserve"> </v>
      </c>
      <c r="N57" s="63" t="str">
        <f t="shared" si="0"/>
        <v xml:space="preserve"> </v>
      </c>
      <c r="O57" s="66" t="str">
        <f>IFERROR(VLOOKUP(Tablo5[[#This Row],[ÜRÜN KODU]],'YMKODLARI '!$A$1:$K$348,8,0)," ")</f>
        <v xml:space="preserve"> </v>
      </c>
      <c r="P57" s="63" t="str">
        <f>IFERROR(VLOOKUP(Tablo5[[#This Row],[HAMMADDE KODU]],Tablo1[#All],3,0)," ")</f>
        <v xml:space="preserve"> </v>
      </c>
      <c r="Q57" s="63" t="str">
        <f>IFERROR(VLOOKUP(Tablo5[[#This Row],[HAMMADDE KODU]],Tablo1[#All],4,0)," ")</f>
        <v xml:space="preserve"> </v>
      </c>
      <c r="R57" s="66" t="str">
        <f>IFERROR(VLOOKUP(Tablo5[[#This Row],[ÜRÜN KODU]],'YMKODLARI '!$A$1:$K$348,5,0)," ")</f>
        <v xml:space="preserve"> </v>
      </c>
      <c r="S57" s="66" t="str">
        <f>IFERROR(VLOOKUP(Tablo5[[#This Row],[ÜRÜN KODU]],'YMKODLARI '!$A$1:$K$348,6,0)," ")</f>
        <v xml:space="preserve"> </v>
      </c>
      <c r="T57" s="63" t="str">
        <f>IFERROR(Tablo5[[#This Row],[YOLLUK HARİÇ BASKI GRAMI]]/Tablo5[[#This Row],[KALIP GÖZ ADEDİ]]," ")</f>
        <v xml:space="preserve"> </v>
      </c>
      <c r="U57" s="63" t="str">
        <f t="shared" si="2"/>
        <v xml:space="preserve"> </v>
      </c>
      <c r="V57" s="63"/>
      <c r="W57" s="63" t="str">
        <f t="shared" si="1"/>
        <v xml:space="preserve"> </v>
      </c>
      <c r="X57" s="13">
        <f t="shared" si="3"/>
        <v>24</v>
      </c>
      <c r="Y57" s="14">
        <f t="shared" si="4"/>
        <v>0</v>
      </c>
      <c r="Z57" s="63" t="str">
        <f t="shared" si="5"/>
        <v xml:space="preserve"> </v>
      </c>
      <c r="AA57" s="63" t="str">
        <f t="shared" si="6"/>
        <v xml:space="preserve"> </v>
      </c>
    </row>
    <row r="58" spans="2:27">
      <c r="B58" s="63"/>
      <c r="C58" s="10" t="str">
        <f>IFERROR(VLOOKUP(Tablo5[[#This Row],[ÜRÜN KODU]],'YMKODLARI '!$A$1:$K$348,2,0)," ")</f>
        <v xml:space="preserve"> </v>
      </c>
      <c r="E58" s="63"/>
      <c r="H58" s="66" t="str">
        <f>IFERROR(VLOOKUP(Tablo5[[#This Row],[ÜRÜN KODU]],'YMKODLARI '!$A$1:$K$348,3,0)," ")</f>
        <v xml:space="preserve"> </v>
      </c>
      <c r="I58" s="66" t="str">
        <f>IFERROR(VLOOKUP(Tablo5[[#This Row],[ÜRÜN KODU]],'YMKODLARI '!$A$1:$K$348,4,0)," ")</f>
        <v xml:space="preserve"> </v>
      </c>
      <c r="J58" s="63"/>
      <c r="K58" s="66" t="str">
        <f>IFERROR(VLOOKUP(Tablo5[[#This Row],[ÜRÜN KODU]],'YMKODLARI '!$A$1:$K$348,9,0)," ")</f>
        <v xml:space="preserve"> </v>
      </c>
      <c r="L58" s="63" t="str">
        <f>IFERROR(VLOOKUP(Tablo5[[#This Row],[BOYA KODU]],Tablo14[#All],4,0)," ")</f>
        <v xml:space="preserve"> </v>
      </c>
      <c r="M58" s="63" t="str">
        <f>IFERROR(VLOOKUP(Tablo5[[#This Row],[BOYA KODU]],Tablo14[#All],6,0)," ")</f>
        <v xml:space="preserve"> </v>
      </c>
      <c r="N58" s="63" t="str">
        <f t="shared" si="0"/>
        <v xml:space="preserve"> </v>
      </c>
      <c r="O58" s="66" t="str">
        <f>IFERROR(VLOOKUP(Tablo5[[#This Row],[ÜRÜN KODU]],'YMKODLARI '!$A$1:$K$348,8,0)," ")</f>
        <v xml:space="preserve"> </v>
      </c>
      <c r="P58" s="63" t="str">
        <f>IFERROR(VLOOKUP(Tablo5[[#This Row],[HAMMADDE KODU]],Tablo1[#All],3,0)," ")</f>
        <v xml:space="preserve"> </v>
      </c>
      <c r="Q58" s="63" t="str">
        <f>IFERROR(VLOOKUP(Tablo5[[#This Row],[HAMMADDE KODU]],Tablo1[#All],4,0)," ")</f>
        <v xml:space="preserve"> </v>
      </c>
      <c r="R58" s="66" t="str">
        <f>IFERROR(VLOOKUP(Tablo5[[#This Row],[ÜRÜN KODU]],'YMKODLARI '!$A$1:$K$348,5,0)," ")</f>
        <v xml:space="preserve"> </v>
      </c>
      <c r="S58" s="66" t="str">
        <f>IFERROR(VLOOKUP(Tablo5[[#This Row],[ÜRÜN KODU]],'YMKODLARI '!$A$1:$K$348,6,0)," ")</f>
        <v xml:space="preserve"> </v>
      </c>
      <c r="T58" s="63" t="str">
        <f>IFERROR(Tablo5[[#This Row],[YOLLUK HARİÇ BASKI GRAMI]]/Tablo5[[#This Row],[KALIP GÖZ ADEDİ]]," ")</f>
        <v xml:space="preserve"> </v>
      </c>
      <c r="U58" s="63" t="str">
        <f t="shared" si="2"/>
        <v xml:space="preserve"> </v>
      </c>
      <c r="V58" s="63"/>
      <c r="W58" s="63" t="str">
        <f t="shared" si="1"/>
        <v xml:space="preserve"> </v>
      </c>
      <c r="X58" s="13">
        <f t="shared" si="3"/>
        <v>24</v>
      </c>
      <c r="Y58" s="14">
        <f t="shared" si="4"/>
        <v>0</v>
      </c>
      <c r="Z58" s="63" t="str">
        <f t="shared" si="5"/>
        <v xml:space="preserve"> </v>
      </c>
      <c r="AA58" s="63" t="str">
        <f t="shared" si="6"/>
        <v xml:space="preserve"> </v>
      </c>
    </row>
    <row r="59" spans="2:27">
      <c r="B59" s="63"/>
      <c r="C59" s="10" t="str">
        <f>IFERROR(VLOOKUP(Tablo5[[#This Row],[ÜRÜN KODU]],'YMKODLARI '!$A$1:$K$348,2,0)," ")</f>
        <v xml:space="preserve"> </v>
      </c>
      <c r="E59" s="63"/>
      <c r="H59" s="66" t="str">
        <f>IFERROR(VLOOKUP(Tablo5[[#This Row],[ÜRÜN KODU]],'YMKODLARI '!$A$1:$K$348,3,0)," ")</f>
        <v xml:space="preserve"> </v>
      </c>
      <c r="I59" s="66" t="str">
        <f>IFERROR(VLOOKUP(Tablo5[[#This Row],[ÜRÜN KODU]],'YMKODLARI '!$A$1:$K$348,4,0)," ")</f>
        <v xml:space="preserve"> </v>
      </c>
      <c r="J59" s="63"/>
      <c r="K59" s="66" t="str">
        <f>IFERROR(VLOOKUP(Tablo5[[#This Row],[ÜRÜN KODU]],'YMKODLARI '!$A$1:$K$348,9,0)," ")</f>
        <v xml:space="preserve"> </v>
      </c>
      <c r="L59" s="63" t="str">
        <f>IFERROR(VLOOKUP(Tablo5[[#This Row],[BOYA KODU]],Tablo14[#All],4,0)," ")</f>
        <v xml:space="preserve"> </v>
      </c>
      <c r="M59" s="63" t="str">
        <f>IFERROR(VLOOKUP(Tablo5[[#This Row],[BOYA KODU]],Tablo14[#All],6,0)," ")</f>
        <v xml:space="preserve"> </v>
      </c>
      <c r="N59" s="63" t="str">
        <f t="shared" si="0"/>
        <v xml:space="preserve"> </v>
      </c>
      <c r="O59" s="66" t="str">
        <f>IFERROR(VLOOKUP(Tablo5[[#This Row],[ÜRÜN KODU]],'YMKODLARI '!$A$1:$K$348,8,0)," ")</f>
        <v xml:space="preserve"> </v>
      </c>
      <c r="P59" s="63" t="str">
        <f>IFERROR(VLOOKUP(Tablo5[[#This Row],[HAMMADDE KODU]],Tablo1[#All],3,0)," ")</f>
        <v xml:space="preserve"> </v>
      </c>
      <c r="Q59" s="63" t="str">
        <f>IFERROR(VLOOKUP(Tablo5[[#This Row],[HAMMADDE KODU]],Tablo1[#All],4,0)," ")</f>
        <v xml:space="preserve"> </v>
      </c>
      <c r="R59" s="66" t="str">
        <f>IFERROR(VLOOKUP(Tablo5[[#This Row],[ÜRÜN KODU]],'YMKODLARI '!$A$1:$K$348,5,0)," ")</f>
        <v xml:space="preserve"> </v>
      </c>
      <c r="S59" s="66" t="str">
        <f>IFERROR(VLOOKUP(Tablo5[[#This Row],[ÜRÜN KODU]],'YMKODLARI '!$A$1:$K$348,6,0)," ")</f>
        <v xml:space="preserve"> </v>
      </c>
      <c r="T59" s="63" t="str">
        <f>IFERROR(Tablo5[[#This Row],[YOLLUK HARİÇ BASKI GRAMI]]/Tablo5[[#This Row],[KALIP GÖZ ADEDİ]]," ")</f>
        <v xml:space="preserve"> </v>
      </c>
      <c r="U59" s="63" t="str">
        <f t="shared" si="2"/>
        <v xml:space="preserve"> </v>
      </c>
      <c r="V59" s="63"/>
      <c r="W59" s="63" t="str">
        <f t="shared" si="1"/>
        <v xml:space="preserve"> </v>
      </c>
      <c r="X59" s="13">
        <f t="shared" si="3"/>
        <v>24</v>
      </c>
      <c r="Y59" s="14">
        <f t="shared" si="4"/>
        <v>0</v>
      </c>
      <c r="Z59" s="63" t="str">
        <f t="shared" si="5"/>
        <v xml:space="preserve"> </v>
      </c>
      <c r="AA59" s="63" t="str">
        <f t="shared" si="6"/>
        <v xml:space="preserve"> </v>
      </c>
    </row>
    <row r="60" spans="2:27">
      <c r="B60" s="63"/>
      <c r="C60" s="10" t="str">
        <f>IFERROR(VLOOKUP(Tablo5[[#This Row],[ÜRÜN KODU]],'YMKODLARI '!$A$1:$K$348,2,0)," ")</f>
        <v xml:space="preserve"> </v>
      </c>
      <c r="E60" s="63"/>
      <c r="H60" s="66" t="str">
        <f>IFERROR(VLOOKUP(Tablo5[[#This Row],[ÜRÜN KODU]],'YMKODLARI '!$A$1:$K$348,3,0)," ")</f>
        <v xml:space="preserve"> </v>
      </c>
      <c r="I60" s="66" t="str">
        <f>IFERROR(VLOOKUP(Tablo5[[#This Row],[ÜRÜN KODU]],'YMKODLARI '!$A$1:$K$348,4,0)," ")</f>
        <v xml:space="preserve"> </v>
      </c>
      <c r="J60" s="63"/>
      <c r="K60" s="66" t="str">
        <f>IFERROR(VLOOKUP(Tablo5[[#This Row],[ÜRÜN KODU]],'YMKODLARI '!$A$1:$K$348,9,0)," ")</f>
        <v xml:space="preserve"> </v>
      </c>
      <c r="L60" s="63" t="str">
        <f>IFERROR(VLOOKUP(Tablo5[[#This Row],[BOYA KODU]],Tablo14[#All],4,0)," ")</f>
        <v xml:space="preserve"> </v>
      </c>
      <c r="M60" s="63" t="str">
        <f>IFERROR(VLOOKUP(Tablo5[[#This Row],[BOYA KODU]],Tablo14[#All],6,0)," ")</f>
        <v xml:space="preserve"> </v>
      </c>
      <c r="N60" s="63" t="str">
        <f t="shared" si="0"/>
        <v xml:space="preserve"> </v>
      </c>
      <c r="O60" s="66" t="str">
        <f>IFERROR(VLOOKUP(Tablo5[[#This Row],[ÜRÜN KODU]],'YMKODLARI '!$A$1:$K$348,8,0)," ")</f>
        <v xml:space="preserve"> </v>
      </c>
      <c r="P60" s="63" t="str">
        <f>IFERROR(VLOOKUP(Tablo5[[#This Row],[HAMMADDE KODU]],Tablo1[#All],3,0)," ")</f>
        <v xml:space="preserve"> </v>
      </c>
      <c r="Q60" s="63" t="str">
        <f>IFERROR(VLOOKUP(Tablo5[[#This Row],[HAMMADDE KODU]],Tablo1[#All],4,0)," ")</f>
        <v xml:space="preserve"> </v>
      </c>
      <c r="R60" s="66" t="str">
        <f>IFERROR(VLOOKUP(Tablo5[[#This Row],[ÜRÜN KODU]],'YMKODLARI '!$A$1:$K$348,5,0)," ")</f>
        <v xml:space="preserve"> </v>
      </c>
      <c r="S60" s="66" t="str">
        <f>IFERROR(VLOOKUP(Tablo5[[#This Row],[ÜRÜN KODU]],'YMKODLARI '!$A$1:$K$348,6,0)," ")</f>
        <v xml:space="preserve"> </v>
      </c>
      <c r="T60" s="63" t="str">
        <f>IFERROR(Tablo5[[#This Row],[YOLLUK HARİÇ BASKI GRAMI]]/Tablo5[[#This Row],[KALIP GÖZ ADEDİ]]," ")</f>
        <v xml:space="preserve"> </v>
      </c>
      <c r="U60" s="63" t="str">
        <f t="shared" si="2"/>
        <v xml:space="preserve"> </v>
      </c>
      <c r="V60" s="63"/>
      <c r="W60" s="63" t="str">
        <f t="shared" si="1"/>
        <v xml:space="preserve"> </v>
      </c>
      <c r="X60" s="13">
        <f t="shared" si="3"/>
        <v>24</v>
      </c>
      <c r="Y60" s="14">
        <f t="shared" si="4"/>
        <v>0</v>
      </c>
      <c r="Z60" s="63" t="str">
        <f t="shared" si="5"/>
        <v xml:space="preserve"> </v>
      </c>
      <c r="AA60" s="63" t="str">
        <f t="shared" si="6"/>
        <v xml:space="preserve"> </v>
      </c>
    </row>
    <row r="61" spans="2:27">
      <c r="B61" s="63"/>
      <c r="C61" s="10" t="str">
        <f>IFERROR(VLOOKUP(Tablo5[[#This Row],[ÜRÜN KODU]],'YMKODLARI '!$A$1:$K$348,2,0)," ")</f>
        <v xml:space="preserve"> </v>
      </c>
      <c r="E61" s="63"/>
      <c r="H61" s="66" t="str">
        <f>IFERROR(VLOOKUP(Tablo5[[#This Row],[ÜRÜN KODU]],'YMKODLARI '!$A$1:$K$348,3,0)," ")</f>
        <v xml:space="preserve"> </v>
      </c>
      <c r="I61" s="66" t="str">
        <f>IFERROR(VLOOKUP(Tablo5[[#This Row],[ÜRÜN KODU]],'YMKODLARI '!$A$1:$K$348,4,0)," ")</f>
        <v xml:space="preserve"> </v>
      </c>
      <c r="J61" s="63"/>
      <c r="K61" s="66" t="str">
        <f>IFERROR(VLOOKUP(Tablo5[[#This Row],[ÜRÜN KODU]],'YMKODLARI '!$A$1:$K$348,9,0)," ")</f>
        <v xml:space="preserve"> </v>
      </c>
      <c r="L61" s="63" t="str">
        <f>IFERROR(VLOOKUP(Tablo5[[#This Row],[BOYA KODU]],Tablo14[#All],4,0)," ")</f>
        <v xml:space="preserve"> </v>
      </c>
      <c r="M61" s="63" t="str">
        <f>IFERROR(VLOOKUP(Tablo5[[#This Row],[BOYA KODU]],Tablo14[#All],6,0)," ")</f>
        <v xml:space="preserve"> </v>
      </c>
      <c r="N61" s="63" t="str">
        <f t="shared" si="0"/>
        <v xml:space="preserve"> </v>
      </c>
      <c r="O61" s="66" t="str">
        <f>IFERROR(VLOOKUP(Tablo5[[#This Row],[ÜRÜN KODU]],'YMKODLARI '!$A$1:$K$348,8,0)," ")</f>
        <v xml:space="preserve"> </v>
      </c>
      <c r="P61" s="63" t="str">
        <f>IFERROR(VLOOKUP(Tablo5[[#This Row],[HAMMADDE KODU]],Tablo1[#All],3,0)," ")</f>
        <v xml:space="preserve"> </v>
      </c>
      <c r="Q61" s="63" t="str">
        <f>IFERROR(VLOOKUP(Tablo5[[#This Row],[HAMMADDE KODU]],Tablo1[#All],4,0)," ")</f>
        <v xml:space="preserve"> </v>
      </c>
      <c r="R61" s="66" t="str">
        <f>IFERROR(VLOOKUP(Tablo5[[#This Row],[ÜRÜN KODU]],'YMKODLARI '!$A$1:$K$348,5,0)," ")</f>
        <v xml:space="preserve"> </v>
      </c>
      <c r="S61" s="66" t="str">
        <f>IFERROR(VLOOKUP(Tablo5[[#This Row],[ÜRÜN KODU]],'YMKODLARI '!$A$1:$K$348,6,0)," ")</f>
        <v xml:space="preserve"> </v>
      </c>
      <c r="T61" s="63" t="str">
        <f>IFERROR(Tablo5[[#This Row],[YOLLUK HARİÇ BASKI GRAMI]]/Tablo5[[#This Row],[KALIP GÖZ ADEDİ]]," ")</f>
        <v xml:space="preserve"> </v>
      </c>
      <c r="U61" s="63" t="str">
        <f t="shared" si="2"/>
        <v xml:space="preserve"> </v>
      </c>
      <c r="V61" s="63"/>
      <c r="W61" s="63" t="str">
        <f t="shared" si="1"/>
        <v xml:space="preserve"> </v>
      </c>
      <c r="X61" s="13">
        <f t="shared" si="3"/>
        <v>24</v>
      </c>
      <c r="Y61" s="14">
        <f t="shared" si="4"/>
        <v>0</v>
      </c>
      <c r="Z61" s="63" t="str">
        <f t="shared" si="5"/>
        <v xml:space="preserve"> </v>
      </c>
      <c r="AA61" s="63" t="str">
        <f t="shared" si="6"/>
        <v xml:space="preserve"> </v>
      </c>
    </row>
    <row r="62" spans="2:27">
      <c r="B62" s="63"/>
      <c r="C62" s="10" t="str">
        <f>IFERROR(VLOOKUP(Tablo5[[#This Row],[ÜRÜN KODU]],'YMKODLARI '!$A$1:$K$348,2,0)," ")</f>
        <v xml:space="preserve"> </v>
      </c>
      <c r="E62" s="63"/>
      <c r="H62" s="66" t="str">
        <f>IFERROR(VLOOKUP(Tablo5[[#This Row],[ÜRÜN KODU]],'YMKODLARI '!$A$1:$K$348,3,0)," ")</f>
        <v xml:space="preserve"> </v>
      </c>
      <c r="I62" s="66" t="str">
        <f>IFERROR(VLOOKUP(Tablo5[[#This Row],[ÜRÜN KODU]],'YMKODLARI '!$A$1:$K$348,4,0)," ")</f>
        <v xml:space="preserve"> </v>
      </c>
      <c r="J62" s="63"/>
      <c r="K62" s="66" t="str">
        <f>IFERROR(VLOOKUP(Tablo5[[#This Row],[ÜRÜN KODU]],'YMKODLARI '!$A$1:$K$348,9,0)," ")</f>
        <v xml:space="preserve"> </v>
      </c>
      <c r="L62" s="63" t="str">
        <f>IFERROR(VLOOKUP(Tablo5[[#This Row],[BOYA KODU]],Tablo14[#All],4,0)," ")</f>
        <v xml:space="preserve"> </v>
      </c>
      <c r="M62" s="63" t="str">
        <f>IFERROR(VLOOKUP(Tablo5[[#This Row],[BOYA KODU]],Tablo14[#All],6,0)," ")</f>
        <v xml:space="preserve"> </v>
      </c>
      <c r="N62" s="63" t="str">
        <f t="shared" si="0"/>
        <v xml:space="preserve"> </v>
      </c>
      <c r="O62" s="66" t="str">
        <f>IFERROR(VLOOKUP(Tablo5[[#This Row],[ÜRÜN KODU]],'YMKODLARI '!$A$1:$K$348,8,0)," ")</f>
        <v xml:space="preserve"> </v>
      </c>
      <c r="P62" s="63" t="str">
        <f>IFERROR(VLOOKUP(Tablo5[[#This Row],[HAMMADDE KODU]],Tablo1[#All],3,0)," ")</f>
        <v xml:space="preserve"> </v>
      </c>
      <c r="Q62" s="63" t="str">
        <f>IFERROR(VLOOKUP(Tablo5[[#This Row],[HAMMADDE KODU]],Tablo1[#All],4,0)," ")</f>
        <v xml:space="preserve"> </v>
      </c>
      <c r="R62" s="66" t="str">
        <f>IFERROR(VLOOKUP(Tablo5[[#This Row],[ÜRÜN KODU]],'YMKODLARI '!$A$1:$K$348,5,0)," ")</f>
        <v xml:space="preserve"> </v>
      </c>
      <c r="S62" s="66" t="str">
        <f>IFERROR(VLOOKUP(Tablo5[[#This Row],[ÜRÜN KODU]],'YMKODLARI '!$A$1:$K$348,6,0)," ")</f>
        <v xml:space="preserve"> </v>
      </c>
      <c r="T62" s="63" t="str">
        <f>IFERROR(Tablo5[[#This Row],[YOLLUK HARİÇ BASKI GRAMI]]/Tablo5[[#This Row],[KALIP GÖZ ADEDİ]]," ")</f>
        <v xml:space="preserve"> </v>
      </c>
      <c r="U62" s="63" t="str">
        <f t="shared" si="2"/>
        <v xml:space="preserve"> </v>
      </c>
      <c r="V62" s="63"/>
      <c r="W62" s="63" t="str">
        <f t="shared" si="1"/>
        <v xml:space="preserve"> </v>
      </c>
      <c r="X62" s="13">
        <f t="shared" si="3"/>
        <v>24</v>
      </c>
      <c r="Y62" s="14">
        <f t="shared" si="4"/>
        <v>0</v>
      </c>
      <c r="Z62" s="63" t="str">
        <f t="shared" si="5"/>
        <v xml:space="preserve"> </v>
      </c>
      <c r="AA62" s="63" t="str">
        <f t="shared" si="6"/>
        <v xml:space="preserve"> </v>
      </c>
    </row>
    <row r="63" spans="2:27">
      <c r="B63" s="63"/>
      <c r="C63" s="10" t="str">
        <f>IFERROR(VLOOKUP(Tablo5[[#This Row],[ÜRÜN KODU]],'YMKODLARI '!$A$1:$K$348,2,0)," ")</f>
        <v xml:space="preserve"> </v>
      </c>
      <c r="E63" s="63"/>
      <c r="H63" s="66" t="str">
        <f>IFERROR(VLOOKUP(Tablo5[[#This Row],[ÜRÜN KODU]],'YMKODLARI '!$A$1:$K$348,3,0)," ")</f>
        <v xml:space="preserve"> </v>
      </c>
      <c r="I63" s="66" t="str">
        <f>IFERROR(VLOOKUP(Tablo5[[#This Row],[ÜRÜN KODU]],'YMKODLARI '!$A$1:$K$348,4,0)," ")</f>
        <v xml:space="preserve"> </v>
      </c>
      <c r="J63" s="63"/>
      <c r="K63" s="66" t="str">
        <f>IFERROR(VLOOKUP(Tablo5[[#This Row],[ÜRÜN KODU]],'YMKODLARI '!$A$1:$K$348,9,0)," ")</f>
        <v xml:space="preserve"> </v>
      </c>
      <c r="L63" s="63" t="str">
        <f>IFERROR(VLOOKUP(Tablo5[[#This Row],[BOYA KODU]],Tablo14[#All],4,0)," ")</f>
        <v xml:space="preserve"> </v>
      </c>
      <c r="M63" s="63" t="str">
        <f>IFERROR(VLOOKUP(Tablo5[[#This Row],[BOYA KODU]],Tablo14[#All],6,0)," ")</f>
        <v xml:space="preserve"> </v>
      </c>
      <c r="N63" s="63" t="str">
        <f t="shared" si="0"/>
        <v xml:space="preserve"> </v>
      </c>
      <c r="O63" s="66" t="str">
        <f>IFERROR(VLOOKUP(Tablo5[[#This Row],[ÜRÜN KODU]],'YMKODLARI '!$A$1:$K$348,8,0)," ")</f>
        <v xml:space="preserve"> </v>
      </c>
      <c r="P63" s="63" t="str">
        <f>IFERROR(VLOOKUP(Tablo5[[#This Row],[HAMMADDE KODU]],Tablo1[#All],3,0)," ")</f>
        <v xml:space="preserve"> </v>
      </c>
      <c r="Q63" s="63" t="str">
        <f>IFERROR(VLOOKUP(Tablo5[[#This Row],[HAMMADDE KODU]],Tablo1[#All],4,0)," ")</f>
        <v xml:space="preserve"> </v>
      </c>
      <c r="R63" s="66" t="str">
        <f>IFERROR(VLOOKUP(Tablo5[[#This Row],[ÜRÜN KODU]],'YMKODLARI '!$A$1:$K$348,5,0)," ")</f>
        <v xml:space="preserve"> </v>
      </c>
      <c r="S63" s="66" t="str">
        <f>IFERROR(VLOOKUP(Tablo5[[#This Row],[ÜRÜN KODU]],'YMKODLARI '!$A$1:$K$348,6,0)," ")</f>
        <v xml:space="preserve"> </v>
      </c>
      <c r="T63" s="63" t="str">
        <f>IFERROR(Tablo5[[#This Row],[YOLLUK HARİÇ BASKI GRAMI]]/Tablo5[[#This Row],[KALIP GÖZ ADEDİ]]," ")</f>
        <v xml:space="preserve"> </v>
      </c>
      <c r="U63" s="63" t="str">
        <f t="shared" si="2"/>
        <v xml:space="preserve"> </v>
      </c>
      <c r="V63" s="63"/>
      <c r="W63" s="63" t="str">
        <f t="shared" si="1"/>
        <v xml:space="preserve"> </v>
      </c>
      <c r="X63" s="13">
        <f t="shared" si="3"/>
        <v>24</v>
      </c>
      <c r="Y63" s="14">
        <f t="shared" si="4"/>
        <v>0</v>
      </c>
      <c r="Z63" s="63" t="str">
        <f t="shared" si="5"/>
        <v xml:space="preserve"> </v>
      </c>
      <c r="AA63" s="63" t="str">
        <f t="shared" si="6"/>
        <v xml:space="preserve"> </v>
      </c>
    </row>
    <row r="64" spans="2:27">
      <c r="B64" s="63"/>
      <c r="C64" s="10" t="str">
        <f>IFERROR(VLOOKUP(Tablo5[[#This Row],[ÜRÜN KODU]],'YMKODLARI '!$A$1:$K$348,2,0)," ")</f>
        <v xml:space="preserve"> </v>
      </c>
      <c r="E64" s="63"/>
      <c r="H64" s="66" t="str">
        <f>IFERROR(VLOOKUP(Tablo5[[#This Row],[ÜRÜN KODU]],'YMKODLARI '!$A$1:$K$348,3,0)," ")</f>
        <v xml:space="preserve"> </v>
      </c>
      <c r="I64" s="66" t="str">
        <f>IFERROR(VLOOKUP(Tablo5[[#This Row],[ÜRÜN KODU]],'YMKODLARI '!$A$1:$K$348,4,0)," ")</f>
        <v xml:space="preserve"> </v>
      </c>
      <c r="J64" s="63"/>
      <c r="K64" s="66" t="str">
        <f>IFERROR(VLOOKUP(Tablo5[[#This Row],[ÜRÜN KODU]],'YMKODLARI '!$A$1:$K$348,9,0)," ")</f>
        <v xml:space="preserve"> </v>
      </c>
      <c r="L64" s="63" t="str">
        <f>IFERROR(VLOOKUP(Tablo5[[#This Row],[BOYA KODU]],Tablo14[#All],4,0)," ")</f>
        <v xml:space="preserve"> </v>
      </c>
      <c r="M64" s="63" t="str">
        <f>IFERROR(VLOOKUP(Tablo5[[#This Row],[BOYA KODU]],Tablo14[#All],6,0)," ")</f>
        <v xml:space="preserve"> </v>
      </c>
      <c r="N64" s="63" t="str">
        <f t="shared" si="0"/>
        <v xml:space="preserve"> </v>
      </c>
      <c r="O64" s="66" t="str">
        <f>IFERROR(VLOOKUP(Tablo5[[#This Row],[ÜRÜN KODU]],'YMKODLARI '!$A$1:$K$348,8,0)," ")</f>
        <v xml:space="preserve"> </v>
      </c>
      <c r="P64" s="63" t="str">
        <f>IFERROR(VLOOKUP(Tablo5[[#This Row],[HAMMADDE KODU]],Tablo1[#All],3,0)," ")</f>
        <v xml:space="preserve"> </v>
      </c>
      <c r="Q64" s="63" t="str">
        <f>IFERROR(VLOOKUP(Tablo5[[#This Row],[HAMMADDE KODU]],Tablo1[#All],4,0)," ")</f>
        <v xml:space="preserve"> </v>
      </c>
      <c r="R64" s="66" t="str">
        <f>IFERROR(VLOOKUP(Tablo5[[#This Row],[ÜRÜN KODU]],'YMKODLARI '!$A$1:$K$348,5,0)," ")</f>
        <v xml:space="preserve"> </v>
      </c>
      <c r="S64" s="66" t="str">
        <f>IFERROR(VLOOKUP(Tablo5[[#This Row],[ÜRÜN KODU]],'YMKODLARI '!$A$1:$K$348,6,0)," ")</f>
        <v xml:space="preserve"> </v>
      </c>
      <c r="T64" s="63" t="str">
        <f>IFERROR(Tablo5[[#This Row],[YOLLUK HARİÇ BASKI GRAMI]]/Tablo5[[#This Row],[KALIP GÖZ ADEDİ]]," ")</f>
        <v xml:space="preserve"> </v>
      </c>
      <c r="U64" s="63" t="str">
        <f t="shared" si="2"/>
        <v xml:space="preserve"> </v>
      </c>
      <c r="V64" s="63"/>
      <c r="W64" s="63" t="str">
        <f t="shared" si="1"/>
        <v xml:space="preserve"> </v>
      </c>
      <c r="X64" s="13">
        <f t="shared" si="3"/>
        <v>24</v>
      </c>
      <c r="Y64" s="14">
        <f t="shared" si="4"/>
        <v>0</v>
      </c>
      <c r="Z64" s="63" t="str">
        <f t="shared" si="5"/>
        <v xml:space="preserve"> </v>
      </c>
      <c r="AA64" s="63" t="str">
        <f t="shared" si="6"/>
        <v xml:space="preserve"> </v>
      </c>
    </row>
    <row r="65" spans="2:27">
      <c r="B65" s="63"/>
      <c r="C65" s="10" t="str">
        <f>IFERROR(VLOOKUP(Tablo5[[#This Row],[ÜRÜN KODU]],'YMKODLARI '!$A$1:$K$348,2,0)," ")</f>
        <v xml:space="preserve"> </v>
      </c>
      <c r="E65" s="63"/>
      <c r="H65" s="66" t="str">
        <f>IFERROR(VLOOKUP(Tablo5[[#This Row],[ÜRÜN KODU]],'YMKODLARI '!$A$1:$K$348,3,0)," ")</f>
        <v xml:space="preserve"> </v>
      </c>
      <c r="I65" s="66" t="str">
        <f>IFERROR(VLOOKUP(Tablo5[[#This Row],[ÜRÜN KODU]],'YMKODLARI '!$A$1:$K$348,4,0)," ")</f>
        <v xml:space="preserve"> </v>
      </c>
      <c r="J65" s="63"/>
      <c r="K65" s="66" t="str">
        <f>IFERROR(VLOOKUP(Tablo5[[#This Row],[ÜRÜN KODU]],'YMKODLARI '!$A$1:$K$348,9,0)," ")</f>
        <v xml:space="preserve"> </v>
      </c>
      <c r="L65" s="63" t="str">
        <f>IFERROR(VLOOKUP(Tablo5[[#This Row],[BOYA KODU]],Tablo14[#All],4,0)," ")</f>
        <v xml:space="preserve"> </v>
      </c>
      <c r="M65" s="63" t="str">
        <f>IFERROR(VLOOKUP(Tablo5[[#This Row],[BOYA KODU]],Tablo14[#All],6,0)," ")</f>
        <v xml:space="preserve"> </v>
      </c>
      <c r="N65" s="63" t="str">
        <f t="shared" si="0"/>
        <v xml:space="preserve"> </v>
      </c>
      <c r="O65" s="66" t="str">
        <f>IFERROR(VLOOKUP(Tablo5[[#This Row],[ÜRÜN KODU]],'YMKODLARI '!$A$1:$K$348,8,0)," ")</f>
        <v xml:space="preserve"> </v>
      </c>
      <c r="P65" s="63" t="str">
        <f>IFERROR(VLOOKUP(Tablo5[[#This Row],[HAMMADDE KODU]],Tablo1[#All],3,0)," ")</f>
        <v xml:space="preserve"> </v>
      </c>
      <c r="Q65" s="63" t="str">
        <f>IFERROR(VLOOKUP(Tablo5[[#This Row],[HAMMADDE KODU]],Tablo1[#All],4,0)," ")</f>
        <v xml:space="preserve"> </v>
      </c>
      <c r="R65" s="66" t="str">
        <f>IFERROR(VLOOKUP(Tablo5[[#This Row],[ÜRÜN KODU]],'YMKODLARI '!$A$1:$K$348,5,0)," ")</f>
        <v xml:space="preserve"> </v>
      </c>
      <c r="S65" s="66" t="str">
        <f>IFERROR(VLOOKUP(Tablo5[[#This Row],[ÜRÜN KODU]],'YMKODLARI '!$A$1:$K$348,6,0)," ")</f>
        <v xml:space="preserve"> </v>
      </c>
      <c r="T65" s="63" t="str">
        <f>IFERROR(Tablo5[[#This Row],[YOLLUK HARİÇ BASKI GRAMI]]/Tablo5[[#This Row],[KALIP GÖZ ADEDİ]]," ")</f>
        <v xml:space="preserve"> </v>
      </c>
      <c r="U65" s="63" t="str">
        <f t="shared" si="2"/>
        <v xml:space="preserve"> </v>
      </c>
      <c r="V65" s="63"/>
      <c r="W65" s="63" t="str">
        <f t="shared" si="1"/>
        <v xml:space="preserve"> </v>
      </c>
      <c r="X65" s="13">
        <f t="shared" si="3"/>
        <v>24</v>
      </c>
      <c r="Y65" s="14">
        <f t="shared" si="4"/>
        <v>0</v>
      </c>
      <c r="Z65" s="63" t="str">
        <f t="shared" si="5"/>
        <v xml:space="preserve"> </v>
      </c>
      <c r="AA65" s="63" t="str">
        <f t="shared" si="6"/>
        <v xml:space="preserve"> </v>
      </c>
    </row>
    <row r="66" spans="2:27">
      <c r="B66" s="63"/>
      <c r="C66" s="10" t="str">
        <f>IFERROR(VLOOKUP(Tablo5[[#This Row],[ÜRÜN KODU]],'YMKODLARI '!$A$1:$K$348,2,0)," ")</f>
        <v xml:space="preserve"> </v>
      </c>
      <c r="E66" s="63"/>
      <c r="H66" s="66" t="str">
        <f>IFERROR(VLOOKUP(Tablo5[[#This Row],[ÜRÜN KODU]],'YMKODLARI '!$A$1:$K$348,3,0)," ")</f>
        <v xml:space="preserve"> </v>
      </c>
      <c r="I66" s="66" t="str">
        <f>IFERROR(VLOOKUP(Tablo5[[#This Row],[ÜRÜN KODU]],'YMKODLARI '!$A$1:$K$348,4,0)," ")</f>
        <v xml:space="preserve"> </v>
      </c>
      <c r="J66" s="63"/>
      <c r="K66" s="66" t="str">
        <f>IFERROR(VLOOKUP(Tablo5[[#This Row],[ÜRÜN KODU]],'YMKODLARI '!$A$1:$K$348,9,0)," ")</f>
        <v xml:space="preserve"> </v>
      </c>
      <c r="L66" s="63" t="str">
        <f>IFERROR(VLOOKUP(Tablo5[[#This Row],[BOYA KODU]],Tablo14[#All],4,0)," ")</f>
        <v xml:space="preserve"> </v>
      </c>
      <c r="M66" s="63" t="str">
        <f>IFERROR(VLOOKUP(Tablo5[[#This Row],[BOYA KODU]],Tablo14[#All],6,0)," ")</f>
        <v xml:space="preserve"> </v>
      </c>
      <c r="N66" s="63" t="str">
        <f t="shared" ref="N66:N129" si="7">IFERROR((J66*R66)*M66," ")</f>
        <v xml:space="preserve"> </v>
      </c>
      <c r="O66" s="66" t="str">
        <f>IFERROR(VLOOKUP(Tablo5[[#This Row],[ÜRÜN KODU]],'YMKODLARI '!$A$1:$K$348,8,0)," ")</f>
        <v xml:space="preserve"> </v>
      </c>
      <c r="P66" s="63" t="str">
        <f>IFERROR(VLOOKUP(Tablo5[[#This Row],[HAMMADDE KODU]],Tablo1[#All],3,0)," ")</f>
        <v xml:space="preserve"> </v>
      </c>
      <c r="Q66" s="63" t="str">
        <f>IFERROR(VLOOKUP(Tablo5[[#This Row],[HAMMADDE KODU]],Tablo1[#All],4,0)," ")</f>
        <v xml:space="preserve"> </v>
      </c>
      <c r="R66" s="66" t="str">
        <f>IFERROR(VLOOKUP(Tablo5[[#This Row],[ÜRÜN KODU]],'YMKODLARI '!$A$1:$K$348,5,0)," ")</f>
        <v xml:space="preserve"> </v>
      </c>
      <c r="S66" s="66" t="str">
        <f>IFERROR(VLOOKUP(Tablo5[[#This Row],[ÜRÜN KODU]],'YMKODLARI '!$A$1:$K$348,6,0)," ")</f>
        <v xml:space="preserve"> </v>
      </c>
      <c r="T66" s="63" t="str">
        <f>IFERROR(Tablo5[[#This Row],[YOLLUK HARİÇ BASKI GRAMI]]/Tablo5[[#This Row],[KALIP GÖZ ADEDİ]]," ")</f>
        <v xml:space="preserve"> </v>
      </c>
      <c r="U66" s="63" t="str">
        <f t="shared" si="2"/>
        <v xml:space="preserve"> </v>
      </c>
      <c r="V66" s="63"/>
      <c r="W66" s="63" t="str">
        <f t="shared" ref="W66:W129" si="8">IFERROR(V66+(S66*J66) /1000," ")</f>
        <v xml:space="preserve"> </v>
      </c>
      <c r="X66" s="13">
        <f t="shared" si="3"/>
        <v>24</v>
      </c>
      <c r="Y66" s="14">
        <f t="shared" si="4"/>
        <v>0</v>
      </c>
      <c r="Z66" s="63" t="str">
        <f t="shared" si="5"/>
        <v xml:space="preserve"> </v>
      </c>
      <c r="AA66" s="63" t="str">
        <f t="shared" si="6"/>
        <v xml:space="preserve"> </v>
      </c>
    </row>
    <row r="67" spans="2:27">
      <c r="B67" s="63"/>
      <c r="C67" s="10" t="str">
        <f>IFERROR(VLOOKUP(Tablo5[[#This Row],[ÜRÜN KODU]],'YMKODLARI '!$A$1:$K$348,2,0)," ")</f>
        <v xml:space="preserve"> </v>
      </c>
      <c r="E67" s="63"/>
      <c r="H67" s="66" t="str">
        <f>IFERROR(VLOOKUP(Tablo5[[#This Row],[ÜRÜN KODU]],'YMKODLARI '!$A$1:$K$348,3,0)," ")</f>
        <v xml:space="preserve"> </v>
      </c>
      <c r="I67" s="66" t="str">
        <f>IFERROR(VLOOKUP(Tablo5[[#This Row],[ÜRÜN KODU]],'YMKODLARI '!$A$1:$K$348,4,0)," ")</f>
        <v xml:space="preserve"> </v>
      </c>
      <c r="J67" s="63"/>
      <c r="K67" s="66" t="str">
        <f>IFERROR(VLOOKUP(Tablo5[[#This Row],[ÜRÜN KODU]],'YMKODLARI '!$A$1:$K$348,9,0)," ")</f>
        <v xml:space="preserve"> </v>
      </c>
      <c r="L67" s="63" t="str">
        <f>IFERROR(VLOOKUP(Tablo5[[#This Row],[BOYA KODU]],Tablo14[#All],4,0)," ")</f>
        <v xml:space="preserve"> </v>
      </c>
      <c r="M67" s="63" t="str">
        <f>IFERROR(VLOOKUP(Tablo5[[#This Row],[BOYA KODU]],Tablo14[#All],6,0)," ")</f>
        <v xml:space="preserve"> </v>
      </c>
      <c r="N67" s="63" t="str">
        <f t="shared" si="7"/>
        <v xml:space="preserve"> </v>
      </c>
      <c r="O67" s="66" t="str">
        <f>IFERROR(VLOOKUP(Tablo5[[#This Row],[ÜRÜN KODU]],'YMKODLARI '!$A$1:$K$348,8,0)," ")</f>
        <v xml:space="preserve"> </v>
      </c>
      <c r="P67" s="63" t="str">
        <f>IFERROR(VLOOKUP(Tablo5[[#This Row],[HAMMADDE KODU]],Tablo1[#All],3,0)," ")</f>
        <v xml:space="preserve"> </v>
      </c>
      <c r="Q67" s="63" t="str">
        <f>IFERROR(VLOOKUP(Tablo5[[#This Row],[HAMMADDE KODU]],Tablo1[#All],4,0)," ")</f>
        <v xml:space="preserve"> </v>
      </c>
      <c r="R67" s="66" t="str">
        <f>IFERROR(VLOOKUP(Tablo5[[#This Row],[ÜRÜN KODU]],'YMKODLARI '!$A$1:$K$348,5,0)," ")</f>
        <v xml:space="preserve"> </v>
      </c>
      <c r="S67" s="66" t="str">
        <f>IFERROR(VLOOKUP(Tablo5[[#This Row],[ÜRÜN KODU]],'YMKODLARI '!$A$1:$K$348,6,0)," ")</f>
        <v xml:space="preserve"> </v>
      </c>
      <c r="T67" s="63" t="str">
        <f>IFERROR(Tablo5[[#This Row],[YOLLUK HARİÇ BASKI GRAMI]]/Tablo5[[#This Row],[KALIP GÖZ ADEDİ]]," ")</f>
        <v xml:space="preserve"> </v>
      </c>
      <c r="U67" s="63" t="str">
        <f t="shared" ref="U67:U130" si="9">IFERROR(R67-S67," ")</f>
        <v xml:space="preserve"> </v>
      </c>
      <c r="V67" s="63"/>
      <c r="W67" s="63" t="str">
        <f t="shared" si="8"/>
        <v xml:space="preserve"> </v>
      </c>
      <c r="X67" s="13">
        <f t="shared" ref="X67:X130" si="10">IFERROR(24-(F67-G67)," ")</f>
        <v>24</v>
      </c>
      <c r="Y67" s="14">
        <f t="shared" ref="Y67:Y130" si="11">IFERROR((X67-INT(X67))*24," ")</f>
        <v>0</v>
      </c>
      <c r="Z67" s="63" t="str">
        <f t="shared" ref="Z67:Z130" si="12">IFERROR(I67*J67/3600," ")</f>
        <v xml:space="preserve"> </v>
      </c>
      <c r="AA67" s="63" t="str">
        <f t="shared" ref="AA67:AA130" si="13">IFERROR(J67*H67," " )</f>
        <v xml:space="preserve"> </v>
      </c>
    </row>
    <row r="68" spans="2:27">
      <c r="B68" s="63"/>
      <c r="C68" s="10" t="str">
        <f>IFERROR(VLOOKUP(Tablo5[[#This Row],[ÜRÜN KODU]],'YMKODLARI '!$A$1:$K$348,2,0)," ")</f>
        <v xml:space="preserve"> </v>
      </c>
      <c r="E68" s="63"/>
      <c r="H68" s="66" t="str">
        <f>IFERROR(VLOOKUP(Tablo5[[#This Row],[ÜRÜN KODU]],'YMKODLARI '!$A$1:$K$348,3,0)," ")</f>
        <v xml:space="preserve"> </v>
      </c>
      <c r="I68" s="66" t="str">
        <f>IFERROR(VLOOKUP(Tablo5[[#This Row],[ÜRÜN KODU]],'YMKODLARI '!$A$1:$K$348,4,0)," ")</f>
        <v xml:space="preserve"> </v>
      </c>
      <c r="J68" s="63"/>
      <c r="K68" s="66" t="str">
        <f>IFERROR(VLOOKUP(Tablo5[[#This Row],[ÜRÜN KODU]],'YMKODLARI '!$A$1:$K$348,9,0)," ")</f>
        <v xml:space="preserve"> </v>
      </c>
      <c r="L68" s="63" t="str">
        <f>IFERROR(VLOOKUP(Tablo5[[#This Row],[BOYA KODU]],Tablo14[#All],4,0)," ")</f>
        <v xml:space="preserve"> </v>
      </c>
      <c r="M68" s="63" t="str">
        <f>IFERROR(VLOOKUP(Tablo5[[#This Row],[BOYA KODU]],Tablo14[#All],6,0)," ")</f>
        <v xml:space="preserve"> </v>
      </c>
      <c r="N68" s="63" t="str">
        <f t="shared" si="7"/>
        <v xml:space="preserve"> </v>
      </c>
      <c r="O68" s="66" t="str">
        <f>IFERROR(VLOOKUP(Tablo5[[#This Row],[ÜRÜN KODU]],'YMKODLARI '!$A$1:$K$348,8,0)," ")</f>
        <v xml:space="preserve"> </v>
      </c>
      <c r="P68" s="63" t="str">
        <f>IFERROR(VLOOKUP(Tablo5[[#This Row],[HAMMADDE KODU]],Tablo1[#All],3,0)," ")</f>
        <v xml:space="preserve"> </v>
      </c>
      <c r="Q68" s="63" t="str">
        <f>IFERROR(VLOOKUP(Tablo5[[#This Row],[HAMMADDE KODU]],Tablo1[#All],4,0)," ")</f>
        <v xml:space="preserve"> </v>
      </c>
      <c r="R68" s="66" t="str">
        <f>IFERROR(VLOOKUP(Tablo5[[#This Row],[ÜRÜN KODU]],'YMKODLARI '!$A$1:$K$348,5,0)," ")</f>
        <v xml:space="preserve"> </v>
      </c>
      <c r="S68" s="66" t="str">
        <f>IFERROR(VLOOKUP(Tablo5[[#This Row],[ÜRÜN KODU]],'YMKODLARI '!$A$1:$K$348,6,0)," ")</f>
        <v xml:space="preserve"> </v>
      </c>
      <c r="T68" s="63" t="str">
        <f>IFERROR(Tablo5[[#This Row],[YOLLUK HARİÇ BASKI GRAMI]]/Tablo5[[#This Row],[KALIP GÖZ ADEDİ]]," ")</f>
        <v xml:space="preserve"> </v>
      </c>
      <c r="U68" s="63" t="str">
        <f t="shared" si="9"/>
        <v xml:space="preserve"> </v>
      </c>
      <c r="V68" s="63"/>
      <c r="W68" s="63" t="str">
        <f t="shared" si="8"/>
        <v xml:space="preserve"> </v>
      </c>
      <c r="X68" s="13">
        <f t="shared" si="10"/>
        <v>24</v>
      </c>
      <c r="Y68" s="14">
        <f t="shared" si="11"/>
        <v>0</v>
      </c>
      <c r="Z68" s="63" t="str">
        <f t="shared" si="12"/>
        <v xml:space="preserve"> </v>
      </c>
      <c r="AA68" s="63" t="str">
        <f t="shared" si="13"/>
        <v xml:space="preserve"> </v>
      </c>
    </row>
    <row r="69" spans="2:27">
      <c r="B69" s="63"/>
      <c r="C69" s="10" t="str">
        <f>IFERROR(VLOOKUP(Tablo5[[#This Row],[ÜRÜN KODU]],'YMKODLARI '!$A$1:$K$348,2,0)," ")</f>
        <v xml:space="preserve"> </v>
      </c>
      <c r="E69" s="63"/>
      <c r="H69" s="66" t="str">
        <f>IFERROR(VLOOKUP(Tablo5[[#This Row],[ÜRÜN KODU]],'YMKODLARI '!$A$1:$K$348,3,0)," ")</f>
        <v xml:space="preserve"> </v>
      </c>
      <c r="I69" s="66" t="str">
        <f>IFERROR(VLOOKUP(Tablo5[[#This Row],[ÜRÜN KODU]],'YMKODLARI '!$A$1:$K$348,4,0)," ")</f>
        <v xml:space="preserve"> </v>
      </c>
      <c r="J69" s="63"/>
      <c r="K69" s="66" t="str">
        <f>IFERROR(VLOOKUP(Tablo5[[#This Row],[ÜRÜN KODU]],'YMKODLARI '!$A$1:$K$348,9,0)," ")</f>
        <v xml:space="preserve"> </v>
      </c>
      <c r="L69" s="63" t="str">
        <f>IFERROR(VLOOKUP(Tablo5[[#This Row],[BOYA KODU]],Tablo14[#All],4,0)," ")</f>
        <v xml:space="preserve"> </v>
      </c>
      <c r="M69" s="63" t="str">
        <f>IFERROR(VLOOKUP(Tablo5[[#This Row],[BOYA KODU]],Tablo14[#All],6,0)," ")</f>
        <v xml:space="preserve"> </v>
      </c>
      <c r="N69" s="63" t="str">
        <f t="shared" si="7"/>
        <v xml:space="preserve"> </v>
      </c>
      <c r="O69" s="66" t="str">
        <f>IFERROR(VLOOKUP(Tablo5[[#This Row],[ÜRÜN KODU]],'YMKODLARI '!$A$1:$K$348,8,0)," ")</f>
        <v xml:space="preserve"> </v>
      </c>
      <c r="P69" s="63" t="str">
        <f>IFERROR(VLOOKUP(Tablo5[[#This Row],[HAMMADDE KODU]],Tablo1[#All],3,0)," ")</f>
        <v xml:space="preserve"> </v>
      </c>
      <c r="Q69" s="63" t="str">
        <f>IFERROR(VLOOKUP(Tablo5[[#This Row],[HAMMADDE KODU]],Tablo1[#All],4,0)," ")</f>
        <v xml:space="preserve"> </v>
      </c>
      <c r="R69" s="66" t="str">
        <f>IFERROR(VLOOKUP(Tablo5[[#This Row],[ÜRÜN KODU]],'YMKODLARI '!$A$1:$K$348,5,0)," ")</f>
        <v xml:space="preserve"> </v>
      </c>
      <c r="S69" s="66" t="str">
        <f>IFERROR(VLOOKUP(Tablo5[[#This Row],[ÜRÜN KODU]],'YMKODLARI '!$A$1:$K$348,6,0)," ")</f>
        <v xml:space="preserve"> </v>
      </c>
      <c r="T69" s="63" t="str">
        <f>IFERROR(Tablo5[[#This Row],[YOLLUK HARİÇ BASKI GRAMI]]/Tablo5[[#This Row],[KALIP GÖZ ADEDİ]]," ")</f>
        <v xml:space="preserve"> </v>
      </c>
      <c r="U69" s="63" t="str">
        <f t="shared" si="9"/>
        <v xml:space="preserve"> </v>
      </c>
      <c r="V69" s="63"/>
      <c r="W69" s="63" t="str">
        <f t="shared" si="8"/>
        <v xml:space="preserve"> </v>
      </c>
      <c r="X69" s="13">
        <f t="shared" si="10"/>
        <v>24</v>
      </c>
      <c r="Y69" s="14">
        <f t="shared" si="11"/>
        <v>0</v>
      </c>
      <c r="Z69" s="63" t="str">
        <f t="shared" si="12"/>
        <v xml:space="preserve"> </v>
      </c>
      <c r="AA69" s="63" t="str">
        <f t="shared" si="13"/>
        <v xml:space="preserve"> </v>
      </c>
    </row>
    <row r="70" spans="2:27">
      <c r="B70" s="63"/>
      <c r="C70" s="10" t="str">
        <f>IFERROR(VLOOKUP(Tablo5[[#This Row],[ÜRÜN KODU]],'YMKODLARI '!$A$1:$K$348,2,0)," ")</f>
        <v xml:space="preserve"> </v>
      </c>
      <c r="E70" s="63"/>
      <c r="H70" s="66" t="str">
        <f>IFERROR(VLOOKUP(Tablo5[[#This Row],[ÜRÜN KODU]],'YMKODLARI '!$A$1:$K$348,3,0)," ")</f>
        <v xml:space="preserve"> </v>
      </c>
      <c r="I70" s="66" t="str">
        <f>IFERROR(VLOOKUP(Tablo5[[#This Row],[ÜRÜN KODU]],'YMKODLARI '!$A$1:$K$348,4,0)," ")</f>
        <v xml:space="preserve"> </v>
      </c>
      <c r="J70" s="63"/>
      <c r="K70" s="66" t="str">
        <f>IFERROR(VLOOKUP(Tablo5[[#This Row],[ÜRÜN KODU]],'YMKODLARI '!$A$1:$K$348,9,0)," ")</f>
        <v xml:space="preserve"> </v>
      </c>
      <c r="L70" s="63" t="str">
        <f>IFERROR(VLOOKUP(Tablo5[[#This Row],[BOYA KODU]],Tablo14[#All],4,0)," ")</f>
        <v xml:space="preserve"> </v>
      </c>
      <c r="M70" s="63" t="str">
        <f>IFERROR(VLOOKUP(Tablo5[[#This Row],[BOYA KODU]],Tablo14[#All],6,0)," ")</f>
        <v xml:space="preserve"> </v>
      </c>
      <c r="N70" s="63" t="str">
        <f t="shared" si="7"/>
        <v xml:space="preserve"> </v>
      </c>
      <c r="O70" s="66" t="str">
        <f>IFERROR(VLOOKUP(Tablo5[[#This Row],[ÜRÜN KODU]],'YMKODLARI '!$A$1:$K$348,8,0)," ")</f>
        <v xml:space="preserve"> </v>
      </c>
      <c r="P70" s="63" t="str">
        <f>IFERROR(VLOOKUP(Tablo5[[#This Row],[HAMMADDE KODU]],Tablo1[#All],3,0)," ")</f>
        <v xml:space="preserve"> </v>
      </c>
      <c r="Q70" s="63" t="str">
        <f>IFERROR(VLOOKUP(Tablo5[[#This Row],[HAMMADDE KODU]],Tablo1[#All],4,0)," ")</f>
        <v xml:space="preserve"> </v>
      </c>
      <c r="R70" s="66" t="str">
        <f>IFERROR(VLOOKUP(Tablo5[[#This Row],[ÜRÜN KODU]],'YMKODLARI '!$A$1:$K$348,5,0)," ")</f>
        <v xml:space="preserve"> </v>
      </c>
      <c r="S70" s="66" t="str">
        <f>IFERROR(VLOOKUP(Tablo5[[#This Row],[ÜRÜN KODU]],'YMKODLARI '!$A$1:$K$348,6,0)," ")</f>
        <v xml:space="preserve"> </v>
      </c>
      <c r="T70" s="63" t="str">
        <f>IFERROR(Tablo5[[#This Row],[YOLLUK HARİÇ BASKI GRAMI]]/Tablo5[[#This Row],[KALIP GÖZ ADEDİ]]," ")</f>
        <v xml:space="preserve"> </v>
      </c>
      <c r="U70" s="63" t="str">
        <f t="shared" si="9"/>
        <v xml:space="preserve"> </v>
      </c>
      <c r="V70" s="63"/>
      <c r="W70" s="63" t="str">
        <f t="shared" si="8"/>
        <v xml:space="preserve"> </v>
      </c>
      <c r="X70" s="13">
        <f t="shared" si="10"/>
        <v>24</v>
      </c>
      <c r="Y70" s="14">
        <f t="shared" si="11"/>
        <v>0</v>
      </c>
      <c r="Z70" s="63" t="str">
        <f t="shared" si="12"/>
        <v xml:space="preserve"> </v>
      </c>
      <c r="AA70" s="63" t="str">
        <f t="shared" si="13"/>
        <v xml:space="preserve"> </v>
      </c>
    </row>
    <row r="71" spans="2:27">
      <c r="B71" s="63"/>
      <c r="C71" s="10" t="str">
        <f>IFERROR(VLOOKUP(Tablo5[[#This Row],[ÜRÜN KODU]],'YMKODLARI '!$A$1:$K$348,2,0)," ")</f>
        <v xml:space="preserve"> </v>
      </c>
      <c r="E71" s="63"/>
      <c r="H71" s="66" t="str">
        <f>IFERROR(VLOOKUP(Tablo5[[#This Row],[ÜRÜN KODU]],'YMKODLARI '!$A$1:$K$348,3,0)," ")</f>
        <v xml:space="preserve"> </v>
      </c>
      <c r="I71" s="66" t="str">
        <f>IFERROR(VLOOKUP(Tablo5[[#This Row],[ÜRÜN KODU]],'YMKODLARI '!$A$1:$K$348,4,0)," ")</f>
        <v xml:space="preserve"> </v>
      </c>
      <c r="J71" s="63"/>
      <c r="K71" s="66" t="str">
        <f>IFERROR(VLOOKUP(Tablo5[[#This Row],[ÜRÜN KODU]],'YMKODLARI '!$A$1:$K$348,9,0)," ")</f>
        <v xml:space="preserve"> </v>
      </c>
      <c r="L71" s="63" t="str">
        <f>IFERROR(VLOOKUP(Tablo5[[#This Row],[BOYA KODU]],Tablo14[#All],4,0)," ")</f>
        <v xml:space="preserve"> </v>
      </c>
      <c r="M71" s="63" t="str">
        <f>IFERROR(VLOOKUP(Tablo5[[#This Row],[BOYA KODU]],Tablo14[#All],6,0)," ")</f>
        <v xml:space="preserve"> </v>
      </c>
      <c r="N71" s="63" t="str">
        <f t="shared" si="7"/>
        <v xml:space="preserve"> </v>
      </c>
      <c r="O71" s="66" t="str">
        <f>IFERROR(VLOOKUP(Tablo5[[#This Row],[ÜRÜN KODU]],'YMKODLARI '!$A$1:$K$348,8,0)," ")</f>
        <v xml:space="preserve"> </v>
      </c>
      <c r="P71" s="63" t="str">
        <f>IFERROR(VLOOKUP(Tablo5[[#This Row],[HAMMADDE KODU]],Tablo1[#All],3,0)," ")</f>
        <v xml:space="preserve"> </v>
      </c>
      <c r="Q71" s="63" t="str">
        <f>IFERROR(VLOOKUP(Tablo5[[#This Row],[HAMMADDE KODU]],Tablo1[#All],4,0)," ")</f>
        <v xml:space="preserve"> </v>
      </c>
      <c r="R71" s="66" t="str">
        <f>IFERROR(VLOOKUP(Tablo5[[#This Row],[ÜRÜN KODU]],'YMKODLARI '!$A$1:$K$348,5,0)," ")</f>
        <v xml:space="preserve"> </v>
      </c>
      <c r="S71" s="66" t="str">
        <f>IFERROR(VLOOKUP(Tablo5[[#This Row],[ÜRÜN KODU]],'YMKODLARI '!$A$1:$K$348,6,0)," ")</f>
        <v xml:space="preserve"> </v>
      </c>
      <c r="T71" s="63" t="str">
        <f>IFERROR(Tablo5[[#This Row],[YOLLUK HARİÇ BASKI GRAMI]]/Tablo5[[#This Row],[KALIP GÖZ ADEDİ]]," ")</f>
        <v xml:space="preserve"> </v>
      </c>
      <c r="U71" s="63" t="str">
        <f t="shared" si="9"/>
        <v xml:space="preserve"> </v>
      </c>
      <c r="V71" s="63"/>
      <c r="W71" s="63" t="str">
        <f t="shared" si="8"/>
        <v xml:space="preserve"> </v>
      </c>
      <c r="X71" s="13">
        <f t="shared" si="10"/>
        <v>24</v>
      </c>
      <c r="Y71" s="14">
        <f t="shared" si="11"/>
        <v>0</v>
      </c>
      <c r="Z71" s="63" t="str">
        <f t="shared" si="12"/>
        <v xml:space="preserve"> </v>
      </c>
      <c r="AA71" s="63" t="str">
        <f t="shared" si="13"/>
        <v xml:space="preserve"> </v>
      </c>
    </row>
    <row r="72" spans="2:27">
      <c r="B72" s="63"/>
      <c r="C72" s="10" t="str">
        <f>IFERROR(VLOOKUP(Tablo5[[#This Row],[ÜRÜN KODU]],'YMKODLARI '!$A$1:$K$348,2,0)," ")</f>
        <v xml:space="preserve"> </v>
      </c>
      <c r="E72" s="63"/>
      <c r="H72" s="66" t="str">
        <f>IFERROR(VLOOKUP(Tablo5[[#This Row],[ÜRÜN KODU]],'YMKODLARI '!$A$1:$K$348,3,0)," ")</f>
        <v xml:space="preserve"> </v>
      </c>
      <c r="I72" s="66" t="str">
        <f>IFERROR(VLOOKUP(Tablo5[[#This Row],[ÜRÜN KODU]],'YMKODLARI '!$A$1:$K$348,4,0)," ")</f>
        <v xml:space="preserve"> </v>
      </c>
      <c r="J72" s="63"/>
      <c r="K72" s="66" t="str">
        <f>IFERROR(VLOOKUP(Tablo5[[#This Row],[ÜRÜN KODU]],'YMKODLARI '!$A$1:$K$348,9,0)," ")</f>
        <v xml:space="preserve"> </v>
      </c>
      <c r="L72" s="63" t="str">
        <f>IFERROR(VLOOKUP(Tablo5[[#This Row],[BOYA KODU]],Tablo14[#All],4,0)," ")</f>
        <v xml:space="preserve"> </v>
      </c>
      <c r="M72" s="63" t="str">
        <f>IFERROR(VLOOKUP(Tablo5[[#This Row],[BOYA KODU]],Tablo14[#All],6,0)," ")</f>
        <v xml:space="preserve"> </v>
      </c>
      <c r="N72" s="63" t="str">
        <f t="shared" si="7"/>
        <v xml:space="preserve"> </v>
      </c>
      <c r="O72" s="66" t="str">
        <f>IFERROR(VLOOKUP(Tablo5[[#This Row],[ÜRÜN KODU]],'YMKODLARI '!$A$1:$K$348,8,0)," ")</f>
        <v xml:space="preserve"> </v>
      </c>
      <c r="P72" s="63" t="str">
        <f>IFERROR(VLOOKUP(Tablo5[[#This Row],[HAMMADDE KODU]],Tablo1[#All],3,0)," ")</f>
        <v xml:space="preserve"> </v>
      </c>
      <c r="Q72" s="63" t="str">
        <f>IFERROR(VLOOKUP(Tablo5[[#This Row],[HAMMADDE KODU]],Tablo1[#All],4,0)," ")</f>
        <v xml:space="preserve"> </v>
      </c>
      <c r="R72" s="66" t="str">
        <f>IFERROR(VLOOKUP(Tablo5[[#This Row],[ÜRÜN KODU]],'YMKODLARI '!$A$1:$K$348,5,0)," ")</f>
        <v xml:space="preserve"> </v>
      </c>
      <c r="S72" s="66" t="str">
        <f>IFERROR(VLOOKUP(Tablo5[[#This Row],[ÜRÜN KODU]],'YMKODLARI '!$A$1:$K$348,6,0)," ")</f>
        <v xml:space="preserve"> </v>
      </c>
      <c r="T72" s="63" t="str">
        <f>IFERROR(Tablo5[[#This Row],[YOLLUK HARİÇ BASKI GRAMI]]/Tablo5[[#This Row],[KALIP GÖZ ADEDİ]]," ")</f>
        <v xml:space="preserve"> </v>
      </c>
      <c r="U72" s="63" t="str">
        <f t="shared" si="9"/>
        <v xml:space="preserve"> </v>
      </c>
      <c r="V72" s="63"/>
      <c r="W72" s="63" t="str">
        <f t="shared" si="8"/>
        <v xml:space="preserve"> </v>
      </c>
      <c r="X72" s="13">
        <f t="shared" si="10"/>
        <v>24</v>
      </c>
      <c r="Y72" s="14">
        <f t="shared" si="11"/>
        <v>0</v>
      </c>
      <c r="Z72" s="63" t="str">
        <f t="shared" si="12"/>
        <v xml:space="preserve"> </v>
      </c>
      <c r="AA72" s="63" t="str">
        <f t="shared" si="13"/>
        <v xml:space="preserve"> </v>
      </c>
    </row>
    <row r="73" spans="2:27">
      <c r="B73" s="63"/>
      <c r="C73" s="10" t="str">
        <f>IFERROR(VLOOKUP(Tablo5[[#This Row],[ÜRÜN KODU]],'YMKODLARI '!$A$1:$K$348,2,0)," ")</f>
        <v xml:space="preserve"> </v>
      </c>
      <c r="E73" s="63"/>
      <c r="H73" s="66" t="str">
        <f>IFERROR(VLOOKUP(Tablo5[[#This Row],[ÜRÜN KODU]],'YMKODLARI '!$A$1:$K$348,3,0)," ")</f>
        <v xml:space="preserve"> </v>
      </c>
      <c r="I73" s="66" t="str">
        <f>IFERROR(VLOOKUP(Tablo5[[#This Row],[ÜRÜN KODU]],'YMKODLARI '!$A$1:$K$348,4,0)," ")</f>
        <v xml:space="preserve"> </v>
      </c>
      <c r="J73" s="63"/>
      <c r="K73" s="66" t="str">
        <f>IFERROR(VLOOKUP(Tablo5[[#This Row],[ÜRÜN KODU]],'YMKODLARI '!$A$1:$K$348,9,0)," ")</f>
        <v xml:space="preserve"> </v>
      </c>
      <c r="L73" s="63" t="str">
        <f>IFERROR(VLOOKUP(Tablo5[[#This Row],[BOYA KODU]],Tablo14[#All],4,0)," ")</f>
        <v xml:space="preserve"> </v>
      </c>
      <c r="M73" s="63" t="str">
        <f>IFERROR(VLOOKUP(Tablo5[[#This Row],[BOYA KODU]],Tablo14[#All],6,0)," ")</f>
        <v xml:space="preserve"> </v>
      </c>
      <c r="N73" s="63" t="str">
        <f t="shared" si="7"/>
        <v xml:space="preserve"> </v>
      </c>
      <c r="O73" s="66" t="str">
        <f>IFERROR(VLOOKUP(Tablo5[[#This Row],[ÜRÜN KODU]],'YMKODLARI '!$A$1:$K$348,8,0)," ")</f>
        <v xml:space="preserve"> </v>
      </c>
      <c r="P73" s="63" t="str">
        <f>IFERROR(VLOOKUP(Tablo5[[#This Row],[HAMMADDE KODU]],Tablo1[#All],3,0)," ")</f>
        <v xml:space="preserve"> </v>
      </c>
      <c r="Q73" s="63" t="str">
        <f>IFERROR(VLOOKUP(Tablo5[[#This Row],[HAMMADDE KODU]],Tablo1[#All],4,0)," ")</f>
        <v xml:space="preserve"> </v>
      </c>
      <c r="R73" s="66" t="str">
        <f>IFERROR(VLOOKUP(Tablo5[[#This Row],[ÜRÜN KODU]],'YMKODLARI '!$A$1:$K$348,5,0)," ")</f>
        <v xml:space="preserve"> </v>
      </c>
      <c r="S73" s="66" t="str">
        <f>IFERROR(VLOOKUP(Tablo5[[#This Row],[ÜRÜN KODU]],'YMKODLARI '!$A$1:$K$348,6,0)," ")</f>
        <v xml:space="preserve"> </v>
      </c>
      <c r="T73" s="63" t="str">
        <f>IFERROR(Tablo5[[#This Row],[YOLLUK HARİÇ BASKI GRAMI]]/Tablo5[[#This Row],[KALIP GÖZ ADEDİ]]," ")</f>
        <v xml:space="preserve"> </v>
      </c>
      <c r="U73" s="63" t="str">
        <f t="shared" si="9"/>
        <v xml:space="preserve"> </v>
      </c>
      <c r="V73" s="63"/>
      <c r="W73" s="63" t="str">
        <f t="shared" si="8"/>
        <v xml:space="preserve"> </v>
      </c>
      <c r="X73" s="13">
        <f t="shared" si="10"/>
        <v>24</v>
      </c>
      <c r="Y73" s="14">
        <f t="shared" si="11"/>
        <v>0</v>
      </c>
      <c r="Z73" s="63" t="str">
        <f t="shared" si="12"/>
        <v xml:space="preserve"> </v>
      </c>
      <c r="AA73" s="63" t="str">
        <f t="shared" si="13"/>
        <v xml:space="preserve"> </v>
      </c>
    </row>
    <row r="74" spans="2:27">
      <c r="B74" s="63"/>
      <c r="C74" s="10" t="str">
        <f>IFERROR(VLOOKUP(Tablo5[[#This Row],[ÜRÜN KODU]],'YMKODLARI '!$A$1:$K$348,2,0)," ")</f>
        <v xml:space="preserve"> </v>
      </c>
      <c r="E74" s="63"/>
      <c r="H74" s="66" t="str">
        <f>IFERROR(VLOOKUP(Tablo5[[#This Row],[ÜRÜN KODU]],'YMKODLARI '!$A$1:$K$348,3,0)," ")</f>
        <v xml:space="preserve"> </v>
      </c>
      <c r="I74" s="66" t="str">
        <f>IFERROR(VLOOKUP(Tablo5[[#This Row],[ÜRÜN KODU]],'YMKODLARI '!$A$1:$K$348,4,0)," ")</f>
        <v xml:space="preserve"> </v>
      </c>
      <c r="J74" s="63"/>
      <c r="K74" s="66" t="str">
        <f>IFERROR(VLOOKUP(Tablo5[[#This Row],[ÜRÜN KODU]],'YMKODLARI '!$A$1:$K$348,9,0)," ")</f>
        <v xml:space="preserve"> </v>
      </c>
      <c r="L74" s="63" t="str">
        <f>IFERROR(VLOOKUP(Tablo5[[#This Row],[BOYA KODU]],Tablo14[#All],4,0)," ")</f>
        <v xml:space="preserve"> </v>
      </c>
      <c r="M74" s="63" t="str">
        <f>IFERROR(VLOOKUP(Tablo5[[#This Row],[BOYA KODU]],Tablo14[#All],6,0)," ")</f>
        <v xml:space="preserve"> </v>
      </c>
      <c r="N74" s="63" t="str">
        <f t="shared" si="7"/>
        <v xml:space="preserve"> </v>
      </c>
      <c r="O74" s="66" t="str">
        <f>IFERROR(VLOOKUP(Tablo5[[#This Row],[ÜRÜN KODU]],'YMKODLARI '!$A$1:$K$348,8,0)," ")</f>
        <v xml:space="preserve"> </v>
      </c>
      <c r="P74" s="63" t="str">
        <f>IFERROR(VLOOKUP(Tablo5[[#This Row],[HAMMADDE KODU]],Tablo1[#All],3,0)," ")</f>
        <v xml:space="preserve"> </v>
      </c>
      <c r="Q74" s="63" t="str">
        <f>IFERROR(VLOOKUP(Tablo5[[#This Row],[HAMMADDE KODU]],Tablo1[#All],4,0)," ")</f>
        <v xml:space="preserve"> </v>
      </c>
      <c r="R74" s="66" t="str">
        <f>IFERROR(VLOOKUP(Tablo5[[#This Row],[ÜRÜN KODU]],'YMKODLARI '!$A$1:$K$348,5,0)," ")</f>
        <v xml:space="preserve"> </v>
      </c>
      <c r="S74" s="66" t="str">
        <f>IFERROR(VLOOKUP(Tablo5[[#This Row],[ÜRÜN KODU]],'YMKODLARI '!$A$1:$K$348,6,0)," ")</f>
        <v xml:space="preserve"> </v>
      </c>
      <c r="T74" s="63" t="str">
        <f>IFERROR(Tablo5[[#This Row],[YOLLUK HARİÇ BASKI GRAMI]]/Tablo5[[#This Row],[KALIP GÖZ ADEDİ]]," ")</f>
        <v xml:space="preserve"> </v>
      </c>
      <c r="U74" s="63" t="str">
        <f t="shared" si="9"/>
        <v xml:space="preserve"> </v>
      </c>
      <c r="V74" s="63"/>
      <c r="W74" s="63" t="str">
        <f t="shared" si="8"/>
        <v xml:space="preserve"> </v>
      </c>
      <c r="X74" s="13">
        <f t="shared" si="10"/>
        <v>24</v>
      </c>
      <c r="Y74" s="14">
        <f t="shared" si="11"/>
        <v>0</v>
      </c>
      <c r="Z74" s="63" t="str">
        <f t="shared" si="12"/>
        <v xml:space="preserve"> </v>
      </c>
      <c r="AA74" s="63" t="str">
        <f t="shared" si="13"/>
        <v xml:space="preserve"> </v>
      </c>
    </row>
    <row r="75" spans="2:27">
      <c r="B75" s="63"/>
      <c r="C75" s="10" t="str">
        <f>IFERROR(VLOOKUP(Tablo5[[#This Row],[ÜRÜN KODU]],'YMKODLARI '!$A$1:$K$348,2,0)," ")</f>
        <v xml:space="preserve"> </v>
      </c>
      <c r="E75" s="63"/>
      <c r="H75" s="66" t="str">
        <f>IFERROR(VLOOKUP(Tablo5[[#This Row],[ÜRÜN KODU]],'YMKODLARI '!$A$1:$K$348,3,0)," ")</f>
        <v xml:space="preserve"> </v>
      </c>
      <c r="I75" s="66" t="str">
        <f>IFERROR(VLOOKUP(Tablo5[[#This Row],[ÜRÜN KODU]],'YMKODLARI '!$A$1:$K$348,4,0)," ")</f>
        <v xml:space="preserve"> </v>
      </c>
      <c r="J75" s="63"/>
      <c r="K75" s="66" t="str">
        <f>IFERROR(VLOOKUP(Tablo5[[#This Row],[ÜRÜN KODU]],'YMKODLARI '!$A$1:$K$348,9,0)," ")</f>
        <v xml:space="preserve"> </v>
      </c>
      <c r="L75" s="63" t="str">
        <f>IFERROR(VLOOKUP(Tablo5[[#This Row],[BOYA KODU]],Tablo14[#All],4,0)," ")</f>
        <v xml:space="preserve"> </v>
      </c>
      <c r="M75" s="63" t="str">
        <f>IFERROR(VLOOKUP(Tablo5[[#This Row],[BOYA KODU]],Tablo14[#All],6,0)," ")</f>
        <v xml:space="preserve"> </v>
      </c>
      <c r="N75" s="63" t="str">
        <f t="shared" si="7"/>
        <v xml:space="preserve"> </v>
      </c>
      <c r="O75" s="66" t="str">
        <f>IFERROR(VLOOKUP(Tablo5[[#This Row],[ÜRÜN KODU]],'YMKODLARI '!$A$1:$K$348,8,0)," ")</f>
        <v xml:space="preserve"> </v>
      </c>
      <c r="P75" s="63" t="str">
        <f>IFERROR(VLOOKUP(Tablo5[[#This Row],[HAMMADDE KODU]],Tablo1[#All],3,0)," ")</f>
        <v xml:space="preserve"> </v>
      </c>
      <c r="Q75" s="63" t="str">
        <f>IFERROR(VLOOKUP(Tablo5[[#This Row],[HAMMADDE KODU]],Tablo1[#All],4,0)," ")</f>
        <v xml:space="preserve"> </v>
      </c>
      <c r="R75" s="66" t="str">
        <f>IFERROR(VLOOKUP(Tablo5[[#This Row],[ÜRÜN KODU]],'YMKODLARI '!$A$1:$K$348,5,0)," ")</f>
        <v xml:space="preserve"> </v>
      </c>
      <c r="S75" s="66" t="str">
        <f>IFERROR(VLOOKUP(Tablo5[[#This Row],[ÜRÜN KODU]],'YMKODLARI '!$A$1:$K$348,6,0)," ")</f>
        <v xml:space="preserve"> </v>
      </c>
      <c r="T75" s="63" t="str">
        <f>IFERROR(Tablo5[[#This Row],[YOLLUK HARİÇ BASKI GRAMI]]/Tablo5[[#This Row],[KALIP GÖZ ADEDİ]]," ")</f>
        <v xml:space="preserve"> </v>
      </c>
      <c r="U75" s="63" t="str">
        <f t="shared" si="9"/>
        <v xml:space="preserve"> </v>
      </c>
      <c r="V75" s="63"/>
      <c r="W75" s="63" t="str">
        <f t="shared" si="8"/>
        <v xml:space="preserve"> </v>
      </c>
      <c r="X75" s="13">
        <f t="shared" si="10"/>
        <v>24</v>
      </c>
      <c r="Y75" s="14">
        <f t="shared" si="11"/>
        <v>0</v>
      </c>
      <c r="Z75" s="63" t="str">
        <f t="shared" si="12"/>
        <v xml:space="preserve"> </v>
      </c>
      <c r="AA75" s="63" t="str">
        <f t="shared" si="13"/>
        <v xml:space="preserve"> </v>
      </c>
    </row>
    <row r="76" spans="2:27">
      <c r="B76" s="63"/>
      <c r="C76" s="10" t="str">
        <f>IFERROR(VLOOKUP(Tablo5[[#This Row],[ÜRÜN KODU]],'YMKODLARI '!$A$1:$K$348,2,0)," ")</f>
        <v xml:space="preserve"> </v>
      </c>
      <c r="E76" s="63"/>
      <c r="H76" s="66" t="str">
        <f>IFERROR(VLOOKUP(Tablo5[[#This Row],[ÜRÜN KODU]],'YMKODLARI '!$A$1:$K$348,3,0)," ")</f>
        <v xml:space="preserve"> </v>
      </c>
      <c r="I76" s="66" t="str">
        <f>IFERROR(VLOOKUP(Tablo5[[#This Row],[ÜRÜN KODU]],'YMKODLARI '!$A$1:$K$348,4,0)," ")</f>
        <v xml:space="preserve"> </v>
      </c>
      <c r="J76" s="63"/>
      <c r="K76" s="66" t="str">
        <f>IFERROR(VLOOKUP(Tablo5[[#This Row],[ÜRÜN KODU]],'YMKODLARI '!$A$1:$K$348,9,0)," ")</f>
        <v xml:space="preserve"> </v>
      </c>
      <c r="L76" s="63" t="str">
        <f>IFERROR(VLOOKUP(Tablo5[[#This Row],[BOYA KODU]],Tablo14[#All],4,0)," ")</f>
        <v xml:space="preserve"> </v>
      </c>
      <c r="M76" s="63" t="str">
        <f>IFERROR(VLOOKUP(Tablo5[[#This Row],[BOYA KODU]],Tablo14[#All],6,0)," ")</f>
        <v xml:space="preserve"> </v>
      </c>
      <c r="N76" s="63" t="str">
        <f t="shared" si="7"/>
        <v xml:space="preserve"> </v>
      </c>
      <c r="O76" s="66" t="str">
        <f>IFERROR(VLOOKUP(Tablo5[[#This Row],[ÜRÜN KODU]],'YMKODLARI '!$A$1:$K$348,8,0)," ")</f>
        <v xml:space="preserve"> </v>
      </c>
      <c r="P76" s="63" t="str">
        <f>IFERROR(VLOOKUP(Tablo5[[#This Row],[HAMMADDE KODU]],Tablo1[#All],3,0)," ")</f>
        <v xml:space="preserve"> </v>
      </c>
      <c r="Q76" s="63" t="str">
        <f>IFERROR(VLOOKUP(Tablo5[[#This Row],[HAMMADDE KODU]],Tablo1[#All],4,0)," ")</f>
        <v xml:space="preserve"> </v>
      </c>
      <c r="R76" s="66" t="str">
        <f>IFERROR(VLOOKUP(Tablo5[[#This Row],[ÜRÜN KODU]],'YMKODLARI '!$A$1:$K$348,5,0)," ")</f>
        <v xml:space="preserve"> </v>
      </c>
      <c r="S76" s="66" t="str">
        <f>IFERROR(VLOOKUP(Tablo5[[#This Row],[ÜRÜN KODU]],'YMKODLARI '!$A$1:$K$348,6,0)," ")</f>
        <v xml:space="preserve"> </v>
      </c>
      <c r="T76" s="63" t="str">
        <f>IFERROR(Tablo5[[#This Row],[YOLLUK HARİÇ BASKI GRAMI]]/Tablo5[[#This Row],[KALIP GÖZ ADEDİ]]," ")</f>
        <v xml:space="preserve"> </v>
      </c>
      <c r="U76" s="63" t="str">
        <f t="shared" si="9"/>
        <v xml:space="preserve"> </v>
      </c>
      <c r="V76" s="63"/>
      <c r="W76" s="63" t="str">
        <f t="shared" si="8"/>
        <v xml:space="preserve"> </v>
      </c>
      <c r="X76" s="13">
        <f t="shared" si="10"/>
        <v>24</v>
      </c>
      <c r="Y76" s="14">
        <f t="shared" si="11"/>
        <v>0</v>
      </c>
      <c r="Z76" s="63" t="str">
        <f t="shared" si="12"/>
        <v xml:space="preserve"> </v>
      </c>
      <c r="AA76" s="63" t="str">
        <f t="shared" si="13"/>
        <v xml:space="preserve"> </v>
      </c>
    </row>
    <row r="77" spans="2:27">
      <c r="B77" s="63"/>
      <c r="C77" s="10" t="str">
        <f>IFERROR(VLOOKUP(Tablo5[[#This Row],[ÜRÜN KODU]],'YMKODLARI '!$A$1:$K$348,2,0)," ")</f>
        <v xml:space="preserve"> </v>
      </c>
      <c r="E77" s="63"/>
      <c r="H77" s="66" t="str">
        <f>IFERROR(VLOOKUP(Tablo5[[#This Row],[ÜRÜN KODU]],'YMKODLARI '!$A$1:$K$348,3,0)," ")</f>
        <v xml:space="preserve"> </v>
      </c>
      <c r="I77" s="66" t="str">
        <f>IFERROR(VLOOKUP(Tablo5[[#This Row],[ÜRÜN KODU]],'YMKODLARI '!$A$1:$K$348,4,0)," ")</f>
        <v xml:space="preserve"> </v>
      </c>
      <c r="J77" s="63"/>
      <c r="K77" s="66" t="str">
        <f>IFERROR(VLOOKUP(Tablo5[[#This Row],[ÜRÜN KODU]],'YMKODLARI '!$A$1:$K$348,9,0)," ")</f>
        <v xml:space="preserve"> </v>
      </c>
      <c r="L77" s="63" t="str">
        <f>IFERROR(VLOOKUP(Tablo5[[#This Row],[BOYA KODU]],Tablo14[#All],4,0)," ")</f>
        <v xml:space="preserve"> </v>
      </c>
      <c r="M77" s="63" t="str">
        <f>IFERROR(VLOOKUP(Tablo5[[#This Row],[BOYA KODU]],Tablo14[#All],6,0)," ")</f>
        <v xml:space="preserve"> </v>
      </c>
      <c r="N77" s="63" t="str">
        <f t="shared" si="7"/>
        <v xml:space="preserve"> </v>
      </c>
      <c r="O77" s="66" t="str">
        <f>IFERROR(VLOOKUP(Tablo5[[#This Row],[ÜRÜN KODU]],'YMKODLARI '!$A$1:$K$348,8,0)," ")</f>
        <v xml:space="preserve"> </v>
      </c>
      <c r="P77" s="63" t="str">
        <f>IFERROR(VLOOKUP(Tablo5[[#This Row],[HAMMADDE KODU]],Tablo1[#All],3,0)," ")</f>
        <v xml:space="preserve"> </v>
      </c>
      <c r="Q77" s="63" t="str">
        <f>IFERROR(VLOOKUP(Tablo5[[#This Row],[HAMMADDE KODU]],Tablo1[#All],4,0)," ")</f>
        <v xml:space="preserve"> </v>
      </c>
      <c r="R77" s="66" t="str">
        <f>IFERROR(VLOOKUP(Tablo5[[#This Row],[ÜRÜN KODU]],'YMKODLARI '!$A$1:$K$348,5,0)," ")</f>
        <v xml:space="preserve"> </v>
      </c>
      <c r="S77" s="66" t="str">
        <f>IFERROR(VLOOKUP(Tablo5[[#This Row],[ÜRÜN KODU]],'YMKODLARI '!$A$1:$K$348,6,0)," ")</f>
        <v xml:space="preserve"> </v>
      </c>
      <c r="T77" s="63" t="str">
        <f>IFERROR(Tablo5[[#This Row],[YOLLUK HARİÇ BASKI GRAMI]]/Tablo5[[#This Row],[KALIP GÖZ ADEDİ]]," ")</f>
        <v xml:space="preserve"> </v>
      </c>
      <c r="U77" s="63" t="str">
        <f t="shared" si="9"/>
        <v xml:space="preserve"> </v>
      </c>
      <c r="V77" s="63"/>
      <c r="W77" s="63" t="str">
        <f t="shared" si="8"/>
        <v xml:space="preserve"> </v>
      </c>
      <c r="X77" s="13">
        <f t="shared" si="10"/>
        <v>24</v>
      </c>
      <c r="Y77" s="14">
        <f t="shared" si="11"/>
        <v>0</v>
      </c>
      <c r="Z77" s="63" t="str">
        <f t="shared" si="12"/>
        <v xml:space="preserve"> </v>
      </c>
      <c r="AA77" s="63" t="str">
        <f t="shared" si="13"/>
        <v xml:space="preserve"> </v>
      </c>
    </row>
    <row r="78" spans="2:27">
      <c r="B78" s="63"/>
      <c r="C78" s="10" t="str">
        <f>IFERROR(VLOOKUP(Tablo5[[#This Row],[ÜRÜN KODU]],'YMKODLARI '!$A$1:$K$348,2,0)," ")</f>
        <v xml:space="preserve"> </v>
      </c>
      <c r="E78" s="63"/>
      <c r="H78" s="66" t="str">
        <f>IFERROR(VLOOKUP(Tablo5[[#This Row],[ÜRÜN KODU]],'YMKODLARI '!$A$1:$K$348,3,0)," ")</f>
        <v xml:space="preserve"> </v>
      </c>
      <c r="I78" s="66" t="str">
        <f>IFERROR(VLOOKUP(Tablo5[[#This Row],[ÜRÜN KODU]],'YMKODLARI '!$A$1:$K$348,4,0)," ")</f>
        <v xml:space="preserve"> </v>
      </c>
      <c r="J78" s="63"/>
      <c r="K78" s="66" t="str">
        <f>IFERROR(VLOOKUP(Tablo5[[#This Row],[ÜRÜN KODU]],'YMKODLARI '!$A$1:$K$348,9,0)," ")</f>
        <v xml:space="preserve"> </v>
      </c>
      <c r="L78" s="63" t="str">
        <f>IFERROR(VLOOKUP(Tablo5[[#This Row],[BOYA KODU]],Tablo14[#All],4,0)," ")</f>
        <v xml:space="preserve"> </v>
      </c>
      <c r="M78" s="63" t="str">
        <f>IFERROR(VLOOKUP(Tablo5[[#This Row],[BOYA KODU]],Tablo14[#All],6,0)," ")</f>
        <v xml:space="preserve"> </v>
      </c>
      <c r="N78" s="63" t="str">
        <f t="shared" si="7"/>
        <v xml:space="preserve"> </v>
      </c>
      <c r="O78" s="66" t="str">
        <f>IFERROR(VLOOKUP(Tablo5[[#This Row],[ÜRÜN KODU]],'YMKODLARI '!$A$1:$K$348,8,0)," ")</f>
        <v xml:space="preserve"> </v>
      </c>
      <c r="P78" s="63" t="str">
        <f>IFERROR(VLOOKUP(Tablo5[[#This Row],[HAMMADDE KODU]],Tablo1[#All],3,0)," ")</f>
        <v xml:space="preserve"> </v>
      </c>
      <c r="Q78" s="63" t="str">
        <f>IFERROR(VLOOKUP(Tablo5[[#This Row],[HAMMADDE KODU]],Tablo1[#All],4,0)," ")</f>
        <v xml:space="preserve"> </v>
      </c>
      <c r="R78" s="66" t="str">
        <f>IFERROR(VLOOKUP(Tablo5[[#This Row],[ÜRÜN KODU]],'YMKODLARI '!$A$1:$K$348,5,0)," ")</f>
        <v xml:space="preserve"> </v>
      </c>
      <c r="S78" s="66" t="str">
        <f>IFERROR(VLOOKUP(Tablo5[[#This Row],[ÜRÜN KODU]],'YMKODLARI '!$A$1:$K$348,6,0)," ")</f>
        <v xml:space="preserve"> </v>
      </c>
      <c r="T78" s="63" t="str">
        <f>IFERROR(Tablo5[[#This Row],[YOLLUK HARİÇ BASKI GRAMI]]/Tablo5[[#This Row],[KALIP GÖZ ADEDİ]]," ")</f>
        <v xml:space="preserve"> </v>
      </c>
      <c r="U78" s="63" t="str">
        <f t="shared" si="9"/>
        <v xml:space="preserve"> </v>
      </c>
      <c r="V78" s="63"/>
      <c r="W78" s="63" t="str">
        <f t="shared" si="8"/>
        <v xml:space="preserve"> </v>
      </c>
      <c r="X78" s="13">
        <f t="shared" si="10"/>
        <v>24</v>
      </c>
      <c r="Y78" s="14">
        <f t="shared" si="11"/>
        <v>0</v>
      </c>
      <c r="Z78" s="63" t="str">
        <f t="shared" si="12"/>
        <v xml:space="preserve"> </v>
      </c>
      <c r="AA78" s="63" t="str">
        <f t="shared" si="13"/>
        <v xml:space="preserve"> </v>
      </c>
    </row>
    <row r="79" spans="2:27">
      <c r="B79" s="63"/>
      <c r="C79" s="10" t="str">
        <f>IFERROR(VLOOKUP(Tablo5[[#This Row],[ÜRÜN KODU]],'YMKODLARI '!$A$1:$K$348,2,0)," ")</f>
        <v xml:space="preserve"> </v>
      </c>
      <c r="E79" s="63"/>
      <c r="H79" s="66" t="str">
        <f>IFERROR(VLOOKUP(Tablo5[[#This Row],[ÜRÜN KODU]],'YMKODLARI '!$A$1:$K$348,3,0)," ")</f>
        <v xml:space="preserve"> </v>
      </c>
      <c r="I79" s="66" t="str">
        <f>IFERROR(VLOOKUP(Tablo5[[#This Row],[ÜRÜN KODU]],'YMKODLARI '!$A$1:$K$348,4,0)," ")</f>
        <v xml:space="preserve"> </v>
      </c>
      <c r="J79" s="63"/>
      <c r="K79" s="66" t="str">
        <f>IFERROR(VLOOKUP(Tablo5[[#This Row],[ÜRÜN KODU]],'YMKODLARI '!$A$1:$K$348,9,0)," ")</f>
        <v xml:space="preserve"> </v>
      </c>
      <c r="L79" s="63" t="str">
        <f>IFERROR(VLOOKUP(Tablo5[[#This Row],[BOYA KODU]],Tablo14[#All],4,0)," ")</f>
        <v xml:space="preserve"> </v>
      </c>
      <c r="M79" s="63" t="str">
        <f>IFERROR(VLOOKUP(Tablo5[[#This Row],[BOYA KODU]],Tablo14[#All],6,0)," ")</f>
        <v xml:space="preserve"> </v>
      </c>
      <c r="N79" s="63" t="str">
        <f t="shared" si="7"/>
        <v xml:space="preserve"> </v>
      </c>
      <c r="O79" s="66" t="str">
        <f>IFERROR(VLOOKUP(Tablo5[[#This Row],[ÜRÜN KODU]],'YMKODLARI '!$A$1:$K$348,8,0)," ")</f>
        <v xml:space="preserve"> </v>
      </c>
      <c r="P79" s="63" t="str">
        <f>IFERROR(VLOOKUP(Tablo5[[#This Row],[HAMMADDE KODU]],Tablo1[#All],3,0)," ")</f>
        <v xml:space="preserve"> </v>
      </c>
      <c r="Q79" s="63" t="str">
        <f>IFERROR(VLOOKUP(Tablo5[[#This Row],[HAMMADDE KODU]],Tablo1[#All],4,0)," ")</f>
        <v xml:space="preserve"> </v>
      </c>
      <c r="R79" s="66" t="str">
        <f>IFERROR(VLOOKUP(Tablo5[[#This Row],[ÜRÜN KODU]],'YMKODLARI '!$A$1:$K$348,5,0)," ")</f>
        <v xml:space="preserve"> </v>
      </c>
      <c r="S79" s="66" t="str">
        <f>IFERROR(VLOOKUP(Tablo5[[#This Row],[ÜRÜN KODU]],'YMKODLARI '!$A$1:$K$348,6,0)," ")</f>
        <v xml:space="preserve"> </v>
      </c>
      <c r="T79" s="63" t="str">
        <f>IFERROR(Tablo5[[#This Row],[YOLLUK HARİÇ BASKI GRAMI]]/Tablo5[[#This Row],[KALIP GÖZ ADEDİ]]," ")</f>
        <v xml:space="preserve"> </v>
      </c>
      <c r="U79" s="63" t="str">
        <f t="shared" si="9"/>
        <v xml:space="preserve"> </v>
      </c>
      <c r="V79" s="63"/>
      <c r="W79" s="63" t="str">
        <f t="shared" si="8"/>
        <v xml:space="preserve"> </v>
      </c>
      <c r="X79" s="13">
        <f t="shared" si="10"/>
        <v>24</v>
      </c>
      <c r="Y79" s="14">
        <f t="shared" si="11"/>
        <v>0</v>
      </c>
      <c r="Z79" s="63" t="str">
        <f t="shared" si="12"/>
        <v xml:space="preserve"> </v>
      </c>
      <c r="AA79" s="63" t="str">
        <f t="shared" si="13"/>
        <v xml:space="preserve"> </v>
      </c>
    </row>
    <row r="80" spans="2:27">
      <c r="B80" s="63"/>
      <c r="C80" s="10" t="str">
        <f>IFERROR(VLOOKUP(Tablo5[[#This Row],[ÜRÜN KODU]],'YMKODLARI '!$A$1:$K$348,2,0)," ")</f>
        <v xml:space="preserve"> </v>
      </c>
      <c r="E80" s="63"/>
      <c r="H80" s="66" t="str">
        <f>IFERROR(VLOOKUP(Tablo5[[#This Row],[ÜRÜN KODU]],'YMKODLARI '!$A$1:$K$348,3,0)," ")</f>
        <v xml:space="preserve"> </v>
      </c>
      <c r="I80" s="66" t="str">
        <f>IFERROR(VLOOKUP(Tablo5[[#This Row],[ÜRÜN KODU]],'YMKODLARI '!$A$1:$K$348,4,0)," ")</f>
        <v xml:space="preserve"> </v>
      </c>
      <c r="J80" s="63"/>
      <c r="K80" s="66" t="str">
        <f>IFERROR(VLOOKUP(Tablo5[[#This Row],[ÜRÜN KODU]],'YMKODLARI '!$A$1:$K$348,9,0)," ")</f>
        <v xml:space="preserve"> </v>
      </c>
      <c r="L80" s="63" t="str">
        <f>IFERROR(VLOOKUP(Tablo5[[#This Row],[BOYA KODU]],Tablo14[#All],4,0)," ")</f>
        <v xml:space="preserve"> </v>
      </c>
      <c r="M80" s="63" t="str">
        <f>IFERROR(VLOOKUP(Tablo5[[#This Row],[BOYA KODU]],Tablo14[#All],6,0)," ")</f>
        <v xml:space="preserve"> </v>
      </c>
      <c r="N80" s="63" t="str">
        <f t="shared" si="7"/>
        <v xml:space="preserve"> </v>
      </c>
      <c r="O80" s="66" t="str">
        <f>IFERROR(VLOOKUP(Tablo5[[#This Row],[ÜRÜN KODU]],'YMKODLARI '!$A$1:$K$348,8,0)," ")</f>
        <v xml:space="preserve"> </v>
      </c>
      <c r="P80" s="63" t="str">
        <f>IFERROR(VLOOKUP(Tablo5[[#This Row],[HAMMADDE KODU]],Tablo1[#All],3,0)," ")</f>
        <v xml:space="preserve"> </v>
      </c>
      <c r="Q80" s="63" t="str">
        <f>IFERROR(VLOOKUP(Tablo5[[#This Row],[HAMMADDE KODU]],Tablo1[#All],4,0)," ")</f>
        <v xml:space="preserve"> </v>
      </c>
      <c r="R80" s="66" t="str">
        <f>IFERROR(VLOOKUP(Tablo5[[#This Row],[ÜRÜN KODU]],'YMKODLARI '!$A$1:$K$348,5,0)," ")</f>
        <v xml:space="preserve"> </v>
      </c>
      <c r="S80" s="66" t="str">
        <f>IFERROR(VLOOKUP(Tablo5[[#This Row],[ÜRÜN KODU]],'YMKODLARI '!$A$1:$K$348,6,0)," ")</f>
        <v xml:space="preserve"> </v>
      </c>
      <c r="T80" s="63" t="str">
        <f>IFERROR(Tablo5[[#This Row],[YOLLUK HARİÇ BASKI GRAMI]]/Tablo5[[#This Row],[KALIP GÖZ ADEDİ]]," ")</f>
        <v xml:space="preserve"> </v>
      </c>
      <c r="U80" s="63" t="str">
        <f t="shared" si="9"/>
        <v xml:space="preserve"> </v>
      </c>
      <c r="V80" s="63"/>
      <c r="W80" s="63" t="str">
        <f t="shared" si="8"/>
        <v xml:space="preserve"> </v>
      </c>
      <c r="X80" s="13">
        <f t="shared" si="10"/>
        <v>24</v>
      </c>
      <c r="Y80" s="14">
        <f t="shared" si="11"/>
        <v>0</v>
      </c>
      <c r="Z80" s="63" t="str">
        <f t="shared" si="12"/>
        <v xml:space="preserve"> </v>
      </c>
      <c r="AA80" s="63" t="str">
        <f t="shared" si="13"/>
        <v xml:space="preserve"> </v>
      </c>
    </row>
    <row r="81" spans="2:27">
      <c r="B81" s="63"/>
      <c r="C81" s="10" t="str">
        <f>IFERROR(VLOOKUP(Tablo5[[#This Row],[ÜRÜN KODU]],'YMKODLARI '!$A$1:$K$348,2,0)," ")</f>
        <v xml:space="preserve"> </v>
      </c>
      <c r="E81" s="63"/>
      <c r="H81" s="66" t="str">
        <f>IFERROR(VLOOKUP(Tablo5[[#This Row],[ÜRÜN KODU]],'YMKODLARI '!$A$1:$K$348,3,0)," ")</f>
        <v xml:space="preserve"> </v>
      </c>
      <c r="I81" s="66" t="str">
        <f>IFERROR(VLOOKUP(Tablo5[[#This Row],[ÜRÜN KODU]],'YMKODLARI '!$A$1:$K$348,4,0)," ")</f>
        <v xml:space="preserve"> </v>
      </c>
      <c r="J81" s="63"/>
      <c r="K81" s="66" t="str">
        <f>IFERROR(VLOOKUP(Tablo5[[#This Row],[ÜRÜN KODU]],'YMKODLARI '!$A$1:$K$348,9,0)," ")</f>
        <v xml:space="preserve"> </v>
      </c>
      <c r="L81" s="63" t="str">
        <f>IFERROR(VLOOKUP(Tablo5[[#This Row],[BOYA KODU]],Tablo14[#All],4,0)," ")</f>
        <v xml:space="preserve"> </v>
      </c>
      <c r="M81" s="63" t="str">
        <f>IFERROR(VLOOKUP(Tablo5[[#This Row],[BOYA KODU]],Tablo14[#All],6,0)," ")</f>
        <v xml:space="preserve"> </v>
      </c>
      <c r="N81" s="63" t="str">
        <f t="shared" si="7"/>
        <v xml:space="preserve"> </v>
      </c>
      <c r="O81" s="66" t="str">
        <f>IFERROR(VLOOKUP(Tablo5[[#This Row],[ÜRÜN KODU]],'YMKODLARI '!$A$1:$K$348,8,0)," ")</f>
        <v xml:space="preserve"> </v>
      </c>
      <c r="P81" s="63" t="str">
        <f>IFERROR(VLOOKUP(Tablo5[[#This Row],[HAMMADDE KODU]],Tablo1[#All],3,0)," ")</f>
        <v xml:space="preserve"> </v>
      </c>
      <c r="Q81" s="63" t="str">
        <f>IFERROR(VLOOKUP(Tablo5[[#This Row],[HAMMADDE KODU]],Tablo1[#All],4,0)," ")</f>
        <v xml:space="preserve"> </v>
      </c>
      <c r="R81" s="66" t="str">
        <f>IFERROR(VLOOKUP(Tablo5[[#This Row],[ÜRÜN KODU]],'YMKODLARI '!$A$1:$K$348,5,0)," ")</f>
        <v xml:space="preserve"> </v>
      </c>
      <c r="S81" s="66" t="str">
        <f>IFERROR(VLOOKUP(Tablo5[[#This Row],[ÜRÜN KODU]],'YMKODLARI '!$A$1:$K$348,6,0)," ")</f>
        <v xml:space="preserve"> </v>
      </c>
      <c r="T81" s="63" t="str">
        <f>IFERROR(Tablo5[[#This Row],[YOLLUK HARİÇ BASKI GRAMI]]/Tablo5[[#This Row],[KALIP GÖZ ADEDİ]]," ")</f>
        <v xml:space="preserve"> </v>
      </c>
      <c r="U81" s="63" t="str">
        <f t="shared" si="9"/>
        <v xml:space="preserve"> </v>
      </c>
      <c r="V81" s="63"/>
      <c r="W81" s="63" t="str">
        <f t="shared" si="8"/>
        <v xml:space="preserve"> </v>
      </c>
      <c r="X81" s="13">
        <f t="shared" si="10"/>
        <v>24</v>
      </c>
      <c r="Y81" s="14">
        <f t="shared" si="11"/>
        <v>0</v>
      </c>
      <c r="Z81" s="63" t="str">
        <f t="shared" si="12"/>
        <v xml:space="preserve"> </v>
      </c>
      <c r="AA81" s="63" t="str">
        <f t="shared" si="13"/>
        <v xml:space="preserve"> </v>
      </c>
    </row>
    <row r="82" spans="2:27">
      <c r="B82" s="63"/>
      <c r="C82" s="10" t="str">
        <f>IFERROR(VLOOKUP(Tablo5[[#This Row],[ÜRÜN KODU]],'YMKODLARI '!$A$1:$K$348,2,0)," ")</f>
        <v xml:space="preserve"> </v>
      </c>
      <c r="E82" s="63"/>
      <c r="H82" s="66" t="str">
        <f>IFERROR(VLOOKUP(Tablo5[[#This Row],[ÜRÜN KODU]],'YMKODLARI '!$A$1:$K$348,3,0)," ")</f>
        <v xml:space="preserve"> </v>
      </c>
      <c r="I82" s="66" t="str">
        <f>IFERROR(VLOOKUP(Tablo5[[#This Row],[ÜRÜN KODU]],'YMKODLARI '!$A$1:$K$348,4,0)," ")</f>
        <v xml:space="preserve"> </v>
      </c>
      <c r="J82" s="63"/>
      <c r="K82" s="66" t="str">
        <f>IFERROR(VLOOKUP(Tablo5[[#This Row],[ÜRÜN KODU]],'YMKODLARI '!$A$1:$K$348,9,0)," ")</f>
        <v xml:space="preserve"> </v>
      </c>
      <c r="L82" s="63" t="str">
        <f>IFERROR(VLOOKUP(Tablo5[[#This Row],[BOYA KODU]],Tablo14[#All],4,0)," ")</f>
        <v xml:space="preserve"> </v>
      </c>
      <c r="M82" s="63" t="str">
        <f>IFERROR(VLOOKUP(Tablo5[[#This Row],[BOYA KODU]],Tablo14[#All],6,0)," ")</f>
        <v xml:space="preserve"> </v>
      </c>
      <c r="N82" s="63" t="str">
        <f t="shared" si="7"/>
        <v xml:space="preserve"> </v>
      </c>
      <c r="O82" s="66" t="str">
        <f>IFERROR(VLOOKUP(Tablo5[[#This Row],[ÜRÜN KODU]],'YMKODLARI '!$A$1:$K$348,8,0)," ")</f>
        <v xml:space="preserve"> </v>
      </c>
      <c r="P82" s="63" t="str">
        <f>IFERROR(VLOOKUP(Tablo5[[#This Row],[HAMMADDE KODU]],Tablo1[#All],3,0)," ")</f>
        <v xml:space="preserve"> </v>
      </c>
      <c r="Q82" s="63" t="str">
        <f>IFERROR(VLOOKUP(Tablo5[[#This Row],[HAMMADDE KODU]],Tablo1[#All],4,0)," ")</f>
        <v xml:space="preserve"> </v>
      </c>
      <c r="R82" s="66" t="str">
        <f>IFERROR(VLOOKUP(Tablo5[[#This Row],[ÜRÜN KODU]],'YMKODLARI '!$A$1:$K$348,5,0)," ")</f>
        <v xml:space="preserve"> </v>
      </c>
      <c r="S82" s="66" t="str">
        <f>IFERROR(VLOOKUP(Tablo5[[#This Row],[ÜRÜN KODU]],'YMKODLARI '!$A$1:$K$348,6,0)," ")</f>
        <v xml:space="preserve"> </v>
      </c>
      <c r="T82" s="63" t="str">
        <f>IFERROR(Tablo5[[#This Row],[YOLLUK HARİÇ BASKI GRAMI]]/Tablo5[[#This Row],[KALIP GÖZ ADEDİ]]," ")</f>
        <v xml:space="preserve"> </v>
      </c>
      <c r="U82" s="63" t="str">
        <f t="shared" si="9"/>
        <v xml:space="preserve"> </v>
      </c>
      <c r="V82" s="63"/>
      <c r="W82" s="63" t="str">
        <f t="shared" si="8"/>
        <v xml:space="preserve"> </v>
      </c>
      <c r="X82" s="13">
        <f t="shared" si="10"/>
        <v>24</v>
      </c>
      <c r="Y82" s="14">
        <f t="shared" si="11"/>
        <v>0</v>
      </c>
      <c r="Z82" s="63" t="str">
        <f t="shared" si="12"/>
        <v xml:space="preserve"> </v>
      </c>
      <c r="AA82" s="63" t="str">
        <f t="shared" si="13"/>
        <v xml:space="preserve"> </v>
      </c>
    </row>
    <row r="83" spans="2:27">
      <c r="B83" s="63"/>
      <c r="C83" s="10" t="str">
        <f>IFERROR(VLOOKUP(Tablo5[[#This Row],[ÜRÜN KODU]],'YMKODLARI '!$A$1:$K$348,2,0)," ")</f>
        <v xml:space="preserve"> </v>
      </c>
      <c r="E83" s="63"/>
      <c r="H83" s="66" t="str">
        <f>IFERROR(VLOOKUP(Tablo5[[#This Row],[ÜRÜN KODU]],'YMKODLARI '!$A$1:$K$348,3,0)," ")</f>
        <v xml:space="preserve"> </v>
      </c>
      <c r="I83" s="66" t="str">
        <f>IFERROR(VLOOKUP(Tablo5[[#This Row],[ÜRÜN KODU]],'YMKODLARI '!$A$1:$K$348,4,0)," ")</f>
        <v xml:space="preserve"> </v>
      </c>
      <c r="J83" s="63"/>
      <c r="K83" s="66" t="str">
        <f>IFERROR(VLOOKUP(Tablo5[[#This Row],[ÜRÜN KODU]],'YMKODLARI '!$A$1:$K$348,9,0)," ")</f>
        <v xml:space="preserve"> </v>
      </c>
      <c r="L83" s="63" t="str">
        <f>IFERROR(VLOOKUP(Tablo5[[#This Row],[BOYA KODU]],Tablo14[#All],4,0)," ")</f>
        <v xml:space="preserve"> </v>
      </c>
      <c r="M83" s="63" t="str">
        <f>IFERROR(VLOOKUP(Tablo5[[#This Row],[BOYA KODU]],Tablo14[#All],6,0)," ")</f>
        <v xml:space="preserve"> </v>
      </c>
      <c r="N83" s="63" t="str">
        <f t="shared" si="7"/>
        <v xml:space="preserve"> </v>
      </c>
      <c r="O83" s="66" t="str">
        <f>IFERROR(VLOOKUP(Tablo5[[#This Row],[ÜRÜN KODU]],'YMKODLARI '!$A$1:$K$348,8,0)," ")</f>
        <v xml:space="preserve"> </v>
      </c>
      <c r="P83" s="63" t="str">
        <f>IFERROR(VLOOKUP(Tablo5[[#This Row],[HAMMADDE KODU]],Tablo1[#All],3,0)," ")</f>
        <v xml:space="preserve"> </v>
      </c>
      <c r="Q83" s="63" t="str">
        <f>IFERROR(VLOOKUP(Tablo5[[#This Row],[HAMMADDE KODU]],Tablo1[#All],4,0)," ")</f>
        <v xml:space="preserve"> </v>
      </c>
      <c r="R83" s="66" t="str">
        <f>IFERROR(VLOOKUP(Tablo5[[#This Row],[ÜRÜN KODU]],'YMKODLARI '!$A$1:$K$348,5,0)," ")</f>
        <v xml:space="preserve"> </v>
      </c>
      <c r="S83" s="66" t="str">
        <f>IFERROR(VLOOKUP(Tablo5[[#This Row],[ÜRÜN KODU]],'YMKODLARI '!$A$1:$K$348,6,0)," ")</f>
        <v xml:space="preserve"> </v>
      </c>
      <c r="T83" s="63" t="str">
        <f>IFERROR(Tablo5[[#This Row],[YOLLUK HARİÇ BASKI GRAMI]]/Tablo5[[#This Row],[KALIP GÖZ ADEDİ]]," ")</f>
        <v xml:space="preserve"> </v>
      </c>
      <c r="U83" s="63" t="str">
        <f t="shared" si="9"/>
        <v xml:space="preserve"> </v>
      </c>
      <c r="V83" s="63"/>
      <c r="W83" s="63" t="str">
        <f t="shared" si="8"/>
        <v xml:space="preserve"> </v>
      </c>
      <c r="X83" s="13">
        <f t="shared" si="10"/>
        <v>24</v>
      </c>
      <c r="Y83" s="14">
        <f t="shared" si="11"/>
        <v>0</v>
      </c>
      <c r="Z83" s="63" t="str">
        <f t="shared" si="12"/>
        <v xml:space="preserve"> </v>
      </c>
      <c r="AA83" s="63" t="str">
        <f t="shared" si="13"/>
        <v xml:space="preserve"> </v>
      </c>
    </row>
    <row r="84" spans="2:27">
      <c r="B84" s="63"/>
      <c r="C84" s="10" t="str">
        <f>IFERROR(VLOOKUP(Tablo5[[#This Row],[ÜRÜN KODU]],'YMKODLARI '!$A$1:$K$348,2,0)," ")</f>
        <v xml:space="preserve"> </v>
      </c>
      <c r="E84" s="63"/>
      <c r="H84" s="66" t="str">
        <f>IFERROR(VLOOKUP(Tablo5[[#This Row],[ÜRÜN KODU]],'YMKODLARI '!$A$1:$K$348,3,0)," ")</f>
        <v xml:space="preserve"> </v>
      </c>
      <c r="I84" s="66" t="str">
        <f>IFERROR(VLOOKUP(Tablo5[[#This Row],[ÜRÜN KODU]],'YMKODLARI '!$A$1:$K$348,4,0)," ")</f>
        <v xml:space="preserve"> </v>
      </c>
      <c r="J84" s="63"/>
      <c r="K84" s="66" t="str">
        <f>IFERROR(VLOOKUP(Tablo5[[#This Row],[ÜRÜN KODU]],'YMKODLARI '!$A$1:$K$348,9,0)," ")</f>
        <v xml:space="preserve"> </v>
      </c>
      <c r="L84" s="63" t="str">
        <f>IFERROR(VLOOKUP(Tablo5[[#This Row],[BOYA KODU]],Tablo14[#All],4,0)," ")</f>
        <v xml:space="preserve"> </v>
      </c>
      <c r="M84" s="63" t="str">
        <f>IFERROR(VLOOKUP(Tablo5[[#This Row],[BOYA KODU]],Tablo14[#All],6,0)," ")</f>
        <v xml:space="preserve"> </v>
      </c>
      <c r="N84" s="63" t="str">
        <f t="shared" si="7"/>
        <v xml:space="preserve"> </v>
      </c>
      <c r="O84" s="66" t="str">
        <f>IFERROR(VLOOKUP(Tablo5[[#This Row],[ÜRÜN KODU]],'YMKODLARI '!$A$1:$K$348,8,0)," ")</f>
        <v xml:space="preserve"> </v>
      </c>
      <c r="P84" s="63" t="str">
        <f>IFERROR(VLOOKUP(Tablo5[[#This Row],[HAMMADDE KODU]],Tablo1[#All],3,0)," ")</f>
        <v xml:space="preserve"> </v>
      </c>
      <c r="Q84" s="63" t="str">
        <f>IFERROR(VLOOKUP(Tablo5[[#This Row],[HAMMADDE KODU]],Tablo1[#All],4,0)," ")</f>
        <v xml:space="preserve"> </v>
      </c>
      <c r="R84" s="66" t="str">
        <f>IFERROR(VLOOKUP(Tablo5[[#This Row],[ÜRÜN KODU]],'YMKODLARI '!$A$1:$K$348,5,0)," ")</f>
        <v xml:space="preserve"> </v>
      </c>
      <c r="S84" s="66" t="str">
        <f>IFERROR(VLOOKUP(Tablo5[[#This Row],[ÜRÜN KODU]],'YMKODLARI '!$A$1:$K$348,6,0)," ")</f>
        <v xml:space="preserve"> </v>
      </c>
      <c r="T84" s="63" t="str">
        <f>IFERROR(Tablo5[[#This Row],[YOLLUK HARİÇ BASKI GRAMI]]/Tablo5[[#This Row],[KALIP GÖZ ADEDİ]]," ")</f>
        <v xml:space="preserve"> </v>
      </c>
      <c r="U84" s="63" t="str">
        <f t="shared" si="9"/>
        <v xml:space="preserve"> </v>
      </c>
      <c r="V84" s="63"/>
      <c r="W84" s="63" t="str">
        <f t="shared" si="8"/>
        <v xml:space="preserve"> </v>
      </c>
      <c r="X84" s="13">
        <f t="shared" si="10"/>
        <v>24</v>
      </c>
      <c r="Y84" s="14">
        <f t="shared" si="11"/>
        <v>0</v>
      </c>
      <c r="Z84" s="63" t="str">
        <f t="shared" si="12"/>
        <v xml:space="preserve"> </v>
      </c>
      <c r="AA84" s="63" t="str">
        <f t="shared" si="13"/>
        <v xml:space="preserve"> </v>
      </c>
    </row>
    <row r="85" spans="2:27">
      <c r="B85" s="63"/>
      <c r="C85" s="10" t="str">
        <f>IFERROR(VLOOKUP(Tablo5[[#This Row],[ÜRÜN KODU]],'YMKODLARI '!$A$1:$K$348,2,0)," ")</f>
        <v xml:space="preserve"> </v>
      </c>
      <c r="E85" s="63"/>
      <c r="H85" s="66" t="str">
        <f>IFERROR(VLOOKUP(Tablo5[[#This Row],[ÜRÜN KODU]],'YMKODLARI '!$A$1:$K$348,3,0)," ")</f>
        <v xml:space="preserve"> </v>
      </c>
      <c r="I85" s="66" t="str">
        <f>IFERROR(VLOOKUP(Tablo5[[#This Row],[ÜRÜN KODU]],'YMKODLARI '!$A$1:$K$348,4,0)," ")</f>
        <v xml:space="preserve"> </v>
      </c>
      <c r="J85" s="63"/>
      <c r="K85" s="66" t="str">
        <f>IFERROR(VLOOKUP(Tablo5[[#This Row],[ÜRÜN KODU]],'YMKODLARI '!$A$1:$K$348,9,0)," ")</f>
        <v xml:space="preserve"> </v>
      </c>
      <c r="L85" s="63" t="str">
        <f>IFERROR(VLOOKUP(Tablo5[[#This Row],[BOYA KODU]],Tablo14[#All],4,0)," ")</f>
        <v xml:space="preserve"> </v>
      </c>
      <c r="M85" s="63" t="str">
        <f>IFERROR(VLOOKUP(Tablo5[[#This Row],[BOYA KODU]],Tablo14[#All],6,0)," ")</f>
        <v xml:space="preserve"> </v>
      </c>
      <c r="N85" s="63" t="str">
        <f t="shared" si="7"/>
        <v xml:space="preserve"> </v>
      </c>
      <c r="O85" s="66" t="str">
        <f>IFERROR(VLOOKUP(Tablo5[[#This Row],[ÜRÜN KODU]],'YMKODLARI '!$A$1:$K$348,8,0)," ")</f>
        <v xml:space="preserve"> </v>
      </c>
      <c r="P85" s="63" t="str">
        <f>IFERROR(VLOOKUP(Tablo5[[#This Row],[HAMMADDE KODU]],Tablo1[#All],3,0)," ")</f>
        <v xml:space="preserve"> </v>
      </c>
      <c r="Q85" s="63" t="str">
        <f>IFERROR(VLOOKUP(Tablo5[[#This Row],[HAMMADDE KODU]],Tablo1[#All],4,0)," ")</f>
        <v xml:space="preserve"> </v>
      </c>
      <c r="R85" s="66" t="str">
        <f>IFERROR(VLOOKUP(Tablo5[[#This Row],[ÜRÜN KODU]],'YMKODLARI '!$A$1:$K$348,5,0)," ")</f>
        <v xml:space="preserve"> </v>
      </c>
      <c r="S85" s="66" t="str">
        <f>IFERROR(VLOOKUP(Tablo5[[#This Row],[ÜRÜN KODU]],'YMKODLARI '!$A$1:$K$348,6,0)," ")</f>
        <v xml:space="preserve"> </v>
      </c>
      <c r="T85" s="63" t="str">
        <f>IFERROR(Tablo5[[#This Row],[YOLLUK HARİÇ BASKI GRAMI]]/Tablo5[[#This Row],[KALIP GÖZ ADEDİ]]," ")</f>
        <v xml:space="preserve"> </v>
      </c>
      <c r="U85" s="63" t="str">
        <f t="shared" si="9"/>
        <v xml:space="preserve"> </v>
      </c>
      <c r="V85" s="63"/>
      <c r="W85" s="63" t="str">
        <f t="shared" si="8"/>
        <v xml:space="preserve"> </v>
      </c>
      <c r="X85" s="13">
        <f t="shared" si="10"/>
        <v>24</v>
      </c>
      <c r="Y85" s="14">
        <f t="shared" si="11"/>
        <v>0</v>
      </c>
      <c r="Z85" s="63" t="str">
        <f t="shared" si="12"/>
        <v xml:space="preserve"> </v>
      </c>
      <c r="AA85" s="63" t="str">
        <f t="shared" si="13"/>
        <v xml:space="preserve"> </v>
      </c>
    </row>
    <row r="86" spans="2:27">
      <c r="B86" s="63"/>
      <c r="C86" s="10" t="str">
        <f>IFERROR(VLOOKUP(Tablo5[[#This Row],[ÜRÜN KODU]],'YMKODLARI '!$A$1:$K$348,2,0)," ")</f>
        <v xml:space="preserve"> </v>
      </c>
      <c r="E86" s="63"/>
      <c r="H86" s="66" t="str">
        <f>IFERROR(VLOOKUP(Tablo5[[#This Row],[ÜRÜN KODU]],'YMKODLARI '!$A$1:$K$348,3,0)," ")</f>
        <v xml:space="preserve"> </v>
      </c>
      <c r="I86" s="66" t="str">
        <f>IFERROR(VLOOKUP(Tablo5[[#This Row],[ÜRÜN KODU]],'YMKODLARI '!$A$1:$K$348,4,0)," ")</f>
        <v xml:space="preserve"> </v>
      </c>
      <c r="J86" s="63"/>
      <c r="K86" s="66" t="str">
        <f>IFERROR(VLOOKUP(Tablo5[[#This Row],[ÜRÜN KODU]],'YMKODLARI '!$A$1:$K$348,9,0)," ")</f>
        <v xml:space="preserve"> </v>
      </c>
      <c r="L86" s="63" t="str">
        <f>IFERROR(VLOOKUP(Tablo5[[#This Row],[BOYA KODU]],Tablo14[#All],4,0)," ")</f>
        <v xml:space="preserve"> </v>
      </c>
      <c r="M86" s="63" t="str">
        <f>IFERROR(VLOOKUP(Tablo5[[#This Row],[BOYA KODU]],Tablo14[#All],6,0)," ")</f>
        <v xml:space="preserve"> </v>
      </c>
      <c r="N86" s="63" t="str">
        <f t="shared" si="7"/>
        <v xml:space="preserve"> </v>
      </c>
      <c r="O86" s="66" t="str">
        <f>IFERROR(VLOOKUP(Tablo5[[#This Row],[ÜRÜN KODU]],'YMKODLARI '!$A$1:$K$348,8,0)," ")</f>
        <v xml:space="preserve"> </v>
      </c>
      <c r="P86" s="63" t="str">
        <f>IFERROR(VLOOKUP(Tablo5[[#This Row],[HAMMADDE KODU]],Tablo1[#All],3,0)," ")</f>
        <v xml:space="preserve"> </v>
      </c>
      <c r="Q86" s="63" t="str">
        <f>IFERROR(VLOOKUP(Tablo5[[#This Row],[HAMMADDE KODU]],Tablo1[#All],4,0)," ")</f>
        <v xml:space="preserve"> </v>
      </c>
      <c r="R86" s="66" t="str">
        <f>IFERROR(VLOOKUP(Tablo5[[#This Row],[ÜRÜN KODU]],'YMKODLARI '!$A$1:$K$348,5,0)," ")</f>
        <v xml:space="preserve"> </v>
      </c>
      <c r="S86" s="66" t="str">
        <f>IFERROR(VLOOKUP(Tablo5[[#This Row],[ÜRÜN KODU]],'YMKODLARI '!$A$1:$K$348,6,0)," ")</f>
        <v xml:space="preserve"> </v>
      </c>
      <c r="T86" s="63" t="str">
        <f>IFERROR(Tablo5[[#This Row],[YOLLUK HARİÇ BASKI GRAMI]]/Tablo5[[#This Row],[KALIP GÖZ ADEDİ]]," ")</f>
        <v xml:space="preserve"> </v>
      </c>
      <c r="U86" s="63" t="str">
        <f t="shared" si="9"/>
        <v xml:space="preserve"> </v>
      </c>
      <c r="V86" s="63"/>
      <c r="W86" s="63" t="str">
        <f t="shared" si="8"/>
        <v xml:space="preserve"> </v>
      </c>
      <c r="X86" s="13">
        <f t="shared" si="10"/>
        <v>24</v>
      </c>
      <c r="Y86" s="14">
        <f t="shared" si="11"/>
        <v>0</v>
      </c>
      <c r="Z86" s="63" t="str">
        <f t="shared" si="12"/>
        <v xml:space="preserve"> </v>
      </c>
      <c r="AA86" s="63" t="str">
        <f t="shared" si="13"/>
        <v xml:space="preserve"> </v>
      </c>
    </row>
    <row r="87" spans="2:27">
      <c r="B87" s="63"/>
      <c r="C87" s="10" t="str">
        <f>IFERROR(VLOOKUP(Tablo5[[#This Row],[ÜRÜN KODU]],'YMKODLARI '!$A$1:$K$348,2,0)," ")</f>
        <v xml:space="preserve"> </v>
      </c>
      <c r="E87" s="63"/>
      <c r="H87" s="66" t="str">
        <f>IFERROR(VLOOKUP(Tablo5[[#This Row],[ÜRÜN KODU]],'YMKODLARI '!$A$1:$K$348,3,0)," ")</f>
        <v xml:space="preserve"> </v>
      </c>
      <c r="I87" s="66" t="str">
        <f>IFERROR(VLOOKUP(Tablo5[[#This Row],[ÜRÜN KODU]],'YMKODLARI '!$A$1:$K$348,4,0)," ")</f>
        <v xml:space="preserve"> </v>
      </c>
      <c r="J87" s="63"/>
      <c r="K87" s="66" t="str">
        <f>IFERROR(VLOOKUP(Tablo5[[#This Row],[ÜRÜN KODU]],'YMKODLARI '!$A$1:$K$348,9,0)," ")</f>
        <v xml:space="preserve"> </v>
      </c>
      <c r="L87" s="63" t="str">
        <f>IFERROR(VLOOKUP(Tablo5[[#This Row],[BOYA KODU]],Tablo14[#All],4,0)," ")</f>
        <v xml:space="preserve"> </v>
      </c>
      <c r="M87" s="63" t="str">
        <f>IFERROR(VLOOKUP(Tablo5[[#This Row],[BOYA KODU]],Tablo14[#All],6,0)," ")</f>
        <v xml:space="preserve"> </v>
      </c>
      <c r="N87" s="63" t="str">
        <f t="shared" si="7"/>
        <v xml:space="preserve"> </v>
      </c>
      <c r="O87" s="66" t="str">
        <f>IFERROR(VLOOKUP(Tablo5[[#This Row],[ÜRÜN KODU]],'YMKODLARI '!$A$1:$K$348,8,0)," ")</f>
        <v xml:space="preserve"> </v>
      </c>
      <c r="P87" s="63" t="str">
        <f>IFERROR(VLOOKUP(Tablo5[[#This Row],[HAMMADDE KODU]],Tablo1[#All],3,0)," ")</f>
        <v xml:space="preserve"> </v>
      </c>
      <c r="Q87" s="63" t="str">
        <f>IFERROR(VLOOKUP(Tablo5[[#This Row],[HAMMADDE KODU]],Tablo1[#All],4,0)," ")</f>
        <v xml:space="preserve"> </v>
      </c>
      <c r="R87" s="66" t="str">
        <f>IFERROR(VLOOKUP(Tablo5[[#This Row],[ÜRÜN KODU]],'YMKODLARI '!$A$1:$K$348,5,0)," ")</f>
        <v xml:space="preserve"> </v>
      </c>
      <c r="S87" s="66" t="str">
        <f>IFERROR(VLOOKUP(Tablo5[[#This Row],[ÜRÜN KODU]],'YMKODLARI '!$A$1:$K$348,6,0)," ")</f>
        <v xml:space="preserve"> </v>
      </c>
      <c r="T87" s="63" t="str">
        <f>IFERROR(Tablo5[[#This Row],[YOLLUK HARİÇ BASKI GRAMI]]/Tablo5[[#This Row],[KALIP GÖZ ADEDİ]]," ")</f>
        <v xml:space="preserve"> </v>
      </c>
      <c r="U87" s="63" t="str">
        <f t="shared" si="9"/>
        <v xml:space="preserve"> </v>
      </c>
      <c r="V87" s="63"/>
      <c r="W87" s="63" t="str">
        <f t="shared" si="8"/>
        <v xml:space="preserve"> </v>
      </c>
      <c r="X87" s="13">
        <f t="shared" si="10"/>
        <v>24</v>
      </c>
      <c r="Y87" s="14">
        <f t="shared" si="11"/>
        <v>0</v>
      </c>
      <c r="Z87" s="63" t="str">
        <f t="shared" si="12"/>
        <v xml:space="preserve"> </v>
      </c>
      <c r="AA87" s="63" t="str">
        <f t="shared" si="13"/>
        <v xml:space="preserve"> </v>
      </c>
    </row>
    <row r="88" spans="2:27">
      <c r="B88" s="63"/>
      <c r="C88" s="10" t="str">
        <f>IFERROR(VLOOKUP(Tablo5[[#This Row],[ÜRÜN KODU]],'YMKODLARI '!$A$1:$K$348,2,0)," ")</f>
        <v xml:space="preserve"> </v>
      </c>
      <c r="E88" s="63"/>
      <c r="H88" s="66" t="str">
        <f>IFERROR(VLOOKUP(Tablo5[[#This Row],[ÜRÜN KODU]],'YMKODLARI '!$A$1:$K$348,3,0)," ")</f>
        <v xml:space="preserve"> </v>
      </c>
      <c r="I88" s="66" t="str">
        <f>IFERROR(VLOOKUP(Tablo5[[#This Row],[ÜRÜN KODU]],'YMKODLARI '!$A$1:$K$348,4,0)," ")</f>
        <v xml:space="preserve"> </v>
      </c>
      <c r="J88" s="63"/>
      <c r="K88" s="66" t="str">
        <f>IFERROR(VLOOKUP(Tablo5[[#This Row],[ÜRÜN KODU]],'YMKODLARI '!$A$1:$K$348,9,0)," ")</f>
        <v xml:space="preserve"> </v>
      </c>
      <c r="L88" s="63" t="str">
        <f>IFERROR(VLOOKUP(Tablo5[[#This Row],[BOYA KODU]],Tablo14[#All],4,0)," ")</f>
        <v xml:space="preserve"> </v>
      </c>
      <c r="M88" s="63" t="str">
        <f>IFERROR(VLOOKUP(Tablo5[[#This Row],[BOYA KODU]],Tablo14[#All],6,0)," ")</f>
        <v xml:space="preserve"> </v>
      </c>
      <c r="N88" s="63" t="str">
        <f t="shared" si="7"/>
        <v xml:space="preserve"> </v>
      </c>
      <c r="O88" s="66" t="str">
        <f>IFERROR(VLOOKUP(Tablo5[[#This Row],[ÜRÜN KODU]],'YMKODLARI '!$A$1:$K$348,8,0)," ")</f>
        <v xml:space="preserve"> </v>
      </c>
      <c r="P88" s="63" t="str">
        <f>IFERROR(VLOOKUP(Tablo5[[#This Row],[HAMMADDE KODU]],Tablo1[#All],3,0)," ")</f>
        <v xml:space="preserve"> </v>
      </c>
      <c r="Q88" s="63" t="str">
        <f>IFERROR(VLOOKUP(Tablo5[[#This Row],[HAMMADDE KODU]],Tablo1[#All],4,0)," ")</f>
        <v xml:space="preserve"> </v>
      </c>
      <c r="R88" s="66" t="str">
        <f>IFERROR(VLOOKUP(Tablo5[[#This Row],[ÜRÜN KODU]],'YMKODLARI '!$A$1:$K$348,5,0)," ")</f>
        <v xml:space="preserve"> </v>
      </c>
      <c r="S88" s="66" t="str">
        <f>IFERROR(VLOOKUP(Tablo5[[#This Row],[ÜRÜN KODU]],'YMKODLARI '!$A$1:$K$348,6,0)," ")</f>
        <v xml:space="preserve"> </v>
      </c>
      <c r="T88" s="63" t="str">
        <f>IFERROR(Tablo5[[#This Row],[YOLLUK HARİÇ BASKI GRAMI]]/Tablo5[[#This Row],[KALIP GÖZ ADEDİ]]," ")</f>
        <v xml:space="preserve"> </v>
      </c>
      <c r="U88" s="63" t="str">
        <f t="shared" si="9"/>
        <v xml:space="preserve"> </v>
      </c>
      <c r="V88" s="63"/>
      <c r="W88" s="63" t="str">
        <f t="shared" si="8"/>
        <v xml:space="preserve"> </v>
      </c>
      <c r="X88" s="13">
        <f t="shared" si="10"/>
        <v>24</v>
      </c>
      <c r="Y88" s="14">
        <f t="shared" si="11"/>
        <v>0</v>
      </c>
      <c r="Z88" s="63" t="str">
        <f t="shared" si="12"/>
        <v xml:space="preserve"> </v>
      </c>
      <c r="AA88" s="63" t="str">
        <f t="shared" si="13"/>
        <v xml:space="preserve"> </v>
      </c>
    </row>
    <row r="89" spans="2:27">
      <c r="B89" s="63"/>
      <c r="C89" s="10" t="str">
        <f>IFERROR(VLOOKUP(Tablo5[[#This Row],[ÜRÜN KODU]],'YMKODLARI '!$A$1:$K$348,2,0)," ")</f>
        <v xml:space="preserve"> </v>
      </c>
      <c r="E89" s="63"/>
      <c r="H89" s="66" t="str">
        <f>IFERROR(VLOOKUP(Tablo5[[#This Row],[ÜRÜN KODU]],'YMKODLARI '!$A$1:$K$348,3,0)," ")</f>
        <v xml:space="preserve"> </v>
      </c>
      <c r="I89" s="66" t="str">
        <f>IFERROR(VLOOKUP(Tablo5[[#This Row],[ÜRÜN KODU]],'YMKODLARI '!$A$1:$K$348,4,0)," ")</f>
        <v xml:space="preserve"> </v>
      </c>
      <c r="J89" s="63"/>
      <c r="K89" s="66" t="str">
        <f>IFERROR(VLOOKUP(Tablo5[[#This Row],[ÜRÜN KODU]],'YMKODLARI '!$A$1:$K$348,9,0)," ")</f>
        <v xml:space="preserve"> </v>
      </c>
      <c r="L89" s="63" t="str">
        <f>IFERROR(VLOOKUP(Tablo5[[#This Row],[BOYA KODU]],Tablo14[#All],4,0)," ")</f>
        <v xml:space="preserve"> </v>
      </c>
      <c r="M89" s="63" t="str">
        <f>IFERROR(VLOOKUP(Tablo5[[#This Row],[BOYA KODU]],Tablo14[#All],6,0)," ")</f>
        <v xml:space="preserve"> </v>
      </c>
      <c r="N89" s="63" t="str">
        <f t="shared" si="7"/>
        <v xml:space="preserve"> </v>
      </c>
      <c r="O89" s="66" t="str">
        <f>IFERROR(VLOOKUP(Tablo5[[#This Row],[ÜRÜN KODU]],'YMKODLARI '!$A$1:$K$348,8,0)," ")</f>
        <v xml:space="preserve"> </v>
      </c>
      <c r="P89" s="63" t="str">
        <f>IFERROR(VLOOKUP(Tablo5[[#This Row],[HAMMADDE KODU]],Tablo1[#All],3,0)," ")</f>
        <v xml:space="preserve"> </v>
      </c>
      <c r="Q89" s="63" t="str">
        <f>IFERROR(VLOOKUP(Tablo5[[#This Row],[HAMMADDE KODU]],Tablo1[#All],4,0)," ")</f>
        <v xml:space="preserve"> </v>
      </c>
      <c r="R89" s="66" t="str">
        <f>IFERROR(VLOOKUP(Tablo5[[#This Row],[ÜRÜN KODU]],'YMKODLARI '!$A$1:$K$348,5,0)," ")</f>
        <v xml:space="preserve"> </v>
      </c>
      <c r="S89" s="66" t="str">
        <f>IFERROR(VLOOKUP(Tablo5[[#This Row],[ÜRÜN KODU]],'YMKODLARI '!$A$1:$K$348,6,0)," ")</f>
        <v xml:space="preserve"> </v>
      </c>
      <c r="T89" s="63" t="str">
        <f>IFERROR(Tablo5[[#This Row],[YOLLUK HARİÇ BASKI GRAMI]]/Tablo5[[#This Row],[KALIP GÖZ ADEDİ]]," ")</f>
        <v xml:space="preserve"> </v>
      </c>
      <c r="U89" s="63" t="str">
        <f t="shared" si="9"/>
        <v xml:space="preserve"> </v>
      </c>
      <c r="V89" s="63"/>
      <c r="W89" s="63" t="str">
        <f t="shared" si="8"/>
        <v xml:space="preserve"> </v>
      </c>
      <c r="X89" s="13">
        <f t="shared" si="10"/>
        <v>24</v>
      </c>
      <c r="Y89" s="14">
        <f t="shared" si="11"/>
        <v>0</v>
      </c>
      <c r="Z89" s="63" t="str">
        <f t="shared" si="12"/>
        <v xml:space="preserve"> </v>
      </c>
      <c r="AA89" s="63" t="str">
        <f t="shared" si="13"/>
        <v xml:space="preserve"> </v>
      </c>
    </row>
    <row r="90" spans="2:27">
      <c r="B90" s="63"/>
      <c r="C90" s="10" t="str">
        <f>IFERROR(VLOOKUP(Tablo5[[#This Row],[ÜRÜN KODU]],'YMKODLARI '!$A$1:$K$348,2,0)," ")</f>
        <v xml:space="preserve"> </v>
      </c>
      <c r="E90" s="63"/>
      <c r="H90" s="66" t="str">
        <f>IFERROR(VLOOKUP(Tablo5[[#This Row],[ÜRÜN KODU]],'YMKODLARI '!$A$1:$K$348,3,0)," ")</f>
        <v xml:space="preserve"> </v>
      </c>
      <c r="I90" s="66" t="str">
        <f>IFERROR(VLOOKUP(Tablo5[[#This Row],[ÜRÜN KODU]],'YMKODLARI '!$A$1:$K$348,4,0)," ")</f>
        <v xml:space="preserve"> </v>
      </c>
      <c r="J90" s="63"/>
      <c r="K90" s="66" t="str">
        <f>IFERROR(VLOOKUP(Tablo5[[#This Row],[ÜRÜN KODU]],'YMKODLARI '!$A$1:$K$348,9,0)," ")</f>
        <v xml:space="preserve"> </v>
      </c>
      <c r="L90" s="63" t="str">
        <f>IFERROR(VLOOKUP(Tablo5[[#This Row],[BOYA KODU]],Tablo14[#All],4,0)," ")</f>
        <v xml:space="preserve"> </v>
      </c>
      <c r="M90" s="63" t="str">
        <f>IFERROR(VLOOKUP(Tablo5[[#This Row],[BOYA KODU]],Tablo14[#All],6,0)," ")</f>
        <v xml:space="preserve"> </v>
      </c>
      <c r="N90" s="63" t="str">
        <f t="shared" si="7"/>
        <v xml:space="preserve"> </v>
      </c>
      <c r="O90" s="66" t="str">
        <f>IFERROR(VLOOKUP(Tablo5[[#This Row],[ÜRÜN KODU]],'YMKODLARI '!$A$1:$K$348,8,0)," ")</f>
        <v xml:space="preserve"> </v>
      </c>
      <c r="P90" s="63" t="str">
        <f>IFERROR(VLOOKUP(Tablo5[[#This Row],[HAMMADDE KODU]],Tablo1[#All],3,0)," ")</f>
        <v xml:space="preserve"> </v>
      </c>
      <c r="Q90" s="63" t="str">
        <f>IFERROR(VLOOKUP(Tablo5[[#This Row],[HAMMADDE KODU]],Tablo1[#All],4,0)," ")</f>
        <v xml:space="preserve"> </v>
      </c>
      <c r="R90" s="66" t="str">
        <f>IFERROR(VLOOKUP(Tablo5[[#This Row],[ÜRÜN KODU]],'YMKODLARI '!$A$1:$K$348,5,0)," ")</f>
        <v xml:space="preserve"> </v>
      </c>
      <c r="S90" s="66" t="str">
        <f>IFERROR(VLOOKUP(Tablo5[[#This Row],[ÜRÜN KODU]],'YMKODLARI '!$A$1:$K$348,6,0)," ")</f>
        <v xml:space="preserve"> </v>
      </c>
      <c r="T90" s="63" t="str">
        <f>IFERROR(Tablo5[[#This Row],[YOLLUK HARİÇ BASKI GRAMI]]/Tablo5[[#This Row],[KALIP GÖZ ADEDİ]]," ")</f>
        <v xml:space="preserve"> </v>
      </c>
      <c r="U90" s="63" t="str">
        <f t="shared" si="9"/>
        <v xml:space="preserve"> </v>
      </c>
      <c r="V90" s="63"/>
      <c r="W90" s="63" t="str">
        <f t="shared" si="8"/>
        <v xml:space="preserve"> </v>
      </c>
      <c r="X90" s="13">
        <f t="shared" si="10"/>
        <v>24</v>
      </c>
      <c r="Y90" s="14">
        <f t="shared" si="11"/>
        <v>0</v>
      </c>
      <c r="Z90" s="63" t="str">
        <f t="shared" si="12"/>
        <v xml:space="preserve"> </v>
      </c>
      <c r="AA90" s="63" t="str">
        <f t="shared" si="13"/>
        <v xml:space="preserve"> </v>
      </c>
    </row>
    <row r="91" spans="2:27">
      <c r="B91" s="63"/>
      <c r="C91" s="10" t="str">
        <f>IFERROR(VLOOKUP(Tablo5[[#This Row],[ÜRÜN KODU]],'YMKODLARI '!$A$1:$K$348,2,0)," ")</f>
        <v xml:space="preserve"> </v>
      </c>
      <c r="E91" s="63"/>
      <c r="H91" s="66" t="str">
        <f>IFERROR(VLOOKUP(Tablo5[[#This Row],[ÜRÜN KODU]],'YMKODLARI '!$A$1:$K$348,3,0)," ")</f>
        <v xml:space="preserve"> </v>
      </c>
      <c r="I91" s="66" t="str">
        <f>IFERROR(VLOOKUP(Tablo5[[#This Row],[ÜRÜN KODU]],'YMKODLARI '!$A$1:$K$348,4,0)," ")</f>
        <v xml:space="preserve"> </v>
      </c>
      <c r="J91" s="63"/>
      <c r="K91" s="66" t="str">
        <f>IFERROR(VLOOKUP(Tablo5[[#This Row],[ÜRÜN KODU]],'YMKODLARI '!$A$1:$K$348,9,0)," ")</f>
        <v xml:space="preserve"> </v>
      </c>
      <c r="L91" s="63" t="str">
        <f>IFERROR(VLOOKUP(Tablo5[[#This Row],[BOYA KODU]],Tablo14[#All],4,0)," ")</f>
        <v xml:space="preserve"> </v>
      </c>
      <c r="M91" s="63" t="str">
        <f>IFERROR(VLOOKUP(Tablo5[[#This Row],[BOYA KODU]],Tablo14[#All],6,0)," ")</f>
        <v xml:space="preserve"> </v>
      </c>
      <c r="N91" s="63" t="str">
        <f t="shared" si="7"/>
        <v xml:space="preserve"> </v>
      </c>
      <c r="O91" s="66" t="str">
        <f>IFERROR(VLOOKUP(Tablo5[[#This Row],[ÜRÜN KODU]],'YMKODLARI '!$A$1:$K$348,8,0)," ")</f>
        <v xml:space="preserve"> </v>
      </c>
      <c r="P91" s="63" t="str">
        <f>IFERROR(VLOOKUP(Tablo5[[#This Row],[HAMMADDE KODU]],Tablo1[#All],3,0)," ")</f>
        <v xml:space="preserve"> </v>
      </c>
      <c r="Q91" s="63" t="str">
        <f>IFERROR(VLOOKUP(Tablo5[[#This Row],[HAMMADDE KODU]],Tablo1[#All],4,0)," ")</f>
        <v xml:space="preserve"> </v>
      </c>
      <c r="R91" s="66" t="str">
        <f>IFERROR(VLOOKUP(Tablo5[[#This Row],[ÜRÜN KODU]],'YMKODLARI '!$A$1:$K$348,5,0)," ")</f>
        <v xml:space="preserve"> </v>
      </c>
      <c r="S91" s="66" t="str">
        <f>IFERROR(VLOOKUP(Tablo5[[#This Row],[ÜRÜN KODU]],'YMKODLARI '!$A$1:$K$348,6,0)," ")</f>
        <v xml:space="preserve"> </v>
      </c>
      <c r="T91" s="63" t="str">
        <f>IFERROR(Tablo5[[#This Row],[YOLLUK HARİÇ BASKI GRAMI]]/Tablo5[[#This Row],[KALIP GÖZ ADEDİ]]," ")</f>
        <v xml:space="preserve"> </v>
      </c>
      <c r="U91" s="63" t="str">
        <f t="shared" si="9"/>
        <v xml:space="preserve"> </v>
      </c>
      <c r="V91" s="63"/>
      <c r="W91" s="63" t="str">
        <f t="shared" si="8"/>
        <v xml:space="preserve"> </v>
      </c>
      <c r="X91" s="13">
        <f t="shared" si="10"/>
        <v>24</v>
      </c>
      <c r="Y91" s="14">
        <f t="shared" si="11"/>
        <v>0</v>
      </c>
      <c r="Z91" s="63" t="str">
        <f t="shared" si="12"/>
        <v xml:space="preserve"> </v>
      </c>
      <c r="AA91" s="63" t="str">
        <f t="shared" si="13"/>
        <v xml:space="preserve"> </v>
      </c>
    </row>
    <row r="92" spans="2:27">
      <c r="B92" s="63"/>
      <c r="C92" s="10" t="str">
        <f>IFERROR(VLOOKUP(Tablo5[[#This Row],[ÜRÜN KODU]],'YMKODLARI '!$A$1:$K$348,2,0)," ")</f>
        <v xml:space="preserve"> </v>
      </c>
      <c r="E92" s="63"/>
      <c r="H92" s="66" t="str">
        <f>IFERROR(VLOOKUP(Tablo5[[#This Row],[ÜRÜN KODU]],'YMKODLARI '!$A$1:$K$348,3,0)," ")</f>
        <v xml:space="preserve"> </v>
      </c>
      <c r="I92" s="66" t="str">
        <f>IFERROR(VLOOKUP(Tablo5[[#This Row],[ÜRÜN KODU]],'YMKODLARI '!$A$1:$K$348,4,0)," ")</f>
        <v xml:space="preserve"> </v>
      </c>
      <c r="J92" s="63"/>
      <c r="K92" s="66" t="str">
        <f>IFERROR(VLOOKUP(Tablo5[[#This Row],[ÜRÜN KODU]],'YMKODLARI '!$A$1:$K$348,9,0)," ")</f>
        <v xml:space="preserve"> </v>
      </c>
      <c r="L92" s="63" t="str">
        <f>IFERROR(VLOOKUP(Tablo5[[#This Row],[BOYA KODU]],Tablo14[#All],4,0)," ")</f>
        <v xml:space="preserve"> </v>
      </c>
      <c r="M92" s="63" t="str">
        <f>IFERROR(VLOOKUP(Tablo5[[#This Row],[BOYA KODU]],Tablo14[#All],6,0)," ")</f>
        <v xml:space="preserve"> </v>
      </c>
      <c r="N92" s="63" t="str">
        <f t="shared" si="7"/>
        <v xml:space="preserve"> </v>
      </c>
      <c r="O92" s="66" t="str">
        <f>IFERROR(VLOOKUP(Tablo5[[#This Row],[ÜRÜN KODU]],'YMKODLARI '!$A$1:$K$348,8,0)," ")</f>
        <v xml:space="preserve"> </v>
      </c>
      <c r="P92" s="63" t="str">
        <f>IFERROR(VLOOKUP(Tablo5[[#This Row],[HAMMADDE KODU]],Tablo1[#All],3,0)," ")</f>
        <v xml:space="preserve"> </v>
      </c>
      <c r="Q92" s="63" t="str">
        <f>IFERROR(VLOOKUP(Tablo5[[#This Row],[HAMMADDE KODU]],Tablo1[#All],4,0)," ")</f>
        <v xml:space="preserve"> </v>
      </c>
      <c r="R92" s="66" t="str">
        <f>IFERROR(VLOOKUP(Tablo5[[#This Row],[ÜRÜN KODU]],'YMKODLARI '!$A$1:$K$348,5,0)," ")</f>
        <v xml:space="preserve"> </v>
      </c>
      <c r="S92" s="66" t="str">
        <f>IFERROR(VLOOKUP(Tablo5[[#This Row],[ÜRÜN KODU]],'YMKODLARI '!$A$1:$K$348,6,0)," ")</f>
        <v xml:space="preserve"> </v>
      </c>
      <c r="T92" s="63" t="str">
        <f>IFERROR(Tablo5[[#This Row],[YOLLUK HARİÇ BASKI GRAMI]]/Tablo5[[#This Row],[KALIP GÖZ ADEDİ]]," ")</f>
        <v xml:space="preserve"> </v>
      </c>
      <c r="U92" s="63" t="str">
        <f t="shared" si="9"/>
        <v xml:space="preserve"> </v>
      </c>
      <c r="V92" s="63"/>
      <c r="W92" s="63" t="str">
        <f t="shared" si="8"/>
        <v xml:space="preserve"> </v>
      </c>
      <c r="X92" s="13">
        <f t="shared" si="10"/>
        <v>24</v>
      </c>
      <c r="Y92" s="14">
        <f t="shared" si="11"/>
        <v>0</v>
      </c>
      <c r="Z92" s="63" t="str">
        <f t="shared" si="12"/>
        <v xml:space="preserve"> </v>
      </c>
      <c r="AA92" s="63" t="str">
        <f t="shared" si="13"/>
        <v xml:space="preserve"> </v>
      </c>
    </row>
    <row r="93" spans="2:27">
      <c r="B93" s="63"/>
      <c r="C93" s="10" t="str">
        <f>IFERROR(VLOOKUP(Tablo5[[#This Row],[ÜRÜN KODU]],'YMKODLARI '!$A$1:$K$348,2,0)," ")</f>
        <v xml:space="preserve"> </v>
      </c>
      <c r="E93" s="63"/>
      <c r="H93" s="66" t="str">
        <f>IFERROR(VLOOKUP(Tablo5[[#This Row],[ÜRÜN KODU]],'YMKODLARI '!$A$1:$K$348,3,0)," ")</f>
        <v xml:space="preserve"> </v>
      </c>
      <c r="I93" s="66" t="str">
        <f>IFERROR(VLOOKUP(Tablo5[[#This Row],[ÜRÜN KODU]],'YMKODLARI '!$A$1:$K$348,4,0)," ")</f>
        <v xml:space="preserve"> </v>
      </c>
      <c r="J93" s="63"/>
      <c r="K93" s="66" t="str">
        <f>IFERROR(VLOOKUP(Tablo5[[#This Row],[ÜRÜN KODU]],'YMKODLARI '!$A$1:$K$348,9,0)," ")</f>
        <v xml:space="preserve"> </v>
      </c>
      <c r="L93" s="63" t="str">
        <f>IFERROR(VLOOKUP(Tablo5[[#This Row],[BOYA KODU]],Tablo14[#All],4,0)," ")</f>
        <v xml:space="preserve"> </v>
      </c>
      <c r="M93" s="63" t="str">
        <f>IFERROR(VLOOKUP(Tablo5[[#This Row],[BOYA KODU]],Tablo14[#All],6,0)," ")</f>
        <v xml:space="preserve"> </v>
      </c>
      <c r="N93" s="63" t="str">
        <f t="shared" si="7"/>
        <v xml:space="preserve"> </v>
      </c>
      <c r="O93" s="66" t="str">
        <f>IFERROR(VLOOKUP(Tablo5[[#This Row],[ÜRÜN KODU]],'YMKODLARI '!$A$1:$K$348,8,0)," ")</f>
        <v xml:space="preserve"> </v>
      </c>
      <c r="P93" s="63" t="str">
        <f>IFERROR(VLOOKUP(Tablo5[[#This Row],[HAMMADDE KODU]],Tablo1[#All],3,0)," ")</f>
        <v xml:space="preserve"> </v>
      </c>
      <c r="Q93" s="63" t="str">
        <f>IFERROR(VLOOKUP(Tablo5[[#This Row],[HAMMADDE KODU]],Tablo1[#All],4,0)," ")</f>
        <v xml:space="preserve"> </v>
      </c>
      <c r="R93" s="66" t="str">
        <f>IFERROR(VLOOKUP(Tablo5[[#This Row],[ÜRÜN KODU]],'YMKODLARI '!$A$1:$K$348,5,0)," ")</f>
        <v xml:space="preserve"> </v>
      </c>
      <c r="S93" s="66" t="str">
        <f>IFERROR(VLOOKUP(Tablo5[[#This Row],[ÜRÜN KODU]],'YMKODLARI '!$A$1:$K$348,6,0)," ")</f>
        <v xml:space="preserve"> </v>
      </c>
      <c r="T93" s="63" t="str">
        <f>IFERROR(Tablo5[[#This Row],[YOLLUK HARİÇ BASKI GRAMI]]/Tablo5[[#This Row],[KALIP GÖZ ADEDİ]]," ")</f>
        <v xml:space="preserve"> </v>
      </c>
      <c r="U93" s="63" t="str">
        <f t="shared" si="9"/>
        <v xml:space="preserve"> </v>
      </c>
      <c r="V93" s="63"/>
      <c r="W93" s="63" t="str">
        <f t="shared" si="8"/>
        <v xml:space="preserve"> </v>
      </c>
      <c r="X93" s="13">
        <f t="shared" si="10"/>
        <v>24</v>
      </c>
      <c r="Y93" s="14">
        <f t="shared" si="11"/>
        <v>0</v>
      </c>
      <c r="Z93" s="63" t="str">
        <f t="shared" si="12"/>
        <v xml:space="preserve"> </v>
      </c>
      <c r="AA93" s="63" t="str">
        <f t="shared" si="13"/>
        <v xml:space="preserve"> </v>
      </c>
    </row>
    <row r="94" spans="2:27">
      <c r="B94" s="63"/>
      <c r="C94" s="10" t="str">
        <f>IFERROR(VLOOKUP(Tablo5[[#This Row],[ÜRÜN KODU]],'YMKODLARI '!$A$1:$K$348,2,0)," ")</f>
        <v xml:space="preserve"> </v>
      </c>
      <c r="E94" s="63"/>
      <c r="H94" s="66" t="str">
        <f>IFERROR(VLOOKUP(Tablo5[[#This Row],[ÜRÜN KODU]],'YMKODLARI '!$A$1:$K$348,3,0)," ")</f>
        <v xml:space="preserve"> </v>
      </c>
      <c r="I94" s="66" t="str">
        <f>IFERROR(VLOOKUP(Tablo5[[#This Row],[ÜRÜN KODU]],'YMKODLARI '!$A$1:$K$348,4,0)," ")</f>
        <v xml:space="preserve"> </v>
      </c>
      <c r="J94" s="63"/>
      <c r="K94" s="66" t="str">
        <f>IFERROR(VLOOKUP(Tablo5[[#This Row],[ÜRÜN KODU]],'YMKODLARI '!$A$1:$K$348,9,0)," ")</f>
        <v xml:space="preserve"> </v>
      </c>
      <c r="L94" s="63" t="str">
        <f>IFERROR(VLOOKUP(Tablo5[[#This Row],[BOYA KODU]],Tablo14[#All],4,0)," ")</f>
        <v xml:space="preserve"> </v>
      </c>
      <c r="M94" s="63" t="str">
        <f>IFERROR(VLOOKUP(Tablo5[[#This Row],[BOYA KODU]],Tablo14[#All],6,0)," ")</f>
        <v xml:space="preserve"> </v>
      </c>
      <c r="N94" s="63" t="str">
        <f t="shared" si="7"/>
        <v xml:space="preserve"> </v>
      </c>
      <c r="O94" s="66" t="str">
        <f>IFERROR(VLOOKUP(Tablo5[[#This Row],[ÜRÜN KODU]],'YMKODLARI '!$A$1:$K$348,8,0)," ")</f>
        <v xml:space="preserve"> </v>
      </c>
      <c r="P94" s="63" t="str">
        <f>IFERROR(VLOOKUP(Tablo5[[#This Row],[HAMMADDE KODU]],Tablo1[#All],3,0)," ")</f>
        <v xml:space="preserve"> </v>
      </c>
      <c r="Q94" s="63" t="str">
        <f>IFERROR(VLOOKUP(Tablo5[[#This Row],[HAMMADDE KODU]],Tablo1[#All],4,0)," ")</f>
        <v xml:space="preserve"> </v>
      </c>
      <c r="R94" s="66" t="str">
        <f>IFERROR(VLOOKUP(Tablo5[[#This Row],[ÜRÜN KODU]],'YMKODLARI '!$A$1:$K$348,5,0)," ")</f>
        <v xml:space="preserve"> </v>
      </c>
      <c r="S94" s="66" t="str">
        <f>IFERROR(VLOOKUP(Tablo5[[#This Row],[ÜRÜN KODU]],'YMKODLARI '!$A$1:$K$348,6,0)," ")</f>
        <v xml:space="preserve"> </v>
      </c>
      <c r="T94" s="63" t="str">
        <f>IFERROR(Tablo5[[#This Row],[YOLLUK HARİÇ BASKI GRAMI]]/Tablo5[[#This Row],[KALIP GÖZ ADEDİ]]," ")</f>
        <v xml:space="preserve"> </v>
      </c>
      <c r="U94" s="63" t="str">
        <f t="shared" si="9"/>
        <v xml:space="preserve"> </v>
      </c>
      <c r="V94" s="63"/>
      <c r="W94" s="63" t="str">
        <f t="shared" si="8"/>
        <v xml:space="preserve"> </v>
      </c>
      <c r="X94" s="13">
        <f t="shared" si="10"/>
        <v>24</v>
      </c>
      <c r="Y94" s="14">
        <f t="shared" si="11"/>
        <v>0</v>
      </c>
      <c r="Z94" s="63" t="str">
        <f t="shared" si="12"/>
        <v xml:space="preserve"> </v>
      </c>
      <c r="AA94" s="63" t="str">
        <f t="shared" si="13"/>
        <v xml:space="preserve"> </v>
      </c>
    </row>
    <row r="95" spans="2:27">
      <c r="B95" s="63"/>
      <c r="C95" s="10" t="str">
        <f>IFERROR(VLOOKUP(Tablo5[[#This Row],[ÜRÜN KODU]],'YMKODLARI '!$A$1:$K$348,2,0)," ")</f>
        <v xml:space="preserve"> </v>
      </c>
      <c r="E95" s="63"/>
      <c r="H95" s="66" t="str">
        <f>IFERROR(VLOOKUP(Tablo5[[#This Row],[ÜRÜN KODU]],'YMKODLARI '!$A$1:$K$348,3,0)," ")</f>
        <v xml:space="preserve"> </v>
      </c>
      <c r="I95" s="66" t="str">
        <f>IFERROR(VLOOKUP(Tablo5[[#This Row],[ÜRÜN KODU]],'YMKODLARI '!$A$1:$K$348,4,0)," ")</f>
        <v xml:space="preserve"> </v>
      </c>
      <c r="J95" s="63"/>
      <c r="K95" s="66" t="str">
        <f>IFERROR(VLOOKUP(Tablo5[[#This Row],[ÜRÜN KODU]],'YMKODLARI '!$A$1:$K$348,9,0)," ")</f>
        <v xml:space="preserve"> </v>
      </c>
      <c r="L95" s="63" t="str">
        <f>IFERROR(VLOOKUP(Tablo5[[#This Row],[BOYA KODU]],Tablo14[#All],4,0)," ")</f>
        <v xml:space="preserve"> </v>
      </c>
      <c r="M95" s="63" t="str">
        <f>IFERROR(VLOOKUP(Tablo5[[#This Row],[BOYA KODU]],Tablo14[#All],6,0)," ")</f>
        <v xml:space="preserve"> </v>
      </c>
      <c r="N95" s="63" t="str">
        <f t="shared" si="7"/>
        <v xml:space="preserve"> </v>
      </c>
      <c r="O95" s="66" t="str">
        <f>IFERROR(VLOOKUP(Tablo5[[#This Row],[ÜRÜN KODU]],'YMKODLARI '!$A$1:$K$348,8,0)," ")</f>
        <v xml:space="preserve"> </v>
      </c>
      <c r="P95" s="63" t="str">
        <f>IFERROR(VLOOKUP(Tablo5[[#This Row],[HAMMADDE KODU]],Tablo1[#All],3,0)," ")</f>
        <v xml:space="preserve"> </v>
      </c>
      <c r="Q95" s="63" t="str">
        <f>IFERROR(VLOOKUP(Tablo5[[#This Row],[HAMMADDE KODU]],Tablo1[#All],4,0)," ")</f>
        <v xml:space="preserve"> </v>
      </c>
      <c r="R95" s="66" t="str">
        <f>IFERROR(VLOOKUP(Tablo5[[#This Row],[ÜRÜN KODU]],'YMKODLARI '!$A$1:$K$348,5,0)," ")</f>
        <v xml:space="preserve"> </v>
      </c>
      <c r="S95" s="66" t="str">
        <f>IFERROR(VLOOKUP(Tablo5[[#This Row],[ÜRÜN KODU]],'YMKODLARI '!$A$1:$K$348,6,0)," ")</f>
        <v xml:space="preserve"> </v>
      </c>
      <c r="T95" s="63" t="str">
        <f>IFERROR(Tablo5[[#This Row],[YOLLUK HARİÇ BASKI GRAMI]]/Tablo5[[#This Row],[KALIP GÖZ ADEDİ]]," ")</f>
        <v xml:space="preserve"> </v>
      </c>
      <c r="U95" s="63" t="str">
        <f t="shared" si="9"/>
        <v xml:space="preserve"> </v>
      </c>
      <c r="V95" s="63"/>
      <c r="W95" s="63" t="str">
        <f t="shared" si="8"/>
        <v xml:space="preserve"> </v>
      </c>
      <c r="X95" s="13">
        <f t="shared" si="10"/>
        <v>24</v>
      </c>
      <c r="Y95" s="14">
        <f t="shared" si="11"/>
        <v>0</v>
      </c>
      <c r="Z95" s="63" t="str">
        <f t="shared" si="12"/>
        <v xml:space="preserve"> </v>
      </c>
      <c r="AA95" s="63" t="str">
        <f t="shared" si="13"/>
        <v xml:space="preserve"> </v>
      </c>
    </row>
    <row r="96" spans="2:27">
      <c r="B96" s="63"/>
      <c r="C96" s="10" t="str">
        <f>IFERROR(VLOOKUP(Tablo5[[#This Row],[ÜRÜN KODU]],'YMKODLARI '!$A$1:$K$348,2,0)," ")</f>
        <v xml:space="preserve"> </v>
      </c>
      <c r="E96" s="63"/>
      <c r="H96" s="66" t="str">
        <f>IFERROR(VLOOKUP(Tablo5[[#This Row],[ÜRÜN KODU]],'YMKODLARI '!$A$1:$K$348,3,0)," ")</f>
        <v xml:space="preserve"> </v>
      </c>
      <c r="I96" s="66" t="str">
        <f>IFERROR(VLOOKUP(Tablo5[[#This Row],[ÜRÜN KODU]],'YMKODLARI '!$A$1:$K$348,4,0)," ")</f>
        <v xml:space="preserve"> </v>
      </c>
      <c r="J96" s="63"/>
      <c r="K96" s="66" t="str">
        <f>IFERROR(VLOOKUP(Tablo5[[#This Row],[ÜRÜN KODU]],'YMKODLARI '!$A$1:$K$348,9,0)," ")</f>
        <v xml:space="preserve"> </v>
      </c>
      <c r="L96" s="63" t="str">
        <f>IFERROR(VLOOKUP(Tablo5[[#This Row],[BOYA KODU]],Tablo14[#All],4,0)," ")</f>
        <v xml:space="preserve"> </v>
      </c>
      <c r="M96" s="63" t="str">
        <f>IFERROR(VLOOKUP(Tablo5[[#This Row],[BOYA KODU]],Tablo14[#All],6,0)," ")</f>
        <v xml:space="preserve"> </v>
      </c>
      <c r="N96" s="63" t="str">
        <f t="shared" si="7"/>
        <v xml:space="preserve"> </v>
      </c>
      <c r="O96" s="66" t="str">
        <f>IFERROR(VLOOKUP(Tablo5[[#This Row],[ÜRÜN KODU]],'YMKODLARI '!$A$1:$K$348,8,0)," ")</f>
        <v xml:space="preserve"> </v>
      </c>
      <c r="P96" s="63" t="str">
        <f>IFERROR(VLOOKUP(Tablo5[[#This Row],[HAMMADDE KODU]],Tablo1[#All],3,0)," ")</f>
        <v xml:space="preserve"> </v>
      </c>
      <c r="Q96" s="63" t="str">
        <f>IFERROR(VLOOKUP(Tablo5[[#This Row],[HAMMADDE KODU]],Tablo1[#All],4,0)," ")</f>
        <v xml:space="preserve"> </v>
      </c>
      <c r="R96" s="66" t="str">
        <f>IFERROR(VLOOKUP(Tablo5[[#This Row],[ÜRÜN KODU]],'YMKODLARI '!$A$1:$K$348,5,0)," ")</f>
        <v xml:space="preserve"> </v>
      </c>
      <c r="S96" s="66" t="str">
        <f>IFERROR(VLOOKUP(Tablo5[[#This Row],[ÜRÜN KODU]],'YMKODLARI '!$A$1:$K$348,6,0)," ")</f>
        <v xml:space="preserve"> </v>
      </c>
      <c r="T96" s="63" t="str">
        <f>IFERROR(Tablo5[[#This Row],[YOLLUK HARİÇ BASKI GRAMI]]/Tablo5[[#This Row],[KALIP GÖZ ADEDİ]]," ")</f>
        <v xml:space="preserve"> </v>
      </c>
      <c r="U96" s="63" t="str">
        <f t="shared" si="9"/>
        <v xml:space="preserve"> </v>
      </c>
      <c r="V96" s="63"/>
      <c r="W96" s="63" t="str">
        <f t="shared" si="8"/>
        <v xml:space="preserve"> </v>
      </c>
      <c r="X96" s="13">
        <f t="shared" si="10"/>
        <v>24</v>
      </c>
      <c r="Y96" s="14">
        <f t="shared" si="11"/>
        <v>0</v>
      </c>
      <c r="Z96" s="63" t="str">
        <f t="shared" si="12"/>
        <v xml:space="preserve"> </v>
      </c>
      <c r="AA96" s="63" t="str">
        <f t="shared" si="13"/>
        <v xml:space="preserve"> </v>
      </c>
    </row>
    <row r="97" spans="2:27">
      <c r="B97" s="63"/>
      <c r="C97" s="10" t="str">
        <f>IFERROR(VLOOKUP(Tablo5[[#This Row],[ÜRÜN KODU]],'YMKODLARI '!$A$1:$K$348,2,0)," ")</f>
        <v xml:space="preserve"> </v>
      </c>
      <c r="E97" s="63"/>
      <c r="H97" s="66" t="str">
        <f>IFERROR(VLOOKUP(Tablo5[[#This Row],[ÜRÜN KODU]],'YMKODLARI '!$A$1:$K$348,3,0)," ")</f>
        <v xml:space="preserve"> </v>
      </c>
      <c r="I97" s="66" t="str">
        <f>IFERROR(VLOOKUP(Tablo5[[#This Row],[ÜRÜN KODU]],'YMKODLARI '!$A$1:$K$348,4,0)," ")</f>
        <v xml:space="preserve"> </v>
      </c>
      <c r="J97" s="63"/>
      <c r="K97" s="66" t="str">
        <f>IFERROR(VLOOKUP(Tablo5[[#This Row],[ÜRÜN KODU]],'YMKODLARI '!$A$1:$K$348,9,0)," ")</f>
        <v xml:space="preserve"> </v>
      </c>
      <c r="L97" s="63" t="str">
        <f>IFERROR(VLOOKUP(Tablo5[[#This Row],[BOYA KODU]],Tablo14[#All],4,0)," ")</f>
        <v xml:space="preserve"> </v>
      </c>
      <c r="M97" s="63" t="str">
        <f>IFERROR(VLOOKUP(Tablo5[[#This Row],[BOYA KODU]],Tablo14[#All],6,0)," ")</f>
        <v xml:space="preserve"> </v>
      </c>
      <c r="N97" s="63" t="str">
        <f t="shared" si="7"/>
        <v xml:space="preserve"> </v>
      </c>
      <c r="O97" s="66" t="str">
        <f>IFERROR(VLOOKUP(Tablo5[[#This Row],[ÜRÜN KODU]],'YMKODLARI '!$A$1:$K$348,8,0)," ")</f>
        <v xml:space="preserve"> </v>
      </c>
      <c r="P97" s="63" t="str">
        <f>IFERROR(VLOOKUP(Tablo5[[#This Row],[HAMMADDE KODU]],Tablo1[#All],3,0)," ")</f>
        <v xml:space="preserve"> </v>
      </c>
      <c r="Q97" s="63" t="str">
        <f>IFERROR(VLOOKUP(Tablo5[[#This Row],[HAMMADDE KODU]],Tablo1[#All],4,0)," ")</f>
        <v xml:space="preserve"> </v>
      </c>
      <c r="R97" s="66" t="str">
        <f>IFERROR(VLOOKUP(Tablo5[[#This Row],[ÜRÜN KODU]],'YMKODLARI '!$A$1:$K$348,5,0)," ")</f>
        <v xml:space="preserve"> </v>
      </c>
      <c r="S97" s="66" t="str">
        <f>IFERROR(VLOOKUP(Tablo5[[#This Row],[ÜRÜN KODU]],'YMKODLARI '!$A$1:$K$348,6,0)," ")</f>
        <v xml:space="preserve"> </v>
      </c>
      <c r="T97" s="63" t="str">
        <f>IFERROR(Tablo5[[#This Row],[YOLLUK HARİÇ BASKI GRAMI]]/Tablo5[[#This Row],[KALIP GÖZ ADEDİ]]," ")</f>
        <v xml:space="preserve"> </v>
      </c>
      <c r="U97" s="63" t="str">
        <f t="shared" si="9"/>
        <v xml:space="preserve"> </v>
      </c>
      <c r="V97" s="63"/>
      <c r="W97" s="63" t="str">
        <f t="shared" si="8"/>
        <v xml:space="preserve"> </v>
      </c>
      <c r="X97" s="13">
        <f t="shared" si="10"/>
        <v>24</v>
      </c>
      <c r="Y97" s="14">
        <f t="shared" si="11"/>
        <v>0</v>
      </c>
      <c r="Z97" s="63" t="str">
        <f t="shared" si="12"/>
        <v xml:space="preserve"> </v>
      </c>
      <c r="AA97" s="63" t="str">
        <f t="shared" si="13"/>
        <v xml:space="preserve"> </v>
      </c>
    </row>
    <row r="98" spans="2:27">
      <c r="B98" s="63"/>
      <c r="C98" s="10" t="str">
        <f>IFERROR(VLOOKUP(Tablo5[[#This Row],[ÜRÜN KODU]],'YMKODLARI '!$A$1:$K$348,2,0)," ")</f>
        <v xml:space="preserve"> </v>
      </c>
      <c r="E98" s="63"/>
      <c r="H98" s="66" t="str">
        <f>IFERROR(VLOOKUP(Tablo5[[#This Row],[ÜRÜN KODU]],'YMKODLARI '!$A$1:$K$348,3,0)," ")</f>
        <v xml:space="preserve"> </v>
      </c>
      <c r="I98" s="66" t="str">
        <f>IFERROR(VLOOKUP(Tablo5[[#This Row],[ÜRÜN KODU]],'YMKODLARI '!$A$1:$K$348,4,0)," ")</f>
        <v xml:space="preserve"> </v>
      </c>
      <c r="J98" s="63"/>
      <c r="K98" s="66" t="str">
        <f>IFERROR(VLOOKUP(Tablo5[[#This Row],[ÜRÜN KODU]],'YMKODLARI '!$A$1:$K$348,9,0)," ")</f>
        <v xml:space="preserve"> </v>
      </c>
      <c r="L98" s="63" t="str">
        <f>IFERROR(VLOOKUP(Tablo5[[#This Row],[BOYA KODU]],Tablo14[#All],4,0)," ")</f>
        <v xml:space="preserve"> </v>
      </c>
      <c r="M98" s="63" t="str">
        <f>IFERROR(VLOOKUP(Tablo5[[#This Row],[BOYA KODU]],Tablo14[#All],6,0)," ")</f>
        <v xml:space="preserve"> </v>
      </c>
      <c r="N98" s="63" t="str">
        <f t="shared" si="7"/>
        <v xml:space="preserve"> </v>
      </c>
      <c r="O98" s="66" t="str">
        <f>IFERROR(VLOOKUP(Tablo5[[#This Row],[ÜRÜN KODU]],'YMKODLARI '!$A$1:$K$348,8,0)," ")</f>
        <v xml:space="preserve"> </v>
      </c>
      <c r="P98" s="63" t="str">
        <f>IFERROR(VLOOKUP(Tablo5[[#This Row],[HAMMADDE KODU]],Tablo1[#All],3,0)," ")</f>
        <v xml:space="preserve"> </v>
      </c>
      <c r="Q98" s="63" t="str">
        <f>IFERROR(VLOOKUP(Tablo5[[#This Row],[HAMMADDE KODU]],Tablo1[#All],4,0)," ")</f>
        <v xml:space="preserve"> </v>
      </c>
      <c r="R98" s="66" t="str">
        <f>IFERROR(VLOOKUP(Tablo5[[#This Row],[ÜRÜN KODU]],'YMKODLARI '!$A$1:$K$348,5,0)," ")</f>
        <v xml:space="preserve"> </v>
      </c>
      <c r="S98" s="66" t="str">
        <f>IFERROR(VLOOKUP(Tablo5[[#This Row],[ÜRÜN KODU]],'YMKODLARI '!$A$1:$K$348,6,0)," ")</f>
        <v xml:space="preserve"> </v>
      </c>
      <c r="T98" s="63" t="str">
        <f>IFERROR(Tablo5[[#This Row],[YOLLUK HARİÇ BASKI GRAMI]]/Tablo5[[#This Row],[KALIP GÖZ ADEDİ]]," ")</f>
        <v xml:space="preserve"> </v>
      </c>
      <c r="U98" s="63" t="str">
        <f t="shared" si="9"/>
        <v xml:space="preserve"> </v>
      </c>
      <c r="V98" s="63"/>
      <c r="W98" s="63" t="str">
        <f t="shared" si="8"/>
        <v xml:space="preserve"> </v>
      </c>
      <c r="X98" s="13">
        <f t="shared" si="10"/>
        <v>24</v>
      </c>
      <c r="Y98" s="14">
        <f t="shared" si="11"/>
        <v>0</v>
      </c>
      <c r="Z98" s="63" t="str">
        <f t="shared" si="12"/>
        <v xml:space="preserve"> </v>
      </c>
      <c r="AA98" s="63" t="str">
        <f t="shared" si="13"/>
        <v xml:space="preserve"> </v>
      </c>
    </row>
    <row r="99" spans="2:27">
      <c r="B99" s="63"/>
      <c r="C99" s="10" t="str">
        <f>IFERROR(VLOOKUP(Tablo5[[#This Row],[ÜRÜN KODU]],'YMKODLARI '!$A$1:$K$348,2,0)," ")</f>
        <v xml:space="preserve"> </v>
      </c>
      <c r="E99" s="63"/>
      <c r="H99" s="66" t="str">
        <f>IFERROR(VLOOKUP(Tablo5[[#This Row],[ÜRÜN KODU]],'YMKODLARI '!$A$1:$K$348,3,0)," ")</f>
        <v xml:space="preserve"> </v>
      </c>
      <c r="I99" s="66" t="str">
        <f>IFERROR(VLOOKUP(Tablo5[[#This Row],[ÜRÜN KODU]],'YMKODLARI '!$A$1:$K$348,4,0)," ")</f>
        <v xml:space="preserve"> </v>
      </c>
      <c r="J99" s="63"/>
      <c r="K99" s="66" t="str">
        <f>IFERROR(VLOOKUP(Tablo5[[#This Row],[ÜRÜN KODU]],'YMKODLARI '!$A$1:$K$348,9,0)," ")</f>
        <v xml:space="preserve"> </v>
      </c>
      <c r="L99" s="63" t="str">
        <f>IFERROR(VLOOKUP(Tablo5[[#This Row],[BOYA KODU]],Tablo14[#All],4,0)," ")</f>
        <v xml:space="preserve"> </v>
      </c>
      <c r="M99" s="63" t="str">
        <f>IFERROR(VLOOKUP(Tablo5[[#This Row],[BOYA KODU]],Tablo14[#All],6,0)," ")</f>
        <v xml:space="preserve"> </v>
      </c>
      <c r="N99" s="63" t="str">
        <f t="shared" si="7"/>
        <v xml:space="preserve"> </v>
      </c>
      <c r="O99" s="66" t="str">
        <f>IFERROR(VLOOKUP(Tablo5[[#This Row],[ÜRÜN KODU]],'YMKODLARI '!$A$1:$K$348,8,0)," ")</f>
        <v xml:space="preserve"> </v>
      </c>
      <c r="P99" s="63" t="str">
        <f>IFERROR(VLOOKUP(Tablo5[[#This Row],[HAMMADDE KODU]],Tablo1[#All],3,0)," ")</f>
        <v xml:space="preserve"> </v>
      </c>
      <c r="Q99" s="63" t="str">
        <f>IFERROR(VLOOKUP(Tablo5[[#This Row],[HAMMADDE KODU]],Tablo1[#All],4,0)," ")</f>
        <v xml:space="preserve"> </v>
      </c>
      <c r="R99" s="66" t="str">
        <f>IFERROR(VLOOKUP(Tablo5[[#This Row],[ÜRÜN KODU]],'YMKODLARI '!$A$1:$K$348,5,0)," ")</f>
        <v xml:space="preserve"> </v>
      </c>
      <c r="S99" s="66" t="str">
        <f>IFERROR(VLOOKUP(Tablo5[[#This Row],[ÜRÜN KODU]],'YMKODLARI '!$A$1:$K$348,6,0)," ")</f>
        <v xml:space="preserve"> </v>
      </c>
      <c r="T99" s="63" t="str">
        <f>IFERROR(Tablo5[[#This Row],[YOLLUK HARİÇ BASKI GRAMI]]/Tablo5[[#This Row],[KALIP GÖZ ADEDİ]]," ")</f>
        <v xml:space="preserve"> </v>
      </c>
      <c r="U99" s="63" t="str">
        <f t="shared" si="9"/>
        <v xml:space="preserve"> </v>
      </c>
      <c r="V99" s="63"/>
      <c r="W99" s="63" t="str">
        <f t="shared" si="8"/>
        <v xml:space="preserve"> </v>
      </c>
      <c r="X99" s="13">
        <f t="shared" si="10"/>
        <v>24</v>
      </c>
      <c r="Y99" s="14">
        <f t="shared" si="11"/>
        <v>0</v>
      </c>
      <c r="Z99" s="63" t="str">
        <f t="shared" si="12"/>
        <v xml:space="preserve"> </v>
      </c>
      <c r="AA99" s="63" t="str">
        <f t="shared" si="13"/>
        <v xml:space="preserve"> </v>
      </c>
    </row>
    <row r="100" spans="2:27">
      <c r="B100" s="63"/>
      <c r="C100" s="10" t="str">
        <f>IFERROR(VLOOKUP(Tablo5[[#This Row],[ÜRÜN KODU]],'YMKODLARI '!$A$1:$K$348,2,0)," ")</f>
        <v xml:space="preserve"> </v>
      </c>
      <c r="E100" s="63"/>
      <c r="H100" s="66" t="str">
        <f>IFERROR(VLOOKUP(Tablo5[[#This Row],[ÜRÜN KODU]],'YMKODLARI '!$A$1:$K$348,3,0)," ")</f>
        <v xml:space="preserve"> </v>
      </c>
      <c r="I100" s="66" t="str">
        <f>IFERROR(VLOOKUP(Tablo5[[#This Row],[ÜRÜN KODU]],'YMKODLARI '!$A$1:$K$348,4,0)," ")</f>
        <v xml:space="preserve"> </v>
      </c>
      <c r="J100" s="63"/>
      <c r="K100" s="66" t="str">
        <f>IFERROR(VLOOKUP(Tablo5[[#This Row],[ÜRÜN KODU]],'YMKODLARI '!$A$1:$K$348,9,0)," ")</f>
        <v xml:space="preserve"> </v>
      </c>
      <c r="L100" s="63" t="str">
        <f>IFERROR(VLOOKUP(Tablo5[[#This Row],[BOYA KODU]],Tablo14[#All],4,0)," ")</f>
        <v xml:space="preserve"> </v>
      </c>
      <c r="M100" s="63" t="str">
        <f>IFERROR(VLOOKUP(Tablo5[[#This Row],[BOYA KODU]],Tablo14[#All],6,0)," ")</f>
        <v xml:space="preserve"> </v>
      </c>
      <c r="N100" s="63" t="str">
        <f t="shared" si="7"/>
        <v xml:space="preserve"> </v>
      </c>
      <c r="O100" s="66" t="str">
        <f>IFERROR(VLOOKUP(Tablo5[[#This Row],[ÜRÜN KODU]],'YMKODLARI '!$A$1:$K$348,8,0)," ")</f>
        <v xml:space="preserve"> </v>
      </c>
      <c r="P100" s="63" t="str">
        <f>IFERROR(VLOOKUP(Tablo5[[#This Row],[HAMMADDE KODU]],Tablo1[#All],3,0)," ")</f>
        <v xml:space="preserve"> </v>
      </c>
      <c r="Q100" s="63" t="str">
        <f>IFERROR(VLOOKUP(Tablo5[[#This Row],[HAMMADDE KODU]],Tablo1[#All],4,0)," ")</f>
        <v xml:space="preserve"> </v>
      </c>
      <c r="R100" s="66" t="str">
        <f>IFERROR(VLOOKUP(Tablo5[[#This Row],[ÜRÜN KODU]],'YMKODLARI '!$A$1:$K$348,5,0)," ")</f>
        <v xml:space="preserve"> </v>
      </c>
      <c r="S100" s="66" t="str">
        <f>IFERROR(VLOOKUP(Tablo5[[#This Row],[ÜRÜN KODU]],'YMKODLARI '!$A$1:$K$348,6,0)," ")</f>
        <v xml:space="preserve"> </v>
      </c>
      <c r="T100" s="63" t="str">
        <f>IFERROR(Tablo5[[#This Row],[YOLLUK HARİÇ BASKI GRAMI]]/Tablo5[[#This Row],[KALIP GÖZ ADEDİ]]," ")</f>
        <v xml:space="preserve"> </v>
      </c>
      <c r="U100" s="63" t="str">
        <f t="shared" si="9"/>
        <v xml:space="preserve"> </v>
      </c>
      <c r="V100" s="63"/>
      <c r="W100" s="63" t="str">
        <f t="shared" si="8"/>
        <v xml:space="preserve"> </v>
      </c>
      <c r="X100" s="13">
        <f t="shared" si="10"/>
        <v>24</v>
      </c>
      <c r="Y100" s="14">
        <f t="shared" si="11"/>
        <v>0</v>
      </c>
      <c r="Z100" s="63" t="str">
        <f t="shared" si="12"/>
        <v xml:space="preserve"> </v>
      </c>
      <c r="AA100" s="63" t="str">
        <f t="shared" si="13"/>
        <v xml:space="preserve"> </v>
      </c>
    </row>
    <row r="101" spans="2:27">
      <c r="B101" s="63"/>
      <c r="C101" s="10" t="str">
        <f>IFERROR(VLOOKUP(Tablo5[[#This Row],[ÜRÜN KODU]],'YMKODLARI '!$A$1:$K$348,2,0)," ")</f>
        <v xml:space="preserve"> </v>
      </c>
      <c r="E101" s="63"/>
      <c r="H101" s="66" t="str">
        <f>IFERROR(VLOOKUP(Tablo5[[#This Row],[ÜRÜN KODU]],'YMKODLARI '!$A$1:$K$348,3,0)," ")</f>
        <v xml:space="preserve"> </v>
      </c>
      <c r="I101" s="66" t="str">
        <f>IFERROR(VLOOKUP(Tablo5[[#This Row],[ÜRÜN KODU]],'YMKODLARI '!$A$1:$K$348,4,0)," ")</f>
        <v xml:space="preserve"> </v>
      </c>
      <c r="J101" s="63"/>
      <c r="K101" s="66" t="str">
        <f>IFERROR(VLOOKUP(Tablo5[[#This Row],[ÜRÜN KODU]],'YMKODLARI '!$A$1:$K$348,9,0)," ")</f>
        <v xml:space="preserve"> </v>
      </c>
      <c r="L101" s="63" t="str">
        <f>IFERROR(VLOOKUP(Tablo5[[#This Row],[BOYA KODU]],Tablo14[#All],4,0)," ")</f>
        <v xml:space="preserve"> </v>
      </c>
      <c r="M101" s="63" t="str">
        <f>IFERROR(VLOOKUP(Tablo5[[#This Row],[BOYA KODU]],Tablo14[#All],6,0)," ")</f>
        <v xml:space="preserve"> </v>
      </c>
      <c r="N101" s="63" t="str">
        <f t="shared" si="7"/>
        <v xml:space="preserve"> </v>
      </c>
      <c r="O101" s="66" t="str">
        <f>IFERROR(VLOOKUP(Tablo5[[#This Row],[ÜRÜN KODU]],'YMKODLARI '!$A$1:$K$348,8,0)," ")</f>
        <v xml:space="preserve"> </v>
      </c>
      <c r="P101" s="63" t="str">
        <f>IFERROR(VLOOKUP(Tablo5[[#This Row],[HAMMADDE KODU]],Tablo1[#All],3,0)," ")</f>
        <v xml:space="preserve"> </v>
      </c>
      <c r="Q101" s="63" t="str">
        <f>IFERROR(VLOOKUP(Tablo5[[#This Row],[HAMMADDE KODU]],Tablo1[#All],4,0)," ")</f>
        <v xml:space="preserve"> </v>
      </c>
      <c r="R101" s="66" t="str">
        <f>IFERROR(VLOOKUP(Tablo5[[#This Row],[ÜRÜN KODU]],'YMKODLARI '!$A$1:$K$348,5,0)," ")</f>
        <v xml:space="preserve"> </v>
      </c>
      <c r="S101" s="66" t="str">
        <f>IFERROR(VLOOKUP(Tablo5[[#This Row],[ÜRÜN KODU]],'YMKODLARI '!$A$1:$K$348,6,0)," ")</f>
        <v xml:space="preserve"> </v>
      </c>
      <c r="T101" s="63" t="str">
        <f>IFERROR(Tablo5[[#This Row],[YOLLUK HARİÇ BASKI GRAMI]]/Tablo5[[#This Row],[KALIP GÖZ ADEDİ]]," ")</f>
        <v xml:space="preserve"> </v>
      </c>
      <c r="U101" s="63" t="str">
        <f t="shared" si="9"/>
        <v xml:space="preserve"> </v>
      </c>
      <c r="V101" s="63"/>
      <c r="W101" s="63" t="str">
        <f t="shared" si="8"/>
        <v xml:space="preserve"> </v>
      </c>
      <c r="X101" s="13">
        <f t="shared" si="10"/>
        <v>24</v>
      </c>
      <c r="Y101" s="14">
        <f t="shared" si="11"/>
        <v>0</v>
      </c>
      <c r="Z101" s="63" t="str">
        <f t="shared" si="12"/>
        <v xml:space="preserve"> </v>
      </c>
      <c r="AA101" s="63" t="str">
        <f t="shared" si="13"/>
        <v xml:space="preserve"> </v>
      </c>
    </row>
    <row r="102" spans="2:27">
      <c r="B102" s="63"/>
      <c r="C102" s="10" t="str">
        <f>IFERROR(VLOOKUP(Tablo5[[#This Row],[ÜRÜN KODU]],'YMKODLARI '!$A$1:$K$348,2,0)," ")</f>
        <v xml:space="preserve"> </v>
      </c>
      <c r="E102" s="63"/>
      <c r="H102" s="66" t="str">
        <f>IFERROR(VLOOKUP(Tablo5[[#This Row],[ÜRÜN KODU]],'YMKODLARI '!$A$1:$K$348,3,0)," ")</f>
        <v xml:space="preserve"> </v>
      </c>
      <c r="I102" s="66" t="str">
        <f>IFERROR(VLOOKUP(Tablo5[[#This Row],[ÜRÜN KODU]],'YMKODLARI '!$A$1:$K$348,4,0)," ")</f>
        <v xml:space="preserve"> </v>
      </c>
      <c r="J102" s="63"/>
      <c r="K102" s="66" t="str">
        <f>IFERROR(VLOOKUP(Tablo5[[#This Row],[ÜRÜN KODU]],'YMKODLARI '!$A$1:$K$348,9,0)," ")</f>
        <v xml:space="preserve"> </v>
      </c>
      <c r="L102" s="63" t="str">
        <f>IFERROR(VLOOKUP(Tablo5[[#This Row],[BOYA KODU]],Tablo14[#All],4,0)," ")</f>
        <v xml:space="preserve"> </v>
      </c>
      <c r="M102" s="63" t="str">
        <f>IFERROR(VLOOKUP(Tablo5[[#This Row],[BOYA KODU]],Tablo14[#All],6,0)," ")</f>
        <v xml:space="preserve"> </v>
      </c>
      <c r="N102" s="63" t="str">
        <f t="shared" si="7"/>
        <v xml:space="preserve"> </v>
      </c>
      <c r="O102" s="66" t="str">
        <f>IFERROR(VLOOKUP(Tablo5[[#This Row],[ÜRÜN KODU]],'YMKODLARI '!$A$1:$K$348,8,0)," ")</f>
        <v xml:space="preserve"> </v>
      </c>
      <c r="P102" s="63" t="str">
        <f>IFERROR(VLOOKUP(Tablo5[[#This Row],[HAMMADDE KODU]],Tablo1[#All],3,0)," ")</f>
        <v xml:space="preserve"> </v>
      </c>
      <c r="Q102" s="63" t="str">
        <f>IFERROR(VLOOKUP(Tablo5[[#This Row],[HAMMADDE KODU]],Tablo1[#All],4,0)," ")</f>
        <v xml:space="preserve"> </v>
      </c>
      <c r="R102" s="66" t="str">
        <f>IFERROR(VLOOKUP(Tablo5[[#This Row],[ÜRÜN KODU]],'YMKODLARI '!$A$1:$K$348,5,0)," ")</f>
        <v xml:space="preserve"> </v>
      </c>
      <c r="S102" s="66" t="str">
        <f>IFERROR(VLOOKUP(Tablo5[[#This Row],[ÜRÜN KODU]],'YMKODLARI '!$A$1:$K$348,6,0)," ")</f>
        <v xml:space="preserve"> </v>
      </c>
      <c r="T102" s="63" t="str">
        <f>IFERROR(Tablo5[[#This Row],[YOLLUK HARİÇ BASKI GRAMI]]/Tablo5[[#This Row],[KALIP GÖZ ADEDİ]]," ")</f>
        <v xml:space="preserve"> </v>
      </c>
      <c r="U102" s="63" t="str">
        <f t="shared" si="9"/>
        <v xml:space="preserve"> </v>
      </c>
      <c r="V102" s="63"/>
      <c r="W102" s="63" t="str">
        <f t="shared" si="8"/>
        <v xml:space="preserve"> </v>
      </c>
      <c r="X102" s="13">
        <f t="shared" si="10"/>
        <v>24</v>
      </c>
      <c r="Y102" s="14">
        <f t="shared" si="11"/>
        <v>0</v>
      </c>
      <c r="Z102" s="63" t="str">
        <f t="shared" si="12"/>
        <v xml:space="preserve"> </v>
      </c>
      <c r="AA102" s="63" t="str">
        <f t="shared" si="13"/>
        <v xml:space="preserve"> </v>
      </c>
    </row>
    <row r="103" spans="2:27">
      <c r="B103" s="63"/>
      <c r="C103" s="10" t="str">
        <f>IFERROR(VLOOKUP(Tablo5[[#This Row],[ÜRÜN KODU]],'YMKODLARI '!$A$1:$K$348,2,0)," ")</f>
        <v xml:space="preserve"> </v>
      </c>
      <c r="E103" s="63"/>
      <c r="H103" s="66" t="str">
        <f>IFERROR(VLOOKUP(Tablo5[[#This Row],[ÜRÜN KODU]],'YMKODLARI '!$A$1:$K$348,3,0)," ")</f>
        <v xml:space="preserve"> </v>
      </c>
      <c r="I103" s="66" t="str">
        <f>IFERROR(VLOOKUP(Tablo5[[#This Row],[ÜRÜN KODU]],'YMKODLARI '!$A$1:$K$348,4,0)," ")</f>
        <v xml:space="preserve"> </v>
      </c>
      <c r="J103" s="63"/>
      <c r="K103" s="66" t="str">
        <f>IFERROR(VLOOKUP(Tablo5[[#This Row],[ÜRÜN KODU]],'YMKODLARI '!$A$1:$K$348,9,0)," ")</f>
        <v xml:space="preserve"> </v>
      </c>
      <c r="L103" s="63" t="str">
        <f>IFERROR(VLOOKUP(Tablo5[[#This Row],[BOYA KODU]],Tablo14[#All],4,0)," ")</f>
        <v xml:space="preserve"> </v>
      </c>
      <c r="M103" s="63" t="str">
        <f>IFERROR(VLOOKUP(Tablo5[[#This Row],[BOYA KODU]],Tablo14[#All],6,0)," ")</f>
        <v xml:space="preserve"> </v>
      </c>
      <c r="N103" s="63" t="str">
        <f t="shared" si="7"/>
        <v xml:space="preserve"> </v>
      </c>
      <c r="O103" s="66" t="str">
        <f>IFERROR(VLOOKUP(Tablo5[[#This Row],[ÜRÜN KODU]],'YMKODLARI '!$A$1:$K$348,8,0)," ")</f>
        <v xml:space="preserve"> </v>
      </c>
      <c r="P103" s="63" t="str">
        <f>IFERROR(VLOOKUP(Tablo5[[#This Row],[HAMMADDE KODU]],Tablo1[#All],3,0)," ")</f>
        <v xml:space="preserve"> </v>
      </c>
      <c r="Q103" s="63" t="str">
        <f>IFERROR(VLOOKUP(Tablo5[[#This Row],[HAMMADDE KODU]],Tablo1[#All],4,0)," ")</f>
        <v xml:space="preserve"> </v>
      </c>
      <c r="R103" s="66" t="str">
        <f>IFERROR(VLOOKUP(Tablo5[[#This Row],[ÜRÜN KODU]],'YMKODLARI '!$A$1:$K$348,5,0)," ")</f>
        <v xml:space="preserve"> </v>
      </c>
      <c r="S103" s="66" t="str">
        <f>IFERROR(VLOOKUP(Tablo5[[#This Row],[ÜRÜN KODU]],'YMKODLARI '!$A$1:$K$348,6,0)," ")</f>
        <v xml:space="preserve"> </v>
      </c>
      <c r="T103" s="63" t="str">
        <f>IFERROR(Tablo5[[#This Row],[YOLLUK HARİÇ BASKI GRAMI]]/Tablo5[[#This Row],[KALIP GÖZ ADEDİ]]," ")</f>
        <v xml:space="preserve"> </v>
      </c>
      <c r="U103" s="63" t="str">
        <f t="shared" si="9"/>
        <v xml:space="preserve"> </v>
      </c>
      <c r="V103" s="63"/>
      <c r="W103" s="63" t="str">
        <f t="shared" si="8"/>
        <v xml:space="preserve"> </v>
      </c>
      <c r="X103" s="13">
        <f t="shared" si="10"/>
        <v>24</v>
      </c>
      <c r="Y103" s="14">
        <f t="shared" si="11"/>
        <v>0</v>
      </c>
      <c r="Z103" s="63" t="str">
        <f t="shared" si="12"/>
        <v xml:space="preserve"> </v>
      </c>
      <c r="AA103" s="63" t="str">
        <f t="shared" si="13"/>
        <v xml:space="preserve"> </v>
      </c>
    </row>
    <row r="104" spans="2:27">
      <c r="B104" s="63"/>
      <c r="C104" s="10" t="str">
        <f>IFERROR(VLOOKUP(Tablo5[[#This Row],[ÜRÜN KODU]],'YMKODLARI '!$A$1:$K$348,2,0)," ")</f>
        <v xml:space="preserve"> </v>
      </c>
      <c r="E104" s="63"/>
      <c r="H104" s="66" t="str">
        <f>IFERROR(VLOOKUP(Tablo5[[#This Row],[ÜRÜN KODU]],'YMKODLARI '!$A$1:$K$348,3,0)," ")</f>
        <v xml:space="preserve"> </v>
      </c>
      <c r="I104" s="66" t="str">
        <f>IFERROR(VLOOKUP(Tablo5[[#This Row],[ÜRÜN KODU]],'YMKODLARI '!$A$1:$K$348,4,0)," ")</f>
        <v xml:space="preserve"> </v>
      </c>
      <c r="J104" s="63"/>
      <c r="K104" s="66" t="str">
        <f>IFERROR(VLOOKUP(Tablo5[[#This Row],[ÜRÜN KODU]],'YMKODLARI '!$A$1:$K$348,9,0)," ")</f>
        <v xml:space="preserve"> </v>
      </c>
      <c r="L104" s="63" t="str">
        <f>IFERROR(VLOOKUP(Tablo5[[#This Row],[BOYA KODU]],Tablo14[#All],4,0)," ")</f>
        <v xml:space="preserve"> </v>
      </c>
      <c r="M104" s="63" t="str">
        <f>IFERROR(VLOOKUP(Tablo5[[#This Row],[BOYA KODU]],Tablo14[#All],6,0)," ")</f>
        <v xml:space="preserve"> </v>
      </c>
      <c r="N104" s="63" t="str">
        <f t="shared" si="7"/>
        <v xml:space="preserve"> </v>
      </c>
      <c r="O104" s="66" t="str">
        <f>IFERROR(VLOOKUP(Tablo5[[#This Row],[ÜRÜN KODU]],'YMKODLARI '!$A$1:$K$348,8,0)," ")</f>
        <v xml:space="preserve"> </v>
      </c>
      <c r="P104" s="63" t="str">
        <f>IFERROR(VLOOKUP(Tablo5[[#This Row],[HAMMADDE KODU]],Tablo1[#All],3,0)," ")</f>
        <v xml:space="preserve"> </v>
      </c>
      <c r="Q104" s="63" t="str">
        <f>IFERROR(VLOOKUP(Tablo5[[#This Row],[HAMMADDE KODU]],Tablo1[#All],4,0)," ")</f>
        <v xml:space="preserve"> </v>
      </c>
      <c r="R104" s="66" t="str">
        <f>IFERROR(VLOOKUP(Tablo5[[#This Row],[ÜRÜN KODU]],'YMKODLARI '!$A$1:$K$348,5,0)," ")</f>
        <v xml:space="preserve"> </v>
      </c>
      <c r="S104" s="66" t="str">
        <f>IFERROR(VLOOKUP(Tablo5[[#This Row],[ÜRÜN KODU]],'YMKODLARI '!$A$1:$K$348,6,0)," ")</f>
        <v xml:space="preserve"> </v>
      </c>
      <c r="T104" s="63" t="str">
        <f>IFERROR(Tablo5[[#This Row],[YOLLUK HARİÇ BASKI GRAMI]]/Tablo5[[#This Row],[KALIP GÖZ ADEDİ]]," ")</f>
        <v xml:space="preserve"> </v>
      </c>
      <c r="U104" s="63" t="str">
        <f t="shared" si="9"/>
        <v xml:space="preserve"> </v>
      </c>
      <c r="V104" s="63"/>
      <c r="W104" s="63" t="str">
        <f t="shared" si="8"/>
        <v xml:space="preserve"> </v>
      </c>
      <c r="X104" s="13">
        <f t="shared" si="10"/>
        <v>24</v>
      </c>
      <c r="Y104" s="14">
        <f t="shared" si="11"/>
        <v>0</v>
      </c>
      <c r="Z104" s="63" t="str">
        <f t="shared" si="12"/>
        <v xml:space="preserve"> </v>
      </c>
      <c r="AA104" s="63" t="str">
        <f t="shared" si="13"/>
        <v xml:space="preserve"> </v>
      </c>
    </row>
    <row r="105" spans="2:27">
      <c r="B105" s="63"/>
      <c r="C105" s="10" t="str">
        <f>IFERROR(VLOOKUP(Tablo5[[#This Row],[ÜRÜN KODU]],'YMKODLARI '!$A$1:$K$348,2,0)," ")</f>
        <v xml:space="preserve"> </v>
      </c>
      <c r="E105" s="63"/>
      <c r="H105" s="66" t="str">
        <f>IFERROR(VLOOKUP(Tablo5[[#This Row],[ÜRÜN KODU]],'YMKODLARI '!$A$1:$K$348,3,0)," ")</f>
        <v xml:space="preserve"> </v>
      </c>
      <c r="I105" s="66" t="str">
        <f>IFERROR(VLOOKUP(Tablo5[[#This Row],[ÜRÜN KODU]],'YMKODLARI '!$A$1:$K$348,4,0)," ")</f>
        <v xml:space="preserve"> </v>
      </c>
      <c r="J105" s="63"/>
      <c r="K105" s="66" t="str">
        <f>IFERROR(VLOOKUP(Tablo5[[#This Row],[ÜRÜN KODU]],'YMKODLARI '!$A$1:$K$348,9,0)," ")</f>
        <v xml:space="preserve"> </v>
      </c>
      <c r="L105" s="63" t="str">
        <f>IFERROR(VLOOKUP(Tablo5[[#This Row],[BOYA KODU]],Tablo14[#All],4,0)," ")</f>
        <v xml:space="preserve"> </v>
      </c>
      <c r="M105" s="63" t="str">
        <f>IFERROR(VLOOKUP(Tablo5[[#This Row],[BOYA KODU]],Tablo14[#All],6,0)," ")</f>
        <v xml:space="preserve"> </v>
      </c>
      <c r="N105" s="63" t="str">
        <f t="shared" si="7"/>
        <v xml:space="preserve"> </v>
      </c>
      <c r="O105" s="66" t="str">
        <f>IFERROR(VLOOKUP(Tablo5[[#This Row],[ÜRÜN KODU]],'YMKODLARI '!$A$1:$K$348,8,0)," ")</f>
        <v xml:space="preserve"> </v>
      </c>
      <c r="P105" s="63" t="str">
        <f>IFERROR(VLOOKUP(Tablo5[[#This Row],[HAMMADDE KODU]],Tablo1[#All],3,0)," ")</f>
        <v xml:space="preserve"> </v>
      </c>
      <c r="Q105" s="63" t="str">
        <f>IFERROR(VLOOKUP(Tablo5[[#This Row],[HAMMADDE KODU]],Tablo1[#All],4,0)," ")</f>
        <v xml:space="preserve"> </v>
      </c>
      <c r="R105" s="66" t="str">
        <f>IFERROR(VLOOKUP(Tablo5[[#This Row],[ÜRÜN KODU]],'YMKODLARI '!$A$1:$K$348,5,0)," ")</f>
        <v xml:space="preserve"> </v>
      </c>
      <c r="S105" s="66" t="str">
        <f>IFERROR(VLOOKUP(Tablo5[[#This Row],[ÜRÜN KODU]],'YMKODLARI '!$A$1:$K$348,6,0)," ")</f>
        <v xml:space="preserve"> </v>
      </c>
      <c r="T105" s="63" t="str">
        <f>IFERROR(Tablo5[[#This Row],[YOLLUK HARİÇ BASKI GRAMI]]/Tablo5[[#This Row],[KALIP GÖZ ADEDİ]]," ")</f>
        <v xml:space="preserve"> </v>
      </c>
      <c r="U105" s="63" t="str">
        <f t="shared" si="9"/>
        <v xml:space="preserve"> </v>
      </c>
      <c r="V105" s="63"/>
      <c r="W105" s="63" t="str">
        <f t="shared" si="8"/>
        <v xml:space="preserve"> </v>
      </c>
      <c r="X105" s="13">
        <f t="shared" si="10"/>
        <v>24</v>
      </c>
      <c r="Y105" s="14">
        <f t="shared" si="11"/>
        <v>0</v>
      </c>
      <c r="Z105" s="63" t="str">
        <f t="shared" si="12"/>
        <v xml:space="preserve"> </v>
      </c>
      <c r="AA105" s="63" t="str">
        <f t="shared" si="13"/>
        <v xml:space="preserve"> </v>
      </c>
    </row>
    <row r="106" spans="2:27">
      <c r="B106" s="63"/>
      <c r="C106" s="10" t="str">
        <f>IFERROR(VLOOKUP(Tablo5[[#This Row],[ÜRÜN KODU]],'YMKODLARI '!$A$1:$K$348,2,0)," ")</f>
        <v xml:space="preserve"> </v>
      </c>
      <c r="E106" s="63"/>
      <c r="H106" s="66" t="str">
        <f>IFERROR(VLOOKUP(Tablo5[[#This Row],[ÜRÜN KODU]],'YMKODLARI '!$A$1:$K$348,3,0)," ")</f>
        <v xml:space="preserve"> </v>
      </c>
      <c r="I106" s="66" t="str">
        <f>IFERROR(VLOOKUP(Tablo5[[#This Row],[ÜRÜN KODU]],'YMKODLARI '!$A$1:$K$348,4,0)," ")</f>
        <v xml:space="preserve"> </v>
      </c>
      <c r="J106" s="63"/>
      <c r="K106" s="66" t="str">
        <f>IFERROR(VLOOKUP(Tablo5[[#This Row],[ÜRÜN KODU]],'YMKODLARI '!$A$1:$K$348,9,0)," ")</f>
        <v xml:space="preserve"> </v>
      </c>
      <c r="L106" s="63" t="str">
        <f>IFERROR(VLOOKUP(Tablo5[[#This Row],[BOYA KODU]],Tablo14[#All],4,0)," ")</f>
        <v xml:space="preserve"> </v>
      </c>
      <c r="M106" s="63" t="str">
        <f>IFERROR(VLOOKUP(Tablo5[[#This Row],[BOYA KODU]],Tablo14[#All],6,0)," ")</f>
        <v xml:space="preserve"> </v>
      </c>
      <c r="N106" s="63" t="str">
        <f t="shared" si="7"/>
        <v xml:space="preserve"> </v>
      </c>
      <c r="O106" s="66" t="str">
        <f>IFERROR(VLOOKUP(Tablo5[[#This Row],[ÜRÜN KODU]],'YMKODLARI '!$A$1:$K$348,8,0)," ")</f>
        <v xml:space="preserve"> </v>
      </c>
      <c r="P106" s="63" t="str">
        <f>IFERROR(VLOOKUP(Tablo5[[#This Row],[HAMMADDE KODU]],Tablo1[#All],3,0)," ")</f>
        <v xml:space="preserve"> </v>
      </c>
      <c r="Q106" s="63" t="str">
        <f>IFERROR(VLOOKUP(Tablo5[[#This Row],[HAMMADDE KODU]],Tablo1[#All],4,0)," ")</f>
        <v xml:space="preserve"> </v>
      </c>
      <c r="R106" s="66" t="str">
        <f>IFERROR(VLOOKUP(Tablo5[[#This Row],[ÜRÜN KODU]],'YMKODLARI '!$A$1:$K$348,5,0)," ")</f>
        <v xml:space="preserve"> </v>
      </c>
      <c r="S106" s="66" t="str">
        <f>IFERROR(VLOOKUP(Tablo5[[#This Row],[ÜRÜN KODU]],'YMKODLARI '!$A$1:$K$348,6,0)," ")</f>
        <v xml:space="preserve"> </v>
      </c>
      <c r="T106" s="63" t="str">
        <f>IFERROR(Tablo5[[#This Row],[YOLLUK HARİÇ BASKI GRAMI]]/Tablo5[[#This Row],[KALIP GÖZ ADEDİ]]," ")</f>
        <v xml:space="preserve"> </v>
      </c>
      <c r="U106" s="63" t="str">
        <f t="shared" si="9"/>
        <v xml:space="preserve"> </v>
      </c>
      <c r="V106" s="63"/>
      <c r="W106" s="63" t="str">
        <f t="shared" si="8"/>
        <v xml:space="preserve"> </v>
      </c>
      <c r="X106" s="13">
        <f t="shared" si="10"/>
        <v>24</v>
      </c>
      <c r="Y106" s="14">
        <f t="shared" si="11"/>
        <v>0</v>
      </c>
      <c r="Z106" s="63" t="str">
        <f t="shared" si="12"/>
        <v xml:space="preserve"> </v>
      </c>
      <c r="AA106" s="63" t="str">
        <f t="shared" si="13"/>
        <v xml:space="preserve"> </v>
      </c>
    </row>
    <row r="107" spans="2:27">
      <c r="B107" s="63"/>
      <c r="C107" s="10" t="str">
        <f>IFERROR(VLOOKUP(Tablo5[[#This Row],[ÜRÜN KODU]],'YMKODLARI '!$A$1:$K$348,2,0)," ")</f>
        <v xml:space="preserve"> </v>
      </c>
      <c r="E107" s="63"/>
      <c r="H107" s="66" t="str">
        <f>IFERROR(VLOOKUP(Tablo5[[#This Row],[ÜRÜN KODU]],'YMKODLARI '!$A$1:$K$348,3,0)," ")</f>
        <v xml:space="preserve"> </v>
      </c>
      <c r="I107" s="66" t="str">
        <f>IFERROR(VLOOKUP(Tablo5[[#This Row],[ÜRÜN KODU]],'YMKODLARI '!$A$1:$K$348,4,0)," ")</f>
        <v xml:space="preserve"> </v>
      </c>
      <c r="J107" s="63"/>
      <c r="K107" s="66" t="str">
        <f>IFERROR(VLOOKUP(Tablo5[[#This Row],[ÜRÜN KODU]],'YMKODLARI '!$A$1:$K$348,9,0)," ")</f>
        <v xml:space="preserve"> </v>
      </c>
      <c r="L107" s="63" t="str">
        <f>IFERROR(VLOOKUP(Tablo5[[#This Row],[BOYA KODU]],Tablo14[#All],4,0)," ")</f>
        <v xml:space="preserve"> </v>
      </c>
      <c r="M107" s="63" t="str">
        <f>IFERROR(VLOOKUP(Tablo5[[#This Row],[BOYA KODU]],Tablo14[#All],6,0)," ")</f>
        <v xml:space="preserve"> </v>
      </c>
      <c r="N107" s="63" t="str">
        <f t="shared" si="7"/>
        <v xml:space="preserve"> </v>
      </c>
      <c r="O107" s="66" t="str">
        <f>IFERROR(VLOOKUP(Tablo5[[#This Row],[ÜRÜN KODU]],'YMKODLARI '!$A$1:$K$348,8,0)," ")</f>
        <v xml:space="preserve"> </v>
      </c>
      <c r="P107" s="63" t="str">
        <f>IFERROR(VLOOKUP(Tablo5[[#This Row],[HAMMADDE KODU]],Tablo1[#All],3,0)," ")</f>
        <v xml:space="preserve"> </v>
      </c>
      <c r="Q107" s="63" t="str">
        <f>IFERROR(VLOOKUP(Tablo5[[#This Row],[HAMMADDE KODU]],Tablo1[#All],4,0)," ")</f>
        <v xml:space="preserve"> </v>
      </c>
      <c r="R107" s="66" t="str">
        <f>IFERROR(VLOOKUP(Tablo5[[#This Row],[ÜRÜN KODU]],'YMKODLARI '!$A$1:$K$348,5,0)," ")</f>
        <v xml:space="preserve"> </v>
      </c>
      <c r="S107" s="66" t="str">
        <f>IFERROR(VLOOKUP(Tablo5[[#This Row],[ÜRÜN KODU]],'YMKODLARI '!$A$1:$K$348,6,0)," ")</f>
        <v xml:space="preserve"> </v>
      </c>
      <c r="T107" s="63" t="str">
        <f>IFERROR(Tablo5[[#This Row],[YOLLUK HARİÇ BASKI GRAMI]]/Tablo5[[#This Row],[KALIP GÖZ ADEDİ]]," ")</f>
        <v xml:space="preserve"> </v>
      </c>
      <c r="U107" s="63" t="str">
        <f t="shared" si="9"/>
        <v xml:space="preserve"> </v>
      </c>
      <c r="V107" s="63"/>
      <c r="W107" s="63" t="str">
        <f t="shared" si="8"/>
        <v xml:space="preserve"> </v>
      </c>
      <c r="X107" s="13">
        <f t="shared" si="10"/>
        <v>24</v>
      </c>
      <c r="Y107" s="14">
        <f t="shared" si="11"/>
        <v>0</v>
      </c>
      <c r="Z107" s="63" t="str">
        <f t="shared" si="12"/>
        <v xml:space="preserve"> </v>
      </c>
      <c r="AA107" s="63" t="str">
        <f t="shared" si="13"/>
        <v xml:space="preserve"> </v>
      </c>
    </row>
    <row r="108" spans="2:27">
      <c r="B108" s="63"/>
      <c r="C108" s="10" t="str">
        <f>IFERROR(VLOOKUP(Tablo5[[#This Row],[ÜRÜN KODU]],'YMKODLARI '!$A$1:$K$348,2,0)," ")</f>
        <v xml:space="preserve"> </v>
      </c>
      <c r="E108" s="63"/>
      <c r="H108" s="66" t="str">
        <f>IFERROR(VLOOKUP(Tablo5[[#This Row],[ÜRÜN KODU]],'YMKODLARI '!$A$1:$K$348,3,0)," ")</f>
        <v xml:space="preserve"> </v>
      </c>
      <c r="I108" s="66" t="str">
        <f>IFERROR(VLOOKUP(Tablo5[[#This Row],[ÜRÜN KODU]],'YMKODLARI '!$A$1:$K$348,4,0)," ")</f>
        <v xml:space="preserve"> </v>
      </c>
      <c r="J108" s="63"/>
      <c r="K108" s="66" t="str">
        <f>IFERROR(VLOOKUP(Tablo5[[#This Row],[ÜRÜN KODU]],'YMKODLARI '!$A$1:$K$348,9,0)," ")</f>
        <v xml:space="preserve"> </v>
      </c>
      <c r="L108" s="63" t="str">
        <f>IFERROR(VLOOKUP(Tablo5[[#This Row],[BOYA KODU]],Tablo14[#All],4,0)," ")</f>
        <v xml:space="preserve"> </v>
      </c>
      <c r="M108" s="63" t="str">
        <f>IFERROR(VLOOKUP(Tablo5[[#This Row],[BOYA KODU]],Tablo14[#All],6,0)," ")</f>
        <v xml:space="preserve"> </v>
      </c>
      <c r="N108" s="63" t="str">
        <f t="shared" si="7"/>
        <v xml:space="preserve"> </v>
      </c>
      <c r="O108" s="66" t="str">
        <f>IFERROR(VLOOKUP(Tablo5[[#This Row],[ÜRÜN KODU]],'YMKODLARI '!$A$1:$K$348,8,0)," ")</f>
        <v xml:space="preserve"> </v>
      </c>
      <c r="P108" s="63" t="str">
        <f>IFERROR(VLOOKUP(Tablo5[[#This Row],[HAMMADDE KODU]],Tablo1[#All],3,0)," ")</f>
        <v xml:space="preserve"> </v>
      </c>
      <c r="Q108" s="63" t="str">
        <f>IFERROR(VLOOKUP(Tablo5[[#This Row],[HAMMADDE KODU]],Tablo1[#All],4,0)," ")</f>
        <v xml:space="preserve"> </v>
      </c>
      <c r="R108" s="66" t="str">
        <f>IFERROR(VLOOKUP(Tablo5[[#This Row],[ÜRÜN KODU]],'YMKODLARI '!$A$1:$K$348,5,0)," ")</f>
        <v xml:space="preserve"> </v>
      </c>
      <c r="S108" s="66" t="str">
        <f>IFERROR(VLOOKUP(Tablo5[[#This Row],[ÜRÜN KODU]],'YMKODLARI '!$A$1:$K$348,6,0)," ")</f>
        <v xml:space="preserve"> </v>
      </c>
      <c r="T108" s="63" t="str">
        <f>IFERROR(Tablo5[[#This Row],[YOLLUK HARİÇ BASKI GRAMI]]/Tablo5[[#This Row],[KALIP GÖZ ADEDİ]]," ")</f>
        <v xml:space="preserve"> </v>
      </c>
      <c r="U108" s="63" t="str">
        <f t="shared" si="9"/>
        <v xml:space="preserve"> </v>
      </c>
      <c r="V108" s="63"/>
      <c r="W108" s="63" t="str">
        <f t="shared" si="8"/>
        <v xml:space="preserve"> </v>
      </c>
      <c r="X108" s="13">
        <f t="shared" si="10"/>
        <v>24</v>
      </c>
      <c r="Y108" s="14">
        <f t="shared" si="11"/>
        <v>0</v>
      </c>
      <c r="Z108" s="63" t="str">
        <f t="shared" si="12"/>
        <v xml:space="preserve"> </v>
      </c>
      <c r="AA108" s="63" t="str">
        <f t="shared" si="13"/>
        <v xml:space="preserve"> </v>
      </c>
    </row>
    <row r="109" spans="2:27">
      <c r="B109" s="63"/>
      <c r="C109" s="10" t="str">
        <f>IFERROR(VLOOKUP(Tablo5[[#This Row],[ÜRÜN KODU]],'YMKODLARI '!$A$1:$K$348,2,0)," ")</f>
        <v xml:space="preserve"> </v>
      </c>
      <c r="E109" s="63"/>
      <c r="H109" s="66" t="str">
        <f>IFERROR(VLOOKUP(Tablo5[[#This Row],[ÜRÜN KODU]],'YMKODLARI '!$A$1:$K$348,3,0)," ")</f>
        <v xml:space="preserve"> </v>
      </c>
      <c r="I109" s="66" t="str">
        <f>IFERROR(VLOOKUP(Tablo5[[#This Row],[ÜRÜN KODU]],'YMKODLARI '!$A$1:$K$348,4,0)," ")</f>
        <v xml:space="preserve"> </v>
      </c>
      <c r="J109" s="63"/>
      <c r="K109" s="66" t="str">
        <f>IFERROR(VLOOKUP(Tablo5[[#This Row],[ÜRÜN KODU]],'YMKODLARI '!$A$1:$K$348,9,0)," ")</f>
        <v xml:space="preserve"> </v>
      </c>
      <c r="L109" s="63" t="str">
        <f>IFERROR(VLOOKUP(Tablo5[[#This Row],[BOYA KODU]],Tablo14[#All],4,0)," ")</f>
        <v xml:space="preserve"> </v>
      </c>
      <c r="M109" s="63" t="str">
        <f>IFERROR(VLOOKUP(Tablo5[[#This Row],[BOYA KODU]],Tablo14[#All],6,0)," ")</f>
        <v xml:space="preserve"> </v>
      </c>
      <c r="N109" s="63" t="str">
        <f t="shared" si="7"/>
        <v xml:space="preserve"> </v>
      </c>
      <c r="O109" s="66" t="str">
        <f>IFERROR(VLOOKUP(Tablo5[[#This Row],[ÜRÜN KODU]],'YMKODLARI '!$A$1:$K$348,8,0)," ")</f>
        <v xml:space="preserve"> </v>
      </c>
      <c r="P109" s="63" t="str">
        <f>IFERROR(VLOOKUP(Tablo5[[#This Row],[HAMMADDE KODU]],Tablo1[#All],3,0)," ")</f>
        <v xml:space="preserve"> </v>
      </c>
      <c r="Q109" s="63" t="str">
        <f>IFERROR(VLOOKUP(Tablo5[[#This Row],[HAMMADDE KODU]],Tablo1[#All],4,0)," ")</f>
        <v xml:space="preserve"> </v>
      </c>
      <c r="R109" s="66" t="str">
        <f>IFERROR(VLOOKUP(Tablo5[[#This Row],[ÜRÜN KODU]],'YMKODLARI '!$A$1:$K$348,5,0)," ")</f>
        <v xml:space="preserve"> </v>
      </c>
      <c r="S109" s="66" t="str">
        <f>IFERROR(VLOOKUP(Tablo5[[#This Row],[ÜRÜN KODU]],'YMKODLARI '!$A$1:$K$348,6,0)," ")</f>
        <v xml:space="preserve"> </v>
      </c>
      <c r="T109" s="63" t="str">
        <f>IFERROR(Tablo5[[#This Row],[YOLLUK HARİÇ BASKI GRAMI]]/Tablo5[[#This Row],[KALIP GÖZ ADEDİ]]," ")</f>
        <v xml:space="preserve"> </v>
      </c>
      <c r="U109" s="63" t="str">
        <f t="shared" si="9"/>
        <v xml:space="preserve"> </v>
      </c>
      <c r="V109" s="63"/>
      <c r="W109" s="63" t="str">
        <f t="shared" si="8"/>
        <v xml:space="preserve"> </v>
      </c>
      <c r="X109" s="13">
        <f t="shared" si="10"/>
        <v>24</v>
      </c>
      <c r="Y109" s="14">
        <f t="shared" si="11"/>
        <v>0</v>
      </c>
      <c r="Z109" s="63" t="str">
        <f t="shared" si="12"/>
        <v xml:space="preserve"> </v>
      </c>
      <c r="AA109" s="63" t="str">
        <f t="shared" si="13"/>
        <v xml:space="preserve"> </v>
      </c>
    </row>
    <row r="110" spans="2:27">
      <c r="B110" s="63"/>
      <c r="C110" s="10" t="str">
        <f>IFERROR(VLOOKUP(Tablo5[[#This Row],[ÜRÜN KODU]],'YMKODLARI '!$A$1:$K$348,2,0)," ")</f>
        <v xml:space="preserve"> </v>
      </c>
      <c r="E110" s="63"/>
      <c r="H110" s="66" t="str">
        <f>IFERROR(VLOOKUP(Tablo5[[#This Row],[ÜRÜN KODU]],'YMKODLARI '!$A$1:$K$348,3,0)," ")</f>
        <v xml:space="preserve"> </v>
      </c>
      <c r="I110" s="66" t="str">
        <f>IFERROR(VLOOKUP(Tablo5[[#This Row],[ÜRÜN KODU]],'YMKODLARI '!$A$1:$K$348,4,0)," ")</f>
        <v xml:space="preserve"> </v>
      </c>
      <c r="J110" s="63"/>
      <c r="K110" s="66" t="str">
        <f>IFERROR(VLOOKUP(Tablo5[[#This Row],[ÜRÜN KODU]],'YMKODLARI '!$A$1:$K$348,9,0)," ")</f>
        <v xml:space="preserve"> </v>
      </c>
      <c r="L110" s="63" t="str">
        <f>IFERROR(VLOOKUP(Tablo5[[#This Row],[BOYA KODU]],Tablo14[#All],4,0)," ")</f>
        <v xml:space="preserve"> </v>
      </c>
      <c r="M110" s="63" t="str">
        <f>IFERROR(VLOOKUP(Tablo5[[#This Row],[BOYA KODU]],Tablo14[#All],6,0)," ")</f>
        <v xml:space="preserve"> </v>
      </c>
      <c r="N110" s="63" t="str">
        <f t="shared" si="7"/>
        <v xml:space="preserve"> </v>
      </c>
      <c r="O110" s="66" t="str">
        <f>IFERROR(VLOOKUP(Tablo5[[#This Row],[ÜRÜN KODU]],'YMKODLARI '!$A$1:$K$348,8,0)," ")</f>
        <v xml:space="preserve"> </v>
      </c>
      <c r="P110" s="63" t="str">
        <f>IFERROR(VLOOKUP(Tablo5[[#This Row],[HAMMADDE KODU]],Tablo1[#All],3,0)," ")</f>
        <v xml:space="preserve"> </v>
      </c>
      <c r="Q110" s="63" t="str">
        <f>IFERROR(VLOOKUP(Tablo5[[#This Row],[HAMMADDE KODU]],Tablo1[#All],4,0)," ")</f>
        <v xml:space="preserve"> </v>
      </c>
      <c r="R110" s="66" t="str">
        <f>IFERROR(VLOOKUP(Tablo5[[#This Row],[ÜRÜN KODU]],'YMKODLARI '!$A$1:$K$348,5,0)," ")</f>
        <v xml:space="preserve"> </v>
      </c>
      <c r="S110" s="66" t="str">
        <f>IFERROR(VLOOKUP(Tablo5[[#This Row],[ÜRÜN KODU]],'YMKODLARI '!$A$1:$K$348,6,0)," ")</f>
        <v xml:space="preserve"> </v>
      </c>
      <c r="T110" s="63" t="str">
        <f>IFERROR(Tablo5[[#This Row],[YOLLUK HARİÇ BASKI GRAMI]]/Tablo5[[#This Row],[KALIP GÖZ ADEDİ]]," ")</f>
        <v xml:space="preserve"> </v>
      </c>
      <c r="U110" s="63" t="str">
        <f t="shared" si="9"/>
        <v xml:space="preserve"> </v>
      </c>
      <c r="V110" s="63"/>
      <c r="W110" s="63" t="str">
        <f t="shared" si="8"/>
        <v xml:space="preserve"> </v>
      </c>
      <c r="X110" s="13">
        <f t="shared" si="10"/>
        <v>24</v>
      </c>
      <c r="Y110" s="14">
        <f t="shared" si="11"/>
        <v>0</v>
      </c>
      <c r="Z110" s="63" t="str">
        <f t="shared" si="12"/>
        <v xml:space="preserve"> </v>
      </c>
      <c r="AA110" s="63" t="str">
        <f t="shared" si="13"/>
        <v xml:space="preserve"> </v>
      </c>
    </row>
    <row r="111" spans="2:27">
      <c r="B111" s="63"/>
      <c r="C111" s="10" t="str">
        <f>IFERROR(VLOOKUP(Tablo5[[#This Row],[ÜRÜN KODU]],'YMKODLARI '!$A$1:$K$348,2,0)," ")</f>
        <v xml:space="preserve"> </v>
      </c>
      <c r="E111" s="63"/>
      <c r="H111" s="66" t="str">
        <f>IFERROR(VLOOKUP(Tablo5[[#This Row],[ÜRÜN KODU]],'YMKODLARI '!$A$1:$K$348,3,0)," ")</f>
        <v xml:space="preserve"> </v>
      </c>
      <c r="I111" s="66" t="str">
        <f>IFERROR(VLOOKUP(Tablo5[[#This Row],[ÜRÜN KODU]],'YMKODLARI '!$A$1:$K$348,4,0)," ")</f>
        <v xml:space="preserve"> </v>
      </c>
      <c r="J111" s="63"/>
      <c r="K111" s="66" t="str">
        <f>IFERROR(VLOOKUP(Tablo5[[#This Row],[ÜRÜN KODU]],'YMKODLARI '!$A$1:$K$348,9,0)," ")</f>
        <v xml:space="preserve"> </v>
      </c>
      <c r="L111" s="63" t="str">
        <f>IFERROR(VLOOKUP(Tablo5[[#This Row],[BOYA KODU]],Tablo14[#All],4,0)," ")</f>
        <v xml:space="preserve"> </v>
      </c>
      <c r="M111" s="63" t="str">
        <f>IFERROR(VLOOKUP(Tablo5[[#This Row],[BOYA KODU]],Tablo14[#All],6,0)," ")</f>
        <v xml:space="preserve"> </v>
      </c>
      <c r="N111" s="63" t="str">
        <f t="shared" si="7"/>
        <v xml:space="preserve"> </v>
      </c>
      <c r="O111" s="66" t="str">
        <f>IFERROR(VLOOKUP(Tablo5[[#This Row],[ÜRÜN KODU]],'YMKODLARI '!$A$1:$K$348,8,0)," ")</f>
        <v xml:space="preserve"> </v>
      </c>
      <c r="P111" s="63" t="str">
        <f>IFERROR(VLOOKUP(Tablo5[[#This Row],[HAMMADDE KODU]],Tablo1[#All],3,0)," ")</f>
        <v xml:space="preserve"> </v>
      </c>
      <c r="Q111" s="63" t="str">
        <f>IFERROR(VLOOKUP(Tablo5[[#This Row],[HAMMADDE KODU]],Tablo1[#All],4,0)," ")</f>
        <v xml:space="preserve"> </v>
      </c>
      <c r="R111" s="66" t="str">
        <f>IFERROR(VLOOKUP(Tablo5[[#This Row],[ÜRÜN KODU]],'YMKODLARI '!$A$1:$K$348,5,0)," ")</f>
        <v xml:space="preserve"> </v>
      </c>
      <c r="S111" s="66" t="str">
        <f>IFERROR(VLOOKUP(Tablo5[[#This Row],[ÜRÜN KODU]],'YMKODLARI '!$A$1:$K$348,6,0)," ")</f>
        <v xml:space="preserve"> </v>
      </c>
      <c r="T111" s="63" t="str">
        <f>IFERROR(Tablo5[[#This Row],[YOLLUK HARİÇ BASKI GRAMI]]/Tablo5[[#This Row],[KALIP GÖZ ADEDİ]]," ")</f>
        <v xml:space="preserve"> </v>
      </c>
      <c r="U111" s="63" t="str">
        <f t="shared" si="9"/>
        <v xml:space="preserve"> </v>
      </c>
      <c r="V111" s="63"/>
      <c r="W111" s="63" t="str">
        <f t="shared" si="8"/>
        <v xml:space="preserve"> </v>
      </c>
      <c r="X111" s="13">
        <f t="shared" si="10"/>
        <v>24</v>
      </c>
      <c r="Y111" s="14">
        <f t="shared" si="11"/>
        <v>0</v>
      </c>
      <c r="Z111" s="63" t="str">
        <f t="shared" si="12"/>
        <v xml:space="preserve"> </v>
      </c>
      <c r="AA111" s="63" t="str">
        <f t="shared" si="13"/>
        <v xml:space="preserve"> </v>
      </c>
    </row>
    <row r="112" spans="2:27">
      <c r="B112" s="63"/>
      <c r="C112" s="10" t="str">
        <f>IFERROR(VLOOKUP(Tablo5[[#This Row],[ÜRÜN KODU]],'YMKODLARI '!$A$1:$K$348,2,0)," ")</f>
        <v xml:space="preserve"> </v>
      </c>
      <c r="E112" s="63"/>
      <c r="H112" s="66" t="str">
        <f>IFERROR(VLOOKUP(Tablo5[[#This Row],[ÜRÜN KODU]],'YMKODLARI '!$A$1:$K$348,3,0)," ")</f>
        <v xml:space="preserve"> </v>
      </c>
      <c r="I112" s="66" t="str">
        <f>IFERROR(VLOOKUP(Tablo5[[#This Row],[ÜRÜN KODU]],'YMKODLARI '!$A$1:$K$348,4,0)," ")</f>
        <v xml:space="preserve"> </v>
      </c>
      <c r="J112" s="63"/>
      <c r="K112" s="66" t="str">
        <f>IFERROR(VLOOKUP(Tablo5[[#This Row],[ÜRÜN KODU]],'YMKODLARI '!$A$1:$K$348,9,0)," ")</f>
        <v xml:space="preserve"> </v>
      </c>
      <c r="L112" s="63" t="str">
        <f>IFERROR(VLOOKUP(Tablo5[[#This Row],[BOYA KODU]],Tablo14[#All],4,0)," ")</f>
        <v xml:space="preserve"> </v>
      </c>
      <c r="M112" s="63" t="str">
        <f>IFERROR(VLOOKUP(Tablo5[[#This Row],[BOYA KODU]],Tablo14[#All],6,0)," ")</f>
        <v xml:space="preserve"> </v>
      </c>
      <c r="N112" s="63" t="str">
        <f t="shared" si="7"/>
        <v xml:space="preserve"> </v>
      </c>
      <c r="O112" s="66" t="str">
        <f>IFERROR(VLOOKUP(Tablo5[[#This Row],[ÜRÜN KODU]],'YMKODLARI '!$A$1:$K$348,8,0)," ")</f>
        <v xml:space="preserve"> </v>
      </c>
      <c r="P112" s="63" t="str">
        <f>IFERROR(VLOOKUP(Tablo5[[#This Row],[HAMMADDE KODU]],Tablo1[#All],3,0)," ")</f>
        <v xml:space="preserve"> </v>
      </c>
      <c r="Q112" s="63" t="str">
        <f>IFERROR(VLOOKUP(Tablo5[[#This Row],[HAMMADDE KODU]],Tablo1[#All],4,0)," ")</f>
        <v xml:space="preserve"> </v>
      </c>
      <c r="R112" s="66" t="str">
        <f>IFERROR(VLOOKUP(Tablo5[[#This Row],[ÜRÜN KODU]],'YMKODLARI '!$A$1:$K$348,5,0)," ")</f>
        <v xml:space="preserve"> </v>
      </c>
      <c r="S112" s="66" t="str">
        <f>IFERROR(VLOOKUP(Tablo5[[#This Row],[ÜRÜN KODU]],'YMKODLARI '!$A$1:$K$348,6,0)," ")</f>
        <v xml:space="preserve"> </v>
      </c>
      <c r="T112" s="63" t="str">
        <f>IFERROR(Tablo5[[#This Row],[YOLLUK HARİÇ BASKI GRAMI]]/Tablo5[[#This Row],[KALIP GÖZ ADEDİ]]," ")</f>
        <v xml:space="preserve"> </v>
      </c>
      <c r="U112" s="63" t="str">
        <f t="shared" si="9"/>
        <v xml:space="preserve"> </v>
      </c>
      <c r="V112" s="63"/>
      <c r="W112" s="63" t="str">
        <f t="shared" si="8"/>
        <v xml:space="preserve"> </v>
      </c>
      <c r="X112" s="13">
        <f t="shared" si="10"/>
        <v>24</v>
      </c>
      <c r="Y112" s="14">
        <f t="shared" si="11"/>
        <v>0</v>
      </c>
      <c r="Z112" s="63" t="str">
        <f t="shared" si="12"/>
        <v xml:space="preserve"> </v>
      </c>
      <c r="AA112" s="63" t="str">
        <f t="shared" si="13"/>
        <v xml:space="preserve"> </v>
      </c>
    </row>
    <row r="113" spans="2:27">
      <c r="B113" s="63"/>
      <c r="C113" s="10" t="str">
        <f>IFERROR(VLOOKUP(Tablo5[[#This Row],[ÜRÜN KODU]],'YMKODLARI '!$A$1:$K$348,2,0)," ")</f>
        <v xml:space="preserve"> </v>
      </c>
      <c r="E113" s="63"/>
      <c r="H113" s="66" t="str">
        <f>IFERROR(VLOOKUP(Tablo5[[#This Row],[ÜRÜN KODU]],'YMKODLARI '!$A$1:$K$348,3,0)," ")</f>
        <v xml:space="preserve"> </v>
      </c>
      <c r="I113" s="66" t="str">
        <f>IFERROR(VLOOKUP(Tablo5[[#This Row],[ÜRÜN KODU]],'YMKODLARI '!$A$1:$K$348,4,0)," ")</f>
        <v xml:space="preserve"> </v>
      </c>
      <c r="J113" s="63"/>
      <c r="K113" s="66" t="str">
        <f>IFERROR(VLOOKUP(Tablo5[[#This Row],[ÜRÜN KODU]],'YMKODLARI '!$A$1:$K$348,9,0)," ")</f>
        <v xml:space="preserve"> </v>
      </c>
      <c r="L113" s="63" t="str">
        <f>IFERROR(VLOOKUP(Tablo5[[#This Row],[BOYA KODU]],Tablo14[#All],4,0)," ")</f>
        <v xml:space="preserve"> </v>
      </c>
      <c r="M113" s="63" t="str">
        <f>IFERROR(VLOOKUP(Tablo5[[#This Row],[BOYA KODU]],Tablo14[#All],6,0)," ")</f>
        <v xml:space="preserve"> </v>
      </c>
      <c r="N113" s="63" t="str">
        <f t="shared" si="7"/>
        <v xml:space="preserve"> </v>
      </c>
      <c r="O113" s="66" t="str">
        <f>IFERROR(VLOOKUP(Tablo5[[#This Row],[ÜRÜN KODU]],'YMKODLARI '!$A$1:$K$348,8,0)," ")</f>
        <v xml:space="preserve"> </v>
      </c>
      <c r="P113" s="63" t="str">
        <f>IFERROR(VLOOKUP(Tablo5[[#This Row],[HAMMADDE KODU]],Tablo1[#All],3,0)," ")</f>
        <v xml:space="preserve"> </v>
      </c>
      <c r="Q113" s="63" t="str">
        <f>IFERROR(VLOOKUP(Tablo5[[#This Row],[HAMMADDE KODU]],Tablo1[#All],4,0)," ")</f>
        <v xml:space="preserve"> </v>
      </c>
      <c r="R113" s="66" t="str">
        <f>IFERROR(VLOOKUP(Tablo5[[#This Row],[ÜRÜN KODU]],'YMKODLARI '!$A$1:$K$348,5,0)," ")</f>
        <v xml:space="preserve"> </v>
      </c>
      <c r="S113" s="66" t="str">
        <f>IFERROR(VLOOKUP(Tablo5[[#This Row],[ÜRÜN KODU]],'YMKODLARI '!$A$1:$K$348,6,0)," ")</f>
        <v xml:space="preserve"> </v>
      </c>
      <c r="T113" s="63" t="str">
        <f>IFERROR(Tablo5[[#This Row],[YOLLUK HARİÇ BASKI GRAMI]]/Tablo5[[#This Row],[KALIP GÖZ ADEDİ]]," ")</f>
        <v xml:space="preserve"> </v>
      </c>
      <c r="U113" s="63" t="str">
        <f t="shared" si="9"/>
        <v xml:space="preserve"> </v>
      </c>
      <c r="V113" s="63"/>
      <c r="W113" s="63" t="str">
        <f t="shared" si="8"/>
        <v xml:space="preserve"> </v>
      </c>
      <c r="X113" s="13">
        <f t="shared" si="10"/>
        <v>24</v>
      </c>
      <c r="Y113" s="14">
        <f t="shared" si="11"/>
        <v>0</v>
      </c>
      <c r="Z113" s="63" t="str">
        <f t="shared" si="12"/>
        <v xml:space="preserve"> </v>
      </c>
      <c r="AA113" s="63" t="str">
        <f t="shared" si="13"/>
        <v xml:space="preserve"> </v>
      </c>
    </row>
    <row r="114" spans="2:27">
      <c r="B114" s="63"/>
      <c r="C114" s="10" t="str">
        <f>IFERROR(VLOOKUP(Tablo5[[#This Row],[ÜRÜN KODU]],'YMKODLARI '!$A$1:$K$348,2,0)," ")</f>
        <v xml:space="preserve"> </v>
      </c>
      <c r="E114" s="63"/>
      <c r="H114" s="66" t="str">
        <f>IFERROR(VLOOKUP(Tablo5[[#This Row],[ÜRÜN KODU]],'YMKODLARI '!$A$1:$K$348,3,0)," ")</f>
        <v xml:space="preserve"> </v>
      </c>
      <c r="I114" s="66" t="str">
        <f>IFERROR(VLOOKUP(Tablo5[[#This Row],[ÜRÜN KODU]],'YMKODLARI '!$A$1:$K$348,4,0)," ")</f>
        <v xml:space="preserve"> </v>
      </c>
      <c r="J114" s="63"/>
      <c r="K114" s="66" t="str">
        <f>IFERROR(VLOOKUP(Tablo5[[#This Row],[ÜRÜN KODU]],'YMKODLARI '!$A$1:$K$348,9,0)," ")</f>
        <v xml:space="preserve"> </v>
      </c>
      <c r="L114" s="63" t="str">
        <f>IFERROR(VLOOKUP(Tablo5[[#This Row],[BOYA KODU]],Tablo14[#All],4,0)," ")</f>
        <v xml:space="preserve"> </v>
      </c>
      <c r="M114" s="63" t="str">
        <f>IFERROR(VLOOKUP(Tablo5[[#This Row],[BOYA KODU]],Tablo14[#All],6,0)," ")</f>
        <v xml:space="preserve"> </v>
      </c>
      <c r="N114" s="63" t="str">
        <f t="shared" si="7"/>
        <v xml:space="preserve"> </v>
      </c>
      <c r="O114" s="66" t="str">
        <f>IFERROR(VLOOKUP(Tablo5[[#This Row],[ÜRÜN KODU]],'YMKODLARI '!$A$1:$K$348,8,0)," ")</f>
        <v xml:space="preserve"> </v>
      </c>
      <c r="P114" s="63" t="str">
        <f>IFERROR(VLOOKUP(Tablo5[[#This Row],[HAMMADDE KODU]],Tablo1[#All],3,0)," ")</f>
        <v xml:space="preserve"> </v>
      </c>
      <c r="Q114" s="63" t="str">
        <f>IFERROR(VLOOKUP(Tablo5[[#This Row],[HAMMADDE KODU]],Tablo1[#All],4,0)," ")</f>
        <v xml:space="preserve"> </v>
      </c>
      <c r="R114" s="66" t="str">
        <f>IFERROR(VLOOKUP(Tablo5[[#This Row],[ÜRÜN KODU]],'YMKODLARI '!$A$1:$K$348,5,0)," ")</f>
        <v xml:space="preserve"> </v>
      </c>
      <c r="S114" s="66" t="str">
        <f>IFERROR(VLOOKUP(Tablo5[[#This Row],[ÜRÜN KODU]],'YMKODLARI '!$A$1:$K$348,6,0)," ")</f>
        <v xml:space="preserve"> </v>
      </c>
      <c r="T114" s="63" t="str">
        <f>IFERROR(Tablo5[[#This Row],[YOLLUK HARİÇ BASKI GRAMI]]/Tablo5[[#This Row],[KALIP GÖZ ADEDİ]]," ")</f>
        <v xml:space="preserve"> </v>
      </c>
      <c r="U114" s="63" t="str">
        <f t="shared" si="9"/>
        <v xml:space="preserve"> </v>
      </c>
      <c r="V114" s="63"/>
      <c r="W114" s="63" t="str">
        <f t="shared" si="8"/>
        <v xml:space="preserve"> </v>
      </c>
      <c r="X114" s="13">
        <f t="shared" si="10"/>
        <v>24</v>
      </c>
      <c r="Y114" s="14">
        <f t="shared" si="11"/>
        <v>0</v>
      </c>
      <c r="Z114" s="63" t="str">
        <f t="shared" si="12"/>
        <v xml:space="preserve"> </v>
      </c>
      <c r="AA114" s="63" t="str">
        <f t="shared" si="13"/>
        <v xml:space="preserve"> </v>
      </c>
    </row>
    <row r="115" spans="2:27">
      <c r="B115" s="63"/>
      <c r="C115" s="10" t="str">
        <f>IFERROR(VLOOKUP(Tablo5[[#This Row],[ÜRÜN KODU]],'YMKODLARI '!$A$1:$K$348,2,0)," ")</f>
        <v xml:space="preserve"> </v>
      </c>
      <c r="E115" s="63"/>
      <c r="H115" s="66" t="str">
        <f>IFERROR(VLOOKUP(Tablo5[[#This Row],[ÜRÜN KODU]],'YMKODLARI '!$A$1:$K$348,3,0)," ")</f>
        <v xml:space="preserve"> </v>
      </c>
      <c r="I115" s="66" t="str">
        <f>IFERROR(VLOOKUP(Tablo5[[#This Row],[ÜRÜN KODU]],'YMKODLARI '!$A$1:$K$348,4,0)," ")</f>
        <v xml:space="preserve"> </v>
      </c>
      <c r="J115" s="63"/>
      <c r="K115" s="66" t="str">
        <f>IFERROR(VLOOKUP(Tablo5[[#This Row],[ÜRÜN KODU]],'YMKODLARI '!$A$1:$K$348,9,0)," ")</f>
        <v xml:space="preserve"> </v>
      </c>
      <c r="L115" s="63" t="str">
        <f>IFERROR(VLOOKUP(Tablo5[[#This Row],[BOYA KODU]],Tablo14[#All],4,0)," ")</f>
        <v xml:space="preserve"> </v>
      </c>
      <c r="M115" s="63" t="str">
        <f>IFERROR(VLOOKUP(Tablo5[[#This Row],[BOYA KODU]],Tablo14[#All],6,0)," ")</f>
        <v xml:space="preserve"> </v>
      </c>
      <c r="N115" s="63" t="str">
        <f t="shared" si="7"/>
        <v xml:space="preserve"> </v>
      </c>
      <c r="O115" s="66" t="str">
        <f>IFERROR(VLOOKUP(Tablo5[[#This Row],[ÜRÜN KODU]],'YMKODLARI '!$A$1:$K$348,8,0)," ")</f>
        <v xml:space="preserve"> </v>
      </c>
      <c r="P115" s="63" t="str">
        <f>IFERROR(VLOOKUP(Tablo5[[#This Row],[HAMMADDE KODU]],Tablo1[#All],3,0)," ")</f>
        <v xml:space="preserve"> </v>
      </c>
      <c r="Q115" s="63" t="str">
        <f>IFERROR(VLOOKUP(Tablo5[[#This Row],[HAMMADDE KODU]],Tablo1[#All],4,0)," ")</f>
        <v xml:space="preserve"> </v>
      </c>
      <c r="R115" s="66" t="str">
        <f>IFERROR(VLOOKUP(Tablo5[[#This Row],[ÜRÜN KODU]],'YMKODLARI '!$A$1:$K$348,5,0)," ")</f>
        <v xml:space="preserve"> </v>
      </c>
      <c r="S115" s="66" t="str">
        <f>IFERROR(VLOOKUP(Tablo5[[#This Row],[ÜRÜN KODU]],'YMKODLARI '!$A$1:$K$348,6,0)," ")</f>
        <v xml:space="preserve"> </v>
      </c>
      <c r="T115" s="63" t="str">
        <f>IFERROR(Tablo5[[#This Row],[YOLLUK HARİÇ BASKI GRAMI]]/Tablo5[[#This Row],[KALIP GÖZ ADEDİ]]," ")</f>
        <v xml:space="preserve"> </v>
      </c>
      <c r="U115" s="63" t="str">
        <f t="shared" si="9"/>
        <v xml:space="preserve"> </v>
      </c>
      <c r="V115" s="63"/>
      <c r="W115" s="63" t="str">
        <f t="shared" si="8"/>
        <v xml:space="preserve"> </v>
      </c>
      <c r="X115" s="13">
        <f t="shared" si="10"/>
        <v>24</v>
      </c>
      <c r="Y115" s="14">
        <f t="shared" si="11"/>
        <v>0</v>
      </c>
      <c r="Z115" s="63" t="str">
        <f t="shared" si="12"/>
        <v xml:space="preserve"> </v>
      </c>
      <c r="AA115" s="63" t="str">
        <f t="shared" si="13"/>
        <v xml:space="preserve"> </v>
      </c>
    </row>
    <row r="116" spans="2:27">
      <c r="B116" s="63"/>
      <c r="C116" s="10" t="str">
        <f>IFERROR(VLOOKUP(Tablo5[[#This Row],[ÜRÜN KODU]],'YMKODLARI '!$A$1:$K$348,2,0)," ")</f>
        <v xml:space="preserve"> </v>
      </c>
      <c r="E116" s="63"/>
      <c r="H116" s="66" t="str">
        <f>IFERROR(VLOOKUP(Tablo5[[#This Row],[ÜRÜN KODU]],'YMKODLARI '!$A$1:$K$348,3,0)," ")</f>
        <v xml:space="preserve"> </v>
      </c>
      <c r="I116" s="66" t="str">
        <f>IFERROR(VLOOKUP(Tablo5[[#This Row],[ÜRÜN KODU]],'YMKODLARI '!$A$1:$K$348,4,0)," ")</f>
        <v xml:space="preserve"> </v>
      </c>
      <c r="J116" s="63"/>
      <c r="K116" s="66" t="str">
        <f>IFERROR(VLOOKUP(Tablo5[[#This Row],[ÜRÜN KODU]],'YMKODLARI '!$A$1:$K$348,9,0)," ")</f>
        <v xml:space="preserve"> </v>
      </c>
      <c r="L116" s="63" t="str">
        <f>IFERROR(VLOOKUP(Tablo5[[#This Row],[BOYA KODU]],Tablo14[#All],4,0)," ")</f>
        <v xml:space="preserve"> </v>
      </c>
      <c r="M116" s="63" t="str">
        <f>IFERROR(VLOOKUP(Tablo5[[#This Row],[BOYA KODU]],Tablo14[#All],6,0)," ")</f>
        <v xml:space="preserve"> </v>
      </c>
      <c r="N116" s="63" t="str">
        <f t="shared" si="7"/>
        <v xml:space="preserve"> </v>
      </c>
      <c r="O116" s="66" t="str">
        <f>IFERROR(VLOOKUP(Tablo5[[#This Row],[ÜRÜN KODU]],'YMKODLARI '!$A$1:$K$348,8,0)," ")</f>
        <v xml:space="preserve"> </v>
      </c>
      <c r="P116" s="63" t="str">
        <f>IFERROR(VLOOKUP(Tablo5[[#This Row],[HAMMADDE KODU]],Tablo1[#All],3,0)," ")</f>
        <v xml:space="preserve"> </v>
      </c>
      <c r="Q116" s="63" t="str">
        <f>IFERROR(VLOOKUP(Tablo5[[#This Row],[HAMMADDE KODU]],Tablo1[#All],4,0)," ")</f>
        <v xml:space="preserve"> </v>
      </c>
      <c r="R116" s="66" t="str">
        <f>IFERROR(VLOOKUP(Tablo5[[#This Row],[ÜRÜN KODU]],'YMKODLARI '!$A$1:$K$348,5,0)," ")</f>
        <v xml:space="preserve"> </v>
      </c>
      <c r="S116" s="66" t="str">
        <f>IFERROR(VLOOKUP(Tablo5[[#This Row],[ÜRÜN KODU]],'YMKODLARI '!$A$1:$K$348,6,0)," ")</f>
        <v xml:space="preserve"> </v>
      </c>
      <c r="T116" s="63" t="str">
        <f>IFERROR(Tablo5[[#This Row],[YOLLUK HARİÇ BASKI GRAMI]]/Tablo5[[#This Row],[KALIP GÖZ ADEDİ]]," ")</f>
        <v xml:space="preserve"> </v>
      </c>
      <c r="U116" s="63" t="str">
        <f t="shared" si="9"/>
        <v xml:space="preserve"> </v>
      </c>
      <c r="V116" s="63"/>
      <c r="W116" s="63" t="str">
        <f t="shared" si="8"/>
        <v xml:space="preserve"> </v>
      </c>
      <c r="X116" s="13">
        <f t="shared" si="10"/>
        <v>24</v>
      </c>
      <c r="Y116" s="14">
        <f t="shared" si="11"/>
        <v>0</v>
      </c>
      <c r="Z116" s="63" t="str">
        <f t="shared" si="12"/>
        <v xml:space="preserve"> </v>
      </c>
      <c r="AA116" s="63" t="str">
        <f t="shared" si="13"/>
        <v xml:space="preserve"> </v>
      </c>
    </row>
    <row r="117" spans="2:27">
      <c r="B117" s="63"/>
      <c r="C117" s="10" t="str">
        <f>IFERROR(VLOOKUP(Tablo5[[#This Row],[ÜRÜN KODU]],'YMKODLARI '!$A$1:$K$348,2,0)," ")</f>
        <v xml:space="preserve"> </v>
      </c>
      <c r="E117" s="63"/>
      <c r="H117" s="66" t="str">
        <f>IFERROR(VLOOKUP(Tablo5[[#This Row],[ÜRÜN KODU]],'YMKODLARI '!$A$1:$K$348,3,0)," ")</f>
        <v xml:space="preserve"> </v>
      </c>
      <c r="I117" s="66" t="str">
        <f>IFERROR(VLOOKUP(Tablo5[[#This Row],[ÜRÜN KODU]],'YMKODLARI '!$A$1:$K$348,4,0)," ")</f>
        <v xml:space="preserve"> </v>
      </c>
      <c r="J117" s="63"/>
      <c r="K117" s="66" t="str">
        <f>IFERROR(VLOOKUP(Tablo5[[#This Row],[ÜRÜN KODU]],'YMKODLARI '!$A$1:$K$348,9,0)," ")</f>
        <v xml:space="preserve"> </v>
      </c>
      <c r="L117" s="63" t="str">
        <f>IFERROR(VLOOKUP(Tablo5[[#This Row],[BOYA KODU]],Tablo14[#All],4,0)," ")</f>
        <v xml:space="preserve"> </v>
      </c>
      <c r="M117" s="63" t="str">
        <f>IFERROR(VLOOKUP(Tablo5[[#This Row],[BOYA KODU]],Tablo14[#All],6,0)," ")</f>
        <v xml:space="preserve"> </v>
      </c>
      <c r="N117" s="63" t="str">
        <f t="shared" si="7"/>
        <v xml:space="preserve"> </v>
      </c>
      <c r="O117" s="66" t="str">
        <f>IFERROR(VLOOKUP(Tablo5[[#This Row],[ÜRÜN KODU]],'YMKODLARI '!$A$1:$K$348,8,0)," ")</f>
        <v xml:space="preserve"> </v>
      </c>
      <c r="P117" s="63" t="str">
        <f>IFERROR(VLOOKUP(Tablo5[[#This Row],[HAMMADDE KODU]],Tablo1[#All],3,0)," ")</f>
        <v xml:space="preserve"> </v>
      </c>
      <c r="Q117" s="63" t="str">
        <f>IFERROR(VLOOKUP(Tablo5[[#This Row],[HAMMADDE KODU]],Tablo1[#All],4,0)," ")</f>
        <v xml:space="preserve"> </v>
      </c>
      <c r="R117" s="66" t="str">
        <f>IFERROR(VLOOKUP(Tablo5[[#This Row],[ÜRÜN KODU]],'YMKODLARI '!$A$1:$K$348,5,0)," ")</f>
        <v xml:space="preserve"> </v>
      </c>
      <c r="S117" s="66" t="str">
        <f>IFERROR(VLOOKUP(Tablo5[[#This Row],[ÜRÜN KODU]],'YMKODLARI '!$A$1:$K$348,6,0)," ")</f>
        <v xml:space="preserve"> </v>
      </c>
      <c r="T117" s="63" t="str">
        <f>IFERROR(Tablo5[[#This Row],[YOLLUK HARİÇ BASKI GRAMI]]/Tablo5[[#This Row],[KALIP GÖZ ADEDİ]]," ")</f>
        <v xml:space="preserve"> </v>
      </c>
      <c r="U117" s="63" t="str">
        <f t="shared" si="9"/>
        <v xml:space="preserve"> </v>
      </c>
      <c r="V117" s="63"/>
      <c r="W117" s="63" t="str">
        <f t="shared" si="8"/>
        <v xml:space="preserve"> </v>
      </c>
      <c r="X117" s="13">
        <f t="shared" si="10"/>
        <v>24</v>
      </c>
      <c r="Y117" s="14">
        <f t="shared" si="11"/>
        <v>0</v>
      </c>
      <c r="Z117" s="63" t="str">
        <f t="shared" si="12"/>
        <v xml:space="preserve"> </v>
      </c>
      <c r="AA117" s="63" t="str">
        <f t="shared" si="13"/>
        <v xml:space="preserve"> </v>
      </c>
    </row>
    <row r="118" spans="2:27">
      <c r="B118" s="63"/>
      <c r="C118" s="10" t="str">
        <f>IFERROR(VLOOKUP(Tablo5[[#This Row],[ÜRÜN KODU]],'YMKODLARI '!$A$1:$K$348,2,0)," ")</f>
        <v xml:space="preserve"> </v>
      </c>
      <c r="E118" s="63"/>
      <c r="H118" s="66" t="str">
        <f>IFERROR(VLOOKUP(Tablo5[[#This Row],[ÜRÜN KODU]],'YMKODLARI '!$A$1:$K$348,3,0)," ")</f>
        <v xml:space="preserve"> </v>
      </c>
      <c r="I118" s="66" t="str">
        <f>IFERROR(VLOOKUP(Tablo5[[#This Row],[ÜRÜN KODU]],'YMKODLARI '!$A$1:$K$348,4,0)," ")</f>
        <v xml:space="preserve"> </v>
      </c>
      <c r="J118" s="63"/>
      <c r="K118" s="66" t="str">
        <f>IFERROR(VLOOKUP(Tablo5[[#This Row],[ÜRÜN KODU]],'YMKODLARI '!$A$1:$K$348,9,0)," ")</f>
        <v xml:space="preserve"> </v>
      </c>
      <c r="L118" s="63" t="str">
        <f>IFERROR(VLOOKUP(Tablo5[[#This Row],[BOYA KODU]],Tablo14[#All],4,0)," ")</f>
        <v xml:space="preserve"> </v>
      </c>
      <c r="M118" s="63" t="str">
        <f>IFERROR(VLOOKUP(Tablo5[[#This Row],[BOYA KODU]],Tablo14[#All],6,0)," ")</f>
        <v xml:space="preserve"> </v>
      </c>
      <c r="N118" s="63" t="str">
        <f t="shared" si="7"/>
        <v xml:space="preserve"> </v>
      </c>
      <c r="O118" s="66" t="str">
        <f>IFERROR(VLOOKUP(Tablo5[[#This Row],[ÜRÜN KODU]],'YMKODLARI '!$A$1:$K$348,8,0)," ")</f>
        <v xml:space="preserve"> </v>
      </c>
      <c r="P118" s="63" t="str">
        <f>IFERROR(VLOOKUP(Tablo5[[#This Row],[HAMMADDE KODU]],Tablo1[#All],3,0)," ")</f>
        <v xml:space="preserve"> </v>
      </c>
      <c r="Q118" s="63" t="str">
        <f>IFERROR(VLOOKUP(Tablo5[[#This Row],[HAMMADDE KODU]],Tablo1[#All],4,0)," ")</f>
        <v xml:space="preserve"> </v>
      </c>
      <c r="R118" s="66" t="str">
        <f>IFERROR(VLOOKUP(Tablo5[[#This Row],[ÜRÜN KODU]],'YMKODLARI '!$A$1:$K$348,5,0)," ")</f>
        <v xml:space="preserve"> </v>
      </c>
      <c r="S118" s="66" t="str">
        <f>IFERROR(VLOOKUP(Tablo5[[#This Row],[ÜRÜN KODU]],'YMKODLARI '!$A$1:$K$348,6,0)," ")</f>
        <v xml:space="preserve"> </v>
      </c>
      <c r="T118" s="63" t="str">
        <f>IFERROR(Tablo5[[#This Row],[YOLLUK HARİÇ BASKI GRAMI]]/Tablo5[[#This Row],[KALIP GÖZ ADEDİ]]," ")</f>
        <v xml:space="preserve"> </v>
      </c>
      <c r="U118" s="63" t="str">
        <f t="shared" si="9"/>
        <v xml:space="preserve"> </v>
      </c>
      <c r="V118" s="63"/>
      <c r="W118" s="63" t="str">
        <f t="shared" si="8"/>
        <v xml:space="preserve"> </v>
      </c>
      <c r="X118" s="13">
        <f t="shared" si="10"/>
        <v>24</v>
      </c>
      <c r="Y118" s="14">
        <f t="shared" si="11"/>
        <v>0</v>
      </c>
      <c r="Z118" s="63" t="str">
        <f t="shared" si="12"/>
        <v xml:space="preserve"> </v>
      </c>
      <c r="AA118" s="63" t="str">
        <f t="shared" si="13"/>
        <v xml:space="preserve"> </v>
      </c>
    </row>
    <row r="119" spans="2:27">
      <c r="B119" s="63"/>
      <c r="C119" s="10" t="str">
        <f>IFERROR(VLOOKUP(Tablo5[[#This Row],[ÜRÜN KODU]],'YMKODLARI '!$A$1:$K$348,2,0)," ")</f>
        <v xml:space="preserve"> </v>
      </c>
      <c r="E119" s="63"/>
      <c r="H119" s="66" t="str">
        <f>IFERROR(VLOOKUP(Tablo5[[#This Row],[ÜRÜN KODU]],'YMKODLARI '!$A$1:$K$348,3,0)," ")</f>
        <v xml:space="preserve"> </v>
      </c>
      <c r="I119" s="66" t="str">
        <f>IFERROR(VLOOKUP(Tablo5[[#This Row],[ÜRÜN KODU]],'YMKODLARI '!$A$1:$K$348,4,0)," ")</f>
        <v xml:space="preserve"> </v>
      </c>
      <c r="J119" s="63"/>
      <c r="K119" s="66" t="str">
        <f>IFERROR(VLOOKUP(Tablo5[[#This Row],[ÜRÜN KODU]],'YMKODLARI '!$A$1:$K$348,9,0)," ")</f>
        <v xml:space="preserve"> </v>
      </c>
      <c r="L119" s="63" t="str">
        <f>IFERROR(VLOOKUP(Tablo5[[#This Row],[BOYA KODU]],Tablo14[#All],4,0)," ")</f>
        <v xml:space="preserve"> </v>
      </c>
      <c r="M119" s="63" t="str">
        <f>IFERROR(VLOOKUP(Tablo5[[#This Row],[BOYA KODU]],Tablo14[#All],6,0)," ")</f>
        <v xml:space="preserve"> </v>
      </c>
      <c r="N119" s="63" t="str">
        <f t="shared" si="7"/>
        <v xml:space="preserve"> </v>
      </c>
      <c r="O119" s="66" t="str">
        <f>IFERROR(VLOOKUP(Tablo5[[#This Row],[ÜRÜN KODU]],'YMKODLARI '!$A$1:$K$348,8,0)," ")</f>
        <v xml:space="preserve"> </v>
      </c>
      <c r="P119" s="63" t="str">
        <f>IFERROR(VLOOKUP(Tablo5[[#This Row],[HAMMADDE KODU]],Tablo1[#All],3,0)," ")</f>
        <v xml:space="preserve"> </v>
      </c>
      <c r="Q119" s="63" t="str">
        <f>IFERROR(VLOOKUP(Tablo5[[#This Row],[HAMMADDE KODU]],Tablo1[#All],4,0)," ")</f>
        <v xml:space="preserve"> </v>
      </c>
      <c r="R119" s="66" t="str">
        <f>IFERROR(VLOOKUP(Tablo5[[#This Row],[ÜRÜN KODU]],'YMKODLARI '!$A$1:$K$348,5,0)," ")</f>
        <v xml:space="preserve"> </v>
      </c>
      <c r="S119" s="66" t="str">
        <f>IFERROR(VLOOKUP(Tablo5[[#This Row],[ÜRÜN KODU]],'YMKODLARI '!$A$1:$K$348,6,0)," ")</f>
        <v xml:space="preserve"> </v>
      </c>
      <c r="T119" s="63" t="str">
        <f>IFERROR(Tablo5[[#This Row],[YOLLUK HARİÇ BASKI GRAMI]]/Tablo5[[#This Row],[KALIP GÖZ ADEDİ]]," ")</f>
        <v xml:space="preserve"> </v>
      </c>
      <c r="U119" s="63" t="str">
        <f t="shared" si="9"/>
        <v xml:space="preserve"> </v>
      </c>
      <c r="V119" s="63"/>
      <c r="W119" s="63" t="str">
        <f t="shared" si="8"/>
        <v xml:space="preserve"> </v>
      </c>
      <c r="X119" s="13">
        <f t="shared" si="10"/>
        <v>24</v>
      </c>
      <c r="Y119" s="14">
        <f t="shared" si="11"/>
        <v>0</v>
      </c>
      <c r="Z119" s="63" t="str">
        <f t="shared" si="12"/>
        <v xml:space="preserve"> </v>
      </c>
      <c r="AA119" s="63" t="str">
        <f t="shared" si="13"/>
        <v xml:space="preserve"> </v>
      </c>
    </row>
    <row r="120" spans="2:27">
      <c r="B120" s="63"/>
      <c r="C120" s="10" t="str">
        <f>IFERROR(VLOOKUP(Tablo5[[#This Row],[ÜRÜN KODU]],'YMKODLARI '!$A$1:$K$348,2,0)," ")</f>
        <v xml:space="preserve"> </v>
      </c>
      <c r="E120" s="63"/>
      <c r="H120" s="66" t="str">
        <f>IFERROR(VLOOKUP(Tablo5[[#This Row],[ÜRÜN KODU]],'YMKODLARI '!$A$1:$K$348,3,0)," ")</f>
        <v xml:space="preserve"> </v>
      </c>
      <c r="I120" s="66" t="str">
        <f>IFERROR(VLOOKUP(Tablo5[[#This Row],[ÜRÜN KODU]],'YMKODLARI '!$A$1:$K$348,4,0)," ")</f>
        <v xml:space="preserve"> </v>
      </c>
      <c r="J120" s="63"/>
      <c r="K120" s="66" t="str">
        <f>IFERROR(VLOOKUP(Tablo5[[#This Row],[ÜRÜN KODU]],'YMKODLARI '!$A$1:$K$348,9,0)," ")</f>
        <v xml:space="preserve"> </v>
      </c>
      <c r="L120" s="63" t="str">
        <f>IFERROR(VLOOKUP(Tablo5[[#This Row],[BOYA KODU]],Tablo14[#All],4,0)," ")</f>
        <v xml:space="preserve"> </v>
      </c>
      <c r="M120" s="63" t="str">
        <f>IFERROR(VLOOKUP(Tablo5[[#This Row],[BOYA KODU]],Tablo14[#All],6,0)," ")</f>
        <v xml:space="preserve"> </v>
      </c>
      <c r="N120" s="63" t="str">
        <f t="shared" si="7"/>
        <v xml:space="preserve"> </v>
      </c>
      <c r="O120" s="66" t="str">
        <f>IFERROR(VLOOKUP(Tablo5[[#This Row],[ÜRÜN KODU]],'YMKODLARI '!$A$1:$K$348,8,0)," ")</f>
        <v xml:space="preserve"> </v>
      </c>
      <c r="P120" s="63" t="str">
        <f>IFERROR(VLOOKUP(Tablo5[[#This Row],[HAMMADDE KODU]],Tablo1[#All],3,0)," ")</f>
        <v xml:space="preserve"> </v>
      </c>
      <c r="Q120" s="63" t="str">
        <f>IFERROR(VLOOKUP(Tablo5[[#This Row],[HAMMADDE KODU]],Tablo1[#All],4,0)," ")</f>
        <v xml:space="preserve"> </v>
      </c>
      <c r="R120" s="66" t="str">
        <f>IFERROR(VLOOKUP(Tablo5[[#This Row],[ÜRÜN KODU]],'YMKODLARI '!$A$1:$K$348,5,0)," ")</f>
        <v xml:space="preserve"> </v>
      </c>
      <c r="S120" s="66" t="str">
        <f>IFERROR(VLOOKUP(Tablo5[[#This Row],[ÜRÜN KODU]],'YMKODLARI '!$A$1:$K$348,6,0)," ")</f>
        <v xml:space="preserve"> </v>
      </c>
      <c r="T120" s="63" t="str">
        <f>IFERROR(Tablo5[[#This Row],[YOLLUK HARİÇ BASKI GRAMI]]/Tablo5[[#This Row],[KALIP GÖZ ADEDİ]]," ")</f>
        <v xml:space="preserve"> </v>
      </c>
      <c r="U120" s="63" t="str">
        <f t="shared" si="9"/>
        <v xml:space="preserve"> </v>
      </c>
      <c r="V120" s="63"/>
      <c r="W120" s="63" t="str">
        <f t="shared" si="8"/>
        <v xml:space="preserve"> </v>
      </c>
      <c r="X120" s="13">
        <f t="shared" si="10"/>
        <v>24</v>
      </c>
      <c r="Y120" s="14">
        <f t="shared" si="11"/>
        <v>0</v>
      </c>
      <c r="Z120" s="63" t="str">
        <f t="shared" si="12"/>
        <v xml:space="preserve"> </v>
      </c>
      <c r="AA120" s="63" t="str">
        <f t="shared" si="13"/>
        <v xml:space="preserve"> </v>
      </c>
    </row>
    <row r="121" spans="2:27">
      <c r="B121" s="63"/>
      <c r="C121" s="10" t="str">
        <f>IFERROR(VLOOKUP(Tablo5[[#This Row],[ÜRÜN KODU]],'YMKODLARI '!$A$1:$K$348,2,0)," ")</f>
        <v xml:space="preserve"> </v>
      </c>
      <c r="E121" s="63"/>
      <c r="H121" s="66" t="str">
        <f>IFERROR(VLOOKUP(Tablo5[[#This Row],[ÜRÜN KODU]],'YMKODLARI '!$A$1:$K$348,3,0)," ")</f>
        <v xml:space="preserve"> </v>
      </c>
      <c r="I121" s="66" t="str">
        <f>IFERROR(VLOOKUP(Tablo5[[#This Row],[ÜRÜN KODU]],'YMKODLARI '!$A$1:$K$348,4,0)," ")</f>
        <v xml:space="preserve"> </v>
      </c>
      <c r="J121" s="63"/>
      <c r="K121" s="66" t="str">
        <f>IFERROR(VLOOKUP(Tablo5[[#This Row],[ÜRÜN KODU]],'YMKODLARI '!$A$1:$K$348,9,0)," ")</f>
        <v xml:space="preserve"> </v>
      </c>
      <c r="L121" s="63" t="str">
        <f>IFERROR(VLOOKUP(Tablo5[[#This Row],[BOYA KODU]],Tablo14[#All],4,0)," ")</f>
        <v xml:space="preserve"> </v>
      </c>
      <c r="M121" s="63" t="str">
        <f>IFERROR(VLOOKUP(Tablo5[[#This Row],[BOYA KODU]],Tablo14[#All],6,0)," ")</f>
        <v xml:space="preserve"> </v>
      </c>
      <c r="N121" s="63" t="str">
        <f t="shared" si="7"/>
        <v xml:space="preserve"> </v>
      </c>
      <c r="O121" s="66" t="str">
        <f>IFERROR(VLOOKUP(Tablo5[[#This Row],[ÜRÜN KODU]],'YMKODLARI '!$A$1:$K$348,8,0)," ")</f>
        <v xml:space="preserve"> </v>
      </c>
      <c r="P121" s="63" t="str">
        <f>IFERROR(VLOOKUP(Tablo5[[#This Row],[HAMMADDE KODU]],Tablo1[#All],3,0)," ")</f>
        <v xml:space="preserve"> </v>
      </c>
      <c r="Q121" s="63" t="str">
        <f>IFERROR(VLOOKUP(Tablo5[[#This Row],[HAMMADDE KODU]],Tablo1[#All],4,0)," ")</f>
        <v xml:space="preserve"> </v>
      </c>
      <c r="R121" s="66" t="str">
        <f>IFERROR(VLOOKUP(Tablo5[[#This Row],[ÜRÜN KODU]],'YMKODLARI '!$A$1:$K$348,5,0)," ")</f>
        <v xml:space="preserve"> </v>
      </c>
      <c r="S121" s="66" t="str">
        <f>IFERROR(VLOOKUP(Tablo5[[#This Row],[ÜRÜN KODU]],'YMKODLARI '!$A$1:$K$348,6,0)," ")</f>
        <v xml:space="preserve"> </v>
      </c>
      <c r="T121" s="63" t="str">
        <f>IFERROR(Tablo5[[#This Row],[YOLLUK HARİÇ BASKI GRAMI]]/Tablo5[[#This Row],[KALIP GÖZ ADEDİ]]," ")</f>
        <v xml:space="preserve"> </v>
      </c>
      <c r="U121" s="63" t="str">
        <f t="shared" si="9"/>
        <v xml:space="preserve"> </v>
      </c>
      <c r="V121" s="63"/>
      <c r="W121" s="63" t="str">
        <f t="shared" si="8"/>
        <v xml:space="preserve"> </v>
      </c>
      <c r="X121" s="13">
        <f t="shared" si="10"/>
        <v>24</v>
      </c>
      <c r="Y121" s="14">
        <f t="shared" si="11"/>
        <v>0</v>
      </c>
      <c r="Z121" s="63" t="str">
        <f t="shared" si="12"/>
        <v xml:space="preserve"> </v>
      </c>
      <c r="AA121" s="63" t="str">
        <f t="shared" si="13"/>
        <v xml:space="preserve"> </v>
      </c>
    </row>
    <row r="122" spans="2:27">
      <c r="B122" s="63"/>
      <c r="C122" s="10" t="str">
        <f>IFERROR(VLOOKUP(Tablo5[[#This Row],[ÜRÜN KODU]],'YMKODLARI '!$A$1:$K$348,2,0)," ")</f>
        <v xml:space="preserve"> </v>
      </c>
      <c r="E122" s="63"/>
      <c r="H122" s="66" t="str">
        <f>IFERROR(VLOOKUP(Tablo5[[#This Row],[ÜRÜN KODU]],'YMKODLARI '!$A$1:$K$348,3,0)," ")</f>
        <v xml:space="preserve"> </v>
      </c>
      <c r="I122" s="66" t="str">
        <f>IFERROR(VLOOKUP(Tablo5[[#This Row],[ÜRÜN KODU]],'YMKODLARI '!$A$1:$K$348,4,0)," ")</f>
        <v xml:space="preserve"> </v>
      </c>
      <c r="J122" s="63"/>
      <c r="K122" s="66" t="str">
        <f>IFERROR(VLOOKUP(Tablo5[[#This Row],[ÜRÜN KODU]],'YMKODLARI '!$A$1:$K$348,9,0)," ")</f>
        <v xml:space="preserve"> </v>
      </c>
      <c r="L122" s="63" t="str">
        <f>IFERROR(VLOOKUP(Tablo5[[#This Row],[BOYA KODU]],Tablo14[#All],4,0)," ")</f>
        <v xml:space="preserve"> </v>
      </c>
      <c r="M122" s="63" t="str">
        <f>IFERROR(VLOOKUP(Tablo5[[#This Row],[BOYA KODU]],Tablo14[#All],6,0)," ")</f>
        <v xml:space="preserve"> </v>
      </c>
      <c r="N122" s="63" t="str">
        <f t="shared" si="7"/>
        <v xml:space="preserve"> </v>
      </c>
      <c r="O122" s="66" t="str">
        <f>IFERROR(VLOOKUP(Tablo5[[#This Row],[ÜRÜN KODU]],'YMKODLARI '!$A$1:$K$348,8,0)," ")</f>
        <v xml:space="preserve"> </v>
      </c>
      <c r="P122" s="63" t="str">
        <f>IFERROR(VLOOKUP(Tablo5[[#This Row],[HAMMADDE KODU]],Tablo1[#All],3,0)," ")</f>
        <v xml:space="preserve"> </v>
      </c>
      <c r="Q122" s="63" t="str">
        <f>IFERROR(VLOOKUP(Tablo5[[#This Row],[HAMMADDE KODU]],Tablo1[#All],4,0)," ")</f>
        <v xml:space="preserve"> </v>
      </c>
      <c r="R122" s="66" t="str">
        <f>IFERROR(VLOOKUP(Tablo5[[#This Row],[ÜRÜN KODU]],'YMKODLARI '!$A$1:$K$348,5,0)," ")</f>
        <v xml:space="preserve"> </v>
      </c>
      <c r="S122" s="66" t="str">
        <f>IFERROR(VLOOKUP(Tablo5[[#This Row],[ÜRÜN KODU]],'YMKODLARI '!$A$1:$K$348,6,0)," ")</f>
        <v xml:space="preserve"> </v>
      </c>
      <c r="T122" s="63" t="str">
        <f>IFERROR(Tablo5[[#This Row],[YOLLUK HARİÇ BASKI GRAMI]]/Tablo5[[#This Row],[KALIP GÖZ ADEDİ]]," ")</f>
        <v xml:space="preserve"> </v>
      </c>
      <c r="U122" s="63" t="str">
        <f t="shared" si="9"/>
        <v xml:space="preserve"> </v>
      </c>
      <c r="V122" s="63"/>
      <c r="W122" s="63" t="str">
        <f t="shared" si="8"/>
        <v xml:space="preserve"> </v>
      </c>
      <c r="X122" s="13">
        <f t="shared" si="10"/>
        <v>24</v>
      </c>
      <c r="Y122" s="14">
        <f t="shared" si="11"/>
        <v>0</v>
      </c>
      <c r="Z122" s="63" t="str">
        <f t="shared" si="12"/>
        <v xml:space="preserve"> </v>
      </c>
      <c r="AA122" s="63" t="str">
        <f t="shared" si="13"/>
        <v xml:space="preserve"> </v>
      </c>
    </row>
    <row r="123" spans="2:27">
      <c r="B123" s="63"/>
      <c r="C123" s="10" t="str">
        <f>IFERROR(VLOOKUP(Tablo5[[#This Row],[ÜRÜN KODU]],'YMKODLARI '!$A$1:$K$348,2,0)," ")</f>
        <v xml:space="preserve"> </v>
      </c>
      <c r="E123" s="63"/>
      <c r="H123" s="66" t="str">
        <f>IFERROR(VLOOKUP(Tablo5[[#This Row],[ÜRÜN KODU]],'YMKODLARI '!$A$1:$K$348,3,0)," ")</f>
        <v xml:space="preserve"> </v>
      </c>
      <c r="I123" s="66" t="str">
        <f>IFERROR(VLOOKUP(Tablo5[[#This Row],[ÜRÜN KODU]],'YMKODLARI '!$A$1:$K$348,4,0)," ")</f>
        <v xml:space="preserve"> </v>
      </c>
      <c r="J123" s="63"/>
      <c r="K123" s="66" t="str">
        <f>IFERROR(VLOOKUP(Tablo5[[#This Row],[ÜRÜN KODU]],'YMKODLARI '!$A$1:$K$348,9,0)," ")</f>
        <v xml:space="preserve"> </v>
      </c>
      <c r="L123" s="63" t="str">
        <f>IFERROR(VLOOKUP(Tablo5[[#This Row],[BOYA KODU]],Tablo14[#All],4,0)," ")</f>
        <v xml:space="preserve"> </v>
      </c>
      <c r="M123" s="63" t="str">
        <f>IFERROR(VLOOKUP(Tablo5[[#This Row],[BOYA KODU]],Tablo14[#All],6,0)," ")</f>
        <v xml:space="preserve"> </v>
      </c>
      <c r="N123" s="63" t="str">
        <f t="shared" si="7"/>
        <v xml:space="preserve"> </v>
      </c>
      <c r="O123" s="66" t="str">
        <f>IFERROR(VLOOKUP(Tablo5[[#This Row],[ÜRÜN KODU]],'YMKODLARI '!$A$1:$K$348,8,0)," ")</f>
        <v xml:space="preserve"> </v>
      </c>
      <c r="P123" s="63" t="str">
        <f>IFERROR(VLOOKUP(Tablo5[[#This Row],[HAMMADDE KODU]],Tablo1[#All],3,0)," ")</f>
        <v xml:space="preserve"> </v>
      </c>
      <c r="Q123" s="63" t="str">
        <f>IFERROR(VLOOKUP(Tablo5[[#This Row],[HAMMADDE KODU]],Tablo1[#All],4,0)," ")</f>
        <v xml:space="preserve"> </v>
      </c>
      <c r="R123" s="66" t="str">
        <f>IFERROR(VLOOKUP(Tablo5[[#This Row],[ÜRÜN KODU]],'YMKODLARI '!$A$1:$K$348,5,0)," ")</f>
        <v xml:space="preserve"> </v>
      </c>
      <c r="S123" s="66" t="str">
        <f>IFERROR(VLOOKUP(Tablo5[[#This Row],[ÜRÜN KODU]],'YMKODLARI '!$A$1:$K$348,6,0)," ")</f>
        <v xml:space="preserve"> </v>
      </c>
      <c r="T123" s="63" t="str">
        <f>IFERROR(Tablo5[[#This Row],[YOLLUK HARİÇ BASKI GRAMI]]/Tablo5[[#This Row],[KALIP GÖZ ADEDİ]]," ")</f>
        <v xml:space="preserve"> </v>
      </c>
      <c r="U123" s="63" t="str">
        <f t="shared" si="9"/>
        <v xml:space="preserve"> </v>
      </c>
      <c r="V123" s="63"/>
      <c r="W123" s="63" t="str">
        <f t="shared" si="8"/>
        <v xml:space="preserve"> </v>
      </c>
      <c r="X123" s="13">
        <f t="shared" si="10"/>
        <v>24</v>
      </c>
      <c r="Y123" s="14">
        <f t="shared" si="11"/>
        <v>0</v>
      </c>
      <c r="Z123" s="63" t="str">
        <f t="shared" si="12"/>
        <v xml:space="preserve"> </v>
      </c>
      <c r="AA123" s="63" t="str">
        <f t="shared" si="13"/>
        <v xml:space="preserve"> </v>
      </c>
    </row>
    <row r="124" spans="2:27">
      <c r="B124" s="63"/>
      <c r="C124" s="10" t="str">
        <f>IFERROR(VLOOKUP(Tablo5[[#This Row],[ÜRÜN KODU]],'YMKODLARI '!$A$1:$K$348,2,0)," ")</f>
        <v xml:space="preserve"> </v>
      </c>
      <c r="E124" s="63"/>
      <c r="H124" s="66" t="str">
        <f>IFERROR(VLOOKUP(Tablo5[[#This Row],[ÜRÜN KODU]],'YMKODLARI '!$A$1:$K$348,3,0)," ")</f>
        <v xml:space="preserve"> </v>
      </c>
      <c r="I124" s="66" t="str">
        <f>IFERROR(VLOOKUP(Tablo5[[#This Row],[ÜRÜN KODU]],'YMKODLARI '!$A$1:$K$348,4,0)," ")</f>
        <v xml:space="preserve"> </v>
      </c>
      <c r="J124" s="63"/>
      <c r="K124" s="66" t="str">
        <f>IFERROR(VLOOKUP(Tablo5[[#This Row],[ÜRÜN KODU]],'YMKODLARI '!$A$1:$K$348,9,0)," ")</f>
        <v xml:space="preserve"> </v>
      </c>
      <c r="L124" s="63" t="str">
        <f>IFERROR(VLOOKUP(Tablo5[[#This Row],[BOYA KODU]],Tablo14[#All],4,0)," ")</f>
        <v xml:space="preserve"> </v>
      </c>
      <c r="M124" s="63" t="str">
        <f>IFERROR(VLOOKUP(Tablo5[[#This Row],[BOYA KODU]],Tablo14[#All],6,0)," ")</f>
        <v xml:space="preserve"> </v>
      </c>
      <c r="N124" s="63" t="str">
        <f t="shared" si="7"/>
        <v xml:space="preserve"> </v>
      </c>
      <c r="O124" s="66" t="str">
        <f>IFERROR(VLOOKUP(Tablo5[[#This Row],[ÜRÜN KODU]],'YMKODLARI '!$A$1:$K$348,8,0)," ")</f>
        <v xml:space="preserve"> </v>
      </c>
      <c r="P124" s="63" t="str">
        <f>IFERROR(VLOOKUP(Tablo5[[#This Row],[HAMMADDE KODU]],Tablo1[#All],3,0)," ")</f>
        <v xml:space="preserve"> </v>
      </c>
      <c r="Q124" s="63" t="str">
        <f>IFERROR(VLOOKUP(Tablo5[[#This Row],[HAMMADDE KODU]],Tablo1[#All],4,0)," ")</f>
        <v xml:space="preserve"> </v>
      </c>
      <c r="R124" s="66" t="str">
        <f>IFERROR(VLOOKUP(Tablo5[[#This Row],[ÜRÜN KODU]],'YMKODLARI '!$A$1:$K$348,5,0)," ")</f>
        <v xml:space="preserve"> </v>
      </c>
      <c r="S124" s="66" t="str">
        <f>IFERROR(VLOOKUP(Tablo5[[#This Row],[ÜRÜN KODU]],'YMKODLARI '!$A$1:$K$348,6,0)," ")</f>
        <v xml:space="preserve"> </v>
      </c>
      <c r="T124" s="63" t="str">
        <f>IFERROR(Tablo5[[#This Row],[YOLLUK HARİÇ BASKI GRAMI]]/Tablo5[[#This Row],[KALIP GÖZ ADEDİ]]," ")</f>
        <v xml:space="preserve"> </v>
      </c>
      <c r="U124" s="63" t="str">
        <f t="shared" si="9"/>
        <v xml:space="preserve"> </v>
      </c>
      <c r="V124" s="63"/>
      <c r="W124" s="63" t="str">
        <f t="shared" si="8"/>
        <v xml:space="preserve"> </v>
      </c>
      <c r="X124" s="13">
        <f t="shared" si="10"/>
        <v>24</v>
      </c>
      <c r="Y124" s="14">
        <f t="shared" si="11"/>
        <v>0</v>
      </c>
      <c r="Z124" s="63" t="str">
        <f t="shared" si="12"/>
        <v xml:space="preserve"> </v>
      </c>
      <c r="AA124" s="63" t="str">
        <f t="shared" si="13"/>
        <v xml:space="preserve"> </v>
      </c>
    </row>
    <row r="125" spans="2:27">
      <c r="B125" s="63"/>
      <c r="C125" s="10" t="str">
        <f>IFERROR(VLOOKUP(Tablo5[[#This Row],[ÜRÜN KODU]],'YMKODLARI '!$A$1:$K$348,2,0)," ")</f>
        <v xml:space="preserve"> </v>
      </c>
      <c r="E125" s="63"/>
      <c r="H125" s="66" t="str">
        <f>IFERROR(VLOOKUP(Tablo5[[#This Row],[ÜRÜN KODU]],'YMKODLARI '!$A$1:$K$348,3,0)," ")</f>
        <v xml:space="preserve"> </v>
      </c>
      <c r="I125" s="66" t="str">
        <f>IFERROR(VLOOKUP(Tablo5[[#This Row],[ÜRÜN KODU]],'YMKODLARI '!$A$1:$K$348,4,0)," ")</f>
        <v xml:space="preserve"> </v>
      </c>
      <c r="J125" s="63"/>
      <c r="K125" s="66" t="str">
        <f>IFERROR(VLOOKUP(Tablo5[[#This Row],[ÜRÜN KODU]],'YMKODLARI '!$A$1:$K$348,9,0)," ")</f>
        <v xml:space="preserve"> </v>
      </c>
      <c r="L125" s="63" t="str">
        <f>IFERROR(VLOOKUP(Tablo5[[#This Row],[BOYA KODU]],Tablo14[#All],4,0)," ")</f>
        <v xml:space="preserve"> </v>
      </c>
      <c r="M125" s="63" t="str">
        <f>IFERROR(VLOOKUP(Tablo5[[#This Row],[BOYA KODU]],Tablo14[#All],6,0)," ")</f>
        <v xml:space="preserve"> </v>
      </c>
      <c r="N125" s="63" t="str">
        <f t="shared" si="7"/>
        <v xml:space="preserve"> </v>
      </c>
      <c r="O125" s="66" t="str">
        <f>IFERROR(VLOOKUP(Tablo5[[#This Row],[ÜRÜN KODU]],'YMKODLARI '!$A$1:$K$348,8,0)," ")</f>
        <v xml:space="preserve"> </v>
      </c>
      <c r="P125" s="63" t="str">
        <f>IFERROR(VLOOKUP(Tablo5[[#This Row],[HAMMADDE KODU]],Tablo1[#All],3,0)," ")</f>
        <v xml:space="preserve"> </v>
      </c>
      <c r="Q125" s="63" t="str">
        <f>IFERROR(VLOOKUP(Tablo5[[#This Row],[HAMMADDE KODU]],Tablo1[#All],4,0)," ")</f>
        <v xml:space="preserve"> </v>
      </c>
      <c r="R125" s="66" t="str">
        <f>IFERROR(VLOOKUP(Tablo5[[#This Row],[ÜRÜN KODU]],'YMKODLARI '!$A$1:$K$348,5,0)," ")</f>
        <v xml:space="preserve"> </v>
      </c>
      <c r="S125" s="66" t="str">
        <f>IFERROR(VLOOKUP(Tablo5[[#This Row],[ÜRÜN KODU]],'YMKODLARI '!$A$1:$K$348,6,0)," ")</f>
        <v xml:space="preserve"> </v>
      </c>
      <c r="T125" s="63" t="str">
        <f>IFERROR(Tablo5[[#This Row],[YOLLUK HARİÇ BASKI GRAMI]]/Tablo5[[#This Row],[KALIP GÖZ ADEDİ]]," ")</f>
        <v xml:space="preserve"> </v>
      </c>
      <c r="U125" s="63" t="str">
        <f t="shared" si="9"/>
        <v xml:space="preserve"> </v>
      </c>
      <c r="V125" s="63"/>
      <c r="W125" s="63" t="str">
        <f t="shared" si="8"/>
        <v xml:space="preserve"> </v>
      </c>
      <c r="X125" s="13">
        <f t="shared" si="10"/>
        <v>24</v>
      </c>
      <c r="Y125" s="14">
        <f t="shared" si="11"/>
        <v>0</v>
      </c>
      <c r="Z125" s="63" t="str">
        <f t="shared" si="12"/>
        <v xml:space="preserve"> </v>
      </c>
      <c r="AA125" s="63" t="str">
        <f t="shared" si="13"/>
        <v xml:space="preserve"> </v>
      </c>
    </row>
    <row r="126" spans="2:27">
      <c r="B126" s="63"/>
      <c r="C126" s="10" t="str">
        <f>IFERROR(VLOOKUP(Tablo5[[#This Row],[ÜRÜN KODU]],'YMKODLARI '!$A$1:$K$348,2,0)," ")</f>
        <v xml:space="preserve"> </v>
      </c>
      <c r="E126" s="63"/>
      <c r="H126" s="66" t="str">
        <f>IFERROR(VLOOKUP(Tablo5[[#This Row],[ÜRÜN KODU]],'YMKODLARI '!$A$1:$K$348,3,0)," ")</f>
        <v xml:space="preserve"> </v>
      </c>
      <c r="I126" s="66" t="str">
        <f>IFERROR(VLOOKUP(Tablo5[[#This Row],[ÜRÜN KODU]],'YMKODLARI '!$A$1:$K$348,4,0)," ")</f>
        <v xml:space="preserve"> </v>
      </c>
      <c r="J126" s="63"/>
      <c r="K126" s="66" t="str">
        <f>IFERROR(VLOOKUP(Tablo5[[#This Row],[ÜRÜN KODU]],'YMKODLARI '!$A$1:$K$348,9,0)," ")</f>
        <v xml:space="preserve"> </v>
      </c>
      <c r="L126" s="63" t="str">
        <f>IFERROR(VLOOKUP(Tablo5[[#This Row],[BOYA KODU]],Tablo14[#All],4,0)," ")</f>
        <v xml:space="preserve"> </v>
      </c>
      <c r="M126" s="63" t="str">
        <f>IFERROR(VLOOKUP(Tablo5[[#This Row],[BOYA KODU]],Tablo14[#All],6,0)," ")</f>
        <v xml:space="preserve"> </v>
      </c>
      <c r="N126" s="63" t="str">
        <f t="shared" si="7"/>
        <v xml:space="preserve"> </v>
      </c>
      <c r="O126" s="66" t="str">
        <f>IFERROR(VLOOKUP(Tablo5[[#This Row],[ÜRÜN KODU]],'YMKODLARI '!$A$1:$K$348,8,0)," ")</f>
        <v xml:space="preserve"> </v>
      </c>
      <c r="P126" s="63" t="str">
        <f>IFERROR(VLOOKUP(Tablo5[[#This Row],[HAMMADDE KODU]],Tablo1[#All],3,0)," ")</f>
        <v xml:space="preserve"> </v>
      </c>
      <c r="Q126" s="63" t="str">
        <f>IFERROR(VLOOKUP(Tablo5[[#This Row],[HAMMADDE KODU]],Tablo1[#All],4,0)," ")</f>
        <v xml:space="preserve"> </v>
      </c>
      <c r="R126" s="66" t="str">
        <f>IFERROR(VLOOKUP(Tablo5[[#This Row],[ÜRÜN KODU]],'YMKODLARI '!$A$1:$K$348,5,0)," ")</f>
        <v xml:space="preserve"> </v>
      </c>
      <c r="S126" s="66" t="str">
        <f>IFERROR(VLOOKUP(Tablo5[[#This Row],[ÜRÜN KODU]],'YMKODLARI '!$A$1:$K$348,6,0)," ")</f>
        <v xml:space="preserve"> </v>
      </c>
      <c r="T126" s="63" t="str">
        <f>IFERROR(Tablo5[[#This Row],[YOLLUK HARİÇ BASKI GRAMI]]/Tablo5[[#This Row],[KALIP GÖZ ADEDİ]]," ")</f>
        <v xml:space="preserve"> </v>
      </c>
      <c r="U126" s="63" t="str">
        <f t="shared" si="9"/>
        <v xml:space="preserve"> </v>
      </c>
      <c r="V126" s="63"/>
      <c r="W126" s="63" t="str">
        <f t="shared" si="8"/>
        <v xml:space="preserve"> </v>
      </c>
      <c r="X126" s="13">
        <f t="shared" si="10"/>
        <v>24</v>
      </c>
      <c r="Y126" s="14">
        <f t="shared" si="11"/>
        <v>0</v>
      </c>
      <c r="Z126" s="63" t="str">
        <f t="shared" si="12"/>
        <v xml:space="preserve"> </v>
      </c>
      <c r="AA126" s="63" t="str">
        <f t="shared" si="13"/>
        <v xml:space="preserve"> </v>
      </c>
    </row>
    <row r="127" spans="2:27">
      <c r="B127" s="63"/>
      <c r="C127" s="10" t="str">
        <f>IFERROR(VLOOKUP(Tablo5[[#This Row],[ÜRÜN KODU]],'YMKODLARI '!$A$1:$K$348,2,0)," ")</f>
        <v xml:space="preserve"> </v>
      </c>
      <c r="E127" s="63"/>
      <c r="H127" s="66" t="str">
        <f>IFERROR(VLOOKUP(Tablo5[[#This Row],[ÜRÜN KODU]],'YMKODLARI '!$A$1:$K$348,3,0)," ")</f>
        <v xml:space="preserve"> </v>
      </c>
      <c r="I127" s="66" t="str">
        <f>IFERROR(VLOOKUP(Tablo5[[#This Row],[ÜRÜN KODU]],'YMKODLARI '!$A$1:$K$348,4,0)," ")</f>
        <v xml:space="preserve"> </v>
      </c>
      <c r="J127" s="63"/>
      <c r="K127" s="66" t="str">
        <f>IFERROR(VLOOKUP(Tablo5[[#This Row],[ÜRÜN KODU]],'YMKODLARI '!$A$1:$K$348,9,0)," ")</f>
        <v xml:space="preserve"> </v>
      </c>
      <c r="L127" s="63" t="str">
        <f>IFERROR(VLOOKUP(Tablo5[[#This Row],[BOYA KODU]],Tablo14[#All],4,0)," ")</f>
        <v xml:space="preserve"> </v>
      </c>
      <c r="M127" s="63" t="str">
        <f>IFERROR(VLOOKUP(Tablo5[[#This Row],[BOYA KODU]],Tablo14[#All],6,0)," ")</f>
        <v xml:space="preserve"> </v>
      </c>
      <c r="N127" s="63" t="str">
        <f t="shared" si="7"/>
        <v xml:space="preserve"> </v>
      </c>
      <c r="O127" s="66" t="str">
        <f>IFERROR(VLOOKUP(Tablo5[[#This Row],[ÜRÜN KODU]],'YMKODLARI '!$A$1:$K$348,8,0)," ")</f>
        <v xml:space="preserve"> </v>
      </c>
      <c r="P127" s="63" t="str">
        <f>IFERROR(VLOOKUP(Tablo5[[#This Row],[HAMMADDE KODU]],Tablo1[#All],3,0)," ")</f>
        <v xml:space="preserve"> </v>
      </c>
      <c r="Q127" s="63" t="str">
        <f>IFERROR(VLOOKUP(Tablo5[[#This Row],[HAMMADDE KODU]],Tablo1[#All],4,0)," ")</f>
        <v xml:space="preserve"> </v>
      </c>
      <c r="R127" s="66" t="str">
        <f>IFERROR(VLOOKUP(Tablo5[[#This Row],[ÜRÜN KODU]],'YMKODLARI '!$A$1:$K$348,5,0)," ")</f>
        <v xml:space="preserve"> </v>
      </c>
      <c r="S127" s="66" t="str">
        <f>IFERROR(VLOOKUP(Tablo5[[#This Row],[ÜRÜN KODU]],'YMKODLARI '!$A$1:$K$348,6,0)," ")</f>
        <v xml:space="preserve"> </v>
      </c>
      <c r="T127" s="63" t="str">
        <f>IFERROR(Tablo5[[#This Row],[YOLLUK HARİÇ BASKI GRAMI]]/Tablo5[[#This Row],[KALIP GÖZ ADEDİ]]," ")</f>
        <v xml:space="preserve"> </v>
      </c>
      <c r="U127" s="63" t="str">
        <f t="shared" si="9"/>
        <v xml:space="preserve"> </v>
      </c>
      <c r="V127" s="63"/>
      <c r="W127" s="63" t="str">
        <f t="shared" si="8"/>
        <v xml:space="preserve"> </v>
      </c>
      <c r="X127" s="13">
        <f t="shared" si="10"/>
        <v>24</v>
      </c>
      <c r="Y127" s="14">
        <f t="shared" si="11"/>
        <v>0</v>
      </c>
      <c r="Z127" s="63" t="str">
        <f t="shared" si="12"/>
        <v xml:space="preserve"> </v>
      </c>
      <c r="AA127" s="63" t="str">
        <f t="shared" si="13"/>
        <v xml:space="preserve"> </v>
      </c>
    </row>
    <row r="128" spans="2:27">
      <c r="B128" s="63"/>
      <c r="C128" s="10" t="str">
        <f>IFERROR(VLOOKUP(Tablo5[[#This Row],[ÜRÜN KODU]],'YMKODLARI '!$A$1:$K$348,2,0)," ")</f>
        <v xml:space="preserve"> </v>
      </c>
      <c r="E128" s="63"/>
      <c r="H128" s="66" t="str">
        <f>IFERROR(VLOOKUP(Tablo5[[#This Row],[ÜRÜN KODU]],'YMKODLARI '!$A$1:$K$348,3,0)," ")</f>
        <v xml:space="preserve"> </v>
      </c>
      <c r="I128" s="66" t="str">
        <f>IFERROR(VLOOKUP(Tablo5[[#This Row],[ÜRÜN KODU]],'YMKODLARI '!$A$1:$K$348,4,0)," ")</f>
        <v xml:space="preserve"> </v>
      </c>
      <c r="J128" s="63"/>
      <c r="K128" s="66" t="str">
        <f>IFERROR(VLOOKUP(Tablo5[[#This Row],[ÜRÜN KODU]],'YMKODLARI '!$A$1:$K$348,9,0)," ")</f>
        <v xml:space="preserve"> </v>
      </c>
      <c r="L128" s="63" t="str">
        <f>IFERROR(VLOOKUP(Tablo5[[#This Row],[BOYA KODU]],Tablo14[#All],4,0)," ")</f>
        <v xml:space="preserve"> </v>
      </c>
      <c r="M128" s="63" t="str">
        <f>IFERROR(VLOOKUP(Tablo5[[#This Row],[BOYA KODU]],Tablo14[#All],6,0)," ")</f>
        <v xml:space="preserve"> </v>
      </c>
      <c r="N128" s="63" t="str">
        <f t="shared" si="7"/>
        <v xml:space="preserve"> </v>
      </c>
      <c r="O128" s="66" t="str">
        <f>IFERROR(VLOOKUP(Tablo5[[#This Row],[ÜRÜN KODU]],'YMKODLARI '!$A$1:$K$348,8,0)," ")</f>
        <v xml:space="preserve"> </v>
      </c>
      <c r="P128" s="63" t="str">
        <f>IFERROR(VLOOKUP(Tablo5[[#This Row],[HAMMADDE KODU]],Tablo1[#All],3,0)," ")</f>
        <v xml:space="preserve"> </v>
      </c>
      <c r="Q128" s="63" t="str">
        <f>IFERROR(VLOOKUP(Tablo5[[#This Row],[HAMMADDE KODU]],Tablo1[#All],4,0)," ")</f>
        <v xml:space="preserve"> </v>
      </c>
      <c r="R128" s="66" t="str">
        <f>IFERROR(VLOOKUP(Tablo5[[#This Row],[ÜRÜN KODU]],'YMKODLARI '!$A$1:$K$348,5,0)," ")</f>
        <v xml:space="preserve"> </v>
      </c>
      <c r="S128" s="66" t="str">
        <f>IFERROR(VLOOKUP(Tablo5[[#This Row],[ÜRÜN KODU]],'YMKODLARI '!$A$1:$K$348,6,0)," ")</f>
        <v xml:space="preserve"> </v>
      </c>
      <c r="T128" s="63" t="str">
        <f>IFERROR(Tablo5[[#This Row],[YOLLUK HARİÇ BASKI GRAMI]]/Tablo5[[#This Row],[KALIP GÖZ ADEDİ]]," ")</f>
        <v xml:space="preserve"> </v>
      </c>
      <c r="U128" s="63" t="str">
        <f t="shared" si="9"/>
        <v xml:space="preserve"> </v>
      </c>
      <c r="V128" s="63"/>
      <c r="W128" s="63" t="str">
        <f t="shared" si="8"/>
        <v xml:space="preserve"> </v>
      </c>
      <c r="X128" s="13">
        <f t="shared" si="10"/>
        <v>24</v>
      </c>
      <c r="Y128" s="14">
        <f t="shared" si="11"/>
        <v>0</v>
      </c>
      <c r="Z128" s="63" t="str">
        <f t="shared" si="12"/>
        <v xml:space="preserve"> </v>
      </c>
      <c r="AA128" s="63" t="str">
        <f t="shared" si="13"/>
        <v xml:space="preserve"> </v>
      </c>
    </row>
    <row r="129" spans="2:27">
      <c r="B129" s="63"/>
      <c r="C129" s="10" t="str">
        <f>IFERROR(VLOOKUP(Tablo5[[#This Row],[ÜRÜN KODU]],'YMKODLARI '!$A$1:$K$348,2,0)," ")</f>
        <v xml:space="preserve"> </v>
      </c>
      <c r="E129" s="63"/>
      <c r="H129" s="66" t="str">
        <f>IFERROR(VLOOKUP(Tablo5[[#This Row],[ÜRÜN KODU]],'YMKODLARI '!$A$1:$K$348,3,0)," ")</f>
        <v xml:space="preserve"> </v>
      </c>
      <c r="I129" s="66" t="str">
        <f>IFERROR(VLOOKUP(Tablo5[[#This Row],[ÜRÜN KODU]],'YMKODLARI '!$A$1:$K$348,4,0)," ")</f>
        <v xml:space="preserve"> </v>
      </c>
      <c r="J129" s="63"/>
      <c r="K129" s="66" t="str">
        <f>IFERROR(VLOOKUP(Tablo5[[#This Row],[ÜRÜN KODU]],'YMKODLARI '!$A$1:$K$348,9,0)," ")</f>
        <v xml:space="preserve"> </v>
      </c>
      <c r="L129" s="63" t="str">
        <f>IFERROR(VLOOKUP(Tablo5[[#This Row],[BOYA KODU]],Tablo14[#All],4,0)," ")</f>
        <v xml:space="preserve"> </v>
      </c>
      <c r="M129" s="63" t="str">
        <f>IFERROR(VLOOKUP(Tablo5[[#This Row],[BOYA KODU]],Tablo14[#All],6,0)," ")</f>
        <v xml:space="preserve"> </v>
      </c>
      <c r="N129" s="63" t="str">
        <f t="shared" si="7"/>
        <v xml:space="preserve"> </v>
      </c>
      <c r="O129" s="66" t="str">
        <f>IFERROR(VLOOKUP(Tablo5[[#This Row],[ÜRÜN KODU]],'YMKODLARI '!$A$1:$K$348,8,0)," ")</f>
        <v xml:space="preserve"> </v>
      </c>
      <c r="P129" s="63" t="str">
        <f>IFERROR(VLOOKUP(Tablo5[[#This Row],[HAMMADDE KODU]],Tablo1[#All],3,0)," ")</f>
        <v xml:space="preserve"> </v>
      </c>
      <c r="Q129" s="63" t="str">
        <f>IFERROR(VLOOKUP(Tablo5[[#This Row],[HAMMADDE KODU]],Tablo1[#All],4,0)," ")</f>
        <v xml:space="preserve"> </v>
      </c>
      <c r="R129" s="66" t="str">
        <f>IFERROR(VLOOKUP(Tablo5[[#This Row],[ÜRÜN KODU]],'YMKODLARI '!$A$1:$K$348,5,0)," ")</f>
        <v xml:space="preserve"> </v>
      </c>
      <c r="S129" s="66" t="str">
        <f>IFERROR(VLOOKUP(Tablo5[[#This Row],[ÜRÜN KODU]],'YMKODLARI '!$A$1:$K$348,6,0)," ")</f>
        <v xml:space="preserve"> </v>
      </c>
      <c r="T129" s="63" t="str">
        <f>IFERROR(Tablo5[[#This Row],[YOLLUK HARİÇ BASKI GRAMI]]/Tablo5[[#This Row],[KALIP GÖZ ADEDİ]]," ")</f>
        <v xml:space="preserve"> </v>
      </c>
      <c r="U129" s="63" t="str">
        <f t="shared" si="9"/>
        <v xml:space="preserve"> </v>
      </c>
      <c r="V129" s="63"/>
      <c r="W129" s="63" t="str">
        <f t="shared" si="8"/>
        <v xml:space="preserve"> </v>
      </c>
      <c r="X129" s="13">
        <f t="shared" si="10"/>
        <v>24</v>
      </c>
      <c r="Y129" s="14">
        <f t="shared" si="11"/>
        <v>0</v>
      </c>
      <c r="Z129" s="63" t="str">
        <f t="shared" si="12"/>
        <v xml:space="preserve"> </v>
      </c>
      <c r="AA129" s="63" t="str">
        <f t="shared" si="13"/>
        <v xml:space="preserve"> </v>
      </c>
    </row>
    <row r="130" spans="2:27">
      <c r="B130" s="63"/>
      <c r="C130" s="10" t="str">
        <f>IFERROR(VLOOKUP(Tablo5[[#This Row],[ÜRÜN KODU]],'YMKODLARI '!$A$1:$K$348,2,0)," ")</f>
        <v xml:space="preserve"> </v>
      </c>
      <c r="E130" s="63"/>
      <c r="H130" s="66" t="str">
        <f>IFERROR(VLOOKUP(Tablo5[[#This Row],[ÜRÜN KODU]],'YMKODLARI '!$A$1:$K$348,3,0)," ")</f>
        <v xml:space="preserve"> </v>
      </c>
      <c r="I130" s="66" t="str">
        <f>IFERROR(VLOOKUP(Tablo5[[#This Row],[ÜRÜN KODU]],'YMKODLARI '!$A$1:$K$348,4,0)," ")</f>
        <v xml:space="preserve"> </v>
      </c>
      <c r="J130" s="63"/>
      <c r="K130" s="66" t="str">
        <f>IFERROR(VLOOKUP(Tablo5[[#This Row],[ÜRÜN KODU]],'YMKODLARI '!$A$1:$K$348,9,0)," ")</f>
        <v xml:space="preserve"> </v>
      </c>
      <c r="L130" s="63" t="str">
        <f>IFERROR(VLOOKUP(Tablo5[[#This Row],[BOYA KODU]],Tablo14[#All],4,0)," ")</f>
        <v xml:space="preserve"> </v>
      </c>
      <c r="M130" s="63" t="str">
        <f>IFERROR(VLOOKUP(Tablo5[[#This Row],[BOYA KODU]],Tablo14[#All],6,0)," ")</f>
        <v xml:space="preserve"> </v>
      </c>
      <c r="N130" s="63" t="str">
        <f t="shared" ref="N130:N193" si="14">IFERROR((J130*R130)*M130," ")</f>
        <v xml:space="preserve"> </v>
      </c>
      <c r="O130" s="66" t="str">
        <f>IFERROR(VLOOKUP(Tablo5[[#This Row],[ÜRÜN KODU]],'YMKODLARI '!$A$1:$K$348,8,0)," ")</f>
        <v xml:space="preserve"> </v>
      </c>
      <c r="P130" s="63" t="str">
        <f>IFERROR(VLOOKUP(Tablo5[[#This Row],[HAMMADDE KODU]],Tablo1[#All],3,0)," ")</f>
        <v xml:space="preserve"> </v>
      </c>
      <c r="Q130" s="63" t="str">
        <f>IFERROR(VLOOKUP(Tablo5[[#This Row],[HAMMADDE KODU]],Tablo1[#All],4,0)," ")</f>
        <v xml:space="preserve"> </v>
      </c>
      <c r="R130" s="66" t="str">
        <f>IFERROR(VLOOKUP(Tablo5[[#This Row],[ÜRÜN KODU]],'YMKODLARI '!$A$1:$K$348,5,0)," ")</f>
        <v xml:space="preserve"> </v>
      </c>
      <c r="S130" s="66" t="str">
        <f>IFERROR(VLOOKUP(Tablo5[[#This Row],[ÜRÜN KODU]],'YMKODLARI '!$A$1:$K$348,6,0)," ")</f>
        <v xml:space="preserve"> </v>
      </c>
      <c r="T130" s="63" t="str">
        <f>IFERROR(Tablo5[[#This Row],[YOLLUK HARİÇ BASKI GRAMI]]/Tablo5[[#This Row],[KALIP GÖZ ADEDİ]]," ")</f>
        <v xml:space="preserve"> </v>
      </c>
      <c r="U130" s="63" t="str">
        <f t="shared" si="9"/>
        <v xml:space="preserve"> </v>
      </c>
      <c r="V130" s="63"/>
      <c r="W130" s="63" t="str">
        <f t="shared" ref="W130:W193" si="15">IFERROR(V130+(S130*J130) /1000," ")</f>
        <v xml:space="preserve"> </v>
      </c>
      <c r="X130" s="13">
        <f t="shared" si="10"/>
        <v>24</v>
      </c>
      <c r="Y130" s="14">
        <f t="shared" si="11"/>
        <v>0</v>
      </c>
      <c r="Z130" s="63" t="str">
        <f t="shared" si="12"/>
        <v xml:space="preserve"> </v>
      </c>
      <c r="AA130" s="63" t="str">
        <f t="shared" si="13"/>
        <v xml:space="preserve"> </v>
      </c>
    </row>
    <row r="131" spans="2:27">
      <c r="B131" s="63"/>
      <c r="C131" s="10" t="str">
        <f>IFERROR(VLOOKUP(Tablo5[[#This Row],[ÜRÜN KODU]],'YMKODLARI '!$A$1:$K$348,2,0)," ")</f>
        <v xml:space="preserve"> </v>
      </c>
      <c r="E131" s="63"/>
      <c r="H131" s="66" t="str">
        <f>IFERROR(VLOOKUP(Tablo5[[#This Row],[ÜRÜN KODU]],'YMKODLARI '!$A$1:$K$348,3,0)," ")</f>
        <v xml:space="preserve"> </v>
      </c>
      <c r="I131" s="66" t="str">
        <f>IFERROR(VLOOKUP(Tablo5[[#This Row],[ÜRÜN KODU]],'YMKODLARI '!$A$1:$K$348,4,0)," ")</f>
        <v xml:space="preserve"> </v>
      </c>
      <c r="J131" s="63"/>
      <c r="K131" s="66" t="str">
        <f>IFERROR(VLOOKUP(Tablo5[[#This Row],[ÜRÜN KODU]],'YMKODLARI '!$A$1:$K$348,9,0)," ")</f>
        <v xml:space="preserve"> </v>
      </c>
      <c r="L131" s="63" t="str">
        <f>IFERROR(VLOOKUP(Tablo5[[#This Row],[BOYA KODU]],Tablo14[#All],4,0)," ")</f>
        <v xml:space="preserve"> </v>
      </c>
      <c r="M131" s="63" t="str">
        <f>IFERROR(VLOOKUP(Tablo5[[#This Row],[BOYA KODU]],Tablo14[#All],6,0)," ")</f>
        <v xml:space="preserve"> </v>
      </c>
      <c r="N131" s="63" t="str">
        <f t="shared" si="14"/>
        <v xml:space="preserve"> </v>
      </c>
      <c r="O131" s="66" t="str">
        <f>IFERROR(VLOOKUP(Tablo5[[#This Row],[ÜRÜN KODU]],'YMKODLARI '!$A$1:$K$348,8,0)," ")</f>
        <v xml:space="preserve"> </v>
      </c>
      <c r="P131" s="63" t="str">
        <f>IFERROR(VLOOKUP(Tablo5[[#This Row],[HAMMADDE KODU]],Tablo1[#All],3,0)," ")</f>
        <v xml:space="preserve"> </v>
      </c>
      <c r="Q131" s="63" t="str">
        <f>IFERROR(VLOOKUP(Tablo5[[#This Row],[HAMMADDE KODU]],Tablo1[#All],4,0)," ")</f>
        <v xml:space="preserve"> </v>
      </c>
      <c r="R131" s="66" t="str">
        <f>IFERROR(VLOOKUP(Tablo5[[#This Row],[ÜRÜN KODU]],'YMKODLARI '!$A$1:$K$348,5,0)," ")</f>
        <v xml:space="preserve"> </v>
      </c>
      <c r="S131" s="66" t="str">
        <f>IFERROR(VLOOKUP(Tablo5[[#This Row],[ÜRÜN KODU]],'YMKODLARI '!$A$1:$K$348,6,0)," ")</f>
        <v xml:space="preserve"> </v>
      </c>
      <c r="T131" s="63" t="str">
        <f>IFERROR(Tablo5[[#This Row],[YOLLUK HARİÇ BASKI GRAMI]]/Tablo5[[#This Row],[KALIP GÖZ ADEDİ]]," ")</f>
        <v xml:space="preserve"> </v>
      </c>
      <c r="U131" s="63" t="str">
        <f t="shared" ref="U131:U194" si="16">IFERROR(R131-S131," ")</f>
        <v xml:space="preserve"> </v>
      </c>
      <c r="V131" s="63"/>
      <c r="W131" s="63" t="str">
        <f t="shared" si="15"/>
        <v xml:space="preserve"> </v>
      </c>
      <c r="X131" s="13">
        <f t="shared" ref="X131:X194" si="17">IFERROR(24-(F131-G131)," ")</f>
        <v>24</v>
      </c>
      <c r="Y131" s="14">
        <f t="shared" ref="Y131:Y194" si="18">IFERROR((X131-INT(X131))*24," ")</f>
        <v>0</v>
      </c>
      <c r="Z131" s="63" t="str">
        <f t="shared" ref="Z131:Z194" si="19">IFERROR(I131*J131/3600," ")</f>
        <v xml:space="preserve"> </v>
      </c>
      <c r="AA131" s="63" t="str">
        <f t="shared" ref="AA131:AA194" si="20">IFERROR(J131*H131," " )</f>
        <v xml:space="preserve"> </v>
      </c>
    </row>
    <row r="132" spans="2:27">
      <c r="B132" s="63"/>
      <c r="C132" s="10" t="str">
        <f>IFERROR(VLOOKUP(Tablo5[[#This Row],[ÜRÜN KODU]],'YMKODLARI '!$A$1:$K$348,2,0)," ")</f>
        <v xml:space="preserve"> </v>
      </c>
      <c r="E132" s="63"/>
      <c r="H132" s="66" t="str">
        <f>IFERROR(VLOOKUP(Tablo5[[#This Row],[ÜRÜN KODU]],'YMKODLARI '!$A$1:$K$348,3,0)," ")</f>
        <v xml:space="preserve"> </v>
      </c>
      <c r="I132" s="66" t="str">
        <f>IFERROR(VLOOKUP(Tablo5[[#This Row],[ÜRÜN KODU]],'YMKODLARI '!$A$1:$K$348,4,0)," ")</f>
        <v xml:space="preserve"> </v>
      </c>
      <c r="J132" s="63"/>
      <c r="K132" s="66" t="str">
        <f>IFERROR(VLOOKUP(Tablo5[[#This Row],[ÜRÜN KODU]],'YMKODLARI '!$A$1:$K$348,9,0)," ")</f>
        <v xml:space="preserve"> </v>
      </c>
      <c r="L132" s="63" t="str">
        <f>IFERROR(VLOOKUP(Tablo5[[#This Row],[BOYA KODU]],Tablo14[#All],4,0)," ")</f>
        <v xml:space="preserve"> </v>
      </c>
      <c r="M132" s="63" t="str">
        <f>IFERROR(VLOOKUP(Tablo5[[#This Row],[BOYA KODU]],Tablo14[#All],6,0)," ")</f>
        <v xml:space="preserve"> </v>
      </c>
      <c r="N132" s="63" t="str">
        <f t="shared" si="14"/>
        <v xml:space="preserve"> </v>
      </c>
      <c r="O132" s="66" t="str">
        <f>IFERROR(VLOOKUP(Tablo5[[#This Row],[ÜRÜN KODU]],'YMKODLARI '!$A$1:$K$348,8,0)," ")</f>
        <v xml:space="preserve"> </v>
      </c>
      <c r="P132" s="63" t="str">
        <f>IFERROR(VLOOKUP(Tablo5[[#This Row],[HAMMADDE KODU]],Tablo1[#All],3,0)," ")</f>
        <v xml:space="preserve"> </v>
      </c>
      <c r="Q132" s="63" t="str">
        <f>IFERROR(VLOOKUP(Tablo5[[#This Row],[HAMMADDE KODU]],Tablo1[#All],4,0)," ")</f>
        <v xml:space="preserve"> </v>
      </c>
      <c r="R132" s="66" t="str">
        <f>IFERROR(VLOOKUP(Tablo5[[#This Row],[ÜRÜN KODU]],'YMKODLARI '!$A$1:$K$348,5,0)," ")</f>
        <v xml:space="preserve"> </v>
      </c>
      <c r="S132" s="66" t="str">
        <f>IFERROR(VLOOKUP(Tablo5[[#This Row],[ÜRÜN KODU]],'YMKODLARI '!$A$1:$K$348,6,0)," ")</f>
        <v xml:space="preserve"> </v>
      </c>
      <c r="T132" s="63" t="str">
        <f>IFERROR(Tablo5[[#This Row],[YOLLUK HARİÇ BASKI GRAMI]]/Tablo5[[#This Row],[KALIP GÖZ ADEDİ]]," ")</f>
        <v xml:space="preserve"> </v>
      </c>
      <c r="U132" s="63" t="str">
        <f t="shared" si="16"/>
        <v xml:space="preserve"> </v>
      </c>
      <c r="V132" s="63"/>
      <c r="W132" s="63" t="str">
        <f t="shared" si="15"/>
        <v xml:space="preserve"> </v>
      </c>
      <c r="X132" s="13">
        <f t="shared" si="17"/>
        <v>24</v>
      </c>
      <c r="Y132" s="14">
        <f t="shared" si="18"/>
        <v>0</v>
      </c>
      <c r="Z132" s="63" t="str">
        <f t="shared" si="19"/>
        <v xml:space="preserve"> </v>
      </c>
      <c r="AA132" s="63" t="str">
        <f t="shared" si="20"/>
        <v xml:space="preserve"> </v>
      </c>
    </row>
    <row r="133" spans="2:27">
      <c r="B133" s="63"/>
      <c r="C133" s="10" t="str">
        <f>IFERROR(VLOOKUP(Tablo5[[#This Row],[ÜRÜN KODU]],'YMKODLARI '!$A$1:$K$348,2,0)," ")</f>
        <v xml:space="preserve"> </v>
      </c>
      <c r="E133" s="63"/>
      <c r="H133" s="66" t="str">
        <f>IFERROR(VLOOKUP(Tablo5[[#This Row],[ÜRÜN KODU]],'YMKODLARI '!$A$1:$K$348,3,0)," ")</f>
        <v xml:space="preserve"> </v>
      </c>
      <c r="I133" s="66" t="str">
        <f>IFERROR(VLOOKUP(Tablo5[[#This Row],[ÜRÜN KODU]],'YMKODLARI '!$A$1:$K$348,4,0)," ")</f>
        <v xml:space="preserve"> </v>
      </c>
      <c r="J133" s="63"/>
      <c r="K133" s="66" t="str">
        <f>IFERROR(VLOOKUP(Tablo5[[#This Row],[ÜRÜN KODU]],'YMKODLARI '!$A$1:$K$348,9,0)," ")</f>
        <v xml:space="preserve"> </v>
      </c>
      <c r="L133" s="63" t="str">
        <f>IFERROR(VLOOKUP(Tablo5[[#This Row],[BOYA KODU]],Tablo14[#All],4,0)," ")</f>
        <v xml:space="preserve"> </v>
      </c>
      <c r="M133" s="63" t="str">
        <f>IFERROR(VLOOKUP(Tablo5[[#This Row],[BOYA KODU]],Tablo14[#All],6,0)," ")</f>
        <v xml:space="preserve"> </v>
      </c>
      <c r="N133" s="63" t="str">
        <f t="shared" si="14"/>
        <v xml:space="preserve"> </v>
      </c>
      <c r="O133" s="66" t="str">
        <f>IFERROR(VLOOKUP(Tablo5[[#This Row],[ÜRÜN KODU]],'YMKODLARI '!$A$1:$K$348,8,0)," ")</f>
        <v xml:space="preserve"> </v>
      </c>
      <c r="P133" s="63" t="str">
        <f>IFERROR(VLOOKUP(Tablo5[[#This Row],[HAMMADDE KODU]],Tablo1[#All],3,0)," ")</f>
        <v xml:space="preserve"> </v>
      </c>
      <c r="Q133" s="63" t="str">
        <f>IFERROR(VLOOKUP(Tablo5[[#This Row],[HAMMADDE KODU]],Tablo1[#All],4,0)," ")</f>
        <v xml:space="preserve"> </v>
      </c>
      <c r="R133" s="66" t="str">
        <f>IFERROR(VLOOKUP(Tablo5[[#This Row],[ÜRÜN KODU]],'YMKODLARI '!$A$1:$K$348,5,0)," ")</f>
        <v xml:space="preserve"> </v>
      </c>
      <c r="S133" s="66" t="str">
        <f>IFERROR(VLOOKUP(Tablo5[[#This Row],[ÜRÜN KODU]],'YMKODLARI '!$A$1:$K$348,6,0)," ")</f>
        <v xml:space="preserve"> </v>
      </c>
      <c r="T133" s="63" t="str">
        <f>IFERROR(Tablo5[[#This Row],[YOLLUK HARİÇ BASKI GRAMI]]/Tablo5[[#This Row],[KALIP GÖZ ADEDİ]]," ")</f>
        <v xml:space="preserve"> </v>
      </c>
      <c r="U133" s="63" t="str">
        <f t="shared" si="16"/>
        <v xml:space="preserve"> </v>
      </c>
      <c r="V133" s="63"/>
      <c r="W133" s="63" t="str">
        <f t="shared" si="15"/>
        <v xml:space="preserve"> </v>
      </c>
      <c r="X133" s="13">
        <f t="shared" si="17"/>
        <v>24</v>
      </c>
      <c r="Y133" s="14">
        <f t="shared" si="18"/>
        <v>0</v>
      </c>
      <c r="Z133" s="63" t="str">
        <f t="shared" si="19"/>
        <v xml:space="preserve"> </v>
      </c>
      <c r="AA133" s="63" t="str">
        <f t="shared" si="20"/>
        <v xml:space="preserve"> </v>
      </c>
    </row>
    <row r="134" spans="2:27">
      <c r="B134" s="63"/>
      <c r="C134" s="10" t="str">
        <f>IFERROR(VLOOKUP(Tablo5[[#This Row],[ÜRÜN KODU]],'YMKODLARI '!$A$1:$K$348,2,0)," ")</f>
        <v xml:space="preserve"> </v>
      </c>
      <c r="E134" s="63"/>
      <c r="H134" s="66" t="str">
        <f>IFERROR(VLOOKUP(Tablo5[[#This Row],[ÜRÜN KODU]],'YMKODLARI '!$A$1:$K$348,3,0)," ")</f>
        <v xml:space="preserve"> </v>
      </c>
      <c r="I134" s="66" t="str">
        <f>IFERROR(VLOOKUP(Tablo5[[#This Row],[ÜRÜN KODU]],'YMKODLARI '!$A$1:$K$348,4,0)," ")</f>
        <v xml:space="preserve"> </v>
      </c>
      <c r="J134" s="63"/>
      <c r="K134" s="66" t="str">
        <f>IFERROR(VLOOKUP(Tablo5[[#This Row],[ÜRÜN KODU]],'YMKODLARI '!$A$1:$K$348,9,0)," ")</f>
        <v xml:space="preserve"> </v>
      </c>
      <c r="L134" s="63" t="str">
        <f>IFERROR(VLOOKUP(Tablo5[[#This Row],[BOYA KODU]],Tablo14[#All],4,0)," ")</f>
        <v xml:space="preserve"> </v>
      </c>
      <c r="M134" s="63" t="str">
        <f>IFERROR(VLOOKUP(Tablo5[[#This Row],[BOYA KODU]],Tablo14[#All],6,0)," ")</f>
        <v xml:space="preserve"> </v>
      </c>
      <c r="N134" s="63" t="str">
        <f t="shared" si="14"/>
        <v xml:space="preserve"> </v>
      </c>
      <c r="O134" s="66" t="str">
        <f>IFERROR(VLOOKUP(Tablo5[[#This Row],[ÜRÜN KODU]],'YMKODLARI '!$A$1:$K$348,8,0)," ")</f>
        <v xml:space="preserve"> </v>
      </c>
      <c r="P134" s="63" t="str">
        <f>IFERROR(VLOOKUP(Tablo5[[#This Row],[HAMMADDE KODU]],Tablo1[#All],3,0)," ")</f>
        <v xml:space="preserve"> </v>
      </c>
      <c r="Q134" s="63" t="str">
        <f>IFERROR(VLOOKUP(Tablo5[[#This Row],[HAMMADDE KODU]],Tablo1[#All],4,0)," ")</f>
        <v xml:space="preserve"> </v>
      </c>
      <c r="R134" s="66" t="str">
        <f>IFERROR(VLOOKUP(Tablo5[[#This Row],[ÜRÜN KODU]],'YMKODLARI '!$A$1:$K$348,5,0)," ")</f>
        <v xml:space="preserve"> </v>
      </c>
      <c r="S134" s="66" t="str">
        <f>IFERROR(VLOOKUP(Tablo5[[#This Row],[ÜRÜN KODU]],'YMKODLARI '!$A$1:$K$348,6,0)," ")</f>
        <v xml:space="preserve"> </v>
      </c>
      <c r="T134" s="63" t="str">
        <f>IFERROR(Tablo5[[#This Row],[YOLLUK HARİÇ BASKI GRAMI]]/Tablo5[[#This Row],[KALIP GÖZ ADEDİ]]," ")</f>
        <v xml:space="preserve"> </v>
      </c>
      <c r="U134" s="63" t="str">
        <f t="shared" si="16"/>
        <v xml:space="preserve"> </v>
      </c>
      <c r="V134" s="63"/>
      <c r="W134" s="63" t="str">
        <f t="shared" si="15"/>
        <v xml:space="preserve"> </v>
      </c>
      <c r="X134" s="13">
        <f t="shared" si="17"/>
        <v>24</v>
      </c>
      <c r="Y134" s="14">
        <f t="shared" si="18"/>
        <v>0</v>
      </c>
      <c r="Z134" s="63" t="str">
        <f t="shared" si="19"/>
        <v xml:space="preserve"> </v>
      </c>
      <c r="AA134" s="63" t="str">
        <f t="shared" si="20"/>
        <v xml:space="preserve"> </v>
      </c>
    </row>
    <row r="135" spans="2:27">
      <c r="B135" s="63"/>
      <c r="C135" s="10" t="str">
        <f>IFERROR(VLOOKUP(Tablo5[[#This Row],[ÜRÜN KODU]],'YMKODLARI '!$A$1:$K$348,2,0)," ")</f>
        <v xml:space="preserve"> </v>
      </c>
      <c r="E135" s="63"/>
      <c r="H135" s="66" t="str">
        <f>IFERROR(VLOOKUP(Tablo5[[#This Row],[ÜRÜN KODU]],'YMKODLARI '!$A$1:$K$348,3,0)," ")</f>
        <v xml:space="preserve"> </v>
      </c>
      <c r="I135" s="66" t="str">
        <f>IFERROR(VLOOKUP(Tablo5[[#This Row],[ÜRÜN KODU]],'YMKODLARI '!$A$1:$K$348,4,0)," ")</f>
        <v xml:space="preserve"> </v>
      </c>
      <c r="J135" s="63"/>
      <c r="K135" s="66" t="str">
        <f>IFERROR(VLOOKUP(Tablo5[[#This Row],[ÜRÜN KODU]],'YMKODLARI '!$A$1:$K$348,9,0)," ")</f>
        <v xml:space="preserve"> </v>
      </c>
      <c r="L135" s="63" t="str">
        <f>IFERROR(VLOOKUP(Tablo5[[#This Row],[BOYA KODU]],Tablo14[#All],4,0)," ")</f>
        <v xml:space="preserve"> </v>
      </c>
      <c r="M135" s="63" t="str">
        <f>IFERROR(VLOOKUP(Tablo5[[#This Row],[BOYA KODU]],Tablo14[#All],6,0)," ")</f>
        <v xml:space="preserve"> </v>
      </c>
      <c r="N135" s="63" t="str">
        <f t="shared" si="14"/>
        <v xml:space="preserve"> </v>
      </c>
      <c r="O135" s="66" t="str">
        <f>IFERROR(VLOOKUP(Tablo5[[#This Row],[ÜRÜN KODU]],'YMKODLARI '!$A$1:$K$348,8,0)," ")</f>
        <v xml:space="preserve"> </v>
      </c>
      <c r="P135" s="63" t="str">
        <f>IFERROR(VLOOKUP(Tablo5[[#This Row],[HAMMADDE KODU]],Tablo1[#All],3,0)," ")</f>
        <v xml:space="preserve"> </v>
      </c>
      <c r="Q135" s="63" t="str">
        <f>IFERROR(VLOOKUP(Tablo5[[#This Row],[HAMMADDE KODU]],Tablo1[#All],4,0)," ")</f>
        <v xml:space="preserve"> </v>
      </c>
      <c r="R135" s="66" t="str">
        <f>IFERROR(VLOOKUP(Tablo5[[#This Row],[ÜRÜN KODU]],'YMKODLARI '!$A$1:$K$348,5,0)," ")</f>
        <v xml:space="preserve"> </v>
      </c>
      <c r="S135" s="66" t="str">
        <f>IFERROR(VLOOKUP(Tablo5[[#This Row],[ÜRÜN KODU]],'YMKODLARI '!$A$1:$K$348,6,0)," ")</f>
        <v xml:space="preserve"> </v>
      </c>
      <c r="T135" s="63" t="str">
        <f>IFERROR(Tablo5[[#This Row],[YOLLUK HARİÇ BASKI GRAMI]]/Tablo5[[#This Row],[KALIP GÖZ ADEDİ]]," ")</f>
        <v xml:space="preserve"> </v>
      </c>
      <c r="U135" s="63" t="str">
        <f t="shared" si="16"/>
        <v xml:space="preserve"> </v>
      </c>
      <c r="V135" s="63"/>
      <c r="W135" s="63" t="str">
        <f t="shared" si="15"/>
        <v xml:space="preserve"> </v>
      </c>
      <c r="X135" s="13">
        <f t="shared" si="17"/>
        <v>24</v>
      </c>
      <c r="Y135" s="14">
        <f t="shared" si="18"/>
        <v>0</v>
      </c>
      <c r="Z135" s="63" t="str">
        <f t="shared" si="19"/>
        <v xml:space="preserve"> </v>
      </c>
      <c r="AA135" s="63" t="str">
        <f t="shared" si="20"/>
        <v xml:space="preserve"> </v>
      </c>
    </row>
    <row r="136" spans="2:27">
      <c r="B136" s="63"/>
      <c r="C136" s="10" t="str">
        <f>IFERROR(VLOOKUP(Tablo5[[#This Row],[ÜRÜN KODU]],'YMKODLARI '!$A$1:$K$348,2,0)," ")</f>
        <v xml:space="preserve"> </v>
      </c>
      <c r="E136" s="63"/>
      <c r="H136" s="66" t="str">
        <f>IFERROR(VLOOKUP(Tablo5[[#This Row],[ÜRÜN KODU]],'YMKODLARI '!$A$1:$K$348,3,0)," ")</f>
        <v xml:space="preserve"> </v>
      </c>
      <c r="I136" s="66" t="str">
        <f>IFERROR(VLOOKUP(Tablo5[[#This Row],[ÜRÜN KODU]],'YMKODLARI '!$A$1:$K$348,4,0)," ")</f>
        <v xml:space="preserve"> </v>
      </c>
      <c r="J136" s="63"/>
      <c r="K136" s="66" t="str">
        <f>IFERROR(VLOOKUP(Tablo5[[#This Row],[ÜRÜN KODU]],'YMKODLARI '!$A$1:$K$348,9,0)," ")</f>
        <v xml:space="preserve"> </v>
      </c>
      <c r="L136" s="63" t="str">
        <f>IFERROR(VLOOKUP(Tablo5[[#This Row],[BOYA KODU]],Tablo14[#All],4,0)," ")</f>
        <v xml:space="preserve"> </v>
      </c>
      <c r="M136" s="63" t="str">
        <f>IFERROR(VLOOKUP(Tablo5[[#This Row],[BOYA KODU]],Tablo14[#All],6,0)," ")</f>
        <v xml:space="preserve"> </v>
      </c>
      <c r="N136" s="63" t="str">
        <f t="shared" si="14"/>
        <v xml:space="preserve"> </v>
      </c>
      <c r="O136" s="66" t="str">
        <f>IFERROR(VLOOKUP(Tablo5[[#This Row],[ÜRÜN KODU]],'YMKODLARI '!$A$1:$K$348,8,0)," ")</f>
        <v xml:space="preserve"> </v>
      </c>
      <c r="P136" s="63" t="str">
        <f>IFERROR(VLOOKUP(Tablo5[[#This Row],[HAMMADDE KODU]],Tablo1[#All],3,0)," ")</f>
        <v xml:space="preserve"> </v>
      </c>
      <c r="Q136" s="63" t="str">
        <f>IFERROR(VLOOKUP(Tablo5[[#This Row],[HAMMADDE KODU]],Tablo1[#All],4,0)," ")</f>
        <v xml:space="preserve"> </v>
      </c>
      <c r="R136" s="66" t="str">
        <f>IFERROR(VLOOKUP(Tablo5[[#This Row],[ÜRÜN KODU]],'YMKODLARI '!$A$1:$K$348,5,0)," ")</f>
        <v xml:space="preserve"> </v>
      </c>
      <c r="S136" s="66" t="str">
        <f>IFERROR(VLOOKUP(Tablo5[[#This Row],[ÜRÜN KODU]],'YMKODLARI '!$A$1:$K$348,6,0)," ")</f>
        <v xml:space="preserve"> </v>
      </c>
      <c r="T136" s="63" t="str">
        <f>IFERROR(Tablo5[[#This Row],[YOLLUK HARİÇ BASKI GRAMI]]/Tablo5[[#This Row],[KALIP GÖZ ADEDİ]]," ")</f>
        <v xml:space="preserve"> </v>
      </c>
      <c r="U136" s="63" t="str">
        <f t="shared" si="16"/>
        <v xml:space="preserve"> </v>
      </c>
      <c r="V136" s="63"/>
      <c r="W136" s="63" t="str">
        <f t="shared" si="15"/>
        <v xml:space="preserve"> </v>
      </c>
      <c r="X136" s="13">
        <f t="shared" si="17"/>
        <v>24</v>
      </c>
      <c r="Y136" s="14">
        <f t="shared" si="18"/>
        <v>0</v>
      </c>
      <c r="Z136" s="63" t="str">
        <f t="shared" si="19"/>
        <v xml:space="preserve"> </v>
      </c>
      <c r="AA136" s="63" t="str">
        <f t="shared" si="20"/>
        <v xml:space="preserve"> </v>
      </c>
    </row>
    <row r="137" spans="2:27">
      <c r="B137" s="63"/>
      <c r="C137" s="10" t="str">
        <f>IFERROR(VLOOKUP(Tablo5[[#This Row],[ÜRÜN KODU]],'YMKODLARI '!$A$1:$K$348,2,0)," ")</f>
        <v xml:space="preserve"> </v>
      </c>
      <c r="E137" s="63"/>
      <c r="H137" s="66" t="str">
        <f>IFERROR(VLOOKUP(Tablo5[[#This Row],[ÜRÜN KODU]],'YMKODLARI '!$A$1:$K$348,3,0)," ")</f>
        <v xml:space="preserve"> </v>
      </c>
      <c r="I137" s="66" t="str">
        <f>IFERROR(VLOOKUP(Tablo5[[#This Row],[ÜRÜN KODU]],'YMKODLARI '!$A$1:$K$348,4,0)," ")</f>
        <v xml:space="preserve"> </v>
      </c>
      <c r="J137" s="63"/>
      <c r="K137" s="66" t="str">
        <f>IFERROR(VLOOKUP(Tablo5[[#This Row],[ÜRÜN KODU]],'YMKODLARI '!$A$1:$K$348,9,0)," ")</f>
        <v xml:space="preserve"> </v>
      </c>
      <c r="L137" s="63" t="str">
        <f>IFERROR(VLOOKUP(Tablo5[[#This Row],[BOYA KODU]],Tablo14[#All],4,0)," ")</f>
        <v xml:space="preserve"> </v>
      </c>
      <c r="M137" s="63" t="str">
        <f>IFERROR(VLOOKUP(Tablo5[[#This Row],[BOYA KODU]],Tablo14[#All],6,0)," ")</f>
        <v xml:space="preserve"> </v>
      </c>
      <c r="N137" s="63" t="str">
        <f t="shared" si="14"/>
        <v xml:space="preserve"> </v>
      </c>
      <c r="O137" s="66" t="str">
        <f>IFERROR(VLOOKUP(Tablo5[[#This Row],[ÜRÜN KODU]],'YMKODLARI '!$A$1:$K$348,8,0)," ")</f>
        <v xml:space="preserve"> </v>
      </c>
      <c r="P137" s="63" t="str">
        <f>IFERROR(VLOOKUP(Tablo5[[#This Row],[HAMMADDE KODU]],Tablo1[#All],3,0)," ")</f>
        <v xml:space="preserve"> </v>
      </c>
      <c r="Q137" s="63" t="str">
        <f>IFERROR(VLOOKUP(Tablo5[[#This Row],[HAMMADDE KODU]],Tablo1[#All],4,0)," ")</f>
        <v xml:space="preserve"> </v>
      </c>
      <c r="R137" s="66" t="str">
        <f>IFERROR(VLOOKUP(Tablo5[[#This Row],[ÜRÜN KODU]],'YMKODLARI '!$A$1:$K$348,5,0)," ")</f>
        <v xml:space="preserve"> </v>
      </c>
      <c r="S137" s="66" t="str">
        <f>IFERROR(VLOOKUP(Tablo5[[#This Row],[ÜRÜN KODU]],'YMKODLARI '!$A$1:$K$348,6,0)," ")</f>
        <v xml:space="preserve"> </v>
      </c>
      <c r="T137" s="63" t="str">
        <f>IFERROR(Tablo5[[#This Row],[YOLLUK HARİÇ BASKI GRAMI]]/Tablo5[[#This Row],[KALIP GÖZ ADEDİ]]," ")</f>
        <v xml:space="preserve"> </v>
      </c>
      <c r="U137" s="63" t="str">
        <f t="shared" si="16"/>
        <v xml:space="preserve"> </v>
      </c>
      <c r="V137" s="63"/>
      <c r="W137" s="63" t="str">
        <f t="shared" si="15"/>
        <v xml:space="preserve"> </v>
      </c>
      <c r="X137" s="13">
        <f t="shared" si="17"/>
        <v>24</v>
      </c>
      <c r="Y137" s="14">
        <f t="shared" si="18"/>
        <v>0</v>
      </c>
      <c r="Z137" s="63" t="str">
        <f t="shared" si="19"/>
        <v xml:space="preserve"> </v>
      </c>
      <c r="AA137" s="63" t="str">
        <f t="shared" si="20"/>
        <v xml:space="preserve"> </v>
      </c>
    </row>
    <row r="138" spans="2:27">
      <c r="B138" s="63"/>
      <c r="C138" s="10" t="str">
        <f>IFERROR(VLOOKUP(Tablo5[[#This Row],[ÜRÜN KODU]],'YMKODLARI '!$A$1:$K$348,2,0)," ")</f>
        <v xml:space="preserve"> </v>
      </c>
      <c r="E138" s="63"/>
      <c r="H138" s="66" t="str">
        <f>IFERROR(VLOOKUP(Tablo5[[#This Row],[ÜRÜN KODU]],'YMKODLARI '!$A$1:$K$348,3,0)," ")</f>
        <v xml:space="preserve"> </v>
      </c>
      <c r="I138" s="66" t="str">
        <f>IFERROR(VLOOKUP(Tablo5[[#This Row],[ÜRÜN KODU]],'YMKODLARI '!$A$1:$K$348,4,0)," ")</f>
        <v xml:space="preserve"> </v>
      </c>
      <c r="J138" s="63"/>
      <c r="K138" s="66" t="str">
        <f>IFERROR(VLOOKUP(Tablo5[[#This Row],[ÜRÜN KODU]],'YMKODLARI '!$A$1:$K$348,9,0)," ")</f>
        <v xml:space="preserve"> </v>
      </c>
      <c r="L138" s="63" t="str">
        <f>IFERROR(VLOOKUP(Tablo5[[#This Row],[BOYA KODU]],Tablo14[#All],4,0)," ")</f>
        <v xml:space="preserve"> </v>
      </c>
      <c r="M138" s="63" t="str">
        <f>IFERROR(VLOOKUP(Tablo5[[#This Row],[BOYA KODU]],Tablo14[#All],6,0)," ")</f>
        <v xml:space="preserve"> </v>
      </c>
      <c r="N138" s="63" t="str">
        <f t="shared" si="14"/>
        <v xml:space="preserve"> </v>
      </c>
      <c r="O138" s="66" t="str">
        <f>IFERROR(VLOOKUP(Tablo5[[#This Row],[ÜRÜN KODU]],'YMKODLARI '!$A$1:$K$348,8,0)," ")</f>
        <v xml:space="preserve"> </v>
      </c>
      <c r="P138" s="63" t="str">
        <f>IFERROR(VLOOKUP(Tablo5[[#This Row],[HAMMADDE KODU]],Tablo1[#All],3,0)," ")</f>
        <v xml:space="preserve"> </v>
      </c>
      <c r="Q138" s="63" t="str">
        <f>IFERROR(VLOOKUP(Tablo5[[#This Row],[HAMMADDE KODU]],Tablo1[#All],4,0)," ")</f>
        <v xml:space="preserve"> </v>
      </c>
      <c r="R138" s="66" t="str">
        <f>IFERROR(VLOOKUP(Tablo5[[#This Row],[ÜRÜN KODU]],'YMKODLARI '!$A$1:$K$348,5,0)," ")</f>
        <v xml:space="preserve"> </v>
      </c>
      <c r="S138" s="66" t="str">
        <f>IFERROR(VLOOKUP(Tablo5[[#This Row],[ÜRÜN KODU]],'YMKODLARI '!$A$1:$K$348,6,0)," ")</f>
        <v xml:space="preserve"> </v>
      </c>
      <c r="T138" s="63" t="str">
        <f>IFERROR(Tablo5[[#This Row],[YOLLUK HARİÇ BASKI GRAMI]]/Tablo5[[#This Row],[KALIP GÖZ ADEDİ]]," ")</f>
        <v xml:space="preserve"> </v>
      </c>
      <c r="U138" s="63" t="str">
        <f t="shared" si="16"/>
        <v xml:space="preserve"> </v>
      </c>
      <c r="V138" s="63"/>
      <c r="W138" s="63" t="str">
        <f t="shared" si="15"/>
        <v xml:space="preserve"> </v>
      </c>
      <c r="X138" s="13">
        <f t="shared" si="17"/>
        <v>24</v>
      </c>
      <c r="Y138" s="14">
        <f t="shared" si="18"/>
        <v>0</v>
      </c>
      <c r="Z138" s="63" t="str">
        <f t="shared" si="19"/>
        <v xml:space="preserve"> </v>
      </c>
      <c r="AA138" s="63" t="str">
        <f t="shared" si="20"/>
        <v xml:space="preserve"> </v>
      </c>
    </row>
    <row r="139" spans="2:27">
      <c r="B139" s="63"/>
      <c r="C139" s="10" t="str">
        <f>IFERROR(VLOOKUP(Tablo5[[#This Row],[ÜRÜN KODU]],'YMKODLARI '!$A$1:$K$348,2,0)," ")</f>
        <v xml:space="preserve"> </v>
      </c>
      <c r="E139" s="63"/>
      <c r="H139" s="66" t="str">
        <f>IFERROR(VLOOKUP(Tablo5[[#This Row],[ÜRÜN KODU]],'YMKODLARI '!$A$1:$K$348,3,0)," ")</f>
        <v xml:space="preserve"> </v>
      </c>
      <c r="I139" s="66" t="str">
        <f>IFERROR(VLOOKUP(Tablo5[[#This Row],[ÜRÜN KODU]],'YMKODLARI '!$A$1:$K$348,4,0)," ")</f>
        <v xml:space="preserve"> </v>
      </c>
      <c r="J139" s="63"/>
      <c r="K139" s="66" t="str">
        <f>IFERROR(VLOOKUP(Tablo5[[#This Row],[ÜRÜN KODU]],'YMKODLARI '!$A$1:$K$348,9,0)," ")</f>
        <v xml:space="preserve"> </v>
      </c>
      <c r="L139" s="63" t="str">
        <f>IFERROR(VLOOKUP(Tablo5[[#This Row],[BOYA KODU]],Tablo14[#All],4,0)," ")</f>
        <v xml:space="preserve"> </v>
      </c>
      <c r="M139" s="63" t="str">
        <f>IFERROR(VLOOKUP(Tablo5[[#This Row],[BOYA KODU]],Tablo14[#All],6,0)," ")</f>
        <v xml:space="preserve"> </v>
      </c>
      <c r="N139" s="63" t="str">
        <f t="shared" si="14"/>
        <v xml:space="preserve"> </v>
      </c>
      <c r="O139" s="66" t="str">
        <f>IFERROR(VLOOKUP(Tablo5[[#This Row],[ÜRÜN KODU]],'YMKODLARI '!$A$1:$K$348,8,0)," ")</f>
        <v xml:space="preserve"> </v>
      </c>
      <c r="P139" s="63" t="str">
        <f>IFERROR(VLOOKUP(Tablo5[[#This Row],[HAMMADDE KODU]],Tablo1[#All],3,0)," ")</f>
        <v xml:space="preserve"> </v>
      </c>
      <c r="Q139" s="63" t="str">
        <f>IFERROR(VLOOKUP(Tablo5[[#This Row],[HAMMADDE KODU]],Tablo1[#All],4,0)," ")</f>
        <v xml:space="preserve"> </v>
      </c>
      <c r="R139" s="66" t="str">
        <f>IFERROR(VLOOKUP(Tablo5[[#This Row],[ÜRÜN KODU]],'YMKODLARI '!$A$1:$K$348,5,0)," ")</f>
        <v xml:space="preserve"> </v>
      </c>
      <c r="S139" s="66" t="str">
        <f>IFERROR(VLOOKUP(Tablo5[[#This Row],[ÜRÜN KODU]],'YMKODLARI '!$A$1:$K$348,6,0)," ")</f>
        <v xml:space="preserve"> </v>
      </c>
      <c r="T139" s="63" t="str">
        <f>IFERROR(Tablo5[[#This Row],[YOLLUK HARİÇ BASKI GRAMI]]/Tablo5[[#This Row],[KALIP GÖZ ADEDİ]]," ")</f>
        <v xml:space="preserve"> </v>
      </c>
      <c r="U139" s="63" t="str">
        <f t="shared" si="16"/>
        <v xml:space="preserve"> </v>
      </c>
      <c r="V139" s="63"/>
      <c r="W139" s="63" t="str">
        <f t="shared" si="15"/>
        <v xml:space="preserve"> </v>
      </c>
      <c r="X139" s="13">
        <f t="shared" si="17"/>
        <v>24</v>
      </c>
      <c r="Y139" s="14">
        <f t="shared" si="18"/>
        <v>0</v>
      </c>
      <c r="Z139" s="63" t="str">
        <f t="shared" si="19"/>
        <v xml:space="preserve"> </v>
      </c>
      <c r="AA139" s="63" t="str">
        <f t="shared" si="20"/>
        <v xml:space="preserve"> </v>
      </c>
    </row>
    <row r="140" spans="2:27">
      <c r="B140" s="63"/>
      <c r="C140" s="10" t="str">
        <f>IFERROR(VLOOKUP(Tablo5[[#This Row],[ÜRÜN KODU]],'YMKODLARI '!$A$1:$K$348,2,0)," ")</f>
        <v xml:space="preserve"> </v>
      </c>
      <c r="E140" s="63"/>
      <c r="H140" s="66" t="str">
        <f>IFERROR(VLOOKUP(Tablo5[[#This Row],[ÜRÜN KODU]],'YMKODLARI '!$A$1:$K$348,3,0)," ")</f>
        <v xml:space="preserve"> </v>
      </c>
      <c r="I140" s="66" t="str">
        <f>IFERROR(VLOOKUP(Tablo5[[#This Row],[ÜRÜN KODU]],'YMKODLARI '!$A$1:$K$348,4,0)," ")</f>
        <v xml:space="preserve"> </v>
      </c>
      <c r="J140" s="63"/>
      <c r="K140" s="66" t="str">
        <f>IFERROR(VLOOKUP(Tablo5[[#This Row],[ÜRÜN KODU]],'YMKODLARI '!$A$1:$K$348,9,0)," ")</f>
        <v xml:space="preserve"> </v>
      </c>
      <c r="L140" s="63" t="str">
        <f>IFERROR(VLOOKUP(Tablo5[[#This Row],[BOYA KODU]],Tablo14[#All],4,0)," ")</f>
        <v xml:space="preserve"> </v>
      </c>
      <c r="M140" s="63" t="str">
        <f>IFERROR(VLOOKUP(Tablo5[[#This Row],[BOYA KODU]],Tablo14[#All],6,0)," ")</f>
        <v xml:space="preserve"> </v>
      </c>
      <c r="N140" s="63" t="str">
        <f t="shared" si="14"/>
        <v xml:space="preserve"> </v>
      </c>
      <c r="O140" s="66" t="str">
        <f>IFERROR(VLOOKUP(Tablo5[[#This Row],[ÜRÜN KODU]],'YMKODLARI '!$A$1:$K$348,8,0)," ")</f>
        <v xml:space="preserve"> </v>
      </c>
      <c r="P140" s="63" t="str">
        <f>IFERROR(VLOOKUP(Tablo5[[#This Row],[HAMMADDE KODU]],Tablo1[#All],3,0)," ")</f>
        <v xml:space="preserve"> </v>
      </c>
      <c r="Q140" s="63" t="str">
        <f>IFERROR(VLOOKUP(Tablo5[[#This Row],[HAMMADDE KODU]],Tablo1[#All],4,0)," ")</f>
        <v xml:space="preserve"> </v>
      </c>
      <c r="R140" s="66" t="str">
        <f>IFERROR(VLOOKUP(Tablo5[[#This Row],[ÜRÜN KODU]],'YMKODLARI '!$A$1:$K$348,5,0)," ")</f>
        <v xml:space="preserve"> </v>
      </c>
      <c r="S140" s="66" t="str">
        <f>IFERROR(VLOOKUP(Tablo5[[#This Row],[ÜRÜN KODU]],'YMKODLARI '!$A$1:$K$348,6,0)," ")</f>
        <v xml:space="preserve"> </v>
      </c>
      <c r="T140" s="63" t="str">
        <f>IFERROR(Tablo5[[#This Row],[YOLLUK HARİÇ BASKI GRAMI]]/Tablo5[[#This Row],[KALIP GÖZ ADEDİ]]," ")</f>
        <v xml:space="preserve"> </v>
      </c>
      <c r="U140" s="63" t="str">
        <f t="shared" si="16"/>
        <v xml:space="preserve"> </v>
      </c>
      <c r="V140" s="63"/>
      <c r="W140" s="63" t="str">
        <f t="shared" si="15"/>
        <v xml:space="preserve"> </v>
      </c>
      <c r="X140" s="13">
        <f t="shared" si="17"/>
        <v>24</v>
      </c>
      <c r="Y140" s="14">
        <f t="shared" si="18"/>
        <v>0</v>
      </c>
      <c r="Z140" s="63" t="str">
        <f t="shared" si="19"/>
        <v xml:space="preserve"> </v>
      </c>
      <c r="AA140" s="63" t="str">
        <f t="shared" si="20"/>
        <v xml:space="preserve"> </v>
      </c>
    </row>
    <row r="141" spans="2:27">
      <c r="B141" s="63"/>
      <c r="C141" s="10" t="str">
        <f>IFERROR(VLOOKUP(Tablo5[[#This Row],[ÜRÜN KODU]],'YMKODLARI '!$A$1:$K$348,2,0)," ")</f>
        <v xml:space="preserve"> </v>
      </c>
      <c r="E141" s="63"/>
      <c r="H141" s="66" t="str">
        <f>IFERROR(VLOOKUP(Tablo5[[#This Row],[ÜRÜN KODU]],'YMKODLARI '!$A$1:$K$348,3,0)," ")</f>
        <v xml:space="preserve"> </v>
      </c>
      <c r="I141" s="66" t="str">
        <f>IFERROR(VLOOKUP(Tablo5[[#This Row],[ÜRÜN KODU]],'YMKODLARI '!$A$1:$K$348,4,0)," ")</f>
        <v xml:space="preserve"> </v>
      </c>
      <c r="J141" s="63"/>
      <c r="K141" s="66" t="str">
        <f>IFERROR(VLOOKUP(Tablo5[[#This Row],[ÜRÜN KODU]],'YMKODLARI '!$A$1:$K$348,9,0)," ")</f>
        <v xml:space="preserve"> </v>
      </c>
      <c r="L141" s="63" t="str">
        <f>IFERROR(VLOOKUP(Tablo5[[#This Row],[BOYA KODU]],Tablo14[#All],4,0)," ")</f>
        <v xml:space="preserve"> </v>
      </c>
      <c r="M141" s="63" t="str">
        <f>IFERROR(VLOOKUP(Tablo5[[#This Row],[BOYA KODU]],Tablo14[#All],6,0)," ")</f>
        <v xml:space="preserve"> </v>
      </c>
      <c r="N141" s="63" t="str">
        <f t="shared" si="14"/>
        <v xml:space="preserve"> </v>
      </c>
      <c r="O141" s="66" t="str">
        <f>IFERROR(VLOOKUP(Tablo5[[#This Row],[ÜRÜN KODU]],'YMKODLARI '!$A$1:$K$348,8,0)," ")</f>
        <v xml:space="preserve"> </v>
      </c>
      <c r="P141" s="63" t="str">
        <f>IFERROR(VLOOKUP(Tablo5[[#This Row],[HAMMADDE KODU]],Tablo1[#All],3,0)," ")</f>
        <v xml:space="preserve"> </v>
      </c>
      <c r="Q141" s="63" t="str">
        <f>IFERROR(VLOOKUP(Tablo5[[#This Row],[HAMMADDE KODU]],Tablo1[#All],4,0)," ")</f>
        <v xml:space="preserve"> </v>
      </c>
      <c r="R141" s="66" t="str">
        <f>IFERROR(VLOOKUP(Tablo5[[#This Row],[ÜRÜN KODU]],'YMKODLARI '!$A$1:$K$348,5,0)," ")</f>
        <v xml:space="preserve"> </v>
      </c>
      <c r="S141" s="66" t="str">
        <f>IFERROR(VLOOKUP(Tablo5[[#This Row],[ÜRÜN KODU]],'YMKODLARI '!$A$1:$K$348,6,0)," ")</f>
        <v xml:space="preserve"> </v>
      </c>
      <c r="T141" s="63" t="str">
        <f>IFERROR(Tablo5[[#This Row],[YOLLUK HARİÇ BASKI GRAMI]]/Tablo5[[#This Row],[KALIP GÖZ ADEDİ]]," ")</f>
        <v xml:space="preserve"> </v>
      </c>
      <c r="U141" s="63" t="str">
        <f t="shared" si="16"/>
        <v xml:space="preserve"> </v>
      </c>
      <c r="V141" s="63"/>
      <c r="W141" s="63" t="str">
        <f t="shared" si="15"/>
        <v xml:space="preserve"> </v>
      </c>
      <c r="X141" s="13">
        <f t="shared" si="17"/>
        <v>24</v>
      </c>
      <c r="Y141" s="14">
        <f t="shared" si="18"/>
        <v>0</v>
      </c>
      <c r="Z141" s="63" t="str">
        <f t="shared" si="19"/>
        <v xml:space="preserve"> </v>
      </c>
      <c r="AA141" s="63" t="str">
        <f t="shared" si="20"/>
        <v xml:space="preserve"> </v>
      </c>
    </row>
    <row r="142" spans="2:27">
      <c r="B142" s="63"/>
      <c r="C142" s="10" t="str">
        <f>IFERROR(VLOOKUP(Tablo5[[#This Row],[ÜRÜN KODU]],'YMKODLARI '!$A$1:$K$348,2,0)," ")</f>
        <v xml:space="preserve"> </v>
      </c>
      <c r="E142" s="63"/>
      <c r="H142" s="66" t="str">
        <f>IFERROR(VLOOKUP(Tablo5[[#This Row],[ÜRÜN KODU]],'YMKODLARI '!$A$1:$K$348,3,0)," ")</f>
        <v xml:space="preserve"> </v>
      </c>
      <c r="I142" s="66" t="str">
        <f>IFERROR(VLOOKUP(Tablo5[[#This Row],[ÜRÜN KODU]],'YMKODLARI '!$A$1:$K$348,4,0)," ")</f>
        <v xml:space="preserve"> </v>
      </c>
      <c r="J142" s="63"/>
      <c r="K142" s="66" t="str">
        <f>IFERROR(VLOOKUP(Tablo5[[#This Row],[ÜRÜN KODU]],'YMKODLARI '!$A$1:$K$348,9,0)," ")</f>
        <v xml:space="preserve"> </v>
      </c>
      <c r="L142" s="63" t="str">
        <f>IFERROR(VLOOKUP(Tablo5[[#This Row],[BOYA KODU]],Tablo14[#All],4,0)," ")</f>
        <v xml:space="preserve"> </v>
      </c>
      <c r="M142" s="63" t="str">
        <f>IFERROR(VLOOKUP(Tablo5[[#This Row],[BOYA KODU]],Tablo14[#All],6,0)," ")</f>
        <v xml:space="preserve"> </v>
      </c>
      <c r="N142" s="63" t="str">
        <f t="shared" si="14"/>
        <v xml:space="preserve"> </v>
      </c>
      <c r="O142" s="66" t="str">
        <f>IFERROR(VLOOKUP(Tablo5[[#This Row],[ÜRÜN KODU]],'YMKODLARI '!$A$1:$K$348,8,0)," ")</f>
        <v xml:space="preserve"> </v>
      </c>
      <c r="P142" s="63" t="str">
        <f>IFERROR(VLOOKUP(Tablo5[[#This Row],[HAMMADDE KODU]],Tablo1[#All],3,0)," ")</f>
        <v xml:space="preserve"> </v>
      </c>
      <c r="Q142" s="63" t="str">
        <f>IFERROR(VLOOKUP(Tablo5[[#This Row],[HAMMADDE KODU]],Tablo1[#All],4,0)," ")</f>
        <v xml:space="preserve"> </v>
      </c>
      <c r="R142" s="66" t="str">
        <f>IFERROR(VLOOKUP(Tablo5[[#This Row],[ÜRÜN KODU]],'YMKODLARI '!$A$1:$K$348,5,0)," ")</f>
        <v xml:space="preserve"> </v>
      </c>
      <c r="S142" s="66" t="str">
        <f>IFERROR(VLOOKUP(Tablo5[[#This Row],[ÜRÜN KODU]],'YMKODLARI '!$A$1:$K$348,6,0)," ")</f>
        <v xml:space="preserve"> </v>
      </c>
      <c r="T142" s="63" t="str">
        <f>IFERROR(Tablo5[[#This Row],[YOLLUK HARİÇ BASKI GRAMI]]/Tablo5[[#This Row],[KALIP GÖZ ADEDİ]]," ")</f>
        <v xml:space="preserve"> </v>
      </c>
      <c r="U142" s="63" t="str">
        <f t="shared" si="16"/>
        <v xml:space="preserve"> </v>
      </c>
      <c r="V142" s="63"/>
      <c r="W142" s="63" t="str">
        <f t="shared" si="15"/>
        <v xml:space="preserve"> </v>
      </c>
      <c r="X142" s="13">
        <f t="shared" si="17"/>
        <v>24</v>
      </c>
      <c r="Y142" s="14">
        <f t="shared" si="18"/>
        <v>0</v>
      </c>
      <c r="Z142" s="63" t="str">
        <f t="shared" si="19"/>
        <v xml:space="preserve"> </v>
      </c>
      <c r="AA142" s="63" t="str">
        <f t="shared" si="20"/>
        <v xml:space="preserve"> </v>
      </c>
    </row>
    <row r="143" spans="2:27">
      <c r="B143" s="63"/>
      <c r="C143" s="10" t="str">
        <f>IFERROR(VLOOKUP(Tablo5[[#This Row],[ÜRÜN KODU]],'YMKODLARI '!$A$1:$K$348,2,0)," ")</f>
        <v xml:space="preserve"> </v>
      </c>
      <c r="E143" s="63"/>
      <c r="H143" s="66" t="str">
        <f>IFERROR(VLOOKUP(Tablo5[[#This Row],[ÜRÜN KODU]],'YMKODLARI '!$A$1:$K$348,3,0)," ")</f>
        <v xml:space="preserve"> </v>
      </c>
      <c r="I143" s="66" t="str">
        <f>IFERROR(VLOOKUP(Tablo5[[#This Row],[ÜRÜN KODU]],'YMKODLARI '!$A$1:$K$348,4,0)," ")</f>
        <v xml:space="preserve"> </v>
      </c>
      <c r="J143" s="63"/>
      <c r="K143" s="66" t="str">
        <f>IFERROR(VLOOKUP(Tablo5[[#This Row],[ÜRÜN KODU]],'YMKODLARI '!$A$1:$K$348,9,0)," ")</f>
        <v xml:space="preserve"> </v>
      </c>
      <c r="L143" s="63" t="str">
        <f>IFERROR(VLOOKUP(Tablo5[[#This Row],[BOYA KODU]],Tablo14[#All],4,0)," ")</f>
        <v xml:space="preserve"> </v>
      </c>
      <c r="M143" s="63" t="str">
        <f>IFERROR(VLOOKUP(Tablo5[[#This Row],[BOYA KODU]],Tablo14[#All],6,0)," ")</f>
        <v xml:space="preserve"> </v>
      </c>
      <c r="N143" s="63" t="str">
        <f t="shared" si="14"/>
        <v xml:space="preserve"> </v>
      </c>
      <c r="O143" s="66" t="str">
        <f>IFERROR(VLOOKUP(Tablo5[[#This Row],[ÜRÜN KODU]],'YMKODLARI '!$A$1:$K$348,8,0)," ")</f>
        <v xml:space="preserve"> </v>
      </c>
      <c r="P143" s="63" t="str">
        <f>IFERROR(VLOOKUP(Tablo5[[#This Row],[HAMMADDE KODU]],Tablo1[#All],3,0)," ")</f>
        <v xml:space="preserve"> </v>
      </c>
      <c r="Q143" s="63" t="str">
        <f>IFERROR(VLOOKUP(Tablo5[[#This Row],[HAMMADDE KODU]],Tablo1[#All],4,0)," ")</f>
        <v xml:space="preserve"> </v>
      </c>
      <c r="R143" s="66" t="str">
        <f>IFERROR(VLOOKUP(Tablo5[[#This Row],[ÜRÜN KODU]],'YMKODLARI '!$A$1:$K$348,5,0)," ")</f>
        <v xml:space="preserve"> </v>
      </c>
      <c r="S143" s="66" t="str">
        <f>IFERROR(VLOOKUP(Tablo5[[#This Row],[ÜRÜN KODU]],'YMKODLARI '!$A$1:$K$348,6,0)," ")</f>
        <v xml:space="preserve"> </v>
      </c>
      <c r="T143" s="63" t="str">
        <f>IFERROR(Tablo5[[#This Row],[YOLLUK HARİÇ BASKI GRAMI]]/Tablo5[[#This Row],[KALIP GÖZ ADEDİ]]," ")</f>
        <v xml:space="preserve"> </v>
      </c>
      <c r="U143" s="63" t="str">
        <f t="shared" si="16"/>
        <v xml:space="preserve"> </v>
      </c>
      <c r="V143" s="63"/>
      <c r="W143" s="63" t="str">
        <f t="shared" si="15"/>
        <v xml:space="preserve"> </v>
      </c>
      <c r="X143" s="13">
        <f t="shared" si="17"/>
        <v>24</v>
      </c>
      <c r="Y143" s="14">
        <f t="shared" si="18"/>
        <v>0</v>
      </c>
      <c r="Z143" s="63" t="str">
        <f t="shared" si="19"/>
        <v xml:space="preserve"> </v>
      </c>
      <c r="AA143" s="63" t="str">
        <f t="shared" si="20"/>
        <v xml:space="preserve"> </v>
      </c>
    </row>
    <row r="144" spans="2:27">
      <c r="B144" s="63"/>
      <c r="C144" s="10" t="str">
        <f>IFERROR(VLOOKUP(Tablo5[[#This Row],[ÜRÜN KODU]],'YMKODLARI '!$A$1:$K$348,2,0)," ")</f>
        <v xml:space="preserve"> </v>
      </c>
      <c r="E144" s="63"/>
      <c r="H144" s="66" t="str">
        <f>IFERROR(VLOOKUP(Tablo5[[#This Row],[ÜRÜN KODU]],'YMKODLARI '!$A$1:$K$348,3,0)," ")</f>
        <v xml:space="preserve"> </v>
      </c>
      <c r="I144" s="66" t="str">
        <f>IFERROR(VLOOKUP(Tablo5[[#This Row],[ÜRÜN KODU]],'YMKODLARI '!$A$1:$K$348,4,0)," ")</f>
        <v xml:space="preserve"> </v>
      </c>
      <c r="J144" s="63"/>
      <c r="K144" s="66" t="str">
        <f>IFERROR(VLOOKUP(Tablo5[[#This Row],[ÜRÜN KODU]],'YMKODLARI '!$A$1:$K$348,9,0)," ")</f>
        <v xml:space="preserve"> </v>
      </c>
      <c r="L144" s="63" t="str">
        <f>IFERROR(VLOOKUP(Tablo5[[#This Row],[BOYA KODU]],Tablo14[#All],4,0)," ")</f>
        <v xml:space="preserve"> </v>
      </c>
      <c r="M144" s="63" t="str">
        <f>IFERROR(VLOOKUP(Tablo5[[#This Row],[BOYA KODU]],Tablo14[#All],6,0)," ")</f>
        <v xml:space="preserve"> </v>
      </c>
      <c r="N144" s="63" t="str">
        <f t="shared" si="14"/>
        <v xml:space="preserve"> </v>
      </c>
      <c r="O144" s="66" t="str">
        <f>IFERROR(VLOOKUP(Tablo5[[#This Row],[ÜRÜN KODU]],'YMKODLARI '!$A$1:$K$348,8,0)," ")</f>
        <v xml:space="preserve"> </v>
      </c>
      <c r="P144" s="63" t="str">
        <f>IFERROR(VLOOKUP(Tablo5[[#This Row],[HAMMADDE KODU]],Tablo1[#All],3,0)," ")</f>
        <v xml:space="preserve"> </v>
      </c>
      <c r="Q144" s="63" t="str">
        <f>IFERROR(VLOOKUP(Tablo5[[#This Row],[HAMMADDE KODU]],Tablo1[#All],4,0)," ")</f>
        <v xml:space="preserve"> </v>
      </c>
      <c r="R144" s="66" t="str">
        <f>IFERROR(VLOOKUP(Tablo5[[#This Row],[ÜRÜN KODU]],'YMKODLARI '!$A$1:$K$348,5,0)," ")</f>
        <v xml:space="preserve"> </v>
      </c>
      <c r="S144" s="66" t="str">
        <f>IFERROR(VLOOKUP(Tablo5[[#This Row],[ÜRÜN KODU]],'YMKODLARI '!$A$1:$K$348,6,0)," ")</f>
        <v xml:space="preserve"> </v>
      </c>
      <c r="T144" s="63" t="str">
        <f>IFERROR(Tablo5[[#This Row],[YOLLUK HARİÇ BASKI GRAMI]]/Tablo5[[#This Row],[KALIP GÖZ ADEDİ]]," ")</f>
        <v xml:space="preserve"> </v>
      </c>
      <c r="U144" s="63" t="str">
        <f t="shared" si="16"/>
        <v xml:space="preserve"> </v>
      </c>
      <c r="V144" s="63"/>
      <c r="W144" s="63" t="str">
        <f t="shared" si="15"/>
        <v xml:space="preserve"> </v>
      </c>
      <c r="X144" s="13">
        <f t="shared" si="17"/>
        <v>24</v>
      </c>
      <c r="Y144" s="14">
        <f t="shared" si="18"/>
        <v>0</v>
      </c>
      <c r="Z144" s="63" t="str">
        <f t="shared" si="19"/>
        <v xml:space="preserve"> </v>
      </c>
      <c r="AA144" s="63" t="str">
        <f t="shared" si="20"/>
        <v xml:space="preserve"> </v>
      </c>
    </row>
    <row r="145" spans="2:27">
      <c r="B145" s="63"/>
      <c r="C145" s="10" t="str">
        <f>IFERROR(VLOOKUP(Tablo5[[#This Row],[ÜRÜN KODU]],'YMKODLARI '!$A$1:$K$348,2,0)," ")</f>
        <v xml:space="preserve"> </v>
      </c>
      <c r="E145" s="63"/>
      <c r="H145" s="66" t="str">
        <f>IFERROR(VLOOKUP(Tablo5[[#This Row],[ÜRÜN KODU]],'YMKODLARI '!$A$1:$K$348,3,0)," ")</f>
        <v xml:space="preserve"> </v>
      </c>
      <c r="I145" s="66" t="str">
        <f>IFERROR(VLOOKUP(Tablo5[[#This Row],[ÜRÜN KODU]],'YMKODLARI '!$A$1:$K$348,4,0)," ")</f>
        <v xml:space="preserve"> </v>
      </c>
      <c r="J145" s="63"/>
      <c r="K145" s="66" t="str">
        <f>IFERROR(VLOOKUP(Tablo5[[#This Row],[ÜRÜN KODU]],'YMKODLARI '!$A$1:$K$348,9,0)," ")</f>
        <v xml:space="preserve"> </v>
      </c>
      <c r="L145" s="63" t="str">
        <f>IFERROR(VLOOKUP(Tablo5[[#This Row],[BOYA KODU]],Tablo14[#All],4,0)," ")</f>
        <v xml:space="preserve"> </v>
      </c>
      <c r="M145" s="63" t="str">
        <f>IFERROR(VLOOKUP(Tablo5[[#This Row],[BOYA KODU]],Tablo14[#All],6,0)," ")</f>
        <v xml:space="preserve"> </v>
      </c>
      <c r="N145" s="63" t="str">
        <f t="shared" si="14"/>
        <v xml:space="preserve"> </v>
      </c>
      <c r="O145" s="66" t="str">
        <f>IFERROR(VLOOKUP(Tablo5[[#This Row],[ÜRÜN KODU]],'YMKODLARI '!$A$1:$K$348,8,0)," ")</f>
        <v xml:space="preserve"> </v>
      </c>
      <c r="P145" s="63" t="str">
        <f>IFERROR(VLOOKUP(Tablo5[[#This Row],[HAMMADDE KODU]],Tablo1[#All],3,0)," ")</f>
        <v xml:space="preserve"> </v>
      </c>
      <c r="Q145" s="63" t="str">
        <f>IFERROR(VLOOKUP(Tablo5[[#This Row],[HAMMADDE KODU]],Tablo1[#All],4,0)," ")</f>
        <v xml:space="preserve"> </v>
      </c>
      <c r="R145" s="66" t="str">
        <f>IFERROR(VLOOKUP(Tablo5[[#This Row],[ÜRÜN KODU]],'YMKODLARI '!$A$1:$K$348,5,0)," ")</f>
        <v xml:space="preserve"> </v>
      </c>
      <c r="S145" s="66" t="str">
        <f>IFERROR(VLOOKUP(Tablo5[[#This Row],[ÜRÜN KODU]],'YMKODLARI '!$A$1:$K$348,6,0)," ")</f>
        <v xml:space="preserve"> </v>
      </c>
      <c r="T145" s="63" t="str">
        <f>IFERROR(Tablo5[[#This Row],[YOLLUK HARİÇ BASKI GRAMI]]/Tablo5[[#This Row],[KALIP GÖZ ADEDİ]]," ")</f>
        <v xml:space="preserve"> </v>
      </c>
      <c r="U145" s="63" t="str">
        <f t="shared" si="16"/>
        <v xml:space="preserve"> </v>
      </c>
      <c r="V145" s="63"/>
      <c r="W145" s="63" t="str">
        <f t="shared" si="15"/>
        <v xml:space="preserve"> </v>
      </c>
      <c r="X145" s="13">
        <f t="shared" si="17"/>
        <v>24</v>
      </c>
      <c r="Y145" s="14">
        <f t="shared" si="18"/>
        <v>0</v>
      </c>
      <c r="Z145" s="63" t="str">
        <f t="shared" si="19"/>
        <v xml:space="preserve"> </v>
      </c>
      <c r="AA145" s="63" t="str">
        <f t="shared" si="20"/>
        <v xml:space="preserve"> </v>
      </c>
    </row>
    <row r="146" spans="2:27">
      <c r="B146" s="62"/>
      <c r="C146" s="10" t="str">
        <f>IFERROR(VLOOKUP(Tablo5[[#This Row],[ÜRÜN KODU]],'YMKODLARI '!$A$1:$K$348,2,0)," ")</f>
        <v xml:space="preserve"> </v>
      </c>
      <c r="E146" s="63"/>
      <c r="H146" s="66" t="str">
        <f>IFERROR(VLOOKUP(Tablo5[[#This Row],[ÜRÜN KODU]],'YMKODLARI '!$A$1:$K$348,3,0)," ")</f>
        <v xml:space="preserve"> </v>
      </c>
      <c r="I146" s="66" t="str">
        <f>IFERROR(VLOOKUP(Tablo5[[#This Row],[ÜRÜN KODU]],'YMKODLARI '!$A$1:$K$348,4,0)," ")</f>
        <v xml:space="preserve"> </v>
      </c>
      <c r="J146" s="63"/>
      <c r="K146" s="66" t="str">
        <f>IFERROR(VLOOKUP(Tablo5[[#This Row],[ÜRÜN KODU]],'YMKODLARI '!$A$1:$K$348,9,0)," ")</f>
        <v xml:space="preserve"> </v>
      </c>
      <c r="L146" s="63" t="str">
        <f>IFERROR(VLOOKUP(Tablo5[[#This Row],[BOYA KODU]],Tablo14[#All],4,0)," ")</f>
        <v xml:space="preserve"> </v>
      </c>
      <c r="M146" s="63" t="str">
        <f>IFERROR(VLOOKUP(Tablo5[[#This Row],[BOYA KODU]],Tablo14[#All],6,0)," ")</f>
        <v xml:space="preserve"> </v>
      </c>
      <c r="N146" s="63" t="str">
        <f t="shared" si="14"/>
        <v xml:space="preserve"> </v>
      </c>
      <c r="O146" s="66" t="str">
        <f>IFERROR(VLOOKUP(Tablo5[[#This Row],[ÜRÜN KODU]],'YMKODLARI '!$A$1:$K$348,8,0)," ")</f>
        <v xml:space="preserve"> </v>
      </c>
      <c r="P146" s="63" t="str">
        <f>IFERROR(VLOOKUP(Tablo5[[#This Row],[HAMMADDE KODU]],Tablo1[#All],3,0)," ")</f>
        <v xml:space="preserve"> </v>
      </c>
      <c r="Q146" s="63" t="str">
        <f>IFERROR(VLOOKUP(Tablo5[[#This Row],[HAMMADDE KODU]],Tablo1[#All],4,0)," ")</f>
        <v xml:space="preserve"> </v>
      </c>
      <c r="R146" s="66" t="str">
        <f>IFERROR(VLOOKUP(Tablo5[[#This Row],[ÜRÜN KODU]],'YMKODLARI '!$A$1:$K$348,5,0)," ")</f>
        <v xml:space="preserve"> </v>
      </c>
      <c r="S146" s="66" t="str">
        <f>IFERROR(VLOOKUP(Tablo5[[#This Row],[ÜRÜN KODU]],'YMKODLARI '!$A$1:$K$348,6,0)," ")</f>
        <v xml:space="preserve"> </v>
      </c>
      <c r="T146" s="63" t="str">
        <f>IFERROR(Tablo5[[#This Row],[YOLLUK HARİÇ BASKI GRAMI]]/Tablo5[[#This Row],[KALIP GÖZ ADEDİ]]," ")</f>
        <v xml:space="preserve"> </v>
      </c>
      <c r="U146" s="63" t="str">
        <f t="shared" si="16"/>
        <v xml:space="preserve"> </v>
      </c>
      <c r="V146" s="63"/>
      <c r="W146" s="63" t="str">
        <f t="shared" si="15"/>
        <v xml:space="preserve"> </v>
      </c>
      <c r="X146" s="13">
        <f t="shared" si="17"/>
        <v>24</v>
      </c>
      <c r="Y146" s="14">
        <f t="shared" si="18"/>
        <v>0</v>
      </c>
      <c r="Z146" s="63" t="str">
        <f t="shared" si="19"/>
        <v xml:space="preserve"> </v>
      </c>
      <c r="AA146" s="63" t="str">
        <f t="shared" si="20"/>
        <v xml:space="preserve"> </v>
      </c>
    </row>
    <row r="147" spans="2:27">
      <c r="B147" s="62"/>
      <c r="C147" s="10" t="str">
        <f>IFERROR(VLOOKUP(Tablo5[[#This Row],[ÜRÜN KODU]],'YMKODLARI '!$A$1:$K$348,2,0)," ")</f>
        <v xml:space="preserve"> </v>
      </c>
      <c r="E147" s="63"/>
      <c r="H147" s="66" t="str">
        <f>IFERROR(VLOOKUP(Tablo5[[#This Row],[ÜRÜN KODU]],'YMKODLARI '!$A$1:$K$348,3,0)," ")</f>
        <v xml:space="preserve"> </v>
      </c>
      <c r="I147" s="66" t="str">
        <f>IFERROR(VLOOKUP(Tablo5[[#This Row],[ÜRÜN KODU]],'YMKODLARI '!$A$1:$K$348,4,0)," ")</f>
        <v xml:space="preserve"> </v>
      </c>
      <c r="J147" s="63"/>
      <c r="K147" s="66" t="str">
        <f>IFERROR(VLOOKUP(Tablo5[[#This Row],[ÜRÜN KODU]],'YMKODLARI '!$A$1:$K$348,9,0)," ")</f>
        <v xml:space="preserve"> </v>
      </c>
      <c r="L147" s="63" t="str">
        <f>IFERROR(VLOOKUP(Tablo5[[#This Row],[BOYA KODU]],Tablo14[#All],4,0)," ")</f>
        <v xml:space="preserve"> </v>
      </c>
      <c r="M147" s="63" t="str">
        <f>IFERROR(VLOOKUP(Tablo5[[#This Row],[BOYA KODU]],Tablo14[#All],6,0)," ")</f>
        <v xml:space="preserve"> </v>
      </c>
      <c r="N147" s="63" t="str">
        <f t="shared" si="14"/>
        <v xml:space="preserve"> </v>
      </c>
      <c r="O147" s="66" t="str">
        <f>IFERROR(VLOOKUP(Tablo5[[#This Row],[ÜRÜN KODU]],'YMKODLARI '!$A$1:$K$348,8,0)," ")</f>
        <v xml:space="preserve"> </v>
      </c>
      <c r="P147" s="63" t="str">
        <f>IFERROR(VLOOKUP(Tablo5[[#This Row],[HAMMADDE KODU]],Tablo1[#All],3,0)," ")</f>
        <v xml:space="preserve"> </v>
      </c>
      <c r="Q147" s="63" t="str">
        <f>IFERROR(VLOOKUP(Tablo5[[#This Row],[HAMMADDE KODU]],Tablo1[#All],4,0)," ")</f>
        <v xml:space="preserve"> </v>
      </c>
      <c r="R147" s="66" t="str">
        <f>IFERROR(VLOOKUP(Tablo5[[#This Row],[ÜRÜN KODU]],'YMKODLARI '!$A$1:$K$348,5,0)," ")</f>
        <v xml:space="preserve"> </v>
      </c>
      <c r="S147" s="66" t="str">
        <f>IFERROR(VLOOKUP(Tablo5[[#This Row],[ÜRÜN KODU]],'YMKODLARI '!$A$1:$K$348,6,0)," ")</f>
        <v xml:space="preserve"> </v>
      </c>
      <c r="T147" s="63" t="str">
        <f>IFERROR(Tablo5[[#This Row],[YOLLUK HARİÇ BASKI GRAMI]]/Tablo5[[#This Row],[KALIP GÖZ ADEDİ]]," ")</f>
        <v xml:space="preserve"> </v>
      </c>
      <c r="U147" s="63" t="str">
        <f t="shared" si="16"/>
        <v xml:space="preserve"> </v>
      </c>
      <c r="V147" s="63"/>
      <c r="W147" s="63" t="str">
        <f t="shared" si="15"/>
        <v xml:space="preserve"> </v>
      </c>
      <c r="X147" s="13">
        <f t="shared" si="17"/>
        <v>24</v>
      </c>
      <c r="Y147" s="14">
        <f t="shared" si="18"/>
        <v>0</v>
      </c>
      <c r="Z147" s="63" t="str">
        <f t="shared" si="19"/>
        <v xml:space="preserve"> </v>
      </c>
      <c r="AA147" s="63" t="str">
        <f t="shared" si="20"/>
        <v xml:space="preserve"> </v>
      </c>
    </row>
    <row r="148" spans="2:27">
      <c r="B148" s="62"/>
      <c r="C148" s="10" t="str">
        <f>IFERROR(VLOOKUP(Tablo5[[#This Row],[ÜRÜN KODU]],'YMKODLARI '!$A$1:$K$348,2,0)," ")</f>
        <v xml:space="preserve"> </v>
      </c>
      <c r="E148" s="63"/>
      <c r="H148" s="66" t="str">
        <f>IFERROR(VLOOKUP(Tablo5[[#This Row],[ÜRÜN KODU]],'YMKODLARI '!$A$1:$K$348,3,0)," ")</f>
        <v xml:space="preserve"> </v>
      </c>
      <c r="I148" s="66" t="str">
        <f>IFERROR(VLOOKUP(Tablo5[[#This Row],[ÜRÜN KODU]],'YMKODLARI '!$A$1:$K$348,4,0)," ")</f>
        <v xml:space="preserve"> </v>
      </c>
      <c r="J148" s="63"/>
      <c r="K148" s="66" t="str">
        <f>IFERROR(VLOOKUP(Tablo5[[#This Row],[ÜRÜN KODU]],'YMKODLARI '!$A$1:$K$348,9,0)," ")</f>
        <v xml:space="preserve"> </v>
      </c>
      <c r="L148" s="63" t="str">
        <f>IFERROR(VLOOKUP(Tablo5[[#This Row],[BOYA KODU]],Tablo14[#All],4,0)," ")</f>
        <v xml:space="preserve"> </v>
      </c>
      <c r="M148" s="63" t="str">
        <f>IFERROR(VLOOKUP(Tablo5[[#This Row],[BOYA KODU]],Tablo14[#All],6,0)," ")</f>
        <v xml:space="preserve"> </v>
      </c>
      <c r="N148" s="63" t="str">
        <f t="shared" si="14"/>
        <v xml:space="preserve"> </v>
      </c>
      <c r="O148" s="66" t="str">
        <f>IFERROR(VLOOKUP(Tablo5[[#This Row],[ÜRÜN KODU]],'YMKODLARI '!$A$1:$K$348,8,0)," ")</f>
        <v xml:space="preserve"> </v>
      </c>
      <c r="P148" s="63" t="str">
        <f>IFERROR(VLOOKUP(Tablo5[[#This Row],[HAMMADDE KODU]],Tablo1[#All],3,0)," ")</f>
        <v xml:space="preserve"> </v>
      </c>
      <c r="Q148" s="63" t="str">
        <f>IFERROR(VLOOKUP(Tablo5[[#This Row],[HAMMADDE KODU]],Tablo1[#All],4,0)," ")</f>
        <v xml:space="preserve"> </v>
      </c>
      <c r="R148" s="66" t="str">
        <f>IFERROR(VLOOKUP(Tablo5[[#This Row],[ÜRÜN KODU]],'YMKODLARI '!$A$1:$K$348,5,0)," ")</f>
        <v xml:space="preserve"> </v>
      </c>
      <c r="S148" s="66" t="str">
        <f>IFERROR(VLOOKUP(Tablo5[[#This Row],[ÜRÜN KODU]],'YMKODLARI '!$A$1:$K$348,6,0)," ")</f>
        <v xml:space="preserve"> </v>
      </c>
      <c r="T148" s="63" t="str">
        <f>IFERROR(Tablo5[[#This Row],[YOLLUK HARİÇ BASKI GRAMI]]/Tablo5[[#This Row],[KALIP GÖZ ADEDİ]]," ")</f>
        <v xml:space="preserve"> </v>
      </c>
      <c r="U148" s="63" t="str">
        <f t="shared" si="16"/>
        <v xml:space="preserve"> </v>
      </c>
      <c r="V148" s="63"/>
      <c r="W148" s="63" t="str">
        <f t="shared" si="15"/>
        <v xml:space="preserve"> </v>
      </c>
      <c r="X148" s="13">
        <f t="shared" si="17"/>
        <v>24</v>
      </c>
      <c r="Y148" s="14">
        <f t="shared" si="18"/>
        <v>0</v>
      </c>
      <c r="Z148" s="63" t="str">
        <f t="shared" si="19"/>
        <v xml:space="preserve"> </v>
      </c>
      <c r="AA148" s="63" t="str">
        <f t="shared" si="20"/>
        <v xml:space="preserve"> </v>
      </c>
    </row>
    <row r="149" spans="2:27">
      <c r="B149" s="62"/>
      <c r="C149" s="10" t="str">
        <f>IFERROR(VLOOKUP(Tablo5[[#This Row],[ÜRÜN KODU]],'YMKODLARI '!$A$1:$K$348,2,0)," ")</f>
        <v xml:space="preserve"> </v>
      </c>
      <c r="E149" s="63"/>
      <c r="H149" s="66" t="str">
        <f>IFERROR(VLOOKUP(Tablo5[[#This Row],[ÜRÜN KODU]],'YMKODLARI '!$A$1:$K$348,3,0)," ")</f>
        <v xml:space="preserve"> </v>
      </c>
      <c r="I149" s="66" t="str">
        <f>IFERROR(VLOOKUP(Tablo5[[#This Row],[ÜRÜN KODU]],'YMKODLARI '!$A$1:$K$348,4,0)," ")</f>
        <v xml:space="preserve"> </v>
      </c>
      <c r="J149" s="63"/>
      <c r="K149" s="66" t="str">
        <f>IFERROR(VLOOKUP(Tablo5[[#This Row],[ÜRÜN KODU]],'YMKODLARI '!$A$1:$K$348,9,0)," ")</f>
        <v xml:space="preserve"> </v>
      </c>
      <c r="L149" s="63" t="str">
        <f>IFERROR(VLOOKUP(Tablo5[[#This Row],[BOYA KODU]],Tablo14[#All],4,0)," ")</f>
        <v xml:space="preserve"> </v>
      </c>
      <c r="M149" s="63" t="str">
        <f>IFERROR(VLOOKUP(Tablo5[[#This Row],[BOYA KODU]],Tablo14[#All],6,0)," ")</f>
        <v xml:space="preserve"> </v>
      </c>
      <c r="N149" s="63" t="str">
        <f t="shared" si="14"/>
        <v xml:space="preserve"> </v>
      </c>
      <c r="O149" s="66" t="str">
        <f>IFERROR(VLOOKUP(Tablo5[[#This Row],[ÜRÜN KODU]],'YMKODLARI '!$A$1:$K$348,8,0)," ")</f>
        <v xml:space="preserve"> </v>
      </c>
      <c r="P149" s="63" t="str">
        <f>IFERROR(VLOOKUP(Tablo5[[#This Row],[HAMMADDE KODU]],Tablo1[#All],3,0)," ")</f>
        <v xml:space="preserve"> </v>
      </c>
      <c r="Q149" s="63" t="str">
        <f>IFERROR(VLOOKUP(Tablo5[[#This Row],[HAMMADDE KODU]],Tablo1[#All],4,0)," ")</f>
        <v xml:space="preserve"> </v>
      </c>
      <c r="R149" s="66" t="str">
        <f>IFERROR(VLOOKUP(Tablo5[[#This Row],[ÜRÜN KODU]],'YMKODLARI '!$A$1:$K$348,5,0)," ")</f>
        <v xml:space="preserve"> </v>
      </c>
      <c r="S149" s="66" t="str">
        <f>IFERROR(VLOOKUP(Tablo5[[#This Row],[ÜRÜN KODU]],'YMKODLARI '!$A$1:$K$348,6,0)," ")</f>
        <v xml:space="preserve"> </v>
      </c>
      <c r="T149" s="63" t="str">
        <f>IFERROR(Tablo5[[#This Row],[YOLLUK HARİÇ BASKI GRAMI]]/Tablo5[[#This Row],[KALIP GÖZ ADEDİ]]," ")</f>
        <v xml:space="preserve"> </v>
      </c>
      <c r="U149" s="63" t="str">
        <f t="shared" si="16"/>
        <v xml:space="preserve"> </v>
      </c>
      <c r="V149" s="63"/>
      <c r="W149" s="63" t="str">
        <f t="shared" si="15"/>
        <v xml:space="preserve"> </v>
      </c>
      <c r="X149" s="13">
        <f t="shared" si="17"/>
        <v>24</v>
      </c>
      <c r="Y149" s="14">
        <f t="shared" si="18"/>
        <v>0</v>
      </c>
      <c r="Z149" s="63" t="str">
        <f t="shared" si="19"/>
        <v xml:space="preserve"> </v>
      </c>
      <c r="AA149" s="63" t="str">
        <f t="shared" si="20"/>
        <v xml:space="preserve"> </v>
      </c>
    </row>
    <row r="150" spans="2:27">
      <c r="B150" s="62"/>
      <c r="C150" s="10" t="str">
        <f>IFERROR(VLOOKUP(Tablo5[[#This Row],[ÜRÜN KODU]],'YMKODLARI '!$A$1:$K$348,2,0)," ")</f>
        <v xml:space="preserve"> </v>
      </c>
      <c r="E150" s="63"/>
      <c r="H150" s="66" t="str">
        <f>IFERROR(VLOOKUP(Tablo5[[#This Row],[ÜRÜN KODU]],'YMKODLARI '!$A$1:$K$348,3,0)," ")</f>
        <v xml:space="preserve"> </v>
      </c>
      <c r="I150" s="66" t="str">
        <f>IFERROR(VLOOKUP(Tablo5[[#This Row],[ÜRÜN KODU]],'YMKODLARI '!$A$1:$K$348,4,0)," ")</f>
        <v xml:space="preserve"> </v>
      </c>
      <c r="J150" s="63"/>
      <c r="K150" s="66" t="str">
        <f>IFERROR(VLOOKUP(Tablo5[[#This Row],[ÜRÜN KODU]],'YMKODLARI '!$A$1:$K$348,9,0)," ")</f>
        <v xml:space="preserve"> </v>
      </c>
      <c r="L150" s="63" t="str">
        <f>IFERROR(VLOOKUP(Tablo5[[#This Row],[BOYA KODU]],Tablo14[#All],4,0)," ")</f>
        <v xml:space="preserve"> </v>
      </c>
      <c r="M150" s="63" t="str">
        <f>IFERROR(VLOOKUP(Tablo5[[#This Row],[BOYA KODU]],Tablo14[#All],6,0)," ")</f>
        <v xml:space="preserve"> </v>
      </c>
      <c r="N150" s="63" t="str">
        <f t="shared" si="14"/>
        <v xml:space="preserve"> </v>
      </c>
      <c r="O150" s="66" t="str">
        <f>IFERROR(VLOOKUP(Tablo5[[#This Row],[ÜRÜN KODU]],'YMKODLARI '!$A$1:$K$348,8,0)," ")</f>
        <v xml:space="preserve"> </v>
      </c>
      <c r="P150" s="63" t="str">
        <f>IFERROR(VLOOKUP(Tablo5[[#This Row],[HAMMADDE KODU]],Tablo1[#All],3,0)," ")</f>
        <v xml:space="preserve"> </v>
      </c>
      <c r="Q150" s="63" t="str">
        <f>IFERROR(VLOOKUP(Tablo5[[#This Row],[HAMMADDE KODU]],Tablo1[#All],4,0)," ")</f>
        <v xml:space="preserve"> </v>
      </c>
      <c r="R150" s="66" t="str">
        <f>IFERROR(VLOOKUP(Tablo5[[#This Row],[ÜRÜN KODU]],'YMKODLARI '!$A$1:$K$348,5,0)," ")</f>
        <v xml:space="preserve"> </v>
      </c>
      <c r="S150" s="66" t="str">
        <f>IFERROR(VLOOKUP(Tablo5[[#This Row],[ÜRÜN KODU]],'YMKODLARI '!$A$1:$K$348,6,0)," ")</f>
        <v xml:space="preserve"> </v>
      </c>
      <c r="T150" s="63" t="str">
        <f>IFERROR(Tablo5[[#This Row],[YOLLUK HARİÇ BASKI GRAMI]]/Tablo5[[#This Row],[KALIP GÖZ ADEDİ]]," ")</f>
        <v xml:space="preserve"> </v>
      </c>
      <c r="U150" s="63" t="str">
        <f t="shared" si="16"/>
        <v xml:space="preserve"> </v>
      </c>
      <c r="V150" s="63"/>
      <c r="W150" s="63" t="str">
        <f t="shared" si="15"/>
        <v xml:space="preserve"> </v>
      </c>
      <c r="X150" s="13">
        <f t="shared" si="17"/>
        <v>24</v>
      </c>
      <c r="Y150" s="14">
        <f t="shared" si="18"/>
        <v>0</v>
      </c>
      <c r="Z150" s="63" t="str">
        <f t="shared" si="19"/>
        <v xml:space="preserve"> </v>
      </c>
      <c r="AA150" s="63" t="str">
        <f t="shared" si="20"/>
        <v xml:space="preserve"> </v>
      </c>
    </row>
    <row r="151" spans="2:27">
      <c r="B151" s="62"/>
      <c r="C151" s="10" t="str">
        <f>IFERROR(VLOOKUP(Tablo5[[#This Row],[ÜRÜN KODU]],'YMKODLARI '!$A$1:$K$348,2,0)," ")</f>
        <v xml:space="preserve"> </v>
      </c>
      <c r="E151" s="63"/>
      <c r="H151" s="66" t="str">
        <f>IFERROR(VLOOKUP(Tablo5[[#This Row],[ÜRÜN KODU]],'YMKODLARI '!$A$1:$K$348,3,0)," ")</f>
        <v xml:space="preserve"> </v>
      </c>
      <c r="I151" s="66" t="str">
        <f>IFERROR(VLOOKUP(Tablo5[[#This Row],[ÜRÜN KODU]],'YMKODLARI '!$A$1:$K$348,4,0)," ")</f>
        <v xml:space="preserve"> </v>
      </c>
      <c r="J151" s="63"/>
      <c r="K151" s="66" t="str">
        <f>IFERROR(VLOOKUP(Tablo5[[#This Row],[ÜRÜN KODU]],'YMKODLARI '!$A$1:$K$348,9,0)," ")</f>
        <v xml:space="preserve"> </v>
      </c>
      <c r="L151" s="63" t="str">
        <f>IFERROR(VLOOKUP(Tablo5[[#This Row],[BOYA KODU]],Tablo14[#All],4,0)," ")</f>
        <v xml:space="preserve"> </v>
      </c>
      <c r="M151" s="63" t="str">
        <f>IFERROR(VLOOKUP(Tablo5[[#This Row],[BOYA KODU]],Tablo14[#All],6,0)," ")</f>
        <v xml:space="preserve"> </v>
      </c>
      <c r="N151" s="63" t="str">
        <f t="shared" si="14"/>
        <v xml:space="preserve"> </v>
      </c>
      <c r="O151" s="66" t="str">
        <f>IFERROR(VLOOKUP(Tablo5[[#This Row],[ÜRÜN KODU]],'YMKODLARI '!$A$1:$K$348,8,0)," ")</f>
        <v xml:space="preserve"> </v>
      </c>
      <c r="P151" s="63" t="str">
        <f>IFERROR(VLOOKUP(Tablo5[[#This Row],[HAMMADDE KODU]],Tablo1[#All],3,0)," ")</f>
        <v xml:space="preserve"> </v>
      </c>
      <c r="Q151" s="63" t="str">
        <f>IFERROR(VLOOKUP(Tablo5[[#This Row],[HAMMADDE KODU]],Tablo1[#All],4,0)," ")</f>
        <v xml:space="preserve"> </v>
      </c>
      <c r="R151" s="66" t="str">
        <f>IFERROR(VLOOKUP(Tablo5[[#This Row],[ÜRÜN KODU]],'YMKODLARI '!$A$1:$K$348,5,0)," ")</f>
        <v xml:space="preserve"> </v>
      </c>
      <c r="S151" s="66" t="str">
        <f>IFERROR(VLOOKUP(Tablo5[[#This Row],[ÜRÜN KODU]],'YMKODLARI '!$A$1:$K$348,6,0)," ")</f>
        <v xml:space="preserve"> </v>
      </c>
      <c r="T151" s="63" t="str">
        <f>IFERROR(Tablo5[[#This Row],[YOLLUK HARİÇ BASKI GRAMI]]/Tablo5[[#This Row],[KALIP GÖZ ADEDİ]]," ")</f>
        <v xml:space="preserve"> </v>
      </c>
      <c r="U151" s="63" t="str">
        <f t="shared" si="16"/>
        <v xml:space="preserve"> </v>
      </c>
      <c r="V151" s="63"/>
      <c r="W151" s="63" t="str">
        <f t="shared" si="15"/>
        <v xml:space="preserve"> </v>
      </c>
      <c r="X151" s="13">
        <f t="shared" si="17"/>
        <v>24</v>
      </c>
      <c r="Y151" s="14">
        <f t="shared" si="18"/>
        <v>0</v>
      </c>
      <c r="Z151" s="63" t="str">
        <f t="shared" si="19"/>
        <v xml:space="preserve"> </v>
      </c>
      <c r="AA151" s="63" t="str">
        <f t="shared" si="20"/>
        <v xml:space="preserve"> </v>
      </c>
    </row>
    <row r="152" spans="2:27">
      <c r="B152" s="62"/>
      <c r="C152" s="10" t="str">
        <f>IFERROR(VLOOKUP(Tablo5[[#This Row],[ÜRÜN KODU]],'YMKODLARI '!$A$1:$K$348,2,0)," ")</f>
        <v xml:space="preserve"> </v>
      </c>
      <c r="E152" s="63"/>
      <c r="H152" s="66" t="str">
        <f>IFERROR(VLOOKUP(Tablo5[[#This Row],[ÜRÜN KODU]],'YMKODLARI '!$A$1:$K$348,3,0)," ")</f>
        <v xml:space="preserve"> </v>
      </c>
      <c r="I152" s="66" t="str">
        <f>IFERROR(VLOOKUP(Tablo5[[#This Row],[ÜRÜN KODU]],'YMKODLARI '!$A$1:$K$348,4,0)," ")</f>
        <v xml:space="preserve"> </v>
      </c>
      <c r="J152" s="63"/>
      <c r="K152" s="66" t="str">
        <f>IFERROR(VLOOKUP(Tablo5[[#This Row],[ÜRÜN KODU]],'YMKODLARI '!$A$1:$K$348,9,0)," ")</f>
        <v xml:space="preserve"> </v>
      </c>
      <c r="L152" s="63" t="str">
        <f>IFERROR(VLOOKUP(Tablo5[[#This Row],[BOYA KODU]],Tablo14[#All],4,0)," ")</f>
        <v xml:space="preserve"> </v>
      </c>
      <c r="M152" s="63" t="str">
        <f>IFERROR(VLOOKUP(Tablo5[[#This Row],[BOYA KODU]],Tablo14[#All],6,0)," ")</f>
        <v xml:space="preserve"> </v>
      </c>
      <c r="N152" s="63" t="str">
        <f t="shared" si="14"/>
        <v xml:space="preserve"> </v>
      </c>
      <c r="O152" s="66" t="str">
        <f>IFERROR(VLOOKUP(Tablo5[[#This Row],[ÜRÜN KODU]],'YMKODLARI '!$A$1:$K$348,8,0)," ")</f>
        <v xml:space="preserve"> </v>
      </c>
      <c r="P152" s="63" t="str">
        <f>IFERROR(VLOOKUP(Tablo5[[#This Row],[HAMMADDE KODU]],Tablo1[#All],3,0)," ")</f>
        <v xml:space="preserve"> </v>
      </c>
      <c r="Q152" s="63" t="str">
        <f>IFERROR(VLOOKUP(Tablo5[[#This Row],[HAMMADDE KODU]],Tablo1[#All],4,0)," ")</f>
        <v xml:space="preserve"> </v>
      </c>
      <c r="R152" s="66" t="str">
        <f>IFERROR(VLOOKUP(Tablo5[[#This Row],[ÜRÜN KODU]],'YMKODLARI '!$A$1:$K$348,5,0)," ")</f>
        <v xml:space="preserve"> </v>
      </c>
      <c r="S152" s="66" t="str">
        <f>IFERROR(VLOOKUP(Tablo5[[#This Row],[ÜRÜN KODU]],'YMKODLARI '!$A$1:$K$348,6,0)," ")</f>
        <v xml:space="preserve"> </v>
      </c>
      <c r="T152" s="63" t="str">
        <f>IFERROR(Tablo5[[#This Row],[YOLLUK HARİÇ BASKI GRAMI]]/Tablo5[[#This Row],[KALIP GÖZ ADEDİ]]," ")</f>
        <v xml:space="preserve"> </v>
      </c>
      <c r="U152" s="63" t="str">
        <f t="shared" si="16"/>
        <v xml:space="preserve"> </v>
      </c>
      <c r="V152" s="63"/>
      <c r="W152" s="63" t="str">
        <f t="shared" si="15"/>
        <v xml:space="preserve"> </v>
      </c>
      <c r="X152" s="13">
        <f t="shared" si="17"/>
        <v>24</v>
      </c>
      <c r="Y152" s="14">
        <f t="shared" si="18"/>
        <v>0</v>
      </c>
      <c r="Z152" s="63" t="str">
        <f t="shared" si="19"/>
        <v xml:space="preserve"> </v>
      </c>
      <c r="AA152" s="63" t="str">
        <f t="shared" si="20"/>
        <v xml:space="preserve"> </v>
      </c>
    </row>
    <row r="153" spans="2:27">
      <c r="B153" s="62"/>
      <c r="C153" s="10" t="str">
        <f>IFERROR(VLOOKUP(Tablo5[[#This Row],[ÜRÜN KODU]],'YMKODLARI '!$A$1:$K$348,2,0)," ")</f>
        <v xml:space="preserve"> </v>
      </c>
      <c r="E153" s="63"/>
      <c r="H153" s="66" t="str">
        <f>IFERROR(VLOOKUP(Tablo5[[#This Row],[ÜRÜN KODU]],'YMKODLARI '!$A$1:$K$348,3,0)," ")</f>
        <v xml:space="preserve"> </v>
      </c>
      <c r="I153" s="66" t="str">
        <f>IFERROR(VLOOKUP(Tablo5[[#This Row],[ÜRÜN KODU]],'YMKODLARI '!$A$1:$K$348,4,0)," ")</f>
        <v xml:space="preserve"> </v>
      </c>
      <c r="J153" s="63"/>
      <c r="K153" s="66" t="str">
        <f>IFERROR(VLOOKUP(Tablo5[[#This Row],[ÜRÜN KODU]],'YMKODLARI '!$A$1:$K$348,9,0)," ")</f>
        <v xml:space="preserve"> </v>
      </c>
      <c r="L153" s="63" t="str">
        <f>IFERROR(VLOOKUP(Tablo5[[#This Row],[BOYA KODU]],Tablo14[#All],4,0)," ")</f>
        <v xml:space="preserve"> </v>
      </c>
      <c r="M153" s="63" t="str">
        <f>IFERROR(VLOOKUP(Tablo5[[#This Row],[BOYA KODU]],Tablo14[#All],6,0)," ")</f>
        <v xml:space="preserve"> </v>
      </c>
      <c r="N153" s="63" t="str">
        <f t="shared" si="14"/>
        <v xml:space="preserve"> </v>
      </c>
      <c r="O153" s="66" t="str">
        <f>IFERROR(VLOOKUP(Tablo5[[#This Row],[ÜRÜN KODU]],'YMKODLARI '!$A$1:$K$348,8,0)," ")</f>
        <v xml:space="preserve"> </v>
      </c>
      <c r="P153" s="63" t="str">
        <f>IFERROR(VLOOKUP(Tablo5[[#This Row],[HAMMADDE KODU]],Tablo1[#All],3,0)," ")</f>
        <v xml:space="preserve"> </v>
      </c>
      <c r="Q153" s="63" t="str">
        <f>IFERROR(VLOOKUP(Tablo5[[#This Row],[HAMMADDE KODU]],Tablo1[#All],4,0)," ")</f>
        <v xml:space="preserve"> </v>
      </c>
      <c r="R153" s="66" t="str">
        <f>IFERROR(VLOOKUP(Tablo5[[#This Row],[ÜRÜN KODU]],'YMKODLARI '!$A$1:$K$348,5,0)," ")</f>
        <v xml:space="preserve"> </v>
      </c>
      <c r="S153" s="66" t="str">
        <f>IFERROR(VLOOKUP(Tablo5[[#This Row],[ÜRÜN KODU]],'YMKODLARI '!$A$1:$K$348,6,0)," ")</f>
        <v xml:space="preserve"> </v>
      </c>
      <c r="T153" s="63" t="str">
        <f>IFERROR(Tablo5[[#This Row],[YOLLUK HARİÇ BASKI GRAMI]]/Tablo5[[#This Row],[KALIP GÖZ ADEDİ]]," ")</f>
        <v xml:space="preserve"> </v>
      </c>
      <c r="U153" s="63" t="str">
        <f t="shared" si="16"/>
        <v xml:space="preserve"> </v>
      </c>
      <c r="V153" s="63"/>
      <c r="W153" s="63" t="str">
        <f t="shared" si="15"/>
        <v xml:space="preserve"> </v>
      </c>
      <c r="X153" s="13">
        <f t="shared" si="17"/>
        <v>24</v>
      </c>
      <c r="Y153" s="14">
        <f t="shared" si="18"/>
        <v>0</v>
      </c>
      <c r="Z153" s="63" t="str">
        <f t="shared" si="19"/>
        <v xml:space="preserve"> </v>
      </c>
      <c r="AA153" s="63" t="str">
        <f t="shared" si="20"/>
        <v xml:space="preserve"> </v>
      </c>
    </row>
    <row r="154" spans="2:27">
      <c r="B154" s="62"/>
      <c r="C154" s="10" t="str">
        <f>IFERROR(VLOOKUP(Tablo5[[#This Row],[ÜRÜN KODU]],'YMKODLARI '!$A$1:$K$348,2,0)," ")</f>
        <v xml:space="preserve"> </v>
      </c>
      <c r="E154" s="63"/>
      <c r="H154" s="66" t="str">
        <f>IFERROR(VLOOKUP(Tablo5[[#This Row],[ÜRÜN KODU]],'YMKODLARI '!$A$1:$K$348,3,0)," ")</f>
        <v xml:space="preserve"> </v>
      </c>
      <c r="I154" s="66" t="str">
        <f>IFERROR(VLOOKUP(Tablo5[[#This Row],[ÜRÜN KODU]],'YMKODLARI '!$A$1:$K$348,4,0)," ")</f>
        <v xml:space="preserve"> </v>
      </c>
      <c r="J154" s="63"/>
      <c r="K154" s="66" t="str">
        <f>IFERROR(VLOOKUP(Tablo5[[#This Row],[ÜRÜN KODU]],'YMKODLARI '!$A$1:$K$348,9,0)," ")</f>
        <v xml:space="preserve"> </v>
      </c>
      <c r="L154" s="63" t="str">
        <f>IFERROR(VLOOKUP(Tablo5[[#This Row],[BOYA KODU]],Tablo14[#All],4,0)," ")</f>
        <v xml:space="preserve"> </v>
      </c>
      <c r="M154" s="63" t="str">
        <f>IFERROR(VLOOKUP(Tablo5[[#This Row],[BOYA KODU]],Tablo14[#All],6,0)," ")</f>
        <v xml:space="preserve"> </v>
      </c>
      <c r="N154" s="63" t="str">
        <f t="shared" si="14"/>
        <v xml:space="preserve"> </v>
      </c>
      <c r="O154" s="66" t="str">
        <f>IFERROR(VLOOKUP(Tablo5[[#This Row],[ÜRÜN KODU]],'YMKODLARI '!$A$1:$K$348,8,0)," ")</f>
        <v xml:space="preserve"> </v>
      </c>
      <c r="P154" s="63" t="str">
        <f>IFERROR(VLOOKUP(Tablo5[[#This Row],[HAMMADDE KODU]],Tablo1[#All],3,0)," ")</f>
        <v xml:space="preserve"> </v>
      </c>
      <c r="Q154" s="63" t="str">
        <f>IFERROR(VLOOKUP(Tablo5[[#This Row],[HAMMADDE KODU]],Tablo1[#All],4,0)," ")</f>
        <v xml:space="preserve"> </v>
      </c>
      <c r="R154" s="66" t="str">
        <f>IFERROR(VLOOKUP(Tablo5[[#This Row],[ÜRÜN KODU]],'YMKODLARI '!$A$1:$K$348,5,0)," ")</f>
        <v xml:space="preserve"> </v>
      </c>
      <c r="S154" s="66" t="str">
        <f>IFERROR(VLOOKUP(Tablo5[[#This Row],[ÜRÜN KODU]],'YMKODLARI '!$A$1:$K$348,6,0)," ")</f>
        <v xml:space="preserve"> </v>
      </c>
      <c r="T154" s="63" t="str">
        <f>IFERROR(Tablo5[[#This Row],[YOLLUK HARİÇ BASKI GRAMI]]/Tablo5[[#This Row],[KALIP GÖZ ADEDİ]]," ")</f>
        <v xml:space="preserve"> </v>
      </c>
      <c r="U154" s="63" t="str">
        <f t="shared" si="16"/>
        <v xml:space="preserve"> </v>
      </c>
      <c r="V154" s="63"/>
      <c r="W154" s="63" t="str">
        <f t="shared" si="15"/>
        <v xml:space="preserve"> </v>
      </c>
      <c r="X154" s="13">
        <f t="shared" si="17"/>
        <v>24</v>
      </c>
      <c r="Y154" s="14">
        <f t="shared" si="18"/>
        <v>0</v>
      </c>
      <c r="Z154" s="63" t="str">
        <f t="shared" si="19"/>
        <v xml:space="preserve"> </v>
      </c>
      <c r="AA154" s="63" t="str">
        <f t="shared" si="20"/>
        <v xml:space="preserve"> </v>
      </c>
    </row>
    <row r="155" spans="2:27">
      <c r="B155" s="63"/>
      <c r="C155" s="10" t="str">
        <f>IFERROR(VLOOKUP(Tablo5[[#This Row],[ÜRÜN KODU]],'YMKODLARI '!$A$1:$K$348,2,0)," ")</f>
        <v xml:space="preserve"> </v>
      </c>
      <c r="E155" s="63"/>
      <c r="H155" s="66" t="str">
        <f>IFERROR(VLOOKUP(Tablo5[[#This Row],[ÜRÜN KODU]],'YMKODLARI '!$A$1:$K$348,3,0)," ")</f>
        <v xml:space="preserve"> </v>
      </c>
      <c r="I155" s="66" t="str">
        <f>IFERROR(VLOOKUP(Tablo5[[#This Row],[ÜRÜN KODU]],'YMKODLARI '!$A$1:$K$348,4,0)," ")</f>
        <v xml:space="preserve"> </v>
      </c>
      <c r="J155" s="63"/>
      <c r="K155" s="66" t="str">
        <f>IFERROR(VLOOKUP(Tablo5[[#This Row],[ÜRÜN KODU]],'YMKODLARI '!$A$1:$K$348,9,0)," ")</f>
        <v xml:space="preserve"> </v>
      </c>
      <c r="L155" s="63" t="str">
        <f>IFERROR(VLOOKUP(Tablo5[[#This Row],[BOYA KODU]],Tablo14[#All],4,0)," ")</f>
        <v xml:space="preserve"> </v>
      </c>
      <c r="M155" s="63" t="str">
        <f>IFERROR(VLOOKUP(Tablo5[[#This Row],[BOYA KODU]],Tablo14[#All],6,0)," ")</f>
        <v xml:space="preserve"> </v>
      </c>
      <c r="N155" s="63" t="str">
        <f t="shared" si="14"/>
        <v xml:space="preserve"> </v>
      </c>
      <c r="O155" s="66" t="str">
        <f>IFERROR(VLOOKUP(Tablo5[[#This Row],[ÜRÜN KODU]],'YMKODLARI '!$A$1:$K$348,8,0)," ")</f>
        <v xml:space="preserve"> </v>
      </c>
      <c r="P155" s="63" t="str">
        <f>IFERROR(VLOOKUP(Tablo5[[#This Row],[HAMMADDE KODU]],Tablo1[#All],3,0)," ")</f>
        <v xml:space="preserve"> </v>
      </c>
      <c r="Q155" s="63" t="str">
        <f>IFERROR(VLOOKUP(Tablo5[[#This Row],[HAMMADDE KODU]],Tablo1[#All],4,0)," ")</f>
        <v xml:space="preserve"> </v>
      </c>
      <c r="R155" s="66" t="str">
        <f>IFERROR(VLOOKUP(Tablo5[[#This Row],[ÜRÜN KODU]],'YMKODLARI '!$A$1:$K$348,5,0)," ")</f>
        <v xml:space="preserve"> </v>
      </c>
      <c r="S155" s="66" t="str">
        <f>IFERROR(VLOOKUP(Tablo5[[#This Row],[ÜRÜN KODU]],'YMKODLARI '!$A$1:$K$348,6,0)," ")</f>
        <v xml:space="preserve"> </v>
      </c>
      <c r="T155" s="63" t="str">
        <f>IFERROR(Tablo5[[#This Row],[YOLLUK HARİÇ BASKI GRAMI]]/Tablo5[[#This Row],[KALIP GÖZ ADEDİ]]," ")</f>
        <v xml:space="preserve"> </v>
      </c>
      <c r="U155" s="63" t="str">
        <f t="shared" si="16"/>
        <v xml:space="preserve"> </v>
      </c>
      <c r="V155" s="63"/>
      <c r="W155" s="63" t="str">
        <f t="shared" si="15"/>
        <v xml:space="preserve"> </v>
      </c>
      <c r="X155" s="13">
        <f t="shared" si="17"/>
        <v>24</v>
      </c>
      <c r="Y155" s="14">
        <f t="shared" si="18"/>
        <v>0</v>
      </c>
      <c r="Z155" s="63" t="str">
        <f t="shared" si="19"/>
        <v xml:space="preserve"> </v>
      </c>
      <c r="AA155" s="63" t="str">
        <f t="shared" si="20"/>
        <v xml:space="preserve"> </v>
      </c>
    </row>
    <row r="156" spans="2:27">
      <c r="B156" s="63"/>
      <c r="C156" s="10" t="str">
        <f>IFERROR(VLOOKUP(Tablo5[[#This Row],[ÜRÜN KODU]],'YMKODLARI '!$A$1:$K$348,2,0)," ")</f>
        <v xml:space="preserve"> </v>
      </c>
      <c r="E156" s="63"/>
      <c r="H156" s="66" t="str">
        <f>IFERROR(VLOOKUP(Tablo5[[#This Row],[ÜRÜN KODU]],'YMKODLARI '!$A$1:$K$348,3,0)," ")</f>
        <v xml:space="preserve"> </v>
      </c>
      <c r="I156" s="66" t="str">
        <f>IFERROR(VLOOKUP(Tablo5[[#This Row],[ÜRÜN KODU]],'YMKODLARI '!$A$1:$K$348,4,0)," ")</f>
        <v xml:space="preserve"> </v>
      </c>
      <c r="J156" s="63"/>
      <c r="K156" s="66" t="str">
        <f>IFERROR(VLOOKUP(Tablo5[[#This Row],[ÜRÜN KODU]],'YMKODLARI '!$A$1:$K$348,9,0)," ")</f>
        <v xml:space="preserve"> </v>
      </c>
      <c r="L156" s="63" t="str">
        <f>IFERROR(VLOOKUP(Tablo5[[#This Row],[BOYA KODU]],Tablo14[#All],4,0)," ")</f>
        <v xml:space="preserve"> </v>
      </c>
      <c r="M156" s="63" t="str">
        <f>IFERROR(VLOOKUP(Tablo5[[#This Row],[BOYA KODU]],Tablo14[#All],6,0)," ")</f>
        <v xml:space="preserve"> </v>
      </c>
      <c r="N156" s="63" t="str">
        <f t="shared" si="14"/>
        <v xml:space="preserve"> </v>
      </c>
      <c r="O156" s="66" t="str">
        <f>IFERROR(VLOOKUP(Tablo5[[#This Row],[ÜRÜN KODU]],'YMKODLARI '!$A$1:$K$348,8,0)," ")</f>
        <v xml:space="preserve"> </v>
      </c>
      <c r="P156" s="63" t="str">
        <f>IFERROR(VLOOKUP(Tablo5[[#This Row],[HAMMADDE KODU]],Tablo1[#All],3,0)," ")</f>
        <v xml:space="preserve"> </v>
      </c>
      <c r="Q156" s="63" t="str">
        <f>IFERROR(VLOOKUP(Tablo5[[#This Row],[HAMMADDE KODU]],Tablo1[#All],4,0)," ")</f>
        <v xml:space="preserve"> </v>
      </c>
      <c r="R156" s="66" t="str">
        <f>IFERROR(VLOOKUP(Tablo5[[#This Row],[ÜRÜN KODU]],'YMKODLARI '!$A$1:$K$348,5,0)," ")</f>
        <v xml:space="preserve"> </v>
      </c>
      <c r="S156" s="66" t="str">
        <f>IFERROR(VLOOKUP(Tablo5[[#This Row],[ÜRÜN KODU]],'YMKODLARI '!$A$1:$K$348,6,0)," ")</f>
        <v xml:space="preserve"> </v>
      </c>
      <c r="T156" s="63" t="str">
        <f>IFERROR(Tablo5[[#This Row],[YOLLUK HARİÇ BASKI GRAMI]]/Tablo5[[#This Row],[KALIP GÖZ ADEDİ]]," ")</f>
        <v xml:space="preserve"> </v>
      </c>
      <c r="U156" s="63" t="str">
        <f t="shared" si="16"/>
        <v xml:space="preserve"> </v>
      </c>
      <c r="V156" s="63"/>
      <c r="W156" s="63" t="str">
        <f t="shared" si="15"/>
        <v xml:space="preserve"> </v>
      </c>
      <c r="X156" s="13">
        <f t="shared" si="17"/>
        <v>24</v>
      </c>
      <c r="Y156" s="14">
        <f t="shared" si="18"/>
        <v>0</v>
      </c>
      <c r="Z156" s="63" t="str">
        <f t="shared" si="19"/>
        <v xml:space="preserve"> </v>
      </c>
      <c r="AA156" s="63" t="str">
        <f t="shared" si="20"/>
        <v xml:space="preserve"> </v>
      </c>
    </row>
    <row r="157" spans="2:27">
      <c r="B157" s="63"/>
      <c r="C157" s="10" t="str">
        <f>IFERROR(VLOOKUP(Tablo5[[#This Row],[ÜRÜN KODU]],'YMKODLARI '!$A$1:$K$348,2,0)," ")</f>
        <v xml:space="preserve"> </v>
      </c>
      <c r="E157" s="63"/>
      <c r="H157" s="66" t="str">
        <f>IFERROR(VLOOKUP(Tablo5[[#This Row],[ÜRÜN KODU]],'YMKODLARI '!$A$1:$K$348,3,0)," ")</f>
        <v xml:space="preserve"> </v>
      </c>
      <c r="I157" s="66" t="str">
        <f>IFERROR(VLOOKUP(Tablo5[[#This Row],[ÜRÜN KODU]],'YMKODLARI '!$A$1:$K$348,4,0)," ")</f>
        <v xml:space="preserve"> </v>
      </c>
      <c r="J157" s="63"/>
      <c r="K157" s="66" t="str">
        <f>IFERROR(VLOOKUP(Tablo5[[#This Row],[ÜRÜN KODU]],'YMKODLARI '!$A$1:$K$348,9,0)," ")</f>
        <v xml:space="preserve"> </v>
      </c>
      <c r="L157" s="63" t="str">
        <f>IFERROR(VLOOKUP(Tablo5[[#This Row],[BOYA KODU]],Tablo14[#All],4,0)," ")</f>
        <v xml:space="preserve"> </v>
      </c>
      <c r="M157" s="63" t="str">
        <f>IFERROR(VLOOKUP(Tablo5[[#This Row],[BOYA KODU]],Tablo14[#All],6,0)," ")</f>
        <v xml:space="preserve"> </v>
      </c>
      <c r="N157" s="63" t="str">
        <f t="shared" si="14"/>
        <v xml:space="preserve"> </v>
      </c>
      <c r="O157" s="66" t="str">
        <f>IFERROR(VLOOKUP(Tablo5[[#This Row],[ÜRÜN KODU]],'YMKODLARI '!$A$1:$K$348,8,0)," ")</f>
        <v xml:space="preserve"> </v>
      </c>
      <c r="P157" s="63" t="str">
        <f>IFERROR(VLOOKUP(Tablo5[[#This Row],[HAMMADDE KODU]],Tablo1[#All],3,0)," ")</f>
        <v xml:space="preserve"> </v>
      </c>
      <c r="Q157" s="63" t="str">
        <f>IFERROR(VLOOKUP(Tablo5[[#This Row],[HAMMADDE KODU]],Tablo1[#All],4,0)," ")</f>
        <v xml:space="preserve"> </v>
      </c>
      <c r="R157" s="66" t="str">
        <f>IFERROR(VLOOKUP(Tablo5[[#This Row],[ÜRÜN KODU]],'YMKODLARI '!$A$1:$K$348,5,0)," ")</f>
        <v xml:space="preserve"> </v>
      </c>
      <c r="S157" s="66" t="str">
        <f>IFERROR(VLOOKUP(Tablo5[[#This Row],[ÜRÜN KODU]],'YMKODLARI '!$A$1:$K$348,6,0)," ")</f>
        <v xml:space="preserve"> </v>
      </c>
      <c r="T157" s="63" t="str">
        <f>IFERROR(Tablo5[[#This Row],[YOLLUK HARİÇ BASKI GRAMI]]/Tablo5[[#This Row],[KALIP GÖZ ADEDİ]]," ")</f>
        <v xml:space="preserve"> </v>
      </c>
      <c r="U157" s="63" t="str">
        <f t="shared" si="16"/>
        <v xml:space="preserve"> </v>
      </c>
      <c r="V157" s="63"/>
      <c r="W157" s="63" t="str">
        <f t="shared" si="15"/>
        <v xml:space="preserve"> </v>
      </c>
      <c r="X157" s="13">
        <f t="shared" si="17"/>
        <v>24</v>
      </c>
      <c r="Y157" s="14">
        <f t="shared" si="18"/>
        <v>0</v>
      </c>
      <c r="Z157" s="63" t="str">
        <f t="shared" si="19"/>
        <v xml:space="preserve"> </v>
      </c>
      <c r="AA157" s="63" t="str">
        <f t="shared" si="20"/>
        <v xml:space="preserve"> </v>
      </c>
    </row>
    <row r="158" spans="2:27">
      <c r="B158" s="63"/>
      <c r="C158" s="10" t="str">
        <f>IFERROR(VLOOKUP(Tablo5[[#This Row],[ÜRÜN KODU]],'YMKODLARI '!$A$1:$K$348,2,0)," ")</f>
        <v xml:space="preserve"> </v>
      </c>
      <c r="E158" s="63"/>
      <c r="H158" s="66" t="str">
        <f>IFERROR(VLOOKUP(Tablo5[[#This Row],[ÜRÜN KODU]],'YMKODLARI '!$A$1:$K$348,3,0)," ")</f>
        <v xml:space="preserve"> </v>
      </c>
      <c r="I158" s="66" t="str">
        <f>IFERROR(VLOOKUP(Tablo5[[#This Row],[ÜRÜN KODU]],'YMKODLARI '!$A$1:$K$348,4,0)," ")</f>
        <v xml:space="preserve"> </v>
      </c>
      <c r="J158" s="63"/>
      <c r="K158" s="66" t="str">
        <f>IFERROR(VLOOKUP(Tablo5[[#This Row],[ÜRÜN KODU]],'YMKODLARI '!$A$1:$K$348,9,0)," ")</f>
        <v xml:space="preserve"> </v>
      </c>
      <c r="L158" s="63" t="str">
        <f>IFERROR(VLOOKUP(Tablo5[[#This Row],[BOYA KODU]],Tablo14[#All],4,0)," ")</f>
        <v xml:space="preserve"> </v>
      </c>
      <c r="M158" s="63" t="str">
        <f>IFERROR(VLOOKUP(Tablo5[[#This Row],[BOYA KODU]],Tablo14[#All],6,0)," ")</f>
        <v xml:space="preserve"> </v>
      </c>
      <c r="N158" s="63" t="str">
        <f t="shared" si="14"/>
        <v xml:space="preserve"> </v>
      </c>
      <c r="O158" s="66" t="str">
        <f>IFERROR(VLOOKUP(Tablo5[[#This Row],[ÜRÜN KODU]],'YMKODLARI '!$A$1:$K$348,8,0)," ")</f>
        <v xml:space="preserve"> </v>
      </c>
      <c r="P158" s="63" t="str">
        <f>IFERROR(VLOOKUP(Tablo5[[#This Row],[HAMMADDE KODU]],Tablo1[#All],3,0)," ")</f>
        <v xml:space="preserve"> </v>
      </c>
      <c r="Q158" s="63" t="str">
        <f>IFERROR(VLOOKUP(Tablo5[[#This Row],[HAMMADDE KODU]],Tablo1[#All],4,0)," ")</f>
        <v xml:space="preserve"> </v>
      </c>
      <c r="R158" s="66" t="str">
        <f>IFERROR(VLOOKUP(Tablo5[[#This Row],[ÜRÜN KODU]],'YMKODLARI '!$A$1:$K$348,5,0)," ")</f>
        <v xml:space="preserve"> </v>
      </c>
      <c r="S158" s="66" t="str">
        <f>IFERROR(VLOOKUP(Tablo5[[#This Row],[ÜRÜN KODU]],'YMKODLARI '!$A$1:$K$348,6,0)," ")</f>
        <v xml:space="preserve"> </v>
      </c>
      <c r="T158" s="63" t="str">
        <f>IFERROR(Tablo5[[#This Row],[YOLLUK HARİÇ BASKI GRAMI]]/Tablo5[[#This Row],[KALIP GÖZ ADEDİ]]," ")</f>
        <v xml:space="preserve"> </v>
      </c>
      <c r="U158" s="63" t="str">
        <f t="shared" si="16"/>
        <v xml:space="preserve"> </v>
      </c>
      <c r="V158" s="63"/>
      <c r="W158" s="63" t="str">
        <f t="shared" si="15"/>
        <v xml:space="preserve"> </v>
      </c>
      <c r="X158" s="13">
        <f t="shared" si="17"/>
        <v>24</v>
      </c>
      <c r="Y158" s="14">
        <f t="shared" si="18"/>
        <v>0</v>
      </c>
      <c r="Z158" s="63" t="str">
        <f t="shared" si="19"/>
        <v xml:space="preserve"> </v>
      </c>
      <c r="AA158" s="63" t="str">
        <f t="shared" si="20"/>
        <v xml:space="preserve"> </v>
      </c>
    </row>
    <row r="159" spans="2:27">
      <c r="B159" s="64"/>
      <c r="C159" s="10" t="str">
        <f>IFERROR(VLOOKUP(Tablo5[[#This Row],[ÜRÜN KODU]],'YMKODLARI '!$A$1:$K$348,2,0)," ")</f>
        <v xml:space="preserve"> </v>
      </c>
      <c r="E159" s="64"/>
      <c r="H159" s="66" t="str">
        <f>IFERROR(VLOOKUP(Tablo5[[#This Row],[ÜRÜN KODU]],'YMKODLARI '!$A$1:$K$348,3,0)," ")</f>
        <v xml:space="preserve"> </v>
      </c>
      <c r="I159" s="66" t="str">
        <f>IFERROR(VLOOKUP(Tablo5[[#This Row],[ÜRÜN KODU]],'YMKODLARI '!$A$1:$K$348,4,0)," ")</f>
        <v xml:space="preserve"> </v>
      </c>
      <c r="J159" s="63"/>
      <c r="K159" s="66" t="str">
        <f>IFERROR(VLOOKUP(Tablo5[[#This Row],[ÜRÜN KODU]],'YMKODLARI '!$A$1:$K$348,9,0)," ")</f>
        <v xml:space="preserve"> </v>
      </c>
      <c r="L159" s="63" t="str">
        <f>IFERROR(VLOOKUP(Tablo5[[#This Row],[BOYA KODU]],Tablo14[#All],4,0)," ")</f>
        <v xml:space="preserve"> </v>
      </c>
      <c r="M159" s="63" t="str">
        <f>IFERROR(VLOOKUP(Tablo5[[#This Row],[BOYA KODU]],Tablo14[#All],6,0)," ")</f>
        <v xml:space="preserve"> </v>
      </c>
      <c r="N159" s="63" t="str">
        <f t="shared" si="14"/>
        <v xml:space="preserve"> </v>
      </c>
      <c r="O159" s="66" t="str">
        <f>IFERROR(VLOOKUP(Tablo5[[#This Row],[ÜRÜN KODU]],'YMKODLARI '!$A$1:$K$348,8,0)," ")</f>
        <v xml:space="preserve"> </v>
      </c>
      <c r="P159" s="63" t="str">
        <f>IFERROR(VLOOKUP(Tablo5[[#This Row],[HAMMADDE KODU]],Tablo1[#All],3,0)," ")</f>
        <v xml:space="preserve"> </v>
      </c>
      <c r="Q159" s="63" t="str">
        <f>IFERROR(VLOOKUP(Tablo5[[#This Row],[HAMMADDE KODU]],Tablo1[#All],4,0)," ")</f>
        <v xml:space="preserve"> </v>
      </c>
      <c r="R159" s="66" t="str">
        <f>IFERROR(VLOOKUP(Tablo5[[#This Row],[ÜRÜN KODU]],'YMKODLARI '!$A$1:$K$348,5,0)," ")</f>
        <v xml:space="preserve"> </v>
      </c>
      <c r="S159" s="66" t="str">
        <f>IFERROR(VLOOKUP(Tablo5[[#This Row],[ÜRÜN KODU]],'YMKODLARI '!$A$1:$K$348,6,0)," ")</f>
        <v xml:space="preserve"> </v>
      </c>
      <c r="T159" s="63" t="str">
        <f>IFERROR(Tablo5[[#This Row],[YOLLUK HARİÇ BASKI GRAMI]]/Tablo5[[#This Row],[KALIP GÖZ ADEDİ]]," ")</f>
        <v xml:space="preserve"> </v>
      </c>
      <c r="U159" s="63" t="str">
        <f t="shared" si="16"/>
        <v xml:space="preserve"> </v>
      </c>
      <c r="V159" s="63"/>
      <c r="W159" s="63" t="str">
        <f t="shared" si="15"/>
        <v xml:space="preserve"> </v>
      </c>
      <c r="X159" s="13">
        <f t="shared" si="17"/>
        <v>24</v>
      </c>
      <c r="Y159" s="14">
        <f t="shared" si="18"/>
        <v>0</v>
      </c>
      <c r="Z159" s="63" t="str">
        <f t="shared" si="19"/>
        <v xml:space="preserve"> </v>
      </c>
      <c r="AA159" s="63" t="str">
        <f t="shared" si="20"/>
        <v xml:space="preserve"> </v>
      </c>
    </row>
    <row r="160" spans="2:27">
      <c r="B160" s="64"/>
      <c r="C160" s="10" t="str">
        <f>IFERROR(VLOOKUP(Tablo5[[#This Row],[ÜRÜN KODU]],'YMKODLARI '!$A$1:$K$348,2,0)," ")</f>
        <v xml:space="preserve"> </v>
      </c>
      <c r="E160" s="64"/>
      <c r="H160" s="66" t="str">
        <f>IFERROR(VLOOKUP(Tablo5[[#This Row],[ÜRÜN KODU]],'YMKODLARI '!$A$1:$K$348,3,0)," ")</f>
        <v xml:space="preserve"> </v>
      </c>
      <c r="I160" s="66" t="str">
        <f>IFERROR(VLOOKUP(Tablo5[[#This Row],[ÜRÜN KODU]],'YMKODLARI '!$A$1:$K$348,4,0)," ")</f>
        <v xml:space="preserve"> </v>
      </c>
      <c r="J160" s="63"/>
      <c r="K160" s="66" t="str">
        <f>IFERROR(VLOOKUP(Tablo5[[#This Row],[ÜRÜN KODU]],'YMKODLARI '!$A$1:$K$348,9,0)," ")</f>
        <v xml:space="preserve"> </v>
      </c>
      <c r="L160" s="63" t="str">
        <f>IFERROR(VLOOKUP(Tablo5[[#This Row],[BOYA KODU]],Tablo14[#All],4,0)," ")</f>
        <v xml:space="preserve"> </v>
      </c>
      <c r="M160" s="63" t="str">
        <f>IFERROR(VLOOKUP(Tablo5[[#This Row],[BOYA KODU]],Tablo14[#All],6,0)," ")</f>
        <v xml:space="preserve"> </v>
      </c>
      <c r="N160" s="63" t="str">
        <f t="shared" si="14"/>
        <v xml:space="preserve"> </v>
      </c>
      <c r="O160" s="66" t="str">
        <f>IFERROR(VLOOKUP(Tablo5[[#This Row],[ÜRÜN KODU]],'YMKODLARI '!$A$1:$K$348,8,0)," ")</f>
        <v xml:space="preserve"> </v>
      </c>
      <c r="P160" s="63" t="str">
        <f>IFERROR(VLOOKUP(Tablo5[[#This Row],[HAMMADDE KODU]],Tablo1[#All],3,0)," ")</f>
        <v xml:space="preserve"> </v>
      </c>
      <c r="Q160" s="63" t="str">
        <f>IFERROR(VLOOKUP(Tablo5[[#This Row],[HAMMADDE KODU]],Tablo1[#All],4,0)," ")</f>
        <v xml:space="preserve"> </v>
      </c>
      <c r="R160" s="66" t="str">
        <f>IFERROR(VLOOKUP(Tablo5[[#This Row],[ÜRÜN KODU]],'YMKODLARI '!$A$1:$K$348,5,0)," ")</f>
        <v xml:space="preserve"> </v>
      </c>
      <c r="S160" s="66" t="str">
        <f>IFERROR(VLOOKUP(Tablo5[[#This Row],[ÜRÜN KODU]],'YMKODLARI '!$A$1:$K$348,6,0)," ")</f>
        <v xml:space="preserve"> </v>
      </c>
      <c r="T160" s="63" t="str">
        <f>IFERROR(Tablo5[[#This Row],[YOLLUK HARİÇ BASKI GRAMI]]/Tablo5[[#This Row],[KALIP GÖZ ADEDİ]]," ")</f>
        <v xml:space="preserve"> </v>
      </c>
      <c r="U160" s="63" t="str">
        <f t="shared" si="16"/>
        <v xml:space="preserve"> </v>
      </c>
      <c r="V160" s="63"/>
      <c r="W160" s="63" t="str">
        <f t="shared" si="15"/>
        <v xml:space="preserve"> </v>
      </c>
      <c r="X160" s="13">
        <f t="shared" si="17"/>
        <v>24</v>
      </c>
      <c r="Y160" s="14">
        <f t="shared" si="18"/>
        <v>0</v>
      </c>
      <c r="Z160" s="63" t="str">
        <f t="shared" si="19"/>
        <v xml:space="preserve"> </v>
      </c>
      <c r="AA160" s="63" t="str">
        <f t="shared" si="20"/>
        <v xml:space="preserve"> </v>
      </c>
    </row>
    <row r="161" spans="2:27">
      <c r="B161" s="64"/>
      <c r="C161" s="10" t="str">
        <f>IFERROR(VLOOKUP(Tablo5[[#This Row],[ÜRÜN KODU]],'YMKODLARI '!$A$1:$K$348,2,0)," ")</f>
        <v xml:space="preserve"> </v>
      </c>
      <c r="E161" s="64"/>
      <c r="H161" s="66" t="str">
        <f>IFERROR(VLOOKUP(Tablo5[[#This Row],[ÜRÜN KODU]],'YMKODLARI '!$A$1:$K$348,3,0)," ")</f>
        <v xml:space="preserve"> </v>
      </c>
      <c r="I161" s="66" t="str">
        <f>IFERROR(VLOOKUP(Tablo5[[#This Row],[ÜRÜN KODU]],'YMKODLARI '!$A$1:$K$348,4,0)," ")</f>
        <v xml:space="preserve"> </v>
      </c>
      <c r="J161" s="63"/>
      <c r="K161" s="66" t="str">
        <f>IFERROR(VLOOKUP(Tablo5[[#This Row],[ÜRÜN KODU]],'YMKODLARI '!$A$1:$K$348,9,0)," ")</f>
        <v xml:space="preserve"> </v>
      </c>
      <c r="L161" s="63" t="str">
        <f>IFERROR(VLOOKUP(Tablo5[[#This Row],[BOYA KODU]],Tablo14[#All],4,0)," ")</f>
        <v xml:space="preserve"> </v>
      </c>
      <c r="M161" s="63" t="str">
        <f>IFERROR(VLOOKUP(Tablo5[[#This Row],[BOYA KODU]],Tablo14[#All],6,0)," ")</f>
        <v xml:space="preserve"> </v>
      </c>
      <c r="N161" s="63" t="str">
        <f t="shared" si="14"/>
        <v xml:space="preserve"> </v>
      </c>
      <c r="O161" s="66" t="str">
        <f>IFERROR(VLOOKUP(Tablo5[[#This Row],[ÜRÜN KODU]],'YMKODLARI '!$A$1:$K$348,8,0)," ")</f>
        <v xml:space="preserve"> </v>
      </c>
      <c r="P161" s="63" t="str">
        <f>IFERROR(VLOOKUP(Tablo5[[#This Row],[HAMMADDE KODU]],Tablo1[#All],3,0)," ")</f>
        <v xml:space="preserve"> </v>
      </c>
      <c r="Q161" s="63" t="str">
        <f>IFERROR(VLOOKUP(Tablo5[[#This Row],[HAMMADDE KODU]],Tablo1[#All],4,0)," ")</f>
        <v xml:space="preserve"> </v>
      </c>
      <c r="R161" s="66" t="str">
        <f>IFERROR(VLOOKUP(Tablo5[[#This Row],[ÜRÜN KODU]],'YMKODLARI '!$A$1:$K$348,5,0)," ")</f>
        <v xml:space="preserve"> </v>
      </c>
      <c r="S161" s="66" t="str">
        <f>IFERROR(VLOOKUP(Tablo5[[#This Row],[ÜRÜN KODU]],'YMKODLARI '!$A$1:$K$348,6,0)," ")</f>
        <v xml:space="preserve"> </v>
      </c>
      <c r="T161" s="63" t="str">
        <f>IFERROR(Tablo5[[#This Row],[YOLLUK HARİÇ BASKI GRAMI]]/Tablo5[[#This Row],[KALIP GÖZ ADEDİ]]," ")</f>
        <v xml:space="preserve"> </v>
      </c>
      <c r="U161" s="63" t="str">
        <f t="shared" si="16"/>
        <v xml:space="preserve"> </v>
      </c>
      <c r="V161" s="63"/>
      <c r="W161" s="63" t="str">
        <f t="shared" si="15"/>
        <v xml:space="preserve"> </v>
      </c>
      <c r="X161" s="13">
        <f t="shared" si="17"/>
        <v>24</v>
      </c>
      <c r="Y161" s="14">
        <f t="shared" si="18"/>
        <v>0</v>
      </c>
      <c r="Z161" s="63" t="str">
        <f t="shared" si="19"/>
        <v xml:space="preserve"> </v>
      </c>
      <c r="AA161" s="63" t="str">
        <f t="shared" si="20"/>
        <v xml:space="preserve"> </v>
      </c>
    </row>
    <row r="162" spans="2:27">
      <c r="B162" s="65"/>
      <c r="C162" s="10" t="str">
        <f>IFERROR(VLOOKUP(Tablo5[[#This Row],[ÜRÜN KODU]],'YMKODLARI '!$A$1:$K$348,2,0)," ")</f>
        <v xml:space="preserve"> </v>
      </c>
      <c r="E162" s="65"/>
      <c r="H162" s="66" t="str">
        <f>IFERROR(VLOOKUP(Tablo5[[#This Row],[ÜRÜN KODU]],'YMKODLARI '!$A$1:$K$348,3,0)," ")</f>
        <v xml:space="preserve"> </v>
      </c>
      <c r="I162" s="66" t="str">
        <f>IFERROR(VLOOKUP(Tablo5[[#This Row],[ÜRÜN KODU]],'YMKODLARI '!$A$1:$K$348,4,0)," ")</f>
        <v xml:space="preserve"> </v>
      </c>
      <c r="J162" s="63"/>
      <c r="K162" s="66" t="str">
        <f>IFERROR(VLOOKUP(Tablo5[[#This Row],[ÜRÜN KODU]],'YMKODLARI '!$A$1:$K$348,9,0)," ")</f>
        <v xml:space="preserve"> </v>
      </c>
      <c r="L162" s="63" t="str">
        <f>IFERROR(VLOOKUP(Tablo5[[#This Row],[BOYA KODU]],Tablo14[#All],4,0)," ")</f>
        <v xml:space="preserve"> </v>
      </c>
      <c r="M162" s="63" t="str">
        <f>IFERROR(VLOOKUP(Tablo5[[#This Row],[BOYA KODU]],Tablo14[#All],6,0)," ")</f>
        <v xml:space="preserve"> </v>
      </c>
      <c r="N162" s="63" t="str">
        <f t="shared" si="14"/>
        <v xml:space="preserve"> </v>
      </c>
      <c r="O162" s="66" t="str">
        <f>IFERROR(VLOOKUP(Tablo5[[#This Row],[ÜRÜN KODU]],'YMKODLARI '!$A$1:$K$348,8,0)," ")</f>
        <v xml:space="preserve"> </v>
      </c>
      <c r="P162" s="63" t="str">
        <f>IFERROR(VLOOKUP(Tablo5[[#This Row],[HAMMADDE KODU]],Tablo1[#All],3,0)," ")</f>
        <v xml:space="preserve"> </v>
      </c>
      <c r="Q162" s="63" t="str">
        <f>IFERROR(VLOOKUP(Tablo5[[#This Row],[HAMMADDE KODU]],Tablo1[#All],4,0)," ")</f>
        <v xml:space="preserve"> </v>
      </c>
      <c r="R162" s="66" t="str">
        <f>IFERROR(VLOOKUP(Tablo5[[#This Row],[ÜRÜN KODU]],'YMKODLARI '!$A$1:$K$348,5,0)," ")</f>
        <v xml:space="preserve"> </v>
      </c>
      <c r="S162" s="66" t="str">
        <f>IFERROR(VLOOKUP(Tablo5[[#This Row],[ÜRÜN KODU]],'YMKODLARI '!$A$1:$K$348,6,0)," ")</f>
        <v xml:space="preserve"> </v>
      </c>
      <c r="T162" s="63" t="str">
        <f>IFERROR(Tablo5[[#This Row],[YOLLUK HARİÇ BASKI GRAMI]]/Tablo5[[#This Row],[KALIP GÖZ ADEDİ]]," ")</f>
        <v xml:space="preserve"> </v>
      </c>
      <c r="U162" s="63" t="str">
        <f t="shared" si="16"/>
        <v xml:space="preserve"> </v>
      </c>
      <c r="V162" s="63"/>
      <c r="W162" s="63" t="str">
        <f t="shared" si="15"/>
        <v xml:space="preserve"> </v>
      </c>
      <c r="X162" s="13">
        <f t="shared" si="17"/>
        <v>24</v>
      </c>
      <c r="Y162" s="14">
        <f t="shared" si="18"/>
        <v>0</v>
      </c>
      <c r="Z162" s="63" t="str">
        <f t="shared" si="19"/>
        <v xml:space="preserve"> </v>
      </c>
      <c r="AA162" s="63" t="str">
        <f t="shared" si="20"/>
        <v xml:space="preserve"> </v>
      </c>
    </row>
    <row r="163" spans="2:27">
      <c r="B163" s="65"/>
      <c r="C163" s="10" t="str">
        <f>IFERROR(VLOOKUP(Tablo5[[#This Row],[ÜRÜN KODU]],'YMKODLARI '!$A$1:$K$348,2,0)," ")</f>
        <v xml:space="preserve"> </v>
      </c>
      <c r="E163" s="65"/>
      <c r="H163" s="66" t="str">
        <f>IFERROR(VLOOKUP(Tablo5[[#This Row],[ÜRÜN KODU]],'YMKODLARI '!$A$1:$K$348,3,0)," ")</f>
        <v xml:space="preserve"> </v>
      </c>
      <c r="I163" s="66" t="str">
        <f>IFERROR(VLOOKUP(Tablo5[[#This Row],[ÜRÜN KODU]],'YMKODLARI '!$A$1:$K$348,4,0)," ")</f>
        <v xml:space="preserve"> </v>
      </c>
      <c r="J163" s="63"/>
      <c r="K163" s="66" t="str">
        <f>IFERROR(VLOOKUP(Tablo5[[#This Row],[ÜRÜN KODU]],'YMKODLARI '!$A$1:$K$348,9,0)," ")</f>
        <v xml:space="preserve"> </v>
      </c>
      <c r="L163" s="63" t="str">
        <f>IFERROR(VLOOKUP(Tablo5[[#This Row],[BOYA KODU]],Tablo14[#All],4,0)," ")</f>
        <v xml:space="preserve"> </v>
      </c>
      <c r="M163" s="63" t="str">
        <f>IFERROR(VLOOKUP(Tablo5[[#This Row],[BOYA KODU]],Tablo14[#All],6,0)," ")</f>
        <v xml:space="preserve"> </v>
      </c>
      <c r="N163" s="63" t="str">
        <f t="shared" si="14"/>
        <v xml:space="preserve"> </v>
      </c>
      <c r="O163" s="66" t="str">
        <f>IFERROR(VLOOKUP(Tablo5[[#This Row],[ÜRÜN KODU]],'YMKODLARI '!$A$1:$K$348,8,0)," ")</f>
        <v xml:space="preserve"> </v>
      </c>
      <c r="P163" s="63" t="str">
        <f>IFERROR(VLOOKUP(Tablo5[[#This Row],[HAMMADDE KODU]],Tablo1[#All],3,0)," ")</f>
        <v xml:space="preserve"> </v>
      </c>
      <c r="Q163" s="63" t="str">
        <f>IFERROR(VLOOKUP(Tablo5[[#This Row],[HAMMADDE KODU]],Tablo1[#All],4,0)," ")</f>
        <v xml:space="preserve"> </v>
      </c>
      <c r="R163" s="66" t="str">
        <f>IFERROR(VLOOKUP(Tablo5[[#This Row],[ÜRÜN KODU]],'YMKODLARI '!$A$1:$K$348,5,0)," ")</f>
        <v xml:space="preserve"> </v>
      </c>
      <c r="S163" s="66" t="str">
        <f>IFERROR(VLOOKUP(Tablo5[[#This Row],[ÜRÜN KODU]],'YMKODLARI '!$A$1:$K$348,6,0)," ")</f>
        <v xml:space="preserve"> </v>
      </c>
      <c r="T163" s="63" t="str">
        <f>IFERROR(Tablo5[[#This Row],[YOLLUK HARİÇ BASKI GRAMI]]/Tablo5[[#This Row],[KALIP GÖZ ADEDİ]]," ")</f>
        <v xml:space="preserve"> </v>
      </c>
      <c r="U163" s="63" t="str">
        <f t="shared" si="16"/>
        <v xml:space="preserve"> </v>
      </c>
      <c r="V163" s="63"/>
      <c r="W163" s="63" t="str">
        <f t="shared" si="15"/>
        <v xml:space="preserve"> </v>
      </c>
      <c r="X163" s="13">
        <f t="shared" si="17"/>
        <v>24</v>
      </c>
      <c r="Y163" s="14">
        <f t="shared" si="18"/>
        <v>0</v>
      </c>
      <c r="Z163" s="63" t="str">
        <f t="shared" si="19"/>
        <v xml:space="preserve"> </v>
      </c>
      <c r="AA163" s="63" t="str">
        <f t="shared" si="20"/>
        <v xml:space="preserve"> </v>
      </c>
    </row>
    <row r="164" spans="2:27">
      <c r="B164" s="65"/>
      <c r="C164" s="10" t="str">
        <f>IFERROR(VLOOKUP(Tablo5[[#This Row],[ÜRÜN KODU]],'YMKODLARI '!$A$1:$K$348,2,0)," ")</f>
        <v xml:space="preserve"> </v>
      </c>
      <c r="E164" s="65"/>
      <c r="H164" s="66" t="str">
        <f>IFERROR(VLOOKUP(Tablo5[[#This Row],[ÜRÜN KODU]],'YMKODLARI '!$A$1:$K$348,3,0)," ")</f>
        <v xml:space="preserve"> </v>
      </c>
      <c r="I164" s="66" t="str">
        <f>IFERROR(VLOOKUP(Tablo5[[#This Row],[ÜRÜN KODU]],'YMKODLARI '!$A$1:$K$348,4,0)," ")</f>
        <v xml:space="preserve"> </v>
      </c>
      <c r="J164" s="63"/>
      <c r="K164" s="66" t="str">
        <f>IFERROR(VLOOKUP(Tablo5[[#This Row],[ÜRÜN KODU]],'YMKODLARI '!$A$1:$K$348,9,0)," ")</f>
        <v xml:space="preserve"> </v>
      </c>
      <c r="L164" s="63" t="str">
        <f>IFERROR(VLOOKUP(Tablo5[[#This Row],[BOYA KODU]],Tablo14[#All],4,0)," ")</f>
        <v xml:space="preserve"> </v>
      </c>
      <c r="M164" s="63" t="str">
        <f>IFERROR(VLOOKUP(Tablo5[[#This Row],[BOYA KODU]],Tablo14[#All],6,0)," ")</f>
        <v xml:space="preserve"> </v>
      </c>
      <c r="N164" s="63" t="str">
        <f t="shared" si="14"/>
        <v xml:space="preserve"> </v>
      </c>
      <c r="O164" s="66" t="str">
        <f>IFERROR(VLOOKUP(Tablo5[[#This Row],[ÜRÜN KODU]],'YMKODLARI '!$A$1:$K$348,8,0)," ")</f>
        <v xml:space="preserve"> </v>
      </c>
      <c r="P164" s="63" t="str">
        <f>IFERROR(VLOOKUP(Tablo5[[#This Row],[HAMMADDE KODU]],Tablo1[#All],3,0)," ")</f>
        <v xml:space="preserve"> </v>
      </c>
      <c r="Q164" s="63" t="str">
        <f>IFERROR(VLOOKUP(Tablo5[[#This Row],[HAMMADDE KODU]],Tablo1[#All],4,0)," ")</f>
        <v xml:space="preserve"> </v>
      </c>
      <c r="R164" s="66" t="str">
        <f>IFERROR(VLOOKUP(Tablo5[[#This Row],[ÜRÜN KODU]],'YMKODLARI '!$A$1:$K$348,5,0)," ")</f>
        <v xml:space="preserve"> </v>
      </c>
      <c r="S164" s="66" t="str">
        <f>IFERROR(VLOOKUP(Tablo5[[#This Row],[ÜRÜN KODU]],'YMKODLARI '!$A$1:$K$348,6,0)," ")</f>
        <v xml:space="preserve"> </v>
      </c>
      <c r="T164" s="63" t="str">
        <f>IFERROR(Tablo5[[#This Row],[YOLLUK HARİÇ BASKI GRAMI]]/Tablo5[[#This Row],[KALIP GÖZ ADEDİ]]," ")</f>
        <v xml:space="preserve"> </v>
      </c>
      <c r="U164" s="63" t="str">
        <f t="shared" si="16"/>
        <v xml:space="preserve"> </v>
      </c>
      <c r="V164" s="63"/>
      <c r="W164" s="63" t="str">
        <f t="shared" si="15"/>
        <v xml:space="preserve"> </v>
      </c>
      <c r="X164" s="13">
        <f t="shared" si="17"/>
        <v>24</v>
      </c>
      <c r="Y164" s="14">
        <f t="shared" si="18"/>
        <v>0</v>
      </c>
      <c r="Z164" s="63" t="str">
        <f t="shared" si="19"/>
        <v xml:space="preserve"> </v>
      </c>
      <c r="AA164" s="63" t="str">
        <f t="shared" si="20"/>
        <v xml:space="preserve"> </v>
      </c>
    </row>
    <row r="165" spans="2:27">
      <c r="B165" s="65"/>
      <c r="C165" s="10" t="str">
        <f>IFERROR(VLOOKUP(Tablo5[[#This Row],[ÜRÜN KODU]],'YMKODLARI '!$A$1:$K$348,2,0)," ")</f>
        <v xml:space="preserve"> </v>
      </c>
      <c r="E165" s="65"/>
      <c r="H165" s="66" t="str">
        <f>IFERROR(VLOOKUP(Tablo5[[#This Row],[ÜRÜN KODU]],'YMKODLARI '!$A$1:$K$348,3,0)," ")</f>
        <v xml:space="preserve"> </v>
      </c>
      <c r="I165" s="66" t="str">
        <f>IFERROR(VLOOKUP(Tablo5[[#This Row],[ÜRÜN KODU]],'YMKODLARI '!$A$1:$K$348,4,0)," ")</f>
        <v xml:space="preserve"> </v>
      </c>
      <c r="J165" s="63"/>
      <c r="K165" s="66" t="str">
        <f>IFERROR(VLOOKUP(Tablo5[[#This Row],[ÜRÜN KODU]],'YMKODLARI '!$A$1:$K$348,9,0)," ")</f>
        <v xml:space="preserve"> </v>
      </c>
      <c r="L165" s="63" t="str">
        <f>IFERROR(VLOOKUP(Tablo5[[#This Row],[BOYA KODU]],Tablo14[#All],4,0)," ")</f>
        <v xml:space="preserve"> </v>
      </c>
      <c r="M165" s="63" t="str">
        <f>IFERROR(VLOOKUP(Tablo5[[#This Row],[BOYA KODU]],Tablo14[#All],6,0)," ")</f>
        <v xml:space="preserve"> </v>
      </c>
      <c r="N165" s="63" t="str">
        <f t="shared" si="14"/>
        <v xml:space="preserve"> </v>
      </c>
      <c r="O165" s="66" t="str">
        <f>IFERROR(VLOOKUP(Tablo5[[#This Row],[ÜRÜN KODU]],'YMKODLARI '!$A$1:$K$348,8,0)," ")</f>
        <v xml:space="preserve"> </v>
      </c>
      <c r="P165" s="63" t="str">
        <f>IFERROR(VLOOKUP(Tablo5[[#This Row],[HAMMADDE KODU]],Tablo1[#All],3,0)," ")</f>
        <v xml:space="preserve"> </v>
      </c>
      <c r="Q165" s="63" t="str">
        <f>IFERROR(VLOOKUP(Tablo5[[#This Row],[HAMMADDE KODU]],Tablo1[#All],4,0)," ")</f>
        <v xml:space="preserve"> </v>
      </c>
      <c r="R165" s="66" t="str">
        <f>IFERROR(VLOOKUP(Tablo5[[#This Row],[ÜRÜN KODU]],'YMKODLARI '!$A$1:$K$348,5,0)," ")</f>
        <v xml:space="preserve"> </v>
      </c>
      <c r="S165" s="66" t="str">
        <f>IFERROR(VLOOKUP(Tablo5[[#This Row],[ÜRÜN KODU]],'YMKODLARI '!$A$1:$K$348,6,0)," ")</f>
        <v xml:space="preserve"> </v>
      </c>
      <c r="T165" s="63" t="str">
        <f>IFERROR(Tablo5[[#This Row],[YOLLUK HARİÇ BASKI GRAMI]]/Tablo5[[#This Row],[KALIP GÖZ ADEDİ]]," ")</f>
        <v xml:space="preserve"> </v>
      </c>
      <c r="U165" s="63" t="str">
        <f t="shared" si="16"/>
        <v xml:space="preserve"> </v>
      </c>
      <c r="V165" s="63"/>
      <c r="W165" s="63" t="str">
        <f t="shared" si="15"/>
        <v xml:space="preserve"> </v>
      </c>
      <c r="X165" s="13">
        <f t="shared" si="17"/>
        <v>24</v>
      </c>
      <c r="Y165" s="14">
        <f t="shared" si="18"/>
        <v>0</v>
      </c>
      <c r="Z165" s="63" t="str">
        <f t="shared" si="19"/>
        <v xml:space="preserve"> </v>
      </c>
      <c r="AA165" s="63" t="str">
        <f t="shared" si="20"/>
        <v xml:space="preserve"> </v>
      </c>
    </row>
    <row r="166" spans="2:27">
      <c r="B166" s="65"/>
      <c r="C166" s="10" t="str">
        <f>IFERROR(VLOOKUP(Tablo5[[#This Row],[ÜRÜN KODU]],'YMKODLARI '!$A$1:$K$348,2,0)," ")</f>
        <v xml:space="preserve"> </v>
      </c>
      <c r="E166" s="65"/>
      <c r="H166" s="66" t="str">
        <f>IFERROR(VLOOKUP(Tablo5[[#This Row],[ÜRÜN KODU]],'YMKODLARI '!$A$1:$K$348,3,0)," ")</f>
        <v xml:space="preserve"> </v>
      </c>
      <c r="I166" s="66" t="str">
        <f>IFERROR(VLOOKUP(Tablo5[[#This Row],[ÜRÜN KODU]],'YMKODLARI '!$A$1:$K$348,4,0)," ")</f>
        <v xml:space="preserve"> </v>
      </c>
      <c r="J166" s="63"/>
      <c r="K166" s="66" t="str">
        <f>IFERROR(VLOOKUP(Tablo5[[#This Row],[ÜRÜN KODU]],'YMKODLARI '!$A$1:$K$348,9,0)," ")</f>
        <v xml:space="preserve"> </v>
      </c>
      <c r="L166" s="63" t="str">
        <f>IFERROR(VLOOKUP(Tablo5[[#This Row],[BOYA KODU]],Tablo14[#All],4,0)," ")</f>
        <v xml:space="preserve"> </v>
      </c>
      <c r="M166" s="63" t="str">
        <f>IFERROR(VLOOKUP(Tablo5[[#This Row],[BOYA KODU]],Tablo14[#All],6,0)," ")</f>
        <v xml:space="preserve"> </v>
      </c>
      <c r="N166" s="63" t="str">
        <f t="shared" si="14"/>
        <v xml:space="preserve"> </v>
      </c>
      <c r="O166" s="66" t="str">
        <f>IFERROR(VLOOKUP(Tablo5[[#This Row],[ÜRÜN KODU]],'YMKODLARI '!$A$1:$K$348,8,0)," ")</f>
        <v xml:space="preserve"> </v>
      </c>
      <c r="P166" s="63" t="str">
        <f>IFERROR(VLOOKUP(Tablo5[[#This Row],[HAMMADDE KODU]],Tablo1[#All],3,0)," ")</f>
        <v xml:space="preserve"> </v>
      </c>
      <c r="Q166" s="63" t="str">
        <f>IFERROR(VLOOKUP(Tablo5[[#This Row],[HAMMADDE KODU]],Tablo1[#All],4,0)," ")</f>
        <v xml:space="preserve"> </v>
      </c>
      <c r="R166" s="66" t="str">
        <f>IFERROR(VLOOKUP(Tablo5[[#This Row],[ÜRÜN KODU]],'YMKODLARI '!$A$1:$K$348,5,0)," ")</f>
        <v xml:space="preserve"> </v>
      </c>
      <c r="S166" s="66" t="str">
        <f>IFERROR(VLOOKUP(Tablo5[[#This Row],[ÜRÜN KODU]],'YMKODLARI '!$A$1:$K$348,6,0)," ")</f>
        <v xml:space="preserve"> </v>
      </c>
      <c r="T166" s="63" t="str">
        <f>IFERROR(Tablo5[[#This Row],[YOLLUK HARİÇ BASKI GRAMI]]/Tablo5[[#This Row],[KALIP GÖZ ADEDİ]]," ")</f>
        <v xml:space="preserve"> </v>
      </c>
      <c r="U166" s="63" t="str">
        <f t="shared" si="16"/>
        <v xml:space="preserve"> </v>
      </c>
      <c r="V166" s="63"/>
      <c r="W166" s="63" t="str">
        <f t="shared" si="15"/>
        <v xml:space="preserve"> </v>
      </c>
      <c r="X166" s="13">
        <f t="shared" si="17"/>
        <v>24</v>
      </c>
      <c r="Y166" s="14">
        <f t="shared" si="18"/>
        <v>0</v>
      </c>
      <c r="Z166" s="63" t="str">
        <f t="shared" si="19"/>
        <v xml:space="preserve"> </v>
      </c>
      <c r="AA166" s="63" t="str">
        <f t="shared" si="20"/>
        <v xml:space="preserve"> </v>
      </c>
    </row>
    <row r="167" spans="2:27">
      <c r="B167" s="65"/>
      <c r="C167" s="10" t="str">
        <f>IFERROR(VLOOKUP(Tablo5[[#This Row],[ÜRÜN KODU]],'YMKODLARI '!$A$1:$K$348,2,0)," ")</f>
        <v xml:space="preserve"> </v>
      </c>
      <c r="E167" s="65"/>
      <c r="H167" s="66" t="str">
        <f>IFERROR(VLOOKUP(Tablo5[[#This Row],[ÜRÜN KODU]],'YMKODLARI '!$A$1:$K$348,3,0)," ")</f>
        <v xml:space="preserve"> </v>
      </c>
      <c r="I167" s="66" t="str">
        <f>IFERROR(VLOOKUP(Tablo5[[#This Row],[ÜRÜN KODU]],'YMKODLARI '!$A$1:$K$348,4,0)," ")</f>
        <v xml:space="preserve"> </v>
      </c>
      <c r="J167" s="63"/>
      <c r="K167" s="66" t="str">
        <f>IFERROR(VLOOKUP(Tablo5[[#This Row],[ÜRÜN KODU]],'YMKODLARI '!$A$1:$K$348,9,0)," ")</f>
        <v xml:space="preserve"> </v>
      </c>
      <c r="L167" s="63" t="str">
        <f>IFERROR(VLOOKUP(Tablo5[[#This Row],[BOYA KODU]],Tablo14[#All],4,0)," ")</f>
        <v xml:space="preserve"> </v>
      </c>
      <c r="M167" s="63" t="str">
        <f>IFERROR(VLOOKUP(Tablo5[[#This Row],[BOYA KODU]],Tablo14[#All],6,0)," ")</f>
        <v xml:space="preserve"> </v>
      </c>
      <c r="N167" s="63" t="str">
        <f t="shared" si="14"/>
        <v xml:space="preserve"> </v>
      </c>
      <c r="O167" s="66" t="str">
        <f>IFERROR(VLOOKUP(Tablo5[[#This Row],[ÜRÜN KODU]],'YMKODLARI '!$A$1:$K$348,8,0)," ")</f>
        <v xml:space="preserve"> </v>
      </c>
      <c r="P167" s="63" t="str">
        <f>IFERROR(VLOOKUP(Tablo5[[#This Row],[HAMMADDE KODU]],Tablo1[#All],3,0)," ")</f>
        <v xml:space="preserve"> </v>
      </c>
      <c r="Q167" s="63" t="str">
        <f>IFERROR(VLOOKUP(Tablo5[[#This Row],[HAMMADDE KODU]],Tablo1[#All],4,0)," ")</f>
        <v xml:space="preserve"> </v>
      </c>
      <c r="R167" s="66" t="str">
        <f>IFERROR(VLOOKUP(Tablo5[[#This Row],[ÜRÜN KODU]],'YMKODLARI '!$A$1:$K$348,5,0)," ")</f>
        <v xml:space="preserve"> </v>
      </c>
      <c r="S167" s="66" t="str">
        <f>IFERROR(VLOOKUP(Tablo5[[#This Row],[ÜRÜN KODU]],'YMKODLARI '!$A$1:$K$348,6,0)," ")</f>
        <v xml:space="preserve"> </v>
      </c>
      <c r="T167" s="63" t="str">
        <f>IFERROR(Tablo5[[#This Row],[YOLLUK HARİÇ BASKI GRAMI]]/Tablo5[[#This Row],[KALIP GÖZ ADEDİ]]," ")</f>
        <v xml:space="preserve"> </v>
      </c>
      <c r="U167" s="63" t="str">
        <f t="shared" si="16"/>
        <v xml:space="preserve"> </v>
      </c>
      <c r="V167" s="63"/>
      <c r="W167" s="63" t="str">
        <f t="shared" si="15"/>
        <v xml:space="preserve"> </v>
      </c>
      <c r="X167" s="13">
        <f t="shared" si="17"/>
        <v>24</v>
      </c>
      <c r="Y167" s="14">
        <f t="shared" si="18"/>
        <v>0</v>
      </c>
      <c r="Z167" s="63" t="str">
        <f t="shared" si="19"/>
        <v xml:space="preserve"> </v>
      </c>
      <c r="AA167" s="63" t="str">
        <f t="shared" si="20"/>
        <v xml:space="preserve"> </v>
      </c>
    </row>
    <row r="168" spans="2:27">
      <c r="B168" s="65"/>
      <c r="C168" s="10" t="str">
        <f>IFERROR(VLOOKUP(Tablo5[[#This Row],[ÜRÜN KODU]],'YMKODLARI '!$A$1:$K$348,2,0)," ")</f>
        <v xml:space="preserve"> </v>
      </c>
      <c r="E168" s="65"/>
      <c r="H168" s="66" t="str">
        <f>IFERROR(VLOOKUP(Tablo5[[#This Row],[ÜRÜN KODU]],'YMKODLARI '!$A$1:$K$348,3,0)," ")</f>
        <v xml:space="preserve"> </v>
      </c>
      <c r="I168" s="66" t="str">
        <f>IFERROR(VLOOKUP(Tablo5[[#This Row],[ÜRÜN KODU]],'YMKODLARI '!$A$1:$K$348,4,0)," ")</f>
        <v xml:space="preserve"> </v>
      </c>
      <c r="J168" s="63"/>
      <c r="K168" s="66" t="str">
        <f>IFERROR(VLOOKUP(Tablo5[[#This Row],[ÜRÜN KODU]],'YMKODLARI '!$A$1:$K$348,9,0)," ")</f>
        <v xml:space="preserve"> </v>
      </c>
      <c r="L168" s="63" t="str">
        <f>IFERROR(VLOOKUP(Tablo5[[#This Row],[BOYA KODU]],Tablo14[#All],4,0)," ")</f>
        <v xml:space="preserve"> </v>
      </c>
      <c r="M168" s="63" t="str">
        <f>IFERROR(VLOOKUP(Tablo5[[#This Row],[BOYA KODU]],Tablo14[#All],6,0)," ")</f>
        <v xml:space="preserve"> </v>
      </c>
      <c r="N168" s="63" t="str">
        <f t="shared" si="14"/>
        <v xml:space="preserve"> </v>
      </c>
      <c r="O168" s="66" t="str">
        <f>IFERROR(VLOOKUP(Tablo5[[#This Row],[ÜRÜN KODU]],'YMKODLARI '!$A$1:$K$348,8,0)," ")</f>
        <v xml:space="preserve"> </v>
      </c>
      <c r="P168" s="63" t="str">
        <f>IFERROR(VLOOKUP(Tablo5[[#This Row],[HAMMADDE KODU]],Tablo1[#All],3,0)," ")</f>
        <v xml:space="preserve"> </v>
      </c>
      <c r="Q168" s="63" t="str">
        <f>IFERROR(VLOOKUP(Tablo5[[#This Row],[HAMMADDE KODU]],Tablo1[#All],4,0)," ")</f>
        <v xml:space="preserve"> </v>
      </c>
      <c r="R168" s="66" t="str">
        <f>IFERROR(VLOOKUP(Tablo5[[#This Row],[ÜRÜN KODU]],'YMKODLARI '!$A$1:$K$348,5,0)," ")</f>
        <v xml:space="preserve"> </v>
      </c>
      <c r="S168" s="66" t="str">
        <f>IFERROR(VLOOKUP(Tablo5[[#This Row],[ÜRÜN KODU]],'YMKODLARI '!$A$1:$K$348,6,0)," ")</f>
        <v xml:space="preserve"> </v>
      </c>
      <c r="T168" s="63" t="str">
        <f>IFERROR(Tablo5[[#This Row],[YOLLUK HARİÇ BASKI GRAMI]]/Tablo5[[#This Row],[KALIP GÖZ ADEDİ]]," ")</f>
        <v xml:space="preserve"> </v>
      </c>
      <c r="U168" s="63" t="str">
        <f t="shared" si="16"/>
        <v xml:space="preserve"> </v>
      </c>
      <c r="V168" s="63"/>
      <c r="W168" s="63" t="str">
        <f t="shared" si="15"/>
        <v xml:space="preserve"> </v>
      </c>
      <c r="X168" s="13">
        <f t="shared" si="17"/>
        <v>24</v>
      </c>
      <c r="Y168" s="14">
        <f t="shared" si="18"/>
        <v>0</v>
      </c>
      <c r="Z168" s="63" t="str">
        <f t="shared" si="19"/>
        <v xml:space="preserve"> </v>
      </c>
      <c r="AA168" s="63" t="str">
        <f t="shared" si="20"/>
        <v xml:space="preserve"> </v>
      </c>
    </row>
    <row r="169" spans="2:27">
      <c r="B169" s="65"/>
      <c r="C169" s="10" t="str">
        <f>IFERROR(VLOOKUP(Tablo5[[#This Row],[ÜRÜN KODU]],'YMKODLARI '!$A$1:$K$348,2,0)," ")</f>
        <v xml:space="preserve"> </v>
      </c>
      <c r="E169" s="65"/>
      <c r="H169" s="66" t="str">
        <f>IFERROR(VLOOKUP(Tablo5[[#This Row],[ÜRÜN KODU]],'YMKODLARI '!$A$1:$K$348,3,0)," ")</f>
        <v xml:space="preserve"> </v>
      </c>
      <c r="I169" s="66" t="str">
        <f>IFERROR(VLOOKUP(Tablo5[[#This Row],[ÜRÜN KODU]],'YMKODLARI '!$A$1:$K$348,4,0)," ")</f>
        <v xml:space="preserve"> </v>
      </c>
      <c r="J169" s="63"/>
      <c r="K169" s="66" t="str">
        <f>IFERROR(VLOOKUP(Tablo5[[#This Row],[ÜRÜN KODU]],'YMKODLARI '!$A$1:$K$348,9,0)," ")</f>
        <v xml:space="preserve"> </v>
      </c>
      <c r="L169" s="63" t="str">
        <f>IFERROR(VLOOKUP(Tablo5[[#This Row],[BOYA KODU]],Tablo14[#All],4,0)," ")</f>
        <v xml:space="preserve"> </v>
      </c>
      <c r="M169" s="63" t="str">
        <f>IFERROR(VLOOKUP(Tablo5[[#This Row],[BOYA KODU]],Tablo14[#All],6,0)," ")</f>
        <v xml:space="preserve"> </v>
      </c>
      <c r="N169" s="63" t="str">
        <f t="shared" si="14"/>
        <v xml:space="preserve"> </v>
      </c>
      <c r="O169" s="66" t="str">
        <f>IFERROR(VLOOKUP(Tablo5[[#This Row],[ÜRÜN KODU]],'YMKODLARI '!$A$1:$K$348,8,0)," ")</f>
        <v xml:space="preserve"> </v>
      </c>
      <c r="P169" s="63" t="str">
        <f>IFERROR(VLOOKUP(Tablo5[[#This Row],[HAMMADDE KODU]],Tablo1[#All],3,0)," ")</f>
        <v xml:space="preserve"> </v>
      </c>
      <c r="Q169" s="63" t="str">
        <f>IFERROR(VLOOKUP(Tablo5[[#This Row],[HAMMADDE KODU]],Tablo1[#All],4,0)," ")</f>
        <v xml:space="preserve"> </v>
      </c>
      <c r="R169" s="66" t="str">
        <f>IFERROR(VLOOKUP(Tablo5[[#This Row],[ÜRÜN KODU]],'YMKODLARI '!$A$1:$K$348,5,0)," ")</f>
        <v xml:space="preserve"> </v>
      </c>
      <c r="S169" s="66" t="str">
        <f>IFERROR(VLOOKUP(Tablo5[[#This Row],[ÜRÜN KODU]],'YMKODLARI '!$A$1:$K$348,6,0)," ")</f>
        <v xml:space="preserve"> </v>
      </c>
      <c r="T169" s="63" t="str">
        <f>IFERROR(Tablo5[[#This Row],[YOLLUK HARİÇ BASKI GRAMI]]/Tablo5[[#This Row],[KALIP GÖZ ADEDİ]]," ")</f>
        <v xml:space="preserve"> </v>
      </c>
      <c r="U169" s="63" t="str">
        <f t="shared" si="16"/>
        <v xml:space="preserve"> </v>
      </c>
      <c r="V169" s="63"/>
      <c r="W169" s="63" t="str">
        <f t="shared" si="15"/>
        <v xml:space="preserve"> </v>
      </c>
      <c r="X169" s="13">
        <f t="shared" si="17"/>
        <v>24</v>
      </c>
      <c r="Y169" s="14">
        <f t="shared" si="18"/>
        <v>0</v>
      </c>
      <c r="Z169" s="63" t="str">
        <f t="shared" si="19"/>
        <v xml:space="preserve"> </v>
      </c>
      <c r="AA169" s="63" t="str">
        <f t="shared" si="20"/>
        <v xml:space="preserve"> </v>
      </c>
    </row>
    <row r="170" spans="2:27">
      <c r="B170" s="65"/>
      <c r="C170" s="10" t="str">
        <f>IFERROR(VLOOKUP(Tablo5[[#This Row],[ÜRÜN KODU]],'YMKODLARI '!$A$1:$K$348,2,0)," ")</f>
        <v xml:space="preserve"> </v>
      </c>
      <c r="E170" s="65"/>
      <c r="H170" s="66" t="str">
        <f>IFERROR(VLOOKUP(Tablo5[[#This Row],[ÜRÜN KODU]],'YMKODLARI '!$A$1:$K$348,3,0)," ")</f>
        <v xml:space="preserve"> </v>
      </c>
      <c r="I170" s="66" t="str">
        <f>IFERROR(VLOOKUP(Tablo5[[#This Row],[ÜRÜN KODU]],'YMKODLARI '!$A$1:$K$348,4,0)," ")</f>
        <v xml:space="preserve"> </v>
      </c>
      <c r="J170" s="63"/>
      <c r="K170" s="66" t="str">
        <f>IFERROR(VLOOKUP(Tablo5[[#This Row],[ÜRÜN KODU]],'YMKODLARI '!$A$1:$K$348,9,0)," ")</f>
        <v xml:space="preserve"> </v>
      </c>
      <c r="L170" s="63" t="str">
        <f>IFERROR(VLOOKUP(Tablo5[[#This Row],[BOYA KODU]],Tablo14[#All],4,0)," ")</f>
        <v xml:space="preserve"> </v>
      </c>
      <c r="M170" s="63" t="str">
        <f>IFERROR(VLOOKUP(Tablo5[[#This Row],[BOYA KODU]],Tablo14[#All],6,0)," ")</f>
        <v xml:space="preserve"> </v>
      </c>
      <c r="N170" s="63" t="str">
        <f t="shared" si="14"/>
        <v xml:space="preserve"> </v>
      </c>
      <c r="O170" s="66" t="str">
        <f>IFERROR(VLOOKUP(Tablo5[[#This Row],[ÜRÜN KODU]],'YMKODLARI '!$A$1:$K$348,8,0)," ")</f>
        <v xml:space="preserve"> </v>
      </c>
      <c r="P170" s="63" t="str">
        <f>IFERROR(VLOOKUP(Tablo5[[#This Row],[HAMMADDE KODU]],Tablo1[#All],3,0)," ")</f>
        <v xml:space="preserve"> </v>
      </c>
      <c r="Q170" s="63" t="str">
        <f>IFERROR(VLOOKUP(Tablo5[[#This Row],[HAMMADDE KODU]],Tablo1[#All],4,0)," ")</f>
        <v xml:space="preserve"> </v>
      </c>
      <c r="R170" s="66" t="str">
        <f>IFERROR(VLOOKUP(Tablo5[[#This Row],[ÜRÜN KODU]],'YMKODLARI '!$A$1:$K$348,5,0)," ")</f>
        <v xml:space="preserve"> </v>
      </c>
      <c r="S170" s="66" t="str">
        <f>IFERROR(VLOOKUP(Tablo5[[#This Row],[ÜRÜN KODU]],'YMKODLARI '!$A$1:$K$348,6,0)," ")</f>
        <v xml:space="preserve"> </v>
      </c>
      <c r="T170" s="63" t="str">
        <f>IFERROR(Tablo5[[#This Row],[YOLLUK HARİÇ BASKI GRAMI]]/Tablo5[[#This Row],[KALIP GÖZ ADEDİ]]," ")</f>
        <v xml:space="preserve"> </v>
      </c>
      <c r="U170" s="63" t="str">
        <f t="shared" si="16"/>
        <v xml:space="preserve"> </v>
      </c>
      <c r="V170" s="63"/>
      <c r="W170" s="63" t="str">
        <f t="shared" si="15"/>
        <v xml:space="preserve"> </v>
      </c>
      <c r="X170" s="13">
        <f t="shared" si="17"/>
        <v>24</v>
      </c>
      <c r="Y170" s="14">
        <f t="shared" si="18"/>
        <v>0</v>
      </c>
      <c r="Z170" s="63" t="str">
        <f t="shared" si="19"/>
        <v xml:space="preserve"> </v>
      </c>
      <c r="AA170" s="63" t="str">
        <f t="shared" si="20"/>
        <v xml:space="preserve"> </v>
      </c>
    </row>
    <row r="171" spans="2:27">
      <c r="B171" s="65"/>
      <c r="C171" s="10" t="str">
        <f>IFERROR(VLOOKUP(Tablo5[[#This Row],[ÜRÜN KODU]],'YMKODLARI '!$A$1:$K$348,2,0)," ")</f>
        <v xml:space="preserve"> </v>
      </c>
      <c r="E171" s="65"/>
      <c r="H171" s="66" t="str">
        <f>IFERROR(VLOOKUP(Tablo5[[#This Row],[ÜRÜN KODU]],'YMKODLARI '!$A$1:$K$348,3,0)," ")</f>
        <v xml:space="preserve"> </v>
      </c>
      <c r="I171" s="66" t="str">
        <f>IFERROR(VLOOKUP(Tablo5[[#This Row],[ÜRÜN KODU]],'YMKODLARI '!$A$1:$K$348,4,0)," ")</f>
        <v xml:space="preserve"> </v>
      </c>
      <c r="J171" s="63"/>
      <c r="K171" s="66" t="str">
        <f>IFERROR(VLOOKUP(Tablo5[[#This Row],[ÜRÜN KODU]],'YMKODLARI '!$A$1:$K$348,9,0)," ")</f>
        <v xml:space="preserve"> </v>
      </c>
      <c r="L171" s="63" t="str">
        <f>IFERROR(VLOOKUP(Tablo5[[#This Row],[BOYA KODU]],Tablo14[#All],4,0)," ")</f>
        <v xml:space="preserve"> </v>
      </c>
      <c r="M171" s="63" t="str">
        <f>IFERROR(VLOOKUP(Tablo5[[#This Row],[BOYA KODU]],Tablo14[#All],6,0)," ")</f>
        <v xml:space="preserve"> </v>
      </c>
      <c r="N171" s="63" t="str">
        <f t="shared" si="14"/>
        <v xml:space="preserve"> </v>
      </c>
      <c r="O171" s="66" t="str">
        <f>IFERROR(VLOOKUP(Tablo5[[#This Row],[ÜRÜN KODU]],'YMKODLARI '!$A$1:$K$348,8,0)," ")</f>
        <v xml:space="preserve"> </v>
      </c>
      <c r="P171" s="63" t="str">
        <f>IFERROR(VLOOKUP(Tablo5[[#This Row],[HAMMADDE KODU]],Tablo1[#All],3,0)," ")</f>
        <v xml:space="preserve"> </v>
      </c>
      <c r="Q171" s="63" t="str">
        <f>IFERROR(VLOOKUP(Tablo5[[#This Row],[HAMMADDE KODU]],Tablo1[#All],4,0)," ")</f>
        <v xml:space="preserve"> </v>
      </c>
      <c r="R171" s="66" t="str">
        <f>IFERROR(VLOOKUP(Tablo5[[#This Row],[ÜRÜN KODU]],'YMKODLARI '!$A$1:$K$348,5,0)," ")</f>
        <v xml:space="preserve"> </v>
      </c>
      <c r="S171" s="66" t="str">
        <f>IFERROR(VLOOKUP(Tablo5[[#This Row],[ÜRÜN KODU]],'YMKODLARI '!$A$1:$K$348,6,0)," ")</f>
        <v xml:space="preserve"> </v>
      </c>
      <c r="T171" s="63" t="str">
        <f>IFERROR(Tablo5[[#This Row],[YOLLUK HARİÇ BASKI GRAMI]]/Tablo5[[#This Row],[KALIP GÖZ ADEDİ]]," ")</f>
        <v xml:space="preserve"> </v>
      </c>
      <c r="U171" s="63" t="str">
        <f t="shared" si="16"/>
        <v xml:space="preserve"> </v>
      </c>
      <c r="V171" s="63"/>
      <c r="W171" s="63" t="str">
        <f t="shared" si="15"/>
        <v xml:space="preserve"> </v>
      </c>
      <c r="X171" s="13">
        <f t="shared" si="17"/>
        <v>24</v>
      </c>
      <c r="Y171" s="14">
        <f t="shared" si="18"/>
        <v>0</v>
      </c>
      <c r="Z171" s="63" t="str">
        <f t="shared" si="19"/>
        <v xml:space="preserve"> </v>
      </c>
      <c r="AA171" s="63" t="str">
        <f t="shared" si="20"/>
        <v xml:space="preserve"> </v>
      </c>
    </row>
    <row r="172" spans="2:27">
      <c r="C172" s="10" t="str">
        <f>IFERROR(VLOOKUP(Tablo5[[#This Row],[ÜRÜN KODU]],'YMKODLARI '!$A$1:$K$348,2,0)," ")</f>
        <v xml:space="preserve"> </v>
      </c>
      <c r="E172" s="63"/>
      <c r="H172" s="66" t="str">
        <f>IFERROR(VLOOKUP(Tablo5[[#This Row],[ÜRÜN KODU]],'YMKODLARI '!$A$1:$K$348,3,0)," ")</f>
        <v xml:space="preserve"> </v>
      </c>
      <c r="I172" s="66" t="str">
        <f>IFERROR(VLOOKUP(Tablo5[[#This Row],[ÜRÜN KODU]],'YMKODLARI '!$A$1:$K$348,4,0)," ")</f>
        <v xml:space="preserve"> </v>
      </c>
      <c r="J172" s="63"/>
      <c r="K172" s="66" t="str">
        <f>IFERROR(VLOOKUP(Tablo5[[#This Row],[ÜRÜN KODU]],'YMKODLARI '!$A$1:$K$348,9,0)," ")</f>
        <v xml:space="preserve"> </v>
      </c>
      <c r="L172" s="63" t="str">
        <f>IFERROR(VLOOKUP(Tablo5[[#This Row],[BOYA KODU]],Tablo14[#All],4,0)," ")</f>
        <v xml:space="preserve"> </v>
      </c>
      <c r="M172" s="63" t="str">
        <f>IFERROR(VLOOKUP(Tablo5[[#This Row],[BOYA KODU]],Tablo14[#All],6,0)," ")</f>
        <v xml:space="preserve"> </v>
      </c>
      <c r="N172" s="63" t="str">
        <f t="shared" si="14"/>
        <v xml:space="preserve"> </v>
      </c>
      <c r="O172" s="66" t="str">
        <f>IFERROR(VLOOKUP(Tablo5[[#This Row],[ÜRÜN KODU]],'YMKODLARI '!$A$1:$K$348,8,0)," ")</f>
        <v xml:space="preserve"> </v>
      </c>
      <c r="P172" s="63" t="str">
        <f>IFERROR(VLOOKUP(Tablo5[[#This Row],[HAMMADDE KODU]],Tablo1[#All],3,0)," ")</f>
        <v xml:space="preserve"> </v>
      </c>
      <c r="Q172" s="63" t="str">
        <f>IFERROR(VLOOKUP(Tablo5[[#This Row],[HAMMADDE KODU]],Tablo1[#All],4,0)," ")</f>
        <v xml:space="preserve"> </v>
      </c>
      <c r="R172" s="66" t="str">
        <f>IFERROR(VLOOKUP(Tablo5[[#This Row],[ÜRÜN KODU]],'YMKODLARI '!$A$1:$K$348,5,0)," ")</f>
        <v xml:space="preserve"> </v>
      </c>
      <c r="S172" s="66" t="str">
        <f>IFERROR(VLOOKUP(Tablo5[[#This Row],[ÜRÜN KODU]],'YMKODLARI '!$A$1:$K$348,6,0)," ")</f>
        <v xml:space="preserve"> </v>
      </c>
      <c r="T172" s="63" t="str">
        <f>IFERROR(Tablo5[[#This Row],[YOLLUK HARİÇ BASKI GRAMI]]/Tablo5[[#This Row],[KALIP GÖZ ADEDİ]]," ")</f>
        <v xml:space="preserve"> </v>
      </c>
      <c r="U172" s="63" t="str">
        <f t="shared" si="16"/>
        <v xml:space="preserve"> </v>
      </c>
      <c r="V172" s="63"/>
      <c r="W172" s="63" t="str">
        <f t="shared" si="15"/>
        <v xml:space="preserve"> </v>
      </c>
      <c r="X172" s="13">
        <f t="shared" si="17"/>
        <v>24</v>
      </c>
      <c r="Y172" s="14">
        <f t="shared" si="18"/>
        <v>0</v>
      </c>
      <c r="Z172" s="63" t="str">
        <f t="shared" si="19"/>
        <v xml:space="preserve"> </v>
      </c>
      <c r="AA172" s="63" t="str">
        <f t="shared" si="20"/>
        <v xml:space="preserve"> </v>
      </c>
    </row>
    <row r="173" spans="2:27">
      <c r="C173" s="10" t="str">
        <f>IFERROR(VLOOKUP(Tablo5[[#This Row],[ÜRÜN KODU]],'YMKODLARI '!$A$1:$K$348,2,0)," ")</f>
        <v xml:space="preserve"> </v>
      </c>
      <c r="E173" s="63"/>
      <c r="H173" s="66" t="str">
        <f>IFERROR(VLOOKUP(Tablo5[[#This Row],[ÜRÜN KODU]],'YMKODLARI '!$A$1:$K$348,3,0)," ")</f>
        <v xml:space="preserve"> </v>
      </c>
      <c r="I173" s="66" t="str">
        <f>IFERROR(VLOOKUP(Tablo5[[#This Row],[ÜRÜN KODU]],'YMKODLARI '!$A$1:$K$348,4,0)," ")</f>
        <v xml:space="preserve"> </v>
      </c>
      <c r="J173" s="63"/>
      <c r="K173" s="66" t="str">
        <f>IFERROR(VLOOKUP(Tablo5[[#This Row],[ÜRÜN KODU]],'YMKODLARI '!$A$1:$K$348,9,0)," ")</f>
        <v xml:space="preserve"> </v>
      </c>
      <c r="L173" s="63" t="str">
        <f>IFERROR(VLOOKUP(Tablo5[[#This Row],[BOYA KODU]],Tablo14[#All],4,0)," ")</f>
        <v xml:space="preserve"> </v>
      </c>
      <c r="M173" s="63" t="str">
        <f>IFERROR(VLOOKUP(Tablo5[[#This Row],[BOYA KODU]],Tablo14[#All],6,0)," ")</f>
        <v xml:space="preserve"> </v>
      </c>
      <c r="N173" s="63" t="str">
        <f t="shared" si="14"/>
        <v xml:space="preserve"> </v>
      </c>
      <c r="O173" s="66" t="str">
        <f>IFERROR(VLOOKUP(Tablo5[[#This Row],[ÜRÜN KODU]],'YMKODLARI '!$A$1:$K$348,8,0)," ")</f>
        <v xml:space="preserve"> </v>
      </c>
      <c r="P173" s="63" t="str">
        <f>IFERROR(VLOOKUP(Tablo5[[#This Row],[HAMMADDE KODU]],Tablo1[#All],3,0)," ")</f>
        <v xml:space="preserve"> </v>
      </c>
      <c r="Q173" s="63" t="str">
        <f>IFERROR(VLOOKUP(Tablo5[[#This Row],[HAMMADDE KODU]],Tablo1[#All],4,0)," ")</f>
        <v xml:space="preserve"> </v>
      </c>
      <c r="R173" s="66" t="str">
        <f>IFERROR(VLOOKUP(Tablo5[[#This Row],[ÜRÜN KODU]],'YMKODLARI '!$A$1:$K$348,5,0)," ")</f>
        <v xml:space="preserve"> </v>
      </c>
      <c r="S173" s="66" t="str">
        <f>IFERROR(VLOOKUP(Tablo5[[#This Row],[ÜRÜN KODU]],'YMKODLARI '!$A$1:$K$348,6,0)," ")</f>
        <v xml:space="preserve"> </v>
      </c>
      <c r="T173" s="63" t="str">
        <f>IFERROR(Tablo5[[#This Row],[YOLLUK HARİÇ BASKI GRAMI]]/Tablo5[[#This Row],[KALIP GÖZ ADEDİ]]," ")</f>
        <v xml:space="preserve"> </v>
      </c>
      <c r="U173" s="63" t="str">
        <f t="shared" si="16"/>
        <v xml:space="preserve"> </v>
      </c>
      <c r="V173" s="63"/>
      <c r="W173" s="63" t="str">
        <f t="shared" si="15"/>
        <v xml:space="preserve"> </v>
      </c>
      <c r="X173" s="13">
        <f t="shared" si="17"/>
        <v>24</v>
      </c>
      <c r="Y173" s="14">
        <f t="shared" si="18"/>
        <v>0</v>
      </c>
      <c r="Z173" s="63" t="str">
        <f t="shared" si="19"/>
        <v xml:space="preserve"> </v>
      </c>
      <c r="AA173" s="63" t="str">
        <f t="shared" si="20"/>
        <v xml:space="preserve"> </v>
      </c>
    </row>
    <row r="174" spans="2:27">
      <c r="C174" s="10" t="str">
        <f>IFERROR(VLOOKUP(Tablo5[[#This Row],[ÜRÜN KODU]],'YMKODLARI '!$A$1:$K$348,2,0)," ")</f>
        <v xml:space="preserve"> </v>
      </c>
      <c r="E174" s="63"/>
      <c r="H174" s="66" t="str">
        <f>IFERROR(VLOOKUP(Tablo5[[#This Row],[ÜRÜN KODU]],'YMKODLARI '!$A$1:$K$348,3,0)," ")</f>
        <v xml:space="preserve"> </v>
      </c>
      <c r="I174" s="66" t="str">
        <f>IFERROR(VLOOKUP(Tablo5[[#This Row],[ÜRÜN KODU]],'YMKODLARI '!$A$1:$K$348,4,0)," ")</f>
        <v xml:space="preserve"> </v>
      </c>
      <c r="J174" s="63"/>
      <c r="K174" s="66" t="str">
        <f>IFERROR(VLOOKUP(Tablo5[[#This Row],[ÜRÜN KODU]],'YMKODLARI '!$A$1:$K$348,9,0)," ")</f>
        <v xml:space="preserve"> </v>
      </c>
      <c r="L174" s="63" t="str">
        <f>IFERROR(VLOOKUP(Tablo5[[#This Row],[BOYA KODU]],Tablo14[#All],4,0)," ")</f>
        <v xml:space="preserve"> </v>
      </c>
      <c r="M174" s="63" t="str">
        <f>IFERROR(VLOOKUP(Tablo5[[#This Row],[BOYA KODU]],Tablo14[#All],6,0)," ")</f>
        <v xml:space="preserve"> </v>
      </c>
      <c r="N174" s="63" t="str">
        <f t="shared" si="14"/>
        <v xml:space="preserve"> </v>
      </c>
      <c r="O174" s="66" t="str">
        <f>IFERROR(VLOOKUP(Tablo5[[#This Row],[ÜRÜN KODU]],'YMKODLARI '!$A$1:$K$348,8,0)," ")</f>
        <v xml:space="preserve"> </v>
      </c>
      <c r="P174" s="63" t="str">
        <f>IFERROR(VLOOKUP(Tablo5[[#This Row],[HAMMADDE KODU]],Tablo1[#All],3,0)," ")</f>
        <v xml:space="preserve"> </v>
      </c>
      <c r="Q174" s="63" t="str">
        <f>IFERROR(VLOOKUP(Tablo5[[#This Row],[HAMMADDE KODU]],Tablo1[#All],4,0)," ")</f>
        <v xml:space="preserve"> </v>
      </c>
      <c r="R174" s="66" t="str">
        <f>IFERROR(VLOOKUP(Tablo5[[#This Row],[ÜRÜN KODU]],'YMKODLARI '!$A$1:$K$348,5,0)," ")</f>
        <v xml:space="preserve"> </v>
      </c>
      <c r="S174" s="66" t="str">
        <f>IFERROR(VLOOKUP(Tablo5[[#This Row],[ÜRÜN KODU]],'YMKODLARI '!$A$1:$K$348,6,0)," ")</f>
        <v xml:space="preserve"> </v>
      </c>
      <c r="T174" s="63" t="str">
        <f>IFERROR(Tablo5[[#This Row],[YOLLUK HARİÇ BASKI GRAMI]]/Tablo5[[#This Row],[KALIP GÖZ ADEDİ]]," ")</f>
        <v xml:space="preserve"> </v>
      </c>
      <c r="U174" s="63" t="str">
        <f t="shared" si="16"/>
        <v xml:space="preserve"> </v>
      </c>
      <c r="V174" s="63"/>
      <c r="W174" s="63" t="str">
        <f t="shared" si="15"/>
        <v xml:space="preserve"> </v>
      </c>
      <c r="X174" s="13">
        <f t="shared" si="17"/>
        <v>24</v>
      </c>
      <c r="Y174" s="14">
        <f t="shared" si="18"/>
        <v>0</v>
      </c>
      <c r="Z174" s="63" t="str">
        <f t="shared" si="19"/>
        <v xml:space="preserve"> </v>
      </c>
      <c r="AA174" s="63" t="str">
        <f t="shared" si="20"/>
        <v xml:space="preserve"> </v>
      </c>
    </row>
    <row r="175" spans="2:27">
      <c r="C175" s="10" t="str">
        <f>IFERROR(VLOOKUP(Tablo5[[#This Row],[ÜRÜN KODU]],'YMKODLARI '!$A$1:$K$348,2,0)," ")</f>
        <v xml:space="preserve"> </v>
      </c>
      <c r="E175" s="63"/>
      <c r="H175" s="66" t="str">
        <f>IFERROR(VLOOKUP(Tablo5[[#This Row],[ÜRÜN KODU]],'YMKODLARI '!$A$1:$K$348,3,0)," ")</f>
        <v xml:space="preserve"> </v>
      </c>
      <c r="I175" s="66" t="str">
        <f>IFERROR(VLOOKUP(Tablo5[[#This Row],[ÜRÜN KODU]],'YMKODLARI '!$A$1:$K$348,4,0)," ")</f>
        <v xml:space="preserve"> </v>
      </c>
      <c r="J175" s="63"/>
      <c r="K175" s="66" t="str">
        <f>IFERROR(VLOOKUP(Tablo5[[#This Row],[ÜRÜN KODU]],'YMKODLARI '!$A$1:$K$348,9,0)," ")</f>
        <v xml:space="preserve"> </v>
      </c>
      <c r="L175" s="63" t="str">
        <f>IFERROR(VLOOKUP(Tablo5[[#This Row],[BOYA KODU]],Tablo14[#All],4,0)," ")</f>
        <v xml:space="preserve"> </v>
      </c>
      <c r="M175" s="63" t="str">
        <f>IFERROR(VLOOKUP(Tablo5[[#This Row],[BOYA KODU]],Tablo14[#All],6,0)," ")</f>
        <v xml:space="preserve"> </v>
      </c>
      <c r="N175" s="63" t="str">
        <f t="shared" si="14"/>
        <v xml:space="preserve"> </v>
      </c>
      <c r="O175" s="66" t="str">
        <f>IFERROR(VLOOKUP(Tablo5[[#This Row],[ÜRÜN KODU]],'YMKODLARI '!$A$1:$K$348,8,0)," ")</f>
        <v xml:space="preserve"> </v>
      </c>
      <c r="P175" s="63" t="str">
        <f>IFERROR(VLOOKUP(Tablo5[[#This Row],[HAMMADDE KODU]],Tablo1[#All],3,0)," ")</f>
        <v xml:space="preserve"> </v>
      </c>
      <c r="Q175" s="63" t="str">
        <f>IFERROR(VLOOKUP(Tablo5[[#This Row],[HAMMADDE KODU]],Tablo1[#All],4,0)," ")</f>
        <v xml:space="preserve"> </v>
      </c>
      <c r="R175" s="66" t="str">
        <f>IFERROR(VLOOKUP(Tablo5[[#This Row],[ÜRÜN KODU]],'YMKODLARI '!$A$1:$K$348,5,0)," ")</f>
        <v xml:space="preserve"> </v>
      </c>
      <c r="S175" s="66" t="str">
        <f>IFERROR(VLOOKUP(Tablo5[[#This Row],[ÜRÜN KODU]],'YMKODLARI '!$A$1:$K$348,6,0)," ")</f>
        <v xml:space="preserve"> </v>
      </c>
      <c r="T175" s="63" t="str">
        <f>IFERROR(Tablo5[[#This Row],[YOLLUK HARİÇ BASKI GRAMI]]/Tablo5[[#This Row],[KALIP GÖZ ADEDİ]]," ")</f>
        <v xml:space="preserve"> </v>
      </c>
      <c r="U175" s="63" t="str">
        <f t="shared" si="16"/>
        <v xml:space="preserve"> </v>
      </c>
      <c r="V175" s="63"/>
      <c r="W175" s="63" t="str">
        <f t="shared" si="15"/>
        <v xml:space="preserve"> </v>
      </c>
      <c r="X175" s="13">
        <f t="shared" si="17"/>
        <v>24</v>
      </c>
      <c r="Y175" s="14">
        <f t="shared" si="18"/>
        <v>0</v>
      </c>
      <c r="Z175" s="63" t="str">
        <f t="shared" si="19"/>
        <v xml:space="preserve"> </v>
      </c>
      <c r="AA175" s="63" t="str">
        <f t="shared" si="20"/>
        <v xml:space="preserve"> </v>
      </c>
    </row>
    <row r="176" spans="2:27">
      <c r="C176" s="10" t="str">
        <f>IFERROR(VLOOKUP(Tablo5[[#This Row],[ÜRÜN KODU]],'YMKODLARI '!$A$1:$K$348,2,0)," ")</f>
        <v xml:space="preserve"> </v>
      </c>
      <c r="E176" s="63"/>
      <c r="H176" s="66" t="str">
        <f>IFERROR(VLOOKUP(Tablo5[[#This Row],[ÜRÜN KODU]],'YMKODLARI '!$A$1:$K$348,3,0)," ")</f>
        <v xml:space="preserve"> </v>
      </c>
      <c r="I176" s="66" t="str">
        <f>IFERROR(VLOOKUP(Tablo5[[#This Row],[ÜRÜN KODU]],'YMKODLARI '!$A$1:$K$348,4,0)," ")</f>
        <v xml:space="preserve"> </v>
      </c>
      <c r="J176" s="63"/>
      <c r="K176" s="66" t="str">
        <f>IFERROR(VLOOKUP(Tablo5[[#This Row],[ÜRÜN KODU]],'YMKODLARI '!$A$1:$K$348,9,0)," ")</f>
        <v xml:space="preserve"> </v>
      </c>
      <c r="L176" s="63" t="str">
        <f>IFERROR(VLOOKUP(Tablo5[[#This Row],[BOYA KODU]],Tablo14[#All],4,0)," ")</f>
        <v xml:space="preserve"> </v>
      </c>
      <c r="M176" s="63" t="str">
        <f>IFERROR(VLOOKUP(Tablo5[[#This Row],[BOYA KODU]],Tablo14[#All],6,0)," ")</f>
        <v xml:space="preserve"> </v>
      </c>
      <c r="N176" s="63" t="str">
        <f t="shared" si="14"/>
        <v xml:space="preserve"> </v>
      </c>
      <c r="O176" s="66" t="str">
        <f>IFERROR(VLOOKUP(Tablo5[[#This Row],[ÜRÜN KODU]],'YMKODLARI '!$A$1:$K$348,8,0)," ")</f>
        <v xml:space="preserve"> </v>
      </c>
      <c r="P176" s="63" t="str">
        <f>IFERROR(VLOOKUP(Tablo5[[#This Row],[HAMMADDE KODU]],Tablo1[#All],3,0)," ")</f>
        <v xml:space="preserve"> </v>
      </c>
      <c r="Q176" s="63" t="str">
        <f>IFERROR(VLOOKUP(Tablo5[[#This Row],[HAMMADDE KODU]],Tablo1[#All],4,0)," ")</f>
        <v xml:space="preserve"> </v>
      </c>
      <c r="R176" s="66" t="str">
        <f>IFERROR(VLOOKUP(Tablo5[[#This Row],[ÜRÜN KODU]],'YMKODLARI '!$A$1:$K$348,5,0)," ")</f>
        <v xml:space="preserve"> </v>
      </c>
      <c r="S176" s="66" t="str">
        <f>IFERROR(VLOOKUP(Tablo5[[#This Row],[ÜRÜN KODU]],'YMKODLARI '!$A$1:$K$348,6,0)," ")</f>
        <v xml:space="preserve"> </v>
      </c>
      <c r="T176" s="63" t="str">
        <f>IFERROR(Tablo5[[#This Row],[YOLLUK HARİÇ BASKI GRAMI]]/Tablo5[[#This Row],[KALIP GÖZ ADEDİ]]," ")</f>
        <v xml:space="preserve"> </v>
      </c>
      <c r="U176" s="63" t="str">
        <f t="shared" si="16"/>
        <v xml:space="preserve"> </v>
      </c>
      <c r="V176" s="63"/>
      <c r="W176" s="63" t="str">
        <f t="shared" si="15"/>
        <v xml:space="preserve"> </v>
      </c>
      <c r="X176" s="13">
        <f t="shared" si="17"/>
        <v>24</v>
      </c>
      <c r="Y176" s="14">
        <f t="shared" si="18"/>
        <v>0</v>
      </c>
      <c r="Z176" s="63" t="str">
        <f t="shared" si="19"/>
        <v xml:space="preserve"> </v>
      </c>
      <c r="AA176" s="63" t="str">
        <f t="shared" si="20"/>
        <v xml:space="preserve"> </v>
      </c>
    </row>
    <row r="177" spans="3:27">
      <c r="C177" s="10" t="str">
        <f>IFERROR(VLOOKUP(Tablo5[[#This Row],[ÜRÜN KODU]],'YMKODLARI '!$A$1:$K$348,2,0)," ")</f>
        <v xml:space="preserve"> </v>
      </c>
      <c r="E177" s="63"/>
      <c r="H177" s="66" t="str">
        <f>IFERROR(VLOOKUP(Tablo5[[#This Row],[ÜRÜN KODU]],'YMKODLARI '!$A$1:$K$348,3,0)," ")</f>
        <v xml:space="preserve"> </v>
      </c>
      <c r="I177" s="66" t="str">
        <f>IFERROR(VLOOKUP(Tablo5[[#This Row],[ÜRÜN KODU]],'YMKODLARI '!$A$1:$K$348,4,0)," ")</f>
        <v xml:space="preserve"> </v>
      </c>
      <c r="J177" s="63"/>
      <c r="K177" s="66" t="str">
        <f>IFERROR(VLOOKUP(Tablo5[[#This Row],[ÜRÜN KODU]],'YMKODLARI '!$A$1:$K$348,9,0)," ")</f>
        <v xml:space="preserve"> </v>
      </c>
      <c r="L177" s="63" t="str">
        <f>IFERROR(VLOOKUP(Tablo5[[#This Row],[BOYA KODU]],Tablo14[#All],4,0)," ")</f>
        <v xml:space="preserve"> </v>
      </c>
      <c r="M177" s="63" t="str">
        <f>IFERROR(VLOOKUP(Tablo5[[#This Row],[BOYA KODU]],Tablo14[#All],6,0)," ")</f>
        <v xml:space="preserve"> </v>
      </c>
      <c r="N177" s="63" t="str">
        <f t="shared" si="14"/>
        <v xml:space="preserve"> </v>
      </c>
      <c r="O177" s="66" t="str">
        <f>IFERROR(VLOOKUP(Tablo5[[#This Row],[ÜRÜN KODU]],'YMKODLARI '!$A$1:$K$348,8,0)," ")</f>
        <v xml:space="preserve"> </v>
      </c>
      <c r="P177" s="63" t="str">
        <f>IFERROR(VLOOKUP(Tablo5[[#This Row],[HAMMADDE KODU]],Tablo1[#All],3,0)," ")</f>
        <v xml:space="preserve"> </v>
      </c>
      <c r="Q177" s="63" t="str">
        <f>IFERROR(VLOOKUP(Tablo5[[#This Row],[HAMMADDE KODU]],Tablo1[#All],4,0)," ")</f>
        <v xml:space="preserve"> </v>
      </c>
      <c r="R177" s="66" t="str">
        <f>IFERROR(VLOOKUP(Tablo5[[#This Row],[ÜRÜN KODU]],'YMKODLARI '!$A$1:$K$348,5,0)," ")</f>
        <v xml:space="preserve"> </v>
      </c>
      <c r="S177" s="66" t="str">
        <f>IFERROR(VLOOKUP(Tablo5[[#This Row],[ÜRÜN KODU]],'YMKODLARI '!$A$1:$K$348,6,0)," ")</f>
        <v xml:space="preserve"> </v>
      </c>
      <c r="T177" s="63" t="str">
        <f>IFERROR(Tablo5[[#This Row],[YOLLUK HARİÇ BASKI GRAMI]]/Tablo5[[#This Row],[KALIP GÖZ ADEDİ]]," ")</f>
        <v xml:space="preserve"> </v>
      </c>
      <c r="U177" s="63" t="str">
        <f t="shared" si="16"/>
        <v xml:space="preserve"> </v>
      </c>
      <c r="V177" s="63"/>
      <c r="W177" s="63" t="str">
        <f t="shared" si="15"/>
        <v xml:space="preserve"> </v>
      </c>
      <c r="X177" s="13">
        <f t="shared" si="17"/>
        <v>24</v>
      </c>
      <c r="Y177" s="14">
        <f t="shared" si="18"/>
        <v>0</v>
      </c>
      <c r="Z177" s="63" t="str">
        <f t="shared" si="19"/>
        <v xml:space="preserve"> </v>
      </c>
      <c r="AA177" s="63" t="str">
        <f t="shared" si="20"/>
        <v xml:space="preserve"> </v>
      </c>
    </row>
    <row r="178" spans="3:27">
      <c r="C178" s="10" t="str">
        <f>IFERROR(VLOOKUP(Tablo5[[#This Row],[ÜRÜN KODU]],'YMKODLARI '!$A$1:$K$348,2,0)," ")</f>
        <v xml:space="preserve"> </v>
      </c>
      <c r="E178" s="63"/>
      <c r="H178" s="66" t="str">
        <f>IFERROR(VLOOKUP(Tablo5[[#This Row],[ÜRÜN KODU]],'YMKODLARI '!$A$1:$K$348,3,0)," ")</f>
        <v xml:space="preserve"> </v>
      </c>
      <c r="I178" s="66" t="str">
        <f>IFERROR(VLOOKUP(Tablo5[[#This Row],[ÜRÜN KODU]],'YMKODLARI '!$A$1:$K$348,4,0)," ")</f>
        <v xml:space="preserve"> </v>
      </c>
      <c r="J178" s="63"/>
      <c r="K178" s="66" t="str">
        <f>IFERROR(VLOOKUP(Tablo5[[#This Row],[ÜRÜN KODU]],'YMKODLARI '!$A$1:$K$348,9,0)," ")</f>
        <v xml:space="preserve"> </v>
      </c>
      <c r="L178" s="63" t="str">
        <f>IFERROR(VLOOKUP(Tablo5[[#This Row],[BOYA KODU]],Tablo14[#All],4,0)," ")</f>
        <v xml:space="preserve"> </v>
      </c>
      <c r="M178" s="63" t="str">
        <f>IFERROR(VLOOKUP(Tablo5[[#This Row],[BOYA KODU]],Tablo14[#All],6,0)," ")</f>
        <v xml:space="preserve"> </v>
      </c>
      <c r="N178" s="63" t="str">
        <f t="shared" si="14"/>
        <v xml:space="preserve"> </v>
      </c>
      <c r="O178" s="66" t="str">
        <f>IFERROR(VLOOKUP(Tablo5[[#This Row],[ÜRÜN KODU]],'YMKODLARI '!$A$1:$K$348,8,0)," ")</f>
        <v xml:space="preserve"> </v>
      </c>
      <c r="P178" s="63" t="str">
        <f>IFERROR(VLOOKUP(Tablo5[[#This Row],[HAMMADDE KODU]],Tablo1[#All],3,0)," ")</f>
        <v xml:space="preserve"> </v>
      </c>
      <c r="Q178" s="63" t="str">
        <f>IFERROR(VLOOKUP(Tablo5[[#This Row],[HAMMADDE KODU]],Tablo1[#All],4,0)," ")</f>
        <v xml:space="preserve"> </v>
      </c>
      <c r="R178" s="66" t="str">
        <f>IFERROR(VLOOKUP(Tablo5[[#This Row],[ÜRÜN KODU]],'YMKODLARI '!$A$1:$K$348,5,0)," ")</f>
        <v xml:space="preserve"> </v>
      </c>
      <c r="S178" s="66" t="str">
        <f>IFERROR(VLOOKUP(Tablo5[[#This Row],[ÜRÜN KODU]],'YMKODLARI '!$A$1:$K$348,6,0)," ")</f>
        <v xml:space="preserve"> </v>
      </c>
      <c r="T178" s="63" t="str">
        <f>IFERROR(Tablo5[[#This Row],[YOLLUK HARİÇ BASKI GRAMI]]/Tablo5[[#This Row],[KALIP GÖZ ADEDİ]]," ")</f>
        <v xml:space="preserve"> </v>
      </c>
      <c r="U178" s="63" t="str">
        <f t="shared" si="16"/>
        <v xml:space="preserve"> </v>
      </c>
      <c r="V178" s="63"/>
      <c r="W178" s="63" t="str">
        <f t="shared" si="15"/>
        <v xml:space="preserve"> </v>
      </c>
      <c r="X178" s="13">
        <f t="shared" si="17"/>
        <v>24</v>
      </c>
      <c r="Y178" s="14">
        <f t="shared" si="18"/>
        <v>0</v>
      </c>
      <c r="Z178" s="63" t="str">
        <f t="shared" si="19"/>
        <v xml:space="preserve"> </v>
      </c>
      <c r="AA178" s="63" t="str">
        <f t="shared" si="20"/>
        <v xml:space="preserve"> </v>
      </c>
    </row>
    <row r="179" spans="3:27">
      <c r="C179" s="10" t="str">
        <f>IFERROR(VLOOKUP(Tablo5[[#This Row],[ÜRÜN KODU]],'YMKODLARI '!$A$1:$K$348,2,0)," ")</f>
        <v xml:space="preserve"> </v>
      </c>
      <c r="E179" s="63"/>
      <c r="H179" s="66" t="str">
        <f>IFERROR(VLOOKUP(Tablo5[[#This Row],[ÜRÜN KODU]],'YMKODLARI '!$A$1:$K$348,3,0)," ")</f>
        <v xml:space="preserve"> </v>
      </c>
      <c r="I179" s="66" t="str">
        <f>IFERROR(VLOOKUP(Tablo5[[#This Row],[ÜRÜN KODU]],'YMKODLARI '!$A$1:$K$348,4,0)," ")</f>
        <v xml:space="preserve"> </v>
      </c>
      <c r="J179" s="63"/>
      <c r="K179" s="66" t="str">
        <f>IFERROR(VLOOKUP(Tablo5[[#This Row],[ÜRÜN KODU]],'YMKODLARI '!$A$1:$K$348,9,0)," ")</f>
        <v xml:space="preserve"> </v>
      </c>
      <c r="L179" s="63" t="str">
        <f>IFERROR(VLOOKUP(Tablo5[[#This Row],[BOYA KODU]],Tablo14[#All],4,0)," ")</f>
        <v xml:space="preserve"> </v>
      </c>
      <c r="M179" s="63" t="str">
        <f>IFERROR(VLOOKUP(Tablo5[[#This Row],[BOYA KODU]],Tablo14[#All],6,0)," ")</f>
        <v xml:space="preserve"> </v>
      </c>
      <c r="N179" s="63" t="str">
        <f t="shared" si="14"/>
        <v xml:space="preserve"> </v>
      </c>
      <c r="O179" s="66" t="str">
        <f>IFERROR(VLOOKUP(Tablo5[[#This Row],[ÜRÜN KODU]],'YMKODLARI '!$A$1:$K$348,8,0)," ")</f>
        <v xml:space="preserve"> </v>
      </c>
      <c r="P179" s="63" t="str">
        <f>IFERROR(VLOOKUP(Tablo5[[#This Row],[HAMMADDE KODU]],Tablo1[#All],3,0)," ")</f>
        <v xml:space="preserve"> </v>
      </c>
      <c r="Q179" s="63" t="str">
        <f>IFERROR(VLOOKUP(Tablo5[[#This Row],[HAMMADDE KODU]],Tablo1[#All],4,0)," ")</f>
        <v xml:space="preserve"> </v>
      </c>
      <c r="R179" s="66" t="str">
        <f>IFERROR(VLOOKUP(Tablo5[[#This Row],[ÜRÜN KODU]],'YMKODLARI '!$A$1:$K$348,5,0)," ")</f>
        <v xml:space="preserve"> </v>
      </c>
      <c r="S179" s="66" t="str">
        <f>IFERROR(VLOOKUP(Tablo5[[#This Row],[ÜRÜN KODU]],'YMKODLARI '!$A$1:$K$348,6,0)," ")</f>
        <v xml:space="preserve"> </v>
      </c>
      <c r="T179" s="63" t="str">
        <f>IFERROR(Tablo5[[#This Row],[YOLLUK HARİÇ BASKI GRAMI]]/Tablo5[[#This Row],[KALIP GÖZ ADEDİ]]," ")</f>
        <v xml:space="preserve"> </v>
      </c>
      <c r="U179" s="63" t="str">
        <f t="shared" si="16"/>
        <v xml:space="preserve"> </v>
      </c>
      <c r="V179" s="63"/>
      <c r="W179" s="63" t="str">
        <f t="shared" si="15"/>
        <v xml:space="preserve"> </v>
      </c>
      <c r="X179" s="13">
        <f t="shared" si="17"/>
        <v>24</v>
      </c>
      <c r="Y179" s="14">
        <f t="shared" si="18"/>
        <v>0</v>
      </c>
      <c r="Z179" s="63" t="str">
        <f t="shared" si="19"/>
        <v xml:space="preserve"> </v>
      </c>
      <c r="AA179" s="63" t="str">
        <f t="shared" si="20"/>
        <v xml:space="preserve"> </v>
      </c>
    </row>
    <row r="180" spans="3:27">
      <c r="C180" s="10" t="str">
        <f>IFERROR(VLOOKUP(Tablo5[[#This Row],[ÜRÜN KODU]],'YMKODLARI '!$A$1:$K$348,2,0)," ")</f>
        <v xml:space="preserve"> </v>
      </c>
      <c r="E180" s="63"/>
      <c r="H180" s="66" t="str">
        <f>IFERROR(VLOOKUP(Tablo5[[#This Row],[ÜRÜN KODU]],'YMKODLARI '!$A$1:$K$348,3,0)," ")</f>
        <v xml:space="preserve"> </v>
      </c>
      <c r="I180" s="66" t="str">
        <f>IFERROR(VLOOKUP(Tablo5[[#This Row],[ÜRÜN KODU]],'YMKODLARI '!$A$1:$K$348,4,0)," ")</f>
        <v xml:space="preserve"> </v>
      </c>
      <c r="J180" s="63"/>
      <c r="K180" s="66" t="str">
        <f>IFERROR(VLOOKUP(Tablo5[[#This Row],[ÜRÜN KODU]],'YMKODLARI '!$A$1:$K$348,9,0)," ")</f>
        <v xml:space="preserve"> </v>
      </c>
      <c r="L180" s="63" t="str">
        <f>IFERROR(VLOOKUP(Tablo5[[#This Row],[BOYA KODU]],Tablo14[#All],4,0)," ")</f>
        <v xml:space="preserve"> </v>
      </c>
      <c r="M180" s="63" t="str">
        <f>IFERROR(VLOOKUP(Tablo5[[#This Row],[BOYA KODU]],Tablo14[#All],6,0)," ")</f>
        <v xml:space="preserve"> </v>
      </c>
      <c r="N180" s="63" t="str">
        <f t="shared" si="14"/>
        <v xml:space="preserve"> </v>
      </c>
      <c r="O180" s="66" t="str">
        <f>IFERROR(VLOOKUP(Tablo5[[#This Row],[ÜRÜN KODU]],'YMKODLARI '!$A$1:$K$348,8,0)," ")</f>
        <v xml:space="preserve"> </v>
      </c>
      <c r="P180" s="63" t="str">
        <f>IFERROR(VLOOKUP(Tablo5[[#This Row],[HAMMADDE KODU]],Tablo1[#All],3,0)," ")</f>
        <v xml:space="preserve"> </v>
      </c>
      <c r="Q180" s="63" t="str">
        <f>IFERROR(VLOOKUP(Tablo5[[#This Row],[HAMMADDE KODU]],Tablo1[#All],4,0)," ")</f>
        <v xml:space="preserve"> </v>
      </c>
      <c r="R180" s="66" t="str">
        <f>IFERROR(VLOOKUP(Tablo5[[#This Row],[ÜRÜN KODU]],'YMKODLARI '!$A$1:$K$348,5,0)," ")</f>
        <v xml:space="preserve"> </v>
      </c>
      <c r="S180" s="66" t="str">
        <f>IFERROR(VLOOKUP(Tablo5[[#This Row],[ÜRÜN KODU]],'YMKODLARI '!$A$1:$K$348,6,0)," ")</f>
        <v xml:space="preserve"> </v>
      </c>
      <c r="T180" s="63" t="str">
        <f>IFERROR(Tablo5[[#This Row],[YOLLUK HARİÇ BASKI GRAMI]]/Tablo5[[#This Row],[KALIP GÖZ ADEDİ]]," ")</f>
        <v xml:space="preserve"> </v>
      </c>
      <c r="U180" s="63" t="str">
        <f t="shared" si="16"/>
        <v xml:space="preserve"> </v>
      </c>
      <c r="V180" s="63"/>
      <c r="W180" s="63" t="str">
        <f t="shared" si="15"/>
        <v xml:space="preserve"> </v>
      </c>
      <c r="X180" s="13">
        <f t="shared" si="17"/>
        <v>24</v>
      </c>
      <c r="Y180" s="14">
        <f t="shared" si="18"/>
        <v>0</v>
      </c>
      <c r="Z180" s="63" t="str">
        <f t="shared" si="19"/>
        <v xml:space="preserve"> </v>
      </c>
      <c r="AA180" s="63" t="str">
        <f t="shared" si="20"/>
        <v xml:space="preserve"> </v>
      </c>
    </row>
    <row r="181" spans="3:27">
      <c r="C181" s="10" t="str">
        <f>IFERROR(VLOOKUP(Tablo5[[#This Row],[ÜRÜN KODU]],'YMKODLARI '!$A$1:$K$348,2,0)," ")</f>
        <v xml:space="preserve"> </v>
      </c>
      <c r="E181" s="63"/>
      <c r="H181" s="66" t="str">
        <f>IFERROR(VLOOKUP(Tablo5[[#This Row],[ÜRÜN KODU]],'YMKODLARI '!$A$1:$K$348,3,0)," ")</f>
        <v xml:space="preserve"> </v>
      </c>
      <c r="I181" s="66" t="str">
        <f>IFERROR(VLOOKUP(Tablo5[[#This Row],[ÜRÜN KODU]],'YMKODLARI '!$A$1:$K$348,4,0)," ")</f>
        <v xml:space="preserve"> </v>
      </c>
      <c r="J181" s="63"/>
      <c r="K181" s="66" t="str">
        <f>IFERROR(VLOOKUP(Tablo5[[#This Row],[ÜRÜN KODU]],'YMKODLARI '!$A$1:$K$348,9,0)," ")</f>
        <v xml:space="preserve"> </v>
      </c>
      <c r="L181" s="63" t="str">
        <f>IFERROR(VLOOKUP(Tablo5[[#This Row],[BOYA KODU]],Tablo14[#All],4,0)," ")</f>
        <v xml:space="preserve"> </v>
      </c>
      <c r="M181" s="63" t="str">
        <f>IFERROR(VLOOKUP(Tablo5[[#This Row],[BOYA KODU]],Tablo14[#All],6,0)," ")</f>
        <v xml:space="preserve"> </v>
      </c>
      <c r="N181" s="63" t="str">
        <f t="shared" si="14"/>
        <v xml:space="preserve"> </v>
      </c>
      <c r="O181" s="66" t="str">
        <f>IFERROR(VLOOKUP(Tablo5[[#This Row],[ÜRÜN KODU]],'YMKODLARI '!$A$1:$K$348,8,0)," ")</f>
        <v xml:space="preserve"> </v>
      </c>
      <c r="P181" s="63" t="str">
        <f>IFERROR(VLOOKUP(Tablo5[[#This Row],[HAMMADDE KODU]],Tablo1[#All],3,0)," ")</f>
        <v xml:space="preserve"> </v>
      </c>
      <c r="Q181" s="63" t="str">
        <f>IFERROR(VLOOKUP(Tablo5[[#This Row],[HAMMADDE KODU]],Tablo1[#All],4,0)," ")</f>
        <v xml:space="preserve"> </v>
      </c>
      <c r="R181" s="66" t="str">
        <f>IFERROR(VLOOKUP(Tablo5[[#This Row],[ÜRÜN KODU]],'YMKODLARI '!$A$1:$K$348,5,0)," ")</f>
        <v xml:space="preserve"> </v>
      </c>
      <c r="S181" s="66" t="str">
        <f>IFERROR(VLOOKUP(Tablo5[[#This Row],[ÜRÜN KODU]],'YMKODLARI '!$A$1:$K$348,6,0)," ")</f>
        <v xml:space="preserve"> </v>
      </c>
      <c r="T181" s="63" t="str">
        <f>IFERROR(Tablo5[[#This Row],[YOLLUK HARİÇ BASKI GRAMI]]/Tablo5[[#This Row],[KALIP GÖZ ADEDİ]]," ")</f>
        <v xml:space="preserve"> </v>
      </c>
      <c r="U181" s="63" t="str">
        <f t="shared" si="16"/>
        <v xml:space="preserve"> </v>
      </c>
      <c r="V181" s="63"/>
      <c r="W181" s="63" t="str">
        <f t="shared" si="15"/>
        <v xml:space="preserve"> </v>
      </c>
      <c r="X181" s="13">
        <f t="shared" si="17"/>
        <v>24</v>
      </c>
      <c r="Y181" s="14">
        <f t="shared" si="18"/>
        <v>0</v>
      </c>
      <c r="Z181" s="63" t="str">
        <f t="shared" si="19"/>
        <v xml:space="preserve"> </v>
      </c>
      <c r="AA181" s="63" t="str">
        <f t="shared" si="20"/>
        <v xml:space="preserve"> </v>
      </c>
    </row>
    <row r="182" spans="3:27">
      <c r="C182" s="10" t="str">
        <f>IFERROR(VLOOKUP(Tablo5[[#This Row],[ÜRÜN KODU]],'YMKODLARI '!$A$1:$K$348,2,0)," ")</f>
        <v xml:space="preserve"> </v>
      </c>
      <c r="E182" s="63"/>
      <c r="H182" s="66" t="str">
        <f>IFERROR(VLOOKUP(Tablo5[[#This Row],[ÜRÜN KODU]],'YMKODLARI '!$A$1:$K$348,3,0)," ")</f>
        <v xml:space="preserve"> </v>
      </c>
      <c r="I182" s="66" t="str">
        <f>IFERROR(VLOOKUP(Tablo5[[#This Row],[ÜRÜN KODU]],'YMKODLARI '!$A$1:$K$348,4,0)," ")</f>
        <v xml:space="preserve"> </v>
      </c>
      <c r="J182" s="63"/>
      <c r="K182" s="66" t="str">
        <f>IFERROR(VLOOKUP(Tablo5[[#This Row],[ÜRÜN KODU]],'YMKODLARI '!$A$1:$K$348,9,0)," ")</f>
        <v xml:space="preserve"> </v>
      </c>
      <c r="L182" s="63" t="str">
        <f>IFERROR(VLOOKUP(Tablo5[[#This Row],[BOYA KODU]],Tablo14[#All],4,0)," ")</f>
        <v xml:space="preserve"> </v>
      </c>
      <c r="M182" s="63" t="str">
        <f>IFERROR(VLOOKUP(Tablo5[[#This Row],[BOYA KODU]],Tablo14[#All],6,0)," ")</f>
        <v xml:space="preserve"> </v>
      </c>
      <c r="N182" s="63" t="str">
        <f t="shared" si="14"/>
        <v xml:space="preserve"> </v>
      </c>
      <c r="O182" s="66" t="str">
        <f>IFERROR(VLOOKUP(Tablo5[[#This Row],[ÜRÜN KODU]],'YMKODLARI '!$A$1:$K$348,8,0)," ")</f>
        <v xml:space="preserve"> </v>
      </c>
      <c r="P182" s="63" t="str">
        <f>IFERROR(VLOOKUP(Tablo5[[#This Row],[HAMMADDE KODU]],Tablo1[#All],3,0)," ")</f>
        <v xml:space="preserve"> </v>
      </c>
      <c r="Q182" s="63" t="str">
        <f>IFERROR(VLOOKUP(Tablo5[[#This Row],[HAMMADDE KODU]],Tablo1[#All],4,0)," ")</f>
        <v xml:space="preserve"> </v>
      </c>
      <c r="R182" s="66" t="str">
        <f>IFERROR(VLOOKUP(Tablo5[[#This Row],[ÜRÜN KODU]],'YMKODLARI '!$A$1:$K$348,5,0)," ")</f>
        <v xml:space="preserve"> </v>
      </c>
      <c r="S182" s="66" t="str">
        <f>IFERROR(VLOOKUP(Tablo5[[#This Row],[ÜRÜN KODU]],'YMKODLARI '!$A$1:$K$348,6,0)," ")</f>
        <v xml:space="preserve"> </v>
      </c>
      <c r="T182" s="63" t="str">
        <f>IFERROR(Tablo5[[#This Row],[YOLLUK HARİÇ BASKI GRAMI]]/Tablo5[[#This Row],[KALIP GÖZ ADEDİ]]," ")</f>
        <v xml:space="preserve"> </v>
      </c>
      <c r="U182" s="63" t="str">
        <f t="shared" si="16"/>
        <v xml:space="preserve"> </v>
      </c>
      <c r="V182" s="63"/>
      <c r="W182" s="63" t="str">
        <f t="shared" si="15"/>
        <v xml:space="preserve"> </v>
      </c>
      <c r="X182" s="13">
        <f t="shared" si="17"/>
        <v>24</v>
      </c>
      <c r="Y182" s="14">
        <f t="shared" si="18"/>
        <v>0</v>
      </c>
      <c r="Z182" s="63" t="str">
        <f t="shared" si="19"/>
        <v xml:space="preserve"> </v>
      </c>
      <c r="AA182" s="63" t="str">
        <f t="shared" si="20"/>
        <v xml:space="preserve"> </v>
      </c>
    </row>
    <row r="183" spans="3:27">
      <c r="C183" s="10" t="str">
        <f>IFERROR(VLOOKUP(Tablo5[[#This Row],[ÜRÜN KODU]],'YMKODLARI '!$A$1:$K$348,2,0)," ")</f>
        <v xml:space="preserve"> </v>
      </c>
      <c r="E183" s="63"/>
      <c r="H183" s="66" t="str">
        <f>IFERROR(VLOOKUP(Tablo5[[#This Row],[ÜRÜN KODU]],'YMKODLARI '!$A$1:$K$348,3,0)," ")</f>
        <v xml:space="preserve"> </v>
      </c>
      <c r="I183" s="66" t="str">
        <f>IFERROR(VLOOKUP(Tablo5[[#This Row],[ÜRÜN KODU]],'YMKODLARI '!$A$1:$K$348,4,0)," ")</f>
        <v xml:space="preserve"> </v>
      </c>
      <c r="J183" s="63"/>
      <c r="K183" s="66" t="str">
        <f>IFERROR(VLOOKUP(Tablo5[[#This Row],[ÜRÜN KODU]],'YMKODLARI '!$A$1:$K$348,9,0)," ")</f>
        <v xml:space="preserve"> </v>
      </c>
      <c r="L183" s="63" t="str">
        <f>IFERROR(VLOOKUP(Tablo5[[#This Row],[BOYA KODU]],Tablo14[#All],4,0)," ")</f>
        <v xml:space="preserve"> </v>
      </c>
      <c r="M183" s="63" t="str">
        <f>IFERROR(VLOOKUP(Tablo5[[#This Row],[BOYA KODU]],Tablo14[#All],6,0)," ")</f>
        <v xml:space="preserve"> </v>
      </c>
      <c r="N183" s="63" t="str">
        <f t="shared" si="14"/>
        <v xml:space="preserve"> </v>
      </c>
      <c r="O183" s="66" t="str">
        <f>IFERROR(VLOOKUP(Tablo5[[#This Row],[ÜRÜN KODU]],'YMKODLARI '!$A$1:$K$348,8,0)," ")</f>
        <v xml:space="preserve"> </v>
      </c>
      <c r="P183" s="63" t="str">
        <f>IFERROR(VLOOKUP(Tablo5[[#This Row],[HAMMADDE KODU]],Tablo1[#All],3,0)," ")</f>
        <v xml:space="preserve"> </v>
      </c>
      <c r="Q183" s="63" t="str">
        <f>IFERROR(VLOOKUP(Tablo5[[#This Row],[HAMMADDE KODU]],Tablo1[#All],4,0)," ")</f>
        <v xml:space="preserve"> </v>
      </c>
      <c r="R183" s="66" t="str">
        <f>IFERROR(VLOOKUP(Tablo5[[#This Row],[ÜRÜN KODU]],'YMKODLARI '!$A$1:$K$348,5,0)," ")</f>
        <v xml:space="preserve"> </v>
      </c>
      <c r="S183" s="66" t="str">
        <f>IFERROR(VLOOKUP(Tablo5[[#This Row],[ÜRÜN KODU]],'YMKODLARI '!$A$1:$K$348,6,0)," ")</f>
        <v xml:space="preserve"> </v>
      </c>
      <c r="T183" s="63" t="str">
        <f>IFERROR(Tablo5[[#This Row],[YOLLUK HARİÇ BASKI GRAMI]]/Tablo5[[#This Row],[KALIP GÖZ ADEDİ]]," ")</f>
        <v xml:space="preserve"> </v>
      </c>
      <c r="U183" s="63" t="str">
        <f t="shared" si="16"/>
        <v xml:space="preserve"> </v>
      </c>
      <c r="V183" s="63"/>
      <c r="W183" s="63" t="str">
        <f t="shared" si="15"/>
        <v xml:space="preserve"> </v>
      </c>
      <c r="X183" s="13">
        <f t="shared" si="17"/>
        <v>24</v>
      </c>
      <c r="Y183" s="14">
        <f t="shared" si="18"/>
        <v>0</v>
      </c>
      <c r="Z183" s="63" t="str">
        <f t="shared" si="19"/>
        <v xml:space="preserve"> </v>
      </c>
      <c r="AA183" s="63" t="str">
        <f t="shared" si="20"/>
        <v xml:space="preserve"> </v>
      </c>
    </row>
    <row r="184" spans="3:27">
      <c r="C184" s="10" t="str">
        <f>IFERROR(VLOOKUP(Tablo5[[#This Row],[ÜRÜN KODU]],'YMKODLARI '!$A$1:$K$348,2,0)," ")</f>
        <v xml:space="preserve"> </v>
      </c>
      <c r="E184" s="63"/>
      <c r="H184" s="66" t="str">
        <f>IFERROR(VLOOKUP(Tablo5[[#This Row],[ÜRÜN KODU]],'YMKODLARI '!$A$1:$K$348,3,0)," ")</f>
        <v xml:space="preserve"> </v>
      </c>
      <c r="I184" s="66" t="str">
        <f>IFERROR(VLOOKUP(Tablo5[[#This Row],[ÜRÜN KODU]],'YMKODLARI '!$A$1:$K$348,4,0)," ")</f>
        <v xml:space="preserve"> </v>
      </c>
      <c r="J184" s="63"/>
      <c r="K184" s="66" t="str">
        <f>IFERROR(VLOOKUP(Tablo5[[#This Row],[ÜRÜN KODU]],'YMKODLARI '!$A$1:$K$348,9,0)," ")</f>
        <v xml:space="preserve"> </v>
      </c>
      <c r="L184" s="63" t="str">
        <f>IFERROR(VLOOKUP(Tablo5[[#This Row],[BOYA KODU]],Tablo14[#All],4,0)," ")</f>
        <v xml:space="preserve"> </v>
      </c>
      <c r="M184" s="63" t="str">
        <f>IFERROR(VLOOKUP(Tablo5[[#This Row],[BOYA KODU]],Tablo14[#All],6,0)," ")</f>
        <v xml:space="preserve"> </v>
      </c>
      <c r="N184" s="63" t="str">
        <f t="shared" si="14"/>
        <v xml:space="preserve"> </v>
      </c>
      <c r="O184" s="66" t="str">
        <f>IFERROR(VLOOKUP(Tablo5[[#This Row],[ÜRÜN KODU]],'YMKODLARI '!$A$1:$K$348,8,0)," ")</f>
        <v xml:space="preserve"> </v>
      </c>
      <c r="P184" s="63" t="str">
        <f>IFERROR(VLOOKUP(Tablo5[[#This Row],[HAMMADDE KODU]],Tablo1[#All],3,0)," ")</f>
        <v xml:space="preserve"> </v>
      </c>
      <c r="Q184" s="63" t="str">
        <f>IFERROR(VLOOKUP(Tablo5[[#This Row],[HAMMADDE KODU]],Tablo1[#All],4,0)," ")</f>
        <v xml:space="preserve"> </v>
      </c>
      <c r="R184" s="66" t="str">
        <f>IFERROR(VLOOKUP(Tablo5[[#This Row],[ÜRÜN KODU]],'YMKODLARI '!$A$1:$K$348,5,0)," ")</f>
        <v xml:space="preserve"> </v>
      </c>
      <c r="S184" s="66" t="str">
        <f>IFERROR(VLOOKUP(Tablo5[[#This Row],[ÜRÜN KODU]],'YMKODLARI '!$A$1:$K$348,6,0)," ")</f>
        <v xml:space="preserve"> </v>
      </c>
      <c r="T184" s="63" t="str">
        <f>IFERROR(Tablo5[[#This Row],[YOLLUK HARİÇ BASKI GRAMI]]/Tablo5[[#This Row],[KALIP GÖZ ADEDİ]]," ")</f>
        <v xml:space="preserve"> </v>
      </c>
      <c r="U184" s="63" t="str">
        <f t="shared" si="16"/>
        <v xml:space="preserve"> </v>
      </c>
      <c r="V184" s="63"/>
      <c r="W184" s="63" t="str">
        <f t="shared" si="15"/>
        <v xml:space="preserve"> </v>
      </c>
      <c r="X184" s="13">
        <f t="shared" si="17"/>
        <v>24</v>
      </c>
      <c r="Y184" s="14">
        <f t="shared" si="18"/>
        <v>0</v>
      </c>
      <c r="Z184" s="63" t="str">
        <f t="shared" si="19"/>
        <v xml:space="preserve"> </v>
      </c>
      <c r="AA184" s="63" t="str">
        <f t="shared" si="20"/>
        <v xml:space="preserve"> </v>
      </c>
    </row>
    <row r="185" spans="3:27">
      <c r="C185" s="10" t="str">
        <f>IFERROR(VLOOKUP(Tablo5[[#This Row],[ÜRÜN KODU]],'YMKODLARI '!$A$1:$K$348,2,0)," ")</f>
        <v xml:space="preserve"> </v>
      </c>
      <c r="E185" s="63"/>
      <c r="H185" s="66" t="str">
        <f>IFERROR(VLOOKUP(Tablo5[[#This Row],[ÜRÜN KODU]],'YMKODLARI '!$A$1:$K$348,3,0)," ")</f>
        <v xml:space="preserve"> </v>
      </c>
      <c r="I185" s="66" t="str">
        <f>IFERROR(VLOOKUP(Tablo5[[#This Row],[ÜRÜN KODU]],'YMKODLARI '!$A$1:$K$348,4,0)," ")</f>
        <v xml:space="preserve"> </v>
      </c>
      <c r="J185" s="63"/>
      <c r="K185" s="66" t="str">
        <f>IFERROR(VLOOKUP(Tablo5[[#This Row],[ÜRÜN KODU]],'YMKODLARI '!$A$1:$K$348,9,0)," ")</f>
        <v xml:space="preserve"> </v>
      </c>
      <c r="L185" s="63" t="str">
        <f>IFERROR(VLOOKUP(Tablo5[[#This Row],[BOYA KODU]],Tablo14[#All],4,0)," ")</f>
        <v xml:space="preserve"> </v>
      </c>
      <c r="M185" s="63" t="str">
        <f>IFERROR(VLOOKUP(Tablo5[[#This Row],[BOYA KODU]],Tablo14[#All],6,0)," ")</f>
        <v xml:space="preserve"> </v>
      </c>
      <c r="N185" s="63" t="str">
        <f t="shared" si="14"/>
        <v xml:space="preserve"> </v>
      </c>
      <c r="O185" s="66" t="str">
        <f>IFERROR(VLOOKUP(Tablo5[[#This Row],[ÜRÜN KODU]],'YMKODLARI '!$A$1:$K$348,8,0)," ")</f>
        <v xml:space="preserve"> </v>
      </c>
      <c r="P185" s="63" t="str">
        <f>IFERROR(VLOOKUP(Tablo5[[#This Row],[HAMMADDE KODU]],Tablo1[#All],3,0)," ")</f>
        <v xml:space="preserve"> </v>
      </c>
      <c r="Q185" s="63" t="str">
        <f>IFERROR(VLOOKUP(Tablo5[[#This Row],[HAMMADDE KODU]],Tablo1[#All],4,0)," ")</f>
        <v xml:space="preserve"> </v>
      </c>
      <c r="R185" s="66" t="str">
        <f>IFERROR(VLOOKUP(Tablo5[[#This Row],[ÜRÜN KODU]],'YMKODLARI '!$A$1:$K$348,5,0)," ")</f>
        <v xml:space="preserve"> </v>
      </c>
      <c r="S185" s="66" t="str">
        <f>IFERROR(VLOOKUP(Tablo5[[#This Row],[ÜRÜN KODU]],'YMKODLARI '!$A$1:$K$348,6,0)," ")</f>
        <v xml:space="preserve"> </v>
      </c>
      <c r="T185" s="63" t="str">
        <f>IFERROR(Tablo5[[#This Row],[YOLLUK HARİÇ BASKI GRAMI]]/Tablo5[[#This Row],[KALIP GÖZ ADEDİ]]," ")</f>
        <v xml:space="preserve"> </v>
      </c>
      <c r="U185" s="63" t="str">
        <f t="shared" si="16"/>
        <v xml:space="preserve"> </v>
      </c>
      <c r="V185" s="63"/>
      <c r="W185" s="63" t="str">
        <f t="shared" si="15"/>
        <v xml:space="preserve"> </v>
      </c>
      <c r="X185" s="13">
        <f t="shared" si="17"/>
        <v>24</v>
      </c>
      <c r="Y185" s="14">
        <f t="shared" si="18"/>
        <v>0</v>
      </c>
      <c r="Z185" s="63" t="str">
        <f t="shared" si="19"/>
        <v xml:space="preserve"> </v>
      </c>
      <c r="AA185" s="63" t="str">
        <f t="shared" si="20"/>
        <v xml:space="preserve"> </v>
      </c>
    </row>
    <row r="186" spans="3:27">
      <c r="C186" s="10" t="str">
        <f>IFERROR(VLOOKUP(Tablo5[[#This Row],[ÜRÜN KODU]],'YMKODLARI '!$A$1:$K$348,2,0)," ")</f>
        <v xml:space="preserve"> </v>
      </c>
      <c r="E186" s="63"/>
      <c r="H186" s="66" t="str">
        <f>IFERROR(VLOOKUP(Tablo5[[#This Row],[ÜRÜN KODU]],'YMKODLARI '!$A$1:$K$348,3,0)," ")</f>
        <v xml:space="preserve"> </v>
      </c>
      <c r="I186" s="66" t="str">
        <f>IFERROR(VLOOKUP(Tablo5[[#This Row],[ÜRÜN KODU]],'YMKODLARI '!$A$1:$K$348,4,0)," ")</f>
        <v xml:space="preserve"> </v>
      </c>
      <c r="J186" s="63"/>
      <c r="K186" s="66" t="str">
        <f>IFERROR(VLOOKUP(Tablo5[[#This Row],[ÜRÜN KODU]],'YMKODLARI '!$A$1:$K$348,9,0)," ")</f>
        <v xml:space="preserve"> </v>
      </c>
      <c r="L186" s="63" t="str">
        <f>IFERROR(VLOOKUP(Tablo5[[#This Row],[BOYA KODU]],Tablo14[#All],4,0)," ")</f>
        <v xml:space="preserve"> </v>
      </c>
      <c r="M186" s="63" t="str">
        <f>IFERROR(VLOOKUP(Tablo5[[#This Row],[BOYA KODU]],Tablo14[#All],6,0)," ")</f>
        <v xml:space="preserve"> </v>
      </c>
      <c r="N186" s="63" t="str">
        <f t="shared" si="14"/>
        <v xml:space="preserve"> </v>
      </c>
      <c r="O186" s="66" t="str">
        <f>IFERROR(VLOOKUP(Tablo5[[#This Row],[ÜRÜN KODU]],'YMKODLARI '!$A$1:$K$348,8,0)," ")</f>
        <v xml:space="preserve"> </v>
      </c>
      <c r="P186" s="63" t="str">
        <f>IFERROR(VLOOKUP(Tablo5[[#This Row],[HAMMADDE KODU]],Tablo1[#All],3,0)," ")</f>
        <v xml:space="preserve"> </v>
      </c>
      <c r="Q186" s="63" t="str">
        <f>IFERROR(VLOOKUP(Tablo5[[#This Row],[HAMMADDE KODU]],Tablo1[#All],4,0)," ")</f>
        <v xml:space="preserve"> </v>
      </c>
      <c r="R186" s="66" t="str">
        <f>IFERROR(VLOOKUP(Tablo5[[#This Row],[ÜRÜN KODU]],'YMKODLARI '!$A$1:$K$348,5,0)," ")</f>
        <v xml:space="preserve"> </v>
      </c>
      <c r="S186" s="66" t="str">
        <f>IFERROR(VLOOKUP(Tablo5[[#This Row],[ÜRÜN KODU]],'YMKODLARI '!$A$1:$K$348,6,0)," ")</f>
        <v xml:space="preserve"> </v>
      </c>
      <c r="T186" s="63" t="str">
        <f>IFERROR(Tablo5[[#This Row],[YOLLUK HARİÇ BASKI GRAMI]]/Tablo5[[#This Row],[KALIP GÖZ ADEDİ]]," ")</f>
        <v xml:space="preserve"> </v>
      </c>
      <c r="U186" s="63" t="str">
        <f t="shared" si="16"/>
        <v xml:space="preserve"> </v>
      </c>
      <c r="V186" s="63"/>
      <c r="W186" s="63" t="str">
        <f t="shared" si="15"/>
        <v xml:space="preserve"> </v>
      </c>
      <c r="X186" s="13">
        <f t="shared" si="17"/>
        <v>24</v>
      </c>
      <c r="Y186" s="14">
        <f t="shared" si="18"/>
        <v>0</v>
      </c>
      <c r="Z186" s="63" t="str">
        <f t="shared" si="19"/>
        <v xml:space="preserve"> </v>
      </c>
      <c r="AA186" s="63" t="str">
        <f t="shared" si="20"/>
        <v xml:space="preserve"> </v>
      </c>
    </row>
    <row r="187" spans="3:27">
      <c r="C187" s="10" t="str">
        <f>IFERROR(VLOOKUP(Tablo5[[#This Row],[ÜRÜN KODU]],'YMKODLARI '!$A$1:$K$348,2,0)," ")</f>
        <v xml:space="preserve"> </v>
      </c>
      <c r="E187" s="63"/>
      <c r="H187" s="66" t="str">
        <f>IFERROR(VLOOKUP(Tablo5[[#This Row],[ÜRÜN KODU]],'YMKODLARI '!$A$1:$K$348,3,0)," ")</f>
        <v xml:space="preserve"> </v>
      </c>
      <c r="I187" s="66" t="str">
        <f>IFERROR(VLOOKUP(Tablo5[[#This Row],[ÜRÜN KODU]],'YMKODLARI '!$A$1:$K$348,4,0)," ")</f>
        <v xml:space="preserve"> </v>
      </c>
      <c r="J187" s="63"/>
      <c r="K187" s="66" t="str">
        <f>IFERROR(VLOOKUP(Tablo5[[#This Row],[ÜRÜN KODU]],'YMKODLARI '!$A$1:$K$348,9,0)," ")</f>
        <v xml:space="preserve"> </v>
      </c>
      <c r="L187" s="63" t="str">
        <f>IFERROR(VLOOKUP(Tablo5[[#This Row],[BOYA KODU]],Tablo14[#All],4,0)," ")</f>
        <v xml:space="preserve"> </v>
      </c>
      <c r="M187" s="63" t="str">
        <f>IFERROR(VLOOKUP(Tablo5[[#This Row],[BOYA KODU]],Tablo14[#All],6,0)," ")</f>
        <v xml:space="preserve"> </v>
      </c>
      <c r="N187" s="63" t="str">
        <f t="shared" si="14"/>
        <v xml:space="preserve"> </v>
      </c>
      <c r="O187" s="66" t="str">
        <f>IFERROR(VLOOKUP(Tablo5[[#This Row],[ÜRÜN KODU]],'YMKODLARI '!$A$1:$K$348,8,0)," ")</f>
        <v xml:space="preserve"> </v>
      </c>
      <c r="P187" s="63" t="str">
        <f>IFERROR(VLOOKUP(Tablo5[[#This Row],[HAMMADDE KODU]],Tablo1[#All],3,0)," ")</f>
        <v xml:space="preserve"> </v>
      </c>
      <c r="Q187" s="63" t="str">
        <f>IFERROR(VLOOKUP(Tablo5[[#This Row],[HAMMADDE KODU]],Tablo1[#All],4,0)," ")</f>
        <v xml:space="preserve"> </v>
      </c>
      <c r="R187" s="66" t="str">
        <f>IFERROR(VLOOKUP(Tablo5[[#This Row],[ÜRÜN KODU]],'YMKODLARI '!$A$1:$K$348,5,0)," ")</f>
        <v xml:space="preserve"> </v>
      </c>
      <c r="S187" s="66" t="str">
        <f>IFERROR(VLOOKUP(Tablo5[[#This Row],[ÜRÜN KODU]],'YMKODLARI '!$A$1:$K$348,6,0)," ")</f>
        <v xml:space="preserve"> </v>
      </c>
      <c r="T187" s="63" t="str">
        <f>IFERROR(Tablo5[[#This Row],[YOLLUK HARİÇ BASKI GRAMI]]/Tablo5[[#This Row],[KALIP GÖZ ADEDİ]]," ")</f>
        <v xml:space="preserve"> </v>
      </c>
      <c r="U187" s="63" t="str">
        <f t="shared" si="16"/>
        <v xml:space="preserve"> </v>
      </c>
      <c r="V187" s="63"/>
      <c r="W187" s="63" t="str">
        <f t="shared" si="15"/>
        <v xml:space="preserve"> </v>
      </c>
      <c r="X187" s="13">
        <f t="shared" si="17"/>
        <v>24</v>
      </c>
      <c r="Y187" s="14">
        <f t="shared" si="18"/>
        <v>0</v>
      </c>
      <c r="Z187" s="63" t="str">
        <f t="shared" si="19"/>
        <v xml:space="preserve"> </v>
      </c>
      <c r="AA187" s="63" t="str">
        <f t="shared" si="20"/>
        <v xml:space="preserve"> </v>
      </c>
    </row>
    <row r="188" spans="3:27">
      <c r="C188" s="10" t="str">
        <f>IFERROR(VLOOKUP(Tablo5[[#This Row],[ÜRÜN KODU]],'YMKODLARI '!$A$1:$K$348,2,0)," ")</f>
        <v xml:space="preserve"> </v>
      </c>
      <c r="E188" s="63"/>
      <c r="H188" s="66" t="str">
        <f>IFERROR(VLOOKUP(Tablo5[[#This Row],[ÜRÜN KODU]],'YMKODLARI '!$A$1:$K$348,3,0)," ")</f>
        <v xml:space="preserve"> </v>
      </c>
      <c r="I188" s="66" t="str">
        <f>IFERROR(VLOOKUP(Tablo5[[#This Row],[ÜRÜN KODU]],'YMKODLARI '!$A$1:$K$348,4,0)," ")</f>
        <v xml:space="preserve"> </v>
      </c>
      <c r="J188" s="63"/>
      <c r="K188" s="66" t="str">
        <f>IFERROR(VLOOKUP(Tablo5[[#This Row],[ÜRÜN KODU]],'YMKODLARI '!$A$1:$K$348,9,0)," ")</f>
        <v xml:space="preserve"> </v>
      </c>
      <c r="L188" s="63" t="str">
        <f>IFERROR(VLOOKUP(Tablo5[[#This Row],[BOYA KODU]],Tablo14[#All],4,0)," ")</f>
        <v xml:space="preserve"> </v>
      </c>
      <c r="M188" s="63" t="str">
        <f>IFERROR(VLOOKUP(Tablo5[[#This Row],[BOYA KODU]],Tablo14[#All],6,0)," ")</f>
        <v xml:space="preserve"> </v>
      </c>
      <c r="N188" s="63" t="str">
        <f t="shared" si="14"/>
        <v xml:space="preserve"> </v>
      </c>
      <c r="O188" s="66" t="str">
        <f>IFERROR(VLOOKUP(Tablo5[[#This Row],[ÜRÜN KODU]],'YMKODLARI '!$A$1:$K$348,8,0)," ")</f>
        <v xml:space="preserve"> </v>
      </c>
      <c r="P188" s="63" t="str">
        <f>IFERROR(VLOOKUP(Tablo5[[#This Row],[HAMMADDE KODU]],Tablo1[#All],3,0)," ")</f>
        <v xml:space="preserve"> </v>
      </c>
      <c r="Q188" s="63" t="str">
        <f>IFERROR(VLOOKUP(Tablo5[[#This Row],[HAMMADDE KODU]],Tablo1[#All],4,0)," ")</f>
        <v xml:space="preserve"> </v>
      </c>
      <c r="R188" s="66" t="str">
        <f>IFERROR(VLOOKUP(Tablo5[[#This Row],[ÜRÜN KODU]],'YMKODLARI '!$A$1:$K$348,5,0)," ")</f>
        <v xml:space="preserve"> </v>
      </c>
      <c r="S188" s="66" t="str">
        <f>IFERROR(VLOOKUP(Tablo5[[#This Row],[ÜRÜN KODU]],'YMKODLARI '!$A$1:$K$348,6,0)," ")</f>
        <v xml:space="preserve"> </v>
      </c>
      <c r="T188" s="63" t="str">
        <f>IFERROR(Tablo5[[#This Row],[YOLLUK HARİÇ BASKI GRAMI]]/Tablo5[[#This Row],[KALIP GÖZ ADEDİ]]," ")</f>
        <v xml:space="preserve"> </v>
      </c>
      <c r="U188" s="63" t="str">
        <f t="shared" si="16"/>
        <v xml:space="preserve"> </v>
      </c>
      <c r="V188" s="63"/>
      <c r="W188" s="63" t="str">
        <f t="shared" si="15"/>
        <v xml:space="preserve"> </v>
      </c>
      <c r="X188" s="13">
        <f t="shared" si="17"/>
        <v>24</v>
      </c>
      <c r="Y188" s="14">
        <f t="shared" si="18"/>
        <v>0</v>
      </c>
      <c r="Z188" s="63" t="str">
        <f t="shared" si="19"/>
        <v xml:space="preserve"> </v>
      </c>
      <c r="AA188" s="63" t="str">
        <f t="shared" si="20"/>
        <v xml:space="preserve"> </v>
      </c>
    </row>
    <row r="189" spans="3:27">
      <c r="C189" s="10" t="str">
        <f>IFERROR(VLOOKUP(Tablo5[[#This Row],[ÜRÜN KODU]],'YMKODLARI '!$A$1:$K$348,2,0)," ")</f>
        <v xml:space="preserve"> </v>
      </c>
      <c r="E189" s="63"/>
      <c r="H189" s="66" t="str">
        <f>IFERROR(VLOOKUP(Tablo5[[#This Row],[ÜRÜN KODU]],'YMKODLARI '!$A$1:$K$348,3,0)," ")</f>
        <v xml:space="preserve"> </v>
      </c>
      <c r="I189" s="66" t="str">
        <f>IFERROR(VLOOKUP(Tablo5[[#This Row],[ÜRÜN KODU]],'YMKODLARI '!$A$1:$K$348,4,0)," ")</f>
        <v xml:space="preserve"> </v>
      </c>
      <c r="J189" s="63"/>
      <c r="K189" s="66" t="str">
        <f>IFERROR(VLOOKUP(Tablo5[[#This Row],[ÜRÜN KODU]],'YMKODLARI '!$A$1:$K$348,9,0)," ")</f>
        <v xml:space="preserve"> </v>
      </c>
      <c r="L189" s="63" t="str">
        <f>IFERROR(VLOOKUP(Tablo5[[#This Row],[BOYA KODU]],Tablo14[#All],4,0)," ")</f>
        <v xml:space="preserve"> </v>
      </c>
      <c r="M189" s="63" t="str">
        <f>IFERROR(VLOOKUP(Tablo5[[#This Row],[BOYA KODU]],Tablo14[#All],6,0)," ")</f>
        <v xml:space="preserve"> </v>
      </c>
      <c r="N189" s="63" t="str">
        <f t="shared" si="14"/>
        <v xml:space="preserve"> </v>
      </c>
      <c r="O189" s="66" t="str">
        <f>IFERROR(VLOOKUP(Tablo5[[#This Row],[ÜRÜN KODU]],'YMKODLARI '!$A$1:$K$348,8,0)," ")</f>
        <v xml:space="preserve"> </v>
      </c>
      <c r="P189" s="63" t="str">
        <f>IFERROR(VLOOKUP(Tablo5[[#This Row],[HAMMADDE KODU]],Tablo1[#All],3,0)," ")</f>
        <v xml:space="preserve"> </v>
      </c>
      <c r="Q189" s="63" t="str">
        <f>IFERROR(VLOOKUP(Tablo5[[#This Row],[HAMMADDE KODU]],Tablo1[#All],4,0)," ")</f>
        <v xml:space="preserve"> </v>
      </c>
      <c r="R189" s="66" t="str">
        <f>IFERROR(VLOOKUP(Tablo5[[#This Row],[ÜRÜN KODU]],'YMKODLARI '!$A$1:$K$348,5,0)," ")</f>
        <v xml:space="preserve"> </v>
      </c>
      <c r="S189" s="66" t="str">
        <f>IFERROR(VLOOKUP(Tablo5[[#This Row],[ÜRÜN KODU]],'YMKODLARI '!$A$1:$K$348,6,0)," ")</f>
        <v xml:space="preserve"> </v>
      </c>
      <c r="T189" s="63" t="str">
        <f>IFERROR(Tablo5[[#This Row],[YOLLUK HARİÇ BASKI GRAMI]]/Tablo5[[#This Row],[KALIP GÖZ ADEDİ]]," ")</f>
        <v xml:space="preserve"> </v>
      </c>
      <c r="U189" s="63" t="str">
        <f t="shared" si="16"/>
        <v xml:space="preserve"> </v>
      </c>
      <c r="V189" s="63"/>
      <c r="W189" s="63" t="str">
        <f t="shared" si="15"/>
        <v xml:space="preserve"> </v>
      </c>
      <c r="X189" s="13">
        <f t="shared" si="17"/>
        <v>24</v>
      </c>
      <c r="Y189" s="14">
        <f t="shared" si="18"/>
        <v>0</v>
      </c>
      <c r="Z189" s="63" t="str">
        <f t="shared" si="19"/>
        <v xml:space="preserve"> </v>
      </c>
      <c r="AA189" s="63" t="str">
        <f t="shared" si="20"/>
        <v xml:space="preserve"> </v>
      </c>
    </row>
    <row r="190" spans="3:27">
      <c r="C190" s="10" t="str">
        <f>IFERROR(VLOOKUP(Tablo5[[#This Row],[ÜRÜN KODU]],'YMKODLARI '!$A$1:$K$348,2,0)," ")</f>
        <v xml:space="preserve"> </v>
      </c>
      <c r="E190" s="63"/>
      <c r="H190" s="66" t="str">
        <f>IFERROR(VLOOKUP(Tablo5[[#This Row],[ÜRÜN KODU]],'YMKODLARI '!$A$1:$K$348,3,0)," ")</f>
        <v xml:space="preserve"> </v>
      </c>
      <c r="I190" s="66" t="str">
        <f>IFERROR(VLOOKUP(Tablo5[[#This Row],[ÜRÜN KODU]],'YMKODLARI '!$A$1:$K$348,4,0)," ")</f>
        <v xml:space="preserve"> </v>
      </c>
      <c r="J190" s="63"/>
      <c r="K190" s="66" t="str">
        <f>IFERROR(VLOOKUP(Tablo5[[#This Row],[ÜRÜN KODU]],'YMKODLARI '!$A$1:$K$348,9,0)," ")</f>
        <v xml:space="preserve"> </v>
      </c>
      <c r="L190" s="63" t="str">
        <f>IFERROR(VLOOKUP(Tablo5[[#This Row],[BOYA KODU]],Tablo14[#All],4,0)," ")</f>
        <v xml:space="preserve"> </v>
      </c>
      <c r="M190" s="63" t="str">
        <f>IFERROR(VLOOKUP(Tablo5[[#This Row],[BOYA KODU]],Tablo14[#All],6,0)," ")</f>
        <v xml:space="preserve"> </v>
      </c>
      <c r="N190" s="63" t="str">
        <f t="shared" si="14"/>
        <v xml:space="preserve"> </v>
      </c>
      <c r="O190" s="66" t="str">
        <f>IFERROR(VLOOKUP(Tablo5[[#This Row],[ÜRÜN KODU]],'YMKODLARI '!$A$1:$K$348,8,0)," ")</f>
        <v xml:space="preserve"> </v>
      </c>
      <c r="P190" s="63" t="str">
        <f>IFERROR(VLOOKUP(Tablo5[[#This Row],[HAMMADDE KODU]],Tablo1[#All],3,0)," ")</f>
        <v xml:space="preserve"> </v>
      </c>
      <c r="Q190" s="63" t="str">
        <f>IFERROR(VLOOKUP(Tablo5[[#This Row],[HAMMADDE KODU]],Tablo1[#All],4,0)," ")</f>
        <v xml:space="preserve"> </v>
      </c>
      <c r="R190" s="66" t="str">
        <f>IFERROR(VLOOKUP(Tablo5[[#This Row],[ÜRÜN KODU]],'YMKODLARI '!$A$1:$K$348,5,0)," ")</f>
        <v xml:space="preserve"> </v>
      </c>
      <c r="S190" s="66" t="str">
        <f>IFERROR(VLOOKUP(Tablo5[[#This Row],[ÜRÜN KODU]],'YMKODLARI '!$A$1:$K$348,6,0)," ")</f>
        <v xml:space="preserve"> </v>
      </c>
      <c r="T190" s="63" t="str">
        <f>IFERROR(Tablo5[[#This Row],[YOLLUK HARİÇ BASKI GRAMI]]/Tablo5[[#This Row],[KALIP GÖZ ADEDİ]]," ")</f>
        <v xml:space="preserve"> </v>
      </c>
      <c r="U190" s="63" t="str">
        <f t="shared" si="16"/>
        <v xml:space="preserve"> </v>
      </c>
      <c r="V190" s="63"/>
      <c r="W190" s="63" t="str">
        <f t="shared" si="15"/>
        <v xml:space="preserve"> </v>
      </c>
      <c r="X190" s="13">
        <f t="shared" si="17"/>
        <v>24</v>
      </c>
      <c r="Y190" s="14">
        <f t="shared" si="18"/>
        <v>0</v>
      </c>
      <c r="Z190" s="63" t="str">
        <f t="shared" si="19"/>
        <v xml:space="preserve"> </v>
      </c>
      <c r="AA190" s="63" t="str">
        <f t="shared" si="20"/>
        <v xml:space="preserve"> </v>
      </c>
    </row>
    <row r="191" spans="3:27">
      <c r="C191" s="10" t="str">
        <f>IFERROR(VLOOKUP(Tablo5[[#This Row],[ÜRÜN KODU]],'YMKODLARI '!$A$1:$K$348,2,0)," ")</f>
        <v xml:space="preserve"> </v>
      </c>
      <c r="E191" s="63"/>
      <c r="H191" s="66" t="str">
        <f>IFERROR(VLOOKUP(Tablo5[[#This Row],[ÜRÜN KODU]],'YMKODLARI '!$A$1:$K$348,3,0)," ")</f>
        <v xml:space="preserve"> </v>
      </c>
      <c r="I191" s="66" t="str">
        <f>IFERROR(VLOOKUP(Tablo5[[#This Row],[ÜRÜN KODU]],'YMKODLARI '!$A$1:$K$348,4,0)," ")</f>
        <v xml:space="preserve"> </v>
      </c>
      <c r="J191" s="63"/>
      <c r="K191" s="66" t="str">
        <f>IFERROR(VLOOKUP(Tablo5[[#This Row],[ÜRÜN KODU]],'YMKODLARI '!$A$1:$K$348,9,0)," ")</f>
        <v xml:space="preserve"> </v>
      </c>
      <c r="L191" s="63" t="str">
        <f>IFERROR(VLOOKUP(Tablo5[[#This Row],[BOYA KODU]],Tablo14[#All],4,0)," ")</f>
        <v xml:space="preserve"> </v>
      </c>
      <c r="M191" s="63" t="str">
        <f>IFERROR(VLOOKUP(Tablo5[[#This Row],[BOYA KODU]],Tablo14[#All],6,0)," ")</f>
        <v xml:space="preserve"> </v>
      </c>
      <c r="N191" s="63" t="str">
        <f t="shared" si="14"/>
        <v xml:space="preserve"> </v>
      </c>
      <c r="O191" s="66" t="str">
        <f>IFERROR(VLOOKUP(Tablo5[[#This Row],[ÜRÜN KODU]],'YMKODLARI '!$A$1:$K$348,8,0)," ")</f>
        <v xml:space="preserve"> </v>
      </c>
      <c r="P191" s="63" t="str">
        <f>IFERROR(VLOOKUP(Tablo5[[#This Row],[HAMMADDE KODU]],Tablo1[#All],3,0)," ")</f>
        <v xml:space="preserve"> </v>
      </c>
      <c r="Q191" s="63" t="str">
        <f>IFERROR(VLOOKUP(Tablo5[[#This Row],[HAMMADDE KODU]],Tablo1[#All],4,0)," ")</f>
        <v xml:space="preserve"> </v>
      </c>
      <c r="R191" s="66" t="str">
        <f>IFERROR(VLOOKUP(Tablo5[[#This Row],[ÜRÜN KODU]],'YMKODLARI '!$A$1:$K$348,5,0)," ")</f>
        <v xml:space="preserve"> </v>
      </c>
      <c r="S191" s="66" t="str">
        <f>IFERROR(VLOOKUP(Tablo5[[#This Row],[ÜRÜN KODU]],'YMKODLARI '!$A$1:$K$348,6,0)," ")</f>
        <v xml:space="preserve"> </v>
      </c>
      <c r="T191" s="63" t="str">
        <f>IFERROR(Tablo5[[#This Row],[YOLLUK HARİÇ BASKI GRAMI]]/Tablo5[[#This Row],[KALIP GÖZ ADEDİ]]," ")</f>
        <v xml:space="preserve"> </v>
      </c>
      <c r="U191" s="63" t="str">
        <f t="shared" si="16"/>
        <v xml:space="preserve"> </v>
      </c>
      <c r="V191" s="63"/>
      <c r="W191" s="63" t="str">
        <f t="shared" si="15"/>
        <v xml:space="preserve"> </v>
      </c>
      <c r="X191" s="13">
        <f t="shared" si="17"/>
        <v>24</v>
      </c>
      <c r="Y191" s="14">
        <f t="shared" si="18"/>
        <v>0</v>
      </c>
      <c r="Z191" s="63" t="str">
        <f t="shared" si="19"/>
        <v xml:space="preserve"> </v>
      </c>
      <c r="AA191" s="63" t="str">
        <f t="shared" si="20"/>
        <v xml:space="preserve"> </v>
      </c>
    </row>
    <row r="192" spans="3:27">
      <c r="C192" s="10" t="str">
        <f>IFERROR(VLOOKUP(Tablo5[[#This Row],[ÜRÜN KODU]],'YMKODLARI '!$A$1:$K$348,2,0)," ")</f>
        <v xml:space="preserve"> </v>
      </c>
      <c r="E192" s="63"/>
      <c r="H192" s="66" t="str">
        <f>IFERROR(VLOOKUP(Tablo5[[#This Row],[ÜRÜN KODU]],'YMKODLARI '!$A$1:$K$348,3,0)," ")</f>
        <v xml:space="preserve"> </v>
      </c>
      <c r="I192" s="66" t="str">
        <f>IFERROR(VLOOKUP(Tablo5[[#This Row],[ÜRÜN KODU]],'YMKODLARI '!$A$1:$K$348,4,0)," ")</f>
        <v xml:space="preserve"> </v>
      </c>
      <c r="J192" s="63"/>
      <c r="K192" s="66" t="str">
        <f>IFERROR(VLOOKUP(Tablo5[[#This Row],[ÜRÜN KODU]],'YMKODLARI '!$A$1:$K$348,9,0)," ")</f>
        <v xml:space="preserve"> </v>
      </c>
      <c r="L192" s="63" t="str">
        <f>IFERROR(VLOOKUP(Tablo5[[#This Row],[BOYA KODU]],Tablo14[#All],4,0)," ")</f>
        <v xml:space="preserve"> </v>
      </c>
      <c r="M192" s="63" t="str">
        <f>IFERROR(VLOOKUP(Tablo5[[#This Row],[BOYA KODU]],Tablo14[#All],6,0)," ")</f>
        <v xml:space="preserve"> </v>
      </c>
      <c r="N192" s="63" t="str">
        <f t="shared" si="14"/>
        <v xml:space="preserve"> </v>
      </c>
      <c r="O192" s="66" t="str">
        <f>IFERROR(VLOOKUP(Tablo5[[#This Row],[ÜRÜN KODU]],'YMKODLARI '!$A$1:$K$348,8,0)," ")</f>
        <v xml:space="preserve"> </v>
      </c>
      <c r="P192" s="63" t="str">
        <f>IFERROR(VLOOKUP(Tablo5[[#This Row],[HAMMADDE KODU]],Tablo1[#All],3,0)," ")</f>
        <v xml:space="preserve"> </v>
      </c>
      <c r="Q192" s="63" t="str">
        <f>IFERROR(VLOOKUP(Tablo5[[#This Row],[HAMMADDE KODU]],Tablo1[#All],4,0)," ")</f>
        <v xml:space="preserve"> </v>
      </c>
      <c r="R192" s="66" t="str">
        <f>IFERROR(VLOOKUP(Tablo5[[#This Row],[ÜRÜN KODU]],'YMKODLARI '!$A$1:$K$348,5,0)," ")</f>
        <v xml:space="preserve"> </v>
      </c>
      <c r="S192" s="66" t="str">
        <f>IFERROR(VLOOKUP(Tablo5[[#This Row],[ÜRÜN KODU]],'YMKODLARI '!$A$1:$K$348,6,0)," ")</f>
        <v xml:space="preserve"> </v>
      </c>
      <c r="T192" s="63" t="str">
        <f>IFERROR(Tablo5[[#This Row],[YOLLUK HARİÇ BASKI GRAMI]]/Tablo5[[#This Row],[KALIP GÖZ ADEDİ]]," ")</f>
        <v xml:space="preserve"> </v>
      </c>
      <c r="U192" s="63" t="str">
        <f t="shared" si="16"/>
        <v xml:space="preserve"> </v>
      </c>
      <c r="V192" s="63"/>
      <c r="W192" s="63" t="str">
        <f t="shared" si="15"/>
        <v xml:space="preserve"> </v>
      </c>
      <c r="X192" s="13">
        <f t="shared" si="17"/>
        <v>24</v>
      </c>
      <c r="Y192" s="14">
        <f t="shared" si="18"/>
        <v>0</v>
      </c>
      <c r="Z192" s="63" t="str">
        <f t="shared" si="19"/>
        <v xml:space="preserve"> </v>
      </c>
      <c r="AA192" s="63" t="str">
        <f t="shared" si="20"/>
        <v xml:space="preserve"> </v>
      </c>
    </row>
    <row r="193" spans="3:27">
      <c r="C193" s="10" t="str">
        <f>IFERROR(VLOOKUP(Tablo5[[#This Row],[ÜRÜN KODU]],'YMKODLARI '!$A$1:$K$348,2,0)," ")</f>
        <v xml:space="preserve"> </v>
      </c>
      <c r="E193" s="63"/>
      <c r="H193" s="66" t="str">
        <f>IFERROR(VLOOKUP(Tablo5[[#This Row],[ÜRÜN KODU]],'YMKODLARI '!$A$1:$K$348,3,0)," ")</f>
        <v xml:space="preserve"> </v>
      </c>
      <c r="I193" s="66" t="str">
        <f>IFERROR(VLOOKUP(Tablo5[[#This Row],[ÜRÜN KODU]],'YMKODLARI '!$A$1:$K$348,4,0)," ")</f>
        <v xml:space="preserve"> </v>
      </c>
      <c r="J193" s="63"/>
      <c r="K193" s="66" t="str">
        <f>IFERROR(VLOOKUP(Tablo5[[#This Row],[ÜRÜN KODU]],'YMKODLARI '!$A$1:$K$348,9,0)," ")</f>
        <v xml:space="preserve"> </v>
      </c>
      <c r="L193" s="63" t="str">
        <f>IFERROR(VLOOKUP(Tablo5[[#This Row],[BOYA KODU]],Tablo14[#All],4,0)," ")</f>
        <v xml:space="preserve"> </v>
      </c>
      <c r="M193" s="63" t="str">
        <f>IFERROR(VLOOKUP(Tablo5[[#This Row],[BOYA KODU]],Tablo14[#All],6,0)," ")</f>
        <v xml:space="preserve"> </v>
      </c>
      <c r="N193" s="63" t="str">
        <f t="shared" si="14"/>
        <v xml:space="preserve"> </v>
      </c>
      <c r="O193" s="66" t="str">
        <f>IFERROR(VLOOKUP(Tablo5[[#This Row],[ÜRÜN KODU]],'YMKODLARI '!$A$1:$K$348,8,0)," ")</f>
        <v xml:space="preserve"> </v>
      </c>
      <c r="P193" s="63" t="str">
        <f>IFERROR(VLOOKUP(Tablo5[[#This Row],[HAMMADDE KODU]],Tablo1[#All],3,0)," ")</f>
        <v xml:space="preserve"> </v>
      </c>
      <c r="Q193" s="63" t="str">
        <f>IFERROR(VLOOKUP(Tablo5[[#This Row],[HAMMADDE KODU]],Tablo1[#All],4,0)," ")</f>
        <v xml:space="preserve"> </v>
      </c>
      <c r="R193" s="66" t="str">
        <f>IFERROR(VLOOKUP(Tablo5[[#This Row],[ÜRÜN KODU]],'YMKODLARI '!$A$1:$K$348,5,0)," ")</f>
        <v xml:space="preserve"> </v>
      </c>
      <c r="S193" s="66" t="str">
        <f>IFERROR(VLOOKUP(Tablo5[[#This Row],[ÜRÜN KODU]],'YMKODLARI '!$A$1:$K$348,6,0)," ")</f>
        <v xml:space="preserve"> </v>
      </c>
      <c r="T193" s="63" t="str">
        <f>IFERROR(Tablo5[[#This Row],[YOLLUK HARİÇ BASKI GRAMI]]/Tablo5[[#This Row],[KALIP GÖZ ADEDİ]]," ")</f>
        <v xml:space="preserve"> </v>
      </c>
      <c r="U193" s="63" t="str">
        <f t="shared" si="16"/>
        <v xml:space="preserve"> </v>
      </c>
      <c r="V193" s="63"/>
      <c r="W193" s="63" t="str">
        <f t="shared" si="15"/>
        <v xml:space="preserve"> </v>
      </c>
      <c r="X193" s="13">
        <f t="shared" si="17"/>
        <v>24</v>
      </c>
      <c r="Y193" s="14">
        <f t="shared" si="18"/>
        <v>0</v>
      </c>
      <c r="Z193" s="63" t="str">
        <f t="shared" si="19"/>
        <v xml:space="preserve"> </v>
      </c>
      <c r="AA193" s="63" t="str">
        <f t="shared" si="20"/>
        <v xml:space="preserve"> </v>
      </c>
    </row>
    <row r="194" spans="3:27">
      <c r="C194" s="10" t="str">
        <f>IFERROR(VLOOKUP(Tablo5[[#This Row],[ÜRÜN KODU]],'YMKODLARI '!$A$1:$K$348,2,0)," ")</f>
        <v xml:space="preserve"> </v>
      </c>
      <c r="E194" s="63"/>
      <c r="H194" s="66" t="str">
        <f>IFERROR(VLOOKUP(Tablo5[[#This Row],[ÜRÜN KODU]],'YMKODLARI '!$A$1:$K$348,3,0)," ")</f>
        <v xml:space="preserve"> </v>
      </c>
      <c r="I194" s="66" t="str">
        <f>IFERROR(VLOOKUP(Tablo5[[#This Row],[ÜRÜN KODU]],'YMKODLARI '!$A$1:$K$348,4,0)," ")</f>
        <v xml:space="preserve"> </v>
      </c>
      <c r="J194" s="63"/>
      <c r="K194" s="66" t="str">
        <f>IFERROR(VLOOKUP(Tablo5[[#This Row],[ÜRÜN KODU]],'YMKODLARI '!$A$1:$K$348,9,0)," ")</f>
        <v xml:space="preserve"> </v>
      </c>
      <c r="L194" s="63" t="str">
        <f>IFERROR(VLOOKUP(Tablo5[[#This Row],[BOYA KODU]],Tablo14[#All],4,0)," ")</f>
        <v xml:space="preserve"> </v>
      </c>
      <c r="M194" s="63" t="str">
        <f>IFERROR(VLOOKUP(Tablo5[[#This Row],[BOYA KODU]],Tablo14[#All],6,0)," ")</f>
        <v xml:space="preserve"> </v>
      </c>
      <c r="N194" s="63" t="str">
        <f t="shared" ref="N194:N257" si="21">IFERROR((J194*R194)*M194," ")</f>
        <v xml:space="preserve"> </v>
      </c>
      <c r="O194" s="66" t="str">
        <f>IFERROR(VLOOKUP(Tablo5[[#This Row],[ÜRÜN KODU]],'YMKODLARI '!$A$1:$K$348,8,0)," ")</f>
        <v xml:space="preserve"> </v>
      </c>
      <c r="P194" s="63" t="str">
        <f>IFERROR(VLOOKUP(Tablo5[[#This Row],[HAMMADDE KODU]],Tablo1[#All],3,0)," ")</f>
        <v xml:space="preserve"> </v>
      </c>
      <c r="Q194" s="63" t="str">
        <f>IFERROR(VLOOKUP(Tablo5[[#This Row],[HAMMADDE KODU]],Tablo1[#All],4,0)," ")</f>
        <v xml:space="preserve"> </v>
      </c>
      <c r="R194" s="66" t="str">
        <f>IFERROR(VLOOKUP(Tablo5[[#This Row],[ÜRÜN KODU]],'YMKODLARI '!$A$1:$K$348,5,0)," ")</f>
        <v xml:space="preserve"> </v>
      </c>
      <c r="S194" s="66" t="str">
        <f>IFERROR(VLOOKUP(Tablo5[[#This Row],[ÜRÜN KODU]],'YMKODLARI '!$A$1:$K$348,6,0)," ")</f>
        <v xml:space="preserve"> </v>
      </c>
      <c r="T194" s="63" t="str">
        <f>IFERROR(Tablo5[[#This Row],[YOLLUK HARİÇ BASKI GRAMI]]/Tablo5[[#This Row],[KALIP GÖZ ADEDİ]]," ")</f>
        <v xml:space="preserve"> </v>
      </c>
      <c r="U194" s="63" t="str">
        <f t="shared" si="16"/>
        <v xml:space="preserve"> </v>
      </c>
      <c r="V194" s="63"/>
      <c r="W194" s="63" t="str">
        <f t="shared" ref="W194:W257" si="22">IFERROR(V194+(S194*J194) /1000," ")</f>
        <v xml:space="preserve"> </v>
      </c>
      <c r="X194" s="13">
        <f t="shared" si="17"/>
        <v>24</v>
      </c>
      <c r="Y194" s="14">
        <f t="shared" si="18"/>
        <v>0</v>
      </c>
      <c r="Z194" s="63" t="str">
        <f t="shared" si="19"/>
        <v xml:space="preserve"> </v>
      </c>
      <c r="AA194" s="63" t="str">
        <f t="shared" si="20"/>
        <v xml:space="preserve"> </v>
      </c>
    </row>
    <row r="195" spans="3:27">
      <c r="C195" s="10" t="str">
        <f>IFERROR(VLOOKUP(Tablo5[[#This Row],[ÜRÜN KODU]],'YMKODLARI '!$A$1:$K$348,2,0)," ")</f>
        <v xml:space="preserve"> </v>
      </c>
      <c r="E195" s="63"/>
      <c r="H195" s="66" t="str">
        <f>IFERROR(VLOOKUP(Tablo5[[#This Row],[ÜRÜN KODU]],'YMKODLARI '!$A$1:$K$348,3,0)," ")</f>
        <v xml:space="preserve"> </v>
      </c>
      <c r="I195" s="66" t="str">
        <f>IFERROR(VLOOKUP(Tablo5[[#This Row],[ÜRÜN KODU]],'YMKODLARI '!$A$1:$K$348,4,0)," ")</f>
        <v xml:space="preserve"> </v>
      </c>
      <c r="J195" s="63"/>
      <c r="K195" s="66" t="str">
        <f>IFERROR(VLOOKUP(Tablo5[[#This Row],[ÜRÜN KODU]],'YMKODLARI '!$A$1:$K$348,9,0)," ")</f>
        <v xml:space="preserve"> </v>
      </c>
      <c r="L195" s="63" t="str">
        <f>IFERROR(VLOOKUP(Tablo5[[#This Row],[BOYA KODU]],Tablo14[#All],4,0)," ")</f>
        <v xml:space="preserve"> </v>
      </c>
      <c r="M195" s="63" t="str">
        <f>IFERROR(VLOOKUP(Tablo5[[#This Row],[BOYA KODU]],Tablo14[#All],6,0)," ")</f>
        <v xml:space="preserve"> </v>
      </c>
      <c r="N195" s="63" t="str">
        <f t="shared" si="21"/>
        <v xml:space="preserve"> </v>
      </c>
      <c r="O195" s="66" t="str">
        <f>IFERROR(VLOOKUP(Tablo5[[#This Row],[ÜRÜN KODU]],'YMKODLARI '!$A$1:$K$348,8,0)," ")</f>
        <v xml:space="preserve"> </v>
      </c>
      <c r="P195" s="63" t="str">
        <f>IFERROR(VLOOKUP(Tablo5[[#This Row],[HAMMADDE KODU]],Tablo1[#All],3,0)," ")</f>
        <v xml:space="preserve"> </v>
      </c>
      <c r="Q195" s="63" t="str">
        <f>IFERROR(VLOOKUP(Tablo5[[#This Row],[HAMMADDE KODU]],Tablo1[#All],4,0)," ")</f>
        <v xml:space="preserve"> </v>
      </c>
      <c r="R195" s="66" t="str">
        <f>IFERROR(VLOOKUP(Tablo5[[#This Row],[ÜRÜN KODU]],'YMKODLARI '!$A$1:$K$348,5,0)," ")</f>
        <v xml:space="preserve"> </v>
      </c>
      <c r="S195" s="66" t="str">
        <f>IFERROR(VLOOKUP(Tablo5[[#This Row],[ÜRÜN KODU]],'YMKODLARI '!$A$1:$K$348,6,0)," ")</f>
        <v xml:space="preserve"> </v>
      </c>
      <c r="T195" s="63" t="str">
        <f>IFERROR(Tablo5[[#This Row],[YOLLUK HARİÇ BASKI GRAMI]]/Tablo5[[#This Row],[KALIP GÖZ ADEDİ]]," ")</f>
        <v xml:space="preserve"> </v>
      </c>
      <c r="U195" s="63" t="str">
        <f t="shared" ref="U195:U258" si="23">IFERROR(R195-S195," ")</f>
        <v xml:space="preserve"> </v>
      </c>
      <c r="V195" s="63"/>
      <c r="W195" s="63" t="str">
        <f t="shared" si="22"/>
        <v xml:space="preserve"> </v>
      </c>
      <c r="X195" s="13">
        <f t="shared" ref="X195:X258" si="24">IFERROR(24-(F195-G195)," ")</f>
        <v>24</v>
      </c>
      <c r="Y195" s="14">
        <f t="shared" ref="Y195:Y258" si="25">IFERROR((X195-INT(X195))*24," ")</f>
        <v>0</v>
      </c>
      <c r="Z195" s="63" t="str">
        <f t="shared" ref="Z195:Z258" si="26">IFERROR(I195*J195/3600," ")</f>
        <v xml:space="preserve"> </v>
      </c>
      <c r="AA195" s="63" t="str">
        <f t="shared" ref="AA195:AA258" si="27">IFERROR(J195*H195," " )</f>
        <v xml:space="preserve"> </v>
      </c>
    </row>
    <row r="196" spans="3:27">
      <c r="C196" s="10" t="str">
        <f>IFERROR(VLOOKUP(Tablo5[[#This Row],[ÜRÜN KODU]],'YMKODLARI '!$A$1:$K$348,2,0)," ")</f>
        <v xml:space="preserve"> </v>
      </c>
      <c r="E196" s="63"/>
      <c r="H196" s="66" t="str">
        <f>IFERROR(VLOOKUP(Tablo5[[#This Row],[ÜRÜN KODU]],'YMKODLARI '!$A$1:$K$348,3,0)," ")</f>
        <v xml:space="preserve"> </v>
      </c>
      <c r="I196" s="66" t="str">
        <f>IFERROR(VLOOKUP(Tablo5[[#This Row],[ÜRÜN KODU]],'YMKODLARI '!$A$1:$K$348,4,0)," ")</f>
        <v xml:space="preserve"> </v>
      </c>
      <c r="J196" s="63"/>
      <c r="K196" s="66" t="str">
        <f>IFERROR(VLOOKUP(Tablo5[[#This Row],[ÜRÜN KODU]],'YMKODLARI '!$A$1:$K$348,9,0)," ")</f>
        <v xml:space="preserve"> </v>
      </c>
      <c r="L196" s="63" t="str">
        <f>IFERROR(VLOOKUP(Tablo5[[#This Row],[BOYA KODU]],Tablo14[#All],4,0)," ")</f>
        <v xml:space="preserve"> </v>
      </c>
      <c r="M196" s="63" t="str">
        <f>IFERROR(VLOOKUP(Tablo5[[#This Row],[BOYA KODU]],Tablo14[#All],6,0)," ")</f>
        <v xml:space="preserve"> </v>
      </c>
      <c r="N196" s="63" t="str">
        <f t="shared" si="21"/>
        <v xml:space="preserve"> </v>
      </c>
      <c r="O196" s="66" t="str">
        <f>IFERROR(VLOOKUP(Tablo5[[#This Row],[ÜRÜN KODU]],'YMKODLARI '!$A$1:$K$348,8,0)," ")</f>
        <v xml:space="preserve"> </v>
      </c>
      <c r="P196" s="63" t="str">
        <f>IFERROR(VLOOKUP(Tablo5[[#This Row],[HAMMADDE KODU]],Tablo1[#All],3,0)," ")</f>
        <v xml:space="preserve"> </v>
      </c>
      <c r="Q196" s="63" t="str">
        <f>IFERROR(VLOOKUP(Tablo5[[#This Row],[HAMMADDE KODU]],Tablo1[#All],4,0)," ")</f>
        <v xml:space="preserve"> </v>
      </c>
      <c r="R196" s="66" t="str">
        <f>IFERROR(VLOOKUP(Tablo5[[#This Row],[ÜRÜN KODU]],'YMKODLARI '!$A$1:$K$348,5,0)," ")</f>
        <v xml:space="preserve"> </v>
      </c>
      <c r="S196" s="66" t="str">
        <f>IFERROR(VLOOKUP(Tablo5[[#This Row],[ÜRÜN KODU]],'YMKODLARI '!$A$1:$K$348,6,0)," ")</f>
        <v xml:space="preserve"> </v>
      </c>
      <c r="T196" s="63" t="str">
        <f>IFERROR(Tablo5[[#This Row],[YOLLUK HARİÇ BASKI GRAMI]]/Tablo5[[#This Row],[KALIP GÖZ ADEDİ]]," ")</f>
        <v xml:space="preserve"> </v>
      </c>
      <c r="U196" s="63" t="str">
        <f t="shared" si="23"/>
        <v xml:space="preserve"> </v>
      </c>
      <c r="V196" s="63"/>
      <c r="W196" s="63" t="str">
        <f t="shared" si="22"/>
        <v xml:space="preserve"> </v>
      </c>
      <c r="X196" s="13">
        <f t="shared" si="24"/>
        <v>24</v>
      </c>
      <c r="Y196" s="14">
        <f t="shared" si="25"/>
        <v>0</v>
      </c>
      <c r="Z196" s="63" t="str">
        <f t="shared" si="26"/>
        <v xml:space="preserve"> </v>
      </c>
      <c r="AA196" s="63" t="str">
        <f t="shared" si="27"/>
        <v xml:space="preserve"> </v>
      </c>
    </row>
    <row r="197" spans="3:27">
      <c r="C197" s="10" t="str">
        <f>IFERROR(VLOOKUP(Tablo5[[#This Row],[ÜRÜN KODU]],'YMKODLARI '!$A$1:$K$348,2,0)," ")</f>
        <v xml:space="preserve"> </v>
      </c>
      <c r="E197" s="63"/>
      <c r="H197" s="66" t="str">
        <f>IFERROR(VLOOKUP(Tablo5[[#This Row],[ÜRÜN KODU]],'YMKODLARI '!$A$1:$K$348,3,0)," ")</f>
        <v xml:space="preserve"> </v>
      </c>
      <c r="I197" s="66" t="str">
        <f>IFERROR(VLOOKUP(Tablo5[[#This Row],[ÜRÜN KODU]],'YMKODLARI '!$A$1:$K$348,4,0)," ")</f>
        <v xml:space="preserve"> </v>
      </c>
      <c r="J197" s="63"/>
      <c r="K197" s="66" t="str">
        <f>IFERROR(VLOOKUP(Tablo5[[#This Row],[ÜRÜN KODU]],'YMKODLARI '!$A$1:$K$348,9,0)," ")</f>
        <v xml:space="preserve"> </v>
      </c>
      <c r="L197" s="63" t="str">
        <f>IFERROR(VLOOKUP(Tablo5[[#This Row],[BOYA KODU]],Tablo14[#All],4,0)," ")</f>
        <v xml:space="preserve"> </v>
      </c>
      <c r="M197" s="63" t="str">
        <f>IFERROR(VLOOKUP(Tablo5[[#This Row],[BOYA KODU]],Tablo14[#All],6,0)," ")</f>
        <v xml:space="preserve"> </v>
      </c>
      <c r="N197" s="63" t="str">
        <f t="shared" si="21"/>
        <v xml:space="preserve"> </v>
      </c>
      <c r="O197" s="66" t="str">
        <f>IFERROR(VLOOKUP(Tablo5[[#This Row],[ÜRÜN KODU]],'YMKODLARI '!$A$1:$K$348,8,0)," ")</f>
        <v xml:space="preserve"> </v>
      </c>
      <c r="P197" s="63" t="str">
        <f>IFERROR(VLOOKUP(Tablo5[[#This Row],[HAMMADDE KODU]],Tablo1[#All],3,0)," ")</f>
        <v xml:space="preserve"> </v>
      </c>
      <c r="Q197" s="63" t="str">
        <f>IFERROR(VLOOKUP(Tablo5[[#This Row],[HAMMADDE KODU]],Tablo1[#All],4,0)," ")</f>
        <v xml:space="preserve"> </v>
      </c>
      <c r="R197" s="66" t="str">
        <f>IFERROR(VLOOKUP(Tablo5[[#This Row],[ÜRÜN KODU]],'YMKODLARI '!$A$1:$K$348,5,0)," ")</f>
        <v xml:space="preserve"> </v>
      </c>
      <c r="S197" s="66" t="str">
        <f>IFERROR(VLOOKUP(Tablo5[[#This Row],[ÜRÜN KODU]],'YMKODLARI '!$A$1:$K$348,6,0)," ")</f>
        <v xml:space="preserve"> </v>
      </c>
      <c r="T197" s="63" t="str">
        <f>IFERROR(Tablo5[[#This Row],[YOLLUK HARİÇ BASKI GRAMI]]/Tablo5[[#This Row],[KALIP GÖZ ADEDİ]]," ")</f>
        <v xml:space="preserve"> </v>
      </c>
      <c r="U197" s="63" t="str">
        <f t="shared" si="23"/>
        <v xml:space="preserve"> </v>
      </c>
      <c r="V197" s="63"/>
      <c r="W197" s="63" t="str">
        <f t="shared" si="22"/>
        <v xml:space="preserve"> </v>
      </c>
      <c r="X197" s="13">
        <f t="shared" si="24"/>
        <v>24</v>
      </c>
      <c r="Y197" s="14">
        <f t="shared" si="25"/>
        <v>0</v>
      </c>
      <c r="Z197" s="63" t="str">
        <f t="shared" si="26"/>
        <v xml:space="preserve"> </v>
      </c>
      <c r="AA197" s="63" t="str">
        <f t="shared" si="27"/>
        <v xml:space="preserve"> </v>
      </c>
    </row>
    <row r="198" spans="3:27">
      <c r="C198" s="10" t="str">
        <f>IFERROR(VLOOKUP(Tablo5[[#This Row],[ÜRÜN KODU]],'YMKODLARI '!$A$1:$K$348,2,0)," ")</f>
        <v xml:space="preserve"> </v>
      </c>
      <c r="E198" s="63"/>
      <c r="H198" s="66" t="str">
        <f>IFERROR(VLOOKUP(Tablo5[[#This Row],[ÜRÜN KODU]],'YMKODLARI '!$A$1:$K$348,3,0)," ")</f>
        <v xml:space="preserve"> </v>
      </c>
      <c r="I198" s="66" t="str">
        <f>IFERROR(VLOOKUP(Tablo5[[#This Row],[ÜRÜN KODU]],'YMKODLARI '!$A$1:$K$348,4,0)," ")</f>
        <v xml:space="preserve"> </v>
      </c>
      <c r="J198" s="63"/>
      <c r="K198" s="66" t="str">
        <f>IFERROR(VLOOKUP(Tablo5[[#This Row],[ÜRÜN KODU]],'YMKODLARI '!$A$1:$K$348,9,0)," ")</f>
        <v xml:space="preserve"> </v>
      </c>
      <c r="L198" s="63" t="str">
        <f>IFERROR(VLOOKUP(Tablo5[[#This Row],[BOYA KODU]],Tablo14[#All],4,0)," ")</f>
        <v xml:space="preserve"> </v>
      </c>
      <c r="M198" s="63" t="str">
        <f>IFERROR(VLOOKUP(Tablo5[[#This Row],[BOYA KODU]],Tablo14[#All],6,0)," ")</f>
        <v xml:space="preserve"> </v>
      </c>
      <c r="N198" s="63" t="str">
        <f t="shared" si="21"/>
        <v xml:space="preserve"> </v>
      </c>
      <c r="O198" s="66" t="str">
        <f>IFERROR(VLOOKUP(Tablo5[[#This Row],[ÜRÜN KODU]],'YMKODLARI '!$A$1:$K$348,8,0)," ")</f>
        <v xml:space="preserve"> </v>
      </c>
      <c r="P198" s="63" t="str">
        <f>IFERROR(VLOOKUP(Tablo5[[#This Row],[HAMMADDE KODU]],Tablo1[#All],3,0)," ")</f>
        <v xml:space="preserve"> </v>
      </c>
      <c r="Q198" s="63" t="str">
        <f>IFERROR(VLOOKUP(Tablo5[[#This Row],[HAMMADDE KODU]],Tablo1[#All],4,0)," ")</f>
        <v xml:space="preserve"> </v>
      </c>
      <c r="R198" s="66" t="str">
        <f>IFERROR(VLOOKUP(Tablo5[[#This Row],[ÜRÜN KODU]],'YMKODLARI '!$A$1:$K$348,5,0)," ")</f>
        <v xml:space="preserve"> </v>
      </c>
      <c r="S198" s="66" t="str">
        <f>IFERROR(VLOOKUP(Tablo5[[#This Row],[ÜRÜN KODU]],'YMKODLARI '!$A$1:$K$348,6,0)," ")</f>
        <v xml:space="preserve"> </v>
      </c>
      <c r="T198" s="63" t="str">
        <f>IFERROR(Tablo5[[#This Row],[YOLLUK HARİÇ BASKI GRAMI]]/Tablo5[[#This Row],[KALIP GÖZ ADEDİ]]," ")</f>
        <v xml:space="preserve"> </v>
      </c>
      <c r="U198" s="63" t="str">
        <f t="shared" si="23"/>
        <v xml:space="preserve"> </v>
      </c>
      <c r="V198" s="63"/>
      <c r="W198" s="63" t="str">
        <f t="shared" si="22"/>
        <v xml:space="preserve"> </v>
      </c>
      <c r="X198" s="13">
        <f t="shared" si="24"/>
        <v>24</v>
      </c>
      <c r="Y198" s="14">
        <f t="shared" si="25"/>
        <v>0</v>
      </c>
      <c r="Z198" s="63" t="str">
        <f t="shared" si="26"/>
        <v xml:space="preserve"> </v>
      </c>
      <c r="AA198" s="63" t="str">
        <f t="shared" si="27"/>
        <v xml:space="preserve"> </v>
      </c>
    </row>
    <row r="199" spans="3:27">
      <c r="C199" s="10" t="str">
        <f>IFERROR(VLOOKUP(Tablo5[[#This Row],[ÜRÜN KODU]],'YMKODLARI '!$A$1:$K$348,2,0)," ")</f>
        <v xml:space="preserve"> </v>
      </c>
      <c r="E199" s="63"/>
      <c r="H199" s="66" t="str">
        <f>IFERROR(VLOOKUP(Tablo5[[#This Row],[ÜRÜN KODU]],'YMKODLARI '!$A$1:$K$348,3,0)," ")</f>
        <v xml:space="preserve"> </v>
      </c>
      <c r="I199" s="66" t="str">
        <f>IFERROR(VLOOKUP(Tablo5[[#This Row],[ÜRÜN KODU]],'YMKODLARI '!$A$1:$K$348,4,0)," ")</f>
        <v xml:space="preserve"> </v>
      </c>
      <c r="J199" s="63"/>
      <c r="K199" s="66" t="str">
        <f>IFERROR(VLOOKUP(Tablo5[[#This Row],[ÜRÜN KODU]],'YMKODLARI '!$A$1:$K$348,9,0)," ")</f>
        <v xml:space="preserve"> </v>
      </c>
      <c r="L199" s="63" t="str">
        <f>IFERROR(VLOOKUP(Tablo5[[#This Row],[BOYA KODU]],Tablo14[#All],4,0)," ")</f>
        <v xml:space="preserve"> </v>
      </c>
      <c r="M199" s="63" t="str">
        <f>IFERROR(VLOOKUP(Tablo5[[#This Row],[BOYA KODU]],Tablo14[#All],6,0)," ")</f>
        <v xml:space="preserve"> </v>
      </c>
      <c r="N199" s="63" t="str">
        <f t="shared" si="21"/>
        <v xml:space="preserve"> </v>
      </c>
      <c r="O199" s="66" t="str">
        <f>IFERROR(VLOOKUP(Tablo5[[#This Row],[ÜRÜN KODU]],'YMKODLARI '!$A$1:$K$348,8,0)," ")</f>
        <v xml:space="preserve"> </v>
      </c>
      <c r="P199" s="63" t="str">
        <f>IFERROR(VLOOKUP(Tablo5[[#This Row],[HAMMADDE KODU]],Tablo1[#All],3,0)," ")</f>
        <v xml:space="preserve"> </v>
      </c>
      <c r="Q199" s="63" t="str">
        <f>IFERROR(VLOOKUP(Tablo5[[#This Row],[HAMMADDE KODU]],Tablo1[#All],4,0)," ")</f>
        <v xml:space="preserve"> </v>
      </c>
      <c r="R199" s="66" t="str">
        <f>IFERROR(VLOOKUP(Tablo5[[#This Row],[ÜRÜN KODU]],'YMKODLARI '!$A$1:$K$348,5,0)," ")</f>
        <v xml:space="preserve"> </v>
      </c>
      <c r="S199" s="66" t="str">
        <f>IFERROR(VLOOKUP(Tablo5[[#This Row],[ÜRÜN KODU]],'YMKODLARI '!$A$1:$K$348,6,0)," ")</f>
        <v xml:space="preserve"> </v>
      </c>
      <c r="T199" s="63" t="str">
        <f>IFERROR(Tablo5[[#This Row],[YOLLUK HARİÇ BASKI GRAMI]]/Tablo5[[#This Row],[KALIP GÖZ ADEDİ]]," ")</f>
        <v xml:space="preserve"> </v>
      </c>
      <c r="U199" s="63" t="str">
        <f t="shared" si="23"/>
        <v xml:space="preserve"> </v>
      </c>
      <c r="V199" s="63"/>
      <c r="W199" s="63" t="str">
        <f t="shared" si="22"/>
        <v xml:space="preserve"> </v>
      </c>
      <c r="X199" s="13">
        <f t="shared" si="24"/>
        <v>24</v>
      </c>
      <c r="Y199" s="14">
        <f t="shared" si="25"/>
        <v>0</v>
      </c>
      <c r="Z199" s="63" t="str">
        <f t="shared" si="26"/>
        <v xml:space="preserve"> </v>
      </c>
      <c r="AA199" s="63" t="str">
        <f t="shared" si="27"/>
        <v xml:space="preserve"> </v>
      </c>
    </row>
    <row r="200" spans="3:27">
      <c r="C200" s="10" t="str">
        <f>IFERROR(VLOOKUP(Tablo5[[#This Row],[ÜRÜN KODU]],'YMKODLARI '!$A$1:$K$348,2,0)," ")</f>
        <v xml:space="preserve"> </v>
      </c>
      <c r="E200" s="63"/>
      <c r="H200" s="66" t="str">
        <f>IFERROR(VLOOKUP(Tablo5[[#This Row],[ÜRÜN KODU]],'YMKODLARI '!$A$1:$K$348,3,0)," ")</f>
        <v xml:space="preserve"> </v>
      </c>
      <c r="I200" s="66" t="str">
        <f>IFERROR(VLOOKUP(Tablo5[[#This Row],[ÜRÜN KODU]],'YMKODLARI '!$A$1:$K$348,4,0)," ")</f>
        <v xml:space="preserve"> </v>
      </c>
      <c r="J200" s="63"/>
      <c r="K200" s="66" t="str">
        <f>IFERROR(VLOOKUP(Tablo5[[#This Row],[ÜRÜN KODU]],'YMKODLARI '!$A$1:$K$348,9,0)," ")</f>
        <v xml:space="preserve"> </v>
      </c>
      <c r="L200" s="63" t="str">
        <f>IFERROR(VLOOKUP(Tablo5[[#This Row],[BOYA KODU]],Tablo14[#All],4,0)," ")</f>
        <v xml:space="preserve"> </v>
      </c>
      <c r="M200" s="63" t="str">
        <f>IFERROR(VLOOKUP(Tablo5[[#This Row],[BOYA KODU]],Tablo14[#All],6,0)," ")</f>
        <v xml:space="preserve"> </v>
      </c>
      <c r="N200" s="63" t="str">
        <f t="shared" si="21"/>
        <v xml:space="preserve"> </v>
      </c>
      <c r="O200" s="66" t="str">
        <f>IFERROR(VLOOKUP(Tablo5[[#This Row],[ÜRÜN KODU]],'YMKODLARI '!$A$1:$K$348,8,0)," ")</f>
        <v xml:space="preserve"> </v>
      </c>
      <c r="P200" s="63" t="str">
        <f>IFERROR(VLOOKUP(Tablo5[[#This Row],[HAMMADDE KODU]],Tablo1[#All],3,0)," ")</f>
        <v xml:space="preserve"> </v>
      </c>
      <c r="Q200" s="63" t="str">
        <f>IFERROR(VLOOKUP(Tablo5[[#This Row],[HAMMADDE KODU]],Tablo1[#All],4,0)," ")</f>
        <v xml:space="preserve"> </v>
      </c>
      <c r="R200" s="66" t="str">
        <f>IFERROR(VLOOKUP(Tablo5[[#This Row],[ÜRÜN KODU]],'YMKODLARI '!$A$1:$K$348,5,0)," ")</f>
        <v xml:space="preserve"> </v>
      </c>
      <c r="S200" s="66" t="str">
        <f>IFERROR(VLOOKUP(Tablo5[[#This Row],[ÜRÜN KODU]],'YMKODLARI '!$A$1:$K$348,6,0)," ")</f>
        <v xml:space="preserve"> </v>
      </c>
      <c r="T200" s="63" t="str">
        <f>IFERROR(Tablo5[[#This Row],[YOLLUK HARİÇ BASKI GRAMI]]/Tablo5[[#This Row],[KALIP GÖZ ADEDİ]]," ")</f>
        <v xml:space="preserve"> </v>
      </c>
      <c r="U200" s="63" t="str">
        <f t="shared" si="23"/>
        <v xml:space="preserve"> </v>
      </c>
      <c r="V200" s="63"/>
      <c r="W200" s="63" t="str">
        <f t="shared" si="22"/>
        <v xml:space="preserve"> </v>
      </c>
      <c r="X200" s="13">
        <f t="shared" si="24"/>
        <v>24</v>
      </c>
      <c r="Y200" s="14">
        <f t="shared" si="25"/>
        <v>0</v>
      </c>
      <c r="Z200" s="63" t="str">
        <f t="shared" si="26"/>
        <v xml:space="preserve"> </v>
      </c>
      <c r="AA200" s="63" t="str">
        <f t="shared" si="27"/>
        <v xml:space="preserve"> </v>
      </c>
    </row>
    <row r="201" spans="3:27">
      <c r="C201" s="10" t="str">
        <f>IFERROR(VLOOKUP(Tablo5[[#This Row],[ÜRÜN KODU]],'YMKODLARI '!$A$1:$K$348,2,0)," ")</f>
        <v xml:space="preserve"> </v>
      </c>
      <c r="E201" s="63"/>
      <c r="H201" s="66" t="str">
        <f>IFERROR(VLOOKUP(Tablo5[[#This Row],[ÜRÜN KODU]],'YMKODLARI '!$A$1:$K$348,3,0)," ")</f>
        <v xml:space="preserve"> </v>
      </c>
      <c r="I201" s="66" t="str">
        <f>IFERROR(VLOOKUP(Tablo5[[#This Row],[ÜRÜN KODU]],'YMKODLARI '!$A$1:$K$348,4,0)," ")</f>
        <v xml:space="preserve"> </v>
      </c>
      <c r="J201" s="63"/>
      <c r="K201" s="66" t="str">
        <f>IFERROR(VLOOKUP(Tablo5[[#This Row],[ÜRÜN KODU]],'YMKODLARI '!$A$1:$K$348,9,0)," ")</f>
        <v xml:space="preserve"> </v>
      </c>
      <c r="L201" s="63" t="str">
        <f>IFERROR(VLOOKUP(Tablo5[[#This Row],[BOYA KODU]],Tablo14[#All],4,0)," ")</f>
        <v xml:space="preserve"> </v>
      </c>
      <c r="M201" s="63" t="str">
        <f>IFERROR(VLOOKUP(Tablo5[[#This Row],[BOYA KODU]],Tablo14[#All],6,0)," ")</f>
        <v xml:space="preserve"> </v>
      </c>
      <c r="N201" s="63" t="str">
        <f t="shared" si="21"/>
        <v xml:space="preserve"> </v>
      </c>
      <c r="O201" s="66" t="str">
        <f>IFERROR(VLOOKUP(Tablo5[[#This Row],[ÜRÜN KODU]],'YMKODLARI '!$A$1:$K$348,8,0)," ")</f>
        <v xml:space="preserve"> </v>
      </c>
      <c r="P201" s="63" t="str">
        <f>IFERROR(VLOOKUP(Tablo5[[#This Row],[HAMMADDE KODU]],Tablo1[#All],3,0)," ")</f>
        <v xml:space="preserve"> </v>
      </c>
      <c r="Q201" s="63" t="str">
        <f>IFERROR(VLOOKUP(Tablo5[[#This Row],[HAMMADDE KODU]],Tablo1[#All],4,0)," ")</f>
        <v xml:space="preserve"> </v>
      </c>
      <c r="R201" s="66" t="str">
        <f>IFERROR(VLOOKUP(Tablo5[[#This Row],[ÜRÜN KODU]],'YMKODLARI '!$A$1:$K$348,5,0)," ")</f>
        <v xml:space="preserve"> </v>
      </c>
      <c r="S201" s="66" t="str">
        <f>IFERROR(VLOOKUP(Tablo5[[#This Row],[ÜRÜN KODU]],'YMKODLARI '!$A$1:$K$348,6,0)," ")</f>
        <v xml:space="preserve"> </v>
      </c>
      <c r="T201" s="63" t="str">
        <f>IFERROR(Tablo5[[#This Row],[YOLLUK HARİÇ BASKI GRAMI]]/Tablo5[[#This Row],[KALIP GÖZ ADEDİ]]," ")</f>
        <v xml:space="preserve"> </v>
      </c>
      <c r="U201" s="63" t="str">
        <f t="shared" si="23"/>
        <v xml:space="preserve"> </v>
      </c>
      <c r="V201" s="63"/>
      <c r="W201" s="63" t="str">
        <f t="shared" si="22"/>
        <v xml:space="preserve"> </v>
      </c>
      <c r="X201" s="13">
        <f t="shared" si="24"/>
        <v>24</v>
      </c>
      <c r="Y201" s="14">
        <f t="shared" si="25"/>
        <v>0</v>
      </c>
      <c r="Z201" s="63" t="str">
        <f t="shared" si="26"/>
        <v xml:space="preserve"> </v>
      </c>
      <c r="AA201" s="63" t="str">
        <f t="shared" si="27"/>
        <v xml:space="preserve"> </v>
      </c>
    </row>
    <row r="202" spans="3:27">
      <c r="C202" s="10" t="str">
        <f>IFERROR(VLOOKUP(Tablo5[[#This Row],[ÜRÜN KODU]],'YMKODLARI '!$A$1:$K$348,2,0)," ")</f>
        <v xml:space="preserve"> </v>
      </c>
      <c r="E202" s="63"/>
      <c r="H202" s="66" t="str">
        <f>IFERROR(VLOOKUP(Tablo5[[#This Row],[ÜRÜN KODU]],'YMKODLARI '!$A$1:$K$348,3,0)," ")</f>
        <v xml:space="preserve"> </v>
      </c>
      <c r="I202" s="66" t="str">
        <f>IFERROR(VLOOKUP(Tablo5[[#This Row],[ÜRÜN KODU]],'YMKODLARI '!$A$1:$K$348,4,0)," ")</f>
        <v xml:space="preserve"> </v>
      </c>
      <c r="J202" s="63"/>
      <c r="K202" s="66" t="str">
        <f>IFERROR(VLOOKUP(Tablo5[[#This Row],[ÜRÜN KODU]],'YMKODLARI '!$A$1:$K$348,9,0)," ")</f>
        <v xml:space="preserve"> </v>
      </c>
      <c r="L202" s="63" t="str">
        <f>IFERROR(VLOOKUP(Tablo5[[#This Row],[BOYA KODU]],Tablo14[#All],4,0)," ")</f>
        <v xml:space="preserve"> </v>
      </c>
      <c r="M202" s="63" t="str">
        <f>IFERROR(VLOOKUP(Tablo5[[#This Row],[BOYA KODU]],Tablo14[#All],6,0)," ")</f>
        <v xml:space="preserve"> </v>
      </c>
      <c r="N202" s="63" t="str">
        <f t="shared" si="21"/>
        <v xml:space="preserve"> </v>
      </c>
      <c r="O202" s="66" t="str">
        <f>IFERROR(VLOOKUP(Tablo5[[#This Row],[ÜRÜN KODU]],'YMKODLARI '!$A$1:$K$348,8,0)," ")</f>
        <v xml:space="preserve"> </v>
      </c>
      <c r="P202" s="63" t="str">
        <f>IFERROR(VLOOKUP(Tablo5[[#This Row],[HAMMADDE KODU]],Tablo1[#All],3,0)," ")</f>
        <v xml:space="preserve"> </v>
      </c>
      <c r="Q202" s="63" t="str">
        <f>IFERROR(VLOOKUP(Tablo5[[#This Row],[HAMMADDE KODU]],Tablo1[#All],4,0)," ")</f>
        <v xml:space="preserve"> </v>
      </c>
      <c r="R202" s="66" t="str">
        <f>IFERROR(VLOOKUP(Tablo5[[#This Row],[ÜRÜN KODU]],'YMKODLARI '!$A$1:$K$348,5,0)," ")</f>
        <v xml:space="preserve"> </v>
      </c>
      <c r="S202" s="66" t="str">
        <f>IFERROR(VLOOKUP(Tablo5[[#This Row],[ÜRÜN KODU]],'YMKODLARI '!$A$1:$K$348,6,0)," ")</f>
        <v xml:space="preserve"> </v>
      </c>
      <c r="T202" s="63" t="str">
        <f>IFERROR(Tablo5[[#This Row],[YOLLUK HARİÇ BASKI GRAMI]]/Tablo5[[#This Row],[KALIP GÖZ ADEDİ]]," ")</f>
        <v xml:space="preserve"> </v>
      </c>
      <c r="U202" s="63" t="str">
        <f t="shared" si="23"/>
        <v xml:space="preserve"> </v>
      </c>
      <c r="V202" s="63"/>
      <c r="W202" s="63" t="str">
        <f t="shared" si="22"/>
        <v xml:space="preserve"> </v>
      </c>
      <c r="X202" s="13">
        <f t="shared" si="24"/>
        <v>24</v>
      </c>
      <c r="Y202" s="14">
        <f t="shared" si="25"/>
        <v>0</v>
      </c>
      <c r="Z202" s="63" t="str">
        <f t="shared" si="26"/>
        <v xml:space="preserve"> </v>
      </c>
      <c r="AA202" s="63" t="str">
        <f t="shared" si="27"/>
        <v xml:space="preserve"> </v>
      </c>
    </row>
    <row r="203" spans="3:27">
      <c r="C203" s="10" t="str">
        <f>IFERROR(VLOOKUP(Tablo5[[#This Row],[ÜRÜN KODU]],'YMKODLARI '!$A$1:$K$348,2,0)," ")</f>
        <v xml:space="preserve"> </v>
      </c>
      <c r="E203" s="63"/>
      <c r="H203" s="66" t="str">
        <f>IFERROR(VLOOKUP(Tablo5[[#This Row],[ÜRÜN KODU]],'YMKODLARI '!$A$1:$K$348,3,0)," ")</f>
        <v xml:space="preserve"> </v>
      </c>
      <c r="I203" s="66" t="str">
        <f>IFERROR(VLOOKUP(Tablo5[[#This Row],[ÜRÜN KODU]],'YMKODLARI '!$A$1:$K$348,4,0)," ")</f>
        <v xml:space="preserve"> </v>
      </c>
      <c r="J203" s="63"/>
      <c r="K203" s="66" t="str">
        <f>IFERROR(VLOOKUP(Tablo5[[#This Row],[ÜRÜN KODU]],'YMKODLARI '!$A$1:$K$348,9,0)," ")</f>
        <v xml:space="preserve"> </v>
      </c>
      <c r="L203" s="63" t="str">
        <f>IFERROR(VLOOKUP(Tablo5[[#This Row],[BOYA KODU]],Tablo14[#All],4,0)," ")</f>
        <v xml:space="preserve"> </v>
      </c>
      <c r="M203" s="63" t="str">
        <f>IFERROR(VLOOKUP(Tablo5[[#This Row],[BOYA KODU]],Tablo14[#All],6,0)," ")</f>
        <v xml:space="preserve"> </v>
      </c>
      <c r="N203" s="63" t="str">
        <f t="shared" si="21"/>
        <v xml:space="preserve"> </v>
      </c>
      <c r="O203" s="66" t="str">
        <f>IFERROR(VLOOKUP(Tablo5[[#This Row],[ÜRÜN KODU]],'YMKODLARI '!$A$1:$K$348,8,0)," ")</f>
        <v xml:space="preserve"> </v>
      </c>
      <c r="P203" s="63" t="str">
        <f>IFERROR(VLOOKUP(Tablo5[[#This Row],[HAMMADDE KODU]],Tablo1[#All],3,0)," ")</f>
        <v xml:space="preserve"> </v>
      </c>
      <c r="Q203" s="63" t="str">
        <f>IFERROR(VLOOKUP(Tablo5[[#This Row],[HAMMADDE KODU]],Tablo1[#All],4,0)," ")</f>
        <v xml:space="preserve"> </v>
      </c>
      <c r="R203" s="66" t="str">
        <f>IFERROR(VLOOKUP(Tablo5[[#This Row],[ÜRÜN KODU]],'YMKODLARI '!$A$1:$K$348,5,0)," ")</f>
        <v xml:space="preserve"> </v>
      </c>
      <c r="S203" s="66" t="str">
        <f>IFERROR(VLOOKUP(Tablo5[[#This Row],[ÜRÜN KODU]],'YMKODLARI '!$A$1:$K$348,6,0)," ")</f>
        <v xml:space="preserve"> </v>
      </c>
      <c r="T203" s="63" t="str">
        <f>IFERROR(Tablo5[[#This Row],[YOLLUK HARİÇ BASKI GRAMI]]/Tablo5[[#This Row],[KALIP GÖZ ADEDİ]]," ")</f>
        <v xml:space="preserve"> </v>
      </c>
      <c r="U203" s="63" t="str">
        <f t="shared" si="23"/>
        <v xml:space="preserve"> </v>
      </c>
      <c r="V203" s="63"/>
      <c r="W203" s="63" t="str">
        <f t="shared" si="22"/>
        <v xml:space="preserve"> </v>
      </c>
      <c r="X203" s="13">
        <f t="shared" si="24"/>
        <v>24</v>
      </c>
      <c r="Y203" s="14">
        <f t="shared" si="25"/>
        <v>0</v>
      </c>
      <c r="Z203" s="63" t="str">
        <f t="shared" si="26"/>
        <v xml:space="preserve"> </v>
      </c>
      <c r="AA203" s="63" t="str">
        <f t="shared" si="27"/>
        <v xml:space="preserve"> </v>
      </c>
    </row>
    <row r="204" spans="3:27">
      <c r="C204" s="10" t="str">
        <f>IFERROR(VLOOKUP(Tablo5[[#This Row],[ÜRÜN KODU]],'YMKODLARI '!$A$1:$K$348,2,0)," ")</f>
        <v xml:space="preserve"> </v>
      </c>
      <c r="E204" s="63"/>
      <c r="H204" s="66" t="str">
        <f>IFERROR(VLOOKUP(Tablo5[[#This Row],[ÜRÜN KODU]],'YMKODLARI '!$A$1:$K$348,3,0)," ")</f>
        <v xml:space="preserve"> </v>
      </c>
      <c r="I204" s="66" t="str">
        <f>IFERROR(VLOOKUP(Tablo5[[#This Row],[ÜRÜN KODU]],'YMKODLARI '!$A$1:$K$348,4,0)," ")</f>
        <v xml:space="preserve"> </v>
      </c>
      <c r="J204" s="63"/>
      <c r="K204" s="66" t="str">
        <f>IFERROR(VLOOKUP(Tablo5[[#This Row],[ÜRÜN KODU]],'YMKODLARI '!$A$1:$K$348,9,0)," ")</f>
        <v xml:space="preserve"> </v>
      </c>
      <c r="L204" s="63" t="str">
        <f>IFERROR(VLOOKUP(Tablo5[[#This Row],[BOYA KODU]],Tablo14[#All],4,0)," ")</f>
        <v xml:space="preserve"> </v>
      </c>
      <c r="M204" s="63" t="str">
        <f>IFERROR(VLOOKUP(Tablo5[[#This Row],[BOYA KODU]],Tablo14[#All],6,0)," ")</f>
        <v xml:space="preserve"> </v>
      </c>
      <c r="N204" s="63" t="str">
        <f t="shared" si="21"/>
        <v xml:space="preserve"> </v>
      </c>
      <c r="O204" s="66" t="str">
        <f>IFERROR(VLOOKUP(Tablo5[[#This Row],[ÜRÜN KODU]],'YMKODLARI '!$A$1:$K$348,8,0)," ")</f>
        <v xml:space="preserve"> </v>
      </c>
      <c r="P204" s="63" t="str">
        <f>IFERROR(VLOOKUP(Tablo5[[#This Row],[HAMMADDE KODU]],Tablo1[#All],3,0)," ")</f>
        <v xml:space="preserve"> </v>
      </c>
      <c r="Q204" s="63" t="str">
        <f>IFERROR(VLOOKUP(Tablo5[[#This Row],[HAMMADDE KODU]],Tablo1[#All],4,0)," ")</f>
        <v xml:space="preserve"> </v>
      </c>
      <c r="R204" s="66" t="str">
        <f>IFERROR(VLOOKUP(Tablo5[[#This Row],[ÜRÜN KODU]],'YMKODLARI '!$A$1:$K$348,5,0)," ")</f>
        <v xml:space="preserve"> </v>
      </c>
      <c r="S204" s="66" t="str">
        <f>IFERROR(VLOOKUP(Tablo5[[#This Row],[ÜRÜN KODU]],'YMKODLARI '!$A$1:$K$348,6,0)," ")</f>
        <v xml:space="preserve"> </v>
      </c>
      <c r="T204" s="63" t="str">
        <f>IFERROR(Tablo5[[#This Row],[YOLLUK HARİÇ BASKI GRAMI]]/Tablo5[[#This Row],[KALIP GÖZ ADEDİ]]," ")</f>
        <v xml:space="preserve"> </v>
      </c>
      <c r="U204" s="63" t="str">
        <f t="shared" si="23"/>
        <v xml:space="preserve"> </v>
      </c>
      <c r="V204" s="63"/>
      <c r="W204" s="63" t="str">
        <f t="shared" si="22"/>
        <v xml:space="preserve"> </v>
      </c>
      <c r="X204" s="13">
        <f t="shared" si="24"/>
        <v>24</v>
      </c>
      <c r="Y204" s="14">
        <f t="shared" si="25"/>
        <v>0</v>
      </c>
      <c r="Z204" s="63" t="str">
        <f t="shared" si="26"/>
        <v xml:space="preserve"> </v>
      </c>
      <c r="AA204" s="63" t="str">
        <f t="shared" si="27"/>
        <v xml:space="preserve"> </v>
      </c>
    </row>
    <row r="205" spans="3:27">
      <c r="C205" s="10" t="str">
        <f>IFERROR(VLOOKUP(Tablo5[[#This Row],[ÜRÜN KODU]],'YMKODLARI '!$A$1:$K$348,2,0)," ")</f>
        <v xml:space="preserve"> </v>
      </c>
      <c r="E205" s="63"/>
      <c r="H205" s="66" t="str">
        <f>IFERROR(VLOOKUP(Tablo5[[#This Row],[ÜRÜN KODU]],'YMKODLARI '!$A$1:$K$348,3,0)," ")</f>
        <v xml:space="preserve"> </v>
      </c>
      <c r="I205" s="66" t="str">
        <f>IFERROR(VLOOKUP(Tablo5[[#This Row],[ÜRÜN KODU]],'YMKODLARI '!$A$1:$K$348,4,0)," ")</f>
        <v xml:space="preserve"> </v>
      </c>
      <c r="J205" s="63"/>
      <c r="K205" s="66" t="str">
        <f>IFERROR(VLOOKUP(Tablo5[[#This Row],[ÜRÜN KODU]],'YMKODLARI '!$A$1:$K$348,9,0)," ")</f>
        <v xml:space="preserve"> </v>
      </c>
      <c r="L205" s="63" t="str">
        <f>IFERROR(VLOOKUP(Tablo5[[#This Row],[BOYA KODU]],Tablo14[#All],4,0)," ")</f>
        <v xml:space="preserve"> </v>
      </c>
      <c r="M205" s="63" t="str">
        <f>IFERROR(VLOOKUP(Tablo5[[#This Row],[BOYA KODU]],Tablo14[#All],6,0)," ")</f>
        <v xml:space="preserve"> </v>
      </c>
      <c r="N205" s="63" t="str">
        <f t="shared" si="21"/>
        <v xml:space="preserve"> </v>
      </c>
      <c r="O205" s="66" t="str">
        <f>IFERROR(VLOOKUP(Tablo5[[#This Row],[ÜRÜN KODU]],'YMKODLARI '!$A$1:$K$348,8,0)," ")</f>
        <v xml:space="preserve"> </v>
      </c>
      <c r="P205" s="63" t="str">
        <f>IFERROR(VLOOKUP(Tablo5[[#This Row],[HAMMADDE KODU]],Tablo1[#All],3,0)," ")</f>
        <v xml:space="preserve"> </v>
      </c>
      <c r="Q205" s="63" t="str">
        <f>IFERROR(VLOOKUP(Tablo5[[#This Row],[HAMMADDE KODU]],Tablo1[#All],4,0)," ")</f>
        <v xml:space="preserve"> </v>
      </c>
      <c r="R205" s="66" t="str">
        <f>IFERROR(VLOOKUP(Tablo5[[#This Row],[ÜRÜN KODU]],'YMKODLARI '!$A$1:$K$348,5,0)," ")</f>
        <v xml:space="preserve"> </v>
      </c>
      <c r="S205" s="66" t="str">
        <f>IFERROR(VLOOKUP(Tablo5[[#This Row],[ÜRÜN KODU]],'YMKODLARI '!$A$1:$K$348,6,0)," ")</f>
        <v xml:space="preserve"> </v>
      </c>
      <c r="T205" s="63" t="str">
        <f>IFERROR(Tablo5[[#This Row],[YOLLUK HARİÇ BASKI GRAMI]]/Tablo5[[#This Row],[KALIP GÖZ ADEDİ]]," ")</f>
        <v xml:space="preserve"> </v>
      </c>
      <c r="U205" s="63" t="str">
        <f t="shared" si="23"/>
        <v xml:space="preserve"> </v>
      </c>
      <c r="V205" s="63"/>
      <c r="W205" s="63" t="str">
        <f t="shared" si="22"/>
        <v xml:space="preserve"> </v>
      </c>
      <c r="X205" s="13">
        <f t="shared" si="24"/>
        <v>24</v>
      </c>
      <c r="Y205" s="14">
        <f t="shared" si="25"/>
        <v>0</v>
      </c>
      <c r="Z205" s="63" t="str">
        <f t="shared" si="26"/>
        <v xml:space="preserve"> </v>
      </c>
      <c r="AA205" s="63" t="str">
        <f t="shared" si="27"/>
        <v xml:space="preserve"> </v>
      </c>
    </row>
    <row r="206" spans="3:27">
      <c r="C206" s="10" t="str">
        <f>IFERROR(VLOOKUP(Tablo5[[#This Row],[ÜRÜN KODU]],'YMKODLARI '!$A$1:$K$348,2,0)," ")</f>
        <v xml:space="preserve"> </v>
      </c>
      <c r="E206" s="63"/>
      <c r="H206" s="66" t="str">
        <f>IFERROR(VLOOKUP(Tablo5[[#This Row],[ÜRÜN KODU]],'YMKODLARI '!$A$1:$K$348,3,0)," ")</f>
        <v xml:space="preserve"> </v>
      </c>
      <c r="I206" s="66" t="str">
        <f>IFERROR(VLOOKUP(Tablo5[[#This Row],[ÜRÜN KODU]],'YMKODLARI '!$A$1:$K$348,4,0)," ")</f>
        <v xml:space="preserve"> </v>
      </c>
      <c r="J206" s="63"/>
      <c r="K206" s="66" t="str">
        <f>IFERROR(VLOOKUP(Tablo5[[#This Row],[ÜRÜN KODU]],'YMKODLARI '!$A$1:$K$348,9,0)," ")</f>
        <v xml:space="preserve"> </v>
      </c>
      <c r="L206" s="63" t="str">
        <f>IFERROR(VLOOKUP(Tablo5[[#This Row],[BOYA KODU]],Tablo14[#All],4,0)," ")</f>
        <v xml:space="preserve"> </v>
      </c>
      <c r="M206" s="63" t="str">
        <f>IFERROR(VLOOKUP(Tablo5[[#This Row],[BOYA KODU]],Tablo14[#All],6,0)," ")</f>
        <v xml:space="preserve"> </v>
      </c>
      <c r="N206" s="63" t="str">
        <f t="shared" si="21"/>
        <v xml:space="preserve"> </v>
      </c>
      <c r="O206" s="66" t="str">
        <f>IFERROR(VLOOKUP(Tablo5[[#This Row],[ÜRÜN KODU]],'YMKODLARI '!$A$1:$K$348,8,0)," ")</f>
        <v xml:space="preserve"> </v>
      </c>
      <c r="P206" s="63" t="str">
        <f>IFERROR(VLOOKUP(Tablo5[[#This Row],[HAMMADDE KODU]],Tablo1[#All],3,0)," ")</f>
        <v xml:space="preserve"> </v>
      </c>
      <c r="Q206" s="63" t="str">
        <f>IFERROR(VLOOKUP(Tablo5[[#This Row],[HAMMADDE KODU]],Tablo1[#All],4,0)," ")</f>
        <v xml:space="preserve"> </v>
      </c>
      <c r="R206" s="66" t="str">
        <f>IFERROR(VLOOKUP(Tablo5[[#This Row],[ÜRÜN KODU]],'YMKODLARI '!$A$1:$K$348,5,0)," ")</f>
        <v xml:space="preserve"> </v>
      </c>
      <c r="S206" s="66" t="str">
        <f>IFERROR(VLOOKUP(Tablo5[[#This Row],[ÜRÜN KODU]],'YMKODLARI '!$A$1:$K$348,6,0)," ")</f>
        <v xml:space="preserve"> </v>
      </c>
      <c r="T206" s="63" t="str">
        <f>IFERROR(Tablo5[[#This Row],[YOLLUK HARİÇ BASKI GRAMI]]/Tablo5[[#This Row],[KALIP GÖZ ADEDİ]]," ")</f>
        <v xml:space="preserve"> </v>
      </c>
      <c r="U206" s="63" t="str">
        <f t="shared" si="23"/>
        <v xml:space="preserve"> </v>
      </c>
      <c r="V206" s="63"/>
      <c r="W206" s="63" t="str">
        <f t="shared" si="22"/>
        <v xml:space="preserve"> </v>
      </c>
      <c r="X206" s="13">
        <f t="shared" si="24"/>
        <v>24</v>
      </c>
      <c r="Y206" s="14">
        <f t="shared" si="25"/>
        <v>0</v>
      </c>
      <c r="Z206" s="63" t="str">
        <f t="shared" si="26"/>
        <v xml:space="preserve"> </v>
      </c>
      <c r="AA206" s="63" t="str">
        <f t="shared" si="27"/>
        <v xml:space="preserve"> </v>
      </c>
    </row>
    <row r="207" spans="3:27">
      <c r="C207" s="10" t="str">
        <f>IFERROR(VLOOKUP(Tablo5[[#This Row],[ÜRÜN KODU]],'YMKODLARI '!$A$1:$K$348,2,0)," ")</f>
        <v xml:space="preserve"> </v>
      </c>
      <c r="E207" s="63"/>
      <c r="H207" s="66" t="str">
        <f>IFERROR(VLOOKUP(Tablo5[[#This Row],[ÜRÜN KODU]],'YMKODLARI '!$A$1:$K$348,3,0)," ")</f>
        <v xml:space="preserve"> </v>
      </c>
      <c r="I207" s="66" t="str">
        <f>IFERROR(VLOOKUP(Tablo5[[#This Row],[ÜRÜN KODU]],'YMKODLARI '!$A$1:$K$348,4,0)," ")</f>
        <v xml:space="preserve"> </v>
      </c>
      <c r="J207" s="63"/>
      <c r="K207" s="66" t="str">
        <f>IFERROR(VLOOKUP(Tablo5[[#This Row],[ÜRÜN KODU]],'YMKODLARI '!$A$1:$K$348,9,0)," ")</f>
        <v xml:space="preserve"> </v>
      </c>
      <c r="L207" s="63" t="str">
        <f>IFERROR(VLOOKUP(Tablo5[[#This Row],[BOYA KODU]],Tablo14[#All],4,0)," ")</f>
        <v xml:space="preserve"> </v>
      </c>
      <c r="M207" s="63" t="str">
        <f>IFERROR(VLOOKUP(Tablo5[[#This Row],[BOYA KODU]],Tablo14[#All],6,0)," ")</f>
        <v xml:space="preserve"> </v>
      </c>
      <c r="N207" s="63" t="str">
        <f t="shared" si="21"/>
        <v xml:space="preserve"> </v>
      </c>
      <c r="O207" s="66" t="str">
        <f>IFERROR(VLOOKUP(Tablo5[[#This Row],[ÜRÜN KODU]],'YMKODLARI '!$A$1:$K$348,8,0)," ")</f>
        <v xml:space="preserve"> </v>
      </c>
      <c r="P207" s="63" t="str">
        <f>IFERROR(VLOOKUP(Tablo5[[#This Row],[HAMMADDE KODU]],Tablo1[#All],3,0)," ")</f>
        <v xml:space="preserve"> </v>
      </c>
      <c r="Q207" s="63" t="str">
        <f>IFERROR(VLOOKUP(Tablo5[[#This Row],[HAMMADDE KODU]],Tablo1[#All],4,0)," ")</f>
        <v xml:space="preserve"> </v>
      </c>
      <c r="R207" s="66" t="str">
        <f>IFERROR(VLOOKUP(Tablo5[[#This Row],[ÜRÜN KODU]],'YMKODLARI '!$A$1:$K$348,5,0)," ")</f>
        <v xml:space="preserve"> </v>
      </c>
      <c r="S207" s="66" t="str">
        <f>IFERROR(VLOOKUP(Tablo5[[#This Row],[ÜRÜN KODU]],'YMKODLARI '!$A$1:$K$348,6,0)," ")</f>
        <v xml:space="preserve"> </v>
      </c>
      <c r="T207" s="63" t="str">
        <f>IFERROR(Tablo5[[#This Row],[YOLLUK HARİÇ BASKI GRAMI]]/Tablo5[[#This Row],[KALIP GÖZ ADEDİ]]," ")</f>
        <v xml:space="preserve"> </v>
      </c>
      <c r="U207" s="63" t="str">
        <f t="shared" si="23"/>
        <v xml:space="preserve"> </v>
      </c>
      <c r="V207" s="63"/>
      <c r="W207" s="63" t="str">
        <f t="shared" si="22"/>
        <v xml:space="preserve"> </v>
      </c>
      <c r="X207" s="13">
        <f t="shared" si="24"/>
        <v>24</v>
      </c>
      <c r="Y207" s="14">
        <f t="shared" si="25"/>
        <v>0</v>
      </c>
      <c r="Z207" s="63" t="str">
        <f t="shared" si="26"/>
        <v xml:space="preserve"> </v>
      </c>
      <c r="AA207" s="63" t="str">
        <f t="shared" si="27"/>
        <v xml:space="preserve"> </v>
      </c>
    </row>
    <row r="208" spans="3:27">
      <c r="C208" s="10" t="str">
        <f>IFERROR(VLOOKUP(Tablo5[[#This Row],[ÜRÜN KODU]],'YMKODLARI '!$A$1:$K$348,2,0)," ")</f>
        <v xml:space="preserve"> </v>
      </c>
      <c r="E208" s="63"/>
      <c r="H208" s="66" t="str">
        <f>IFERROR(VLOOKUP(Tablo5[[#This Row],[ÜRÜN KODU]],'YMKODLARI '!$A$1:$K$348,3,0)," ")</f>
        <v xml:space="preserve"> </v>
      </c>
      <c r="I208" s="66" t="str">
        <f>IFERROR(VLOOKUP(Tablo5[[#This Row],[ÜRÜN KODU]],'YMKODLARI '!$A$1:$K$348,4,0)," ")</f>
        <v xml:space="preserve"> </v>
      </c>
      <c r="J208" s="63"/>
      <c r="K208" s="66" t="str">
        <f>IFERROR(VLOOKUP(Tablo5[[#This Row],[ÜRÜN KODU]],'YMKODLARI '!$A$1:$K$348,9,0)," ")</f>
        <v xml:space="preserve"> </v>
      </c>
      <c r="L208" s="63" t="str">
        <f>IFERROR(VLOOKUP(Tablo5[[#This Row],[BOYA KODU]],Tablo14[#All],4,0)," ")</f>
        <v xml:space="preserve"> </v>
      </c>
      <c r="M208" s="63" t="str">
        <f>IFERROR(VLOOKUP(Tablo5[[#This Row],[BOYA KODU]],Tablo14[#All],6,0)," ")</f>
        <v xml:space="preserve"> </v>
      </c>
      <c r="N208" s="63" t="str">
        <f t="shared" si="21"/>
        <v xml:space="preserve"> </v>
      </c>
      <c r="O208" s="66" t="str">
        <f>IFERROR(VLOOKUP(Tablo5[[#This Row],[ÜRÜN KODU]],'YMKODLARI '!$A$1:$K$348,8,0)," ")</f>
        <v xml:space="preserve"> </v>
      </c>
      <c r="P208" s="63" t="str">
        <f>IFERROR(VLOOKUP(Tablo5[[#This Row],[HAMMADDE KODU]],Tablo1[#All],3,0)," ")</f>
        <v xml:space="preserve"> </v>
      </c>
      <c r="Q208" s="63" t="str">
        <f>IFERROR(VLOOKUP(Tablo5[[#This Row],[HAMMADDE KODU]],Tablo1[#All],4,0)," ")</f>
        <v xml:space="preserve"> </v>
      </c>
      <c r="R208" s="66" t="str">
        <f>IFERROR(VLOOKUP(Tablo5[[#This Row],[ÜRÜN KODU]],'YMKODLARI '!$A$1:$K$348,5,0)," ")</f>
        <v xml:space="preserve"> </v>
      </c>
      <c r="S208" s="66" t="str">
        <f>IFERROR(VLOOKUP(Tablo5[[#This Row],[ÜRÜN KODU]],'YMKODLARI '!$A$1:$K$348,6,0)," ")</f>
        <v xml:space="preserve"> </v>
      </c>
      <c r="T208" s="63" t="str">
        <f>IFERROR(Tablo5[[#This Row],[YOLLUK HARİÇ BASKI GRAMI]]/Tablo5[[#This Row],[KALIP GÖZ ADEDİ]]," ")</f>
        <v xml:space="preserve"> </v>
      </c>
      <c r="U208" s="63" t="str">
        <f t="shared" si="23"/>
        <v xml:space="preserve"> </v>
      </c>
      <c r="V208" s="63"/>
      <c r="W208" s="63" t="str">
        <f t="shared" si="22"/>
        <v xml:space="preserve"> </v>
      </c>
      <c r="X208" s="13">
        <f t="shared" si="24"/>
        <v>24</v>
      </c>
      <c r="Y208" s="14">
        <f t="shared" si="25"/>
        <v>0</v>
      </c>
      <c r="Z208" s="63" t="str">
        <f t="shared" si="26"/>
        <v xml:space="preserve"> </v>
      </c>
      <c r="AA208" s="63" t="str">
        <f t="shared" si="27"/>
        <v xml:space="preserve"> </v>
      </c>
    </row>
    <row r="209" spans="3:27">
      <c r="C209" s="10" t="str">
        <f>IFERROR(VLOOKUP(Tablo5[[#This Row],[ÜRÜN KODU]],'YMKODLARI '!$A$1:$K$348,2,0)," ")</f>
        <v xml:space="preserve"> </v>
      </c>
      <c r="E209" s="63"/>
      <c r="H209" s="66" t="str">
        <f>IFERROR(VLOOKUP(Tablo5[[#This Row],[ÜRÜN KODU]],'YMKODLARI '!$A$1:$K$348,3,0)," ")</f>
        <v xml:space="preserve"> </v>
      </c>
      <c r="I209" s="66" t="str">
        <f>IFERROR(VLOOKUP(Tablo5[[#This Row],[ÜRÜN KODU]],'YMKODLARI '!$A$1:$K$348,4,0)," ")</f>
        <v xml:space="preserve"> </v>
      </c>
      <c r="J209" s="63"/>
      <c r="K209" s="66" t="str">
        <f>IFERROR(VLOOKUP(Tablo5[[#This Row],[ÜRÜN KODU]],'YMKODLARI '!$A$1:$K$348,9,0)," ")</f>
        <v xml:space="preserve"> </v>
      </c>
      <c r="L209" s="63" t="str">
        <f>IFERROR(VLOOKUP(Tablo5[[#This Row],[BOYA KODU]],Tablo14[#All],4,0)," ")</f>
        <v xml:space="preserve"> </v>
      </c>
      <c r="M209" s="63" t="str">
        <f>IFERROR(VLOOKUP(Tablo5[[#This Row],[BOYA KODU]],Tablo14[#All],6,0)," ")</f>
        <v xml:space="preserve"> </v>
      </c>
      <c r="N209" s="63" t="str">
        <f t="shared" si="21"/>
        <v xml:space="preserve"> </v>
      </c>
      <c r="O209" s="66" t="str">
        <f>IFERROR(VLOOKUP(Tablo5[[#This Row],[ÜRÜN KODU]],'YMKODLARI '!$A$1:$K$348,8,0)," ")</f>
        <v xml:space="preserve"> </v>
      </c>
      <c r="P209" s="63" t="str">
        <f>IFERROR(VLOOKUP(Tablo5[[#This Row],[HAMMADDE KODU]],Tablo1[#All],3,0)," ")</f>
        <v xml:space="preserve"> </v>
      </c>
      <c r="Q209" s="63" t="str">
        <f>IFERROR(VLOOKUP(Tablo5[[#This Row],[HAMMADDE KODU]],Tablo1[#All],4,0)," ")</f>
        <v xml:space="preserve"> </v>
      </c>
      <c r="R209" s="66" t="str">
        <f>IFERROR(VLOOKUP(Tablo5[[#This Row],[ÜRÜN KODU]],'YMKODLARI '!$A$1:$K$348,5,0)," ")</f>
        <v xml:space="preserve"> </v>
      </c>
      <c r="S209" s="66" t="str">
        <f>IFERROR(VLOOKUP(Tablo5[[#This Row],[ÜRÜN KODU]],'YMKODLARI '!$A$1:$K$348,6,0)," ")</f>
        <v xml:space="preserve"> </v>
      </c>
      <c r="T209" s="63" t="str">
        <f>IFERROR(Tablo5[[#This Row],[YOLLUK HARİÇ BASKI GRAMI]]/Tablo5[[#This Row],[KALIP GÖZ ADEDİ]]," ")</f>
        <v xml:space="preserve"> </v>
      </c>
      <c r="U209" s="63" t="str">
        <f t="shared" si="23"/>
        <v xml:space="preserve"> </v>
      </c>
      <c r="V209" s="63"/>
      <c r="W209" s="63" t="str">
        <f t="shared" si="22"/>
        <v xml:space="preserve"> </v>
      </c>
      <c r="X209" s="13">
        <f t="shared" si="24"/>
        <v>24</v>
      </c>
      <c r="Y209" s="14">
        <f t="shared" si="25"/>
        <v>0</v>
      </c>
      <c r="Z209" s="63" t="str">
        <f t="shared" si="26"/>
        <v xml:space="preserve"> </v>
      </c>
      <c r="AA209" s="63" t="str">
        <f t="shared" si="27"/>
        <v xml:space="preserve"> </v>
      </c>
    </row>
    <row r="210" spans="3:27">
      <c r="C210" s="10" t="str">
        <f>IFERROR(VLOOKUP(Tablo5[[#This Row],[ÜRÜN KODU]],'YMKODLARI '!$A$1:$K$348,2,0)," ")</f>
        <v xml:space="preserve"> </v>
      </c>
      <c r="E210" s="63"/>
      <c r="H210" s="66" t="str">
        <f>IFERROR(VLOOKUP(Tablo5[[#This Row],[ÜRÜN KODU]],'YMKODLARI '!$A$1:$K$348,3,0)," ")</f>
        <v xml:space="preserve"> </v>
      </c>
      <c r="I210" s="66" t="str">
        <f>IFERROR(VLOOKUP(Tablo5[[#This Row],[ÜRÜN KODU]],'YMKODLARI '!$A$1:$K$348,4,0)," ")</f>
        <v xml:space="preserve"> </v>
      </c>
      <c r="J210" s="63"/>
      <c r="K210" s="66" t="str">
        <f>IFERROR(VLOOKUP(Tablo5[[#This Row],[ÜRÜN KODU]],'YMKODLARI '!$A$1:$K$348,9,0)," ")</f>
        <v xml:space="preserve"> </v>
      </c>
      <c r="L210" s="63" t="str">
        <f>IFERROR(VLOOKUP(Tablo5[[#This Row],[BOYA KODU]],Tablo14[#All],4,0)," ")</f>
        <v xml:space="preserve"> </v>
      </c>
      <c r="M210" s="63" t="str">
        <f>IFERROR(VLOOKUP(Tablo5[[#This Row],[BOYA KODU]],Tablo14[#All],6,0)," ")</f>
        <v xml:space="preserve"> </v>
      </c>
      <c r="N210" s="63" t="str">
        <f t="shared" si="21"/>
        <v xml:space="preserve"> </v>
      </c>
      <c r="O210" s="66" t="str">
        <f>IFERROR(VLOOKUP(Tablo5[[#This Row],[ÜRÜN KODU]],'YMKODLARI '!$A$1:$K$348,8,0)," ")</f>
        <v xml:space="preserve"> </v>
      </c>
      <c r="P210" s="63" t="str">
        <f>IFERROR(VLOOKUP(Tablo5[[#This Row],[HAMMADDE KODU]],Tablo1[#All],3,0)," ")</f>
        <v xml:space="preserve"> </v>
      </c>
      <c r="Q210" s="63" t="str">
        <f>IFERROR(VLOOKUP(Tablo5[[#This Row],[HAMMADDE KODU]],Tablo1[#All],4,0)," ")</f>
        <v xml:space="preserve"> </v>
      </c>
      <c r="R210" s="66" t="str">
        <f>IFERROR(VLOOKUP(Tablo5[[#This Row],[ÜRÜN KODU]],'YMKODLARI '!$A$1:$K$348,5,0)," ")</f>
        <v xml:space="preserve"> </v>
      </c>
      <c r="S210" s="66" t="str">
        <f>IFERROR(VLOOKUP(Tablo5[[#This Row],[ÜRÜN KODU]],'YMKODLARI '!$A$1:$K$348,6,0)," ")</f>
        <v xml:space="preserve"> </v>
      </c>
      <c r="T210" s="63" t="str">
        <f>IFERROR(Tablo5[[#This Row],[YOLLUK HARİÇ BASKI GRAMI]]/Tablo5[[#This Row],[KALIP GÖZ ADEDİ]]," ")</f>
        <v xml:space="preserve"> </v>
      </c>
      <c r="U210" s="63" t="str">
        <f t="shared" si="23"/>
        <v xml:space="preserve"> </v>
      </c>
      <c r="V210" s="63"/>
      <c r="W210" s="63" t="str">
        <f t="shared" si="22"/>
        <v xml:space="preserve"> </v>
      </c>
      <c r="X210" s="13">
        <f t="shared" si="24"/>
        <v>24</v>
      </c>
      <c r="Y210" s="14">
        <f t="shared" si="25"/>
        <v>0</v>
      </c>
      <c r="Z210" s="63" t="str">
        <f t="shared" si="26"/>
        <v xml:space="preserve"> </v>
      </c>
      <c r="AA210" s="63" t="str">
        <f t="shared" si="27"/>
        <v xml:space="preserve"> </v>
      </c>
    </row>
    <row r="211" spans="3:27">
      <c r="C211" s="10" t="str">
        <f>IFERROR(VLOOKUP(Tablo5[[#This Row],[ÜRÜN KODU]],'YMKODLARI '!$A$1:$K$348,2,0)," ")</f>
        <v xml:space="preserve"> </v>
      </c>
      <c r="E211" s="63"/>
      <c r="H211" s="66" t="str">
        <f>IFERROR(VLOOKUP(Tablo5[[#This Row],[ÜRÜN KODU]],'YMKODLARI '!$A$1:$K$348,3,0)," ")</f>
        <v xml:space="preserve"> </v>
      </c>
      <c r="I211" s="66" t="str">
        <f>IFERROR(VLOOKUP(Tablo5[[#This Row],[ÜRÜN KODU]],'YMKODLARI '!$A$1:$K$348,4,0)," ")</f>
        <v xml:space="preserve"> </v>
      </c>
      <c r="J211" s="63"/>
      <c r="K211" s="66" t="str">
        <f>IFERROR(VLOOKUP(Tablo5[[#This Row],[ÜRÜN KODU]],'YMKODLARI '!$A$1:$K$348,9,0)," ")</f>
        <v xml:space="preserve"> </v>
      </c>
      <c r="L211" s="63" t="str">
        <f>IFERROR(VLOOKUP(Tablo5[[#This Row],[BOYA KODU]],Tablo14[#All],4,0)," ")</f>
        <v xml:space="preserve"> </v>
      </c>
      <c r="M211" s="63" t="str">
        <f>IFERROR(VLOOKUP(Tablo5[[#This Row],[BOYA KODU]],Tablo14[#All],6,0)," ")</f>
        <v xml:space="preserve"> </v>
      </c>
      <c r="N211" s="63" t="str">
        <f t="shared" si="21"/>
        <v xml:space="preserve"> </v>
      </c>
      <c r="O211" s="66" t="str">
        <f>IFERROR(VLOOKUP(Tablo5[[#This Row],[ÜRÜN KODU]],'YMKODLARI '!$A$1:$K$348,8,0)," ")</f>
        <v xml:space="preserve"> </v>
      </c>
      <c r="P211" s="63" t="str">
        <f>IFERROR(VLOOKUP(Tablo5[[#This Row],[HAMMADDE KODU]],Tablo1[#All],3,0)," ")</f>
        <v xml:space="preserve"> </v>
      </c>
      <c r="Q211" s="63" t="str">
        <f>IFERROR(VLOOKUP(Tablo5[[#This Row],[HAMMADDE KODU]],Tablo1[#All],4,0)," ")</f>
        <v xml:space="preserve"> </v>
      </c>
      <c r="R211" s="66" t="str">
        <f>IFERROR(VLOOKUP(Tablo5[[#This Row],[ÜRÜN KODU]],'YMKODLARI '!$A$1:$K$348,5,0)," ")</f>
        <v xml:space="preserve"> </v>
      </c>
      <c r="S211" s="66" t="str">
        <f>IFERROR(VLOOKUP(Tablo5[[#This Row],[ÜRÜN KODU]],'YMKODLARI '!$A$1:$K$348,6,0)," ")</f>
        <v xml:space="preserve"> </v>
      </c>
      <c r="T211" s="63" t="str">
        <f>IFERROR(Tablo5[[#This Row],[YOLLUK HARİÇ BASKI GRAMI]]/Tablo5[[#This Row],[KALIP GÖZ ADEDİ]]," ")</f>
        <v xml:space="preserve"> </v>
      </c>
      <c r="U211" s="63" t="str">
        <f t="shared" si="23"/>
        <v xml:space="preserve"> </v>
      </c>
      <c r="V211" s="63"/>
      <c r="W211" s="63" t="str">
        <f t="shared" si="22"/>
        <v xml:space="preserve"> </v>
      </c>
      <c r="X211" s="13">
        <f t="shared" si="24"/>
        <v>24</v>
      </c>
      <c r="Y211" s="14">
        <f t="shared" si="25"/>
        <v>0</v>
      </c>
      <c r="Z211" s="63" t="str">
        <f t="shared" si="26"/>
        <v xml:space="preserve"> </v>
      </c>
      <c r="AA211" s="63" t="str">
        <f t="shared" si="27"/>
        <v xml:space="preserve"> </v>
      </c>
    </row>
    <row r="212" spans="3:27">
      <c r="C212" s="10" t="str">
        <f>IFERROR(VLOOKUP(Tablo5[[#This Row],[ÜRÜN KODU]],'YMKODLARI '!$A$1:$K$348,2,0)," ")</f>
        <v xml:space="preserve"> </v>
      </c>
      <c r="E212" s="63"/>
      <c r="H212" s="66" t="str">
        <f>IFERROR(VLOOKUP(Tablo5[[#This Row],[ÜRÜN KODU]],'YMKODLARI '!$A$1:$K$348,3,0)," ")</f>
        <v xml:space="preserve"> </v>
      </c>
      <c r="I212" s="66" t="str">
        <f>IFERROR(VLOOKUP(Tablo5[[#This Row],[ÜRÜN KODU]],'YMKODLARI '!$A$1:$K$348,4,0)," ")</f>
        <v xml:space="preserve"> </v>
      </c>
      <c r="J212" s="63"/>
      <c r="K212" s="66" t="str">
        <f>IFERROR(VLOOKUP(Tablo5[[#This Row],[ÜRÜN KODU]],'YMKODLARI '!$A$1:$K$348,9,0)," ")</f>
        <v xml:space="preserve"> </v>
      </c>
      <c r="L212" s="63" t="str">
        <f>IFERROR(VLOOKUP(Tablo5[[#This Row],[BOYA KODU]],Tablo14[#All],4,0)," ")</f>
        <v xml:space="preserve"> </v>
      </c>
      <c r="M212" s="63" t="str">
        <f>IFERROR(VLOOKUP(Tablo5[[#This Row],[BOYA KODU]],Tablo14[#All],6,0)," ")</f>
        <v xml:space="preserve"> </v>
      </c>
      <c r="N212" s="63" t="str">
        <f t="shared" si="21"/>
        <v xml:space="preserve"> </v>
      </c>
      <c r="O212" s="66" t="str">
        <f>IFERROR(VLOOKUP(Tablo5[[#This Row],[ÜRÜN KODU]],'YMKODLARI '!$A$1:$K$348,8,0)," ")</f>
        <v xml:space="preserve"> </v>
      </c>
      <c r="P212" s="63" t="str">
        <f>IFERROR(VLOOKUP(Tablo5[[#This Row],[HAMMADDE KODU]],Tablo1[#All],3,0)," ")</f>
        <v xml:space="preserve"> </v>
      </c>
      <c r="Q212" s="63" t="str">
        <f>IFERROR(VLOOKUP(Tablo5[[#This Row],[HAMMADDE KODU]],Tablo1[#All],4,0)," ")</f>
        <v xml:space="preserve"> </v>
      </c>
      <c r="R212" s="66" t="str">
        <f>IFERROR(VLOOKUP(Tablo5[[#This Row],[ÜRÜN KODU]],'YMKODLARI '!$A$1:$K$348,5,0)," ")</f>
        <v xml:space="preserve"> </v>
      </c>
      <c r="S212" s="66" t="str">
        <f>IFERROR(VLOOKUP(Tablo5[[#This Row],[ÜRÜN KODU]],'YMKODLARI '!$A$1:$K$348,6,0)," ")</f>
        <v xml:space="preserve"> </v>
      </c>
      <c r="T212" s="63" t="str">
        <f>IFERROR(Tablo5[[#This Row],[YOLLUK HARİÇ BASKI GRAMI]]/Tablo5[[#This Row],[KALIP GÖZ ADEDİ]]," ")</f>
        <v xml:space="preserve"> </v>
      </c>
      <c r="U212" s="63" t="str">
        <f t="shared" si="23"/>
        <v xml:space="preserve"> </v>
      </c>
      <c r="V212" s="63"/>
      <c r="W212" s="63" t="str">
        <f t="shared" si="22"/>
        <v xml:space="preserve"> </v>
      </c>
      <c r="X212" s="13">
        <f t="shared" si="24"/>
        <v>24</v>
      </c>
      <c r="Y212" s="14">
        <f t="shared" si="25"/>
        <v>0</v>
      </c>
      <c r="Z212" s="63" t="str">
        <f t="shared" si="26"/>
        <v xml:space="preserve"> </v>
      </c>
      <c r="AA212" s="63" t="str">
        <f t="shared" si="27"/>
        <v xml:space="preserve"> </v>
      </c>
    </row>
    <row r="213" spans="3:27">
      <c r="C213" s="10" t="str">
        <f>IFERROR(VLOOKUP(Tablo5[[#This Row],[ÜRÜN KODU]],'YMKODLARI '!$A$1:$K$348,2,0)," ")</f>
        <v xml:space="preserve"> </v>
      </c>
      <c r="E213" s="63"/>
      <c r="H213" s="66" t="str">
        <f>IFERROR(VLOOKUP(Tablo5[[#This Row],[ÜRÜN KODU]],'YMKODLARI '!$A$1:$K$348,3,0)," ")</f>
        <v xml:space="preserve"> </v>
      </c>
      <c r="I213" s="66" t="str">
        <f>IFERROR(VLOOKUP(Tablo5[[#This Row],[ÜRÜN KODU]],'YMKODLARI '!$A$1:$K$348,4,0)," ")</f>
        <v xml:space="preserve"> </v>
      </c>
      <c r="J213" s="63"/>
      <c r="K213" s="66" t="str">
        <f>IFERROR(VLOOKUP(Tablo5[[#This Row],[ÜRÜN KODU]],'YMKODLARI '!$A$1:$K$348,9,0)," ")</f>
        <v xml:space="preserve"> </v>
      </c>
      <c r="L213" s="63" t="str">
        <f>IFERROR(VLOOKUP(Tablo5[[#This Row],[BOYA KODU]],Tablo14[#All],4,0)," ")</f>
        <v xml:space="preserve"> </v>
      </c>
      <c r="M213" s="63" t="str">
        <f>IFERROR(VLOOKUP(Tablo5[[#This Row],[BOYA KODU]],Tablo14[#All],6,0)," ")</f>
        <v xml:space="preserve"> </v>
      </c>
      <c r="N213" s="63" t="str">
        <f t="shared" si="21"/>
        <v xml:space="preserve"> </v>
      </c>
      <c r="O213" s="66" t="str">
        <f>IFERROR(VLOOKUP(Tablo5[[#This Row],[ÜRÜN KODU]],'YMKODLARI '!$A$1:$K$348,8,0)," ")</f>
        <v xml:space="preserve"> </v>
      </c>
      <c r="P213" s="63" t="str">
        <f>IFERROR(VLOOKUP(Tablo5[[#This Row],[HAMMADDE KODU]],Tablo1[#All],3,0)," ")</f>
        <v xml:space="preserve"> </v>
      </c>
      <c r="Q213" s="63" t="str">
        <f>IFERROR(VLOOKUP(Tablo5[[#This Row],[HAMMADDE KODU]],Tablo1[#All],4,0)," ")</f>
        <v xml:space="preserve"> </v>
      </c>
      <c r="R213" s="66" t="str">
        <f>IFERROR(VLOOKUP(Tablo5[[#This Row],[ÜRÜN KODU]],'YMKODLARI '!$A$1:$K$348,5,0)," ")</f>
        <v xml:space="preserve"> </v>
      </c>
      <c r="S213" s="66" t="str">
        <f>IFERROR(VLOOKUP(Tablo5[[#This Row],[ÜRÜN KODU]],'YMKODLARI '!$A$1:$K$348,6,0)," ")</f>
        <v xml:space="preserve"> </v>
      </c>
      <c r="T213" s="63" t="str">
        <f>IFERROR(Tablo5[[#This Row],[YOLLUK HARİÇ BASKI GRAMI]]/Tablo5[[#This Row],[KALIP GÖZ ADEDİ]]," ")</f>
        <v xml:space="preserve"> </v>
      </c>
      <c r="U213" s="63" t="str">
        <f t="shared" si="23"/>
        <v xml:space="preserve"> </v>
      </c>
      <c r="V213" s="63"/>
      <c r="W213" s="63" t="str">
        <f t="shared" si="22"/>
        <v xml:space="preserve"> </v>
      </c>
      <c r="X213" s="13">
        <f t="shared" si="24"/>
        <v>24</v>
      </c>
      <c r="Y213" s="14">
        <f t="shared" si="25"/>
        <v>0</v>
      </c>
      <c r="Z213" s="63" t="str">
        <f t="shared" si="26"/>
        <v xml:space="preserve"> </v>
      </c>
      <c r="AA213" s="63" t="str">
        <f t="shared" si="27"/>
        <v xml:space="preserve"> </v>
      </c>
    </row>
    <row r="214" spans="3:27">
      <c r="C214" s="10" t="str">
        <f>IFERROR(VLOOKUP(Tablo5[[#This Row],[ÜRÜN KODU]],'YMKODLARI '!$A$1:$K$348,2,0)," ")</f>
        <v xml:space="preserve"> </v>
      </c>
      <c r="E214" s="63"/>
      <c r="H214" s="66" t="str">
        <f>IFERROR(VLOOKUP(Tablo5[[#This Row],[ÜRÜN KODU]],'YMKODLARI '!$A$1:$K$348,3,0)," ")</f>
        <v xml:space="preserve"> </v>
      </c>
      <c r="I214" s="66" t="str">
        <f>IFERROR(VLOOKUP(Tablo5[[#This Row],[ÜRÜN KODU]],'YMKODLARI '!$A$1:$K$348,4,0)," ")</f>
        <v xml:space="preserve"> </v>
      </c>
      <c r="J214" s="63"/>
      <c r="K214" s="66" t="str">
        <f>IFERROR(VLOOKUP(Tablo5[[#This Row],[ÜRÜN KODU]],'YMKODLARI '!$A$1:$K$348,9,0)," ")</f>
        <v xml:space="preserve"> </v>
      </c>
      <c r="L214" s="63" t="str">
        <f>IFERROR(VLOOKUP(Tablo5[[#This Row],[BOYA KODU]],Tablo14[#All],4,0)," ")</f>
        <v xml:space="preserve"> </v>
      </c>
      <c r="M214" s="63" t="str">
        <f>IFERROR(VLOOKUP(Tablo5[[#This Row],[BOYA KODU]],Tablo14[#All],6,0)," ")</f>
        <v xml:space="preserve"> </v>
      </c>
      <c r="N214" s="63" t="str">
        <f t="shared" si="21"/>
        <v xml:space="preserve"> </v>
      </c>
      <c r="O214" s="66" t="str">
        <f>IFERROR(VLOOKUP(Tablo5[[#This Row],[ÜRÜN KODU]],'YMKODLARI '!$A$1:$K$348,8,0)," ")</f>
        <v xml:space="preserve"> </v>
      </c>
      <c r="P214" s="63" t="str">
        <f>IFERROR(VLOOKUP(Tablo5[[#This Row],[HAMMADDE KODU]],Tablo1[#All],3,0)," ")</f>
        <v xml:space="preserve"> </v>
      </c>
      <c r="Q214" s="63" t="str">
        <f>IFERROR(VLOOKUP(Tablo5[[#This Row],[HAMMADDE KODU]],Tablo1[#All],4,0)," ")</f>
        <v xml:space="preserve"> </v>
      </c>
      <c r="R214" s="66" t="str">
        <f>IFERROR(VLOOKUP(Tablo5[[#This Row],[ÜRÜN KODU]],'YMKODLARI '!$A$1:$K$348,5,0)," ")</f>
        <v xml:space="preserve"> </v>
      </c>
      <c r="S214" s="66" t="str">
        <f>IFERROR(VLOOKUP(Tablo5[[#This Row],[ÜRÜN KODU]],'YMKODLARI '!$A$1:$K$348,6,0)," ")</f>
        <v xml:space="preserve"> </v>
      </c>
      <c r="T214" s="63" t="str">
        <f>IFERROR(Tablo5[[#This Row],[YOLLUK HARİÇ BASKI GRAMI]]/Tablo5[[#This Row],[KALIP GÖZ ADEDİ]]," ")</f>
        <v xml:space="preserve"> </v>
      </c>
      <c r="U214" s="63" t="str">
        <f t="shared" si="23"/>
        <v xml:space="preserve"> </v>
      </c>
      <c r="V214" s="63"/>
      <c r="W214" s="63" t="str">
        <f t="shared" si="22"/>
        <v xml:space="preserve"> </v>
      </c>
      <c r="X214" s="13">
        <f t="shared" si="24"/>
        <v>24</v>
      </c>
      <c r="Y214" s="14">
        <f t="shared" si="25"/>
        <v>0</v>
      </c>
      <c r="Z214" s="63" t="str">
        <f t="shared" si="26"/>
        <v xml:space="preserve"> </v>
      </c>
      <c r="AA214" s="63" t="str">
        <f t="shared" si="27"/>
        <v xml:space="preserve"> </v>
      </c>
    </row>
    <row r="215" spans="3:27">
      <c r="C215" s="10" t="str">
        <f>IFERROR(VLOOKUP(Tablo5[[#This Row],[ÜRÜN KODU]],'YMKODLARI '!$A$1:$K$348,2,0)," ")</f>
        <v xml:space="preserve"> </v>
      </c>
      <c r="E215" s="63"/>
      <c r="H215" s="66" t="str">
        <f>IFERROR(VLOOKUP(Tablo5[[#This Row],[ÜRÜN KODU]],'YMKODLARI '!$A$1:$K$348,3,0)," ")</f>
        <v xml:space="preserve"> </v>
      </c>
      <c r="I215" s="66" t="str">
        <f>IFERROR(VLOOKUP(Tablo5[[#This Row],[ÜRÜN KODU]],'YMKODLARI '!$A$1:$K$348,4,0)," ")</f>
        <v xml:space="preserve"> </v>
      </c>
      <c r="J215" s="63"/>
      <c r="K215" s="66" t="str">
        <f>IFERROR(VLOOKUP(Tablo5[[#This Row],[ÜRÜN KODU]],'YMKODLARI '!$A$1:$K$348,9,0)," ")</f>
        <v xml:space="preserve"> </v>
      </c>
      <c r="L215" s="63" t="str">
        <f>IFERROR(VLOOKUP(Tablo5[[#This Row],[BOYA KODU]],Tablo14[#All],4,0)," ")</f>
        <v xml:space="preserve"> </v>
      </c>
      <c r="M215" s="63" t="str">
        <f>IFERROR(VLOOKUP(Tablo5[[#This Row],[BOYA KODU]],Tablo14[#All],6,0)," ")</f>
        <v xml:space="preserve"> </v>
      </c>
      <c r="N215" s="63" t="str">
        <f t="shared" si="21"/>
        <v xml:space="preserve"> </v>
      </c>
      <c r="O215" s="66" t="str">
        <f>IFERROR(VLOOKUP(Tablo5[[#This Row],[ÜRÜN KODU]],'YMKODLARI '!$A$1:$K$348,8,0)," ")</f>
        <v xml:space="preserve"> </v>
      </c>
      <c r="P215" s="63" t="str">
        <f>IFERROR(VLOOKUP(Tablo5[[#This Row],[HAMMADDE KODU]],Tablo1[#All],3,0)," ")</f>
        <v xml:space="preserve"> </v>
      </c>
      <c r="Q215" s="63" t="str">
        <f>IFERROR(VLOOKUP(Tablo5[[#This Row],[HAMMADDE KODU]],Tablo1[#All],4,0)," ")</f>
        <v xml:space="preserve"> </v>
      </c>
      <c r="R215" s="66" t="str">
        <f>IFERROR(VLOOKUP(Tablo5[[#This Row],[ÜRÜN KODU]],'YMKODLARI '!$A$1:$K$348,5,0)," ")</f>
        <v xml:space="preserve"> </v>
      </c>
      <c r="S215" s="66" t="str">
        <f>IFERROR(VLOOKUP(Tablo5[[#This Row],[ÜRÜN KODU]],'YMKODLARI '!$A$1:$K$348,6,0)," ")</f>
        <v xml:space="preserve"> </v>
      </c>
      <c r="T215" s="63" t="str">
        <f>IFERROR(Tablo5[[#This Row],[YOLLUK HARİÇ BASKI GRAMI]]/Tablo5[[#This Row],[KALIP GÖZ ADEDİ]]," ")</f>
        <v xml:space="preserve"> </v>
      </c>
      <c r="U215" s="63" t="str">
        <f t="shared" si="23"/>
        <v xml:space="preserve"> </v>
      </c>
      <c r="V215" s="63"/>
      <c r="W215" s="63" t="str">
        <f t="shared" si="22"/>
        <v xml:space="preserve"> </v>
      </c>
      <c r="X215" s="13">
        <f t="shared" si="24"/>
        <v>24</v>
      </c>
      <c r="Y215" s="14">
        <f t="shared" si="25"/>
        <v>0</v>
      </c>
      <c r="Z215" s="63" t="str">
        <f t="shared" si="26"/>
        <v xml:space="preserve"> </v>
      </c>
      <c r="AA215" s="63" t="str">
        <f t="shared" si="27"/>
        <v xml:space="preserve"> </v>
      </c>
    </row>
    <row r="216" spans="3:27">
      <c r="C216" s="10" t="str">
        <f>IFERROR(VLOOKUP(Tablo5[[#This Row],[ÜRÜN KODU]],'YMKODLARI '!$A$1:$K$348,2,0)," ")</f>
        <v xml:space="preserve"> </v>
      </c>
      <c r="E216" s="63"/>
      <c r="H216" s="66" t="str">
        <f>IFERROR(VLOOKUP(Tablo5[[#This Row],[ÜRÜN KODU]],'YMKODLARI '!$A$1:$K$348,3,0)," ")</f>
        <v xml:space="preserve"> </v>
      </c>
      <c r="I216" s="66" t="str">
        <f>IFERROR(VLOOKUP(Tablo5[[#This Row],[ÜRÜN KODU]],'YMKODLARI '!$A$1:$K$348,4,0)," ")</f>
        <v xml:space="preserve"> </v>
      </c>
      <c r="J216" s="63"/>
      <c r="K216" s="66" t="str">
        <f>IFERROR(VLOOKUP(Tablo5[[#This Row],[ÜRÜN KODU]],'YMKODLARI '!$A$1:$K$348,9,0)," ")</f>
        <v xml:space="preserve"> </v>
      </c>
      <c r="L216" s="63" t="str">
        <f>IFERROR(VLOOKUP(Tablo5[[#This Row],[BOYA KODU]],Tablo14[#All],4,0)," ")</f>
        <v xml:space="preserve"> </v>
      </c>
      <c r="M216" s="63" t="str">
        <f>IFERROR(VLOOKUP(Tablo5[[#This Row],[BOYA KODU]],Tablo14[#All],6,0)," ")</f>
        <v xml:space="preserve"> </v>
      </c>
      <c r="N216" s="63" t="str">
        <f t="shared" si="21"/>
        <v xml:space="preserve"> </v>
      </c>
      <c r="O216" s="66" t="str">
        <f>IFERROR(VLOOKUP(Tablo5[[#This Row],[ÜRÜN KODU]],'YMKODLARI '!$A$1:$K$348,8,0)," ")</f>
        <v xml:space="preserve"> </v>
      </c>
      <c r="P216" s="63" t="str">
        <f>IFERROR(VLOOKUP(Tablo5[[#This Row],[HAMMADDE KODU]],Tablo1[#All],3,0)," ")</f>
        <v xml:space="preserve"> </v>
      </c>
      <c r="Q216" s="63" t="str">
        <f>IFERROR(VLOOKUP(Tablo5[[#This Row],[HAMMADDE KODU]],Tablo1[#All],4,0)," ")</f>
        <v xml:space="preserve"> </v>
      </c>
      <c r="R216" s="66" t="str">
        <f>IFERROR(VLOOKUP(Tablo5[[#This Row],[ÜRÜN KODU]],'YMKODLARI '!$A$1:$K$348,5,0)," ")</f>
        <v xml:space="preserve"> </v>
      </c>
      <c r="S216" s="66" t="str">
        <f>IFERROR(VLOOKUP(Tablo5[[#This Row],[ÜRÜN KODU]],'YMKODLARI '!$A$1:$K$348,6,0)," ")</f>
        <v xml:space="preserve"> </v>
      </c>
      <c r="T216" s="63" t="str">
        <f>IFERROR(Tablo5[[#This Row],[YOLLUK HARİÇ BASKI GRAMI]]/Tablo5[[#This Row],[KALIP GÖZ ADEDİ]]," ")</f>
        <v xml:space="preserve"> </v>
      </c>
      <c r="U216" s="63" t="str">
        <f t="shared" si="23"/>
        <v xml:space="preserve"> </v>
      </c>
      <c r="V216" s="63"/>
      <c r="W216" s="63" t="str">
        <f t="shared" si="22"/>
        <v xml:space="preserve"> </v>
      </c>
      <c r="X216" s="13">
        <f t="shared" si="24"/>
        <v>24</v>
      </c>
      <c r="Y216" s="14">
        <f t="shared" si="25"/>
        <v>0</v>
      </c>
      <c r="Z216" s="63" t="str">
        <f t="shared" si="26"/>
        <v xml:space="preserve"> </v>
      </c>
      <c r="AA216" s="63" t="str">
        <f t="shared" si="27"/>
        <v xml:space="preserve"> </v>
      </c>
    </row>
    <row r="217" spans="3:27">
      <c r="C217" s="10" t="str">
        <f>IFERROR(VLOOKUP(Tablo5[[#This Row],[ÜRÜN KODU]],'YMKODLARI '!$A$1:$K$348,2,0)," ")</f>
        <v xml:space="preserve"> </v>
      </c>
      <c r="E217" s="63"/>
      <c r="H217" s="66" t="str">
        <f>IFERROR(VLOOKUP(Tablo5[[#This Row],[ÜRÜN KODU]],'YMKODLARI '!$A$1:$K$348,3,0)," ")</f>
        <v xml:space="preserve"> </v>
      </c>
      <c r="I217" s="66" t="str">
        <f>IFERROR(VLOOKUP(Tablo5[[#This Row],[ÜRÜN KODU]],'YMKODLARI '!$A$1:$K$348,4,0)," ")</f>
        <v xml:space="preserve"> </v>
      </c>
      <c r="J217" s="63"/>
      <c r="K217" s="66" t="str">
        <f>IFERROR(VLOOKUP(Tablo5[[#This Row],[ÜRÜN KODU]],'YMKODLARI '!$A$1:$K$348,9,0)," ")</f>
        <v xml:space="preserve"> </v>
      </c>
      <c r="L217" s="63" t="str">
        <f>IFERROR(VLOOKUP(Tablo5[[#This Row],[BOYA KODU]],Tablo14[#All],4,0)," ")</f>
        <v xml:space="preserve"> </v>
      </c>
      <c r="M217" s="63" t="str">
        <f>IFERROR(VLOOKUP(Tablo5[[#This Row],[BOYA KODU]],Tablo14[#All],6,0)," ")</f>
        <v xml:space="preserve"> </v>
      </c>
      <c r="N217" s="63" t="str">
        <f t="shared" si="21"/>
        <v xml:space="preserve"> </v>
      </c>
      <c r="O217" s="66" t="str">
        <f>IFERROR(VLOOKUP(Tablo5[[#This Row],[ÜRÜN KODU]],'YMKODLARI '!$A$1:$K$348,8,0)," ")</f>
        <v xml:space="preserve"> </v>
      </c>
      <c r="P217" s="63" t="str">
        <f>IFERROR(VLOOKUP(Tablo5[[#This Row],[HAMMADDE KODU]],Tablo1[#All],3,0)," ")</f>
        <v xml:space="preserve"> </v>
      </c>
      <c r="Q217" s="63" t="str">
        <f>IFERROR(VLOOKUP(Tablo5[[#This Row],[HAMMADDE KODU]],Tablo1[#All],4,0)," ")</f>
        <v xml:space="preserve"> </v>
      </c>
      <c r="R217" s="66" t="str">
        <f>IFERROR(VLOOKUP(Tablo5[[#This Row],[ÜRÜN KODU]],'YMKODLARI '!$A$1:$K$348,5,0)," ")</f>
        <v xml:space="preserve"> </v>
      </c>
      <c r="S217" s="66" t="str">
        <f>IFERROR(VLOOKUP(Tablo5[[#This Row],[ÜRÜN KODU]],'YMKODLARI '!$A$1:$K$348,6,0)," ")</f>
        <v xml:space="preserve"> </v>
      </c>
      <c r="T217" s="63" t="str">
        <f>IFERROR(Tablo5[[#This Row],[YOLLUK HARİÇ BASKI GRAMI]]/Tablo5[[#This Row],[KALIP GÖZ ADEDİ]]," ")</f>
        <v xml:space="preserve"> </v>
      </c>
      <c r="U217" s="63" t="str">
        <f t="shared" si="23"/>
        <v xml:space="preserve"> </v>
      </c>
      <c r="V217" s="63"/>
      <c r="W217" s="63" t="str">
        <f t="shared" si="22"/>
        <v xml:space="preserve"> </v>
      </c>
      <c r="X217" s="13">
        <f t="shared" si="24"/>
        <v>24</v>
      </c>
      <c r="Y217" s="14">
        <f t="shared" si="25"/>
        <v>0</v>
      </c>
      <c r="Z217" s="63" t="str">
        <f t="shared" si="26"/>
        <v xml:space="preserve"> </v>
      </c>
      <c r="AA217" s="63" t="str">
        <f t="shared" si="27"/>
        <v xml:space="preserve"> </v>
      </c>
    </row>
    <row r="218" spans="3:27">
      <c r="C218" s="10" t="str">
        <f>IFERROR(VLOOKUP(Tablo5[[#This Row],[ÜRÜN KODU]],'YMKODLARI '!$A$1:$K$348,2,0)," ")</f>
        <v xml:space="preserve"> </v>
      </c>
      <c r="E218" s="63"/>
      <c r="H218" s="66" t="str">
        <f>IFERROR(VLOOKUP(Tablo5[[#This Row],[ÜRÜN KODU]],'YMKODLARI '!$A$1:$K$348,3,0)," ")</f>
        <v xml:space="preserve"> </v>
      </c>
      <c r="I218" s="66" t="str">
        <f>IFERROR(VLOOKUP(Tablo5[[#This Row],[ÜRÜN KODU]],'YMKODLARI '!$A$1:$K$348,4,0)," ")</f>
        <v xml:space="preserve"> </v>
      </c>
      <c r="J218" s="63"/>
      <c r="K218" s="66" t="str">
        <f>IFERROR(VLOOKUP(Tablo5[[#This Row],[ÜRÜN KODU]],'YMKODLARI '!$A$1:$K$348,9,0)," ")</f>
        <v xml:space="preserve"> </v>
      </c>
      <c r="L218" s="63" t="str">
        <f>IFERROR(VLOOKUP(Tablo5[[#This Row],[BOYA KODU]],Tablo14[#All],4,0)," ")</f>
        <v xml:space="preserve"> </v>
      </c>
      <c r="M218" s="63" t="str">
        <f>IFERROR(VLOOKUP(Tablo5[[#This Row],[BOYA KODU]],Tablo14[#All],6,0)," ")</f>
        <v xml:space="preserve"> </v>
      </c>
      <c r="N218" s="63" t="str">
        <f t="shared" si="21"/>
        <v xml:space="preserve"> </v>
      </c>
      <c r="O218" s="66" t="str">
        <f>IFERROR(VLOOKUP(Tablo5[[#This Row],[ÜRÜN KODU]],'YMKODLARI '!$A$1:$K$348,8,0)," ")</f>
        <v xml:space="preserve"> </v>
      </c>
      <c r="P218" s="63" t="str">
        <f>IFERROR(VLOOKUP(Tablo5[[#This Row],[HAMMADDE KODU]],Tablo1[#All],3,0)," ")</f>
        <v xml:space="preserve"> </v>
      </c>
      <c r="Q218" s="63" t="str">
        <f>IFERROR(VLOOKUP(Tablo5[[#This Row],[HAMMADDE KODU]],Tablo1[#All],4,0)," ")</f>
        <v xml:space="preserve"> </v>
      </c>
      <c r="R218" s="66" t="str">
        <f>IFERROR(VLOOKUP(Tablo5[[#This Row],[ÜRÜN KODU]],'YMKODLARI '!$A$1:$K$348,5,0)," ")</f>
        <v xml:space="preserve"> </v>
      </c>
      <c r="S218" s="66" t="str">
        <f>IFERROR(VLOOKUP(Tablo5[[#This Row],[ÜRÜN KODU]],'YMKODLARI '!$A$1:$K$348,6,0)," ")</f>
        <v xml:space="preserve"> </v>
      </c>
      <c r="T218" s="63" t="str">
        <f>IFERROR(Tablo5[[#This Row],[YOLLUK HARİÇ BASKI GRAMI]]/Tablo5[[#This Row],[KALIP GÖZ ADEDİ]]," ")</f>
        <v xml:space="preserve"> </v>
      </c>
      <c r="U218" s="63" t="str">
        <f t="shared" si="23"/>
        <v xml:space="preserve"> </v>
      </c>
      <c r="V218" s="63"/>
      <c r="W218" s="63" t="str">
        <f t="shared" si="22"/>
        <v xml:space="preserve"> </v>
      </c>
      <c r="X218" s="13">
        <f t="shared" si="24"/>
        <v>24</v>
      </c>
      <c r="Y218" s="14">
        <f t="shared" si="25"/>
        <v>0</v>
      </c>
      <c r="Z218" s="63" t="str">
        <f t="shared" si="26"/>
        <v xml:space="preserve"> </v>
      </c>
      <c r="AA218" s="63" t="str">
        <f t="shared" si="27"/>
        <v xml:space="preserve"> </v>
      </c>
    </row>
    <row r="219" spans="3:27">
      <c r="C219" s="10" t="str">
        <f>IFERROR(VLOOKUP(Tablo5[[#This Row],[ÜRÜN KODU]],'YMKODLARI '!$A$1:$K$348,2,0)," ")</f>
        <v xml:space="preserve"> </v>
      </c>
      <c r="E219" s="63"/>
      <c r="H219" s="66" t="str">
        <f>IFERROR(VLOOKUP(Tablo5[[#This Row],[ÜRÜN KODU]],'YMKODLARI '!$A$1:$K$348,3,0)," ")</f>
        <v xml:space="preserve"> </v>
      </c>
      <c r="I219" s="66" t="str">
        <f>IFERROR(VLOOKUP(Tablo5[[#This Row],[ÜRÜN KODU]],'YMKODLARI '!$A$1:$K$348,4,0)," ")</f>
        <v xml:space="preserve"> </v>
      </c>
      <c r="J219" s="63"/>
      <c r="K219" s="66" t="str">
        <f>IFERROR(VLOOKUP(Tablo5[[#This Row],[ÜRÜN KODU]],'YMKODLARI '!$A$1:$K$348,9,0)," ")</f>
        <v xml:space="preserve"> </v>
      </c>
      <c r="L219" s="63" t="str">
        <f>IFERROR(VLOOKUP(Tablo5[[#This Row],[BOYA KODU]],Tablo14[#All],4,0)," ")</f>
        <v xml:space="preserve"> </v>
      </c>
      <c r="M219" s="63" t="str">
        <f>IFERROR(VLOOKUP(Tablo5[[#This Row],[BOYA KODU]],Tablo14[#All],6,0)," ")</f>
        <v xml:space="preserve"> </v>
      </c>
      <c r="N219" s="63" t="str">
        <f t="shared" si="21"/>
        <v xml:space="preserve"> </v>
      </c>
      <c r="O219" s="66" t="str">
        <f>IFERROR(VLOOKUP(Tablo5[[#This Row],[ÜRÜN KODU]],'YMKODLARI '!$A$1:$K$348,8,0)," ")</f>
        <v xml:space="preserve"> </v>
      </c>
      <c r="P219" s="63" t="str">
        <f>IFERROR(VLOOKUP(Tablo5[[#This Row],[HAMMADDE KODU]],Tablo1[#All],3,0)," ")</f>
        <v xml:space="preserve"> </v>
      </c>
      <c r="Q219" s="63" t="str">
        <f>IFERROR(VLOOKUP(Tablo5[[#This Row],[HAMMADDE KODU]],Tablo1[#All],4,0)," ")</f>
        <v xml:space="preserve"> </v>
      </c>
      <c r="R219" s="66" t="str">
        <f>IFERROR(VLOOKUP(Tablo5[[#This Row],[ÜRÜN KODU]],'YMKODLARI '!$A$1:$K$348,5,0)," ")</f>
        <v xml:space="preserve"> </v>
      </c>
      <c r="S219" s="66" t="str">
        <f>IFERROR(VLOOKUP(Tablo5[[#This Row],[ÜRÜN KODU]],'YMKODLARI '!$A$1:$K$348,6,0)," ")</f>
        <v xml:space="preserve"> </v>
      </c>
      <c r="T219" s="63" t="str">
        <f>IFERROR(Tablo5[[#This Row],[YOLLUK HARİÇ BASKI GRAMI]]/Tablo5[[#This Row],[KALIP GÖZ ADEDİ]]," ")</f>
        <v xml:space="preserve"> </v>
      </c>
      <c r="U219" s="63" t="str">
        <f t="shared" si="23"/>
        <v xml:space="preserve"> </v>
      </c>
      <c r="V219" s="63"/>
      <c r="W219" s="63" t="str">
        <f t="shared" si="22"/>
        <v xml:space="preserve"> </v>
      </c>
      <c r="X219" s="13">
        <f t="shared" si="24"/>
        <v>24</v>
      </c>
      <c r="Y219" s="14">
        <f t="shared" si="25"/>
        <v>0</v>
      </c>
      <c r="Z219" s="63" t="str">
        <f t="shared" si="26"/>
        <v xml:space="preserve"> </v>
      </c>
      <c r="AA219" s="63" t="str">
        <f t="shared" si="27"/>
        <v xml:space="preserve"> </v>
      </c>
    </row>
    <row r="220" spans="3:27">
      <c r="C220" s="10" t="str">
        <f>IFERROR(VLOOKUP(Tablo5[[#This Row],[ÜRÜN KODU]],'YMKODLARI '!$A$1:$K$348,2,0)," ")</f>
        <v xml:space="preserve"> </v>
      </c>
      <c r="E220" s="63"/>
      <c r="H220" s="66" t="str">
        <f>IFERROR(VLOOKUP(Tablo5[[#This Row],[ÜRÜN KODU]],'YMKODLARI '!$A$1:$K$348,3,0)," ")</f>
        <v xml:space="preserve"> </v>
      </c>
      <c r="I220" s="66" t="str">
        <f>IFERROR(VLOOKUP(Tablo5[[#This Row],[ÜRÜN KODU]],'YMKODLARI '!$A$1:$K$348,4,0)," ")</f>
        <v xml:space="preserve"> </v>
      </c>
      <c r="J220" s="63"/>
      <c r="K220" s="66" t="str">
        <f>IFERROR(VLOOKUP(Tablo5[[#This Row],[ÜRÜN KODU]],'YMKODLARI '!$A$1:$K$348,9,0)," ")</f>
        <v xml:space="preserve"> </v>
      </c>
      <c r="L220" s="63" t="str">
        <f>IFERROR(VLOOKUP(Tablo5[[#This Row],[BOYA KODU]],Tablo14[#All],4,0)," ")</f>
        <v xml:space="preserve"> </v>
      </c>
      <c r="M220" s="63" t="str">
        <f>IFERROR(VLOOKUP(Tablo5[[#This Row],[BOYA KODU]],Tablo14[#All],6,0)," ")</f>
        <v xml:space="preserve"> </v>
      </c>
      <c r="N220" s="63" t="str">
        <f t="shared" si="21"/>
        <v xml:space="preserve"> </v>
      </c>
      <c r="O220" s="66" t="str">
        <f>IFERROR(VLOOKUP(Tablo5[[#This Row],[ÜRÜN KODU]],'YMKODLARI '!$A$1:$K$348,8,0)," ")</f>
        <v xml:space="preserve"> </v>
      </c>
      <c r="P220" s="63" t="str">
        <f>IFERROR(VLOOKUP(Tablo5[[#This Row],[HAMMADDE KODU]],Tablo1[#All],3,0)," ")</f>
        <v xml:space="preserve"> </v>
      </c>
      <c r="Q220" s="63" t="str">
        <f>IFERROR(VLOOKUP(Tablo5[[#This Row],[HAMMADDE KODU]],Tablo1[#All],4,0)," ")</f>
        <v xml:space="preserve"> </v>
      </c>
      <c r="R220" s="66" t="str">
        <f>IFERROR(VLOOKUP(Tablo5[[#This Row],[ÜRÜN KODU]],'YMKODLARI '!$A$1:$K$348,5,0)," ")</f>
        <v xml:space="preserve"> </v>
      </c>
      <c r="S220" s="66" t="str">
        <f>IFERROR(VLOOKUP(Tablo5[[#This Row],[ÜRÜN KODU]],'YMKODLARI '!$A$1:$K$348,6,0)," ")</f>
        <v xml:space="preserve"> </v>
      </c>
      <c r="T220" s="63" t="str">
        <f>IFERROR(Tablo5[[#This Row],[YOLLUK HARİÇ BASKI GRAMI]]/Tablo5[[#This Row],[KALIP GÖZ ADEDİ]]," ")</f>
        <v xml:space="preserve"> </v>
      </c>
      <c r="U220" s="63" t="str">
        <f t="shared" si="23"/>
        <v xml:space="preserve"> </v>
      </c>
      <c r="V220" s="63"/>
      <c r="W220" s="63" t="str">
        <f t="shared" si="22"/>
        <v xml:space="preserve"> </v>
      </c>
      <c r="X220" s="13">
        <f t="shared" si="24"/>
        <v>24</v>
      </c>
      <c r="Y220" s="14">
        <f t="shared" si="25"/>
        <v>0</v>
      </c>
      <c r="Z220" s="63" t="str">
        <f t="shared" si="26"/>
        <v xml:space="preserve"> </v>
      </c>
      <c r="AA220" s="63" t="str">
        <f t="shared" si="27"/>
        <v xml:space="preserve"> </v>
      </c>
    </row>
    <row r="221" spans="3:27">
      <c r="C221" s="10" t="str">
        <f>IFERROR(VLOOKUP(Tablo5[[#This Row],[ÜRÜN KODU]],'YMKODLARI '!$A$1:$K$348,2,0)," ")</f>
        <v xml:space="preserve"> </v>
      </c>
      <c r="E221" s="63"/>
      <c r="H221" s="66" t="str">
        <f>IFERROR(VLOOKUP(Tablo5[[#This Row],[ÜRÜN KODU]],'YMKODLARI '!$A$1:$K$348,3,0)," ")</f>
        <v xml:space="preserve"> </v>
      </c>
      <c r="I221" s="66" t="str">
        <f>IFERROR(VLOOKUP(Tablo5[[#This Row],[ÜRÜN KODU]],'YMKODLARI '!$A$1:$K$348,4,0)," ")</f>
        <v xml:space="preserve"> </v>
      </c>
      <c r="J221" s="63"/>
      <c r="K221" s="66" t="str">
        <f>IFERROR(VLOOKUP(Tablo5[[#This Row],[ÜRÜN KODU]],'YMKODLARI '!$A$1:$K$348,9,0)," ")</f>
        <v xml:space="preserve"> </v>
      </c>
      <c r="L221" s="63" t="str">
        <f>IFERROR(VLOOKUP(Tablo5[[#This Row],[BOYA KODU]],Tablo14[#All],4,0)," ")</f>
        <v xml:space="preserve"> </v>
      </c>
      <c r="M221" s="63" t="str">
        <f>IFERROR(VLOOKUP(Tablo5[[#This Row],[BOYA KODU]],Tablo14[#All],6,0)," ")</f>
        <v xml:space="preserve"> </v>
      </c>
      <c r="N221" s="63" t="str">
        <f t="shared" si="21"/>
        <v xml:space="preserve"> </v>
      </c>
      <c r="O221" s="66" t="str">
        <f>IFERROR(VLOOKUP(Tablo5[[#This Row],[ÜRÜN KODU]],'YMKODLARI '!$A$1:$K$348,8,0)," ")</f>
        <v xml:space="preserve"> </v>
      </c>
      <c r="P221" s="63" t="str">
        <f>IFERROR(VLOOKUP(Tablo5[[#This Row],[HAMMADDE KODU]],Tablo1[#All],3,0)," ")</f>
        <v xml:space="preserve"> </v>
      </c>
      <c r="Q221" s="63" t="str">
        <f>IFERROR(VLOOKUP(Tablo5[[#This Row],[HAMMADDE KODU]],Tablo1[#All],4,0)," ")</f>
        <v xml:space="preserve"> </v>
      </c>
      <c r="R221" s="66" t="str">
        <f>IFERROR(VLOOKUP(Tablo5[[#This Row],[ÜRÜN KODU]],'YMKODLARI '!$A$1:$K$348,5,0)," ")</f>
        <v xml:space="preserve"> </v>
      </c>
      <c r="S221" s="66" t="str">
        <f>IFERROR(VLOOKUP(Tablo5[[#This Row],[ÜRÜN KODU]],'YMKODLARI '!$A$1:$K$348,6,0)," ")</f>
        <v xml:space="preserve"> </v>
      </c>
      <c r="T221" s="63" t="str">
        <f>IFERROR(Tablo5[[#This Row],[YOLLUK HARİÇ BASKI GRAMI]]/Tablo5[[#This Row],[KALIP GÖZ ADEDİ]]," ")</f>
        <v xml:space="preserve"> </v>
      </c>
      <c r="U221" s="63" t="str">
        <f t="shared" si="23"/>
        <v xml:space="preserve"> </v>
      </c>
      <c r="V221" s="63"/>
      <c r="W221" s="63" t="str">
        <f t="shared" si="22"/>
        <v xml:space="preserve"> </v>
      </c>
      <c r="X221" s="13">
        <f t="shared" si="24"/>
        <v>24</v>
      </c>
      <c r="Y221" s="14">
        <f t="shared" si="25"/>
        <v>0</v>
      </c>
      <c r="Z221" s="63" t="str">
        <f t="shared" si="26"/>
        <v xml:space="preserve"> </v>
      </c>
      <c r="AA221" s="63" t="str">
        <f t="shared" si="27"/>
        <v xml:space="preserve"> </v>
      </c>
    </row>
    <row r="222" spans="3:27">
      <c r="C222" s="10" t="str">
        <f>IFERROR(VLOOKUP(Tablo5[[#This Row],[ÜRÜN KODU]],'YMKODLARI '!$A$1:$K$348,2,0)," ")</f>
        <v xml:space="preserve"> </v>
      </c>
      <c r="E222" s="63"/>
      <c r="H222" s="66" t="str">
        <f>IFERROR(VLOOKUP(Tablo5[[#This Row],[ÜRÜN KODU]],'YMKODLARI '!$A$1:$K$348,3,0)," ")</f>
        <v xml:space="preserve"> </v>
      </c>
      <c r="I222" s="66" t="str">
        <f>IFERROR(VLOOKUP(Tablo5[[#This Row],[ÜRÜN KODU]],'YMKODLARI '!$A$1:$K$348,4,0)," ")</f>
        <v xml:space="preserve"> </v>
      </c>
      <c r="J222" s="63"/>
      <c r="K222" s="66" t="str">
        <f>IFERROR(VLOOKUP(Tablo5[[#This Row],[ÜRÜN KODU]],'YMKODLARI '!$A$1:$K$348,9,0)," ")</f>
        <v xml:space="preserve"> </v>
      </c>
      <c r="L222" s="63" t="str">
        <f>IFERROR(VLOOKUP(Tablo5[[#This Row],[BOYA KODU]],Tablo14[#All],4,0)," ")</f>
        <v xml:space="preserve"> </v>
      </c>
      <c r="M222" s="63" t="str">
        <f>IFERROR(VLOOKUP(Tablo5[[#This Row],[BOYA KODU]],Tablo14[#All],6,0)," ")</f>
        <v xml:space="preserve"> </v>
      </c>
      <c r="N222" s="63" t="str">
        <f t="shared" si="21"/>
        <v xml:space="preserve"> </v>
      </c>
      <c r="O222" s="66" t="str">
        <f>IFERROR(VLOOKUP(Tablo5[[#This Row],[ÜRÜN KODU]],'YMKODLARI '!$A$1:$K$348,8,0)," ")</f>
        <v xml:space="preserve"> </v>
      </c>
      <c r="P222" s="63" t="str">
        <f>IFERROR(VLOOKUP(Tablo5[[#This Row],[HAMMADDE KODU]],Tablo1[#All],3,0)," ")</f>
        <v xml:space="preserve"> </v>
      </c>
      <c r="Q222" s="63" t="str">
        <f>IFERROR(VLOOKUP(Tablo5[[#This Row],[HAMMADDE KODU]],Tablo1[#All],4,0)," ")</f>
        <v xml:space="preserve"> </v>
      </c>
      <c r="R222" s="66" t="str">
        <f>IFERROR(VLOOKUP(Tablo5[[#This Row],[ÜRÜN KODU]],'YMKODLARI '!$A$1:$K$348,5,0)," ")</f>
        <v xml:space="preserve"> </v>
      </c>
      <c r="S222" s="66" t="str">
        <f>IFERROR(VLOOKUP(Tablo5[[#This Row],[ÜRÜN KODU]],'YMKODLARI '!$A$1:$K$348,6,0)," ")</f>
        <v xml:space="preserve"> </v>
      </c>
      <c r="T222" s="63" t="str">
        <f>IFERROR(Tablo5[[#This Row],[YOLLUK HARİÇ BASKI GRAMI]]/Tablo5[[#This Row],[KALIP GÖZ ADEDİ]]," ")</f>
        <v xml:space="preserve"> </v>
      </c>
      <c r="U222" s="63" t="str">
        <f t="shared" si="23"/>
        <v xml:space="preserve"> </v>
      </c>
      <c r="V222" s="63"/>
      <c r="W222" s="63" t="str">
        <f t="shared" si="22"/>
        <v xml:space="preserve"> </v>
      </c>
      <c r="X222" s="13">
        <f t="shared" si="24"/>
        <v>24</v>
      </c>
      <c r="Y222" s="14">
        <f t="shared" si="25"/>
        <v>0</v>
      </c>
      <c r="Z222" s="63" t="str">
        <f t="shared" si="26"/>
        <v xml:space="preserve"> </v>
      </c>
      <c r="AA222" s="63" t="str">
        <f t="shared" si="27"/>
        <v xml:space="preserve"> </v>
      </c>
    </row>
    <row r="223" spans="3:27">
      <c r="C223" s="10" t="str">
        <f>IFERROR(VLOOKUP(Tablo5[[#This Row],[ÜRÜN KODU]],'YMKODLARI '!$A$1:$K$348,2,0)," ")</f>
        <v xml:space="preserve"> </v>
      </c>
      <c r="E223" s="63"/>
      <c r="H223" s="66" t="str">
        <f>IFERROR(VLOOKUP(Tablo5[[#This Row],[ÜRÜN KODU]],'YMKODLARI '!$A$1:$K$348,3,0)," ")</f>
        <v xml:space="preserve"> </v>
      </c>
      <c r="I223" s="66" t="str">
        <f>IFERROR(VLOOKUP(Tablo5[[#This Row],[ÜRÜN KODU]],'YMKODLARI '!$A$1:$K$348,4,0)," ")</f>
        <v xml:space="preserve"> </v>
      </c>
      <c r="J223" s="63"/>
      <c r="K223" s="66" t="str">
        <f>IFERROR(VLOOKUP(Tablo5[[#This Row],[ÜRÜN KODU]],'YMKODLARI '!$A$1:$K$348,9,0)," ")</f>
        <v xml:space="preserve"> </v>
      </c>
      <c r="L223" s="63" t="str">
        <f>IFERROR(VLOOKUP(Tablo5[[#This Row],[BOYA KODU]],Tablo14[#All],4,0)," ")</f>
        <v xml:space="preserve"> </v>
      </c>
      <c r="M223" s="63" t="str">
        <f>IFERROR(VLOOKUP(Tablo5[[#This Row],[BOYA KODU]],Tablo14[#All],6,0)," ")</f>
        <v xml:space="preserve"> </v>
      </c>
      <c r="N223" s="63" t="str">
        <f t="shared" si="21"/>
        <v xml:space="preserve"> </v>
      </c>
      <c r="O223" s="66" t="str">
        <f>IFERROR(VLOOKUP(Tablo5[[#This Row],[ÜRÜN KODU]],'YMKODLARI '!$A$1:$K$348,8,0)," ")</f>
        <v xml:space="preserve"> </v>
      </c>
      <c r="P223" s="63" t="str">
        <f>IFERROR(VLOOKUP(Tablo5[[#This Row],[HAMMADDE KODU]],Tablo1[#All],3,0)," ")</f>
        <v xml:space="preserve"> </v>
      </c>
      <c r="Q223" s="63" t="str">
        <f>IFERROR(VLOOKUP(Tablo5[[#This Row],[HAMMADDE KODU]],Tablo1[#All],4,0)," ")</f>
        <v xml:space="preserve"> </v>
      </c>
      <c r="R223" s="66" t="str">
        <f>IFERROR(VLOOKUP(Tablo5[[#This Row],[ÜRÜN KODU]],'YMKODLARI '!$A$1:$K$348,5,0)," ")</f>
        <v xml:space="preserve"> </v>
      </c>
      <c r="S223" s="66" t="str">
        <f>IFERROR(VLOOKUP(Tablo5[[#This Row],[ÜRÜN KODU]],'YMKODLARI '!$A$1:$K$348,6,0)," ")</f>
        <v xml:space="preserve"> </v>
      </c>
      <c r="T223" s="63" t="str">
        <f>IFERROR(Tablo5[[#This Row],[YOLLUK HARİÇ BASKI GRAMI]]/Tablo5[[#This Row],[KALIP GÖZ ADEDİ]]," ")</f>
        <v xml:space="preserve"> </v>
      </c>
      <c r="U223" s="63" t="str">
        <f t="shared" si="23"/>
        <v xml:space="preserve"> </v>
      </c>
      <c r="V223" s="63"/>
      <c r="W223" s="63" t="str">
        <f t="shared" si="22"/>
        <v xml:space="preserve"> </v>
      </c>
      <c r="X223" s="13">
        <f t="shared" si="24"/>
        <v>24</v>
      </c>
      <c r="Y223" s="14">
        <f t="shared" si="25"/>
        <v>0</v>
      </c>
      <c r="Z223" s="63" t="str">
        <f t="shared" si="26"/>
        <v xml:space="preserve"> </v>
      </c>
      <c r="AA223" s="63" t="str">
        <f t="shared" si="27"/>
        <v xml:space="preserve"> </v>
      </c>
    </row>
    <row r="224" spans="3:27">
      <c r="C224" s="10" t="str">
        <f>IFERROR(VLOOKUP(Tablo5[[#This Row],[ÜRÜN KODU]],'YMKODLARI '!$A$1:$K$348,2,0)," ")</f>
        <v xml:space="preserve"> </v>
      </c>
      <c r="E224" s="63"/>
      <c r="H224" s="66" t="str">
        <f>IFERROR(VLOOKUP(Tablo5[[#This Row],[ÜRÜN KODU]],'YMKODLARI '!$A$1:$K$348,3,0)," ")</f>
        <v xml:space="preserve"> </v>
      </c>
      <c r="I224" s="66" t="str">
        <f>IFERROR(VLOOKUP(Tablo5[[#This Row],[ÜRÜN KODU]],'YMKODLARI '!$A$1:$K$348,4,0)," ")</f>
        <v xml:space="preserve"> </v>
      </c>
      <c r="J224" s="63"/>
      <c r="K224" s="66" t="str">
        <f>IFERROR(VLOOKUP(Tablo5[[#This Row],[ÜRÜN KODU]],'YMKODLARI '!$A$1:$K$348,9,0)," ")</f>
        <v xml:space="preserve"> </v>
      </c>
      <c r="L224" s="63" t="str">
        <f>IFERROR(VLOOKUP(Tablo5[[#This Row],[BOYA KODU]],Tablo14[#All],4,0)," ")</f>
        <v xml:space="preserve"> </v>
      </c>
      <c r="M224" s="63" t="str">
        <f>IFERROR(VLOOKUP(Tablo5[[#This Row],[BOYA KODU]],Tablo14[#All],6,0)," ")</f>
        <v xml:space="preserve"> </v>
      </c>
      <c r="N224" s="63" t="str">
        <f t="shared" si="21"/>
        <v xml:space="preserve"> </v>
      </c>
      <c r="O224" s="66" t="str">
        <f>IFERROR(VLOOKUP(Tablo5[[#This Row],[ÜRÜN KODU]],'YMKODLARI '!$A$1:$K$348,8,0)," ")</f>
        <v xml:space="preserve"> </v>
      </c>
      <c r="P224" s="63" t="str">
        <f>IFERROR(VLOOKUP(Tablo5[[#This Row],[HAMMADDE KODU]],Tablo1[#All],3,0)," ")</f>
        <v xml:space="preserve"> </v>
      </c>
      <c r="Q224" s="63" t="str">
        <f>IFERROR(VLOOKUP(Tablo5[[#This Row],[HAMMADDE KODU]],Tablo1[#All],4,0)," ")</f>
        <v xml:space="preserve"> </v>
      </c>
      <c r="R224" s="66" t="str">
        <f>IFERROR(VLOOKUP(Tablo5[[#This Row],[ÜRÜN KODU]],'YMKODLARI '!$A$1:$K$348,5,0)," ")</f>
        <v xml:space="preserve"> </v>
      </c>
      <c r="S224" s="66" t="str">
        <f>IFERROR(VLOOKUP(Tablo5[[#This Row],[ÜRÜN KODU]],'YMKODLARI '!$A$1:$K$348,6,0)," ")</f>
        <v xml:space="preserve"> </v>
      </c>
      <c r="T224" s="63" t="str">
        <f>IFERROR(Tablo5[[#This Row],[YOLLUK HARİÇ BASKI GRAMI]]/Tablo5[[#This Row],[KALIP GÖZ ADEDİ]]," ")</f>
        <v xml:space="preserve"> </v>
      </c>
      <c r="U224" s="63" t="str">
        <f t="shared" si="23"/>
        <v xml:space="preserve"> </v>
      </c>
      <c r="V224" s="63"/>
      <c r="W224" s="63" t="str">
        <f t="shared" si="22"/>
        <v xml:space="preserve"> </v>
      </c>
      <c r="X224" s="13">
        <f t="shared" si="24"/>
        <v>24</v>
      </c>
      <c r="Y224" s="14">
        <f t="shared" si="25"/>
        <v>0</v>
      </c>
      <c r="Z224" s="63" t="str">
        <f t="shared" si="26"/>
        <v xml:space="preserve"> </v>
      </c>
      <c r="AA224" s="63" t="str">
        <f t="shared" si="27"/>
        <v xml:space="preserve"> </v>
      </c>
    </row>
    <row r="225" spans="3:27">
      <c r="C225" s="10" t="str">
        <f>IFERROR(VLOOKUP(Tablo5[[#This Row],[ÜRÜN KODU]],'YMKODLARI '!$A$1:$K$348,2,0)," ")</f>
        <v xml:space="preserve"> </v>
      </c>
      <c r="E225" s="63"/>
      <c r="H225" s="66" t="str">
        <f>IFERROR(VLOOKUP(Tablo5[[#This Row],[ÜRÜN KODU]],'YMKODLARI '!$A$1:$K$348,3,0)," ")</f>
        <v xml:space="preserve"> </v>
      </c>
      <c r="I225" s="66" t="str">
        <f>IFERROR(VLOOKUP(Tablo5[[#This Row],[ÜRÜN KODU]],'YMKODLARI '!$A$1:$K$348,4,0)," ")</f>
        <v xml:space="preserve"> </v>
      </c>
      <c r="J225" s="63"/>
      <c r="K225" s="66" t="str">
        <f>IFERROR(VLOOKUP(Tablo5[[#This Row],[ÜRÜN KODU]],'YMKODLARI '!$A$1:$K$348,9,0)," ")</f>
        <v xml:space="preserve"> </v>
      </c>
      <c r="L225" s="63" t="str">
        <f>IFERROR(VLOOKUP(Tablo5[[#This Row],[BOYA KODU]],Tablo14[#All],4,0)," ")</f>
        <v xml:space="preserve"> </v>
      </c>
      <c r="M225" s="63" t="str">
        <f>IFERROR(VLOOKUP(Tablo5[[#This Row],[BOYA KODU]],Tablo14[#All],6,0)," ")</f>
        <v xml:space="preserve"> </v>
      </c>
      <c r="N225" s="63" t="str">
        <f t="shared" si="21"/>
        <v xml:space="preserve"> </v>
      </c>
      <c r="O225" s="66" t="str">
        <f>IFERROR(VLOOKUP(Tablo5[[#This Row],[ÜRÜN KODU]],'YMKODLARI '!$A$1:$K$348,8,0)," ")</f>
        <v xml:space="preserve"> </v>
      </c>
      <c r="P225" s="63" t="str">
        <f>IFERROR(VLOOKUP(Tablo5[[#This Row],[HAMMADDE KODU]],Tablo1[#All],3,0)," ")</f>
        <v xml:space="preserve"> </v>
      </c>
      <c r="Q225" s="63" t="str">
        <f>IFERROR(VLOOKUP(Tablo5[[#This Row],[HAMMADDE KODU]],Tablo1[#All],4,0)," ")</f>
        <v xml:space="preserve"> </v>
      </c>
      <c r="R225" s="66" t="str">
        <f>IFERROR(VLOOKUP(Tablo5[[#This Row],[ÜRÜN KODU]],'YMKODLARI '!$A$1:$K$348,5,0)," ")</f>
        <v xml:space="preserve"> </v>
      </c>
      <c r="S225" s="66" t="str">
        <f>IFERROR(VLOOKUP(Tablo5[[#This Row],[ÜRÜN KODU]],'YMKODLARI '!$A$1:$K$348,6,0)," ")</f>
        <v xml:space="preserve"> </v>
      </c>
      <c r="T225" s="63" t="str">
        <f>IFERROR(Tablo5[[#This Row],[YOLLUK HARİÇ BASKI GRAMI]]/Tablo5[[#This Row],[KALIP GÖZ ADEDİ]]," ")</f>
        <v xml:space="preserve"> </v>
      </c>
      <c r="U225" s="63" t="str">
        <f t="shared" si="23"/>
        <v xml:space="preserve"> </v>
      </c>
      <c r="V225" s="63"/>
      <c r="W225" s="63" t="str">
        <f t="shared" si="22"/>
        <v xml:space="preserve"> </v>
      </c>
      <c r="X225" s="13">
        <f t="shared" si="24"/>
        <v>24</v>
      </c>
      <c r="Y225" s="14">
        <f t="shared" si="25"/>
        <v>0</v>
      </c>
      <c r="Z225" s="63" t="str">
        <f t="shared" si="26"/>
        <v xml:space="preserve"> </v>
      </c>
      <c r="AA225" s="63" t="str">
        <f t="shared" si="27"/>
        <v xml:space="preserve"> </v>
      </c>
    </row>
    <row r="226" spans="3:27">
      <c r="C226" s="10" t="str">
        <f>IFERROR(VLOOKUP(Tablo5[[#This Row],[ÜRÜN KODU]],'YMKODLARI '!$A$1:$K$348,2,0)," ")</f>
        <v xml:space="preserve"> </v>
      </c>
      <c r="E226" s="63"/>
      <c r="H226" s="66" t="str">
        <f>IFERROR(VLOOKUP(Tablo5[[#This Row],[ÜRÜN KODU]],'YMKODLARI '!$A$1:$K$348,3,0)," ")</f>
        <v xml:space="preserve"> </v>
      </c>
      <c r="I226" s="66" t="str">
        <f>IFERROR(VLOOKUP(Tablo5[[#This Row],[ÜRÜN KODU]],'YMKODLARI '!$A$1:$K$348,4,0)," ")</f>
        <v xml:space="preserve"> </v>
      </c>
      <c r="J226" s="63"/>
      <c r="K226" s="66" t="str">
        <f>IFERROR(VLOOKUP(Tablo5[[#This Row],[ÜRÜN KODU]],'YMKODLARI '!$A$1:$K$348,9,0)," ")</f>
        <v xml:space="preserve"> </v>
      </c>
      <c r="L226" s="63" t="str">
        <f>IFERROR(VLOOKUP(Tablo5[[#This Row],[BOYA KODU]],Tablo14[#All],4,0)," ")</f>
        <v xml:space="preserve"> </v>
      </c>
      <c r="M226" s="63" t="str">
        <f>IFERROR(VLOOKUP(Tablo5[[#This Row],[BOYA KODU]],Tablo14[#All],6,0)," ")</f>
        <v xml:space="preserve"> </v>
      </c>
      <c r="N226" s="63" t="str">
        <f t="shared" si="21"/>
        <v xml:space="preserve"> </v>
      </c>
      <c r="O226" s="66" t="str">
        <f>IFERROR(VLOOKUP(Tablo5[[#This Row],[ÜRÜN KODU]],'YMKODLARI '!$A$1:$K$348,8,0)," ")</f>
        <v xml:space="preserve"> </v>
      </c>
      <c r="P226" s="63" t="str">
        <f>IFERROR(VLOOKUP(Tablo5[[#This Row],[HAMMADDE KODU]],Tablo1[#All],3,0)," ")</f>
        <v xml:space="preserve"> </v>
      </c>
      <c r="Q226" s="63" t="str">
        <f>IFERROR(VLOOKUP(Tablo5[[#This Row],[HAMMADDE KODU]],Tablo1[#All],4,0)," ")</f>
        <v xml:space="preserve"> </v>
      </c>
      <c r="R226" s="66" t="str">
        <f>IFERROR(VLOOKUP(Tablo5[[#This Row],[ÜRÜN KODU]],'YMKODLARI '!$A$1:$K$348,5,0)," ")</f>
        <v xml:space="preserve"> </v>
      </c>
      <c r="S226" s="66" t="str">
        <f>IFERROR(VLOOKUP(Tablo5[[#This Row],[ÜRÜN KODU]],'YMKODLARI '!$A$1:$K$348,6,0)," ")</f>
        <v xml:space="preserve"> </v>
      </c>
      <c r="T226" s="63" t="str">
        <f>IFERROR(Tablo5[[#This Row],[YOLLUK HARİÇ BASKI GRAMI]]/Tablo5[[#This Row],[KALIP GÖZ ADEDİ]]," ")</f>
        <v xml:space="preserve"> </v>
      </c>
      <c r="U226" s="63" t="str">
        <f t="shared" si="23"/>
        <v xml:space="preserve"> </v>
      </c>
      <c r="V226" s="63"/>
      <c r="W226" s="63" t="str">
        <f t="shared" si="22"/>
        <v xml:space="preserve"> </v>
      </c>
      <c r="X226" s="13">
        <f t="shared" si="24"/>
        <v>24</v>
      </c>
      <c r="Y226" s="14">
        <f t="shared" si="25"/>
        <v>0</v>
      </c>
      <c r="Z226" s="63" t="str">
        <f t="shared" si="26"/>
        <v xml:space="preserve"> </v>
      </c>
      <c r="AA226" s="63" t="str">
        <f t="shared" si="27"/>
        <v xml:space="preserve"> </v>
      </c>
    </row>
    <row r="227" spans="3:27">
      <c r="C227" s="10" t="str">
        <f>IFERROR(VLOOKUP(Tablo5[[#This Row],[ÜRÜN KODU]],'YMKODLARI '!$A$1:$K$348,2,0)," ")</f>
        <v xml:space="preserve"> </v>
      </c>
      <c r="E227" s="63"/>
      <c r="H227" s="66" t="str">
        <f>IFERROR(VLOOKUP(Tablo5[[#This Row],[ÜRÜN KODU]],'YMKODLARI '!$A$1:$K$348,3,0)," ")</f>
        <v xml:space="preserve"> </v>
      </c>
      <c r="I227" s="66" t="str">
        <f>IFERROR(VLOOKUP(Tablo5[[#This Row],[ÜRÜN KODU]],'YMKODLARI '!$A$1:$K$348,4,0)," ")</f>
        <v xml:space="preserve"> </v>
      </c>
      <c r="J227" s="63"/>
      <c r="K227" s="66" t="str">
        <f>IFERROR(VLOOKUP(Tablo5[[#This Row],[ÜRÜN KODU]],'YMKODLARI '!$A$1:$K$348,9,0)," ")</f>
        <v xml:space="preserve"> </v>
      </c>
      <c r="L227" s="63" t="str">
        <f>IFERROR(VLOOKUP(Tablo5[[#This Row],[BOYA KODU]],Tablo14[#All],4,0)," ")</f>
        <v xml:space="preserve"> </v>
      </c>
      <c r="M227" s="63" t="str">
        <f>IFERROR(VLOOKUP(Tablo5[[#This Row],[BOYA KODU]],Tablo14[#All],6,0)," ")</f>
        <v xml:space="preserve"> </v>
      </c>
      <c r="N227" s="63" t="str">
        <f t="shared" si="21"/>
        <v xml:space="preserve"> </v>
      </c>
      <c r="O227" s="66" t="str">
        <f>IFERROR(VLOOKUP(Tablo5[[#This Row],[ÜRÜN KODU]],'YMKODLARI '!$A$1:$K$348,8,0)," ")</f>
        <v xml:space="preserve"> </v>
      </c>
      <c r="P227" s="63" t="str">
        <f>IFERROR(VLOOKUP(Tablo5[[#This Row],[HAMMADDE KODU]],Tablo1[#All],3,0)," ")</f>
        <v xml:space="preserve"> </v>
      </c>
      <c r="Q227" s="63" t="str">
        <f>IFERROR(VLOOKUP(Tablo5[[#This Row],[HAMMADDE KODU]],Tablo1[#All],4,0)," ")</f>
        <v xml:space="preserve"> </v>
      </c>
      <c r="R227" s="66" t="str">
        <f>IFERROR(VLOOKUP(Tablo5[[#This Row],[ÜRÜN KODU]],'YMKODLARI '!$A$1:$K$348,5,0)," ")</f>
        <v xml:space="preserve"> </v>
      </c>
      <c r="S227" s="66" t="str">
        <f>IFERROR(VLOOKUP(Tablo5[[#This Row],[ÜRÜN KODU]],'YMKODLARI '!$A$1:$K$348,6,0)," ")</f>
        <v xml:space="preserve"> </v>
      </c>
      <c r="T227" s="63" t="str">
        <f>IFERROR(Tablo5[[#This Row],[YOLLUK HARİÇ BASKI GRAMI]]/Tablo5[[#This Row],[KALIP GÖZ ADEDİ]]," ")</f>
        <v xml:space="preserve"> </v>
      </c>
      <c r="U227" s="63" t="str">
        <f t="shared" si="23"/>
        <v xml:space="preserve"> </v>
      </c>
      <c r="V227" s="63"/>
      <c r="W227" s="63" t="str">
        <f t="shared" si="22"/>
        <v xml:space="preserve"> </v>
      </c>
      <c r="X227" s="13">
        <f t="shared" si="24"/>
        <v>24</v>
      </c>
      <c r="Y227" s="14">
        <f t="shared" si="25"/>
        <v>0</v>
      </c>
      <c r="Z227" s="63" t="str">
        <f t="shared" si="26"/>
        <v xml:space="preserve"> </v>
      </c>
      <c r="AA227" s="63" t="str">
        <f t="shared" si="27"/>
        <v xml:space="preserve"> </v>
      </c>
    </row>
    <row r="228" spans="3:27">
      <c r="C228" s="10" t="str">
        <f>IFERROR(VLOOKUP(Tablo5[[#This Row],[ÜRÜN KODU]],'YMKODLARI '!$A$1:$K$348,2,0)," ")</f>
        <v xml:space="preserve"> </v>
      </c>
      <c r="E228" s="63"/>
      <c r="H228" s="66" t="str">
        <f>IFERROR(VLOOKUP(Tablo5[[#This Row],[ÜRÜN KODU]],'YMKODLARI '!$A$1:$K$348,3,0)," ")</f>
        <v xml:space="preserve"> </v>
      </c>
      <c r="I228" s="66" t="str">
        <f>IFERROR(VLOOKUP(Tablo5[[#This Row],[ÜRÜN KODU]],'YMKODLARI '!$A$1:$K$348,4,0)," ")</f>
        <v xml:space="preserve"> </v>
      </c>
      <c r="J228" s="63"/>
      <c r="K228" s="66" t="str">
        <f>IFERROR(VLOOKUP(Tablo5[[#This Row],[ÜRÜN KODU]],'YMKODLARI '!$A$1:$K$348,9,0)," ")</f>
        <v xml:space="preserve"> </v>
      </c>
      <c r="L228" s="63" t="str">
        <f>IFERROR(VLOOKUP(Tablo5[[#This Row],[BOYA KODU]],Tablo14[#All],4,0)," ")</f>
        <v xml:space="preserve"> </v>
      </c>
      <c r="M228" s="63" t="str">
        <f>IFERROR(VLOOKUP(Tablo5[[#This Row],[BOYA KODU]],Tablo14[#All],6,0)," ")</f>
        <v xml:space="preserve"> </v>
      </c>
      <c r="N228" s="63" t="str">
        <f t="shared" si="21"/>
        <v xml:space="preserve"> </v>
      </c>
      <c r="O228" s="66" t="str">
        <f>IFERROR(VLOOKUP(Tablo5[[#This Row],[ÜRÜN KODU]],'YMKODLARI '!$A$1:$K$348,8,0)," ")</f>
        <v xml:space="preserve"> </v>
      </c>
      <c r="P228" s="63" t="str">
        <f>IFERROR(VLOOKUP(Tablo5[[#This Row],[HAMMADDE KODU]],Tablo1[#All],3,0)," ")</f>
        <v xml:space="preserve"> </v>
      </c>
      <c r="Q228" s="63" t="str">
        <f>IFERROR(VLOOKUP(Tablo5[[#This Row],[HAMMADDE KODU]],Tablo1[#All],4,0)," ")</f>
        <v xml:space="preserve"> </v>
      </c>
      <c r="R228" s="66" t="str">
        <f>IFERROR(VLOOKUP(Tablo5[[#This Row],[ÜRÜN KODU]],'YMKODLARI '!$A$1:$K$348,5,0)," ")</f>
        <v xml:space="preserve"> </v>
      </c>
      <c r="S228" s="66" t="str">
        <f>IFERROR(VLOOKUP(Tablo5[[#This Row],[ÜRÜN KODU]],'YMKODLARI '!$A$1:$K$348,6,0)," ")</f>
        <v xml:space="preserve"> </v>
      </c>
      <c r="T228" s="63" t="str">
        <f>IFERROR(Tablo5[[#This Row],[YOLLUK HARİÇ BASKI GRAMI]]/Tablo5[[#This Row],[KALIP GÖZ ADEDİ]]," ")</f>
        <v xml:space="preserve"> </v>
      </c>
      <c r="U228" s="63" t="str">
        <f t="shared" si="23"/>
        <v xml:space="preserve"> </v>
      </c>
      <c r="V228" s="63"/>
      <c r="W228" s="63" t="str">
        <f t="shared" si="22"/>
        <v xml:space="preserve"> </v>
      </c>
      <c r="X228" s="13">
        <f t="shared" si="24"/>
        <v>24</v>
      </c>
      <c r="Y228" s="14">
        <f t="shared" si="25"/>
        <v>0</v>
      </c>
      <c r="Z228" s="63" t="str">
        <f t="shared" si="26"/>
        <v xml:space="preserve"> </v>
      </c>
      <c r="AA228" s="63" t="str">
        <f t="shared" si="27"/>
        <v xml:space="preserve"> </v>
      </c>
    </row>
    <row r="229" spans="3:27">
      <c r="C229" s="10" t="str">
        <f>IFERROR(VLOOKUP(Tablo5[[#This Row],[ÜRÜN KODU]],'YMKODLARI '!$A$1:$K$348,2,0)," ")</f>
        <v xml:space="preserve"> </v>
      </c>
      <c r="E229" s="63"/>
      <c r="H229" s="66" t="str">
        <f>IFERROR(VLOOKUP(Tablo5[[#This Row],[ÜRÜN KODU]],'YMKODLARI '!$A$1:$K$348,3,0)," ")</f>
        <v xml:space="preserve"> </v>
      </c>
      <c r="I229" s="66" t="str">
        <f>IFERROR(VLOOKUP(Tablo5[[#This Row],[ÜRÜN KODU]],'YMKODLARI '!$A$1:$K$348,4,0)," ")</f>
        <v xml:space="preserve"> </v>
      </c>
      <c r="J229" s="63"/>
      <c r="K229" s="66" t="str">
        <f>IFERROR(VLOOKUP(Tablo5[[#This Row],[ÜRÜN KODU]],'YMKODLARI '!$A$1:$K$348,9,0)," ")</f>
        <v xml:space="preserve"> </v>
      </c>
      <c r="L229" s="63" t="str">
        <f>IFERROR(VLOOKUP(Tablo5[[#This Row],[BOYA KODU]],Tablo14[#All],4,0)," ")</f>
        <v xml:space="preserve"> </v>
      </c>
      <c r="M229" s="63" t="str">
        <f>IFERROR(VLOOKUP(Tablo5[[#This Row],[BOYA KODU]],Tablo14[#All],6,0)," ")</f>
        <v xml:space="preserve"> </v>
      </c>
      <c r="N229" s="63" t="str">
        <f t="shared" si="21"/>
        <v xml:space="preserve"> </v>
      </c>
      <c r="O229" s="66" t="str">
        <f>IFERROR(VLOOKUP(Tablo5[[#This Row],[ÜRÜN KODU]],'YMKODLARI '!$A$1:$K$348,8,0)," ")</f>
        <v xml:space="preserve"> </v>
      </c>
      <c r="P229" s="63" t="str">
        <f>IFERROR(VLOOKUP(Tablo5[[#This Row],[HAMMADDE KODU]],Tablo1[#All],3,0)," ")</f>
        <v xml:space="preserve"> </v>
      </c>
      <c r="Q229" s="63" t="str">
        <f>IFERROR(VLOOKUP(Tablo5[[#This Row],[HAMMADDE KODU]],Tablo1[#All],4,0)," ")</f>
        <v xml:space="preserve"> </v>
      </c>
      <c r="R229" s="66" t="str">
        <f>IFERROR(VLOOKUP(Tablo5[[#This Row],[ÜRÜN KODU]],'YMKODLARI '!$A$1:$K$348,5,0)," ")</f>
        <v xml:space="preserve"> </v>
      </c>
      <c r="S229" s="66" t="str">
        <f>IFERROR(VLOOKUP(Tablo5[[#This Row],[ÜRÜN KODU]],'YMKODLARI '!$A$1:$K$348,6,0)," ")</f>
        <v xml:space="preserve"> </v>
      </c>
      <c r="T229" s="63" t="str">
        <f>IFERROR(Tablo5[[#This Row],[YOLLUK HARİÇ BASKI GRAMI]]/Tablo5[[#This Row],[KALIP GÖZ ADEDİ]]," ")</f>
        <v xml:space="preserve"> </v>
      </c>
      <c r="U229" s="63" t="str">
        <f t="shared" si="23"/>
        <v xml:space="preserve"> </v>
      </c>
      <c r="V229" s="63"/>
      <c r="W229" s="63" t="str">
        <f t="shared" si="22"/>
        <v xml:space="preserve"> </v>
      </c>
      <c r="X229" s="13">
        <f t="shared" si="24"/>
        <v>24</v>
      </c>
      <c r="Y229" s="14">
        <f t="shared" si="25"/>
        <v>0</v>
      </c>
      <c r="Z229" s="63" t="str">
        <f t="shared" si="26"/>
        <v xml:space="preserve"> </v>
      </c>
      <c r="AA229" s="63" t="str">
        <f t="shared" si="27"/>
        <v xml:space="preserve"> </v>
      </c>
    </row>
    <row r="230" spans="3:27">
      <c r="C230" s="10" t="str">
        <f>IFERROR(VLOOKUP(Tablo5[[#This Row],[ÜRÜN KODU]],'YMKODLARI '!$A$1:$K$348,2,0)," ")</f>
        <v xml:space="preserve"> </v>
      </c>
      <c r="E230" s="63"/>
      <c r="H230" s="66" t="str">
        <f>IFERROR(VLOOKUP(Tablo5[[#This Row],[ÜRÜN KODU]],'YMKODLARI '!$A$1:$K$348,3,0)," ")</f>
        <v xml:space="preserve"> </v>
      </c>
      <c r="I230" s="66" t="str">
        <f>IFERROR(VLOOKUP(Tablo5[[#This Row],[ÜRÜN KODU]],'YMKODLARI '!$A$1:$K$348,4,0)," ")</f>
        <v xml:space="preserve"> </v>
      </c>
      <c r="J230" s="63"/>
      <c r="K230" s="66" t="str">
        <f>IFERROR(VLOOKUP(Tablo5[[#This Row],[ÜRÜN KODU]],'YMKODLARI '!$A$1:$K$348,9,0)," ")</f>
        <v xml:space="preserve"> </v>
      </c>
      <c r="L230" s="63" t="str">
        <f>IFERROR(VLOOKUP(Tablo5[[#This Row],[BOYA KODU]],Tablo14[#All],4,0)," ")</f>
        <v xml:space="preserve"> </v>
      </c>
      <c r="M230" s="63" t="str">
        <f>IFERROR(VLOOKUP(Tablo5[[#This Row],[BOYA KODU]],Tablo14[#All],6,0)," ")</f>
        <v xml:space="preserve"> </v>
      </c>
      <c r="N230" s="63" t="str">
        <f t="shared" si="21"/>
        <v xml:space="preserve"> </v>
      </c>
      <c r="O230" s="66" t="str">
        <f>IFERROR(VLOOKUP(Tablo5[[#This Row],[ÜRÜN KODU]],'YMKODLARI '!$A$1:$K$348,8,0)," ")</f>
        <v xml:space="preserve"> </v>
      </c>
      <c r="P230" s="63" t="str">
        <f>IFERROR(VLOOKUP(Tablo5[[#This Row],[HAMMADDE KODU]],Tablo1[#All],3,0)," ")</f>
        <v xml:space="preserve"> </v>
      </c>
      <c r="Q230" s="63" t="str">
        <f>IFERROR(VLOOKUP(Tablo5[[#This Row],[HAMMADDE KODU]],Tablo1[#All],4,0)," ")</f>
        <v xml:space="preserve"> </v>
      </c>
      <c r="R230" s="66" t="str">
        <f>IFERROR(VLOOKUP(Tablo5[[#This Row],[ÜRÜN KODU]],'YMKODLARI '!$A$1:$K$348,5,0)," ")</f>
        <v xml:space="preserve"> </v>
      </c>
      <c r="S230" s="66" t="str">
        <f>IFERROR(VLOOKUP(Tablo5[[#This Row],[ÜRÜN KODU]],'YMKODLARI '!$A$1:$K$348,6,0)," ")</f>
        <v xml:space="preserve"> </v>
      </c>
      <c r="T230" s="63" t="str">
        <f>IFERROR(Tablo5[[#This Row],[YOLLUK HARİÇ BASKI GRAMI]]/Tablo5[[#This Row],[KALIP GÖZ ADEDİ]]," ")</f>
        <v xml:space="preserve"> </v>
      </c>
      <c r="U230" s="63" t="str">
        <f t="shared" si="23"/>
        <v xml:space="preserve"> </v>
      </c>
      <c r="V230" s="63"/>
      <c r="W230" s="63" t="str">
        <f t="shared" si="22"/>
        <v xml:space="preserve"> </v>
      </c>
      <c r="X230" s="13">
        <f t="shared" si="24"/>
        <v>24</v>
      </c>
      <c r="Y230" s="14">
        <f t="shared" si="25"/>
        <v>0</v>
      </c>
      <c r="Z230" s="63" t="str">
        <f t="shared" si="26"/>
        <v xml:space="preserve"> </v>
      </c>
      <c r="AA230" s="63" t="str">
        <f t="shared" si="27"/>
        <v xml:space="preserve"> </v>
      </c>
    </row>
    <row r="231" spans="3:27">
      <c r="C231" s="10" t="str">
        <f>IFERROR(VLOOKUP(Tablo5[[#This Row],[ÜRÜN KODU]],'YMKODLARI '!$A$1:$K$348,2,0)," ")</f>
        <v xml:space="preserve"> </v>
      </c>
      <c r="E231" s="63"/>
      <c r="H231" s="66" t="str">
        <f>IFERROR(VLOOKUP(Tablo5[[#This Row],[ÜRÜN KODU]],'YMKODLARI '!$A$1:$K$348,3,0)," ")</f>
        <v xml:space="preserve"> </v>
      </c>
      <c r="I231" s="66" t="str">
        <f>IFERROR(VLOOKUP(Tablo5[[#This Row],[ÜRÜN KODU]],'YMKODLARI '!$A$1:$K$348,4,0)," ")</f>
        <v xml:space="preserve"> </v>
      </c>
      <c r="J231" s="63"/>
      <c r="K231" s="66" t="str">
        <f>IFERROR(VLOOKUP(Tablo5[[#This Row],[ÜRÜN KODU]],'YMKODLARI '!$A$1:$K$348,9,0)," ")</f>
        <v xml:space="preserve"> </v>
      </c>
      <c r="L231" s="63" t="str">
        <f>IFERROR(VLOOKUP(Tablo5[[#This Row],[BOYA KODU]],Tablo14[#All],4,0)," ")</f>
        <v xml:space="preserve"> </v>
      </c>
      <c r="M231" s="63" t="str">
        <f>IFERROR(VLOOKUP(Tablo5[[#This Row],[BOYA KODU]],Tablo14[#All],6,0)," ")</f>
        <v xml:space="preserve"> </v>
      </c>
      <c r="N231" s="63" t="str">
        <f t="shared" si="21"/>
        <v xml:space="preserve"> </v>
      </c>
      <c r="O231" s="66" t="str">
        <f>IFERROR(VLOOKUP(Tablo5[[#This Row],[ÜRÜN KODU]],'YMKODLARI '!$A$1:$K$348,8,0)," ")</f>
        <v xml:space="preserve"> </v>
      </c>
      <c r="P231" s="63" t="str">
        <f>IFERROR(VLOOKUP(Tablo5[[#This Row],[HAMMADDE KODU]],Tablo1[#All],3,0)," ")</f>
        <v xml:space="preserve"> </v>
      </c>
      <c r="Q231" s="63" t="str">
        <f>IFERROR(VLOOKUP(Tablo5[[#This Row],[HAMMADDE KODU]],Tablo1[#All],4,0)," ")</f>
        <v xml:space="preserve"> </v>
      </c>
      <c r="R231" s="66" t="str">
        <f>IFERROR(VLOOKUP(Tablo5[[#This Row],[ÜRÜN KODU]],'YMKODLARI '!$A$1:$K$348,5,0)," ")</f>
        <v xml:space="preserve"> </v>
      </c>
      <c r="S231" s="66" t="str">
        <f>IFERROR(VLOOKUP(Tablo5[[#This Row],[ÜRÜN KODU]],'YMKODLARI '!$A$1:$K$348,6,0)," ")</f>
        <v xml:space="preserve"> </v>
      </c>
      <c r="T231" s="63" t="str">
        <f>IFERROR(Tablo5[[#This Row],[YOLLUK HARİÇ BASKI GRAMI]]/Tablo5[[#This Row],[KALIP GÖZ ADEDİ]]," ")</f>
        <v xml:space="preserve"> </v>
      </c>
      <c r="U231" s="63" t="str">
        <f t="shared" si="23"/>
        <v xml:space="preserve"> </v>
      </c>
      <c r="V231" s="63"/>
      <c r="W231" s="63" t="str">
        <f t="shared" si="22"/>
        <v xml:space="preserve"> </v>
      </c>
      <c r="X231" s="13">
        <f t="shared" si="24"/>
        <v>24</v>
      </c>
      <c r="Y231" s="14">
        <f t="shared" si="25"/>
        <v>0</v>
      </c>
      <c r="Z231" s="63" t="str">
        <f t="shared" si="26"/>
        <v xml:space="preserve"> </v>
      </c>
      <c r="AA231" s="63" t="str">
        <f t="shared" si="27"/>
        <v xml:space="preserve"> </v>
      </c>
    </row>
    <row r="232" spans="3:27">
      <c r="C232" s="10" t="str">
        <f>IFERROR(VLOOKUP(Tablo5[[#This Row],[ÜRÜN KODU]],'YMKODLARI '!$A$1:$K$348,2,0)," ")</f>
        <v xml:space="preserve"> </v>
      </c>
      <c r="E232" s="63"/>
      <c r="H232" s="66" t="str">
        <f>IFERROR(VLOOKUP(Tablo5[[#This Row],[ÜRÜN KODU]],'YMKODLARI '!$A$1:$K$348,3,0)," ")</f>
        <v xml:space="preserve"> </v>
      </c>
      <c r="I232" s="66" t="str">
        <f>IFERROR(VLOOKUP(Tablo5[[#This Row],[ÜRÜN KODU]],'YMKODLARI '!$A$1:$K$348,4,0)," ")</f>
        <v xml:space="preserve"> </v>
      </c>
      <c r="J232" s="63"/>
      <c r="K232" s="66" t="str">
        <f>IFERROR(VLOOKUP(Tablo5[[#This Row],[ÜRÜN KODU]],'YMKODLARI '!$A$1:$K$348,9,0)," ")</f>
        <v xml:space="preserve"> </v>
      </c>
      <c r="L232" s="63" t="str">
        <f>IFERROR(VLOOKUP(Tablo5[[#This Row],[BOYA KODU]],Tablo14[#All],4,0)," ")</f>
        <v xml:space="preserve"> </v>
      </c>
      <c r="M232" s="63" t="str">
        <f>IFERROR(VLOOKUP(Tablo5[[#This Row],[BOYA KODU]],Tablo14[#All],6,0)," ")</f>
        <v xml:space="preserve"> </v>
      </c>
      <c r="N232" s="63" t="str">
        <f t="shared" si="21"/>
        <v xml:space="preserve"> </v>
      </c>
      <c r="O232" s="66" t="str">
        <f>IFERROR(VLOOKUP(Tablo5[[#This Row],[ÜRÜN KODU]],'YMKODLARI '!$A$1:$K$348,8,0)," ")</f>
        <v xml:space="preserve"> </v>
      </c>
      <c r="P232" s="63" t="str">
        <f>IFERROR(VLOOKUP(Tablo5[[#This Row],[HAMMADDE KODU]],Tablo1[#All],3,0)," ")</f>
        <v xml:space="preserve"> </v>
      </c>
      <c r="Q232" s="63" t="str">
        <f>IFERROR(VLOOKUP(Tablo5[[#This Row],[HAMMADDE KODU]],Tablo1[#All],4,0)," ")</f>
        <v xml:space="preserve"> </v>
      </c>
      <c r="R232" s="66" t="str">
        <f>IFERROR(VLOOKUP(Tablo5[[#This Row],[ÜRÜN KODU]],'YMKODLARI '!$A$1:$K$348,5,0)," ")</f>
        <v xml:space="preserve"> </v>
      </c>
      <c r="S232" s="66" t="str">
        <f>IFERROR(VLOOKUP(Tablo5[[#This Row],[ÜRÜN KODU]],'YMKODLARI '!$A$1:$K$348,6,0)," ")</f>
        <v xml:space="preserve"> </v>
      </c>
      <c r="T232" s="63" t="str">
        <f>IFERROR(Tablo5[[#This Row],[YOLLUK HARİÇ BASKI GRAMI]]/Tablo5[[#This Row],[KALIP GÖZ ADEDİ]]," ")</f>
        <v xml:space="preserve"> </v>
      </c>
      <c r="U232" s="63" t="str">
        <f t="shared" si="23"/>
        <v xml:space="preserve"> </v>
      </c>
      <c r="V232" s="63"/>
      <c r="W232" s="63" t="str">
        <f t="shared" si="22"/>
        <v xml:space="preserve"> </v>
      </c>
      <c r="X232" s="13">
        <f t="shared" si="24"/>
        <v>24</v>
      </c>
      <c r="Y232" s="14">
        <f t="shared" si="25"/>
        <v>0</v>
      </c>
      <c r="Z232" s="63" t="str">
        <f t="shared" si="26"/>
        <v xml:space="preserve"> </v>
      </c>
      <c r="AA232" s="63" t="str">
        <f t="shared" si="27"/>
        <v xml:space="preserve"> </v>
      </c>
    </row>
    <row r="233" spans="3:27">
      <c r="C233" s="10" t="str">
        <f>IFERROR(VLOOKUP(Tablo5[[#This Row],[ÜRÜN KODU]],'YMKODLARI '!$A$1:$K$348,2,0)," ")</f>
        <v xml:space="preserve"> </v>
      </c>
      <c r="E233" s="63"/>
      <c r="H233" s="66" t="str">
        <f>IFERROR(VLOOKUP(Tablo5[[#This Row],[ÜRÜN KODU]],'YMKODLARI '!$A$1:$K$348,3,0)," ")</f>
        <v xml:space="preserve"> </v>
      </c>
      <c r="I233" s="66" t="str">
        <f>IFERROR(VLOOKUP(Tablo5[[#This Row],[ÜRÜN KODU]],'YMKODLARI '!$A$1:$K$348,4,0)," ")</f>
        <v xml:space="preserve"> </v>
      </c>
      <c r="J233" s="63"/>
      <c r="K233" s="66" t="str">
        <f>IFERROR(VLOOKUP(Tablo5[[#This Row],[ÜRÜN KODU]],'YMKODLARI '!$A$1:$K$348,9,0)," ")</f>
        <v xml:space="preserve"> </v>
      </c>
      <c r="L233" s="63" t="str">
        <f>IFERROR(VLOOKUP(Tablo5[[#This Row],[BOYA KODU]],Tablo14[#All],4,0)," ")</f>
        <v xml:space="preserve"> </v>
      </c>
      <c r="M233" s="63" t="str">
        <f>IFERROR(VLOOKUP(Tablo5[[#This Row],[BOYA KODU]],Tablo14[#All],6,0)," ")</f>
        <v xml:space="preserve"> </v>
      </c>
      <c r="N233" s="63" t="str">
        <f t="shared" si="21"/>
        <v xml:space="preserve"> </v>
      </c>
      <c r="O233" s="66" t="str">
        <f>IFERROR(VLOOKUP(Tablo5[[#This Row],[ÜRÜN KODU]],'YMKODLARI '!$A$1:$K$348,8,0)," ")</f>
        <v xml:space="preserve"> </v>
      </c>
      <c r="P233" s="63" t="str">
        <f>IFERROR(VLOOKUP(Tablo5[[#This Row],[HAMMADDE KODU]],Tablo1[#All],3,0)," ")</f>
        <v xml:space="preserve"> </v>
      </c>
      <c r="Q233" s="63" t="str">
        <f>IFERROR(VLOOKUP(Tablo5[[#This Row],[HAMMADDE KODU]],Tablo1[#All],4,0)," ")</f>
        <v xml:space="preserve"> </v>
      </c>
      <c r="R233" s="66" t="str">
        <f>IFERROR(VLOOKUP(Tablo5[[#This Row],[ÜRÜN KODU]],'YMKODLARI '!$A$1:$K$348,5,0)," ")</f>
        <v xml:space="preserve"> </v>
      </c>
      <c r="S233" s="66" t="str">
        <f>IFERROR(VLOOKUP(Tablo5[[#This Row],[ÜRÜN KODU]],'YMKODLARI '!$A$1:$K$348,6,0)," ")</f>
        <v xml:space="preserve"> </v>
      </c>
      <c r="T233" s="63" t="str">
        <f>IFERROR(Tablo5[[#This Row],[YOLLUK HARİÇ BASKI GRAMI]]/Tablo5[[#This Row],[KALIP GÖZ ADEDİ]]," ")</f>
        <v xml:space="preserve"> </v>
      </c>
      <c r="U233" s="63" t="str">
        <f t="shared" si="23"/>
        <v xml:space="preserve"> </v>
      </c>
      <c r="V233" s="63"/>
      <c r="W233" s="63" t="str">
        <f t="shared" si="22"/>
        <v xml:space="preserve"> </v>
      </c>
      <c r="X233" s="13">
        <f t="shared" si="24"/>
        <v>24</v>
      </c>
      <c r="Y233" s="14">
        <f t="shared" si="25"/>
        <v>0</v>
      </c>
      <c r="Z233" s="63" t="str">
        <f t="shared" si="26"/>
        <v xml:space="preserve"> </v>
      </c>
      <c r="AA233" s="63" t="str">
        <f t="shared" si="27"/>
        <v xml:space="preserve"> </v>
      </c>
    </row>
    <row r="234" spans="3:27">
      <c r="C234" s="10" t="str">
        <f>IFERROR(VLOOKUP(Tablo5[[#This Row],[ÜRÜN KODU]],'YMKODLARI '!$A$1:$K$348,2,0)," ")</f>
        <v xml:space="preserve"> </v>
      </c>
      <c r="E234" s="63"/>
      <c r="H234" s="66" t="str">
        <f>IFERROR(VLOOKUP(Tablo5[[#This Row],[ÜRÜN KODU]],'YMKODLARI '!$A$1:$K$348,3,0)," ")</f>
        <v xml:space="preserve"> </v>
      </c>
      <c r="I234" s="66" t="str">
        <f>IFERROR(VLOOKUP(Tablo5[[#This Row],[ÜRÜN KODU]],'YMKODLARI '!$A$1:$K$348,4,0)," ")</f>
        <v xml:space="preserve"> </v>
      </c>
      <c r="J234" s="63"/>
      <c r="K234" s="66" t="str">
        <f>IFERROR(VLOOKUP(Tablo5[[#This Row],[ÜRÜN KODU]],'YMKODLARI '!$A$1:$K$348,9,0)," ")</f>
        <v xml:space="preserve"> </v>
      </c>
      <c r="L234" s="63" t="str">
        <f>IFERROR(VLOOKUP(Tablo5[[#This Row],[BOYA KODU]],Tablo14[#All],4,0)," ")</f>
        <v xml:space="preserve"> </v>
      </c>
      <c r="M234" s="63" t="str">
        <f>IFERROR(VLOOKUP(Tablo5[[#This Row],[BOYA KODU]],Tablo14[#All],6,0)," ")</f>
        <v xml:space="preserve"> </v>
      </c>
      <c r="N234" s="63" t="str">
        <f t="shared" si="21"/>
        <v xml:space="preserve"> </v>
      </c>
      <c r="O234" s="66" t="str">
        <f>IFERROR(VLOOKUP(Tablo5[[#This Row],[ÜRÜN KODU]],'YMKODLARI '!$A$1:$K$348,8,0)," ")</f>
        <v xml:space="preserve"> </v>
      </c>
      <c r="P234" s="63" t="str">
        <f>IFERROR(VLOOKUP(Tablo5[[#This Row],[HAMMADDE KODU]],Tablo1[#All],3,0)," ")</f>
        <v xml:space="preserve"> </v>
      </c>
      <c r="Q234" s="63" t="str">
        <f>IFERROR(VLOOKUP(Tablo5[[#This Row],[HAMMADDE KODU]],Tablo1[#All],4,0)," ")</f>
        <v xml:space="preserve"> </v>
      </c>
      <c r="R234" s="66" t="str">
        <f>IFERROR(VLOOKUP(Tablo5[[#This Row],[ÜRÜN KODU]],'YMKODLARI '!$A$1:$K$348,5,0)," ")</f>
        <v xml:space="preserve"> </v>
      </c>
      <c r="S234" s="66" t="str">
        <f>IFERROR(VLOOKUP(Tablo5[[#This Row],[ÜRÜN KODU]],'YMKODLARI '!$A$1:$K$348,6,0)," ")</f>
        <v xml:space="preserve"> </v>
      </c>
      <c r="T234" s="63" t="str">
        <f>IFERROR(Tablo5[[#This Row],[YOLLUK HARİÇ BASKI GRAMI]]/Tablo5[[#This Row],[KALIP GÖZ ADEDİ]]," ")</f>
        <v xml:space="preserve"> </v>
      </c>
      <c r="U234" s="63" t="str">
        <f t="shared" si="23"/>
        <v xml:space="preserve"> </v>
      </c>
      <c r="V234" s="63"/>
      <c r="W234" s="63" t="str">
        <f t="shared" si="22"/>
        <v xml:space="preserve"> </v>
      </c>
      <c r="X234" s="13">
        <f t="shared" si="24"/>
        <v>24</v>
      </c>
      <c r="Y234" s="14">
        <f t="shared" si="25"/>
        <v>0</v>
      </c>
      <c r="Z234" s="63" t="str">
        <f t="shared" si="26"/>
        <v xml:space="preserve"> </v>
      </c>
      <c r="AA234" s="63" t="str">
        <f t="shared" si="27"/>
        <v xml:space="preserve"> </v>
      </c>
    </row>
    <row r="235" spans="3:27">
      <c r="C235" s="10" t="str">
        <f>IFERROR(VLOOKUP(Tablo5[[#This Row],[ÜRÜN KODU]],'YMKODLARI '!$A$1:$K$348,2,0)," ")</f>
        <v xml:space="preserve"> </v>
      </c>
      <c r="E235" s="63"/>
      <c r="H235" s="66" t="str">
        <f>IFERROR(VLOOKUP(Tablo5[[#This Row],[ÜRÜN KODU]],'YMKODLARI '!$A$1:$K$348,3,0)," ")</f>
        <v xml:space="preserve"> </v>
      </c>
      <c r="I235" s="66" t="str">
        <f>IFERROR(VLOOKUP(Tablo5[[#This Row],[ÜRÜN KODU]],'YMKODLARI '!$A$1:$K$348,4,0)," ")</f>
        <v xml:space="preserve"> </v>
      </c>
      <c r="J235" s="63"/>
      <c r="K235" s="66" t="str">
        <f>IFERROR(VLOOKUP(Tablo5[[#This Row],[ÜRÜN KODU]],'YMKODLARI '!$A$1:$K$348,9,0)," ")</f>
        <v xml:space="preserve"> </v>
      </c>
      <c r="L235" s="63" t="str">
        <f>IFERROR(VLOOKUP(Tablo5[[#This Row],[BOYA KODU]],Tablo14[#All],4,0)," ")</f>
        <v xml:space="preserve"> </v>
      </c>
      <c r="M235" s="63" t="str">
        <f>IFERROR(VLOOKUP(Tablo5[[#This Row],[BOYA KODU]],Tablo14[#All],6,0)," ")</f>
        <v xml:space="preserve"> </v>
      </c>
      <c r="N235" s="63" t="str">
        <f t="shared" si="21"/>
        <v xml:space="preserve"> </v>
      </c>
      <c r="O235" s="66" t="str">
        <f>IFERROR(VLOOKUP(Tablo5[[#This Row],[ÜRÜN KODU]],'YMKODLARI '!$A$1:$K$348,8,0)," ")</f>
        <v xml:space="preserve"> </v>
      </c>
      <c r="P235" s="63" t="str">
        <f>IFERROR(VLOOKUP(Tablo5[[#This Row],[HAMMADDE KODU]],Tablo1[#All],3,0)," ")</f>
        <v xml:space="preserve"> </v>
      </c>
      <c r="Q235" s="63" t="str">
        <f>IFERROR(VLOOKUP(Tablo5[[#This Row],[HAMMADDE KODU]],Tablo1[#All],4,0)," ")</f>
        <v xml:space="preserve"> </v>
      </c>
      <c r="R235" s="66" t="str">
        <f>IFERROR(VLOOKUP(Tablo5[[#This Row],[ÜRÜN KODU]],'YMKODLARI '!$A$1:$K$348,5,0)," ")</f>
        <v xml:space="preserve"> </v>
      </c>
      <c r="S235" s="66" t="str">
        <f>IFERROR(VLOOKUP(Tablo5[[#This Row],[ÜRÜN KODU]],'YMKODLARI '!$A$1:$K$348,6,0)," ")</f>
        <v xml:space="preserve"> </v>
      </c>
      <c r="T235" s="63" t="str">
        <f>IFERROR(Tablo5[[#This Row],[YOLLUK HARİÇ BASKI GRAMI]]/Tablo5[[#This Row],[KALIP GÖZ ADEDİ]]," ")</f>
        <v xml:space="preserve"> </v>
      </c>
      <c r="U235" s="63" t="str">
        <f t="shared" si="23"/>
        <v xml:space="preserve"> </v>
      </c>
      <c r="V235" s="63"/>
      <c r="W235" s="63" t="str">
        <f t="shared" si="22"/>
        <v xml:space="preserve"> </v>
      </c>
      <c r="X235" s="13">
        <f t="shared" si="24"/>
        <v>24</v>
      </c>
      <c r="Y235" s="14">
        <f t="shared" si="25"/>
        <v>0</v>
      </c>
      <c r="Z235" s="63" t="str">
        <f t="shared" si="26"/>
        <v xml:space="preserve"> </v>
      </c>
      <c r="AA235" s="63" t="str">
        <f t="shared" si="27"/>
        <v xml:space="preserve"> </v>
      </c>
    </row>
    <row r="236" spans="3:27">
      <c r="C236" s="10" t="str">
        <f>IFERROR(VLOOKUP(Tablo5[[#This Row],[ÜRÜN KODU]],'YMKODLARI '!$A$1:$K$348,2,0)," ")</f>
        <v xml:space="preserve"> </v>
      </c>
      <c r="E236" s="63"/>
      <c r="H236" s="66" t="str">
        <f>IFERROR(VLOOKUP(Tablo5[[#This Row],[ÜRÜN KODU]],'YMKODLARI '!$A$1:$K$348,3,0)," ")</f>
        <v xml:space="preserve"> </v>
      </c>
      <c r="I236" s="66" t="str">
        <f>IFERROR(VLOOKUP(Tablo5[[#This Row],[ÜRÜN KODU]],'YMKODLARI '!$A$1:$K$348,4,0)," ")</f>
        <v xml:space="preserve"> </v>
      </c>
      <c r="J236" s="63"/>
      <c r="K236" s="66" t="str">
        <f>IFERROR(VLOOKUP(Tablo5[[#This Row],[ÜRÜN KODU]],'YMKODLARI '!$A$1:$K$348,9,0)," ")</f>
        <v xml:space="preserve"> </v>
      </c>
      <c r="L236" s="63" t="str">
        <f>IFERROR(VLOOKUP(Tablo5[[#This Row],[BOYA KODU]],Tablo14[#All],4,0)," ")</f>
        <v xml:space="preserve"> </v>
      </c>
      <c r="M236" s="63" t="str">
        <f>IFERROR(VLOOKUP(Tablo5[[#This Row],[BOYA KODU]],Tablo14[#All],6,0)," ")</f>
        <v xml:space="preserve"> </v>
      </c>
      <c r="N236" s="63" t="str">
        <f t="shared" si="21"/>
        <v xml:space="preserve"> </v>
      </c>
      <c r="O236" s="66" t="str">
        <f>IFERROR(VLOOKUP(Tablo5[[#This Row],[ÜRÜN KODU]],'YMKODLARI '!$A$1:$K$348,8,0)," ")</f>
        <v xml:space="preserve"> </v>
      </c>
      <c r="P236" s="63" t="str">
        <f>IFERROR(VLOOKUP(Tablo5[[#This Row],[HAMMADDE KODU]],Tablo1[#All],3,0)," ")</f>
        <v xml:space="preserve"> </v>
      </c>
      <c r="Q236" s="63" t="str">
        <f>IFERROR(VLOOKUP(Tablo5[[#This Row],[HAMMADDE KODU]],Tablo1[#All],4,0)," ")</f>
        <v xml:space="preserve"> </v>
      </c>
      <c r="R236" s="66" t="str">
        <f>IFERROR(VLOOKUP(Tablo5[[#This Row],[ÜRÜN KODU]],'YMKODLARI '!$A$1:$K$348,5,0)," ")</f>
        <v xml:space="preserve"> </v>
      </c>
      <c r="S236" s="66" t="str">
        <f>IFERROR(VLOOKUP(Tablo5[[#This Row],[ÜRÜN KODU]],'YMKODLARI '!$A$1:$K$348,6,0)," ")</f>
        <v xml:space="preserve"> </v>
      </c>
      <c r="T236" s="63" t="str">
        <f>IFERROR(Tablo5[[#This Row],[YOLLUK HARİÇ BASKI GRAMI]]/Tablo5[[#This Row],[KALIP GÖZ ADEDİ]]," ")</f>
        <v xml:space="preserve"> </v>
      </c>
      <c r="U236" s="63" t="str">
        <f t="shared" si="23"/>
        <v xml:space="preserve"> </v>
      </c>
      <c r="V236" s="63"/>
      <c r="W236" s="63" t="str">
        <f t="shared" si="22"/>
        <v xml:space="preserve"> </v>
      </c>
      <c r="X236" s="13">
        <f t="shared" si="24"/>
        <v>24</v>
      </c>
      <c r="Y236" s="14">
        <f t="shared" si="25"/>
        <v>0</v>
      </c>
      <c r="Z236" s="63" t="str">
        <f t="shared" si="26"/>
        <v xml:space="preserve"> </v>
      </c>
      <c r="AA236" s="63" t="str">
        <f t="shared" si="27"/>
        <v xml:space="preserve"> </v>
      </c>
    </row>
    <row r="237" spans="3:27">
      <c r="C237" s="10" t="str">
        <f>IFERROR(VLOOKUP(Tablo5[[#This Row],[ÜRÜN KODU]],'YMKODLARI '!$A$1:$K$348,2,0)," ")</f>
        <v xml:space="preserve"> </v>
      </c>
      <c r="E237" s="63"/>
      <c r="H237" s="66" t="str">
        <f>IFERROR(VLOOKUP(Tablo5[[#This Row],[ÜRÜN KODU]],'YMKODLARI '!$A$1:$K$348,3,0)," ")</f>
        <v xml:space="preserve"> </v>
      </c>
      <c r="I237" s="66" t="str">
        <f>IFERROR(VLOOKUP(Tablo5[[#This Row],[ÜRÜN KODU]],'YMKODLARI '!$A$1:$K$348,4,0)," ")</f>
        <v xml:space="preserve"> </v>
      </c>
      <c r="J237" s="63"/>
      <c r="K237" s="66" t="str">
        <f>IFERROR(VLOOKUP(Tablo5[[#This Row],[ÜRÜN KODU]],'YMKODLARI '!$A$1:$K$348,9,0)," ")</f>
        <v xml:space="preserve"> </v>
      </c>
      <c r="L237" s="63" t="str">
        <f>IFERROR(VLOOKUP(Tablo5[[#This Row],[BOYA KODU]],Tablo14[#All],4,0)," ")</f>
        <v xml:space="preserve"> </v>
      </c>
      <c r="M237" s="63" t="str">
        <f>IFERROR(VLOOKUP(Tablo5[[#This Row],[BOYA KODU]],Tablo14[#All],6,0)," ")</f>
        <v xml:space="preserve"> </v>
      </c>
      <c r="N237" s="63" t="str">
        <f t="shared" si="21"/>
        <v xml:space="preserve"> </v>
      </c>
      <c r="O237" s="66" t="str">
        <f>IFERROR(VLOOKUP(Tablo5[[#This Row],[ÜRÜN KODU]],'YMKODLARI '!$A$1:$K$348,8,0)," ")</f>
        <v xml:space="preserve"> </v>
      </c>
      <c r="P237" s="63" t="str">
        <f>IFERROR(VLOOKUP(Tablo5[[#This Row],[HAMMADDE KODU]],Tablo1[#All],3,0)," ")</f>
        <v xml:space="preserve"> </v>
      </c>
      <c r="Q237" s="63" t="str">
        <f>IFERROR(VLOOKUP(Tablo5[[#This Row],[HAMMADDE KODU]],Tablo1[#All],4,0)," ")</f>
        <v xml:space="preserve"> </v>
      </c>
      <c r="R237" s="66" t="str">
        <f>IFERROR(VLOOKUP(Tablo5[[#This Row],[ÜRÜN KODU]],'YMKODLARI '!$A$1:$K$348,5,0)," ")</f>
        <v xml:space="preserve"> </v>
      </c>
      <c r="S237" s="66" t="str">
        <f>IFERROR(VLOOKUP(Tablo5[[#This Row],[ÜRÜN KODU]],'YMKODLARI '!$A$1:$K$348,6,0)," ")</f>
        <v xml:space="preserve"> </v>
      </c>
      <c r="T237" s="63" t="str">
        <f>IFERROR(Tablo5[[#This Row],[YOLLUK HARİÇ BASKI GRAMI]]/Tablo5[[#This Row],[KALIP GÖZ ADEDİ]]," ")</f>
        <v xml:space="preserve"> </v>
      </c>
      <c r="U237" s="63" t="str">
        <f t="shared" si="23"/>
        <v xml:space="preserve"> </v>
      </c>
      <c r="V237" s="63"/>
      <c r="W237" s="63" t="str">
        <f t="shared" si="22"/>
        <v xml:space="preserve"> </v>
      </c>
      <c r="X237" s="13">
        <f t="shared" si="24"/>
        <v>24</v>
      </c>
      <c r="Y237" s="14">
        <f t="shared" si="25"/>
        <v>0</v>
      </c>
      <c r="Z237" s="63" t="str">
        <f t="shared" si="26"/>
        <v xml:space="preserve"> </v>
      </c>
      <c r="AA237" s="63" t="str">
        <f t="shared" si="27"/>
        <v xml:space="preserve"> </v>
      </c>
    </row>
    <row r="238" spans="3:27">
      <c r="C238" s="10" t="str">
        <f>IFERROR(VLOOKUP(Tablo5[[#This Row],[ÜRÜN KODU]],'YMKODLARI '!$A$1:$K$348,2,0)," ")</f>
        <v xml:space="preserve"> </v>
      </c>
      <c r="E238" s="63"/>
      <c r="H238" s="66" t="str">
        <f>IFERROR(VLOOKUP(Tablo5[[#This Row],[ÜRÜN KODU]],'YMKODLARI '!$A$1:$K$348,3,0)," ")</f>
        <v xml:space="preserve"> </v>
      </c>
      <c r="I238" s="66" t="str">
        <f>IFERROR(VLOOKUP(Tablo5[[#This Row],[ÜRÜN KODU]],'YMKODLARI '!$A$1:$K$348,4,0)," ")</f>
        <v xml:space="preserve"> </v>
      </c>
      <c r="J238" s="63"/>
      <c r="K238" s="66" t="str">
        <f>IFERROR(VLOOKUP(Tablo5[[#This Row],[ÜRÜN KODU]],'YMKODLARI '!$A$1:$K$348,9,0)," ")</f>
        <v xml:space="preserve"> </v>
      </c>
      <c r="L238" s="63" t="str">
        <f>IFERROR(VLOOKUP(Tablo5[[#This Row],[BOYA KODU]],Tablo14[#All],4,0)," ")</f>
        <v xml:space="preserve"> </v>
      </c>
      <c r="M238" s="63" t="str">
        <f>IFERROR(VLOOKUP(Tablo5[[#This Row],[BOYA KODU]],Tablo14[#All],6,0)," ")</f>
        <v xml:space="preserve"> </v>
      </c>
      <c r="N238" s="63" t="str">
        <f t="shared" si="21"/>
        <v xml:space="preserve"> </v>
      </c>
      <c r="O238" s="66" t="str">
        <f>IFERROR(VLOOKUP(Tablo5[[#This Row],[ÜRÜN KODU]],'YMKODLARI '!$A$1:$K$348,8,0)," ")</f>
        <v xml:space="preserve"> </v>
      </c>
      <c r="P238" s="63" t="str">
        <f>IFERROR(VLOOKUP(Tablo5[[#This Row],[HAMMADDE KODU]],Tablo1[#All],3,0)," ")</f>
        <v xml:space="preserve"> </v>
      </c>
      <c r="Q238" s="63" t="str">
        <f>IFERROR(VLOOKUP(Tablo5[[#This Row],[HAMMADDE KODU]],Tablo1[#All],4,0)," ")</f>
        <v xml:space="preserve"> </v>
      </c>
      <c r="R238" s="66" t="str">
        <f>IFERROR(VLOOKUP(Tablo5[[#This Row],[ÜRÜN KODU]],'YMKODLARI '!$A$1:$K$348,5,0)," ")</f>
        <v xml:space="preserve"> </v>
      </c>
      <c r="S238" s="66" t="str">
        <f>IFERROR(VLOOKUP(Tablo5[[#This Row],[ÜRÜN KODU]],'YMKODLARI '!$A$1:$K$348,6,0)," ")</f>
        <v xml:space="preserve"> </v>
      </c>
      <c r="T238" s="63" t="str">
        <f>IFERROR(Tablo5[[#This Row],[YOLLUK HARİÇ BASKI GRAMI]]/Tablo5[[#This Row],[KALIP GÖZ ADEDİ]]," ")</f>
        <v xml:space="preserve"> </v>
      </c>
      <c r="U238" s="63" t="str">
        <f t="shared" si="23"/>
        <v xml:space="preserve"> </v>
      </c>
      <c r="V238" s="63"/>
      <c r="W238" s="63" t="str">
        <f t="shared" si="22"/>
        <v xml:space="preserve"> </v>
      </c>
      <c r="X238" s="13">
        <f t="shared" si="24"/>
        <v>24</v>
      </c>
      <c r="Y238" s="14">
        <f t="shared" si="25"/>
        <v>0</v>
      </c>
      <c r="Z238" s="63" t="str">
        <f t="shared" si="26"/>
        <v xml:space="preserve"> </v>
      </c>
      <c r="AA238" s="63" t="str">
        <f t="shared" si="27"/>
        <v xml:space="preserve"> </v>
      </c>
    </row>
    <row r="239" spans="3:27">
      <c r="C239" s="10" t="str">
        <f>IFERROR(VLOOKUP(Tablo5[[#This Row],[ÜRÜN KODU]],'YMKODLARI '!$A$1:$K$348,2,0)," ")</f>
        <v xml:space="preserve"> </v>
      </c>
      <c r="E239" s="63"/>
      <c r="H239" s="66" t="str">
        <f>IFERROR(VLOOKUP(Tablo5[[#This Row],[ÜRÜN KODU]],'YMKODLARI '!$A$1:$K$348,3,0)," ")</f>
        <v xml:space="preserve"> </v>
      </c>
      <c r="I239" s="66" t="str">
        <f>IFERROR(VLOOKUP(Tablo5[[#This Row],[ÜRÜN KODU]],'YMKODLARI '!$A$1:$K$348,4,0)," ")</f>
        <v xml:space="preserve"> </v>
      </c>
      <c r="J239" s="63"/>
      <c r="K239" s="66" t="str">
        <f>IFERROR(VLOOKUP(Tablo5[[#This Row],[ÜRÜN KODU]],'YMKODLARI '!$A$1:$K$348,9,0)," ")</f>
        <v xml:space="preserve"> </v>
      </c>
      <c r="L239" s="63" t="str">
        <f>IFERROR(VLOOKUP(Tablo5[[#This Row],[BOYA KODU]],Tablo14[#All],4,0)," ")</f>
        <v xml:space="preserve"> </v>
      </c>
      <c r="M239" s="63" t="str">
        <f>IFERROR(VLOOKUP(Tablo5[[#This Row],[BOYA KODU]],Tablo14[#All],6,0)," ")</f>
        <v xml:space="preserve"> </v>
      </c>
      <c r="N239" s="63" t="str">
        <f t="shared" si="21"/>
        <v xml:space="preserve"> </v>
      </c>
      <c r="O239" s="66" t="str">
        <f>IFERROR(VLOOKUP(Tablo5[[#This Row],[ÜRÜN KODU]],'YMKODLARI '!$A$1:$K$348,8,0)," ")</f>
        <v xml:space="preserve"> </v>
      </c>
      <c r="P239" s="63" t="str">
        <f>IFERROR(VLOOKUP(Tablo5[[#This Row],[HAMMADDE KODU]],Tablo1[#All],3,0)," ")</f>
        <v xml:space="preserve"> </v>
      </c>
      <c r="Q239" s="63" t="str">
        <f>IFERROR(VLOOKUP(Tablo5[[#This Row],[HAMMADDE KODU]],Tablo1[#All],4,0)," ")</f>
        <v xml:space="preserve"> </v>
      </c>
      <c r="R239" s="66" t="str">
        <f>IFERROR(VLOOKUP(Tablo5[[#This Row],[ÜRÜN KODU]],'YMKODLARI '!$A$1:$K$348,5,0)," ")</f>
        <v xml:space="preserve"> </v>
      </c>
      <c r="S239" s="66" t="str">
        <f>IFERROR(VLOOKUP(Tablo5[[#This Row],[ÜRÜN KODU]],'YMKODLARI '!$A$1:$K$348,6,0)," ")</f>
        <v xml:space="preserve"> </v>
      </c>
      <c r="T239" s="63" t="str">
        <f>IFERROR(Tablo5[[#This Row],[YOLLUK HARİÇ BASKI GRAMI]]/Tablo5[[#This Row],[KALIP GÖZ ADEDİ]]," ")</f>
        <v xml:space="preserve"> </v>
      </c>
      <c r="U239" s="63" t="str">
        <f t="shared" si="23"/>
        <v xml:space="preserve"> </v>
      </c>
      <c r="V239" s="63"/>
      <c r="W239" s="63" t="str">
        <f t="shared" si="22"/>
        <v xml:space="preserve"> </v>
      </c>
      <c r="X239" s="13">
        <f t="shared" si="24"/>
        <v>24</v>
      </c>
      <c r="Y239" s="14">
        <f t="shared" si="25"/>
        <v>0</v>
      </c>
      <c r="Z239" s="63" t="str">
        <f t="shared" si="26"/>
        <v xml:space="preserve"> </v>
      </c>
      <c r="AA239" s="63" t="str">
        <f t="shared" si="27"/>
        <v xml:space="preserve"> </v>
      </c>
    </row>
    <row r="240" spans="3:27">
      <c r="C240" s="10" t="str">
        <f>IFERROR(VLOOKUP(Tablo5[[#This Row],[ÜRÜN KODU]],'YMKODLARI '!$A$1:$K$348,2,0)," ")</f>
        <v xml:space="preserve"> </v>
      </c>
      <c r="E240" s="63"/>
      <c r="H240" s="66" t="str">
        <f>IFERROR(VLOOKUP(Tablo5[[#This Row],[ÜRÜN KODU]],'YMKODLARI '!$A$1:$K$348,3,0)," ")</f>
        <v xml:space="preserve"> </v>
      </c>
      <c r="I240" s="66" t="str">
        <f>IFERROR(VLOOKUP(Tablo5[[#This Row],[ÜRÜN KODU]],'YMKODLARI '!$A$1:$K$348,4,0)," ")</f>
        <v xml:space="preserve"> </v>
      </c>
      <c r="J240" s="63"/>
      <c r="K240" s="66" t="str">
        <f>IFERROR(VLOOKUP(Tablo5[[#This Row],[ÜRÜN KODU]],'YMKODLARI '!$A$1:$K$348,9,0)," ")</f>
        <v xml:space="preserve"> </v>
      </c>
      <c r="L240" s="63" t="str">
        <f>IFERROR(VLOOKUP(Tablo5[[#This Row],[BOYA KODU]],Tablo14[#All],4,0)," ")</f>
        <v xml:space="preserve"> </v>
      </c>
      <c r="M240" s="63" t="str">
        <f>IFERROR(VLOOKUP(Tablo5[[#This Row],[BOYA KODU]],Tablo14[#All],6,0)," ")</f>
        <v xml:space="preserve"> </v>
      </c>
      <c r="N240" s="63" t="str">
        <f t="shared" si="21"/>
        <v xml:space="preserve"> </v>
      </c>
      <c r="O240" s="66" t="str">
        <f>IFERROR(VLOOKUP(Tablo5[[#This Row],[ÜRÜN KODU]],'YMKODLARI '!$A$1:$K$348,8,0)," ")</f>
        <v xml:space="preserve"> </v>
      </c>
      <c r="P240" s="63" t="str">
        <f>IFERROR(VLOOKUP(Tablo5[[#This Row],[HAMMADDE KODU]],Tablo1[#All],3,0)," ")</f>
        <v xml:space="preserve"> </v>
      </c>
      <c r="Q240" s="63" t="str">
        <f>IFERROR(VLOOKUP(Tablo5[[#This Row],[HAMMADDE KODU]],Tablo1[#All],4,0)," ")</f>
        <v xml:space="preserve"> </v>
      </c>
      <c r="R240" s="66" t="str">
        <f>IFERROR(VLOOKUP(Tablo5[[#This Row],[ÜRÜN KODU]],'YMKODLARI '!$A$1:$K$348,5,0)," ")</f>
        <v xml:space="preserve"> </v>
      </c>
      <c r="S240" s="66" t="str">
        <f>IFERROR(VLOOKUP(Tablo5[[#This Row],[ÜRÜN KODU]],'YMKODLARI '!$A$1:$K$348,6,0)," ")</f>
        <v xml:space="preserve"> </v>
      </c>
      <c r="T240" s="63" t="str">
        <f>IFERROR(Tablo5[[#This Row],[YOLLUK HARİÇ BASKI GRAMI]]/Tablo5[[#This Row],[KALIP GÖZ ADEDİ]]," ")</f>
        <v xml:space="preserve"> </v>
      </c>
      <c r="U240" s="63" t="str">
        <f t="shared" si="23"/>
        <v xml:space="preserve"> </v>
      </c>
      <c r="V240" s="63"/>
      <c r="W240" s="63" t="str">
        <f t="shared" si="22"/>
        <v xml:space="preserve"> </v>
      </c>
      <c r="X240" s="13">
        <f t="shared" si="24"/>
        <v>24</v>
      </c>
      <c r="Y240" s="14">
        <f t="shared" si="25"/>
        <v>0</v>
      </c>
      <c r="Z240" s="63" t="str">
        <f t="shared" si="26"/>
        <v xml:space="preserve"> </v>
      </c>
      <c r="AA240" s="63" t="str">
        <f t="shared" si="27"/>
        <v xml:space="preserve"> </v>
      </c>
    </row>
    <row r="241" spans="3:27">
      <c r="C241" s="10" t="str">
        <f>IFERROR(VLOOKUP(Tablo5[[#This Row],[ÜRÜN KODU]],'YMKODLARI '!$A$1:$K$348,2,0)," ")</f>
        <v xml:space="preserve"> </v>
      </c>
      <c r="E241" s="63"/>
      <c r="H241" s="66" t="str">
        <f>IFERROR(VLOOKUP(Tablo5[[#This Row],[ÜRÜN KODU]],'YMKODLARI '!$A$1:$K$348,3,0)," ")</f>
        <v xml:space="preserve"> </v>
      </c>
      <c r="I241" s="66" t="str">
        <f>IFERROR(VLOOKUP(Tablo5[[#This Row],[ÜRÜN KODU]],'YMKODLARI '!$A$1:$K$348,4,0)," ")</f>
        <v xml:space="preserve"> </v>
      </c>
      <c r="J241" s="63"/>
      <c r="K241" s="66" t="str">
        <f>IFERROR(VLOOKUP(Tablo5[[#This Row],[ÜRÜN KODU]],'YMKODLARI '!$A$1:$K$348,9,0)," ")</f>
        <v xml:space="preserve"> </v>
      </c>
      <c r="L241" s="63" t="str">
        <f>IFERROR(VLOOKUP(Tablo5[[#This Row],[BOYA KODU]],Tablo14[#All],4,0)," ")</f>
        <v xml:space="preserve"> </v>
      </c>
      <c r="M241" s="63" t="str">
        <f>IFERROR(VLOOKUP(Tablo5[[#This Row],[BOYA KODU]],Tablo14[#All],6,0)," ")</f>
        <v xml:space="preserve"> </v>
      </c>
      <c r="N241" s="63" t="str">
        <f t="shared" si="21"/>
        <v xml:space="preserve"> </v>
      </c>
      <c r="O241" s="66" t="str">
        <f>IFERROR(VLOOKUP(Tablo5[[#This Row],[ÜRÜN KODU]],'YMKODLARI '!$A$1:$K$348,8,0)," ")</f>
        <v xml:space="preserve"> </v>
      </c>
      <c r="P241" s="63" t="str">
        <f>IFERROR(VLOOKUP(Tablo5[[#This Row],[HAMMADDE KODU]],Tablo1[#All],3,0)," ")</f>
        <v xml:space="preserve"> </v>
      </c>
      <c r="Q241" s="63" t="str">
        <f>IFERROR(VLOOKUP(Tablo5[[#This Row],[HAMMADDE KODU]],Tablo1[#All],4,0)," ")</f>
        <v xml:space="preserve"> </v>
      </c>
      <c r="R241" s="66" t="str">
        <f>IFERROR(VLOOKUP(Tablo5[[#This Row],[ÜRÜN KODU]],'YMKODLARI '!$A$1:$K$348,5,0)," ")</f>
        <v xml:space="preserve"> </v>
      </c>
      <c r="S241" s="66" t="str">
        <f>IFERROR(VLOOKUP(Tablo5[[#This Row],[ÜRÜN KODU]],'YMKODLARI '!$A$1:$K$348,6,0)," ")</f>
        <v xml:space="preserve"> </v>
      </c>
      <c r="T241" s="63" t="str">
        <f>IFERROR(Tablo5[[#This Row],[YOLLUK HARİÇ BASKI GRAMI]]/Tablo5[[#This Row],[KALIP GÖZ ADEDİ]]," ")</f>
        <v xml:space="preserve"> </v>
      </c>
      <c r="U241" s="63" t="str">
        <f t="shared" si="23"/>
        <v xml:space="preserve"> </v>
      </c>
      <c r="V241" s="63"/>
      <c r="W241" s="63" t="str">
        <f t="shared" si="22"/>
        <v xml:space="preserve"> </v>
      </c>
      <c r="X241" s="13">
        <f t="shared" si="24"/>
        <v>24</v>
      </c>
      <c r="Y241" s="14">
        <f t="shared" si="25"/>
        <v>0</v>
      </c>
      <c r="Z241" s="63" t="str">
        <f t="shared" si="26"/>
        <v xml:space="preserve"> </v>
      </c>
      <c r="AA241" s="63" t="str">
        <f t="shared" si="27"/>
        <v xml:space="preserve"> </v>
      </c>
    </row>
    <row r="242" spans="3:27">
      <c r="C242" s="10" t="str">
        <f>IFERROR(VLOOKUP(Tablo5[[#This Row],[ÜRÜN KODU]],'YMKODLARI '!$A$1:$K$348,2,0)," ")</f>
        <v xml:space="preserve"> </v>
      </c>
      <c r="E242" s="63"/>
      <c r="H242" s="66" t="str">
        <f>IFERROR(VLOOKUP(Tablo5[[#This Row],[ÜRÜN KODU]],'YMKODLARI '!$A$1:$K$348,3,0)," ")</f>
        <v xml:space="preserve"> </v>
      </c>
      <c r="I242" s="66" t="str">
        <f>IFERROR(VLOOKUP(Tablo5[[#This Row],[ÜRÜN KODU]],'YMKODLARI '!$A$1:$K$348,4,0)," ")</f>
        <v xml:space="preserve"> </v>
      </c>
      <c r="J242" s="63"/>
      <c r="K242" s="66" t="str">
        <f>IFERROR(VLOOKUP(Tablo5[[#This Row],[ÜRÜN KODU]],'YMKODLARI '!$A$1:$K$348,9,0)," ")</f>
        <v xml:space="preserve"> </v>
      </c>
      <c r="L242" s="63" t="str">
        <f>IFERROR(VLOOKUP(Tablo5[[#This Row],[BOYA KODU]],Tablo14[#All],4,0)," ")</f>
        <v xml:space="preserve"> </v>
      </c>
      <c r="M242" s="63" t="str">
        <f>IFERROR(VLOOKUP(Tablo5[[#This Row],[BOYA KODU]],Tablo14[#All],6,0)," ")</f>
        <v xml:space="preserve"> </v>
      </c>
      <c r="N242" s="63" t="str">
        <f t="shared" si="21"/>
        <v xml:space="preserve"> </v>
      </c>
      <c r="O242" s="66" t="str">
        <f>IFERROR(VLOOKUP(Tablo5[[#This Row],[ÜRÜN KODU]],'YMKODLARI '!$A$1:$K$348,8,0)," ")</f>
        <v xml:space="preserve"> </v>
      </c>
      <c r="P242" s="63" t="str">
        <f>IFERROR(VLOOKUP(Tablo5[[#This Row],[HAMMADDE KODU]],Tablo1[#All],3,0)," ")</f>
        <v xml:space="preserve"> </v>
      </c>
      <c r="Q242" s="63" t="str">
        <f>IFERROR(VLOOKUP(Tablo5[[#This Row],[HAMMADDE KODU]],Tablo1[#All],4,0)," ")</f>
        <v xml:space="preserve"> </v>
      </c>
      <c r="R242" s="66" t="str">
        <f>IFERROR(VLOOKUP(Tablo5[[#This Row],[ÜRÜN KODU]],'YMKODLARI '!$A$1:$K$348,5,0)," ")</f>
        <v xml:space="preserve"> </v>
      </c>
      <c r="S242" s="66" t="str">
        <f>IFERROR(VLOOKUP(Tablo5[[#This Row],[ÜRÜN KODU]],'YMKODLARI '!$A$1:$K$348,6,0)," ")</f>
        <v xml:space="preserve"> </v>
      </c>
      <c r="T242" s="63" t="str">
        <f>IFERROR(Tablo5[[#This Row],[YOLLUK HARİÇ BASKI GRAMI]]/Tablo5[[#This Row],[KALIP GÖZ ADEDİ]]," ")</f>
        <v xml:space="preserve"> </v>
      </c>
      <c r="U242" s="63" t="str">
        <f t="shared" si="23"/>
        <v xml:space="preserve"> </v>
      </c>
      <c r="V242" s="63"/>
      <c r="W242" s="63" t="str">
        <f t="shared" si="22"/>
        <v xml:space="preserve"> </v>
      </c>
      <c r="X242" s="13">
        <f t="shared" si="24"/>
        <v>24</v>
      </c>
      <c r="Y242" s="14">
        <f t="shared" si="25"/>
        <v>0</v>
      </c>
      <c r="Z242" s="63" t="str">
        <f t="shared" si="26"/>
        <v xml:space="preserve"> </v>
      </c>
      <c r="AA242" s="63" t="str">
        <f t="shared" si="27"/>
        <v xml:space="preserve"> </v>
      </c>
    </row>
    <row r="243" spans="3:27">
      <c r="C243" s="10" t="str">
        <f>IFERROR(VLOOKUP(Tablo5[[#This Row],[ÜRÜN KODU]],'YMKODLARI '!$A$1:$K$348,2,0)," ")</f>
        <v xml:space="preserve"> </v>
      </c>
      <c r="E243" s="63"/>
      <c r="H243" s="66" t="str">
        <f>IFERROR(VLOOKUP(Tablo5[[#This Row],[ÜRÜN KODU]],'YMKODLARI '!$A$1:$K$348,3,0)," ")</f>
        <v xml:space="preserve"> </v>
      </c>
      <c r="I243" s="66" t="str">
        <f>IFERROR(VLOOKUP(Tablo5[[#This Row],[ÜRÜN KODU]],'YMKODLARI '!$A$1:$K$348,4,0)," ")</f>
        <v xml:space="preserve"> </v>
      </c>
      <c r="J243" s="63"/>
      <c r="K243" s="66" t="str">
        <f>IFERROR(VLOOKUP(Tablo5[[#This Row],[ÜRÜN KODU]],'YMKODLARI '!$A$1:$K$348,9,0)," ")</f>
        <v xml:space="preserve"> </v>
      </c>
      <c r="L243" s="63" t="str">
        <f>IFERROR(VLOOKUP(Tablo5[[#This Row],[BOYA KODU]],Tablo14[#All],4,0)," ")</f>
        <v xml:space="preserve"> </v>
      </c>
      <c r="M243" s="63" t="str">
        <f>IFERROR(VLOOKUP(Tablo5[[#This Row],[BOYA KODU]],Tablo14[#All],6,0)," ")</f>
        <v xml:space="preserve"> </v>
      </c>
      <c r="N243" s="63" t="str">
        <f t="shared" si="21"/>
        <v xml:space="preserve"> </v>
      </c>
      <c r="O243" s="66" t="str">
        <f>IFERROR(VLOOKUP(Tablo5[[#This Row],[ÜRÜN KODU]],'YMKODLARI '!$A$1:$K$348,8,0)," ")</f>
        <v xml:space="preserve"> </v>
      </c>
      <c r="P243" s="63" t="str">
        <f>IFERROR(VLOOKUP(Tablo5[[#This Row],[HAMMADDE KODU]],Tablo1[#All],3,0)," ")</f>
        <v xml:space="preserve"> </v>
      </c>
      <c r="Q243" s="63" t="str">
        <f>IFERROR(VLOOKUP(Tablo5[[#This Row],[HAMMADDE KODU]],Tablo1[#All],4,0)," ")</f>
        <v xml:space="preserve"> </v>
      </c>
      <c r="R243" s="66" t="str">
        <f>IFERROR(VLOOKUP(Tablo5[[#This Row],[ÜRÜN KODU]],'YMKODLARI '!$A$1:$K$348,5,0)," ")</f>
        <v xml:space="preserve"> </v>
      </c>
      <c r="S243" s="66" t="str">
        <f>IFERROR(VLOOKUP(Tablo5[[#This Row],[ÜRÜN KODU]],'YMKODLARI '!$A$1:$K$348,6,0)," ")</f>
        <v xml:space="preserve"> </v>
      </c>
      <c r="T243" s="63" t="str">
        <f>IFERROR(Tablo5[[#This Row],[YOLLUK HARİÇ BASKI GRAMI]]/Tablo5[[#This Row],[KALIP GÖZ ADEDİ]]," ")</f>
        <v xml:space="preserve"> </v>
      </c>
      <c r="U243" s="63" t="str">
        <f t="shared" si="23"/>
        <v xml:space="preserve"> </v>
      </c>
      <c r="V243" s="63"/>
      <c r="W243" s="63" t="str">
        <f t="shared" si="22"/>
        <v xml:space="preserve"> </v>
      </c>
      <c r="X243" s="13">
        <f t="shared" si="24"/>
        <v>24</v>
      </c>
      <c r="Y243" s="14">
        <f t="shared" si="25"/>
        <v>0</v>
      </c>
      <c r="Z243" s="63" t="str">
        <f t="shared" si="26"/>
        <v xml:space="preserve"> </v>
      </c>
      <c r="AA243" s="63" t="str">
        <f t="shared" si="27"/>
        <v xml:space="preserve"> </v>
      </c>
    </row>
    <row r="244" spans="3:27">
      <c r="C244" s="10" t="str">
        <f>IFERROR(VLOOKUP(Tablo5[[#This Row],[ÜRÜN KODU]],'YMKODLARI '!$A$1:$K$348,2,0)," ")</f>
        <v xml:space="preserve"> </v>
      </c>
      <c r="E244" s="63"/>
      <c r="H244" s="66" t="str">
        <f>IFERROR(VLOOKUP(Tablo5[[#This Row],[ÜRÜN KODU]],'YMKODLARI '!$A$1:$K$348,3,0)," ")</f>
        <v xml:space="preserve"> </v>
      </c>
      <c r="I244" s="66" t="str">
        <f>IFERROR(VLOOKUP(Tablo5[[#This Row],[ÜRÜN KODU]],'YMKODLARI '!$A$1:$K$348,4,0)," ")</f>
        <v xml:space="preserve"> </v>
      </c>
      <c r="J244" s="63"/>
      <c r="K244" s="66" t="str">
        <f>IFERROR(VLOOKUP(Tablo5[[#This Row],[ÜRÜN KODU]],'YMKODLARI '!$A$1:$K$348,9,0)," ")</f>
        <v xml:space="preserve"> </v>
      </c>
      <c r="L244" s="63" t="str">
        <f>IFERROR(VLOOKUP(Tablo5[[#This Row],[BOYA KODU]],Tablo14[#All],4,0)," ")</f>
        <v xml:space="preserve"> </v>
      </c>
      <c r="M244" s="63" t="str">
        <f>IFERROR(VLOOKUP(Tablo5[[#This Row],[BOYA KODU]],Tablo14[#All],6,0)," ")</f>
        <v xml:space="preserve"> </v>
      </c>
      <c r="N244" s="63" t="str">
        <f t="shared" si="21"/>
        <v xml:space="preserve"> </v>
      </c>
      <c r="O244" s="66" t="str">
        <f>IFERROR(VLOOKUP(Tablo5[[#This Row],[ÜRÜN KODU]],'YMKODLARI '!$A$1:$K$348,8,0)," ")</f>
        <v xml:space="preserve"> </v>
      </c>
      <c r="P244" s="63" t="str">
        <f>IFERROR(VLOOKUP(Tablo5[[#This Row],[HAMMADDE KODU]],Tablo1[#All],3,0)," ")</f>
        <v xml:space="preserve"> </v>
      </c>
      <c r="Q244" s="63" t="str">
        <f>IFERROR(VLOOKUP(Tablo5[[#This Row],[HAMMADDE KODU]],Tablo1[#All],4,0)," ")</f>
        <v xml:space="preserve"> </v>
      </c>
      <c r="R244" s="66" t="str">
        <f>IFERROR(VLOOKUP(Tablo5[[#This Row],[ÜRÜN KODU]],'YMKODLARI '!$A$1:$K$348,5,0)," ")</f>
        <v xml:space="preserve"> </v>
      </c>
      <c r="S244" s="66" t="str">
        <f>IFERROR(VLOOKUP(Tablo5[[#This Row],[ÜRÜN KODU]],'YMKODLARI '!$A$1:$K$348,6,0)," ")</f>
        <v xml:space="preserve"> </v>
      </c>
      <c r="T244" s="63" t="str">
        <f>IFERROR(Tablo5[[#This Row],[YOLLUK HARİÇ BASKI GRAMI]]/Tablo5[[#This Row],[KALIP GÖZ ADEDİ]]," ")</f>
        <v xml:space="preserve"> </v>
      </c>
      <c r="U244" s="63" t="str">
        <f t="shared" si="23"/>
        <v xml:space="preserve"> </v>
      </c>
      <c r="V244" s="63"/>
      <c r="W244" s="63" t="str">
        <f t="shared" si="22"/>
        <v xml:space="preserve"> </v>
      </c>
      <c r="X244" s="13">
        <f t="shared" si="24"/>
        <v>24</v>
      </c>
      <c r="Y244" s="14">
        <f t="shared" si="25"/>
        <v>0</v>
      </c>
      <c r="Z244" s="63" t="str">
        <f t="shared" si="26"/>
        <v xml:space="preserve"> </v>
      </c>
      <c r="AA244" s="63" t="str">
        <f t="shared" si="27"/>
        <v xml:space="preserve"> </v>
      </c>
    </row>
    <row r="245" spans="3:27">
      <c r="C245" s="10" t="str">
        <f>IFERROR(VLOOKUP(Tablo5[[#This Row],[ÜRÜN KODU]],'YMKODLARI '!$A$1:$K$348,2,0)," ")</f>
        <v xml:space="preserve"> </v>
      </c>
      <c r="E245" s="63"/>
      <c r="H245" s="66" t="str">
        <f>IFERROR(VLOOKUP(Tablo5[[#This Row],[ÜRÜN KODU]],'YMKODLARI '!$A$1:$K$348,3,0)," ")</f>
        <v xml:space="preserve"> </v>
      </c>
      <c r="I245" s="66" t="str">
        <f>IFERROR(VLOOKUP(Tablo5[[#This Row],[ÜRÜN KODU]],'YMKODLARI '!$A$1:$K$348,4,0)," ")</f>
        <v xml:space="preserve"> </v>
      </c>
      <c r="J245" s="63"/>
      <c r="K245" s="66" t="str">
        <f>IFERROR(VLOOKUP(Tablo5[[#This Row],[ÜRÜN KODU]],'YMKODLARI '!$A$1:$K$348,9,0)," ")</f>
        <v xml:space="preserve"> </v>
      </c>
      <c r="L245" s="63" t="str">
        <f>IFERROR(VLOOKUP(Tablo5[[#This Row],[BOYA KODU]],Tablo14[#All],4,0)," ")</f>
        <v xml:space="preserve"> </v>
      </c>
      <c r="M245" s="63" t="str">
        <f>IFERROR(VLOOKUP(Tablo5[[#This Row],[BOYA KODU]],Tablo14[#All],6,0)," ")</f>
        <v xml:space="preserve"> </v>
      </c>
      <c r="N245" s="63" t="str">
        <f t="shared" si="21"/>
        <v xml:space="preserve"> </v>
      </c>
      <c r="O245" s="66" t="str">
        <f>IFERROR(VLOOKUP(Tablo5[[#This Row],[ÜRÜN KODU]],'YMKODLARI '!$A$1:$K$348,8,0)," ")</f>
        <v xml:space="preserve"> </v>
      </c>
      <c r="P245" s="63" t="str">
        <f>IFERROR(VLOOKUP(Tablo5[[#This Row],[HAMMADDE KODU]],Tablo1[#All],3,0)," ")</f>
        <v xml:space="preserve"> </v>
      </c>
      <c r="Q245" s="63" t="str">
        <f>IFERROR(VLOOKUP(Tablo5[[#This Row],[HAMMADDE KODU]],Tablo1[#All],4,0)," ")</f>
        <v xml:space="preserve"> </v>
      </c>
      <c r="R245" s="66" t="str">
        <f>IFERROR(VLOOKUP(Tablo5[[#This Row],[ÜRÜN KODU]],'YMKODLARI '!$A$1:$K$348,5,0)," ")</f>
        <v xml:space="preserve"> </v>
      </c>
      <c r="S245" s="66" t="str">
        <f>IFERROR(VLOOKUP(Tablo5[[#This Row],[ÜRÜN KODU]],'YMKODLARI '!$A$1:$K$348,6,0)," ")</f>
        <v xml:space="preserve"> </v>
      </c>
      <c r="T245" s="63" t="str">
        <f>IFERROR(Tablo5[[#This Row],[YOLLUK HARİÇ BASKI GRAMI]]/Tablo5[[#This Row],[KALIP GÖZ ADEDİ]]," ")</f>
        <v xml:space="preserve"> </v>
      </c>
      <c r="U245" s="63" t="str">
        <f t="shared" si="23"/>
        <v xml:space="preserve"> </v>
      </c>
      <c r="V245" s="63"/>
      <c r="W245" s="63" t="str">
        <f t="shared" si="22"/>
        <v xml:space="preserve"> </v>
      </c>
      <c r="X245" s="13">
        <f t="shared" si="24"/>
        <v>24</v>
      </c>
      <c r="Y245" s="14">
        <f t="shared" si="25"/>
        <v>0</v>
      </c>
      <c r="Z245" s="63" t="str">
        <f t="shared" si="26"/>
        <v xml:space="preserve"> </v>
      </c>
      <c r="AA245" s="63" t="str">
        <f t="shared" si="27"/>
        <v xml:space="preserve"> </v>
      </c>
    </row>
    <row r="246" spans="3:27">
      <c r="C246" s="10" t="str">
        <f>IFERROR(VLOOKUP(Tablo5[[#This Row],[ÜRÜN KODU]],'YMKODLARI '!$A$1:$K$348,2,0)," ")</f>
        <v xml:space="preserve"> </v>
      </c>
      <c r="E246" s="63"/>
      <c r="H246" s="66" t="str">
        <f>IFERROR(VLOOKUP(Tablo5[[#This Row],[ÜRÜN KODU]],'YMKODLARI '!$A$1:$K$348,3,0)," ")</f>
        <v xml:space="preserve"> </v>
      </c>
      <c r="I246" s="66" t="str">
        <f>IFERROR(VLOOKUP(Tablo5[[#This Row],[ÜRÜN KODU]],'YMKODLARI '!$A$1:$K$348,4,0)," ")</f>
        <v xml:space="preserve"> </v>
      </c>
      <c r="J246" s="63"/>
      <c r="K246" s="66" t="str">
        <f>IFERROR(VLOOKUP(Tablo5[[#This Row],[ÜRÜN KODU]],'YMKODLARI '!$A$1:$K$348,9,0)," ")</f>
        <v xml:space="preserve"> </v>
      </c>
      <c r="L246" s="63" t="str">
        <f>IFERROR(VLOOKUP(Tablo5[[#This Row],[BOYA KODU]],Tablo14[#All],4,0)," ")</f>
        <v xml:space="preserve"> </v>
      </c>
      <c r="M246" s="63" t="str">
        <f>IFERROR(VLOOKUP(Tablo5[[#This Row],[BOYA KODU]],Tablo14[#All],6,0)," ")</f>
        <v xml:space="preserve"> </v>
      </c>
      <c r="N246" s="63" t="str">
        <f t="shared" si="21"/>
        <v xml:space="preserve"> </v>
      </c>
      <c r="O246" s="66" t="str">
        <f>IFERROR(VLOOKUP(Tablo5[[#This Row],[ÜRÜN KODU]],'YMKODLARI '!$A$1:$K$348,8,0)," ")</f>
        <v xml:space="preserve"> </v>
      </c>
      <c r="P246" s="63" t="str">
        <f>IFERROR(VLOOKUP(Tablo5[[#This Row],[HAMMADDE KODU]],Tablo1[#All],3,0)," ")</f>
        <v xml:space="preserve"> </v>
      </c>
      <c r="Q246" s="63" t="str">
        <f>IFERROR(VLOOKUP(Tablo5[[#This Row],[HAMMADDE KODU]],Tablo1[#All],4,0)," ")</f>
        <v xml:space="preserve"> </v>
      </c>
      <c r="R246" s="66" t="str">
        <f>IFERROR(VLOOKUP(Tablo5[[#This Row],[ÜRÜN KODU]],'YMKODLARI '!$A$1:$K$348,5,0)," ")</f>
        <v xml:space="preserve"> </v>
      </c>
      <c r="S246" s="66" t="str">
        <f>IFERROR(VLOOKUP(Tablo5[[#This Row],[ÜRÜN KODU]],'YMKODLARI '!$A$1:$K$348,6,0)," ")</f>
        <v xml:space="preserve"> </v>
      </c>
      <c r="T246" s="63" t="str">
        <f>IFERROR(Tablo5[[#This Row],[YOLLUK HARİÇ BASKI GRAMI]]/Tablo5[[#This Row],[KALIP GÖZ ADEDİ]]," ")</f>
        <v xml:space="preserve"> </v>
      </c>
      <c r="U246" s="63" t="str">
        <f t="shared" si="23"/>
        <v xml:space="preserve"> </v>
      </c>
      <c r="V246" s="63"/>
      <c r="W246" s="63" t="str">
        <f t="shared" si="22"/>
        <v xml:space="preserve"> </v>
      </c>
      <c r="X246" s="13">
        <f t="shared" si="24"/>
        <v>24</v>
      </c>
      <c r="Y246" s="14">
        <f t="shared" si="25"/>
        <v>0</v>
      </c>
      <c r="Z246" s="63" t="str">
        <f t="shared" si="26"/>
        <v xml:space="preserve"> </v>
      </c>
      <c r="AA246" s="63" t="str">
        <f t="shared" si="27"/>
        <v xml:space="preserve"> </v>
      </c>
    </row>
    <row r="247" spans="3:27">
      <c r="C247" s="10" t="str">
        <f>IFERROR(VLOOKUP(Tablo5[[#This Row],[ÜRÜN KODU]],'YMKODLARI '!$A$1:$K$348,2,0)," ")</f>
        <v xml:space="preserve"> </v>
      </c>
      <c r="E247" s="63"/>
      <c r="H247" s="66" t="str">
        <f>IFERROR(VLOOKUP(Tablo5[[#This Row],[ÜRÜN KODU]],'YMKODLARI '!$A$1:$K$348,3,0)," ")</f>
        <v xml:space="preserve"> </v>
      </c>
      <c r="I247" s="66" t="str">
        <f>IFERROR(VLOOKUP(Tablo5[[#This Row],[ÜRÜN KODU]],'YMKODLARI '!$A$1:$K$348,4,0)," ")</f>
        <v xml:space="preserve"> </v>
      </c>
      <c r="J247" s="63"/>
      <c r="K247" s="66" t="str">
        <f>IFERROR(VLOOKUP(Tablo5[[#This Row],[ÜRÜN KODU]],'YMKODLARI '!$A$1:$K$348,9,0)," ")</f>
        <v xml:space="preserve"> </v>
      </c>
      <c r="L247" s="63" t="str">
        <f>IFERROR(VLOOKUP(Tablo5[[#This Row],[BOYA KODU]],Tablo14[#All],4,0)," ")</f>
        <v xml:space="preserve"> </v>
      </c>
      <c r="M247" s="63" t="str">
        <f>IFERROR(VLOOKUP(Tablo5[[#This Row],[BOYA KODU]],Tablo14[#All],6,0)," ")</f>
        <v xml:space="preserve"> </v>
      </c>
      <c r="N247" s="63" t="str">
        <f t="shared" si="21"/>
        <v xml:space="preserve"> </v>
      </c>
      <c r="O247" s="66" t="str">
        <f>IFERROR(VLOOKUP(Tablo5[[#This Row],[ÜRÜN KODU]],'YMKODLARI '!$A$1:$K$348,8,0)," ")</f>
        <v xml:space="preserve"> </v>
      </c>
      <c r="P247" s="63" t="str">
        <f>IFERROR(VLOOKUP(Tablo5[[#This Row],[HAMMADDE KODU]],Tablo1[#All],3,0)," ")</f>
        <v xml:space="preserve"> </v>
      </c>
      <c r="Q247" s="63" t="str">
        <f>IFERROR(VLOOKUP(Tablo5[[#This Row],[HAMMADDE KODU]],Tablo1[#All],4,0)," ")</f>
        <v xml:space="preserve"> </v>
      </c>
      <c r="R247" s="66" t="str">
        <f>IFERROR(VLOOKUP(Tablo5[[#This Row],[ÜRÜN KODU]],'YMKODLARI '!$A$1:$K$348,5,0)," ")</f>
        <v xml:space="preserve"> </v>
      </c>
      <c r="S247" s="66" t="str">
        <f>IFERROR(VLOOKUP(Tablo5[[#This Row],[ÜRÜN KODU]],'YMKODLARI '!$A$1:$K$348,6,0)," ")</f>
        <v xml:space="preserve"> </v>
      </c>
      <c r="T247" s="63" t="str">
        <f>IFERROR(Tablo5[[#This Row],[YOLLUK HARİÇ BASKI GRAMI]]/Tablo5[[#This Row],[KALIP GÖZ ADEDİ]]," ")</f>
        <v xml:space="preserve"> </v>
      </c>
      <c r="U247" s="63" t="str">
        <f t="shared" si="23"/>
        <v xml:space="preserve"> </v>
      </c>
      <c r="V247" s="63"/>
      <c r="W247" s="63" t="str">
        <f t="shared" si="22"/>
        <v xml:space="preserve"> </v>
      </c>
      <c r="X247" s="13">
        <f t="shared" si="24"/>
        <v>24</v>
      </c>
      <c r="Y247" s="14">
        <f t="shared" si="25"/>
        <v>0</v>
      </c>
      <c r="Z247" s="63" t="str">
        <f t="shared" si="26"/>
        <v xml:space="preserve"> </v>
      </c>
      <c r="AA247" s="63" t="str">
        <f t="shared" si="27"/>
        <v xml:space="preserve"> </v>
      </c>
    </row>
    <row r="248" spans="3:27">
      <c r="C248" s="10" t="str">
        <f>IFERROR(VLOOKUP(Tablo5[[#This Row],[ÜRÜN KODU]],'YMKODLARI '!$A$1:$K$348,2,0)," ")</f>
        <v xml:space="preserve"> </v>
      </c>
      <c r="E248" s="63"/>
      <c r="H248" s="66" t="str">
        <f>IFERROR(VLOOKUP(Tablo5[[#This Row],[ÜRÜN KODU]],'YMKODLARI '!$A$1:$K$348,3,0)," ")</f>
        <v xml:space="preserve"> </v>
      </c>
      <c r="I248" s="66" t="str">
        <f>IFERROR(VLOOKUP(Tablo5[[#This Row],[ÜRÜN KODU]],'YMKODLARI '!$A$1:$K$348,4,0)," ")</f>
        <v xml:space="preserve"> </v>
      </c>
      <c r="J248" s="63"/>
      <c r="K248" s="66" t="str">
        <f>IFERROR(VLOOKUP(Tablo5[[#This Row],[ÜRÜN KODU]],'YMKODLARI '!$A$1:$K$348,9,0)," ")</f>
        <v xml:space="preserve"> </v>
      </c>
      <c r="L248" s="63" t="str">
        <f>IFERROR(VLOOKUP(Tablo5[[#This Row],[BOYA KODU]],Tablo14[#All],4,0)," ")</f>
        <v xml:space="preserve"> </v>
      </c>
      <c r="M248" s="63" t="str">
        <f>IFERROR(VLOOKUP(Tablo5[[#This Row],[BOYA KODU]],Tablo14[#All],6,0)," ")</f>
        <v xml:space="preserve"> </v>
      </c>
      <c r="N248" s="63" t="str">
        <f t="shared" si="21"/>
        <v xml:space="preserve"> </v>
      </c>
      <c r="O248" s="66" t="str">
        <f>IFERROR(VLOOKUP(Tablo5[[#This Row],[ÜRÜN KODU]],'YMKODLARI '!$A$1:$K$348,8,0)," ")</f>
        <v xml:space="preserve"> </v>
      </c>
      <c r="P248" s="63" t="str">
        <f>IFERROR(VLOOKUP(Tablo5[[#This Row],[HAMMADDE KODU]],Tablo1[#All],3,0)," ")</f>
        <v xml:space="preserve"> </v>
      </c>
      <c r="Q248" s="63" t="str">
        <f>IFERROR(VLOOKUP(Tablo5[[#This Row],[HAMMADDE KODU]],Tablo1[#All],4,0)," ")</f>
        <v xml:space="preserve"> </v>
      </c>
      <c r="R248" s="66" t="str">
        <f>IFERROR(VLOOKUP(Tablo5[[#This Row],[ÜRÜN KODU]],'YMKODLARI '!$A$1:$K$348,5,0)," ")</f>
        <v xml:space="preserve"> </v>
      </c>
      <c r="S248" s="66" t="str">
        <f>IFERROR(VLOOKUP(Tablo5[[#This Row],[ÜRÜN KODU]],'YMKODLARI '!$A$1:$K$348,6,0)," ")</f>
        <v xml:space="preserve"> </v>
      </c>
      <c r="T248" s="63" t="str">
        <f>IFERROR(Tablo5[[#This Row],[YOLLUK HARİÇ BASKI GRAMI]]/Tablo5[[#This Row],[KALIP GÖZ ADEDİ]]," ")</f>
        <v xml:space="preserve"> </v>
      </c>
      <c r="U248" s="63" t="str">
        <f t="shared" si="23"/>
        <v xml:space="preserve"> </v>
      </c>
      <c r="V248" s="63"/>
      <c r="W248" s="63" t="str">
        <f t="shared" si="22"/>
        <v xml:space="preserve"> </v>
      </c>
      <c r="X248" s="13">
        <f t="shared" si="24"/>
        <v>24</v>
      </c>
      <c r="Y248" s="14">
        <f t="shared" si="25"/>
        <v>0</v>
      </c>
      <c r="Z248" s="63" t="str">
        <f t="shared" si="26"/>
        <v xml:space="preserve"> </v>
      </c>
      <c r="AA248" s="63" t="str">
        <f t="shared" si="27"/>
        <v xml:space="preserve"> </v>
      </c>
    </row>
    <row r="249" spans="3:27">
      <c r="C249" s="10" t="str">
        <f>IFERROR(VLOOKUP(Tablo5[[#This Row],[ÜRÜN KODU]],'YMKODLARI '!$A$1:$K$348,2,0)," ")</f>
        <v xml:space="preserve"> </v>
      </c>
      <c r="E249" s="63"/>
      <c r="H249" s="66" t="str">
        <f>IFERROR(VLOOKUP(Tablo5[[#This Row],[ÜRÜN KODU]],'YMKODLARI '!$A$1:$K$348,3,0)," ")</f>
        <v xml:space="preserve"> </v>
      </c>
      <c r="I249" s="66" t="str">
        <f>IFERROR(VLOOKUP(Tablo5[[#This Row],[ÜRÜN KODU]],'YMKODLARI '!$A$1:$K$348,4,0)," ")</f>
        <v xml:space="preserve"> </v>
      </c>
      <c r="J249" s="63"/>
      <c r="K249" s="66" t="str">
        <f>IFERROR(VLOOKUP(Tablo5[[#This Row],[ÜRÜN KODU]],'YMKODLARI '!$A$1:$K$348,9,0)," ")</f>
        <v xml:space="preserve"> </v>
      </c>
      <c r="L249" s="63" t="str">
        <f>IFERROR(VLOOKUP(Tablo5[[#This Row],[BOYA KODU]],Tablo14[#All],4,0)," ")</f>
        <v xml:space="preserve"> </v>
      </c>
      <c r="M249" s="63" t="str">
        <f>IFERROR(VLOOKUP(Tablo5[[#This Row],[BOYA KODU]],Tablo14[#All],6,0)," ")</f>
        <v xml:space="preserve"> </v>
      </c>
      <c r="N249" s="63" t="str">
        <f t="shared" si="21"/>
        <v xml:space="preserve"> </v>
      </c>
      <c r="O249" s="66" t="str">
        <f>IFERROR(VLOOKUP(Tablo5[[#This Row],[ÜRÜN KODU]],'YMKODLARI '!$A$1:$K$348,8,0)," ")</f>
        <v xml:space="preserve"> </v>
      </c>
      <c r="P249" s="63" t="str">
        <f>IFERROR(VLOOKUP(Tablo5[[#This Row],[HAMMADDE KODU]],Tablo1[#All],3,0)," ")</f>
        <v xml:space="preserve"> </v>
      </c>
      <c r="Q249" s="63" t="str">
        <f>IFERROR(VLOOKUP(Tablo5[[#This Row],[HAMMADDE KODU]],Tablo1[#All],4,0)," ")</f>
        <v xml:space="preserve"> </v>
      </c>
      <c r="R249" s="66" t="str">
        <f>IFERROR(VLOOKUP(Tablo5[[#This Row],[ÜRÜN KODU]],'YMKODLARI '!$A$1:$K$348,5,0)," ")</f>
        <v xml:space="preserve"> </v>
      </c>
      <c r="S249" s="66" t="str">
        <f>IFERROR(VLOOKUP(Tablo5[[#This Row],[ÜRÜN KODU]],'YMKODLARI '!$A$1:$K$348,6,0)," ")</f>
        <v xml:space="preserve"> </v>
      </c>
      <c r="T249" s="63" t="str">
        <f>IFERROR(Tablo5[[#This Row],[YOLLUK HARİÇ BASKI GRAMI]]/Tablo5[[#This Row],[KALIP GÖZ ADEDİ]]," ")</f>
        <v xml:space="preserve"> </v>
      </c>
      <c r="U249" s="63" t="str">
        <f t="shared" si="23"/>
        <v xml:space="preserve"> </v>
      </c>
      <c r="V249" s="63"/>
      <c r="W249" s="63" t="str">
        <f t="shared" si="22"/>
        <v xml:space="preserve"> </v>
      </c>
      <c r="X249" s="13">
        <f t="shared" si="24"/>
        <v>24</v>
      </c>
      <c r="Y249" s="14">
        <f t="shared" si="25"/>
        <v>0</v>
      </c>
      <c r="Z249" s="63" t="str">
        <f t="shared" si="26"/>
        <v xml:space="preserve"> </v>
      </c>
      <c r="AA249" s="63" t="str">
        <f t="shared" si="27"/>
        <v xml:space="preserve"> </v>
      </c>
    </row>
    <row r="250" spans="3:27">
      <c r="C250" s="10" t="str">
        <f>IFERROR(VLOOKUP(Tablo5[[#This Row],[ÜRÜN KODU]],'YMKODLARI '!$A$1:$K$348,2,0)," ")</f>
        <v xml:space="preserve"> </v>
      </c>
      <c r="E250" s="63"/>
      <c r="H250" s="66" t="str">
        <f>IFERROR(VLOOKUP(Tablo5[[#This Row],[ÜRÜN KODU]],'YMKODLARI '!$A$1:$K$348,3,0)," ")</f>
        <v xml:space="preserve"> </v>
      </c>
      <c r="I250" s="66" t="str">
        <f>IFERROR(VLOOKUP(Tablo5[[#This Row],[ÜRÜN KODU]],'YMKODLARI '!$A$1:$K$348,4,0)," ")</f>
        <v xml:space="preserve"> </v>
      </c>
      <c r="J250" s="63"/>
      <c r="K250" s="66" t="str">
        <f>IFERROR(VLOOKUP(Tablo5[[#This Row],[ÜRÜN KODU]],'YMKODLARI '!$A$1:$K$348,9,0)," ")</f>
        <v xml:space="preserve"> </v>
      </c>
      <c r="L250" s="63" t="str">
        <f>IFERROR(VLOOKUP(Tablo5[[#This Row],[BOYA KODU]],Tablo14[#All],4,0)," ")</f>
        <v xml:space="preserve"> </v>
      </c>
      <c r="M250" s="63" t="str">
        <f>IFERROR(VLOOKUP(Tablo5[[#This Row],[BOYA KODU]],Tablo14[#All],6,0)," ")</f>
        <v xml:space="preserve"> </v>
      </c>
      <c r="N250" s="63" t="str">
        <f t="shared" si="21"/>
        <v xml:space="preserve"> </v>
      </c>
      <c r="O250" s="66" t="str">
        <f>IFERROR(VLOOKUP(Tablo5[[#This Row],[ÜRÜN KODU]],'YMKODLARI '!$A$1:$K$348,8,0)," ")</f>
        <v xml:space="preserve"> </v>
      </c>
      <c r="P250" s="63" t="str">
        <f>IFERROR(VLOOKUP(Tablo5[[#This Row],[HAMMADDE KODU]],Tablo1[#All],3,0)," ")</f>
        <v xml:space="preserve"> </v>
      </c>
      <c r="Q250" s="63" t="str">
        <f>IFERROR(VLOOKUP(Tablo5[[#This Row],[HAMMADDE KODU]],Tablo1[#All],4,0)," ")</f>
        <v xml:space="preserve"> </v>
      </c>
      <c r="R250" s="66" t="str">
        <f>IFERROR(VLOOKUP(Tablo5[[#This Row],[ÜRÜN KODU]],'YMKODLARI '!$A$1:$K$348,5,0)," ")</f>
        <v xml:space="preserve"> </v>
      </c>
      <c r="S250" s="66" t="str">
        <f>IFERROR(VLOOKUP(Tablo5[[#This Row],[ÜRÜN KODU]],'YMKODLARI '!$A$1:$K$348,6,0)," ")</f>
        <v xml:space="preserve"> </v>
      </c>
      <c r="T250" s="63" t="str">
        <f>IFERROR(Tablo5[[#This Row],[YOLLUK HARİÇ BASKI GRAMI]]/Tablo5[[#This Row],[KALIP GÖZ ADEDİ]]," ")</f>
        <v xml:space="preserve"> </v>
      </c>
      <c r="U250" s="63" t="str">
        <f t="shared" si="23"/>
        <v xml:space="preserve"> </v>
      </c>
      <c r="V250" s="63"/>
      <c r="W250" s="63" t="str">
        <f t="shared" si="22"/>
        <v xml:space="preserve"> </v>
      </c>
      <c r="X250" s="13">
        <f t="shared" si="24"/>
        <v>24</v>
      </c>
      <c r="Y250" s="14">
        <f t="shared" si="25"/>
        <v>0</v>
      </c>
      <c r="Z250" s="63" t="str">
        <f t="shared" si="26"/>
        <v xml:space="preserve"> </v>
      </c>
      <c r="AA250" s="63" t="str">
        <f t="shared" si="27"/>
        <v xml:space="preserve"> </v>
      </c>
    </row>
    <row r="251" spans="3:27">
      <c r="C251" s="10" t="str">
        <f>IFERROR(VLOOKUP(Tablo5[[#This Row],[ÜRÜN KODU]],'YMKODLARI '!$A$1:$K$348,2,0)," ")</f>
        <v xml:space="preserve"> </v>
      </c>
      <c r="E251" s="63"/>
      <c r="H251" s="66" t="str">
        <f>IFERROR(VLOOKUP(Tablo5[[#This Row],[ÜRÜN KODU]],'YMKODLARI '!$A$1:$K$348,3,0)," ")</f>
        <v xml:space="preserve"> </v>
      </c>
      <c r="I251" s="66" t="str">
        <f>IFERROR(VLOOKUP(Tablo5[[#This Row],[ÜRÜN KODU]],'YMKODLARI '!$A$1:$K$348,4,0)," ")</f>
        <v xml:space="preserve"> </v>
      </c>
      <c r="J251" s="63"/>
      <c r="K251" s="66" t="str">
        <f>IFERROR(VLOOKUP(Tablo5[[#This Row],[ÜRÜN KODU]],'YMKODLARI '!$A$1:$K$348,9,0)," ")</f>
        <v xml:space="preserve"> </v>
      </c>
      <c r="L251" s="63" t="str">
        <f>IFERROR(VLOOKUP(Tablo5[[#This Row],[BOYA KODU]],Tablo14[#All],4,0)," ")</f>
        <v xml:space="preserve"> </v>
      </c>
      <c r="M251" s="63" t="str">
        <f>IFERROR(VLOOKUP(Tablo5[[#This Row],[BOYA KODU]],Tablo14[#All],6,0)," ")</f>
        <v xml:space="preserve"> </v>
      </c>
      <c r="N251" s="63" t="str">
        <f t="shared" si="21"/>
        <v xml:space="preserve"> </v>
      </c>
      <c r="O251" s="66" t="str">
        <f>IFERROR(VLOOKUP(Tablo5[[#This Row],[ÜRÜN KODU]],'YMKODLARI '!$A$1:$K$348,8,0)," ")</f>
        <v xml:space="preserve"> </v>
      </c>
      <c r="P251" s="63" t="str">
        <f>IFERROR(VLOOKUP(Tablo5[[#This Row],[HAMMADDE KODU]],Tablo1[#All],3,0)," ")</f>
        <v xml:space="preserve"> </v>
      </c>
      <c r="Q251" s="63" t="str">
        <f>IFERROR(VLOOKUP(Tablo5[[#This Row],[HAMMADDE KODU]],Tablo1[#All],4,0)," ")</f>
        <v xml:space="preserve"> </v>
      </c>
      <c r="R251" s="66" t="str">
        <f>IFERROR(VLOOKUP(Tablo5[[#This Row],[ÜRÜN KODU]],'YMKODLARI '!$A$1:$K$348,5,0)," ")</f>
        <v xml:space="preserve"> </v>
      </c>
      <c r="S251" s="66" t="str">
        <f>IFERROR(VLOOKUP(Tablo5[[#This Row],[ÜRÜN KODU]],'YMKODLARI '!$A$1:$K$348,6,0)," ")</f>
        <v xml:space="preserve"> </v>
      </c>
      <c r="T251" s="63" t="str">
        <f>IFERROR(Tablo5[[#This Row],[YOLLUK HARİÇ BASKI GRAMI]]/Tablo5[[#This Row],[KALIP GÖZ ADEDİ]]," ")</f>
        <v xml:space="preserve"> </v>
      </c>
      <c r="U251" s="63" t="str">
        <f t="shared" si="23"/>
        <v xml:space="preserve"> </v>
      </c>
      <c r="V251" s="63"/>
      <c r="W251" s="63" t="str">
        <f t="shared" si="22"/>
        <v xml:space="preserve"> </v>
      </c>
      <c r="X251" s="13">
        <f t="shared" si="24"/>
        <v>24</v>
      </c>
      <c r="Y251" s="14">
        <f t="shared" si="25"/>
        <v>0</v>
      </c>
      <c r="Z251" s="63" t="str">
        <f t="shared" si="26"/>
        <v xml:space="preserve"> </v>
      </c>
      <c r="AA251" s="63" t="str">
        <f t="shared" si="27"/>
        <v xml:space="preserve"> </v>
      </c>
    </row>
    <row r="252" spans="3:27">
      <c r="C252" s="10" t="str">
        <f>IFERROR(VLOOKUP(Tablo5[[#This Row],[ÜRÜN KODU]],'YMKODLARI '!$A$1:$K$348,2,0)," ")</f>
        <v xml:space="preserve"> </v>
      </c>
      <c r="E252" s="63"/>
      <c r="H252" s="66" t="str">
        <f>IFERROR(VLOOKUP(Tablo5[[#This Row],[ÜRÜN KODU]],'YMKODLARI '!$A$1:$K$348,3,0)," ")</f>
        <v xml:space="preserve"> </v>
      </c>
      <c r="I252" s="66" t="str">
        <f>IFERROR(VLOOKUP(Tablo5[[#This Row],[ÜRÜN KODU]],'YMKODLARI '!$A$1:$K$348,4,0)," ")</f>
        <v xml:space="preserve"> </v>
      </c>
      <c r="J252" s="63"/>
      <c r="K252" s="66" t="str">
        <f>IFERROR(VLOOKUP(Tablo5[[#This Row],[ÜRÜN KODU]],'YMKODLARI '!$A$1:$K$348,9,0)," ")</f>
        <v xml:space="preserve"> </v>
      </c>
      <c r="L252" s="63" t="str">
        <f>IFERROR(VLOOKUP(Tablo5[[#This Row],[BOYA KODU]],Tablo14[#All],4,0)," ")</f>
        <v xml:space="preserve"> </v>
      </c>
      <c r="M252" s="63" t="str">
        <f>IFERROR(VLOOKUP(Tablo5[[#This Row],[BOYA KODU]],Tablo14[#All],6,0)," ")</f>
        <v xml:space="preserve"> </v>
      </c>
      <c r="N252" s="63" t="str">
        <f t="shared" si="21"/>
        <v xml:space="preserve"> </v>
      </c>
      <c r="O252" s="66" t="str">
        <f>IFERROR(VLOOKUP(Tablo5[[#This Row],[ÜRÜN KODU]],'YMKODLARI '!$A$1:$K$348,8,0)," ")</f>
        <v xml:space="preserve"> </v>
      </c>
      <c r="P252" s="63" t="str">
        <f>IFERROR(VLOOKUP(Tablo5[[#This Row],[HAMMADDE KODU]],Tablo1[#All],3,0)," ")</f>
        <v xml:space="preserve"> </v>
      </c>
      <c r="Q252" s="63" t="str">
        <f>IFERROR(VLOOKUP(Tablo5[[#This Row],[HAMMADDE KODU]],Tablo1[#All],4,0)," ")</f>
        <v xml:space="preserve"> </v>
      </c>
      <c r="R252" s="66" t="str">
        <f>IFERROR(VLOOKUP(Tablo5[[#This Row],[ÜRÜN KODU]],'YMKODLARI '!$A$1:$K$348,5,0)," ")</f>
        <v xml:space="preserve"> </v>
      </c>
      <c r="S252" s="66" t="str">
        <f>IFERROR(VLOOKUP(Tablo5[[#This Row],[ÜRÜN KODU]],'YMKODLARI '!$A$1:$K$348,6,0)," ")</f>
        <v xml:space="preserve"> </v>
      </c>
      <c r="T252" s="63" t="str">
        <f>IFERROR(Tablo5[[#This Row],[YOLLUK HARİÇ BASKI GRAMI]]/Tablo5[[#This Row],[KALIP GÖZ ADEDİ]]," ")</f>
        <v xml:space="preserve"> </v>
      </c>
      <c r="U252" s="63" t="str">
        <f t="shared" si="23"/>
        <v xml:space="preserve"> </v>
      </c>
      <c r="V252" s="63"/>
      <c r="W252" s="63" t="str">
        <f t="shared" si="22"/>
        <v xml:space="preserve"> </v>
      </c>
      <c r="X252" s="13">
        <f t="shared" si="24"/>
        <v>24</v>
      </c>
      <c r="Y252" s="14">
        <f t="shared" si="25"/>
        <v>0</v>
      </c>
      <c r="Z252" s="63" t="str">
        <f t="shared" si="26"/>
        <v xml:space="preserve"> </v>
      </c>
      <c r="AA252" s="63" t="str">
        <f t="shared" si="27"/>
        <v xml:space="preserve"> </v>
      </c>
    </row>
    <row r="253" spans="3:27">
      <c r="C253" s="10" t="str">
        <f>IFERROR(VLOOKUP(Tablo5[[#This Row],[ÜRÜN KODU]],'YMKODLARI '!$A$1:$K$348,2,0)," ")</f>
        <v xml:space="preserve"> </v>
      </c>
      <c r="E253" s="63"/>
      <c r="H253" s="66" t="str">
        <f>IFERROR(VLOOKUP(Tablo5[[#This Row],[ÜRÜN KODU]],'YMKODLARI '!$A$1:$K$348,3,0)," ")</f>
        <v xml:space="preserve"> </v>
      </c>
      <c r="I253" s="66" t="str">
        <f>IFERROR(VLOOKUP(Tablo5[[#This Row],[ÜRÜN KODU]],'YMKODLARI '!$A$1:$K$348,4,0)," ")</f>
        <v xml:space="preserve"> </v>
      </c>
      <c r="J253" s="63"/>
      <c r="K253" s="66" t="str">
        <f>IFERROR(VLOOKUP(Tablo5[[#This Row],[ÜRÜN KODU]],'YMKODLARI '!$A$1:$K$348,9,0)," ")</f>
        <v xml:space="preserve"> </v>
      </c>
      <c r="L253" s="63" t="str">
        <f>IFERROR(VLOOKUP(Tablo5[[#This Row],[BOYA KODU]],Tablo14[#All],4,0)," ")</f>
        <v xml:space="preserve"> </v>
      </c>
      <c r="M253" s="63" t="str">
        <f>IFERROR(VLOOKUP(Tablo5[[#This Row],[BOYA KODU]],Tablo14[#All],6,0)," ")</f>
        <v xml:space="preserve"> </v>
      </c>
      <c r="N253" s="63" t="str">
        <f t="shared" si="21"/>
        <v xml:space="preserve"> </v>
      </c>
      <c r="O253" s="66" t="str">
        <f>IFERROR(VLOOKUP(Tablo5[[#This Row],[ÜRÜN KODU]],'YMKODLARI '!$A$1:$K$348,8,0)," ")</f>
        <v xml:space="preserve"> </v>
      </c>
      <c r="P253" s="63" t="str">
        <f>IFERROR(VLOOKUP(Tablo5[[#This Row],[HAMMADDE KODU]],Tablo1[#All],3,0)," ")</f>
        <v xml:space="preserve"> </v>
      </c>
      <c r="Q253" s="63" t="str">
        <f>IFERROR(VLOOKUP(Tablo5[[#This Row],[HAMMADDE KODU]],Tablo1[#All],4,0)," ")</f>
        <v xml:space="preserve"> </v>
      </c>
      <c r="R253" s="66" t="str">
        <f>IFERROR(VLOOKUP(Tablo5[[#This Row],[ÜRÜN KODU]],'YMKODLARI '!$A$1:$K$348,5,0)," ")</f>
        <v xml:space="preserve"> </v>
      </c>
      <c r="S253" s="66" t="str">
        <f>IFERROR(VLOOKUP(Tablo5[[#This Row],[ÜRÜN KODU]],'YMKODLARI '!$A$1:$K$348,6,0)," ")</f>
        <v xml:space="preserve"> </v>
      </c>
      <c r="T253" s="63" t="str">
        <f>IFERROR(Tablo5[[#This Row],[YOLLUK HARİÇ BASKI GRAMI]]/Tablo5[[#This Row],[KALIP GÖZ ADEDİ]]," ")</f>
        <v xml:space="preserve"> </v>
      </c>
      <c r="U253" s="63" t="str">
        <f t="shared" si="23"/>
        <v xml:space="preserve"> </v>
      </c>
      <c r="V253" s="63"/>
      <c r="W253" s="63" t="str">
        <f t="shared" si="22"/>
        <v xml:space="preserve"> </v>
      </c>
      <c r="X253" s="13">
        <f t="shared" si="24"/>
        <v>24</v>
      </c>
      <c r="Y253" s="14">
        <f t="shared" si="25"/>
        <v>0</v>
      </c>
      <c r="Z253" s="63" t="str">
        <f t="shared" si="26"/>
        <v xml:space="preserve"> </v>
      </c>
      <c r="AA253" s="63" t="str">
        <f t="shared" si="27"/>
        <v xml:space="preserve"> </v>
      </c>
    </row>
    <row r="254" spans="3:27">
      <c r="C254" s="10" t="str">
        <f>IFERROR(VLOOKUP(Tablo5[[#This Row],[ÜRÜN KODU]],'YMKODLARI '!$A$1:$K$348,2,0)," ")</f>
        <v xml:space="preserve"> </v>
      </c>
      <c r="E254" s="63"/>
      <c r="H254" s="66" t="str">
        <f>IFERROR(VLOOKUP(Tablo5[[#This Row],[ÜRÜN KODU]],'YMKODLARI '!$A$1:$K$348,3,0)," ")</f>
        <v xml:space="preserve"> </v>
      </c>
      <c r="I254" s="66" t="str">
        <f>IFERROR(VLOOKUP(Tablo5[[#This Row],[ÜRÜN KODU]],'YMKODLARI '!$A$1:$K$348,4,0)," ")</f>
        <v xml:space="preserve"> </v>
      </c>
      <c r="J254" s="63"/>
      <c r="K254" s="66" t="str">
        <f>IFERROR(VLOOKUP(Tablo5[[#This Row],[ÜRÜN KODU]],'YMKODLARI '!$A$1:$K$348,9,0)," ")</f>
        <v xml:space="preserve"> </v>
      </c>
      <c r="L254" s="63" t="str">
        <f>IFERROR(VLOOKUP(Tablo5[[#This Row],[BOYA KODU]],Tablo14[#All],4,0)," ")</f>
        <v xml:space="preserve"> </v>
      </c>
      <c r="M254" s="63" t="str">
        <f>IFERROR(VLOOKUP(Tablo5[[#This Row],[BOYA KODU]],Tablo14[#All],6,0)," ")</f>
        <v xml:space="preserve"> </v>
      </c>
      <c r="N254" s="63" t="str">
        <f t="shared" si="21"/>
        <v xml:space="preserve"> </v>
      </c>
      <c r="O254" s="66" t="str">
        <f>IFERROR(VLOOKUP(Tablo5[[#This Row],[ÜRÜN KODU]],'YMKODLARI '!$A$1:$K$348,8,0)," ")</f>
        <v xml:space="preserve"> </v>
      </c>
      <c r="P254" s="63" t="str">
        <f>IFERROR(VLOOKUP(Tablo5[[#This Row],[HAMMADDE KODU]],Tablo1[#All],3,0)," ")</f>
        <v xml:space="preserve"> </v>
      </c>
      <c r="Q254" s="63" t="str">
        <f>IFERROR(VLOOKUP(Tablo5[[#This Row],[HAMMADDE KODU]],Tablo1[#All],4,0)," ")</f>
        <v xml:space="preserve"> </v>
      </c>
      <c r="R254" s="66" t="str">
        <f>IFERROR(VLOOKUP(Tablo5[[#This Row],[ÜRÜN KODU]],'YMKODLARI '!$A$1:$K$348,5,0)," ")</f>
        <v xml:space="preserve"> </v>
      </c>
      <c r="S254" s="66" t="str">
        <f>IFERROR(VLOOKUP(Tablo5[[#This Row],[ÜRÜN KODU]],'YMKODLARI '!$A$1:$K$348,6,0)," ")</f>
        <v xml:space="preserve"> </v>
      </c>
      <c r="T254" s="63" t="str">
        <f>IFERROR(Tablo5[[#This Row],[YOLLUK HARİÇ BASKI GRAMI]]/Tablo5[[#This Row],[KALIP GÖZ ADEDİ]]," ")</f>
        <v xml:space="preserve"> </v>
      </c>
      <c r="U254" s="63" t="str">
        <f t="shared" si="23"/>
        <v xml:space="preserve"> </v>
      </c>
      <c r="V254" s="63"/>
      <c r="W254" s="63" t="str">
        <f t="shared" si="22"/>
        <v xml:space="preserve"> </v>
      </c>
      <c r="X254" s="13">
        <f t="shared" si="24"/>
        <v>24</v>
      </c>
      <c r="Y254" s="14">
        <f t="shared" si="25"/>
        <v>0</v>
      </c>
      <c r="Z254" s="63" t="str">
        <f t="shared" si="26"/>
        <v xml:space="preserve"> </v>
      </c>
      <c r="AA254" s="63" t="str">
        <f t="shared" si="27"/>
        <v xml:space="preserve"> </v>
      </c>
    </row>
    <row r="255" spans="3:27">
      <c r="C255" s="10" t="str">
        <f>IFERROR(VLOOKUP(Tablo5[[#This Row],[ÜRÜN KODU]],'YMKODLARI '!$A$1:$K$348,2,0)," ")</f>
        <v xml:space="preserve"> </v>
      </c>
      <c r="E255" s="63"/>
      <c r="H255" s="66" t="str">
        <f>IFERROR(VLOOKUP(Tablo5[[#This Row],[ÜRÜN KODU]],'YMKODLARI '!$A$1:$K$348,3,0)," ")</f>
        <v xml:space="preserve"> </v>
      </c>
      <c r="I255" s="66" t="str">
        <f>IFERROR(VLOOKUP(Tablo5[[#This Row],[ÜRÜN KODU]],'YMKODLARI '!$A$1:$K$348,4,0)," ")</f>
        <v xml:space="preserve"> </v>
      </c>
      <c r="J255" s="63"/>
      <c r="K255" s="66" t="str">
        <f>IFERROR(VLOOKUP(Tablo5[[#This Row],[ÜRÜN KODU]],'YMKODLARI '!$A$1:$K$348,9,0)," ")</f>
        <v xml:space="preserve"> </v>
      </c>
      <c r="L255" s="63" t="str">
        <f>IFERROR(VLOOKUP(Tablo5[[#This Row],[BOYA KODU]],Tablo14[#All],4,0)," ")</f>
        <v xml:space="preserve"> </v>
      </c>
      <c r="M255" s="63" t="str">
        <f>IFERROR(VLOOKUP(Tablo5[[#This Row],[BOYA KODU]],Tablo14[#All],6,0)," ")</f>
        <v xml:space="preserve"> </v>
      </c>
      <c r="N255" s="63" t="str">
        <f t="shared" si="21"/>
        <v xml:space="preserve"> </v>
      </c>
      <c r="O255" s="66" t="str">
        <f>IFERROR(VLOOKUP(Tablo5[[#This Row],[ÜRÜN KODU]],'YMKODLARI '!$A$1:$K$348,8,0)," ")</f>
        <v xml:space="preserve"> </v>
      </c>
      <c r="P255" s="63" t="str">
        <f>IFERROR(VLOOKUP(Tablo5[[#This Row],[HAMMADDE KODU]],Tablo1[#All],3,0)," ")</f>
        <v xml:space="preserve"> </v>
      </c>
      <c r="Q255" s="63" t="str">
        <f>IFERROR(VLOOKUP(Tablo5[[#This Row],[HAMMADDE KODU]],Tablo1[#All],4,0)," ")</f>
        <v xml:space="preserve"> </v>
      </c>
      <c r="R255" s="66" t="str">
        <f>IFERROR(VLOOKUP(Tablo5[[#This Row],[ÜRÜN KODU]],'YMKODLARI '!$A$1:$K$348,5,0)," ")</f>
        <v xml:space="preserve"> </v>
      </c>
      <c r="S255" s="66" t="str">
        <f>IFERROR(VLOOKUP(Tablo5[[#This Row],[ÜRÜN KODU]],'YMKODLARI '!$A$1:$K$348,6,0)," ")</f>
        <v xml:space="preserve"> </v>
      </c>
      <c r="T255" s="63" t="str">
        <f>IFERROR(Tablo5[[#This Row],[YOLLUK HARİÇ BASKI GRAMI]]/Tablo5[[#This Row],[KALIP GÖZ ADEDİ]]," ")</f>
        <v xml:space="preserve"> </v>
      </c>
      <c r="U255" s="63" t="str">
        <f t="shared" si="23"/>
        <v xml:space="preserve"> </v>
      </c>
      <c r="V255" s="63"/>
      <c r="W255" s="63" t="str">
        <f t="shared" si="22"/>
        <v xml:space="preserve"> </v>
      </c>
      <c r="X255" s="13">
        <f t="shared" si="24"/>
        <v>24</v>
      </c>
      <c r="Y255" s="14">
        <f t="shared" si="25"/>
        <v>0</v>
      </c>
      <c r="Z255" s="63" t="str">
        <f t="shared" si="26"/>
        <v xml:space="preserve"> </v>
      </c>
      <c r="AA255" s="63" t="str">
        <f t="shared" si="27"/>
        <v xml:space="preserve"> </v>
      </c>
    </row>
    <row r="256" spans="3:27">
      <c r="C256" s="10" t="str">
        <f>IFERROR(VLOOKUP(Tablo5[[#This Row],[ÜRÜN KODU]],'YMKODLARI '!$A$1:$K$348,2,0)," ")</f>
        <v xml:space="preserve"> </v>
      </c>
      <c r="E256" s="63"/>
      <c r="H256" s="66" t="str">
        <f>IFERROR(VLOOKUP(Tablo5[[#This Row],[ÜRÜN KODU]],'YMKODLARI '!$A$1:$K$348,3,0)," ")</f>
        <v xml:space="preserve"> </v>
      </c>
      <c r="I256" s="66" t="str">
        <f>IFERROR(VLOOKUP(Tablo5[[#This Row],[ÜRÜN KODU]],'YMKODLARI '!$A$1:$K$348,4,0)," ")</f>
        <v xml:space="preserve"> </v>
      </c>
      <c r="J256" s="63"/>
      <c r="K256" s="66" t="str">
        <f>IFERROR(VLOOKUP(Tablo5[[#This Row],[ÜRÜN KODU]],'YMKODLARI '!$A$1:$K$348,9,0)," ")</f>
        <v xml:space="preserve"> </v>
      </c>
      <c r="L256" s="63" t="str">
        <f>IFERROR(VLOOKUP(Tablo5[[#This Row],[BOYA KODU]],Tablo14[#All],4,0)," ")</f>
        <v xml:space="preserve"> </v>
      </c>
      <c r="M256" s="63" t="str">
        <f>IFERROR(VLOOKUP(Tablo5[[#This Row],[BOYA KODU]],Tablo14[#All],6,0)," ")</f>
        <v xml:space="preserve"> </v>
      </c>
      <c r="N256" s="63" t="str">
        <f t="shared" si="21"/>
        <v xml:space="preserve"> </v>
      </c>
      <c r="O256" s="66" t="str">
        <f>IFERROR(VLOOKUP(Tablo5[[#This Row],[ÜRÜN KODU]],'YMKODLARI '!$A$1:$K$348,8,0)," ")</f>
        <v xml:space="preserve"> </v>
      </c>
      <c r="P256" s="63" t="str">
        <f>IFERROR(VLOOKUP(Tablo5[[#This Row],[HAMMADDE KODU]],Tablo1[#All],3,0)," ")</f>
        <v xml:space="preserve"> </v>
      </c>
      <c r="Q256" s="63" t="str">
        <f>IFERROR(VLOOKUP(Tablo5[[#This Row],[HAMMADDE KODU]],Tablo1[#All],4,0)," ")</f>
        <v xml:space="preserve"> </v>
      </c>
      <c r="R256" s="66" t="str">
        <f>IFERROR(VLOOKUP(Tablo5[[#This Row],[ÜRÜN KODU]],'YMKODLARI '!$A$1:$K$348,5,0)," ")</f>
        <v xml:space="preserve"> </v>
      </c>
      <c r="S256" s="66" t="str">
        <f>IFERROR(VLOOKUP(Tablo5[[#This Row],[ÜRÜN KODU]],'YMKODLARI '!$A$1:$K$348,6,0)," ")</f>
        <v xml:space="preserve"> </v>
      </c>
      <c r="T256" s="63" t="str">
        <f>IFERROR(Tablo5[[#This Row],[YOLLUK HARİÇ BASKI GRAMI]]/Tablo5[[#This Row],[KALIP GÖZ ADEDİ]]," ")</f>
        <v xml:space="preserve"> </v>
      </c>
      <c r="U256" s="63" t="str">
        <f t="shared" si="23"/>
        <v xml:space="preserve"> </v>
      </c>
      <c r="V256" s="63"/>
      <c r="W256" s="63" t="str">
        <f t="shared" si="22"/>
        <v xml:space="preserve"> </v>
      </c>
      <c r="X256" s="13">
        <f t="shared" si="24"/>
        <v>24</v>
      </c>
      <c r="Y256" s="14">
        <f t="shared" si="25"/>
        <v>0</v>
      </c>
      <c r="Z256" s="63" t="str">
        <f t="shared" si="26"/>
        <v xml:space="preserve"> </v>
      </c>
      <c r="AA256" s="63" t="str">
        <f t="shared" si="27"/>
        <v xml:space="preserve"> </v>
      </c>
    </row>
    <row r="257" spans="3:27">
      <c r="C257" s="10" t="str">
        <f>IFERROR(VLOOKUP(Tablo5[[#This Row],[ÜRÜN KODU]],'YMKODLARI '!$A$1:$K$348,2,0)," ")</f>
        <v xml:space="preserve"> </v>
      </c>
      <c r="E257" s="63"/>
      <c r="H257" s="66" t="str">
        <f>IFERROR(VLOOKUP(Tablo5[[#This Row],[ÜRÜN KODU]],'YMKODLARI '!$A$1:$K$348,3,0)," ")</f>
        <v xml:space="preserve"> </v>
      </c>
      <c r="I257" s="66" t="str">
        <f>IFERROR(VLOOKUP(Tablo5[[#This Row],[ÜRÜN KODU]],'YMKODLARI '!$A$1:$K$348,4,0)," ")</f>
        <v xml:space="preserve"> </v>
      </c>
      <c r="J257" s="63"/>
      <c r="K257" s="66" t="str">
        <f>IFERROR(VLOOKUP(Tablo5[[#This Row],[ÜRÜN KODU]],'YMKODLARI '!$A$1:$K$348,9,0)," ")</f>
        <v xml:space="preserve"> </v>
      </c>
      <c r="L257" s="63" t="str">
        <f>IFERROR(VLOOKUP(Tablo5[[#This Row],[BOYA KODU]],Tablo14[#All],4,0)," ")</f>
        <v xml:space="preserve"> </v>
      </c>
      <c r="M257" s="63" t="str">
        <f>IFERROR(VLOOKUP(Tablo5[[#This Row],[BOYA KODU]],Tablo14[#All],6,0)," ")</f>
        <v xml:space="preserve"> </v>
      </c>
      <c r="N257" s="63" t="str">
        <f t="shared" si="21"/>
        <v xml:space="preserve"> </v>
      </c>
      <c r="O257" s="66" t="str">
        <f>IFERROR(VLOOKUP(Tablo5[[#This Row],[ÜRÜN KODU]],'YMKODLARI '!$A$1:$K$348,8,0)," ")</f>
        <v xml:space="preserve"> </v>
      </c>
      <c r="P257" s="63" t="str">
        <f>IFERROR(VLOOKUP(Tablo5[[#This Row],[HAMMADDE KODU]],Tablo1[#All],3,0)," ")</f>
        <v xml:space="preserve"> </v>
      </c>
      <c r="Q257" s="63" t="str">
        <f>IFERROR(VLOOKUP(Tablo5[[#This Row],[HAMMADDE KODU]],Tablo1[#All],4,0)," ")</f>
        <v xml:space="preserve"> </v>
      </c>
      <c r="R257" s="66" t="str">
        <f>IFERROR(VLOOKUP(Tablo5[[#This Row],[ÜRÜN KODU]],'YMKODLARI '!$A$1:$K$348,5,0)," ")</f>
        <v xml:space="preserve"> </v>
      </c>
      <c r="S257" s="66" t="str">
        <f>IFERROR(VLOOKUP(Tablo5[[#This Row],[ÜRÜN KODU]],'YMKODLARI '!$A$1:$K$348,6,0)," ")</f>
        <v xml:space="preserve"> </v>
      </c>
      <c r="T257" s="63" t="str">
        <f>IFERROR(Tablo5[[#This Row],[YOLLUK HARİÇ BASKI GRAMI]]/Tablo5[[#This Row],[KALIP GÖZ ADEDİ]]," ")</f>
        <v xml:space="preserve"> </v>
      </c>
      <c r="U257" s="63" t="str">
        <f t="shared" si="23"/>
        <v xml:space="preserve"> </v>
      </c>
      <c r="V257" s="63"/>
      <c r="W257" s="63" t="str">
        <f t="shared" si="22"/>
        <v xml:space="preserve"> </v>
      </c>
      <c r="X257" s="13">
        <f t="shared" si="24"/>
        <v>24</v>
      </c>
      <c r="Y257" s="14">
        <f t="shared" si="25"/>
        <v>0</v>
      </c>
      <c r="Z257" s="63" t="str">
        <f t="shared" si="26"/>
        <v xml:space="preserve"> </v>
      </c>
      <c r="AA257" s="63" t="str">
        <f t="shared" si="27"/>
        <v xml:space="preserve"> </v>
      </c>
    </row>
    <row r="258" spans="3:27">
      <c r="C258" s="10" t="str">
        <f>IFERROR(VLOOKUP(Tablo5[[#This Row],[ÜRÜN KODU]],'YMKODLARI '!$A$1:$K$348,2,0)," ")</f>
        <v xml:space="preserve"> </v>
      </c>
      <c r="E258" s="63"/>
      <c r="H258" s="66" t="str">
        <f>IFERROR(VLOOKUP(Tablo5[[#This Row],[ÜRÜN KODU]],'YMKODLARI '!$A$1:$K$348,3,0)," ")</f>
        <v xml:space="preserve"> </v>
      </c>
      <c r="I258" s="66" t="str">
        <f>IFERROR(VLOOKUP(Tablo5[[#This Row],[ÜRÜN KODU]],'YMKODLARI '!$A$1:$K$348,4,0)," ")</f>
        <v xml:space="preserve"> </v>
      </c>
      <c r="J258" s="63"/>
      <c r="K258" s="66" t="str">
        <f>IFERROR(VLOOKUP(Tablo5[[#This Row],[ÜRÜN KODU]],'YMKODLARI '!$A$1:$K$348,9,0)," ")</f>
        <v xml:space="preserve"> </v>
      </c>
      <c r="L258" s="63" t="str">
        <f>IFERROR(VLOOKUP(Tablo5[[#This Row],[BOYA KODU]],Tablo14[#All],4,0)," ")</f>
        <v xml:space="preserve"> </v>
      </c>
      <c r="M258" s="63" t="str">
        <f>IFERROR(VLOOKUP(Tablo5[[#This Row],[BOYA KODU]],Tablo14[#All],6,0)," ")</f>
        <v xml:space="preserve"> </v>
      </c>
      <c r="N258" s="63" t="str">
        <f t="shared" ref="N258:N321" si="28">IFERROR((J258*R258)*M258," ")</f>
        <v xml:space="preserve"> </v>
      </c>
      <c r="O258" s="66" t="str">
        <f>IFERROR(VLOOKUP(Tablo5[[#This Row],[ÜRÜN KODU]],'YMKODLARI '!$A$1:$K$348,8,0)," ")</f>
        <v xml:space="preserve"> </v>
      </c>
      <c r="P258" s="63" t="str">
        <f>IFERROR(VLOOKUP(Tablo5[[#This Row],[HAMMADDE KODU]],Tablo1[#All],3,0)," ")</f>
        <v xml:space="preserve"> </v>
      </c>
      <c r="Q258" s="63" t="str">
        <f>IFERROR(VLOOKUP(Tablo5[[#This Row],[HAMMADDE KODU]],Tablo1[#All],4,0)," ")</f>
        <v xml:space="preserve"> </v>
      </c>
      <c r="R258" s="66" t="str">
        <f>IFERROR(VLOOKUP(Tablo5[[#This Row],[ÜRÜN KODU]],'YMKODLARI '!$A$1:$K$348,5,0)," ")</f>
        <v xml:space="preserve"> </v>
      </c>
      <c r="S258" s="66" t="str">
        <f>IFERROR(VLOOKUP(Tablo5[[#This Row],[ÜRÜN KODU]],'YMKODLARI '!$A$1:$K$348,6,0)," ")</f>
        <v xml:space="preserve"> </v>
      </c>
      <c r="T258" s="63" t="str">
        <f>IFERROR(Tablo5[[#This Row],[YOLLUK HARİÇ BASKI GRAMI]]/Tablo5[[#This Row],[KALIP GÖZ ADEDİ]]," ")</f>
        <v xml:space="preserve"> </v>
      </c>
      <c r="U258" s="63" t="str">
        <f t="shared" si="23"/>
        <v xml:space="preserve"> </v>
      </c>
      <c r="V258" s="63"/>
      <c r="W258" s="63" t="str">
        <f t="shared" ref="W258:W321" si="29">IFERROR(V258+(S258*J258) /1000," ")</f>
        <v xml:space="preserve"> </v>
      </c>
      <c r="X258" s="13">
        <f t="shared" si="24"/>
        <v>24</v>
      </c>
      <c r="Y258" s="14">
        <f t="shared" si="25"/>
        <v>0</v>
      </c>
      <c r="Z258" s="63" t="str">
        <f t="shared" si="26"/>
        <v xml:space="preserve"> </v>
      </c>
      <c r="AA258" s="63" t="str">
        <f t="shared" si="27"/>
        <v xml:space="preserve"> </v>
      </c>
    </row>
    <row r="259" spans="3:27">
      <c r="C259" s="10" t="str">
        <f>IFERROR(VLOOKUP(Tablo5[[#This Row],[ÜRÜN KODU]],'YMKODLARI '!$A$1:$K$348,2,0)," ")</f>
        <v xml:space="preserve"> </v>
      </c>
      <c r="E259" s="63"/>
      <c r="H259" s="66" t="str">
        <f>IFERROR(VLOOKUP(Tablo5[[#This Row],[ÜRÜN KODU]],'YMKODLARI '!$A$1:$K$348,3,0)," ")</f>
        <v xml:space="preserve"> </v>
      </c>
      <c r="I259" s="66" t="str">
        <f>IFERROR(VLOOKUP(Tablo5[[#This Row],[ÜRÜN KODU]],'YMKODLARI '!$A$1:$K$348,4,0)," ")</f>
        <v xml:space="preserve"> </v>
      </c>
      <c r="J259" s="63"/>
      <c r="K259" s="66" t="str">
        <f>IFERROR(VLOOKUP(Tablo5[[#This Row],[ÜRÜN KODU]],'YMKODLARI '!$A$1:$K$348,9,0)," ")</f>
        <v xml:space="preserve"> </v>
      </c>
      <c r="L259" s="63" t="str">
        <f>IFERROR(VLOOKUP(Tablo5[[#This Row],[BOYA KODU]],Tablo14[#All],4,0)," ")</f>
        <v xml:space="preserve"> </v>
      </c>
      <c r="M259" s="63" t="str">
        <f>IFERROR(VLOOKUP(Tablo5[[#This Row],[BOYA KODU]],Tablo14[#All],6,0)," ")</f>
        <v xml:space="preserve"> </v>
      </c>
      <c r="N259" s="63" t="str">
        <f t="shared" si="28"/>
        <v xml:space="preserve"> </v>
      </c>
      <c r="O259" s="66" t="str">
        <f>IFERROR(VLOOKUP(Tablo5[[#This Row],[ÜRÜN KODU]],'YMKODLARI '!$A$1:$K$348,8,0)," ")</f>
        <v xml:space="preserve"> </v>
      </c>
      <c r="P259" s="63" t="str">
        <f>IFERROR(VLOOKUP(Tablo5[[#This Row],[HAMMADDE KODU]],Tablo1[#All],3,0)," ")</f>
        <v xml:space="preserve"> </v>
      </c>
      <c r="Q259" s="63" t="str">
        <f>IFERROR(VLOOKUP(Tablo5[[#This Row],[HAMMADDE KODU]],Tablo1[#All],4,0)," ")</f>
        <v xml:space="preserve"> </v>
      </c>
      <c r="R259" s="66" t="str">
        <f>IFERROR(VLOOKUP(Tablo5[[#This Row],[ÜRÜN KODU]],'YMKODLARI '!$A$1:$K$348,5,0)," ")</f>
        <v xml:space="preserve"> </v>
      </c>
      <c r="S259" s="66" t="str">
        <f>IFERROR(VLOOKUP(Tablo5[[#This Row],[ÜRÜN KODU]],'YMKODLARI '!$A$1:$K$348,6,0)," ")</f>
        <v xml:space="preserve"> </v>
      </c>
      <c r="T259" s="63" t="str">
        <f>IFERROR(Tablo5[[#This Row],[YOLLUK HARİÇ BASKI GRAMI]]/Tablo5[[#This Row],[KALIP GÖZ ADEDİ]]," ")</f>
        <v xml:space="preserve"> </v>
      </c>
      <c r="U259" s="63" t="str">
        <f t="shared" ref="U259:U322" si="30">IFERROR(R259-S259," ")</f>
        <v xml:space="preserve"> </v>
      </c>
      <c r="V259" s="63"/>
      <c r="W259" s="63" t="str">
        <f t="shared" si="29"/>
        <v xml:space="preserve"> </v>
      </c>
      <c r="X259" s="13">
        <f t="shared" ref="X259:X322" si="31">IFERROR(24-(F259-G259)," ")</f>
        <v>24</v>
      </c>
      <c r="Y259" s="14">
        <f t="shared" ref="Y259:Y322" si="32">IFERROR((X259-INT(X259))*24," ")</f>
        <v>0</v>
      </c>
      <c r="Z259" s="63" t="str">
        <f t="shared" ref="Z259:Z322" si="33">IFERROR(I259*J259/3600," ")</f>
        <v xml:space="preserve"> </v>
      </c>
      <c r="AA259" s="63" t="str">
        <f t="shared" ref="AA259:AA322" si="34">IFERROR(J259*H259," " )</f>
        <v xml:space="preserve"> </v>
      </c>
    </row>
    <row r="260" spans="3:27">
      <c r="C260" s="10" t="str">
        <f>IFERROR(VLOOKUP(Tablo5[[#This Row],[ÜRÜN KODU]],'YMKODLARI '!$A$1:$K$348,2,0)," ")</f>
        <v xml:space="preserve"> </v>
      </c>
      <c r="E260" s="63"/>
      <c r="H260" s="66" t="str">
        <f>IFERROR(VLOOKUP(Tablo5[[#This Row],[ÜRÜN KODU]],'YMKODLARI '!$A$1:$K$348,3,0)," ")</f>
        <v xml:space="preserve"> </v>
      </c>
      <c r="I260" s="66" t="str">
        <f>IFERROR(VLOOKUP(Tablo5[[#This Row],[ÜRÜN KODU]],'YMKODLARI '!$A$1:$K$348,4,0)," ")</f>
        <v xml:space="preserve"> </v>
      </c>
      <c r="J260" s="63"/>
      <c r="K260" s="66" t="str">
        <f>IFERROR(VLOOKUP(Tablo5[[#This Row],[ÜRÜN KODU]],'YMKODLARI '!$A$1:$K$348,9,0)," ")</f>
        <v xml:space="preserve"> </v>
      </c>
      <c r="L260" s="63" t="str">
        <f>IFERROR(VLOOKUP(Tablo5[[#This Row],[BOYA KODU]],Tablo14[#All],4,0)," ")</f>
        <v xml:space="preserve"> </v>
      </c>
      <c r="M260" s="63" t="str">
        <f>IFERROR(VLOOKUP(Tablo5[[#This Row],[BOYA KODU]],Tablo14[#All],6,0)," ")</f>
        <v xml:space="preserve"> </v>
      </c>
      <c r="N260" s="63" t="str">
        <f t="shared" si="28"/>
        <v xml:space="preserve"> </v>
      </c>
      <c r="O260" s="66" t="str">
        <f>IFERROR(VLOOKUP(Tablo5[[#This Row],[ÜRÜN KODU]],'YMKODLARI '!$A$1:$K$348,8,0)," ")</f>
        <v xml:space="preserve"> </v>
      </c>
      <c r="P260" s="63" t="str">
        <f>IFERROR(VLOOKUP(Tablo5[[#This Row],[HAMMADDE KODU]],Tablo1[#All],3,0)," ")</f>
        <v xml:space="preserve"> </v>
      </c>
      <c r="Q260" s="63" t="str">
        <f>IFERROR(VLOOKUP(Tablo5[[#This Row],[HAMMADDE KODU]],Tablo1[#All],4,0)," ")</f>
        <v xml:space="preserve"> </v>
      </c>
      <c r="R260" s="66" t="str">
        <f>IFERROR(VLOOKUP(Tablo5[[#This Row],[ÜRÜN KODU]],'YMKODLARI '!$A$1:$K$348,5,0)," ")</f>
        <v xml:space="preserve"> </v>
      </c>
      <c r="S260" s="66" t="str">
        <f>IFERROR(VLOOKUP(Tablo5[[#This Row],[ÜRÜN KODU]],'YMKODLARI '!$A$1:$K$348,6,0)," ")</f>
        <v xml:space="preserve"> </v>
      </c>
      <c r="T260" s="63" t="str">
        <f>IFERROR(Tablo5[[#This Row],[YOLLUK HARİÇ BASKI GRAMI]]/Tablo5[[#This Row],[KALIP GÖZ ADEDİ]]," ")</f>
        <v xml:space="preserve"> </v>
      </c>
      <c r="U260" s="63" t="str">
        <f t="shared" si="30"/>
        <v xml:space="preserve"> </v>
      </c>
      <c r="V260" s="63"/>
      <c r="W260" s="63" t="str">
        <f t="shared" si="29"/>
        <v xml:space="preserve"> </v>
      </c>
      <c r="X260" s="13">
        <f t="shared" si="31"/>
        <v>24</v>
      </c>
      <c r="Y260" s="14">
        <f t="shared" si="32"/>
        <v>0</v>
      </c>
      <c r="Z260" s="63" t="str">
        <f t="shared" si="33"/>
        <v xml:space="preserve"> </v>
      </c>
      <c r="AA260" s="63" t="str">
        <f t="shared" si="34"/>
        <v xml:space="preserve"> </v>
      </c>
    </row>
    <row r="261" spans="3:27">
      <c r="C261" s="10" t="str">
        <f>IFERROR(VLOOKUP(Tablo5[[#This Row],[ÜRÜN KODU]],'YMKODLARI '!$A$1:$K$348,2,0)," ")</f>
        <v xml:space="preserve"> </v>
      </c>
      <c r="E261" s="63"/>
      <c r="H261" s="66" t="str">
        <f>IFERROR(VLOOKUP(Tablo5[[#This Row],[ÜRÜN KODU]],'YMKODLARI '!$A$1:$K$348,3,0)," ")</f>
        <v xml:space="preserve"> </v>
      </c>
      <c r="I261" s="66" t="str">
        <f>IFERROR(VLOOKUP(Tablo5[[#This Row],[ÜRÜN KODU]],'YMKODLARI '!$A$1:$K$348,4,0)," ")</f>
        <v xml:space="preserve"> </v>
      </c>
      <c r="J261" s="63"/>
      <c r="K261" s="66" t="str">
        <f>IFERROR(VLOOKUP(Tablo5[[#This Row],[ÜRÜN KODU]],'YMKODLARI '!$A$1:$K$348,9,0)," ")</f>
        <v xml:space="preserve"> </v>
      </c>
      <c r="L261" s="63" t="str">
        <f>IFERROR(VLOOKUP(Tablo5[[#This Row],[BOYA KODU]],Tablo14[#All],4,0)," ")</f>
        <v xml:space="preserve"> </v>
      </c>
      <c r="M261" s="63" t="str">
        <f>IFERROR(VLOOKUP(Tablo5[[#This Row],[BOYA KODU]],Tablo14[#All],6,0)," ")</f>
        <v xml:space="preserve"> </v>
      </c>
      <c r="N261" s="63" t="str">
        <f t="shared" si="28"/>
        <v xml:space="preserve"> </v>
      </c>
      <c r="O261" s="66" t="str">
        <f>IFERROR(VLOOKUP(Tablo5[[#This Row],[ÜRÜN KODU]],'YMKODLARI '!$A$1:$K$348,8,0)," ")</f>
        <v xml:space="preserve"> </v>
      </c>
      <c r="P261" s="63" t="str">
        <f>IFERROR(VLOOKUP(Tablo5[[#This Row],[HAMMADDE KODU]],Tablo1[#All],3,0)," ")</f>
        <v xml:space="preserve"> </v>
      </c>
      <c r="Q261" s="63" t="str">
        <f>IFERROR(VLOOKUP(Tablo5[[#This Row],[HAMMADDE KODU]],Tablo1[#All],4,0)," ")</f>
        <v xml:space="preserve"> </v>
      </c>
      <c r="R261" s="66" t="str">
        <f>IFERROR(VLOOKUP(Tablo5[[#This Row],[ÜRÜN KODU]],'YMKODLARI '!$A$1:$K$348,5,0)," ")</f>
        <v xml:space="preserve"> </v>
      </c>
      <c r="S261" s="66" t="str">
        <f>IFERROR(VLOOKUP(Tablo5[[#This Row],[ÜRÜN KODU]],'YMKODLARI '!$A$1:$K$348,6,0)," ")</f>
        <v xml:space="preserve"> </v>
      </c>
      <c r="T261" s="63" t="str">
        <f>IFERROR(Tablo5[[#This Row],[YOLLUK HARİÇ BASKI GRAMI]]/Tablo5[[#This Row],[KALIP GÖZ ADEDİ]]," ")</f>
        <v xml:space="preserve"> </v>
      </c>
      <c r="U261" s="63" t="str">
        <f t="shared" si="30"/>
        <v xml:space="preserve"> </v>
      </c>
      <c r="V261" s="63"/>
      <c r="W261" s="63" t="str">
        <f t="shared" si="29"/>
        <v xml:space="preserve"> </v>
      </c>
      <c r="X261" s="13">
        <f t="shared" si="31"/>
        <v>24</v>
      </c>
      <c r="Y261" s="14">
        <f t="shared" si="32"/>
        <v>0</v>
      </c>
      <c r="Z261" s="63" t="str">
        <f t="shared" si="33"/>
        <v xml:space="preserve"> </v>
      </c>
      <c r="AA261" s="63" t="str">
        <f t="shared" si="34"/>
        <v xml:space="preserve"> </v>
      </c>
    </row>
    <row r="262" spans="3:27">
      <c r="C262" s="10" t="str">
        <f>IFERROR(VLOOKUP(Tablo5[[#This Row],[ÜRÜN KODU]],'YMKODLARI '!$A$1:$K$348,2,0)," ")</f>
        <v xml:space="preserve"> </v>
      </c>
      <c r="E262" s="63"/>
      <c r="H262" s="66" t="str">
        <f>IFERROR(VLOOKUP(Tablo5[[#This Row],[ÜRÜN KODU]],'YMKODLARI '!$A$1:$K$348,3,0)," ")</f>
        <v xml:space="preserve"> </v>
      </c>
      <c r="I262" s="66" t="str">
        <f>IFERROR(VLOOKUP(Tablo5[[#This Row],[ÜRÜN KODU]],'YMKODLARI '!$A$1:$K$348,4,0)," ")</f>
        <v xml:space="preserve"> </v>
      </c>
      <c r="J262" s="63"/>
      <c r="K262" s="66" t="str">
        <f>IFERROR(VLOOKUP(Tablo5[[#This Row],[ÜRÜN KODU]],'YMKODLARI '!$A$1:$K$348,9,0)," ")</f>
        <v xml:space="preserve"> </v>
      </c>
      <c r="L262" s="63" t="str">
        <f>IFERROR(VLOOKUP(Tablo5[[#This Row],[BOYA KODU]],Tablo14[#All],4,0)," ")</f>
        <v xml:space="preserve"> </v>
      </c>
      <c r="M262" s="63" t="str">
        <f>IFERROR(VLOOKUP(Tablo5[[#This Row],[BOYA KODU]],Tablo14[#All],6,0)," ")</f>
        <v xml:space="preserve"> </v>
      </c>
      <c r="N262" s="63" t="str">
        <f t="shared" si="28"/>
        <v xml:space="preserve"> </v>
      </c>
      <c r="O262" s="66" t="str">
        <f>IFERROR(VLOOKUP(Tablo5[[#This Row],[ÜRÜN KODU]],'YMKODLARI '!$A$1:$K$348,8,0)," ")</f>
        <v xml:space="preserve"> </v>
      </c>
      <c r="P262" s="63" t="str">
        <f>IFERROR(VLOOKUP(Tablo5[[#This Row],[HAMMADDE KODU]],Tablo1[#All],3,0)," ")</f>
        <v xml:space="preserve"> </v>
      </c>
      <c r="Q262" s="63" t="str">
        <f>IFERROR(VLOOKUP(Tablo5[[#This Row],[HAMMADDE KODU]],Tablo1[#All],4,0)," ")</f>
        <v xml:space="preserve"> </v>
      </c>
      <c r="R262" s="66" t="str">
        <f>IFERROR(VLOOKUP(Tablo5[[#This Row],[ÜRÜN KODU]],'YMKODLARI '!$A$1:$K$348,5,0)," ")</f>
        <v xml:space="preserve"> </v>
      </c>
      <c r="S262" s="66" t="str">
        <f>IFERROR(VLOOKUP(Tablo5[[#This Row],[ÜRÜN KODU]],'YMKODLARI '!$A$1:$K$348,6,0)," ")</f>
        <v xml:space="preserve"> </v>
      </c>
      <c r="T262" s="63" t="str">
        <f>IFERROR(Tablo5[[#This Row],[YOLLUK HARİÇ BASKI GRAMI]]/Tablo5[[#This Row],[KALIP GÖZ ADEDİ]]," ")</f>
        <v xml:space="preserve"> </v>
      </c>
      <c r="U262" s="63" t="str">
        <f t="shared" si="30"/>
        <v xml:space="preserve"> </v>
      </c>
      <c r="V262" s="63"/>
      <c r="W262" s="63" t="str">
        <f t="shared" si="29"/>
        <v xml:space="preserve"> </v>
      </c>
      <c r="X262" s="13">
        <f t="shared" si="31"/>
        <v>24</v>
      </c>
      <c r="Y262" s="14">
        <f t="shared" si="32"/>
        <v>0</v>
      </c>
      <c r="Z262" s="63" t="str">
        <f t="shared" si="33"/>
        <v xml:space="preserve"> </v>
      </c>
      <c r="AA262" s="63" t="str">
        <f t="shared" si="34"/>
        <v xml:space="preserve"> </v>
      </c>
    </row>
    <row r="263" spans="3:27">
      <c r="C263" s="10" t="str">
        <f>IFERROR(VLOOKUP(Tablo5[[#This Row],[ÜRÜN KODU]],'YMKODLARI '!$A$1:$K$348,2,0)," ")</f>
        <v xml:space="preserve"> </v>
      </c>
      <c r="E263" s="63"/>
      <c r="H263" s="66" t="str">
        <f>IFERROR(VLOOKUP(Tablo5[[#This Row],[ÜRÜN KODU]],'YMKODLARI '!$A$1:$K$348,3,0)," ")</f>
        <v xml:space="preserve"> </v>
      </c>
      <c r="I263" s="66" t="str">
        <f>IFERROR(VLOOKUP(Tablo5[[#This Row],[ÜRÜN KODU]],'YMKODLARI '!$A$1:$K$348,4,0)," ")</f>
        <v xml:space="preserve"> </v>
      </c>
      <c r="J263" s="63"/>
      <c r="K263" s="66" t="str">
        <f>IFERROR(VLOOKUP(Tablo5[[#This Row],[ÜRÜN KODU]],'YMKODLARI '!$A$1:$K$348,9,0)," ")</f>
        <v xml:space="preserve"> </v>
      </c>
      <c r="L263" s="63" t="str">
        <f>IFERROR(VLOOKUP(Tablo5[[#This Row],[BOYA KODU]],Tablo14[#All],4,0)," ")</f>
        <v xml:space="preserve"> </v>
      </c>
      <c r="M263" s="63" t="str">
        <f>IFERROR(VLOOKUP(Tablo5[[#This Row],[BOYA KODU]],Tablo14[#All],6,0)," ")</f>
        <v xml:space="preserve"> </v>
      </c>
      <c r="N263" s="63" t="str">
        <f t="shared" si="28"/>
        <v xml:space="preserve"> </v>
      </c>
      <c r="O263" s="66" t="str">
        <f>IFERROR(VLOOKUP(Tablo5[[#This Row],[ÜRÜN KODU]],'YMKODLARI '!$A$1:$K$348,8,0)," ")</f>
        <v xml:space="preserve"> </v>
      </c>
      <c r="P263" s="63" t="str">
        <f>IFERROR(VLOOKUP(Tablo5[[#This Row],[HAMMADDE KODU]],Tablo1[#All],3,0)," ")</f>
        <v xml:space="preserve"> </v>
      </c>
      <c r="Q263" s="63" t="str">
        <f>IFERROR(VLOOKUP(Tablo5[[#This Row],[HAMMADDE KODU]],Tablo1[#All],4,0)," ")</f>
        <v xml:space="preserve"> </v>
      </c>
      <c r="R263" s="66" t="str">
        <f>IFERROR(VLOOKUP(Tablo5[[#This Row],[ÜRÜN KODU]],'YMKODLARI '!$A$1:$K$348,5,0)," ")</f>
        <v xml:space="preserve"> </v>
      </c>
      <c r="S263" s="66" t="str">
        <f>IFERROR(VLOOKUP(Tablo5[[#This Row],[ÜRÜN KODU]],'YMKODLARI '!$A$1:$K$348,6,0)," ")</f>
        <v xml:space="preserve"> </v>
      </c>
      <c r="T263" s="63" t="str">
        <f>IFERROR(Tablo5[[#This Row],[YOLLUK HARİÇ BASKI GRAMI]]/Tablo5[[#This Row],[KALIP GÖZ ADEDİ]]," ")</f>
        <v xml:space="preserve"> </v>
      </c>
      <c r="U263" s="63" t="str">
        <f t="shared" si="30"/>
        <v xml:space="preserve"> </v>
      </c>
      <c r="V263" s="63"/>
      <c r="W263" s="63" t="str">
        <f t="shared" si="29"/>
        <v xml:space="preserve"> </v>
      </c>
      <c r="X263" s="13">
        <f t="shared" si="31"/>
        <v>24</v>
      </c>
      <c r="Y263" s="14">
        <f t="shared" si="32"/>
        <v>0</v>
      </c>
      <c r="Z263" s="63" t="str">
        <f t="shared" si="33"/>
        <v xml:space="preserve"> </v>
      </c>
      <c r="AA263" s="63" t="str">
        <f t="shared" si="34"/>
        <v xml:space="preserve"> </v>
      </c>
    </row>
    <row r="264" spans="3:27">
      <c r="C264" s="10" t="str">
        <f>IFERROR(VLOOKUP(Tablo5[[#This Row],[ÜRÜN KODU]],'YMKODLARI '!$A$1:$K$348,2,0)," ")</f>
        <v xml:space="preserve"> </v>
      </c>
      <c r="E264" s="63"/>
      <c r="H264" s="66" t="str">
        <f>IFERROR(VLOOKUP(Tablo5[[#This Row],[ÜRÜN KODU]],'YMKODLARI '!$A$1:$K$348,3,0)," ")</f>
        <v xml:space="preserve"> </v>
      </c>
      <c r="I264" s="66" t="str">
        <f>IFERROR(VLOOKUP(Tablo5[[#This Row],[ÜRÜN KODU]],'YMKODLARI '!$A$1:$K$348,4,0)," ")</f>
        <v xml:space="preserve"> </v>
      </c>
      <c r="J264" s="63"/>
      <c r="K264" s="66" t="str">
        <f>IFERROR(VLOOKUP(Tablo5[[#This Row],[ÜRÜN KODU]],'YMKODLARI '!$A$1:$K$348,9,0)," ")</f>
        <v xml:space="preserve"> </v>
      </c>
      <c r="L264" s="63" t="str">
        <f>IFERROR(VLOOKUP(Tablo5[[#This Row],[BOYA KODU]],Tablo14[#All],4,0)," ")</f>
        <v xml:space="preserve"> </v>
      </c>
      <c r="M264" s="63" t="str">
        <f>IFERROR(VLOOKUP(Tablo5[[#This Row],[BOYA KODU]],Tablo14[#All],6,0)," ")</f>
        <v xml:space="preserve"> </v>
      </c>
      <c r="N264" s="63" t="str">
        <f t="shared" si="28"/>
        <v xml:space="preserve"> </v>
      </c>
      <c r="O264" s="66" t="str">
        <f>IFERROR(VLOOKUP(Tablo5[[#This Row],[ÜRÜN KODU]],'YMKODLARI '!$A$1:$K$348,8,0)," ")</f>
        <v xml:space="preserve"> </v>
      </c>
      <c r="P264" s="63" t="str">
        <f>IFERROR(VLOOKUP(Tablo5[[#This Row],[HAMMADDE KODU]],Tablo1[#All],3,0)," ")</f>
        <v xml:space="preserve"> </v>
      </c>
      <c r="Q264" s="63" t="str">
        <f>IFERROR(VLOOKUP(Tablo5[[#This Row],[HAMMADDE KODU]],Tablo1[#All],4,0)," ")</f>
        <v xml:space="preserve"> </v>
      </c>
      <c r="R264" s="66" t="str">
        <f>IFERROR(VLOOKUP(Tablo5[[#This Row],[ÜRÜN KODU]],'YMKODLARI '!$A$1:$K$348,5,0)," ")</f>
        <v xml:space="preserve"> </v>
      </c>
      <c r="S264" s="66" t="str">
        <f>IFERROR(VLOOKUP(Tablo5[[#This Row],[ÜRÜN KODU]],'YMKODLARI '!$A$1:$K$348,6,0)," ")</f>
        <v xml:space="preserve"> </v>
      </c>
      <c r="T264" s="63" t="str">
        <f>IFERROR(Tablo5[[#This Row],[YOLLUK HARİÇ BASKI GRAMI]]/Tablo5[[#This Row],[KALIP GÖZ ADEDİ]]," ")</f>
        <v xml:space="preserve"> </v>
      </c>
      <c r="U264" s="63" t="str">
        <f t="shared" si="30"/>
        <v xml:space="preserve"> </v>
      </c>
      <c r="V264" s="63"/>
      <c r="W264" s="63" t="str">
        <f t="shared" si="29"/>
        <v xml:space="preserve"> </v>
      </c>
      <c r="X264" s="13">
        <f t="shared" si="31"/>
        <v>24</v>
      </c>
      <c r="Y264" s="14">
        <f t="shared" si="32"/>
        <v>0</v>
      </c>
      <c r="Z264" s="63" t="str">
        <f t="shared" si="33"/>
        <v xml:space="preserve"> </v>
      </c>
      <c r="AA264" s="63" t="str">
        <f t="shared" si="34"/>
        <v xml:space="preserve"> </v>
      </c>
    </row>
    <row r="265" spans="3:27">
      <c r="C265" s="10" t="str">
        <f>IFERROR(VLOOKUP(Tablo5[[#This Row],[ÜRÜN KODU]],'YMKODLARI '!$A$1:$K$348,2,0)," ")</f>
        <v xml:space="preserve"> </v>
      </c>
      <c r="E265" s="63"/>
      <c r="H265" s="66" t="str">
        <f>IFERROR(VLOOKUP(Tablo5[[#This Row],[ÜRÜN KODU]],'YMKODLARI '!$A$1:$K$348,3,0)," ")</f>
        <v xml:space="preserve"> </v>
      </c>
      <c r="I265" s="66" t="str">
        <f>IFERROR(VLOOKUP(Tablo5[[#This Row],[ÜRÜN KODU]],'YMKODLARI '!$A$1:$K$348,4,0)," ")</f>
        <v xml:space="preserve"> </v>
      </c>
      <c r="J265" s="63"/>
      <c r="K265" s="66" t="str">
        <f>IFERROR(VLOOKUP(Tablo5[[#This Row],[ÜRÜN KODU]],'YMKODLARI '!$A$1:$K$348,9,0)," ")</f>
        <v xml:space="preserve"> </v>
      </c>
      <c r="L265" s="63" t="str">
        <f>IFERROR(VLOOKUP(Tablo5[[#This Row],[BOYA KODU]],Tablo14[#All],4,0)," ")</f>
        <v xml:space="preserve"> </v>
      </c>
      <c r="M265" s="63" t="str">
        <f>IFERROR(VLOOKUP(Tablo5[[#This Row],[BOYA KODU]],Tablo14[#All],6,0)," ")</f>
        <v xml:space="preserve"> </v>
      </c>
      <c r="N265" s="63" t="str">
        <f t="shared" si="28"/>
        <v xml:space="preserve"> </v>
      </c>
      <c r="O265" s="66" t="str">
        <f>IFERROR(VLOOKUP(Tablo5[[#This Row],[ÜRÜN KODU]],'YMKODLARI '!$A$1:$K$348,8,0)," ")</f>
        <v xml:space="preserve"> </v>
      </c>
      <c r="P265" s="63" t="str">
        <f>IFERROR(VLOOKUP(Tablo5[[#This Row],[HAMMADDE KODU]],Tablo1[#All],3,0)," ")</f>
        <v xml:space="preserve"> </v>
      </c>
      <c r="Q265" s="63" t="str">
        <f>IFERROR(VLOOKUP(Tablo5[[#This Row],[HAMMADDE KODU]],Tablo1[#All],4,0)," ")</f>
        <v xml:space="preserve"> </v>
      </c>
      <c r="R265" s="66" t="str">
        <f>IFERROR(VLOOKUP(Tablo5[[#This Row],[ÜRÜN KODU]],'YMKODLARI '!$A$1:$K$348,5,0)," ")</f>
        <v xml:space="preserve"> </v>
      </c>
      <c r="S265" s="66" t="str">
        <f>IFERROR(VLOOKUP(Tablo5[[#This Row],[ÜRÜN KODU]],'YMKODLARI '!$A$1:$K$348,6,0)," ")</f>
        <v xml:space="preserve"> </v>
      </c>
      <c r="T265" s="63" t="str">
        <f>IFERROR(Tablo5[[#This Row],[YOLLUK HARİÇ BASKI GRAMI]]/Tablo5[[#This Row],[KALIP GÖZ ADEDİ]]," ")</f>
        <v xml:space="preserve"> </v>
      </c>
      <c r="U265" s="63" t="str">
        <f t="shared" si="30"/>
        <v xml:space="preserve"> </v>
      </c>
      <c r="V265" s="63"/>
      <c r="W265" s="63" t="str">
        <f t="shared" si="29"/>
        <v xml:space="preserve"> </v>
      </c>
      <c r="X265" s="13">
        <f t="shared" si="31"/>
        <v>24</v>
      </c>
      <c r="Y265" s="14">
        <f t="shared" si="32"/>
        <v>0</v>
      </c>
      <c r="Z265" s="63" t="str">
        <f t="shared" si="33"/>
        <v xml:space="preserve"> </v>
      </c>
      <c r="AA265" s="63" t="str">
        <f t="shared" si="34"/>
        <v xml:space="preserve"> </v>
      </c>
    </row>
    <row r="266" spans="3:27">
      <c r="C266" s="10" t="str">
        <f>IFERROR(VLOOKUP(Tablo5[[#This Row],[ÜRÜN KODU]],'YMKODLARI '!$A$1:$K$348,2,0)," ")</f>
        <v xml:space="preserve"> </v>
      </c>
      <c r="E266" s="63"/>
      <c r="H266" s="66" t="str">
        <f>IFERROR(VLOOKUP(Tablo5[[#This Row],[ÜRÜN KODU]],'YMKODLARI '!$A$1:$K$348,3,0)," ")</f>
        <v xml:space="preserve"> </v>
      </c>
      <c r="I266" s="66" t="str">
        <f>IFERROR(VLOOKUP(Tablo5[[#This Row],[ÜRÜN KODU]],'YMKODLARI '!$A$1:$K$348,4,0)," ")</f>
        <v xml:space="preserve"> </v>
      </c>
      <c r="J266" s="63"/>
      <c r="K266" s="66" t="str">
        <f>IFERROR(VLOOKUP(Tablo5[[#This Row],[ÜRÜN KODU]],'YMKODLARI '!$A$1:$K$348,9,0)," ")</f>
        <v xml:space="preserve"> </v>
      </c>
      <c r="L266" s="63" t="str">
        <f>IFERROR(VLOOKUP(Tablo5[[#This Row],[BOYA KODU]],Tablo14[#All],4,0)," ")</f>
        <v xml:space="preserve"> </v>
      </c>
      <c r="M266" s="63" t="str">
        <f>IFERROR(VLOOKUP(Tablo5[[#This Row],[BOYA KODU]],Tablo14[#All],6,0)," ")</f>
        <v xml:space="preserve"> </v>
      </c>
      <c r="N266" s="63" t="str">
        <f t="shared" si="28"/>
        <v xml:space="preserve"> </v>
      </c>
      <c r="O266" s="66" t="str">
        <f>IFERROR(VLOOKUP(Tablo5[[#This Row],[ÜRÜN KODU]],'YMKODLARI '!$A$1:$K$348,8,0)," ")</f>
        <v xml:space="preserve"> </v>
      </c>
      <c r="P266" s="63" t="str">
        <f>IFERROR(VLOOKUP(Tablo5[[#This Row],[HAMMADDE KODU]],Tablo1[#All],3,0)," ")</f>
        <v xml:space="preserve"> </v>
      </c>
      <c r="Q266" s="63" t="str">
        <f>IFERROR(VLOOKUP(Tablo5[[#This Row],[HAMMADDE KODU]],Tablo1[#All],4,0)," ")</f>
        <v xml:space="preserve"> </v>
      </c>
      <c r="R266" s="66" t="str">
        <f>IFERROR(VLOOKUP(Tablo5[[#This Row],[ÜRÜN KODU]],'YMKODLARI '!$A$1:$K$348,5,0)," ")</f>
        <v xml:space="preserve"> </v>
      </c>
      <c r="S266" s="66" t="str">
        <f>IFERROR(VLOOKUP(Tablo5[[#This Row],[ÜRÜN KODU]],'YMKODLARI '!$A$1:$K$348,6,0)," ")</f>
        <v xml:space="preserve"> </v>
      </c>
      <c r="T266" s="63" t="str">
        <f>IFERROR(Tablo5[[#This Row],[YOLLUK HARİÇ BASKI GRAMI]]/Tablo5[[#This Row],[KALIP GÖZ ADEDİ]]," ")</f>
        <v xml:space="preserve"> </v>
      </c>
      <c r="U266" s="63" t="str">
        <f t="shared" si="30"/>
        <v xml:space="preserve"> </v>
      </c>
      <c r="V266" s="63"/>
      <c r="W266" s="63" t="str">
        <f t="shared" si="29"/>
        <v xml:space="preserve"> </v>
      </c>
      <c r="X266" s="13">
        <f t="shared" si="31"/>
        <v>24</v>
      </c>
      <c r="Y266" s="14">
        <f t="shared" si="32"/>
        <v>0</v>
      </c>
      <c r="Z266" s="63" t="str">
        <f t="shared" si="33"/>
        <v xml:space="preserve"> </v>
      </c>
      <c r="AA266" s="63" t="str">
        <f t="shared" si="34"/>
        <v xml:space="preserve"> </v>
      </c>
    </row>
    <row r="267" spans="3:27">
      <c r="C267" s="10" t="str">
        <f>IFERROR(VLOOKUP(Tablo5[[#This Row],[ÜRÜN KODU]],'YMKODLARI '!$A$1:$K$348,2,0)," ")</f>
        <v xml:space="preserve"> </v>
      </c>
      <c r="E267" s="63"/>
      <c r="H267" s="66" t="str">
        <f>IFERROR(VLOOKUP(Tablo5[[#This Row],[ÜRÜN KODU]],'YMKODLARI '!$A$1:$K$348,3,0)," ")</f>
        <v xml:space="preserve"> </v>
      </c>
      <c r="I267" s="66" t="str">
        <f>IFERROR(VLOOKUP(Tablo5[[#This Row],[ÜRÜN KODU]],'YMKODLARI '!$A$1:$K$348,4,0)," ")</f>
        <v xml:space="preserve"> </v>
      </c>
      <c r="J267" s="63"/>
      <c r="K267" s="66" t="str">
        <f>IFERROR(VLOOKUP(Tablo5[[#This Row],[ÜRÜN KODU]],'YMKODLARI '!$A$1:$K$348,9,0)," ")</f>
        <v xml:space="preserve"> </v>
      </c>
      <c r="L267" s="63" t="str">
        <f>IFERROR(VLOOKUP(Tablo5[[#This Row],[BOYA KODU]],Tablo14[#All],4,0)," ")</f>
        <v xml:space="preserve"> </v>
      </c>
      <c r="M267" s="63" t="str">
        <f>IFERROR(VLOOKUP(Tablo5[[#This Row],[BOYA KODU]],Tablo14[#All],6,0)," ")</f>
        <v xml:space="preserve"> </v>
      </c>
      <c r="N267" s="63" t="str">
        <f t="shared" si="28"/>
        <v xml:space="preserve"> </v>
      </c>
      <c r="O267" s="66" t="str">
        <f>IFERROR(VLOOKUP(Tablo5[[#This Row],[ÜRÜN KODU]],'YMKODLARI '!$A$1:$K$348,8,0)," ")</f>
        <v xml:space="preserve"> </v>
      </c>
      <c r="P267" s="63" t="str">
        <f>IFERROR(VLOOKUP(Tablo5[[#This Row],[HAMMADDE KODU]],Tablo1[#All],3,0)," ")</f>
        <v xml:space="preserve"> </v>
      </c>
      <c r="Q267" s="63" t="str">
        <f>IFERROR(VLOOKUP(Tablo5[[#This Row],[HAMMADDE KODU]],Tablo1[#All],4,0)," ")</f>
        <v xml:space="preserve"> </v>
      </c>
      <c r="R267" s="66" t="str">
        <f>IFERROR(VLOOKUP(Tablo5[[#This Row],[ÜRÜN KODU]],'YMKODLARI '!$A$1:$K$348,5,0)," ")</f>
        <v xml:space="preserve"> </v>
      </c>
      <c r="S267" s="66" t="str">
        <f>IFERROR(VLOOKUP(Tablo5[[#This Row],[ÜRÜN KODU]],'YMKODLARI '!$A$1:$K$348,6,0)," ")</f>
        <v xml:space="preserve"> </v>
      </c>
      <c r="T267" s="63" t="str">
        <f>IFERROR(Tablo5[[#This Row],[YOLLUK HARİÇ BASKI GRAMI]]/Tablo5[[#This Row],[KALIP GÖZ ADEDİ]]," ")</f>
        <v xml:space="preserve"> </v>
      </c>
      <c r="U267" s="63" t="str">
        <f t="shared" si="30"/>
        <v xml:space="preserve"> </v>
      </c>
      <c r="V267" s="63"/>
      <c r="W267" s="63" t="str">
        <f t="shared" si="29"/>
        <v xml:space="preserve"> </v>
      </c>
      <c r="X267" s="13">
        <f t="shared" si="31"/>
        <v>24</v>
      </c>
      <c r="Y267" s="14">
        <f t="shared" si="32"/>
        <v>0</v>
      </c>
      <c r="Z267" s="63" t="str">
        <f t="shared" si="33"/>
        <v xml:space="preserve"> </v>
      </c>
      <c r="AA267" s="63" t="str">
        <f t="shared" si="34"/>
        <v xml:space="preserve"> </v>
      </c>
    </row>
    <row r="268" spans="3:27">
      <c r="C268" s="10" t="str">
        <f>IFERROR(VLOOKUP(Tablo5[[#This Row],[ÜRÜN KODU]],'YMKODLARI '!$A$1:$K$348,2,0)," ")</f>
        <v xml:space="preserve"> </v>
      </c>
      <c r="E268" s="63"/>
      <c r="H268" s="66" t="str">
        <f>IFERROR(VLOOKUP(Tablo5[[#This Row],[ÜRÜN KODU]],'YMKODLARI '!$A$1:$K$348,3,0)," ")</f>
        <v xml:space="preserve"> </v>
      </c>
      <c r="I268" s="66" t="str">
        <f>IFERROR(VLOOKUP(Tablo5[[#This Row],[ÜRÜN KODU]],'YMKODLARI '!$A$1:$K$348,4,0)," ")</f>
        <v xml:space="preserve"> </v>
      </c>
      <c r="J268" s="63"/>
      <c r="K268" s="66" t="str">
        <f>IFERROR(VLOOKUP(Tablo5[[#This Row],[ÜRÜN KODU]],'YMKODLARI '!$A$1:$K$348,9,0)," ")</f>
        <v xml:space="preserve"> </v>
      </c>
      <c r="L268" s="63" t="str">
        <f>IFERROR(VLOOKUP(Tablo5[[#This Row],[BOYA KODU]],Tablo14[#All],4,0)," ")</f>
        <v xml:space="preserve"> </v>
      </c>
      <c r="M268" s="63" t="str">
        <f>IFERROR(VLOOKUP(Tablo5[[#This Row],[BOYA KODU]],Tablo14[#All],6,0)," ")</f>
        <v xml:space="preserve"> </v>
      </c>
      <c r="N268" s="63" t="str">
        <f t="shared" si="28"/>
        <v xml:space="preserve"> </v>
      </c>
      <c r="O268" s="66" t="str">
        <f>IFERROR(VLOOKUP(Tablo5[[#This Row],[ÜRÜN KODU]],'YMKODLARI '!$A$1:$K$348,8,0)," ")</f>
        <v xml:space="preserve"> </v>
      </c>
      <c r="P268" s="63" t="str">
        <f>IFERROR(VLOOKUP(Tablo5[[#This Row],[HAMMADDE KODU]],Tablo1[#All],3,0)," ")</f>
        <v xml:space="preserve"> </v>
      </c>
      <c r="Q268" s="63" t="str">
        <f>IFERROR(VLOOKUP(Tablo5[[#This Row],[HAMMADDE KODU]],Tablo1[#All],4,0)," ")</f>
        <v xml:space="preserve"> </v>
      </c>
      <c r="R268" s="66" t="str">
        <f>IFERROR(VLOOKUP(Tablo5[[#This Row],[ÜRÜN KODU]],'YMKODLARI '!$A$1:$K$348,5,0)," ")</f>
        <v xml:space="preserve"> </v>
      </c>
      <c r="S268" s="66" t="str">
        <f>IFERROR(VLOOKUP(Tablo5[[#This Row],[ÜRÜN KODU]],'YMKODLARI '!$A$1:$K$348,6,0)," ")</f>
        <v xml:space="preserve"> </v>
      </c>
      <c r="T268" s="63" t="str">
        <f>IFERROR(Tablo5[[#This Row],[YOLLUK HARİÇ BASKI GRAMI]]/Tablo5[[#This Row],[KALIP GÖZ ADEDİ]]," ")</f>
        <v xml:space="preserve"> </v>
      </c>
      <c r="U268" s="63" t="str">
        <f t="shared" si="30"/>
        <v xml:space="preserve"> </v>
      </c>
      <c r="V268" s="63"/>
      <c r="W268" s="63" t="str">
        <f t="shared" si="29"/>
        <v xml:space="preserve"> </v>
      </c>
      <c r="X268" s="13">
        <f t="shared" si="31"/>
        <v>24</v>
      </c>
      <c r="Y268" s="14">
        <f t="shared" si="32"/>
        <v>0</v>
      </c>
      <c r="Z268" s="63" t="str">
        <f t="shared" si="33"/>
        <v xml:space="preserve"> </v>
      </c>
      <c r="AA268" s="63" t="str">
        <f t="shared" si="34"/>
        <v xml:space="preserve"> </v>
      </c>
    </row>
    <row r="269" spans="3:27">
      <c r="C269" s="10" t="str">
        <f>IFERROR(VLOOKUP(Tablo5[[#This Row],[ÜRÜN KODU]],'YMKODLARI '!$A$1:$K$348,2,0)," ")</f>
        <v xml:space="preserve"> </v>
      </c>
      <c r="E269" s="63"/>
      <c r="H269" s="66" t="str">
        <f>IFERROR(VLOOKUP(Tablo5[[#This Row],[ÜRÜN KODU]],'YMKODLARI '!$A$1:$K$348,3,0)," ")</f>
        <v xml:space="preserve"> </v>
      </c>
      <c r="I269" s="66" t="str">
        <f>IFERROR(VLOOKUP(Tablo5[[#This Row],[ÜRÜN KODU]],'YMKODLARI '!$A$1:$K$348,4,0)," ")</f>
        <v xml:space="preserve"> </v>
      </c>
      <c r="J269" s="63"/>
      <c r="K269" s="66" t="str">
        <f>IFERROR(VLOOKUP(Tablo5[[#This Row],[ÜRÜN KODU]],'YMKODLARI '!$A$1:$K$348,9,0)," ")</f>
        <v xml:space="preserve"> </v>
      </c>
      <c r="L269" s="63" t="str">
        <f>IFERROR(VLOOKUP(Tablo5[[#This Row],[BOYA KODU]],Tablo14[#All],4,0)," ")</f>
        <v xml:space="preserve"> </v>
      </c>
      <c r="M269" s="63" t="str">
        <f>IFERROR(VLOOKUP(Tablo5[[#This Row],[BOYA KODU]],Tablo14[#All],6,0)," ")</f>
        <v xml:space="preserve"> </v>
      </c>
      <c r="N269" s="63" t="str">
        <f t="shared" si="28"/>
        <v xml:space="preserve"> </v>
      </c>
      <c r="O269" s="66" t="str">
        <f>IFERROR(VLOOKUP(Tablo5[[#This Row],[ÜRÜN KODU]],'YMKODLARI '!$A$1:$K$348,8,0)," ")</f>
        <v xml:space="preserve"> </v>
      </c>
      <c r="P269" s="63" t="str">
        <f>IFERROR(VLOOKUP(Tablo5[[#This Row],[HAMMADDE KODU]],Tablo1[#All],3,0)," ")</f>
        <v xml:space="preserve"> </v>
      </c>
      <c r="Q269" s="63" t="str">
        <f>IFERROR(VLOOKUP(Tablo5[[#This Row],[HAMMADDE KODU]],Tablo1[#All],4,0)," ")</f>
        <v xml:space="preserve"> </v>
      </c>
      <c r="R269" s="66" t="str">
        <f>IFERROR(VLOOKUP(Tablo5[[#This Row],[ÜRÜN KODU]],'YMKODLARI '!$A$1:$K$348,5,0)," ")</f>
        <v xml:space="preserve"> </v>
      </c>
      <c r="S269" s="66" t="str">
        <f>IFERROR(VLOOKUP(Tablo5[[#This Row],[ÜRÜN KODU]],'YMKODLARI '!$A$1:$K$348,6,0)," ")</f>
        <v xml:space="preserve"> </v>
      </c>
      <c r="T269" s="63" t="str">
        <f>IFERROR(Tablo5[[#This Row],[YOLLUK HARİÇ BASKI GRAMI]]/Tablo5[[#This Row],[KALIP GÖZ ADEDİ]]," ")</f>
        <v xml:space="preserve"> </v>
      </c>
      <c r="U269" s="63" t="str">
        <f t="shared" si="30"/>
        <v xml:space="preserve"> </v>
      </c>
      <c r="V269" s="63"/>
      <c r="W269" s="63" t="str">
        <f t="shared" si="29"/>
        <v xml:space="preserve"> </v>
      </c>
      <c r="X269" s="13">
        <f t="shared" si="31"/>
        <v>24</v>
      </c>
      <c r="Y269" s="14">
        <f t="shared" si="32"/>
        <v>0</v>
      </c>
      <c r="Z269" s="63" t="str">
        <f t="shared" si="33"/>
        <v xml:space="preserve"> </v>
      </c>
      <c r="AA269" s="63" t="str">
        <f t="shared" si="34"/>
        <v xml:space="preserve"> </v>
      </c>
    </row>
    <row r="270" spans="3:27">
      <c r="C270" s="10" t="str">
        <f>IFERROR(VLOOKUP(Tablo5[[#This Row],[ÜRÜN KODU]],'YMKODLARI '!$A$1:$K$348,2,0)," ")</f>
        <v xml:space="preserve"> </v>
      </c>
      <c r="E270" s="63"/>
      <c r="H270" s="66" t="str">
        <f>IFERROR(VLOOKUP(Tablo5[[#This Row],[ÜRÜN KODU]],'YMKODLARI '!$A$1:$K$348,3,0)," ")</f>
        <v xml:space="preserve"> </v>
      </c>
      <c r="I270" s="66" t="str">
        <f>IFERROR(VLOOKUP(Tablo5[[#This Row],[ÜRÜN KODU]],'YMKODLARI '!$A$1:$K$348,4,0)," ")</f>
        <v xml:space="preserve"> </v>
      </c>
      <c r="J270" s="63"/>
      <c r="K270" s="66" t="str">
        <f>IFERROR(VLOOKUP(Tablo5[[#This Row],[ÜRÜN KODU]],'YMKODLARI '!$A$1:$K$348,9,0)," ")</f>
        <v xml:space="preserve"> </v>
      </c>
      <c r="L270" s="63" t="str">
        <f>IFERROR(VLOOKUP(Tablo5[[#This Row],[BOYA KODU]],Tablo14[#All],4,0)," ")</f>
        <v xml:space="preserve"> </v>
      </c>
      <c r="M270" s="63" t="str">
        <f>IFERROR(VLOOKUP(Tablo5[[#This Row],[BOYA KODU]],Tablo14[#All],6,0)," ")</f>
        <v xml:space="preserve"> </v>
      </c>
      <c r="N270" s="63" t="str">
        <f t="shared" si="28"/>
        <v xml:space="preserve"> </v>
      </c>
      <c r="O270" s="66" t="str">
        <f>IFERROR(VLOOKUP(Tablo5[[#This Row],[ÜRÜN KODU]],'YMKODLARI '!$A$1:$K$348,8,0)," ")</f>
        <v xml:space="preserve"> </v>
      </c>
      <c r="P270" s="63" t="str">
        <f>IFERROR(VLOOKUP(Tablo5[[#This Row],[HAMMADDE KODU]],Tablo1[#All],3,0)," ")</f>
        <v xml:space="preserve"> </v>
      </c>
      <c r="Q270" s="63" t="str">
        <f>IFERROR(VLOOKUP(Tablo5[[#This Row],[HAMMADDE KODU]],Tablo1[#All],4,0)," ")</f>
        <v xml:space="preserve"> </v>
      </c>
      <c r="R270" s="66" t="str">
        <f>IFERROR(VLOOKUP(Tablo5[[#This Row],[ÜRÜN KODU]],'YMKODLARI '!$A$1:$K$348,5,0)," ")</f>
        <v xml:space="preserve"> </v>
      </c>
      <c r="S270" s="66" t="str">
        <f>IFERROR(VLOOKUP(Tablo5[[#This Row],[ÜRÜN KODU]],'YMKODLARI '!$A$1:$K$348,6,0)," ")</f>
        <v xml:space="preserve"> </v>
      </c>
      <c r="T270" s="63" t="str">
        <f>IFERROR(Tablo5[[#This Row],[YOLLUK HARİÇ BASKI GRAMI]]/Tablo5[[#This Row],[KALIP GÖZ ADEDİ]]," ")</f>
        <v xml:space="preserve"> </v>
      </c>
      <c r="U270" s="63" t="str">
        <f t="shared" si="30"/>
        <v xml:space="preserve"> </v>
      </c>
      <c r="V270" s="63"/>
      <c r="W270" s="63" t="str">
        <f t="shared" si="29"/>
        <v xml:space="preserve"> </v>
      </c>
      <c r="X270" s="13">
        <f t="shared" si="31"/>
        <v>24</v>
      </c>
      <c r="Y270" s="14">
        <f t="shared" si="32"/>
        <v>0</v>
      </c>
      <c r="Z270" s="63" t="str">
        <f t="shared" si="33"/>
        <v xml:space="preserve"> </v>
      </c>
      <c r="AA270" s="63" t="str">
        <f t="shared" si="34"/>
        <v xml:space="preserve"> </v>
      </c>
    </row>
    <row r="271" spans="3:27">
      <c r="C271" s="10" t="str">
        <f>IFERROR(VLOOKUP(Tablo5[[#This Row],[ÜRÜN KODU]],'YMKODLARI '!$A$1:$K$348,2,0)," ")</f>
        <v xml:space="preserve"> </v>
      </c>
      <c r="E271" s="63"/>
      <c r="H271" s="66" t="str">
        <f>IFERROR(VLOOKUP(Tablo5[[#This Row],[ÜRÜN KODU]],'YMKODLARI '!$A$1:$K$348,3,0)," ")</f>
        <v xml:space="preserve"> </v>
      </c>
      <c r="I271" s="66" t="str">
        <f>IFERROR(VLOOKUP(Tablo5[[#This Row],[ÜRÜN KODU]],'YMKODLARI '!$A$1:$K$348,4,0)," ")</f>
        <v xml:space="preserve"> </v>
      </c>
      <c r="J271" s="63"/>
      <c r="K271" s="66" t="str">
        <f>IFERROR(VLOOKUP(Tablo5[[#This Row],[ÜRÜN KODU]],'YMKODLARI '!$A$1:$K$348,9,0)," ")</f>
        <v xml:space="preserve"> </v>
      </c>
      <c r="L271" s="63" t="str">
        <f>IFERROR(VLOOKUP(Tablo5[[#This Row],[BOYA KODU]],Tablo14[#All],4,0)," ")</f>
        <v xml:space="preserve"> </v>
      </c>
      <c r="M271" s="63" t="str">
        <f>IFERROR(VLOOKUP(Tablo5[[#This Row],[BOYA KODU]],Tablo14[#All],6,0)," ")</f>
        <v xml:space="preserve"> </v>
      </c>
      <c r="N271" s="63" t="str">
        <f t="shared" si="28"/>
        <v xml:space="preserve"> </v>
      </c>
      <c r="O271" s="66" t="str">
        <f>IFERROR(VLOOKUP(Tablo5[[#This Row],[ÜRÜN KODU]],'YMKODLARI '!$A$1:$K$348,8,0)," ")</f>
        <v xml:space="preserve"> </v>
      </c>
      <c r="P271" s="63" t="str">
        <f>IFERROR(VLOOKUP(Tablo5[[#This Row],[HAMMADDE KODU]],Tablo1[#All],3,0)," ")</f>
        <v xml:space="preserve"> </v>
      </c>
      <c r="Q271" s="63" t="str">
        <f>IFERROR(VLOOKUP(Tablo5[[#This Row],[HAMMADDE KODU]],Tablo1[#All],4,0)," ")</f>
        <v xml:space="preserve"> </v>
      </c>
      <c r="R271" s="66" t="str">
        <f>IFERROR(VLOOKUP(Tablo5[[#This Row],[ÜRÜN KODU]],'YMKODLARI '!$A$1:$K$348,5,0)," ")</f>
        <v xml:space="preserve"> </v>
      </c>
      <c r="S271" s="66" t="str">
        <f>IFERROR(VLOOKUP(Tablo5[[#This Row],[ÜRÜN KODU]],'YMKODLARI '!$A$1:$K$348,6,0)," ")</f>
        <v xml:space="preserve"> </v>
      </c>
      <c r="T271" s="63" t="str">
        <f>IFERROR(Tablo5[[#This Row],[YOLLUK HARİÇ BASKI GRAMI]]/Tablo5[[#This Row],[KALIP GÖZ ADEDİ]]," ")</f>
        <v xml:space="preserve"> </v>
      </c>
      <c r="U271" s="63" t="str">
        <f t="shared" si="30"/>
        <v xml:space="preserve"> </v>
      </c>
      <c r="V271" s="63"/>
      <c r="W271" s="63" t="str">
        <f t="shared" si="29"/>
        <v xml:space="preserve"> </v>
      </c>
      <c r="X271" s="13">
        <f t="shared" si="31"/>
        <v>24</v>
      </c>
      <c r="Y271" s="14">
        <f t="shared" si="32"/>
        <v>0</v>
      </c>
      <c r="Z271" s="63" t="str">
        <f t="shared" si="33"/>
        <v xml:space="preserve"> </v>
      </c>
      <c r="AA271" s="63" t="str">
        <f t="shared" si="34"/>
        <v xml:space="preserve"> </v>
      </c>
    </row>
    <row r="272" spans="3:27">
      <c r="C272" s="10" t="str">
        <f>IFERROR(VLOOKUP(Tablo5[[#This Row],[ÜRÜN KODU]],'YMKODLARI '!$A$1:$K$348,2,0)," ")</f>
        <v xml:space="preserve"> </v>
      </c>
      <c r="E272" s="63"/>
      <c r="H272" s="66" t="str">
        <f>IFERROR(VLOOKUP(Tablo5[[#This Row],[ÜRÜN KODU]],'YMKODLARI '!$A$1:$K$348,3,0)," ")</f>
        <v xml:space="preserve"> </v>
      </c>
      <c r="I272" s="66" t="str">
        <f>IFERROR(VLOOKUP(Tablo5[[#This Row],[ÜRÜN KODU]],'YMKODLARI '!$A$1:$K$348,4,0)," ")</f>
        <v xml:space="preserve"> </v>
      </c>
      <c r="J272" s="63"/>
      <c r="K272" s="66" t="str">
        <f>IFERROR(VLOOKUP(Tablo5[[#This Row],[ÜRÜN KODU]],'YMKODLARI '!$A$1:$K$348,9,0)," ")</f>
        <v xml:space="preserve"> </v>
      </c>
      <c r="L272" s="63" t="str">
        <f>IFERROR(VLOOKUP(Tablo5[[#This Row],[BOYA KODU]],Tablo14[#All],4,0)," ")</f>
        <v xml:space="preserve"> </v>
      </c>
      <c r="M272" s="63" t="str">
        <f>IFERROR(VLOOKUP(Tablo5[[#This Row],[BOYA KODU]],Tablo14[#All],6,0)," ")</f>
        <v xml:space="preserve"> </v>
      </c>
      <c r="N272" s="63" t="str">
        <f t="shared" si="28"/>
        <v xml:space="preserve"> </v>
      </c>
      <c r="O272" s="66" t="str">
        <f>IFERROR(VLOOKUP(Tablo5[[#This Row],[ÜRÜN KODU]],'YMKODLARI '!$A$1:$K$348,8,0)," ")</f>
        <v xml:space="preserve"> </v>
      </c>
      <c r="P272" s="63" t="str">
        <f>IFERROR(VLOOKUP(Tablo5[[#This Row],[HAMMADDE KODU]],Tablo1[#All],3,0)," ")</f>
        <v xml:space="preserve"> </v>
      </c>
      <c r="Q272" s="63" t="str">
        <f>IFERROR(VLOOKUP(Tablo5[[#This Row],[HAMMADDE KODU]],Tablo1[#All],4,0)," ")</f>
        <v xml:space="preserve"> </v>
      </c>
      <c r="R272" s="66" t="str">
        <f>IFERROR(VLOOKUP(Tablo5[[#This Row],[ÜRÜN KODU]],'YMKODLARI '!$A$1:$K$348,5,0)," ")</f>
        <v xml:space="preserve"> </v>
      </c>
      <c r="S272" s="66" t="str">
        <f>IFERROR(VLOOKUP(Tablo5[[#This Row],[ÜRÜN KODU]],'YMKODLARI '!$A$1:$K$348,6,0)," ")</f>
        <v xml:space="preserve"> </v>
      </c>
      <c r="T272" s="63" t="str">
        <f>IFERROR(Tablo5[[#This Row],[YOLLUK HARİÇ BASKI GRAMI]]/Tablo5[[#This Row],[KALIP GÖZ ADEDİ]]," ")</f>
        <v xml:space="preserve"> </v>
      </c>
      <c r="U272" s="63" t="str">
        <f t="shared" si="30"/>
        <v xml:space="preserve"> </v>
      </c>
      <c r="V272" s="63"/>
      <c r="W272" s="63" t="str">
        <f t="shared" si="29"/>
        <v xml:space="preserve"> </v>
      </c>
      <c r="X272" s="13">
        <f t="shared" si="31"/>
        <v>24</v>
      </c>
      <c r="Y272" s="14">
        <f t="shared" si="32"/>
        <v>0</v>
      </c>
      <c r="Z272" s="63" t="str">
        <f t="shared" si="33"/>
        <v xml:space="preserve"> </v>
      </c>
      <c r="AA272" s="63" t="str">
        <f t="shared" si="34"/>
        <v xml:space="preserve"> </v>
      </c>
    </row>
    <row r="273" spans="3:27">
      <c r="C273" s="10" t="str">
        <f>IFERROR(VLOOKUP(Tablo5[[#This Row],[ÜRÜN KODU]],'YMKODLARI '!$A$1:$K$348,2,0)," ")</f>
        <v xml:space="preserve"> </v>
      </c>
      <c r="E273" s="63"/>
      <c r="H273" s="66" t="str">
        <f>IFERROR(VLOOKUP(Tablo5[[#This Row],[ÜRÜN KODU]],'YMKODLARI '!$A$1:$K$348,3,0)," ")</f>
        <v xml:space="preserve"> </v>
      </c>
      <c r="I273" s="66" t="str">
        <f>IFERROR(VLOOKUP(Tablo5[[#This Row],[ÜRÜN KODU]],'YMKODLARI '!$A$1:$K$348,4,0)," ")</f>
        <v xml:space="preserve"> </v>
      </c>
      <c r="J273" s="63"/>
      <c r="K273" s="66" t="str">
        <f>IFERROR(VLOOKUP(Tablo5[[#This Row],[ÜRÜN KODU]],'YMKODLARI '!$A$1:$K$348,9,0)," ")</f>
        <v xml:space="preserve"> </v>
      </c>
      <c r="L273" s="63" t="str">
        <f>IFERROR(VLOOKUP(Tablo5[[#This Row],[BOYA KODU]],Tablo14[#All],4,0)," ")</f>
        <v xml:space="preserve"> </v>
      </c>
      <c r="M273" s="63" t="str">
        <f>IFERROR(VLOOKUP(Tablo5[[#This Row],[BOYA KODU]],Tablo14[#All],6,0)," ")</f>
        <v xml:space="preserve"> </v>
      </c>
      <c r="N273" s="63" t="str">
        <f t="shared" si="28"/>
        <v xml:space="preserve"> </v>
      </c>
      <c r="O273" s="66" t="str">
        <f>IFERROR(VLOOKUP(Tablo5[[#This Row],[ÜRÜN KODU]],'YMKODLARI '!$A$1:$K$348,8,0)," ")</f>
        <v xml:space="preserve"> </v>
      </c>
      <c r="P273" s="63" t="str">
        <f>IFERROR(VLOOKUP(Tablo5[[#This Row],[HAMMADDE KODU]],Tablo1[#All],3,0)," ")</f>
        <v xml:space="preserve"> </v>
      </c>
      <c r="Q273" s="63" t="str">
        <f>IFERROR(VLOOKUP(Tablo5[[#This Row],[HAMMADDE KODU]],Tablo1[#All],4,0)," ")</f>
        <v xml:space="preserve"> </v>
      </c>
      <c r="R273" s="66" t="str">
        <f>IFERROR(VLOOKUP(Tablo5[[#This Row],[ÜRÜN KODU]],'YMKODLARI '!$A$1:$K$348,5,0)," ")</f>
        <v xml:space="preserve"> </v>
      </c>
      <c r="S273" s="66" t="str">
        <f>IFERROR(VLOOKUP(Tablo5[[#This Row],[ÜRÜN KODU]],'YMKODLARI '!$A$1:$K$348,6,0)," ")</f>
        <v xml:space="preserve"> </v>
      </c>
      <c r="T273" s="63" t="str">
        <f>IFERROR(Tablo5[[#This Row],[YOLLUK HARİÇ BASKI GRAMI]]/Tablo5[[#This Row],[KALIP GÖZ ADEDİ]]," ")</f>
        <v xml:space="preserve"> </v>
      </c>
      <c r="U273" s="63" t="str">
        <f t="shared" si="30"/>
        <v xml:space="preserve"> </v>
      </c>
      <c r="V273" s="63"/>
      <c r="W273" s="63" t="str">
        <f t="shared" si="29"/>
        <v xml:space="preserve"> </v>
      </c>
      <c r="X273" s="13">
        <f t="shared" si="31"/>
        <v>24</v>
      </c>
      <c r="Y273" s="14">
        <f t="shared" si="32"/>
        <v>0</v>
      </c>
      <c r="Z273" s="63" t="str">
        <f t="shared" si="33"/>
        <v xml:space="preserve"> </v>
      </c>
      <c r="AA273" s="63" t="str">
        <f t="shared" si="34"/>
        <v xml:space="preserve"> </v>
      </c>
    </row>
    <row r="274" spans="3:27">
      <c r="C274" s="10" t="str">
        <f>IFERROR(VLOOKUP(Tablo5[[#This Row],[ÜRÜN KODU]],'YMKODLARI '!$A$1:$K$348,2,0)," ")</f>
        <v xml:space="preserve"> </v>
      </c>
      <c r="E274" s="63"/>
      <c r="H274" s="66" t="str">
        <f>IFERROR(VLOOKUP(Tablo5[[#This Row],[ÜRÜN KODU]],'YMKODLARI '!$A$1:$K$348,3,0)," ")</f>
        <v xml:space="preserve"> </v>
      </c>
      <c r="I274" s="66" t="str">
        <f>IFERROR(VLOOKUP(Tablo5[[#This Row],[ÜRÜN KODU]],'YMKODLARI '!$A$1:$K$348,4,0)," ")</f>
        <v xml:space="preserve"> </v>
      </c>
      <c r="J274" s="63"/>
      <c r="K274" s="66" t="str">
        <f>IFERROR(VLOOKUP(Tablo5[[#This Row],[ÜRÜN KODU]],'YMKODLARI '!$A$1:$K$348,9,0)," ")</f>
        <v xml:space="preserve"> </v>
      </c>
      <c r="L274" s="63" t="str">
        <f>IFERROR(VLOOKUP(Tablo5[[#This Row],[BOYA KODU]],Tablo14[#All],4,0)," ")</f>
        <v xml:space="preserve"> </v>
      </c>
      <c r="M274" s="63" t="str">
        <f>IFERROR(VLOOKUP(Tablo5[[#This Row],[BOYA KODU]],Tablo14[#All],6,0)," ")</f>
        <v xml:space="preserve"> </v>
      </c>
      <c r="N274" s="63" t="str">
        <f t="shared" si="28"/>
        <v xml:space="preserve"> </v>
      </c>
      <c r="O274" s="66" t="str">
        <f>IFERROR(VLOOKUP(Tablo5[[#This Row],[ÜRÜN KODU]],'YMKODLARI '!$A$1:$K$348,8,0)," ")</f>
        <v xml:space="preserve"> </v>
      </c>
      <c r="P274" s="63" t="str">
        <f>IFERROR(VLOOKUP(Tablo5[[#This Row],[HAMMADDE KODU]],Tablo1[#All],3,0)," ")</f>
        <v xml:space="preserve"> </v>
      </c>
      <c r="Q274" s="63" t="str">
        <f>IFERROR(VLOOKUP(Tablo5[[#This Row],[HAMMADDE KODU]],Tablo1[#All],4,0)," ")</f>
        <v xml:space="preserve"> </v>
      </c>
      <c r="R274" s="66" t="str">
        <f>IFERROR(VLOOKUP(Tablo5[[#This Row],[ÜRÜN KODU]],'YMKODLARI '!$A$1:$K$348,5,0)," ")</f>
        <v xml:space="preserve"> </v>
      </c>
      <c r="S274" s="66" t="str">
        <f>IFERROR(VLOOKUP(Tablo5[[#This Row],[ÜRÜN KODU]],'YMKODLARI '!$A$1:$K$348,6,0)," ")</f>
        <v xml:space="preserve"> </v>
      </c>
      <c r="T274" s="63" t="str">
        <f>IFERROR(Tablo5[[#This Row],[YOLLUK HARİÇ BASKI GRAMI]]/Tablo5[[#This Row],[KALIP GÖZ ADEDİ]]," ")</f>
        <v xml:space="preserve"> </v>
      </c>
      <c r="U274" s="63" t="str">
        <f t="shared" si="30"/>
        <v xml:space="preserve"> </v>
      </c>
      <c r="V274" s="63"/>
      <c r="W274" s="63" t="str">
        <f t="shared" si="29"/>
        <v xml:space="preserve"> </v>
      </c>
      <c r="X274" s="13">
        <f t="shared" si="31"/>
        <v>24</v>
      </c>
      <c r="Y274" s="14">
        <f t="shared" si="32"/>
        <v>0</v>
      </c>
      <c r="Z274" s="63" t="str">
        <f t="shared" si="33"/>
        <v xml:space="preserve"> </v>
      </c>
      <c r="AA274" s="63" t="str">
        <f t="shared" si="34"/>
        <v xml:space="preserve"> </v>
      </c>
    </row>
    <row r="275" spans="3:27">
      <c r="C275" s="10" t="str">
        <f>IFERROR(VLOOKUP(Tablo5[[#This Row],[ÜRÜN KODU]],'YMKODLARI '!$A$1:$K$348,2,0)," ")</f>
        <v xml:space="preserve"> </v>
      </c>
      <c r="E275" s="63"/>
      <c r="H275" s="66" t="str">
        <f>IFERROR(VLOOKUP(Tablo5[[#This Row],[ÜRÜN KODU]],'YMKODLARI '!$A$1:$K$348,3,0)," ")</f>
        <v xml:space="preserve"> </v>
      </c>
      <c r="I275" s="66" t="str">
        <f>IFERROR(VLOOKUP(Tablo5[[#This Row],[ÜRÜN KODU]],'YMKODLARI '!$A$1:$K$348,4,0)," ")</f>
        <v xml:space="preserve"> </v>
      </c>
      <c r="J275" s="63"/>
      <c r="K275" s="66" t="str">
        <f>IFERROR(VLOOKUP(Tablo5[[#This Row],[ÜRÜN KODU]],'YMKODLARI '!$A$1:$K$348,9,0)," ")</f>
        <v xml:space="preserve"> </v>
      </c>
      <c r="L275" s="63" t="str">
        <f>IFERROR(VLOOKUP(Tablo5[[#This Row],[BOYA KODU]],Tablo14[#All],4,0)," ")</f>
        <v xml:space="preserve"> </v>
      </c>
      <c r="M275" s="63" t="str">
        <f>IFERROR(VLOOKUP(Tablo5[[#This Row],[BOYA KODU]],Tablo14[#All],6,0)," ")</f>
        <v xml:space="preserve"> </v>
      </c>
      <c r="N275" s="63" t="str">
        <f t="shared" si="28"/>
        <v xml:space="preserve"> </v>
      </c>
      <c r="O275" s="66" t="str">
        <f>IFERROR(VLOOKUP(Tablo5[[#This Row],[ÜRÜN KODU]],'YMKODLARI '!$A$1:$K$348,8,0)," ")</f>
        <v xml:space="preserve"> </v>
      </c>
      <c r="P275" s="63" t="str">
        <f>IFERROR(VLOOKUP(Tablo5[[#This Row],[HAMMADDE KODU]],Tablo1[#All],3,0)," ")</f>
        <v xml:space="preserve"> </v>
      </c>
      <c r="Q275" s="63" t="str">
        <f>IFERROR(VLOOKUP(Tablo5[[#This Row],[HAMMADDE KODU]],Tablo1[#All],4,0)," ")</f>
        <v xml:space="preserve"> </v>
      </c>
      <c r="R275" s="66" t="str">
        <f>IFERROR(VLOOKUP(Tablo5[[#This Row],[ÜRÜN KODU]],'YMKODLARI '!$A$1:$K$348,5,0)," ")</f>
        <v xml:space="preserve"> </v>
      </c>
      <c r="S275" s="66" t="str">
        <f>IFERROR(VLOOKUP(Tablo5[[#This Row],[ÜRÜN KODU]],'YMKODLARI '!$A$1:$K$348,6,0)," ")</f>
        <v xml:space="preserve"> </v>
      </c>
      <c r="T275" s="63" t="str">
        <f>IFERROR(Tablo5[[#This Row],[YOLLUK HARİÇ BASKI GRAMI]]/Tablo5[[#This Row],[KALIP GÖZ ADEDİ]]," ")</f>
        <v xml:space="preserve"> </v>
      </c>
      <c r="U275" s="63" t="str">
        <f t="shared" si="30"/>
        <v xml:space="preserve"> </v>
      </c>
      <c r="V275" s="63"/>
      <c r="W275" s="63" t="str">
        <f t="shared" si="29"/>
        <v xml:space="preserve"> </v>
      </c>
      <c r="X275" s="13">
        <f t="shared" si="31"/>
        <v>24</v>
      </c>
      <c r="Y275" s="14">
        <f t="shared" si="32"/>
        <v>0</v>
      </c>
      <c r="Z275" s="63" t="str">
        <f t="shared" si="33"/>
        <v xml:space="preserve"> </v>
      </c>
      <c r="AA275" s="63" t="str">
        <f t="shared" si="34"/>
        <v xml:space="preserve"> </v>
      </c>
    </row>
    <row r="276" spans="3:27">
      <c r="C276" s="10" t="str">
        <f>IFERROR(VLOOKUP(Tablo5[[#This Row],[ÜRÜN KODU]],'YMKODLARI '!$A$1:$K$348,2,0)," ")</f>
        <v xml:space="preserve"> </v>
      </c>
      <c r="E276" s="63"/>
      <c r="H276" s="66" t="str">
        <f>IFERROR(VLOOKUP(Tablo5[[#This Row],[ÜRÜN KODU]],'YMKODLARI '!$A$1:$K$348,3,0)," ")</f>
        <v xml:space="preserve"> </v>
      </c>
      <c r="I276" s="66" t="str">
        <f>IFERROR(VLOOKUP(Tablo5[[#This Row],[ÜRÜN KODU]],'YMKODLARI '!$A$1:$K$348,4,0)," ")</f>
        <v xml:space="preserve"> </v>
      </c>
      <c r="J276" s="63"/>
      <c r="K276" s="66" t="str">
        <f>IFERROR(VLOOKUP(Tablo5[[#This Row],[ÜRÜN KODU]],'YMKODLARI '!$A$1:$K$348,9,0)," ")</f>
        <v xml:space="preserve"> </v>
      </c>
      <c r="L276" s="63" t="str">
        <f>IFERROR(VLOOKUP(Tablo5[[#This Row],[BOYA KODU]],Tablo14[#All],4,0)," ")</f>
        <v xml:space="preserve"> </v>
      </c>
      <c r="M276" s="63" t="str">
        <f>IFERROR(VLOOKUP(Tablo5[[#This Row],[BOYA KODU]],Tablo14[#All],6,0)," ")</f>
        <v xml:space="preserve"> </v>
      </c>
      <c r="N276" s="63" t="str">
        <f t="shared" si="28"/>
        <v xml:space="preserve"> </v>
      </c>
      <c r="O276" s="66" t="str">
        <f>IFERROR(VLOOKUP(Tablo5[[#This Row],[ÜRÜN KODU]],'YMKODLARI '!$A$1:$K$348,8,0)," ")</f>
        <v xml:space="preserve"> </v>
      </c>
      <c r="P276" s="63" t="str">
        <f>IFERROR(VLOOKUP(Tablo5[[#This Row],[HAMMADDE KODU]],Tablo1[#All],3,0)," ")</f>
        <v xml:space="preserve"> </v>
      </c>
      <c r="Q276" s="63" t="str">
        <f>IFERROR(VLOOKUP(Tablo5[[#This Row],[HAMMADDE KODU]],Tablo1[#All],4,0)," ")</f>
        <v xml:space="preserve"> </v>
      </c>
      <c r="R276" s="66" t="str">
        <f>IFERROR(VLOOKUP(Tablo5[[#This Row],[ÜRÜN KODU]],'YMKODLARI '!$A$1:$K$348,5,0)," ")</f>
        <v xml:space="preserve"> </v>
      </c>
      <c r="S276" s="66" t="str">
        <f>IFERROR(VLOOKUP(Tablo5[[#This Row],[ÜRÜN KODU]],'YMKODLARI '!$A$1:$K$348,6,0)," ")</f>
        <v xml:space="preserve"> </v>
      </c>
      <c r="T276" s="63" t="str">
        <f>IFERROR(Tablo5[[#This Row],[YOLLUK HARİÇ BASKI GRAMI]]/Tablo5[[#This Row],[KALIP GÖZ ADEDİ]]," ")</f>
        <v xml:space="preserve"> </v>
      </c>
      <c r="U276" s="63" t="str">
        <f t="shared" si="30"/>
        <v xml:space="preserve"> </v>
      </c>
      <c r="V276" s="63"/>
      <c r="W276" s="63" t="str">
        <f t="shared" si="29"/>
        <v xml:space="preserve"> </v>
      </c>
      <c r="X276" s="13">
        <f t="shared" si="31"/>
        <v>24</v>
      </c>
      <c r="Y276" s="14">
        <f t="shared" si="32"/>
        <v>0</v>
      </c>
      <c r="Z276" s="63" t="str">
        <f t="shared" si="33"/>
        <v xml:space="preserve"> </v>
      </c>
      <c r="AA276" s="63" t="str">
        <f t="shared" si="34"/>
        <v xml:space="preserve"> </v>
      </c>
    </row>
    <row r="277" spans="3:27">
      <c r="C277" s="10" t="str">
        <f>IFERROR(VLOOKUP(Tablo5[[#This Row],[ÜRÜN KODU]],'YMKODLARI '!$A$1:$K$348,2,0)," ")</f>
        <v xml:space="preserve"> </v>
      </c>
      <c r="E277" s="63"/>
      <c r="H277" s="66" t="str">
        <f>IFERROR(VLOOKUP(Tablo5[[#This Row],[ÜRÜN KODU]],'YMKODLARI '!$A$1:$K$348,3,0)," ")</f>
        <v xml:space="preserve"> </v>
      </c>
      <c r="I277" s="66" t="str">
        <f>IFERROR(VLOOKUP(Tablo5[[#This Row],[ÜRÜN KODU]],'YMKODLARI '!$A$1:$K$348,4,0)," ")</f>
        <v xml:space="preserve"> </v>
      </c>
      <c r="J277" s="63"/>
      <c r="K277" s="66" t="str">
        <f>IFERROR(VLOOKUP(Tablo5[[#This Row],[ÜRÜN KODU]],'YMKODLARI '!$A$1:$K$348,9,0)," ")</f>
        <v xml:space="preserve"> </v>
      </c>
      <c r="L277" s="63" t="str">
        <f>IFERROR(VLOOKUP(Tablo5[[#This Row],[BOYA KODU]],Tablo14[#All],4,0)," ")</f>
        <v xml:space="preserve"> </v>
      </c>
      <c r="M277" s="63" t="str">
        <f>IFERROR(VLOOKUP(Tablo5[[#This Row],[BOYA KODU]],Tablo14[#All],6,0)," ")</f>
        <v xml:space="preserve"> </v>
      </c>
      <c r="N277" s="63" t="str">
        <f t="shared" si="28"/>
        <v xml:space="preserve"> </v>
      </c>
      <c r="O277" s="66" t="str">
        <f>IFERROR(VLOOKUP(Tablo5[[#This Row],[ÜRÜN KODU]],'YMKODLARI '!$A$1:$K$348,8,0)," ")</f>
        <v xml:space="preserve"> </v>
      </c>
      <c r="P277" s="63" t="str">
        <f>IFERROR(VLOOKUP(Tablo5[[#This Row],[HAMMADDE KODU]],Tablo1[#All],3,0)," ")</f>
        <v xml:space="preserve"> </v>
      </c>
      <c r="Q277" s="63" t="str">
        <f>IFERROR(VLOOKUP(Tablo5[[#This Row],[HAMMADDE KODU]],Tablo1[#All],4,0)," ")</f>
        <v xml:space="preserve"> </v>
      </c>
      <c r="R277" s="66" t="str">
        <f>IFERROR(VLOOKUP(Tablo5[[#This Row],[ÜRÜN KODU]],'YMKODLARI '!$A$1:$K$348,5,0)," ")</f>
        <v xml:space="preserve"> </v>
      </c>
      <c r="S277" s="66" t="str">
        <f>IFERROR(VLOOKUP(Tablo5[[#This Row],[ÜRÜN KODU]],'YMKODLARI '!$A$1:$K$348,6,0)," ")</f>
        <v xml:space="preserve"> </v>
      </c>
      <c r="T277" s="63" t="str">
        <f>IFERROR(Tablo5[[#This Row],[YOLLUK HARİÇ BASKI GRAMI]]/Tablo5[[#This Row],[KALIP GÖZ ADEDİ]]," ")</f>
        <v xml:space="preserve"> </v>
      </c>
      <c r="U277" s="63" t="str">
        <f t="shared" si="30"/>
        <v xml:space="preserve"> </v>
      </c>
      <c r="V277" s="63"/>
      <c r="W277" s="63" t="str">
        <f t="shared" si="29"/>
        <v xml:space="preserve"> </v>
      </c>
      <c r="X277" s="13">
        <f t="shared" si="31"/>
        <v>24</v>
      </c>
      <c r="Y277" s="14">
        <f t="shared" si="32"/>
        <v>0</v>
      </c>
      <c r="Z277" s="63" t="str">
        <f t="shared" si="33"/>
        <v xml:space="preserve"> </v>
      </c>
      <c r="AA277" s="63" t="str">
        <f t="shared" si="34"/>
        <v xml:space="preserve"> </v>
      </c>
    </row>
    <row r="278" spans="3:27">
      <c r="C278" s="10" t="str">
        <f>IFERROR(VLOOKUP(Tablo5[[#This Row],[ÜRÜN KODU]],'YMKODLARI '!$A$1:$K$348,2,0)," ")</f>
        <v xml:space="preserve"> </v>
      </c>
      <c r="E278" s="63"/>
      <c r="H278" s="66" t="str">
        <f>IFERROR(VLOOKUP(Tablo5[[#This Row],[ÜRÜN KODU]],'YMKODLARI '!$A$1:$K$348,3,0)," ")</f>
        <v xml:space="preserve"> </v>
      </c>
      <c r="I278" s="66" t="str">
        <f>IFERROR(VLOOKUP(Tablo5[[#This Row],[ÜRÜN KODU]],'YMKODLARI '!$A$1:$K$348,4,0)," ")</f>
        <v xml:space="preserve"> </v>
      </c>
      <c r="J278" s="63"/>
      <c r="K278" s="66" t="str">
        <f>IFERROR(VLOOKUP(Tablo5[[#This Row],[ÜRÜN KODU]],'YMKODLARI '!$A$1:$K$348,9,0)," ")</f>
        <v xml:space="preserve"> </v>
      </c>
      <c r="L278" s="63" t="str">
        <f>IFERROR(VLOOKUP(Tablo5[[#This Row],[BOYA KODU]],Tablo14[#All],4,0)," ")</f>
        <v xml:space="preserve"> </v>
      </c>
      <c r="M278" s="63" t="str">
        <f>IFERROR(VLOOKUP(Tablo5[[#This Row],[BOYA KODU]],Tablo14[#All],6,0)," ")</f>
        <v xml:space="preserve"> </v>
      </c>
      <c r="N278" s="63" t="str">
        <f t="shared" si="28"/>
        <v xml:space="preserve"> </v>
      </c>
      <c r="O278" s="66" t="str">
        <f>IFERROR(VLOOKUP(Tablo5[[#This Row],[ÜRÜN KODU]],'YMKODLARI '!$A$1:$K$348,8,0)," ")</f>
        <v xml:space="preserve"> </v>
      </c>
      <c r="P278" s="63" t="str">
        <f>IFERROR(VLOOKUP(Tablo5[[#This Row],[HAMMADDE KODU]],Tablo1[#All],3,0)," ")</f>
        <v xml:space="preserve"> </v>
      </c>
      <c r="Q278" s="63" t="str">
        <f>IFERROR(VLOOKUP(Tablo5[[#This Row],[HAMMADDE KODU]],Tablo1[#All],4,0)," ")</f>
        <v xml:space="preserve"> </v>
      </c>
      <c r="R278" s="66" t="str">
        <f>IFERROR(VLOOKUP(Tablo5[[#This Row],[ÜRÜN KODU]],'YMKODLARI '!$A$1:$K$348,5,0)," ")</f>
        <v xml:space="preserve"> </v>
      </c>
      <c r="S278" s="66" t="str">
        <f>IFERROR(VLOOKUP(Tablo5[[#This Row],[ÜRÜN KODU]],'YMKODLARI '!$A$1:$K$348,6,0)," ")</f>
        <v xml:space="preserve"> </v>
      </c>
      <c r="T278" s="63" t="str">
        <f>IFERROR(Tablo5[[#This Row],[YOLLUK HARİÇ BASKI GRAMI]]/Tablo5[[#This Row],[KALIP GÖZ ADEDİ]]," ")</f>
        <v xml:space="preserve"> </v>
      </c>
      <c r="U278" s="63" t="str">
        <f t="shared" si="30"/>
        <v xml:space="preserve"> </v>
      </c>
      <c r="V278" s="63"/>
      <c r="W278" s="63" t="str">
        <f t="shared" si="29"/>
        <v xml:space="preserve"> </v>
      </c>
      <c r="X278" s="13">
        <f t="shared" si="31"/>
        <v>24</v>
      </c>
      <c r="Y278" s="14">
        <f t="shared" si="32"/>
        <v>0</v>
      </c>
      <c r="Z278" s="63" t="str">
        <f t="shared" si="33"/>
        <v xml:space="preserve"> </v>
      </c>
      <c r="AA278" s="63" t="str">
        <f t="shared" si="34"/>
        <v xml:space="preserve"> </v>
      </c>
    </row>
    <row r="279" spans="3:27">
      <c r="C279" s="10" t="str">
        <f>IFERROR(VLOOKUP(Tablo5[[#This Row],[ÜRÜN KODU]],'YMKODLARI '!$A$1:$K$348,2,0)," ")</f>
        <v xml:space="preserve"> </v>
      </c>
      <c r="E279" s="63"/>
      <c r="H279" s="66" t="str">
        <f>IFERROR(VLOOKUP(Tablo5[[#This Row],[ÜRÜN KODU]],'YMKODLARI '!$A$1:$K$348,3,0)," ")</f>
        <v xml:space="preserve"> </v>
      </c>
      <c r="I279" s="66" t="str">
        <f>IFERROR(VLOOKUP(Tablo5[[#This Row],[ÜRÜN KODU]],'YMKODLARI '!$A$1:$K$348,4,0)," ")</f>
        <v xml:space="preserve"> </v>
      </c>
      <c r="J279" s="63"/>
      <c r="K279" s="66" t="str">
        <f>IFERROR(VLOOKUP(Tablo5[[#This Row],[ÜRÜN KODU]],'YMKODLARI '!$A$1:$K$348,9,0)," ")</f>
        <v xml:space="preserve"> </v>
      </c>
      <c r="L279" s="63" t="str">
        <f>IFERROR(VLOOKUP(Tablo5[[#This Row],[BOYA KODU]],Tablo14[#All],4,0)," ")</f>
        <v xml:space="preserve"> </v>
      </c>
      <c r="M279" s="63" t="str">
        <f>IFERROR(VLOOKUP(Tablo5[[#This Row],[BOYA KODU]],Tablo14[#All],6,0)," ")</f>
        <v xml:space="preserve"> </v>
      </c>
      <c r="N279" s="63" t="str">
        <f t="shared" si="28"/>
        <v xml:space="preserve"> </v>
      </c>
      <c r="O279" s="66" t="str">
        <f>IFERROR(VLOOKUP(Tablo5[[#This Row],[ÜRÜN KODU]],'YMKODLARI '!$A$1:$K$348,8,0)," ")</f>
        <v xml:space="preserve"> </v>
      </c>
      <c r="P279" s="63" t="str">
        <f>IFERROR(VLOOKUP(Tablo5[[#This Row],[HAMMADDE KODU]],Tablo1[#All],3,0)," ")</f>
        <v xml:space="preserve"> </v>
      </c>
      <c r="Q279" s="63" t="str">
        <f>IFERROR(VLOOKUP(Tablo5[[#This Row],[HAMMADDE KODU]],Tablo1[#All],4,0)," ")</f>
        <v xml:space="preserve"> </v>
      </c>
      <c r="R279" s="66" t="str">
        <f>IFERROR(VLOOKUP(Tablo5[[#This Row],[ÜRÜN KODU]],'YMKODLARI '!$A$1:$K$348,5,0)," ")</f>
        <v xml:space="preserve"> </v>
      </c>
      <c r="S279" s="66" t="str">
        <f>IFERROR(VLOOKUP(Tablo5[[#This Row],[ÜRÜN KODU]],'YMKODLARI '!$A$1:$K$348,6,0)," ")</f>
        <v xml:space="preserve"> </v>
      </c>
      <c r="T279" s="63" t="str">
        <f>IFERROR(Tablo5[[#This Row],[YOLLUK HARİÇ BASKI GRAMI]]/Tablo5[[#This Row],[KALIP GÖZ ADEDİ]]," ")</f>
        <v xml:space="preserve"> </v>
      </c>
      <c r="U279" s="63" t="str">
        <f t="shared" si="30"/>
        <v xml:space="preserve"> </v>
      </c>
      <c r="V279" s="63"/>
      <c r="W279" s="63" t="str">
        <f t="shared" si="29"/>
        <v xml:space="preserve"> </v>
      </c>
      <c r="X279" s="13">
        <f t="shared" si="31"/>
        <v>24</v>
      </c>
      <c r="Y279" s="14">
        <f t="shared" si="32"/>
        <v>0</v>
      </c>
      <c r="Z279" s="63" t="str">
        <f t="shared" si="33"/>
        <v xml:space="preserve"> </v>
      </c>
      <c r="AA279" s="63" t="str">
        <f t="shared" si="34"/>
        <v xml:space="preserve"> </v>
      </c>
    </row>
    <row r="280" spans="3:27">
      <c r="C280" s="10" t="str">
        <f>IFERROR(VLOOKUP(Tablo5[[#This Row],[ÜRÜN KODU]],'YMKODLARI '!$A$1:$K$348,2,0)," ")</f>
        <v xml:space="preserve"> </v>
      </c>
      <c r="E280" s="63"/>
      <c r="H280" s="66" t="str">
        <f>IFERROR(VLOOKUP(Tablo5[[#This Row],[ÜRÜN KODU]],'YMKODLARI '!$A$1:$K$348,3,0)," ")</f>
        <v xml:space="preserve"> </v>
      </c>
      <c r="I280" s="66" t="str">
        <f>IFERROR(VLOOKUP(Tablo5[[#This Row],[ÜRÜN KODU]],'YMKODLARI '!$A$1:$K$348,4,0)," ")</f>
        <v xml:space="preserve"> </v>
      </c>
      <c r="J280" s="63"/>
      <c r="K280" s="66" t="str">
        <f>IFERROR(VLOOKUP(Tablo5[[#This Row],[ÜRÜN KODU]],'YMKODLARI '!$A$1:$K$348,9,0)," ")</f>
        <v xml:space="preserve"> </v>
      </c>
      <c r="L280" s="63" t="str">
        <f>IFERROR(VLOOKUP(Tablo5[[#This Row],[BOYA KODU]],Tablo14[#All],4,0)," ")</f>
        <v xml:space="preserve"> </v>
      </c>
      <c r="M280" s="63" t="str">
        <f>IFERROR(VLOOKUP(Tablo5[[#This Row],[BOYA KODU]],Tablo14[#All],6,0)," ")</f>
        <v xml:space="preserve"> </v>
      </c>
      <c r="N280" s="63" t="str">
        <f t="shared" si="28"/>
        <v xml:space="preserve"> </v>
      </c>
      <c r="O280" s="66" t="str">
        <f>IFERROR(VLOOKUP(Tablo5[[#This Row],[ÜRÜN KODU]],'YMKODLARI '!$A$1:$K$348,8,0)," ")</f>
        <v xml:space="preserve"> </v>
      </c>
      <c r="P280" s="63" t="str">
        <f>IFERROR(VLOOKUP(Tablo5[[#This Row],[HAMMADDE KODU]],Tablo1[#All],3,0)," ")</f>
        <v xml:space="preserve"> </v>
      </c>
      <c r="Q280" s="63" t="str">
        <f>IFERROR(VLOOKUP(Tablo5[[#This Row],[HAMMADDE KODU]],Tablo1[#All],4,0)," ")</f>
        <v xml:space="preserve"> </v>
      </c>
      <c r="R280" s="66" t="str">
        <f>IFERROR(VLOOKUP(Tablo5[[#This Row],[ÜRÜN KODU]],'YMKODLARI '!$A$1:$K$348,5,0)," ")</f>
        <v xml:space="preserve"> </v>
      </c>
      <c r="S280" s="66" t="str">
        <f>IFERROR(VLOOKUP(Tablo5[[#This Row],[ÜRÜN KODU]],'YMKODLARI '!$A$1:$K$348,6,0)," ")</f>
        <v xml:space="preserve"> </v>
      </c>
      <c r="T280" s="63" t="str">
        <f>IFERROR(Tablo5[[#This Row],[YOLLUK HARİÇ BASKI GRAMI]]/Tablo5[[#This Row],[KALIP GÖZ ADEDİ]]," ")</f>
        <v xml:space="preserve"> </v>
      </c>
      <c r="U280" s="63" t="str">
        <f t="shared" si="30"/>
        <v xml:space="preserve"> </v>
      </c>
      <c r="V280" s="63"/>
      <c r="W280" s="63" t="str">
        <f t="shared" si="29"/>
        <v xml:space="preserve"> </v>
      </c>
      <c r="X280" s="13">
        <f t="shared" si="31"/>
        <v>24</v>
      </c>
      <c r="Y280" s="14">
        <f t="shared" si="32"/>
        <v>0</v>
      </c>
      <c r="Z280" s="63" t="str">
        <f t="shared" si="33"/>
        <v xml:space="preserve"> </v>
      </c>
      <c r="AA280" s="63" t="str">
        <f t="shared" si="34"/>
        <v xml:space="preserve"> </v>
      </c>
    </row>
    <row r="281" spans="3:27">
      <c r="C281" s="10" t="str">
        <f>IFERROR(VLOOKUP(Tablo5[[#This Row],[ÜRÜN KODU]],'YMKODLARI '!$A$1:$K$348,2,0)," ")</f>
        <v xml:space="preserve"> </v>
      </c>
      <c r="E281" s="63"/>
      <c r="H281" s="66" t="str">
        <f>IFERROR(VLOOKUP(Tablo5[[#This Row],[ÜRÜN KODU]],'YMKODLARI '!$A$1:$K$348,3,0)," ")</f>
        <v xml:space="preserve"> </v>
      </c>
      <c r="I281" s="66" t="str">
        <f>IFERROR(VLOOKUP(Tablo5[[#This Row],[ÜRÜN KODU]],'YMKODLARI '!$A$1:$K$348,4,0)," ")</f>
        <v xml:space="preserve"> </v>
      </c>
      <c r="J281" s="63"/>
      <c r="K281" s="66" t="str">
        <f>IFERROR(VLOOKUP(Tablo5[[#This Row],[ÜRÜN KODU]],'YMKODLARI '!$A$1:$K$348,9,0)," ")</f>
        <v xml:space="preserve"> </v>
      </c>
      <c r="L281" s="63" t="str">
        <f>IFERROR(VLOOKUP(Tablo5[[#This Row],[BOYA KODU]],Tablo14[#All],4,0)," ")</f>
        <v xml:space="preserve"> </v>
      </c>
      <c r="M281" s="63" t="str">
        <f>IFERROR(VLOOKUP(Tablo5[[#This Row],[BOYA KODU]],Tablo14[#All],6,0)," ")</f>
        <v xml:space="preserve"> </v>
      </c>
      <c r="N281" s="63" t="str">
        <f t="shared" si="28"/>
        <v xml:space="preserve"> </v>
      </c>
      <c r="O281" s="66" t="str">
        <f>IFERROR(VLOOKUP(Tablo5[[#This Row],[ÜRÜN KODU]],'YMKODLARI '!$A$1:$K$348,8,0)," ")</f>
        <v xml:space="preserve"> </v>
      </c>
      <c r="P281" s="63" t="str">
        <f>IFERROR(VLOOKUP(Tablo5[[#This Row],[HAMMADDE KODU]],Tablo1[#All],3,0)," ")</f>
        <v xml:space="preserve"> </v>
      </c>
      <c r="Q281" s="63" t="str">
        <f>IFERROR(VLOOKUP(Tablo5[[#This Row],[HAMMADDE KODU]],Tablo1[#All],4,0)," ")</f>
        <v xml:space="preserve"> </v>
      </c>
      <c r="R281" s="66" t="str">
        <f>IFERROR(VLOOKUP(Tablo5[[#This Row],[ÜRÜN KODU]],'YMKODLARI '!$A$1:$K$348,5,0)," ")</f>
        <v xml:space="preserve"> </v>
      </c>
      <c r="S281" s="66" t="str">
        <f>IFERROR(VLOOKUP(Tablo5[[#This Row],[ÜRÜN KODU]],'YMKODLARI '!$A$1:$K$348,6,0)," ")</f>
        <v xml:space="preserve"> </v>
      </c>
      <c r="T281" s="63" t="str">
        <f>IFERROR(Tablo5[[#This Row],[YOLLUK HARİÇ BASKI GRAMI]]/Tablo5[[#This Row],[KALIP GÖZ ADEDİ]]," ")</f>
        <v xml:space="preserve"> </v>
      </c>
      <c r="U281" s="63" t="str">
        <f t="shared" si="30"/>
        <v xml:space="preserve"> </v>
      </c>
      <c r="V281" s="63"/>
      <c r="W281" s="63" t="str">
        <f t="shared" si="29"/>
        <v xml:space="preserve"> </v>
      </c>
      <c r="X281" s="13">
        <f t="shared" si="31"/>
        <v>24</v>
      </c>
      <c r="Y281" s="14">
        <f t="shared" si="32"/>
        <v>0</v>
      </c>
      <c r="Z281" s="63" t="str">
        <f t="shared" si="33"/>
        <v xml:space="preserve"> </v>
      </c>
      <c r="AA281" s="63" t="str">
        <f t="shared" si="34"/>
        <v xml:space="preserve"> </v>
      </c>
    </row>
    <row r="282" spans="3:27">
      <c r="C282" s="10" t="str">
        <f>IFERROR(VLOOKUP(Tablo5[[#This Row],[ÜRÜN KODU]],'YMKODLARI '!$A$1:$K$348,2,0)," ")</f>
        <v xml:space="preserve"> </v>
      </c>
      <c r="E282" s="63"/>
      <c r="H282" s="66" t="str">
        <f>IFERROR(VLOOKUP(Tablo5[[#This Row],[ÜRÜN KODU]],'YMKODLARI '!$A$1:$K$348,3,0)," ")</f>
        <v xml:space="preserve"> </v>
      </c>
      <c r="I282" s="66" t="str">
        <f>IFERROR(VLOOKUP(Tablo5[[#This Row],[ÜRÜN KODU]],'YMKODLARI '!$A$1:$K$348,4,0)," ")</f>
        <v xml:space="preserve"> </v>
      </c>
      <c r="J282" s="63"/>
      <c r="K282" s="66" t="str">
        <f>IFERROR(VLOOKUP(Tablo5[[#This Row],[ÜRÜN KODU]],'YMKODLARI '!$A$1:$K$348,9,0)," ")</f>
        <v xml:space="preserve"> </v>
      </c>
      <c r="L282" s="63" t="str">
        <f>IFERROR(VLOOKUP(Tablo5[[#This Row],[BOYA KODU]],Tablo14[#All],4,0)," ")</f>
        <v xml:space="preserve"> </v>
      </c>
      <c r="M282" s="63" t="str">
        <f>IFERROR(VLOOKUP(Tablo5[[#This Row],[BOYA KODU]],Tablo14[#All],6,0)," ")</f>
        <v xml:space="preserve"> </v>
      </c>
      <c r="N282" s="63" t="str">
        <f t="shared" si="28"/>
        <v xml:space="preserve"> </v>
      </c>
      <c r="O282" s="66" t="str">
        <f>IFERROR(VLOOKUP(Tablo5[[#This Row],[ÜRÜN KODU]],'YMKODLARI '!$A$1:$K$348,8,0)," ")</f>
        <v xml:space="preserve"> </v>
      </c>
      <c r="P282" s="63" t="str">
        <f>IFERROR(VLOOKUP(Tablo5[[#This Row],[HAMMADDE KODU]],Tablo1[#All],3,0)," ")</f>
        <v xml:space="preserve"> </v>
      </c>
      <c r="Q282" s="63" t="str">
        <f>IFERROR(VLOOKUP(Tablo5[[#This Row],[HAMMADDE KODU]],Tablo1[#All],4,0)," ")</f>
        <v xml:space="preserve"> </v>
      </c>
      <c r="R282" s="66" t="str">
        <f>IFERROR(VLOOKUP(Tablo5[[#This Row],[ÜRÜN KODU]],'YMKODLARI '!$A$1:$K$348,5,0)," ")</f>
        <v xml:space="preserve"> </v>
      </c>
      <c r="S282" s="66" t="str">
        <f>IFERROR(VLOOKUP(Tablo5[[#This Row],[ÜRÜN KODU]],'YMKODLARI '!$A$1:$K$348,6,0)," ")</f>
        <v xml:space="preserve"> </v>
      </c>
      <c r="T282" s="63" t="str">
        <f>IFERROR(Tablo5[[#This Row],[YOLLUK HARİÇ BASKI GRAMI]]/Tablo5[[#This Row],[KALIP GÖZ ADEDİ]]," ")</f>
        <v xml:space="preserve"> </v>
      </c>
      <c r="U282" s="63" t="str">
        <f t="shared" si="30"/>
        <v xml:space="preserve"> </v>
      </c>
      <c r="V282" s="63"/>
      <c r="W282" s="63" t="str">
        <f t="shared" si="29"/>
        <v xml:space="preserve"> </v>
      </c>
      <c r="X282" s="13">
        <f t="shared" si="31"/>
        <v>24</v>
      </c>
      <c r="Y282" s="14">
        <f t="shared" si="32"/>
        <v>0</v>
      </c>
      <c r="Z282" s="63" t="str">
        <f t="shared" si="33"/>
        <v xml:space="preserve"> </v>
      </c>
      <c r="AA282" s="63" t="str">
        <f t="shared" si="34"/>
        <v xml:space="preserve"> </v>
      </c>
    </row>
    <row r="283" spans="3:27">
      <c r="C283" s="10" t="str">
        <f>IFERROR(VLOOKUP(Tablo5[[#This Row],[ÜRÜN KODU]],'YMKODLARI '!$A$1:$K$348,2,0)," ")</f>
        <v xml:space="preserve"> </v>
      </c>
      <c r="E283" s="63"/>
      <c r="H283" s="66" t="str">
        <f>IFERROR(VLOOKUP(Tablo5[[#This Row],[ÜRÜN KODU]],'YMKODLARI '!$A$1:$K$348,3,0)," ")</f>
        <v xml:space="preserve"> </v>
      </c>
      <c r="I283" s="66" t="str">
        <f>IFERROR(VLOOKUP(Tablo5[[#This Row],[ÜRÜN KODU]],'YMKODLARI '!$A$1:$K$348,4,0)," ")</f>
        <v xml:space="preserve"> </v>
      </c>
      <c r="J283" s="63"/>
      <c r="K283" s="66" t="str">
        <f>IFERROR(VLOOKUP(Tablo5[[#This Row],[ÜRÜN KODU]],'YMKODLARI '!$A$1:$K$348,9,0)," ")</f>
        <v xml:space="preserve"> </v>
      </c>
      <c r="L283" s="63" t="str">
        <f>IFERROR(VLOOKUP(Tablo5[[#This Row],[BOYA KODU]],Tablo14[#All],4,0)," ")</f>
        <v xml:space="preserve"> </v>
      </c>
      <c r="M283" s="63" t="str">
        <f>IFERROR(VLOOKUP(Tablo5[[#This Row],[BOYA KODU]],Tablo14[#All],6,0)," ")</f>
        <v xml:space="preserve"> </v>
      </c>
      <c r="N283" s="63" t="str">
        <f t="shared" si="28"/>
        <v xml:space="preserve"> </v>
      </c>
      <c r="O283" s="66" t="str">
        <f>IFERROR(VLOOKUP(Tablo5[[#This Row],[ÜRÜN KODU]],'YMKODLARI '!$A$1:$K$348,8,0)," ")</f>
        <v xml:space="preserve"> </v>
      </c>
      <c r="P283" s="63" t="str">
        <f>IFERROR(VLOOKUP(Tablo5[[#This Row],[HAMMADDE KODU]],Tablo1[#All],3,0)," ")</f>
        <v xml:space="preserve"> </v>
      </c>
      <c r="Q283" s="63" t="str">
        <f>IFERROR(VLOOKUP(Tablo5[[#This Row],[HAMMADDE KODU]],Tablo1[#All],4,0)," ")</f>
        <v xml:space="preserve"> </v>
      </c>
      <c r="R283" s="66" t="str">
        <f>IFERROR(VLOOKUP(Tablo5[[#This Row],[ÜRÜN KODU]],'YMKODLARI '!$A$1:$K$348,5,0)," ")</f>
        <v xml:space="preserve"> </v>
      </c>
      <c r="S283" s="66" t="str">
        <f>IFERROR(VLOOKUP(Tablo5[[#This Row],[ÜRÜN KODU]],'YMKODLARI '!$A$1:$K$348,6,0)," ")</f>
        <v xml:space="preserve"> </v>
      </c>
      <c r="T283" s="63" t="str">
        <f>IFERROR(Tablo5[[#This Row],[YOLLUK HARİÇ BASKI GRAMI]]/Tablo5[[#This Row],[KALIP GÖZ ADEDİ]]," ")</f>
        <v xml:space="preserve"> </v>
      </c>
      <c r="U283" s="63" t="str">
        <f t="shared" si="30"/>
        <v xml:space="preserve"> </v>
      </c>
      <c r="V283" s="63"/>
      <c r="W283" s="63" t="str">
        <f t="shared" si="29"/>
        <v xml:space="preserve"> </v>
      </c>
      <c r="X283" s="13">
        <f t="shared" si="31"/>
        <v>24</v>
      </c>
      <c r="Y283" s="14">
        <f t="shared" si="32"/>
        <v>0</v>
      </c>
      <c r="Z283" s="63" t="str">
        <f t="shared" si="33"/>
        <v xml:space="preserve"> </v>
      </c>
      <c r="AA283" s="63" t="str">
        <f t="shared" si="34"/>
        <v xml:space="preserve"> </v>
      </c>
    </row>
    <row r="284" spans="3:27">
      <c r="C284" s="10" t="str">
        <f>IFERROR(VLOOKUP(Tablo5[[#This Row],[ÜRÜN KODU]],'YMKODLARI '!$A$1:$K$348,2,0)," ")</f>
        <v xml:space="preserve"> </v>
      </c>
      <c r="E284" s="63"/>
      <c r="H284" s="66" t="str">
        <f>IFERROR(VLOOKUP(Tablo5[[#This Row],[ÜRÜN KODU]],'YMKODLARI '!$A$1:$K$348,3,0)," ")</f>
        <v xml:space="preserve"> </v>
      </c>
      <c r="I284" s="66" t="str">
        <f>IFERROR(VLOOKUP(Tablo5[[#This Row],[ÜRÜN KODU]],'YMKODLARI '!$A$1:$K$348,4,0)," ")</f>
        <v xml:space="preserve"> </v>
      </c>
      <c r="J284" s="63"/>
      <c r="K284" s="66" t="str">
        <f>IFERROR(VLOOKUP(Tablo5[[#This Row],[ÜRÜN KODU]],'YMKODLARI '!$A$1:$K$348,9,0)," ")</f>
        <v xml:space="preserve"> </v>
      </c>
      <c r="L284" s="63" t="str">
        <f>IFERROR(VLOOKUP(Tablo5[[#This Row],[BOYA KODU]],Tablo14[#All],4,0)," ")</f>
        <v xml:space="preserve"> </v>
      </c>
      <c r="M284" s="63" t="str">
        <f>IFERROR(VLOOKUP(Tablo5[[#This Row],[BOYA KODU]],Tablo14[#All],6,0)," ")</f>
        <v xml:space="preserve"> </v>
      </c>
      <c r="N284" s="63" t="str">
        <f t="shared" si="28"/>
        <v xml:space="preserve"> </v>
      </c>
      <c r="O284" s="66" t="str">
        <f>IFERROR(VLOOKUP(Tablo5[[#This Row],[ÜRÜN KODU]],'YMKODLARI '!$A$1:$K$348,8,0)," ")</f>
        <v xml:space="preserve"> </v>
      </c>
      <c r="P284" s="63" t="str">
        <f>IFERROR(VLOOKUP(Tablo5[[#This Row],[HAMMADDE KODU]],Tablo1[#All],3,0)," ")</f>
        <v xml:space="preserve"> </v>
      </c>
      <c r="Q284" s="63" t="str">
        <f>IFERROR(VLOOKUP(Tablo5[[#This Row],[HAMMADDE KODU]],Tablo1[#All],4,0)," ")</f>
        <v xml:space="preserve"> </v>
      </c>
      <c r="R284" s="66" t="str">
        <f>IFERROR(VLOOKUP(Tablo5[[#This Row],[ÜRÜN KODU]],'YMKODLARI '!$A$1:$K$348,5,0)," ")</f>
        <v xml:space="preserve"> </v>
      </c>
      <c r="S284" s="66" t="str">
        <f>IFERROR(VLOOKUP(Tablo5[[#This Row],[ÜRÜN KODU]],'YMKODLARI '!$A$1:$K$348,6,0)," ")</f>
        <v xml:space="preserve"> </v>
      </c>
      <c r="T284" s="63" t="str">
        <f>IFERROR(Tablo5[[#This Row],[YOLLUK HARİÇ BASKI GRAMI]]/Tablo5[[#This Row],[KALIP GÖZ ADEDİ]]," ")</f>
        <v xml:space="preserve"> </v>
      </c>
      <c r="U284" s="63" t="str">
        <f t="shared" si="30"/>
        <v xml:space="preserve"> </v>
      </c>
      <c r="V284" s="63"/>
      <c r="W284" s="63" t="str">
        <f t="shared" si="29"/>
        <v xml:space="preserve"> </v>
      </c>
      <c r="X284" s="13">
        <f t="shared" si="31"/>
        <v>24</v>
      </c>
      <c r="Y284" s="14">
        <f t="shared" si="32"/>
        <v>0</v>
      </c>
      <c r="Z284" s="63" t="str">
        <f t="shared" si="33"/>
        <v xml:space="preserve"> </v>
      </c>
      <c r="AA284" s="63" t="str">
        <f t="shared" si="34"/>
        <v xml:space="preserve"> </v>
      </c>
    </row>
    <row r="285" spans="3:27">
      <c r="C285" s="10" t="str">
        <f>IFERROR(VLOOKUP(Tablo5[[#This Row],[ÜRÜN KODU]],'YMKODLARI '!$A$1:$K$348,2,0)," ")</f>
        <v xml:space="preserve"> </v>
      </c>
      <c r="E285" s="63"/>
      <c r="H285" s="66" t="str">
        <f>IFERROR(VLOOKUP(Tablo5[[#This Row],[ÜRÜN KODU]],'YMKODLARI '!$A$1:$K$348,3,0)," ")</f>
        <v xml:space="preserve"> </v>
      </c>
      <c r="I285" s="66" t="str">
        <f>IFERROR(VLOOKUP(Tablo5[[#This Row],[ÜRÜN KODU]],'YMKODLARI '!$A$1:$K$348,4,0)," ")</f>
        <v xml:space="preserve"> </v>
      </c>
      <c r="J285" s="63"/>
      <c r="K285" s="66" t="str">
        <f>IFERROR(VLOOKUP(Tablo5[[#This Row],[ÜRÜN KODU]],'YMKODLARI '!$A$1:$K$348,9,0)," ")</f>
        <v xml:space="preserve"> </v>
      </c>
      <c r="L285" s="63" t="str">
        <f>IFERROR(VLOOKUP(Tablo5[[#This Row],[BOYA KODU]],Tablo14[#All],4,0)," ")</f>
        <v xml:space="preserve"> </v>
      </c>
      <c r="M285" s="63" t="str">
        <f>IFERROR(VLOOKUP(Tablo5[[#This Row],[BOYA KODU]],Tablo14[#All],6,0)," ")</f>
        <v xml:space="preserve"> </v>
      </c>
      <c r="N285" s="63" t="str">
        <f t="shared" si="28"/>
        <v xml:space="preserve"> </v>
      </c>
      <c r="O285" s="66" t="str">
        <f>IFERROR(VLOOKUP(Tablo5[[#This Row],[ÜRÜN KODU]],'YMKODLARI '!$A$1:$K$348,8,0)," ")</f>
        <v xml:space="preserve"> </v>
      </c>
      <c r="P285" s="63" t="str">
        <f>IFERROR(VLOOKUP(Tablo5[[#This Row],[HAMMADDE KODU]],Tablo1[#All],3,0)," ")</f>
        <v xml:space="preserve"> </v>
      </c>
      <c r="Q285" s="63" t="str">
        <f>IFERROR(VLOOKUP(Tablo5[[#This Row],[HAMMADDE KODU]],Tablo1[#All],4,0)," ")</f>
        <v xml:space="preserve"> </v>
      </c>
      <c r="R285" s="66" t="str">
        <f>IFERROR(VLOOKUP(Tablo5[[#This Row],[ÜRÜN KODU]],'YMKODLARI '!$A$1:$K$348,5,0)," ")</f>
        <v xml:space="preserve"> </v>
      </c>
      <c r="S285" s="66" t="str">
        <f>IFERROR(VLOOKUP(Tablo5[[#This Row],[ÜRÜN KODU]],'YMKODLARI '!$A$1:$K$348,6,0)," ")</f>
        <v xml:space="preserve"> </v>
      </c>
      <c r="T285" s="63" t="str">
        <f>IFERROR(Tablo5[[#This Row],[YOLLUK HARİÇ BASKI GRAMI]]/Tablo5[[#This Row],[KALIP GÖZ ADEDİ]]," ")</f>
        <v xml:space="preserve"> </v>
      </c>
      <c r="U285" s="63" t="str">
        <f t="shared" si="30"/>
        <v xml:space="preserve"> </v>
      </c>
      <c r="V285" s="63"/>
      <c r="W285" s="63" t="str">
        <f t="shared" si="29"/>
        <v xml:space="preserve"> </v>
      </c>
      <c r="X285" s="13">
        <f t="shared" si="31"/>
        <v>24</v>
      </c>
      <c r="Y285" s="14">
        <f t="shared" si="32"/>
        <v>0</v>
      </c>
      <c r="Z285" s="63" t="str">
        <f t="shared" si="33"/>
        <v xml:space="preserve"> </v>
      </c>
      <c r="AA285" s="63" t="str">
        <f t="shared" si="34"/>
        <v xml:space="preserve"> </v>
      </c>
    </row>
    <row r="286" spans="3:27">
      <c r="C286" s="10" t="str">
        <f>IFERROR(VLOOKUP(Tablo5[[#This Row],[ÜRÜN KODU]],'YMKODLARI '!$A$1:$K$348,2,0)," ")</f>
        <v xml:space="preserve"> </v>
      </c>
      <c r="E286" s="63"/>
      <c r="H286" s="66" t="str">
        <f>IFERROR(VLOOKUP(Tablo5[[#This Row],[ÜRÜN KODU]],'YMKODLARI '!$A$1:$K$348,3,0)," ")</f>
        <v xml:space="preserve"> </v>
      </c>
      <c r="I286" s="66" t="str">
        <f>IFERROR(VLOOKUP(Tablo5[[#This Row],[ÜRÜN KODU]],'YMKODLARI '!$A$1:$K$348,4,0)," ")</f>
        <v xml:space="preserve"> </v>
      </c>
      <c r="J286" s="63"/>
      <c r="K286" s="66" t="str">
        <f>IFERROR(VLOOKUP(Tablo5[[#This Row],[ÜRÜN KODU]],'YMKODLARI '!$A$1:$K$348,9,0)," ")</f>
        <v xml:space="preserve"> </v>
      </c>
      <c r="L286" s="63" t="str">
        <f>IFERROR(VLOOKUP(Tablo5[[#This Row],[BOYA KODU]],Tablo14[#All],4,0)," ")</f>
        <v xml:space="preserve"> </v>
      </c>
      <c r="M286" s="63" t="str">
        <f>IFERROR(VLOOKUP(Tablo5[[#This Row],[BOYA KODU]],Tablo14[#All],6,0)," ")</f>
        <v xml:space="preserve"> </v>
      </c>
      <c r="N286" s="63" t="str">
        <f t="shared" si="28"/>
        <v xml:space="preserve"> </v>
      </c>
      <c r="O286" s="66" t="str">
        <f>IFERROR(VLOOKUP(Tablo5[[#This Row],[ÜRÜN KODU]],'YMKODLARI '!$A$1:$K$348,8,0)," ")</f>
        <v xml:space="preserve"> </v>
      </c>
      <c r="P286" s="63" t="str">
        <f>IFERROR(VLOOKUP(Tablo5[[#This Row],[HAMMADDE KODU]],Tablo1[#All],3,0)," ")</f>
        <v xml:space="preserve"> </v>
      </c>
      <c r="Q286" s="63" t="str">
        <f>IFERROR(VLOOKUP(Tablo5[[#This Row],[HAMMADDE KODU]],Tablo1[#All],4,0)," ")</f>
        <v xml:space="preserve"> </v>
      </c>
      <c r="R286" s="66" t="str">
        <f>IFERROR(VLOOKUP(Tablo5[[#This Row],[ÜRÜN KODU]],'YMKODLARI '!$A$1:$K$348,5,0)," ")</f>
        <v xml:space="preserve"> </v>
      </c>
      <c r="S286" s="66" t="str">
        <f>IFERROR(VLOOKUP(Tablo5[[#This Row],[ÜRÜN KODU]],'YMKODLARI '!$A$1:$K$348,6,0)," ")</f>
        <v xml:space="preserve"> </v>
      </c>
      <c r="T286" s="63" t="str">
        <f>IFERROR(Tablo5[[#This Row],[YOLLUK HARİÇ BASKI GRAMI]]/Tablo5[[#This Row],[KALIP GÖZ ADEDİ]]," ")</f>
        <v xml:space="preserve"> </v>
      </c>
      <c r="U286" s="63" t="str">
        <f t="shared" si="30"/>
        <v xml:space="preserve"> </v>
      </c>
      <c r="V286" s="63"/>
      <c r="W286" s="63" t="str">
        <f t="shared" si="29"/>
        <v xml:space="preserve"> </v>
      </c>
      <c r="X286" s="13">
        <f t="shared" si="31"/>
        <v>24</v>
      </c>
      <c r="Y286" s="14">
        <f t="shared" si="32"/>
        <v>0</v>
      </c>
      <c r="Z286" s="63" t="str">
        <f t="shared" si="33"/>
        <v xml:space="preserve"> </v>
      </c>
      <c r="AA286" s="63" t="str">
        <f t="shared" si="34"/>
        <v xml:space="preserve"> </v>
      </c>
    </row>
    <row r="287" spans="3:27">
      <c r="C287" s="10" t="str">
        <f>IFERROR(VLOOKUP(Tablo5[[#This Row],[ÜRÜN KODU]],'YMKODLARI '!$A$1:$K$348,2,0)," ")</f>
        <v xml:space="preserve"> </v>
      </c>
      <c r="E287" s="63"/>
      <c r="H287" s="66" t="str">
        <f>IFERROR(VLOOKUP(Tablo5[[#This Row],[ÜRÜN KODU]],'YMKODLARI '!$A$1:$K$348,3,0)," ")</f>
        <v xml:space="preserve"> </v>
      </c>
      <c r="I287" s="66" t="str">
        <f>IFERROR(VLOOKUP(Tablo5[[#This Row],[ÜRÜN KODU]],'YMKODLARI '!$A$1:$K$348,4,0)," ")</f>
        <v xml:space="preserve"> </v>
      </c>
      <c r="J287" s="63"/>
      <c r="K287" s="66" t="str">
        <f>IFERROR(VLOOKUP(Tablo5[[#This Row],[ÜRÜN KODU]],'YMKODLARI '!$A$1:$K$348,9,0)," ")</f>
        <v xml:space="preserve"> </v>
      </c>
      <c r="L287" s="63" t="str">
        <f>IFERROR(VLOOKUP(Tablo5[[#This Row],[BOYA KODU]],Tablo14[#All],4,0)," ")</f>
        <v xml:space="preserve"> </v>
      </c>
      <c r="M287" s="63" t="str">
        <f>IFERROR(VLOOKUP(Tablo5[[#This Row],[BOYA KODU]],Tablo14[#All],6,0)," ")</f>
        <v xml:space="preserve"> </v>
      </c>
      <c r="N287" s="63" t="str">
        <f t="shared" si="28"/>
        <v xml:space="preserve"> </v>
      </c>
      <c r="O287" s="66" t="str">
        <f>IFERROR(VLOOKUP(Tablo5[[#This Row],[ÜRÜN KODU]],'YMKODLARI '!$A$1:$K$348,8,0)," ")</f>
        <v xml:space="preserve"> </v>
      </c>
      <c r="P287" s="63" t="str">
        <f>IFERROR(VLOOKUP(Tablo5[[#This Row],[HAMMADDE KODU]],Tablo1[#All],3,0)," ")</f>
        <v xml:space="preserve"> </v>
      </c>
      <c r="Q287" s="63" t="str">
        <f>IFERROR(VLOOKUP(Tablo5[[#This Row],[HAMMADDE KODU]],Tablo1[#All],4,0)," ")</f>
        <v xml:space="preserve"> </v>
      </c>
      <c r="R287" s="66" t="str">
        <f>IFERROR(VLOOKUP(Tablo5[[#This Row],[ÜRÜN KODU]],'YMKODLARI '!$A$1:$K$348,5,0)," ")</f>
        <v xml:space="preserve"> </v>
      </c>
      <c r="S287" s="66" t="str">
        <f>IFERROR(VLOOKUP(Tablo5[[#This Row],[ÜRÜN KODU]],'YMKODLARI '!$A$1:$K$348,6,0)," ")</f>
        <v xml:space="preserve"> </v>
      </c>
      <c r="T287" s="63" t="str">
        <f>IFERROR(Tablo5[[#This Row],[YOLLUK HARİÇ BASKI GRAMI]]/Tablo5[[#This Row],[KALIP GÖZ ADEDİ]]," ")</f>
        <v xml:space="preserve"> </v>
      </c>
      <c r="U287" s="63" t="str">
        <f t="shared" si="30"/>
        <v xml:space="preserve"> </v>
      </c>
      <c r="V287" s="63"/>
      <c r="W287" s="63" t="str">
        <f t="shared" si="29"/>
        <v xml:space="preserve"> </v>
      </c>
      <c r="X287" s="13">
        <f t="shared" si="31"/>
        <v>24</v>
      </c>
      <c r="Y287" s="14">
        <f t="shared" si="32"/>
        <v>0</v>
      </c>
      <c r="Z287" s="63" t="str">
        <f t="shared" si="33"/>
        <v xml:space="preserve"> </v>
      </c>
      <c r="AA287" s="63" t="str">
        <f t="shared" si="34"/>
        <v xml:space="preserve"> </v>
      </c>
    </row>
    <row r="288" spans="3:27">
      <c r="C288" s="10" t="str">
        <f>IFERROR(VLOOKUP(Tablo5[[#This Row],[ÜRÜN KODU]],'YMKODLARI '!$A$1:$K$348,2,0)," ")</f>
        <v xml:space="preserve"> </v>
      </c>
      <c r="E288" s="63"/>
      <c r="H288" s="66" t="str">
        <f>IFERROR(VLOOKUP(Tablo5[[#This Row],[ÜRÜN KODU]],'YMKODLARI '!$A$1:$K$348,3,0)," ")</f>
        <v xml:space="preserve"> </v>
      </c>
      <c r="I288" s="66" t="str">
        <f>IFERROR(VLOOKUP(Tablo5[[#This Row],[ÜRÜN KODU]],'YMKODLARI '!$A$1:$K$348,4,0)," ")</f>
        <v xml:space="preserve"> </v>
      </c>
      <c r="J288" s="63"/>
      <c r="K288" s="66" t="str">
        <f>IFERROR(VLOOKUP(Tablo5[[#This Row],[ÜRÜN KODU]],'YMKODLARI '!$A$1:$K$348,9,0)," ")</f>
        <v xml:space="preserve"> </v>
      </c>
      <c r="L288" s="63" t="str">
        <f>IFERROR(VLOOKUP(Tablo5[[#This Row],[BOYA KODU]],Tablo14[#All],4,0)," ")</f>
        <v xml:space="preserve"> </v>
      </c>
      <c r="M288" s="63" t="str">
        <f>IFERROR(VLOOKUP(Tablo5[[#This Row],[BOYA KODU]],Tablo14[#All],6,0)," ")</f>
        <v xml:space="preserve"> </v>
      </c>
      <c r="N288" s="63" t="str">
        <f t="shared" si="28"/>
        <v xml:space="preserve"> </v>
      </c>
      <c r="O288" s="66" t="str">
        <f>IFERROR(VLOOKUP(Tablo5[[#This Row],[ÜRÜN KODU]],'YMKODLARI '!$A$1:$K$348,8,0)," ")</f>
        <v xml:space="preserve"> </v>
      </c>
      <c r="P288" s="63" t="str">
        <f>IFERROR(VLOOKUP(Tablo5[[#This Row],[HAMMADDE KODU]],Tablo1[#All],3,0)," ")</f>
        <v xml:space="preserve"> </v>
      </c>
      <c r="Q288" s="63" t="str">
        <f>IFERROR(VLOOKUP(Tablo5[[#This Row],[HAMMADDE KODU]],Tablo1[#All],4,0)," ")</f>
        <v xml:space="preserve"> </v>
      </c>
      <c r="R288" s="66" t="str">
        <f>IFERROR(VLOOKUP(Tablo5[[#This Row],[ÜRÜN KODU]],'YMKODLARI '!$A$1:$K$348,5,0)," ")</f>
        <v xml:space="preserve"> </v>
      </c>
      <c r="S288" s="66" t="str">
        <f>IFERROR(VLOOKUP(Tablo5[[#This Row],[ÜRÜN KODU]],'YMKODLARI '!$A$1:$K$348,6,0)," ")</f>
        <v xml:space="preserve"> </v>
      </c>
      <c r="T288" s="63" t="str">
        <f>IFERROR(Tablo5[[#This Row],[YOLLUK HARİÇ BASKI GRAMI]]/Tablo5[[#This Row],[KALIP GÖZ ADEDİ]]," ")</f>
        <v xml:space="preserve"> </v>
      </c>
      <c r="U288" s="63" t="str">
        <f t="shared" si="30"/>
        <v xml:space="preserve"> </v>
      </c>
      <c r="V288" s="63"/>
      <c r="W288" s="63" t="str">
        <f t="shared" si="29"/>
        <v xml:space="preserve"> </v>
      </c>
      <c r="X288" s="13">
        <f t="shared" si="31"/>
        <v>24</v>
      </c>
      <c r="Y288" s="14">
        <f t="shared" si="32"/>
        <v>0</v>
      </c>
      <c r="Z288" s="63" t="str">
        <f t="shared" si="33"/>
        <v xml:space="preserve"> </v>
      </c>
      <c r="AA288" s="63" t="str">
        <f t="shared" si="34"/>
        <v xml:space="preserve"> </v>
      </c>
    </row>
    <row r="289" spans="3:27">
      <c r="C289" s="10" t="str">
        <f>IFERROR(VLOOKUP(Tablo5[[#This Row],[ÜRÜN KODU]],'YMKODLARI '!$A$1:$K$348,2,0)," ")</f>
        <v xml:space="preserve"> </v>
      </c>
      <c r="E289" s="63"/>
      <c r="H289" s="66" t="str">
        <f>IFERROR(VLOOKUP(Tablo5[[#This Row],[ÜRÜN KODU]],'YMKODLARI '!$A$1:$K$348,3,0)," ")</f>
        <v xml:space="preserve"> </v>
      </c>
      <c r="I289" s="66" t="str">
        <f>IFERROR(VLOOKUP(Tablo5[[#This Row],[ÜRÜN KODU]],'YMKODLARI '!$A$1:$K$348,4,0)," ")</f>
        <v xml:space="preserve"> </v>
      </c>
      <c r="J289" s="63"/>
      <c r="K289" s="66" t="str">
        <f>IFERROR(VLOOKUP(Tablo5[[#This Row],[ÜRÜN KODU]],'YMKODLARI '!$A$1:$K$348,9,0)," ")</f>
        <v xml:space="preserve"> </v>
      </c>
      <c r="L289" s="63" t="str">
        <f>IFERROR(VLOOKUP(Tablo5[[#This Row],[BOYA KODU]],Tablo14[#All],4,0)," ")</f>
        <v xml:space="preserve"> </v>
      </c>
      <c r="M289" s="63" t="str">
        <f>IFERROR(VLOOKUP(Tablo5[[#This Row],[BOYA KODU]],Tablo14[#All],6,0)," ")</f>
        <v xml:space="preserve"> </v>
      </c>
      <c r="N289" s="63" t="str">
        <f t="shared" si="28"/>
        <v xml:space="preserve"> </v>
      </c>
      <c r="O289" s="66" t="str">
        <f>IFERROR(VLOOKUP(Tablo5[[#This Row],[ÜRÜN KODU]],'YMKODLARI '!$A$1:$K$348,8,0)," ")</f>
        <v xml:space="preserve"> </v>
      </c>
      <c r="P289" s="63" t="str">
        <f>IFERROR(VLOOKUP(Tablo5[[#This Row],[HAMMADDE KODU]],Tablo1[#All],3,0)," ")</f>
        <v xml:space="preserve"> </v>
      </c>
      <c r="Q289" s="63" t="str">
        <f>IFERROR(VLOOKUP(Tablo5[[#This Row],[HAMMADDE KODU]],Tablo1[#All],4,0)," ")</f>
        <v xml:space="preserve"> </v>
      </c>
      <c r="R289" s="66" t="str">
        <f>IFERROR(VLOOKUP(Tablo5[[#This Row],[ÜRÜN KODU]],'YMKODLARI '!$A$1:$K$348,5,0)," ")</f>
        <v xml:space="preserve"> </v>
      </c>
      <c r="S289" s="66" t="str">
        <f>IFERROR(VLOOKUP(Tablo5[[#This Row],[ÜRÜN KODU]],'YMKODLARI '!$A$1:$K$348,6,0)," ")</f>
        <v xml:space="preserve"> </v>
      </c>
      <c r="T289" s="63" t="str">
        <f>IFERROR(Tablo5[[#This Row],[YOLLUK HARİÇ BASKI GRAMI]]/Tablo5[[#This Row],[KALIP GÖZ ADEDİ]]," ")</f>
        <v xml:space="preserve"> </v>
      </c>
      <c r="U289" s="63" t="str">
        <f t="shared" si="30"/>
        <v xml:space="preserve"> </v>
      </c>
      <c r="V289" s="63"/>
      <c r="W289" s="63" t="str">
        <f t="shared" si="29"/>
        <v xml:space="preserve"> </v>
      </c>
      <c r="X289" s="13">
        <f t="shared" si="31"/>
        <v>24</v>
      </c>
      <c r="Y289" s="14">
        <f t="shared" si="32"/>
        <v>0</v>
      </c>
      <c r="Z289" s="63" t="str">
        <f t="shared" si="33"/>
        <v xml:space="preserve"> </v>
      </c>
      <c r="AA289" s="63" t="str">
        <f t="shared" si="34"/>
        <v xml:space="preserve"> </v>
      </c>
    </row>
    <row r="290" spans="3:27">
      <c r="C290" s="10" t="str">
        <f>IFERROR(VLOOKUP(Tablo5[[#This Row],[ÜRÜN KODU]],'YMKODLARI '!$A$1:$K$348,2,0)," ")</f>
        <v xml:space="preserve"> </v>
      </c>
      <c r="E290" s="63"/>
      <c r="H290" s="66" t="str">
        <f>IFERROR(VLOOKUP(Tablo5[[#This Row],[ÜRÜN KODU]],'YMKODLARI '!$A$1:$K$348,3,0)," ")</f>
        <v xml:space="preserve"> </v>
      </c>
      <c r="I290" s="66" t="str">
        <f>IFERROR(VLOOKUP(Tablo5[[#This Row],[ÜRÜN KODU]],'YMKODLARI '!$A$1:$K$348,4,0)," ")</f>
        <v xml:space="preserve"> </v>
      </c>
      <c r="J290" s="63"/>
      <c r="K290" s="66" t="str">
        <f>IFERROR(VLOOKUP(Tablo5[[#This Row],[ÜRÜN KODU]],'YMKODLARI '!$A$1:$K$348,9,0)," ")</f>
        <v xml:space="preserve"> </v>
      </c>
      <c r="L290" s="63" t="str">
        <f>IFERROR(VLOOKUP(Tablo5[[#This Row],[BOYA KODU]],Tablo14[#All],4,0)," ")</f>
        <v xml:space="preserve"> </v>
      </c>
      <c r="M290" s="63" t="str">
        <f>IFERROR(VLOOKUP(Tablo5[[#This Row],[BOYA KODU]],Tablo14[#All],6,0)," ")</f>
        <v xml:space="preserve"> </v>
      </c>
      <c r="N290" s="63" t="str">
        <f t="shared" si="28"/>
        <v xml:space="preserve"> </v>
      </c>
      <c r="O290" s="66" t="str">
        <f>IFERROR(VLOOKUP(Tablo5[[#This Row],[ÜRÜN KODU]],'YMKODLARI '!$A$1:$K$348,8,0)," ")</f>
        <v xml:space="preserve"> </v>
      </c>
      <c r="P290" s="63" t="str">
        <f>IFERROR(VLOOKUP(Tablo5[[#This Row],[HAMMADDE KODU]],Tablo1[#All],3,0)," ")</f>
        <v xml:space="preserve"> </v>
      </c>
      <c r="Q290" s="63" t="str">
        <f>IFERROR(VLOOKUP(Tablo5[[#This Row],[HAMMADDE KODU]],Tablo1[#All],4,0)," ")</f>
        <v xml:space="preserve"> </v>
      </c>
      <c r="R290" s="66" t="str">
        <f>IFERROR(VLOOKUP(Tablo5[[#This Row],[ÜRÜN KODU]],'YMKODLARI '!$A$1:$K$348,5,0)," ")</f>
        <v xml:space="preserve"> </v>
      </c>
      <c r="S290" s="66" t="str">
        <f>IFERROR(VLOOKUP(Tablo5[[#This Row],[ÜRÜN KODU]],'YMKODLARI '!$A$1:$K$348,6,0)," ")</f>
        <v xml:space="preserve"> </v>
      </c>
      <c r="T290" s="63" t="str">
        <f>IFERROR(Tablo5[[#This Row],[YOLLUK HARİÇ BASKI GRAMI]]/Tablo5[[#This Row],[KALIP GÖZ ADEDİ]]," ")</f>
        <v xml:space="preserve"> </v>
      </c>
      <c r="U290" s="63" t="str">
        <f t="shared" si="30"/>
        <v xml:space="preserve"> </v>
      </c>
      <c r="V290" s="63"/>
      <c r="W290" s="63" t="str">
        <f t="shared" si="29"/>
        <v xml:space="preserve"> </v>
      </c>
      <c r="X290" s="13">
        <f t="shared" si="31"/>
        <v>24</v>
      </c>
      <c r="Y290" s="14">
        <f t="shared" si="32"/>
        <v>0</v>
      </c>
      <c r="Z290" s="63" t="str">
        <f t="shared" si="33"/>
        <v xml:space="preserve"> </v>
      </c>
      <c r="AA290" s="63" t="str">
        <f t="shared" si="34"/>
        <v xml:space="preserve"> </v>
      </c>
    </row>
    <row r="291" spans="3:27">
      <c r="C291" s="10" t="str">
        <f>IFERROR(VLOOKUP(Tablo5[[#This Row],[ÜRÜN KODU]],'YMKODLARI '!$A$1:$K$348,2,0)," ")</f>
        <v xml:space="preserve"> </v>
      </c>
      <c r="E291" s="63"/>
      <c r="H291" s="66" t="str">
        <f>IFERROR(VLOOKUP(Tablo5[[#This Row],[ÜRÜN KODU]],'YMKODLARI '!$A$1:$K$348,3,0)," ")</f>
        <v xml:space="preserve"> </v>
      </c>
      <c r="I291" s="66" t="str">
        <f>IFERROR(VLOOKUP(Tablo5[[#This Row],[ÜRÜN KODU]],'YMKODLARI '!$A$1:$K$348,4,0)," ")</f>
        <v xml:space="preserve"> </v>
      </c>
      <c r="J291" s="63"/>
      <c r="K291" s="66" t="str">
        <f>IFERROR(VLOOKUP(Tablo5[[#This Row],[ÜRÜN KODU]],'YMKODLARI '!$A$1:$K$348,9,0)," ")</f>
        <v xml:space="preserve"> </v>
      </c>
      <c r="L291" s="63" t="str">
        <f>IFERROR(VLOOKUP(Tablo5[[#This Row],[BOYA KODU]],Tablo14[#All],4,0)," ")</f>
        <v xml:space="preserve"> </v>
      </c>
      <c r="M291" s="63" t="str">
        <f>IFERROR(VLOOKUP(Tablo5[[#This Row],[BOYA KODU]],Tablo14[#All],6,0)," ")</f>
        <v xml:space="preserve"> </v>
      </c>
      <c r="N291" s="63" t="str">
        <f t="shared" si="28"/>
        <v xml:space="preserve"> </v>
      </c>
      <c r="O291" s="66" t="str">
        <f>IFERROR(VLOOKUP(Tablo5[[#This Row],[ÜRÜN KODU]],'YMKODLARI '!$A$1:$K$348,8,0)," ")</f>
        <v xml:space="preserve"> </v>
      </c>
      <c r="P291" s="63" t="str">
        <f>IFERROR(VLOOKUP(Tablo5[[#This Row],[HAMMADDE KODU]],Tablo1[#All],3,0)," ")</f>
        <v xml:space="preserve"> </v>
      </c>
      <c r="Q291" s="63" t="str">
        <f>IFERROR(VLOOKUP(Tablo5[[#This Row],[HAMMADDE KODU]],Tablo1[#All],4,0)," ")</f>
        <v xml:space="preserve"> </v>
      </c>
      <c r="R291" s="66" t="str">
        <f>IFERROR(VLOOKUP(Tablo5[[#This Row],[ÜRÜN KODU]],'YMKODLARI '!$A$1:$K$348,5,0)," ")</f>
        <v xml:space="preserve"> </v>
      </c>
      <c r="S291" s="66" t="str">
        <f>IFERROR(VLOOKUP(Tablo5[[#This Row],[ÜRÜN KODU]],'YMKODLARI '!$A$1:$K$348,6,0)," ")</f>
        <v xml:space="preserve"> </v>
      </c>
      <c r="T291" s="63" t="str">
        <f>IFERROR(Tablo5[[#This Row],[YOLLUK HARİÇ BASKI GRAMI]]/Tablo5[[#This Row],[KALIP GÖZ ADEDİ]]," ")</f>
        <v xml:space="preserve"> </v>
      </c>
      <c r="U291" s="63" t="str">
        <f t="shared" si="30"/>
        <v xml:space="preserve"> </v>
      </c>
      <c r="V291" s="63"/>
      <c r="W291" s="63" t="str">
        <f t="shared" si="29"/>
        <v xml:space="preserve"> </v>
      </c>
      <c r="X291" s="13">
        <f t="shared" si="31"/>
        <v>24</v>
      </c>
      <c r="Y291" s="14">
        <f t="shared" si="32"/>
        <v>0</v>
      </c>
      <c r="Z291" s="63" t="str">
        <f t="shared" si="33"/>
        <v xml:space="preserve"> </v>
      </c>
      <c r="AA291" s="63" t="str">
        <f t="shared" si="34"/>
        <v xml:space="preserve"> </v>
      </c>
    </row>
    <row r="292" spans="3:27">
      <c r="C292" s="10" t="str">
        <f>IFERROR(VLOOKUP(Tablo5[[#This Row],[ÜRÜN KODU]],'YMKODLARI '!$A$1:$K$348,2,0)," ")</f>
        <v xml:space="preserve"> </v>
      </c>
      <c r="E292" s="63"/>
      <c r="H292" s="66" t="str">
        <f>IFERROR(VLOOKUP(Tablo5[[#This Row],[ÜRÜN KODU]],'YMKODLARI '!$A$1:$K$348,3,0)," ")</f>
        <v xml:space="preserve"> </v>
      </c>
      <c r="I292" s="66" t="str">
        <f>IFERROR(VLOOKUP(Tablo5[[#This Row],[ÜRÜN KODU]],'YMKODLARI '!$A$1:$K$348,4,0)," ")</f>
        <v xml:space="preserve"> </v>
      </c>
      <c r="J292" s="63"/>
      <c r="K292" s="66" t="str">
        <f>IFERROR(VLOOKUP(Tablo5[[#This Row],[ÜRÜN KODU]],'YMKODLARI '!$A$1:$K$348,9,0)," ")</f>
        <v xml:space="preserve"> </v>
      </c>
      <c r="L292" s="63" t="str">
        <f>IFERROR(VLOOKUP(Tablo5[[#This Row],[BOYA KODU]],Tablo14[#All],4,0)," ")</f>
        <v xml:space="preserve"> </v>
      </c>
      <c r="M292" s="63" t="str">
        <f>IFERROR(VLOOKUP(Tablo5[[#This Row],[BOYA KODU]],Tablo14[#All],6,0)," ")</f>
        <v xml:space="preserve"> </v>
      </c>
      <c r="N292" s="63" t="str">
        <f t="shared" si="28"/>
        <v xml:space="preserve"> </v>
      </c>
      <c r="O292" s="66" t="str">
        <f>IFERROR(VLOOKUP(Tablo5[[#This Row],[ÜRÜN KODU]],'YMKODLARI '!$A$1:$K$348,8,0)," ")</f>
        <v xml:space="preserve"> </v>
      </c>
      <c r="P292" s="63" t="str">
        <f>IFERROR(VLOOKUP(Tablo5[[#This Row],[HAMMADDE KODU]],Tablo1[#All],3,0)," ")</f>
        <v xml:space="preserve"> </v>
      </c>
      <c r="Q292" s="63" t="str">
        <f>IFERROR(VLOOKUP(Tablo5[[#This Row],[HAMMADDE KODU]],Tablo1[#All],4,0)," ")</f>
        <v xml:space="preserve"> </v>
      </c>
      <c r="R292" s="66" t="str">
        <f>IFERROR(VLOOKUP(Tablo5[[#This Row],[ÜRÜN KODU]],'YMKODLARI '!$A$1:$K$348,5,0)," ")</f>
        <v xml:space="preserve"> </v>
      </c>
      <c r="S292" s="66" t="str">
        <f>IFERROR(VLOOKUP(Tablo5[[#This Row],[ÜRÜN KODU]],'YMKODLARI '!$A$1:$K$348,6,0)," ")</f>
        <v xml:space="preserve"> </v>
      </c>
      <c r="T292" s="63" t="str">
        <f>IFERROR(Tablo5[[#This Row],[YOLLUK HARİÇ BASKI GRAMI]]/Tablo5[[#This Row],[KALIP GÖZ ADEDİ]]," ")</f>
        <v xml:space="preserve"> </v>
      </c>
      <c r="U292" s="63" t="str">
        <f t="shared" si="30"/>
        <v xml:space="preserve"> </v>
      </c>
      <c r="V292" s="63"/>
      <c r="W292" s="63" t="str">
        <f t="shared" si="29"/>
        <v xml:space="preserve"> </v>
      </c>
      <c r="X292" s="13">
        <f t="shared" si="31"/>
        <v>24</v>
      </c>
      <c r="Y292" s="14">
        <f t="shared" si="32"/>
        <v>0</v>
      </c>
      <c r="Z292" s="63" t="str">
        <f t="shared" si="33"/>
        <v xml:space="preserve"> </v>
      </c>
      <c r="AA292" s="63" t="str">
        <f t="shared" si="34"/>
        <v xml:space="preserve"> </v>
      </c>
    </row>
    <row r="293" spans="3:27">
      <c r="C293" s="10" t="str">
        <f>IFERROR(VLOOKUP(Tablo5[[#This Row],[ÜRÜN KODU]],'YMKODLARI '!$A$1:$K$348,2,0)," ")</f>
        <v xml:space="preserve"> </v>
      </c>
      <c r="E293" s="63"/>
      <c r="H293" s="66" t="str">
        <f>IFERROR(VLOOKUP(Tablo5[[#This Row],[ÜRÜN KODU]],'YMKODLARI '!$A$1:$K$348,3,0)," ")</f>
        <v xml:space="preserve"> </v>
      </c>
      <c r="I293" s="66" t="str">
        <f>IFERROR(VLOOKUP(Tablo5[[#This Row],[ÜRÜN KODU]],'YMKODLARI '!$A$1:$K$348,4,0)," ")</f>
        <v xml:space="preserve"> </v>
      </c>
      <c r="J293" s="63"/>
      <c r="K293" s="66" t="str">
        <f>IFERROR(VLOOKUP(Tablo5[[#This Row],[ÜRÜN KODU]],'YMKODLARI '!$A$1:$K$348,9,0)," ")</f>
        <v xml:space="preserve"> </v>
      </c>
      <c r="L293" s="63" t="str">
        <f>IFERROR(VLOOKUP(Tablo5[[#This Row],[BOYA KODU]],Tablo14[#All],4,0)," ")</f>
        <v xml:space="preserve"> </v>
      </c>
      <c r="M293" s="63" t="str">
        <f>IFERROR(VLOOKUP(Tablo5[[#This Row],[BOYA KODU]],Tablo14[#All],6,0)," ")</f>
        <v xml:space="preserve"> </v>
      </c>
      <c r="N293" s="63" t="str">
        <f t="shared" si="28"/>
        <v xml:space="preserve"> </v>
      </c>
      <c r="O293" s="66" t="str">
        <f>IFERROR(VLOOKUP(Tablo5[[#This Row],[ÜRÜN KODU]],'YMKODLARI '!$A$1:$K$348,8,0)," ")</f>
        <v xml:space="preserve"> </v>
      </c>
      <c r="P293" s="63" t="str">
        <f>IFERROR(VLOOKUP(Tablo5[[#This Row],[HAMMADDE KODU]],Tablo1[#All],3,0)," ")</f>
        <v xml:space="preserve"> </v>
      </c>
      <c r="Q293" s="63" t="str">
        <f>IFERROR(VLOOKUP(Tablo5[[#This Row],[HAMMADDE KODU]],Tablo1[#All],4,0)," ")</f>
        <v xml:space="preserve"> </v>
      </c>
      <c r="R293" s="66" t="str">
        <f>IFERROR(VLOOKUP(Tablo5[[#This Row],[ÜRÜN KODU]],'YMKODLARI '!$A$1:$K$348,5,0)," ")</f>
        <v xml:space="preserve"> </v>
      </c>
      <c r="S293" s="66" t="str">
        <f>IFERROR(VLOOKUP(Tablo5[[#This Row],[ÜRÜN KODU]],'YMKODLARI '!$A$1:$K$348,6,0)," ")</f>
        <v xml:space="preserve"> </v>
      </c>
      <c r="T293" s="63" t="str">
        <f>IFERROR(Tablo5[[#This Row],[YOLLUK HARİÇ BASKI GRAMI]]/Tablo5[[#This Row],[KALIP GÖZ ADEDİ]]," ")</f>
        <v xml:space="preserve"> </v>
      </c>
      <c r="U293" s="63" t="str">
        <f t="shared" si="30"/>
        <v xml:space="preserve"> </v>
      </c>
      <c r="V293" s="63"/>
      <c r="W293" s="63" t="str">
        <f t="shared" si="29"/>
        <v xml:space="preserve"> </v>
      </c>
      <c r="X293" s="13">
        <f t="shared" si="31"/>
        <v>24</v>
      </c>
      <c r="Y293" s="14">
        <f t="shared" si="32"/>
        <v>0</v>
      </c>
      <c r="Z293" s="63" t="str">
        <f t="shared" si="33"/>
        <v xml:space="preserve"> </v>
      </c>
      <c r="AA293" s="63" t="str">
        <f t="shared" si="34"/>
        <v xml:space="preserve"> </v>
      </c>
    </row>
    <row r="294" spans="3:27">
      <c r="C294" s="10" t="str">
        <f>IFERROR(VLOOKUP(Tablo5[[#This Row],[ÜRÜN KODU]],'YMKODLARI '!$A$1:$K$348,2,0)," ")</f>
        <v xml:space="preserve"> </v>
      </c>
      <c r="E294" s="63"/>
      <c r="H294" s="66" t="str">
        <f>IFERROR(VLOOKUP(Tablo5[[#This Row],[ÜRÜN KODU]],'YMKODLARI '!$A$1:$K$348,3,0)," ")</f>
        <v xml:space="preserve"> </v>
      </c>
      <c r="I294" s="66" t="str">
        <f>IFERROR(VLOOKUP(Tablo5[[#This Row],[ÜRÜN KODU]],'YMKODLARI '!$A$1:$K$348,4,0)," ")</f>
        <v xml:space="preserve"> </v>
      </c>
      <c r="J294" s="63"/>
      <c r="K294" s="66" t="str">
        <f>IFERROR(VLOOKUP(Tablo5[[#This Row],[ÜRÜN KODU]],'YMKODLARI '!$A$1:$K$348,9,0)," ")</f>
        <v xml:space="preserve"> </v>
      </c>
      <c r="L294" s="63" t="str">
        <f>IFERROR(VLOOKUP(Tablo5[[#This Row],[BOYA KODU]],Tablo14[#All],4,0)," ")</f>
        <v xml:space="preserve"> </v>
      </c>
      <c r="M294" s="63" t="str">
        <f>IFERROR(VLOOKUP(Tablo5[[#This Row],[BOYA KODU]],Tablo14[#All],6,0)," ")</f>
        <v xml:space="preserve"> </v>
      </c>
      <c r="N294" s="63" t="str">
        <f t="shared" si="28"/>
        <v xml:space="preserve"> </v>
      </c>
      <c r="O294" s="66" t="str">
        <f>IFERROR(VLOOKUP(Tablo5[[#This Row],[ÜRÜN KODU]],'YMKODLARI '!$A$1:$K$348,8,0)," ")</f>
        <v xml:space="preserve"> </v>
      </c>
      <c r="P294" s="63" t="str">
        <f>IFERROR(VLOOKUP(Tablo5[[#This Row],[HAMMADDE KODU]],Tablo1[#All],3,0)," ")</f>
        <v xml:space="preserve"> </v>
      </c>
      <c r="Q294" s="63" t="str">
        <f>IFERROR(VLOOKUP(Tablo5[[#This Row],[HAMMADDE KODU]],Tablo1[#All],4,0)," ")</f>
        <v xml:space="preserve"> </v>
      </c>
      <c r="R294" s="66" t="str">
        <f>IFERROR(VLOOKUP(Tablo5[[#This Row],[ÜRÜN KODU]],'YMKODLARI '!$A$1:$K$348,5,0)," ")</f>
        <v xml:space="preserve"> </v>
      </c>
      <c r="S294" s="66" t="str">
        <f>IFERROR(VLOOKUP(Tablo5[[#This Row],[ÜRÜN KODU]],'YMKODLARI '!$A$1:$K$348,6,0)," ")</f>
        <v xml:space="preserve"> </v>
      </c>
      <c r="T294" s="63" t="str">
        <f>IFERROR(Tablo5[[#This Row],[YOLLUK HARİÇ BASKI GRAMI]]/Tablo5[[#This Row],[KALIP GÖZ ADEDİ]]," ")</f>
        <v xml:space="preserve"> </v>
      </c>
      <c r="U294" s="63" t="str">
        <f t="shared" si="30"/>
        <v xml:space="preserve"> </v>
      </c>
      <c r="V294" s="63"/>
      <c r="W294" s="63" t="str">
        <f t="shared" si="29"/>
        <v xml:space="preserve"> </v>
      </c>
      <c r="X294" s="13">
        <f t="shared" si="31"/>
        <v>24</v>
      </c>
      <c r="Y294" s="14">
        <f t="shared" si="32"/>
        <v>0</v>
      </c>
      <c r="Z294" s="63" t="str">
        <f t="shared" si="33"/>
        <v xml:space="preserve"> </v>
      </c>
      <c r="AA294" s="63" t="str">
        <f t="shared" si="34"/>
        <v xml:space="preserve"> </v>
      </c>
    </row>
    <row r="295" spans="3:27">
      <c r="C295" s="10" t="str">
        <f>IFERROR(VLOOKUP(Tablo5[[#This Row],[ÜRÜN KODU]],'YMKODLARI '!$A$1:$K$348,2,0)," ")</f>
        <v xml:space="preserve"> </v>
      </c>
      <c r="E295" s="63"/>
      <c r="H295" s="66" t="str">
        <f>IFERROR(VLOOKUP(Tablo5[[#This Row],[ÜRÜN KODU]],'YMKODLARI '!$A$1:$K$348,3,0)," ")</f>
        <v xml:space="preserve"> </v>
      </c>
      <c r="I295" s="66" t="str">
        <f>IFERROR(VLOOKUP(Tablo5[[#This Row],[ÜRÜN KODU]],'YMKODLARI '!$A$1:$K$348,4,0)," ")</f>
        <v xml:space="preserve"> </v>
      </c>
      <c r="J295" s="63"/>
      <c r="K295" s="66" t="str">
        <f>IFERROR(VLOOKUP(Tablo5[[#This Row],[ÜRÜN KODU]],'YMKODLARI '!$A$1:$K$348,9,0)," ")</f>
        <v xml:space="preserve"> </v>
      </c>
      <c r="L295" s="63" t="str">
        <f>IFERROR(VLOOKUP(Tablo5[[#This Row],[BOYA KODU]],Tablo14[#All],4,0)," ")</f>
        <v xml:space="preserve"> </v>
      </c>
      <c r="M295" s="63" t="str">
        <f>IFERROR(VLOOKUP(Tablo5[[#This Row],[BOYA KODU]],Tablo14[#All],6,0)," ")</f>
        <v xml:space="preserve"> </v>
      </c>
      <c r="N295" s="63" t="str">
        <f t="shared" si="28"/>
        <v xml:space="preserve"> </v>
      </c>
      <c r="O295" s="66" t="str">
        <f>IFERROR(VLOOKUP(Tablo5[[#This Row],[ÜRÜN KODU]],'YMKODLARI '!$A$1:$K$348,8,0)," ")</f>
        <v xml:space="preserve"> </v>
      </c>
      <c r="P295" s="63" t="str">
        <f>IFERROR(VLOOKUP(Tablo5[[#This Row],[HAMMADDE KODU]],Tablo1[#All],3,0)," ")</f>
        <v xml:space="preserve"> </v>
      </c>
      <c r="Q295" s="63" t="str">
        <f>IFERROR(VLOOKUP(Tablo5[[#This Row],[HAMMADDE KODU]],Tablo1[#All],4,0)," ")</f>
        <v xml:space="preserve"> </v>
      </c>
      <c r="R295" s="66" t="str">
        <f>IFERROR(VLOOKUP(Tablo5[[#This Row],[ÜRÜN KODU]],'YMKODLARI '!$A$1:$K$348,5,0)," ")</f>
        <v xml:space="preserve"> </v>
      </c>
      <c r="S295" s="66" t="str">
        <f>IFERROR(VLOOKUP(Tablo5[[#This Row],[ÜRÜN KODU]],'YMKODLARI '!$A$1:$K$348,6,0)," ")</f>
        <v xml:space="preserve"> </v>
      </c>
      <c r="T295" s="63" t="str">
        <f>IFERROR(Tablo5[[#This Row],[YOLLUK HARİÇ BASKI GRAMI]]/Tablo5[[#This Row],[KALIP GÖZ ADEDİ]]," ")</f>
        <v xml:space="preserve"> </v>
      </c>
      <c r="U295" s="63" t="str">
        <f t="shared" si="30"/>
        <v xml:space="preserve"> </v>
      </c>
      <c r="V295" s="63"/>
      <c r="W295" s="63" t="str">
        <f t="shared" si="29"/>
        <v xml:space="preserve"> </v>
      </c>
      <c r="X295" s="13">
        <f t="shared" si="31"/>
        <v>24</v>
      </c>
      <c r="Y295" s="14">
        <f t="shared" si="32"/>
        <v>0</v>
      </c>
      <c r="Z295" s="63" t="str">
        <f t="shared" si="33"/>
        <v xml:space="preserve"> </v>
      </c>
      <c r="AA295" s="63" t="str">
        <f t="shared" si="34"/>
        <v xml:space="preserve"> </v>
      </c>
    </row>
    <row r="296" spans="3:27">
      <c r="C296" s="10" t="str">
        <f>IFERROR(VLOOKUP(Tablo5[[#This Row],[ÜRÜN KODU]],'YMKODLARI '!$A$1:$K$348,2,0)," ")</f>
        <v xml:space="preserve"> </v>
      </c>
      <c r="E296" s="63"/>
      <c r="H296" s="66" t="str">
        <f>IFERROR(VLOOKUP(Tablo5[[#This Row],[ÜRÜN KODU]],'YMKODLARI '!$A$1:$K$348,3,0)," ")</f>
        <v xml:space="preserve"> </v>
      </c>
      <c r="I296" s="66" t="str">
        <f>IFERROR(VLOOKUP(Tablo5[[#This Row],[ÜRÜN KODU]],'YMKODLARI '!$A$1:$K$348,4,0)," ")</f>
        <v xml:space="preserve"> </v>
      </c>
      <c r="J296" s="63"/>
      <c r="K296" s="66" t="str">
        <f>IFERROR(VLOOKUP(Tablo5[[#This Row],[ÜRÜN KODU]],'YMKODLARI '!$A$1:$K$348,9,0)," ")</f>
        <v xml:space="preserve"> </v>
      </c>
      <c r="L296" s="63" t="str">
        <f>IFERROR(VLOOKUP(Tablo5[[#This Row],[BOYA KODU]],Tablo14[#All],4,0)," ")</f>
        <v xml:space="preserve"> </v>
      </c>
      <c r="M296" s="63" t="str">
        <f>IFERROR(VLOOKUP(Tablo5[[#This Row],[BOYA KODU]],Tablo14[#All],6,0)," ")</f>
        <v xml:space="preserve"> </v>
      </c>
      <c r="N296" s="63" t="str">
        <f t="shared" si="28"/>
        <v xml:space="preserve"> </v>
      </c>
      <c r="O296" s="66" t="str">
        <f>IFERROR(VLOOKUP(Tablo5[[#This Row],[ÜRÜN KODU]],'YMKODLARI '!$A$1:$K$348,8,0)," ")</f>
        <v xml:space="preserve"> </v>
      </c>
      <c r="P296" s="63" t="str">
        <f>IFERROR(VLOOKUP(Tablo5[[#This Row],[HAMMADDE KODU]],Tablo1[#All],3,0)," ")</f>
        <v xml:space="preserve"> </v>
      </c>
      <c r="Q296" s="63" t="str">
        <f>IFERROR(VLOOKUP(Tablo5[[#This Row],[HAMMADDE KODU]],Tablo1[#All],4,0)," ")</f>
        <v xml:space="preserve"> </v>
      </c>
      <c r="R296" s="66" t="str">
        <f>IFERROR(VLOOKUP(Tablo5[[#This Row],[ÜRÜN KODU]],'YMKODLARI '!$A$1:$K$348,5,0)," ")</f>
        <v xml:space="preserve"> </v>
      </c>
      <c r="S296" s="66" t="str">
        <f>IFERROR(VLOOKUP(Tablo5[[#This Row],[ÜRÜN KODU]],'YMKODLARI '!$A$1:$K$348,6,0)," ")</f>
        <v xml:space="preserve"> </v>
      </c>
      <c r="T296" s="63" t="str">
        <f>IFERROR(Tablo5[[#This Row],[YOLLUK HARİÇ BASKI GRAMI]]/Tablo5[[#This Row],[KALIP GÖZ ADEDİ]]," ")</f>
        <v xml:space="preserve"> </v>
      </c>
      <c r="U296" s="63" t="str">
        <f t="shared" si="30"/>
        <v xml:space="preserve"> </v>
      </c>
      <c r="V296" s="63"/>
      <c r="W296" s="63" t="str">
        <f t="shared" si="29"/>
        <v xml:space="preserve"> </v>
      </c>
      <c r="X296" s="13">
        <f t="shared" si="31"/>
        <v>24</v>
      </c>
      <c r="Y296" s="14">
        <f t="shared" si="32"/>
        <v>0</v>
      </c>
      <c r="Z296" s="63" t="str">
        <f t="shared" si="33"/>
        <v xml:space="preserve"> </v>
      </c>
      <c r="AA296" s="63" t="str">
        <f t="shared" si="34"/>
        <v xml:space="preserve"> </v>
      </c>
    </row>
    <row r="297" spans="3:27">
      <c r="C297" s="10" t="str">
        <f>IFERROR(VLOOKUP(Tablo5[[#This Row],[ÜRÜN KODU]],'YMKODLARI '!$A$1:$K$348,2,0)," ")</f>
        <v xml:space="preserve"> </v>
      </c>
      <c r="E297" s="63"/>
      <c r="H297" s="66" t="str">
        <f>IFERROR(VLOOKUP(Tablo5[[#This Row],[ÜRÜN KODU]],'YMKODLARI '!$A$1:$K$348,3,0)," ")</f>
        <v xml:space="preserve"> </v>
      </c>
      <c r="I297" s="66" t="str">
        <f>IFERROR(VLOOKUP(Tablo5[[#This Row],[ÜRÜN KODU]],'YMKODLARI '!$A$1:$K$348,4,0)," ")</f>
        <v xml:space="preserve"> </v>
      </c>
      <c r="J297" s="63"/>
      <c r="K297" s="66" t="str">
        <f>IFERROR(VLOOKUP(Tablo5[[#This Row],[ÜRÜN KODU]],'YMKODLARI '!$A$1:$K$348,9,0)," ")</f>
        <v xml:space="preserve"> </v>
      </c>
      <c r="L297" s="63" t="str">
        <f>IFERROR(VLOOKUP(Tablo5[[#This Row],[BOYA KODU]],Tablo14[#All],4,0)," ")</f>
        <v xml:space="preserve"> </v>
      </c>
      <c r="M297" s="63" t="str">
        <f>IFERROR(VLOOKUP(Tablo5[[#This Row],[BOYA KODU]],Tablo14[#All],6,0)," ")</f>
        <v xml:space="preserve"> </v>
      </c>
      <c r="N297" s="63" t="str">
        <f t="shared" si="28"/>
        <v xml:space="preserve"> </v>
      </c>
      <c r="O297" s="66" t="str">
        <f>IFERROR(VLOOKUP(Tablo5[[#This Row],[ÜRÜN KODU]],'YMKODLARI '!$A$1:$K$348,8,0)," ")</f>
        <v xml:space="preserve"> </v>
      </c>
      <c r="P297" s="63" t="str">
        <f>IFERROR(VLOOKUP(Tablo5[[#This Row],[HAMMADDE KODU]],Tablo1[#All],3,0)," ")</f>
        <v xml:space="preserve"> </v>
      </c>
      <c r="Q297" s="63" t="str">
        <f>IFERROR(VLOOKUP(Tablo5[[#This Row],[HAMMADDE KODU]],Tablo1[#All],4,0)," ")</f>
        <v xml:space="preserve"> </v>
      </c>
      <c r="R297" s="66" t="str">
        <f>IFERROR(VLOOKUP(Tablo5[[#This Row],[ÜRÜN KODU]],'YMKODLARI '!$A$1:$K$348,5,0)," ")</f>
        <v xml:space="preserve"> </v>
      </c>
      <c r="S297" s="66" t="str">
        <f>IFERROR(VLOOKUP(Tablo5[[#This Row],[ÜRÜN KODU]],'YMKODLARI '!$A$1:$K$348,6,0)," ")</f>
        <v xml:space="preserve"> </v>
      </c>
      <c r="T297" s="63" t="str">
        <f>IFERROR(Tablo5[[#This Row],[YOLLUK HARİÇ BASKI GRAMI]]/Tablo5[[#This Row],[KALIP GÖZ ADEDİ]]," ")</f>
        <v xml:space="preserve"> </v>
      </c>
      <c r="U297" s="63" t="str">
        <f t="shared" si="30"/>
        <v xml:space="preserve"> </v>
      </c>
      <c r="V297" s="63"/>
      <c r="W297" s="63" t="str">
        <f t="shared" si="29"/>
        <v xml:space="preserve"> </v>
      </c>
      <c r="X297" s="13">
        <f t="shared" si="31"/>
        <v>24</v>
      </c>
      <c r="Y297" s="14">
        <f t="shared" si="32"/>
        <v>0</v>
      </c>
      <c r="Z297" s="63" t="str">
        <f t="shared" si="33"/>
        <v xml:space="preserve"> </v>
      </c>
      <c r="AA297" s="63" t="str">
        <f t="shared" si="34"/>
        <v xml:space="preserve"> </v>
      </c>
    </row>
    <row r="298" spans="3:27">
      <c r="C298" s="10" t="str">
        <f>IFERROR(VLOOKUP(Tablo5[[#This Row],[ÜRÜN KODU]],'YMKODLARI '!$A$1:$K$348,2,0)," ")</f>
        <v xml:space="preserve"> </v>
      </c>
      <c r="E298" s="63"/>
      <c r="H298" s="66" t="str">
        <f>IFERROR(VLOOKUP(Tablo5[[#This Row],[ÜRÜN KODU]],'YMKODLARI '!$A$1:$K$348,3,0)," ")</f>
        <v xml:space="preserve"> </v>
      </c>
      <c r="I298" s="66" t="str">
        <f>IFERROR(VLOOKUP(Tablo5[[#This Row],[ÜRÜN KODU]],'YMKODLARI '!$A$1:$K$348,4,0)," ")</f>
        <v xml:space="preserve"> </v>
      </c>
      <c r="J298" s="63"/>
      <c r="K298" s="66" t="str">
        <f>IFERROR(VLOOKUP(Tablo5[[#This Row],[ÜRÜN KODU]],'YMKODLARI '!$A$1:$K$348,9,0)," ")</f>
        <v xml:space="preserve"> </v>
      </c>
      <c r="L298" s="63" t="str">
        <f>IFERROR(VLOOKUP(Tablo5[[#This Row],[BOYA KODU]],Tablo14[#All],4,0)," ")</f>
        <v xml:space="preserve"> </v>
      </c>
      <c r="M298" s="63" t="str">
        <f>IFERROR(VLOOKUP(Tablo5[[#This Row],[BOYA KODU]],Tablo14[#All],6,0)," ")</f>
        <v xml:space="preserve"> </v>
      </c>
      <c r="N298" s="63" t="str">
        <f t="shared" si="28"/>
        <v xml:space="preserve"> </v>
      </c>
      <c r="O298" s="66" t="str">
        <f>IFERROR(VLOOKUP(Tablo5[[#This Row],[ÜRÜN KODU]],'YMKODLARI '!$A$1:$K$348,8,0)," ")</f>
        <v xml:space="preserve"> </v>
      </c>
      <c r="P298" s="63" t="str">
        <f>IFERROR(VLOOKUP(Tablo5[[#This Row],[HAMMADDE KODU]],Tablo1[#All],3,0)," ")</f>
        <v xml:space="preserve"> </v>
      </c>
      <c r="Q298" s="63" t="str">
        <f>IFERROR(VLOOKUP(Tablo5[[#This Row],[HAMMADDE KODU]],Tablo1[#All],4,0)," ")</f>
        <v xml:space="preserve"> </v>
      </c>
      <c r="R298" s="66" t="str">
        <f>IFERROR(VLOOKUP(Tablo5[[#This Row],[ÜRÜN KODU]],'YMKODLARI '!$A$1:$K$348,5,0)," ")</f>
        <v xml:space="preserve"> </v>
      </c>
      <c r="S298" s="66" t="str">
        <f>IFERROR(VLOOKUP(Tablo5[[#This Row],[ÜRÜN KODU]],'YMKODLARI '!$A$1:$K$348,6,0)," ")</f>
        <v xml:space="preserve"> </v>
      </c>
      <c r="T298" s="63" t="str">
        <f>IFERROR(Tablo5[[#This Row],[YOLLUK HARİÇ BASKI GRAMI]]/Tablo5[[#This Row],[KALIP GÖZ ADEDİ]]," ")</f>
        <v xml:space="preserve"> </v>
      </c>
      <c r="U298" s="63" t="str">
        <f t="shared" si="30"/>
        <v xml:space="preserve"> </v>
      </c>
      <c r="V298" s="63"/>
      <c r="W298" s="63" t="str">
        <f t="shared" si="29"/>
        <v xml:space="preserve"> </v>
      </c>
      <c r="X298" s="13">
        <f t="shared" si="31"/>
        <v>24</v>
      </c>
      <c r="Y298" s="14">
        <f t="shared" si="32"/>
        <v>0</v>
      </c>
      <c r="Z298" s="63" t="str">
        <f t="shared" si="33"/>
        <v xml:space="preserve"> </v>
      </c>
      <c r="AA298" s="63" t="str">
        <f t="shared" si="34"/>
        <v xml:space="preserve"> </v>
      </c>
    </row>
    <row r="299" spans="3:27">
      <c r="C299" s="10" t="str">
        <f>IFERROR(VLOOKUP(Tablo5[[#This Row],[ÜRÜN KODU]],'YMKODLARI '!$A$1:$K$348,2,0)," ")</f>
        <v xml:space="preserve"> </v>
      </c>
      <c r="E299" s="63"/>
      <c r="H299" s="66" t="str">
        <f>IFERROR(VLOOKUP(Tablo5[[#This Row],[ÜRÜN KODU]],'YMKODLARI '!$A$1:$K$348,3,0)," ")</f>
        <v xml:space="preserve"> </v>
      </c>
      <c r="I299" s="66" t="str">
        <f>IFERROR(VLOOKUP(Tablo5[[#This Row],[ÜRÜN KODU]],'YMKODLARI '!$A$1:$K$348,4,0)," ")</f>
        <v xml:space="preserve"> </v>
      </c>
      <c r="J299" s="63"/>
      <c r="K299" s="66" t="str">
        <f>IFERROR(VLOOKUP(Tablo5[[#This Row],[ÜRÜN KODU]],'YMKODLARI '!$A$1:$K$348,9,0)," ")</f>
        <v xml:space="preserve"> </v>
      </c>
      <c r="L299" s="63" t="str">
        <f>IFERROR(VLOOKUP(Tablo5[[#This Row],[BOYA KODU]],Tablo14[#All],4,0)," ")</f>
        <v xml:space="preserve"> </v>
      </c>
      <c r="M299" s="63" t="str">
        <f>IFERROR(VLOOKUP(Tablo5[[#This Row],[BOYA KODU]],Tablo14[#All],6,0)," ")</f>
        <v xml:space="preserve"> </v>
      </c>
      <c r="N299" s="63" t="str">
        <f t="shared" si="28"/>
        <v xml:space="preserve"> </v>
      </c>
      <c r="O299" s="66" t="str">
        <f>IFERROR(VLOOKUP(Tablo5[[#This Row],[ÜRÜN KODU]],'YMKODLARI '!$A$1:$K$348,8,0)," ")</f>
        <v xml:space="preserve"> </v>
      </c>
      <c r="P299" s="63" t="str">
        <f>IFERROR(VLOOKUP(Tablo5[[#This Row],[HAMMADDE KODU]],Tablo1[#All],3,0)," ")</f>
        <v xml:space="preserve"> </v>
      </c>
      <c r="Q299" s="63" t="str">
        <f>IFERROR(VLOOKUP(Tablo5[[#This Row],[HAMMADDE KODU]],Tablo1[#All],4,0)," ")</f>
        <v xml:space="preserve"> </v>
      </c>
      <c r="R299" s="66" t="str">
        <f>IFERROR(VLOOKUP(Tablo5[[#This Row],[ÜRÜN KODU]],'YMKODLARI '!$A$1:$K$348,5,0)," ")</f>
        <v xml:space="preserve"> </v>
      </c>
      <c r="S299" s="66" t="str">
        <f>IFERROR(VLOOKUP(Tablo5[[#This Row],[ÜRÜN KODU]],'YMKODLARI '!$A$1:$K$348,6,0)," ")</f>
        <v xml:space="preserve"> </v>
      </c>
      <c r="T299" s="63" t="str">
        <f>IFERROR(Tablo5[[#This Row],[YOLLUK HARİÇ BASKI GRAMI]]/Tablo5[[#This Row],[KALIP GÖZ ADEDİ]]," ")</f>
        <v xml:space="preserve"> </v>
      </c>
      <c r="U299" s="63" t="str">
        <f t="shared" si="30"/>
        <v xml:space="preserve"> </v>
      </c>
      <c r="V299" s="63"/>
      <c r="W299" s="63" t="str">
        <f t="shared" si="29"/>
        <v xml:space="preserve"> </v>
      </c>
      <c r="X299" s="13">
        <f t="shared" si="31"/>
        <v>24</v>
      </c>
      <c r="Y299" s="14">
        <f t="shared" si="32"/>
        <v>0</v>
      </c>
      <c r="Z299" s="63" t="str">
        <f t="shared" si="33"/>
        <v xml:space="preserve"> </v>
      </c>
      <c r="AA299" s="63" t="str">
        <f t="shared" si="34"/>
        <v xml:space="preserve"> </v>
      </c>
    </row>
    <row r="300" spans="3:27">
      <c r="C300" s="10" t="str">
        <f>IFERROR(VLOOKUP(Tablo5[[#This Row],[ÜRÜN KODU]],'YMKODLARI '!$A$1:$K$348,2,0)," ")</f>
        <v xml:space="preserve"> </v>
      </c>
      <c r="E300" s="63"/>
      <c r="H300" s="66" t="str">
        <f>IFERROR(VLOOKUP(Tablo5[[#This Row],[ÜRÜN KODU]],'YMKODLARI '!$A$1:$K$348,3,0)," ")</f>
        <v xml:space="preserve"> </v>
      </c>
      <c r="I300" s="66" t="str">
        <f>IFERROR(VLOOKUP(Tablo5[[#This Row],[ÜRÜN KODU]],'YMKODLARI '!$A$1:$K$348,4,0)," ")</f>
        <v xml:space="preserve"> </v>
      </c>
      <c r="J300" s="63"/>
      <c r="K300" s="66" t="str">
        <f>IFERROR(VLOOKUP(Tablo5[[#This Row],[ÜRÜN KODU]],'YMKODLARI '!$A$1:$K$348,9,0)," ")</f>
        <v xml:space="preserve"> </v>
      </c>
      <c r="L300" s="63" t="str">
        <f>IFERROR(VLOOKUP(Tablo5[[#This Row],[BOYA KODU]],Tablo14[#All],4,0)," ")</f>
        <v xml:space="preserve"> </v>
      </c>
      <c r="M300" s="63" t="str">
        <f>IFERROR(VLOOKUP(Tablo5[[#This Row],[BOYA KODU]],Tablo14[#All],6,0)," ")</f>
        <v xml:space="preserve"> </v>
      </c>
      <c r="N300" s="63" t="str">
        <f t="shared" si="28"/>
        <v xml:space="preserve"> </v>
      </c>
      <c r="O300" s="66" t="str">
        <f>IFERROR(VLOOKUP(Tablo5[[#This Row],[ÜRÜN KODU]],'YMKODLARI '!$A$1:$K$348,8,0)," ")</f>
        <v xml:space="preserve"> </v>
      </c>
      <c r="P300" s="63" t="str">
        <f>IFERROR(VLOOKUP(Tablo5[[#This Row],[HAMMADDE KODU]],Tablo1[#All],3,0)," ")</f>
        <v xml:space="preserve"> </v>
      </c>
      <c r="Q300" s="63" t="str">
        <f>IFERROR(VLOOKUP(Tablo5[[#This Row],[HAMMADDE KODU]],Tablo1[#All],4,0)," ")</f>
        <v xml:space="preserve"> </v>
      </c>
      <c r="R300" s="66" t="str">
        <f>IFERROR(VLOOKUP(Tablo5[[#This Row],[ÜRÜN KODU]],'YMKODLARI '!$A$1:$K$348,5,0)," ")</f>
        <v xml:space="preserve"> </v>
      </c>
      <c r="S300" s="66" t="str">
        <f>IFERROR(VLOOKUP(Tablo5[[#This Row],[ÜRÜN KODU]],'YMKODLARI '!$A$1:$K$348,6,0)," ")</f>
        <v xml:space="preserve"> </v>
      </c>
      <c r="T300" s="63" t="str">
        <f>IFERROR(Tablo5[[#This Row],[YOLLUK HARİÇ BASKI GRAMI]]/Tablo5[[#This Row],[KALIP GÖZ ADEDİ]]," ")</f>
        <v xml:space="preserve"> </v>
      </c>
      <c r="U300" s="63" t="str">
        <f t="shared" si="30"/>
        <v xml:space="preserve"> </v>
      </c>
      <c r="V300" s="63"/>
      <c r="W300" s="63" t="str">
        <f t="shared" si="29"/>
        <v xml:space="preserve"> </v>
      </c>
      <c r="X300" s="13">
        <f t="shared" si="31"/>
        <v>24</v>
      </c>
      <c r="Y300" s="14">
        <f t="shared" si="32"/>
        <v>0</v>
      </c>
      <c r="Z300" s="63" t="str">
        <f t="shared" si="33"/>
        <v xml:space="preserve"> </v>
      </c>
      <c r="AA300" s="63" t="str">
        <f t="shared" si="34"/>
        <v xml:space="preserve"> </v>
      </c>
    </row>
    <row r="301" spans="3:27">
      <c r="C301" s="10" t="str">
        <f>IFERROR(VLOOKUP(Tablo5[[#This Row],[ÜRÜN KODU]],'YMKODLARI '!$A$1:$K$348,2,0)," ")</f>
        <v xml:space="preserve"> </v>
      </c>
      <c r="E301" s="63"/>
      <c r="H301" s="66" t="str">
        <f>IFERROR(VLOOKUP(Tablo5[[#This Row],[ÜRÜN KODU]],'YMKODLARI '!$A$1:$K$348,3,0)," ")</f>
        <v xml:space="preserve"> </v>
      </c>
      <c r="I301" s="66" t="str">
        <f>IFERROR(VLOOKUP(Tablo5[[#This Row],[ÜRÜN KODU]],'YMKODLARI '!$A$1:$K$348,4,0)," ")</f>
        <v xml:space="preserve"> </v>
      </c>
      <c r="J301" s="63"/>
      <c r="K301" s="66" t="str">
        <f>IFERROR(VLOOKUP(Tablo5[[#This Row],[ÜRÜN KODU]],'YMKODLARI '!$A$1:$K$348,9,0)," ")</f>
        <v xml:space="preserve"> </v>
      </c>
      <c r="L301" s="63" t="str">
        <f>IFERROR(VLOOKUP(Tablo5[[#This Row],[BOYA KODU]],Tablo14[#All],4,0)," ")</f>
        <v xml:space="preserve"> </v>
      </c>
      <c r="M301" s="63" t="str">
        <f>IFERROR(VLOOKUP(Tablo5[[#This Row],[BOYA KODU]],Tablo14[#All],6,0)," ")</f>
        <v xml:space="preserve"> </v>
      </c>
      <c r="N301" s="63" t="str">
        <f t="shared" si="28"/>
        <v xml:space="preserve"> </v>
      </c>
      <c r="O301" s="66" t="str">
        <f>IFERROR(VLOOKUP(Tablo5[[#This Row],[ÜRÜN KODU]],'YMKODLARI '!$A$1:$K$348,8,0)," ")</f>
        <v xml:space="preserve"> </v>
      </c>
      <c r="P301" s="63" t="str">
        <f>IFERROR(VLOOKUP(Tablo5[[#This Row],[HAMMADDE KODU]],Tablo1[#All],3,0)," ")</f>
        <v xml:space="preserve"> </v>
      </c>
      <c r="Q301" s="63" t="str">
        <f>IFERROR(VLOOKUP(Tablo5[[#This Row],[HAMMADDE KODU]],Tablo1[#All],4,0)," ")</f>
        <v xml:space="preserve"> </v>
      </c>
      <c r="R301" s="66" t="str">
        <f>IFERROR(VLOOKUP(Tablo5[[#This Row],[ÜRÜN KODU]],'YMKODLARI '!$A$1:$K$348,5,0)," ")</f>
        <v xml:space="preserve"> </v>
      </c>
      <c r="S301" s="66" t="str">
        <f>IFERROR(VLOOKUP(Tablo5[[#This Row],[ÜRÜN KODU]],'YMKODLARI '!$A$1:$K$348,6,0)," ")</f>
        <v xml:space="preserve"> </v>
      </c>
      <c r="T301" s="63" t="str">
        <f>IFERROR(Tablo5[[#This Row],[YOLLUK HARİÇ BASKI GRAMI]]/Tablo5[[#This Row],[KALIP GÖZ ADEDİ]]," ")</f>
        <v xml:space="preserve"> </v>
      </c>
      <c r="U301" s="63" t="str">
        <f t="shared" si="30"/>
        <v xml:space="preserve"> </v>
      </c>
      <c r="V301" s="63"/>
      <c r="W301" s="63" t="str">
        <f t="shared" si="29"/>
        <v xml:space="preserve"> </v>
      </c>
      <c r="X301" s="13">
        <f t="shared" si="31"/>
        <v>24</v>
      </c>
      <c r="Y301" s="14">
        <f t="shared" si="32"/>
        <v>0</v>
      </c>
      <c r="Z301" s="63" t="str">
        <f t="shared" si="33"/>
        <v xml:space="preserve"> </v>
      </c>
      <c r="AA301" s="63" t="str">
        <f t="shared" si="34"/>
        <v xml:space="preserve"> </v>
      </c>
    </row>
    <row r="302" spans="3:27">
      <c r="C302" s="10" t="str">
        <f>IFERROR(VLOOKUP(Tablo5[[#This Row],[ÜRÜN KODU]],'YMKODLARI '!$A$1:$K$348,2,0)," ")</f>
        <v xml:space="preserve"> </v>
      </c>
      <c r="E302" s="63"/>
      <c r="H302" s="66" t="str">
        <f>IFERROR(VLOOKUP(Tablo5[[#This Row],[ÜRÜN KODU]],'YMKODLARI '!$A$1:$K$348,3,0)," ")</f>
        <v xml:space="preserve"> </v>
      </c>
      <c r="I302" s="66" t="str">
        <f>IFERROR(VLOOKUP(Tablo5[[#This Row],[ÜRÜN KODU]],'YMKODLARI '!$A$1:$K$348,4,0)," ")</f>
        <v xml:space="preserve"> </v>
      </c>
      <c r="J302" s="63"/>
      <c r="K302" s="66" t="str">
        <f>IFERROR(VLOOKUP(Tablo5[[#This Row],[ÜRÜN KODU]],'YMKODLARI '!$A$1:$K$348,9,0)," ")</f>
        <v xml:space="preserve"> </v>
      </c>
      <c r="L302" s="63" t="str">
        <f>IFERROR(VLOOKUP(Tablo5[[#This Row],[BOYA KODU]],Tablo14[#All],4,0)," ")</f>
        <v xml:space="preserve"> </v>
      </c>
      <c r="M302" s="63" t="str">
        <f>IFERROR(VLOOKUP(Tablo5[[#This Row],[BOYA KODU]],Tablo14[#All],6,0)," ")</f>
        <v xml:space="preserve"> </v>
      </c>
      <c r="N302" s="63" t="str">
        <f t="shared" si="28"/>
        <v xml:space="preserve"> </v>
      </c>
      <c r="O302" s="66" t="str">
        <f>IFERROR(VLOOKUP(Tablo5[[#This Row],[ÜRÜN KODU]],'YMKODLARI '!$A$1:$K$348,8,0)," ")</f>
        <v xml:space="preserve"> </v>
      </c>
      <c r="P302" s="63" t="str">
        <f>IFERROR(VLOOKUP(Tablo5[[#This Row],[HAMMADDE KODU]],Tablo1[#All],3,0)," ")</f>
        <v xml:space="preserve"> </v>
      </c>
      <c r="Q302" s="63" t="str">
        <f>IFERROR(VLOOKUP(Tablo5[[#This Row],[HAMMADDE KODU]],Tablo1[#All],4,0)," ")</f>
        <v xml:space="preserve"> </v>
      </c>
      <c r="R302" s="66" t="str">
        <f>IFERROR(VLOOKUP(Tablo5[[#This Row],[ÜRÜN KODU]],'YMKODLARI '!$A$1:$K$348,5,0)," ")</f>
        <v xml:space="preserve"> </v>
      </c>
      <c r="S302" s="66" t="str">
        <f>IFERROR(VLOOKUP(Tablo5[[#This Row],[ÜRÜN KODU]],'YMKODLARI '!$A$1:$K$348,6,0)," ")</f>
        <v xml:space="preserve"> </v>
      </c>
      <c r="T302" s="63" t="str">
        <f>IFERROR(Tablo5[[#This Row],[YOLLUK HARİÇ BASKI GRAMI]]/Tablo5[[#This Row],[KALIP GÖZ ADEDİ]]," ")</f>
        <v xml:space="preserve"> </v>
      </c>
      <c r="U302" s="63" t="str">
        <f t="shared" si="30"/>
        <v xml:space="preserve"> </v>
      </c>
      <c r="V302" s="63"/>
      <c r="W302" s="63" t="str">
        <f t="shared" si="29"/>
        <v xml:space="preserve"> </v>
      </c>
      <c r="X302" s="13">
        <f t="shared" si="31"/>
        <v>24</v>
      </c>
      <c r="Y302" s="14">
        <f t="shared" si="32"/>
        <v>0</v>
      </c>
      <c r="Z302" s="63" t="str">
        <f t="shared" si="33"/>
        <v xml:space="preserve"> </v>
      </c>
      <c r="AA302" s="63" t="str">
        <f t="shared" si="34"/>
        <v xml:space="preserve"> </v>
      </c>
    </row>
    <row r="303" spans="3:27">
      <c r="C303" s="10" t="str">
        <f>IFERROR(VLOOKUP(Tablo5[[#This Row],[ÜRÜN KODU]],'YMKODLARI '!$A$1:$K$348,2,0)," ")</f>
        <v xml:space="preserve"> </v>
      </c>
      <c r="E303" s="63"/>
      <c r="H303" s="66" t="str">
        <f>IFERROR(VLOOKUP(Tablo5[[#This Row],[ÜRÜN KODU]],'YMKODLARI '!$A$1:$K$348,3,0)," ")</f>
        <v xml:space="preserve"> </v>
      </c>
      <c r="I303" s="66" t="str">
        <f>IFERROR(VLOOKUP(Tablo5[[#This Row],[ÜRÜN KODU]],'YMKODLARI '!$A$1:$K$348,4,0)," ")</f>
        <v xml:space="preserve"> </v>
      </c>
      <c r="J303" s="63"/>
      <c r="K303" s="66" t="str">
        <f>IFERROR(VLOOKUP(Tablo5[[#This Row],[ÜRÜN KODU]],'YMKODLARI '!$A$1:$K$348,9,0)," ")</f>
        <v xml:space="preserve"> </v>
      </c>
      <c r="L303" s="63" t="str">
        <f>IFERROR(VLOOKUP(Tablo5[[#This Row],[BOYA KODU]],Tablo14[#All],4,0)," ")</f>
        <v xml:space="preserve"> </v>
      </c>
      <c r="M303" s="63" t="str">
        <f>IFERROR(VLOOKUP(Tablo5[[#This Row],[BOYA KODU]],Tablo14[#All],6,0)," ")</f>
        <v xml:space="preserve"> </v>
      </c>
      <c r="N303" s="63" t="str">
        <f t="shared" si="28"/>
        <v xml:space="preserve"> </v>
      </c>
      <c r="O303" s="66" t="str">
        <f>IFERROR(VLOOKUP(Tablo5[[#This Row],[ÜRÜN KODU]],'YMKODLARI '!$A$1:$K$348,8,0)," ")</f>
        <v xml:space="preserve"> </v>
      </c>
      <c r="P303" s="63" t="str">
        <f>IFERROR(VLOOKUP(Tablo5[[#This Row],[HAMMADDE KODU]],Tablo1[#All],3,0)," ")</f>
        <v xml:space="preserve"> </v>
      </c>
      <c r="Q303" s="63" t="str">
        <f>IFERROR(VLOOKUP(Tablo5[[#This Row],[HAMMADDE KODU]],Tablo1[#All],4,0)," ")</f>
        <v xml:space="preserve"> </v>
      </c>
      <c r="R303" s="66" t="str">
        <f>IFERROR(VLOOKUP(Tablo5[[#This Row],[ÜRÜN KODU]],'YMKODLARI '!$A$1:$K$348,5,0)," ")</f>
        <v xml:space="preserve"> </v>
      </c>
      <c r="S303" s="66" t="str">
        <f>IFERROR(VLOOKUP(Tablo5[[#This Row],[ÜRÜN KODU]],'YMKODLARI '!$A$1:$K$348,6,0)," ")</f>
        <v xml:space="preserve"> </v>
      </c>
      <c r="T303" s="63" t="str">
        <f>IFERROR(Tablo5[[#This Row],[YOLLUK HARİÇ BASKI GRAMI]]/Tablo5[[#This Row],[KALIP GÖZ ADEDİ]]," ")</f>
        <v xml:space="preserve"> </v>
      </c>
      <c r="U303" s="63" t="str">
        <f t="shared" si="30"/>
        <v xml:space="preserve"> </v>
      </c>
      <c r="V303" s="63"/>
      <c r="W303" s="63" t="str">
        <f t="shared" si="29"/>
        <v xml:space="preserve"> </v>
      </c>
      <c r="X303" s="13">
        <f t="shared" si="31"/>
        <v>24</v>
      </c>
      <c r="Y303" s="14">
        <f t="shared" si="32"/>
        <v>0</v>
      </c>
      <c r="Z303" s="63" t="str">
        <f t="shared" si="33"/>
        <v xml:space="preserve"> </v>
      </c>
      <c r="AA303" s="63" t="str">
        <f t="shared" si="34"/>
        <v xml:space="preserve"> </v>
      </c>
    </row>
    <row r="304" spans="3:27">
      <c r="C304" s="10" t="str">
        <f>IFERROR(VLOOKUP(Tablo5[[#This Row],[ÜRÜN KODU]],'YMKODLARI '!$A$1:$K$348,2,0)," ")</f>
        <v xml:space="preserve"> </v>
      </c>
      <c r="E304" s="63"/>
      <c r="H304" s="66" t="str">
        <f>IFERROR(VLOOKUP(Tablo5[[#This Row],[ÜRÜN KODU]],'YMKODLARI '!$A$1:$K$348,3,0)," ")</f>
        <v xml:space="preserve"> </v>
      </c>
      <c r="I304" s="66" t="str">
        <f>IFERROR(VLOOKUP(Tablo5[[#This Row],[ÜRÜN KODU]],'YMKODLARI '!$A$1:$K$348,4,0)," ")</f>
        <v xml:space="preserve"> </v>
      </c>
      <c r="J304" s="63"/>
      <c r="K304" s="66" t="str">
        <f>IFERROR(VLOOKUP(Tablo5[[#This Row],[ÜRÜN KODU]],'YMKODLARI '!$A$1:$K$348,9,0)," ")</f>
        <v xml:space="preserve"> </v>
      </c>
      <c r="L304" s="63" t="str">
        <f>IFERROR(VLOOKUP(Tablo5[[#This Row],[BOYA KODU]],Tablo14[#All],4,0)," ")</f>
        <v xml:space="preserve"> </v>
      </c>
      <c r="M304" s="63" t="str">
        <f>IFERROR(VLOOKUP(Tablo5[[#This Row],[BOYA KODU]],Tablo14[#All],6,0)," ")</f>
        <v xml:space="preserve"> </v>
      </c>
      <c r="N304" s="63" t="str">
        <f t="shared" si="28"/>
        <v xml:space="preserve"> </v>
      </c>
      <c r="O304" s="66" t="str">
        <f>IFERROR(VLOOKUP(Tablo5[[#This Row],[ÜRÜN KODU]],'YMKODLARI '!$A$1:$K$348,8,0)," ")</f>
        <v xml:space="preserve"> </v>
      </c>
      <c r="P304" s="63" t="str">
        <f>IFERROR(VLOOKUP(Tablo5[[#This Row],[HAMMADDE KODU]],Tablo1[#All],3,0)," ")</f>
        <v xml:space="preserve"> </v>
      </c>
      <c r="Q304" s="63" t="str">
        <f>IFERROR(VLOOKUP(Tablo5[[#This Row],[HAMMADDE KODU]],Tablo1[#All],4,0)," ")</f>
        <v xml:space="preserve"> </v>
      </c>
      <c r="R304" s="66" t="str">
        <f>IFERROR(VLOOKUP(Tablo5[[#This Row],[ÜRÜN KODU]],'YMKODLARI '!$A$1:$K$348,5,0)," ")</f>
        <v xml:space="preserve"> </v>
      </c>
      <c r="S304" s="66" t="str">
        <f>IFERROR(VLOOKUP(Tablo5[[#This Row],[ÜRÜN KODU]],'YMKODLARI '!$A$1:$K$348,6,0)," ")</f>
        <v xml:space="preserve"> </v>
      </c>
      <c r="T304" s="63" t="str">
        <f>IFERROR(Tablo5[[#This Row],[YOLLUK HARİÇ BASKI GRAMI]]/Tablo5[[#This Row],[KALIP GÖZ ADEDİ]]," ")</f>
        <v xml:space="preserve"> </v>
      </c>
      <c r="U304" s="63" t="str">
        <f t="shared" si="30"/>
        <v xml:space="preserve"> </v>
      </c>
      <c r="V304" s="63"/>
      <c r="W304" s="63" t="str">
        <f t="shared" si="29"/>
        <v xml:space="preserve"> </v>
      </c>
      <c r="X304" s="13">
        <f t="shared" si="31"/>
        <v>24</v>
      </c>
      <c r="Y304" s="14">
        <f t="shared" si="32"/>
        <v>0</v>
      </c>
      <c r="Z304" s="63" t="str">
        <f t="shared" si="33"/>
        <v xml:space="preserve"> </v>
      </c>
      <c r="AA304" s="63" t="str">
        <f t="shared" si="34"/>
        <v xml:space="preserve"> </v>
      </c>
    </row>
    <row r="305" spans="3:27">
      <c r="C305" s="10" t="str">
        <f>IFERROR(VLOOKUP(Tablo5[[#This Row],[ÜRÜN KODU]],'YMKODLARI '!$A$1:$K$348,2,0)," ")</f>
        <v xml:space="preserve"> </v>
      </c>
      <c r="E305" s="63"/>
      <c r="H305" s="66" t="str">
        <f>IFERROR(VLOOKUP(Tablo5[[#This Row],[ÜRÜN KODU]],'YMKODLARI '!$A$1:$K$348,3,0)," ")</f>
        <v xml:space="preserve"> </v>
      </c>
      <c r="I305" s="66" t="str">
        <f>IFERROR(VLOOKUP(Tablo5[[#This Row],[ÜRÜN KODU]],'YMKODLARI '!$A$1:$K$348,4,0)," ")</f>
        <v xml:space="preserve"> </v>
      </c>
      <c r="J305" s="63"/>
      <c r="K305" s="66" t="str">
        <f>IFERROR(VLOOKUP(Tablo5[[#This Row],[ÜRÜN KODU]],'YMKODLARI '!$A$1:$K$348,9,0)," ")</f>
        <v xml:space="preserve"> </v>
      </c>
      <c r="L305" s="63" t="str">
        <f>IFERROR(VLOOKUP(Tablo5[[#This Row],[BOYA KODU]],Tablo14[#All],4,0)," ")</f>
        <v xml:space="preserve"> </v>
      </c>
      <c r="M305" s="63" t="str">
        <f>IFERROR(VLOOKUP(Tablo5[[#This Row],[BOYA KODU]],Tablo14[#All],6,0)," ")</f>
        <v xml:space="preserve"> </v>
      </c>
      <c r="N305" s="63" t="str">
        <f t="shared" si="28"/>
        <v xml:space="preserve"> </v>
      </c>
      <c r="O305" s="66" t="str">
        <f>IFERROR(VLOOKUP(Tablo5[[#This Row],[ÜRÜN KODU]],'YMKODLARI '!$A$1:$K$348,8,0)," ")</f>
        <v xml:space="preserve"> </v>
      </c>
      <c r="P305" s="63" t="str">
        <f>IFERROR(VLOOKUP(Tablo5[[#This Row],[HAMMADDE KODU]],Tablo1[#All],3,0)," ")</f>
        <v xml:space="preserve"> </v>
      </c>
      <c r="Q305" s="63" t="str">
        <f>IFERROR(VLOOKUP(Tablo5[[#This Row],[HAMMADDE KODU]],Tablo1[#All],4,0)," ")</f>
        <v xml:space="preserve"> </v>
      </c>
      <c r="R305" s="66" t="str">
        <f>IFERROR(VLOOKUP(Tablo5[[#This Row],[ÜRÜN KODU]],'YMKODLARI '!$A$1:$K$348,5,0)," ")</f>
        <v xml:space="preserve"> </v>
      </c>
      <c r="S305" s="66" t="str">
        <f>IFERROR(VLOOKUP(Tablo5[[#This Row],[ÜRÜN KODU]],'YMKODLARI '!$A$1:$K$348,6,0)," ")</f>
        <v xml:space="preserve"> </v>
      </c>
      <c r="T305" s="63" t="str">
        <f>IFERROR(Tablo5[[#This Row],[YOLLUK HARİÇ BASKI GRAMI]]/Tablo5[[#This Row],[KALIP GÖZ ADEDİ]]," ")</f>
        <v xml:space="preserve"> </v>
      </c>
      <c r="U305" s="63" t="str">
        <f t="shared" si="30"/>
        <v xml:space="preserve"> </v>
      </c>
      <c r="V305" s="63"/>
      <c r="W305" s="63" t="str">
        <f t="shared" si="29"/>
        <v xml:space="preserve"> </v>
      </c>
      <c r="X305" s="13">
        <f t="shared" si="31"/>
        <v>24</v>
      </c>
      <c r="Y305" s="14">
        <f t="shared" si="32"/>
        <v>0</v>
      </c>
      <c r="Z305" s="63" t="str">
        <f t="shared" si="33"/>
        <v xml:space="preserve"> </v>
      </c>
      <c r="AA305" s="63" t="str">
        <f t="shared" si="34"/>
        <v xml:space="preserve"> </v>
      </c>
    </row>
    <row r="306" spans="3:27">
      <c r="C306" s="10" t="str">
        <f>IFERROR(VLOOKUP(Tablo5[[#This Row],[ÜRÜN KODU]],'YMKODLARI '!$A$1:$K$348,2,0)," ")</f>
        <v xml:space="preserve"> </v>
      </c>
      <c r="E306" s="63"/>
      <c r="H306" s="66" t="str">
        <f>IFERROR(VLOOKUP(Tablo5[[#This Row],[ÜRÜN KODU]],'YMKODLARI '!$A$1:$K$348,3,0)," ")</f>
        <v xml:space="preserve"> </v>
      </c>
      <c r="I306" s="66" t="str">
        <f>IFERROR(VLOOKUP(Tablo5[[#This Row],[ÜRÜN KODU]],'YMKODLARI '!$A$1:$K$348,4,0)," ")</f>
        <v xml:space="preserve"> </v>
      </c>
      <c r="J306" s="63"/>
      <c r="K306" s="66" t="str">
        <f>IFERROR(VLOOKUP(Tablo5[[#This Row],[ÜRÜN KODU]],'YMKODLARI '!$A$1:$K$348,9,0)," ")</f>
        <v xml:space="preserve"> </v>
      </c>
      <c r="L306" s="63" t="str">
        <f>IFERROR(VLOOKUP(Tablo5[[#This Row],[BOYA KODU]],Tablo14[#All],4,0)," ")</f>
        <v xml:space="preserve"> </v>
      </c>
      <c r="M306" s="63" t="str">
        <f>IFERROR(VLOOKUP(Tablo5[[#This Row],[BOYA KODU]],Tablo14[#All],6,0)," ")</f>
        <v xml:space="preserve"> </v>
      </c>
      <c r="N306" s="63" t="str">
        <f t="shared" si="28"/>
        <v xml:space="preserve"> </v>
      </c>
      <c r="O306" s="66" t="str">
        <f>IFERROR(VLOOKUP(Tablo5[[#This Row],[ÜRÜN KODU]],'YMKODLARI '!$A$1:$K$348,8,0)," ")</f>
        <v xml:space="preserve"> </v>
      </c>
      <c r="P306" s="63" t="str">
        <f>IFERROR(VLOOKUP(Tablo5[[#This Row],[HAMMADDE KODU]],Tablo1[#All],3,0)," ")</f>
        <v xml:space="preserve"> </v>
      </c>
      <c r="Q306" s="63" t="str">
        <f>IFERROR(VLOOKUP(Tablo5[[#This Row],[HAMMADDE KODU]],Tablo1[#All],4,0)," ")</f>
        <v xml:space="preserve"> </v>
      </c>
      <c r="R306" s="66" t="str">
        <f>IFERROR(VLOOKUP(Tablo5[[#This Row],[ÜRÜN KODU]],'YMKODLARI '!$A$1:$K$348,5,0)," ")</f>
        <v xml:space="preserve"> </v>
      </c>
      <c r="S306" s="66" t="str">
        <f>IFERROR(VLOOKUP(Tablo5[[#This Row],[ÜRÜN KODU]],'YMKODLARI '!$A$1:$K$348,6,0)," ")</f>
        <v xml:space="preserve"> </v>
      </c>
      <c r="T306" s="63" t="str">
        <f>IFERROR(Tablo5[[#This Row],[YOLLUK HARİÇ BASKI GRAMI]]/Tablo5[[#This Row],[KALIP GÖZ ADEDİ]]," ")</f>
        <v xml:space="preserve"> </v>
      </c>
      <c r="U306" s="63" t="str">
        <f t="shared" si="30"/>
        <v xml:space="preserve"> </v>
      </c>
      <c r="V306" s="63"/>
      <c r="W306" s="63" t="str">
        <f t="shared" si="29"/>
        <v xml:space="preserve"> </v>
      </c>
      <c r="X306" s="13">
        <f t="shared" si="31"/>
        <v>24</v>
      </c>
      <c r="Y306" s="14">
        <f t="shared" si="32"/>
        <v>0</v>
      </c>
      <c r="Z306" s="63" t="str">
        <f t="shared" si="33"/>
        <v xml:space="preserve"> </v>
      </c>
      <c r="AA306" s="63" t="str">
        <f t="shared" si="34"/>
        <v xml:space="preserve"> </v>
      </c>
    </row>
    <row r="307" spans="3:27">
      <c r="C307" s="10" t="str">
        <f>IFERROR(VLOOKUP(Tablo5[[#This Row],[ÜRÜN KODU]],'YMKODLARI '!$A$1:$K$348,2,0)," ")</f>
        <v xml:space="preserve"> </v>
      </c>
      <c r="E307" s="63"/>
      <c r="H307" s="66" t="str">
        <f>IFERROR(VLOOKUP(Tablo5[[#This Row],[ÜRÜN KODU]],'YMKODLARI '!$A$1:$K$348,3,0)," ")</f>
        <v xml:space="preserve"> </v>
      </c>
      <c r="I307" s="66" t="str">
        <f>IFERROR(VLOOKUP(Tablo5[[#This Row],[ÜRÜN KODU]],'YMKODLARI '!$A$1:$K$348,4,0)," ")</f>
        <v xml:space="preserve"> </v>
      </c>
      <c r="J307" s="63"/>
      <c r="K307" s="66" t="str">
        <f>IFERROR(VLOOKUP(Tablo5[[#This Row],[ÜRÜN KODU]],'YMKODLARI '!$A$1:$K$348,9,0)," ")</f>
        <v xml:space="preserve"> </v>
      </c>
      <c r="L307" s="63" t="str">
        <f>IFERROR(VLOOKUP(Tablo5[[#This Row],[BOYA KODU]],Tablo14[#All],4,0)," ")</f>
        <v xml:space="preserve"> </v>
      </c>
      <c r="M307" s="63" t="str">
        <f>IFERROR(VLOOKUP(Tablo5[[#This Row],[BOYA KODU]],Tablo14[#All],6,0)," ")</f>
        <v xml:space="preserve"> </v>
      </c>
      <c r="N307" s="63" t="str">
        <f t="shared" si="28"/>
        <v xml:space="preserve"> </v>
      </c>
      <c r="O307" s="66" t="str">
        <f>IFERROR(VLOOKUP(Tablo5[[#This Row],[ÜRÜN KODU]],'YMKODLARI '!$A$1:$K$348,8,0)," ")</f>
        <v xml:space="preserve"> </v>
      </c>
      <c r="P307" s="63" t="str">
        <f>IFERROR(VLOOKUP(Tablo5[[#This Row],[HAMMADDE KODU]],Tablo1[#All],3,0)," ")</f>
        <v xml:space="preserve"> </v>
      </c>
      <c r="Q307" s="63" t="str">
        <f>IFERROR(VLOOKUP(Tablo5[[#This Row],[HAMMADDE KODU]],Tablo1[#All],4,0)," ")</f>
        <v xml:space="preserve"> </v>
      </c>
      <c r="R307" s="66" t="str">
        <f>IFERROR(VLOOKUP(Tablo5[[#This Row],[ÜRÜN KODU]],'YMKODLARI '!$A$1:$K$348,5,0)," ")</f>
        <v xml:space="preserve"> </v>
      </c>
      <c r="S307" s="66" t="str">
        <f>IFERROR(VLOOKUP(Tablo5[[#This Row],[ÜRÜN KODU]],'YMKODLARI '!$A$1:$K$348,6,0)," ")</f>
        <v xml:space="preserve"> </v>
      </c>
      <c r="T307" s="63" t="str">
        <f>IFERROR(Tablo5[[#This Row],[YOLLUK HARİÇ BASKI GRAMI]]/Tablo5[[#This Row],[KALIP GÖZ ADEDİ]]," ")</f>
        <v xml:space="preserve"> </v>
      </c>
      <c r="U307" s="63" t="str">
        <f t="shared" si="30"/>
        <v xml:space="preserve"> </v>
      </c>
      <c r="V307" s="63"/>
      <c r="W307" s="63" t="str">
        <f t="shared" si="29"/>
        <v xml:space="preserve"> </v>
      </c>
      <c r="X307" s="13">
        <f t="shared" si="31"/>
        <v>24</v>
      </c>
      <c r="Y307" s="14">
        <f t="shared" si="32"/>
        <v>0</v>
      </c>
      <c r="Z307" s="63" t="str">
        <f t="shared" si="33"/>
        <v xml:space="preserve"> </v>
      </c>
      <c r="AA307" s="63" t="str">
        <f t="shared" si="34"/>
        <v xml:space="preserve"> </v>
      </c>
    </row>
    <row r="308" spans="3:27">
      <c r="C308" s="10" t="str">
        <f>IFERROR(VLOOKUP(Tablo5[[#This Row],[ÜRÜN KODU]],'YMKODLARI '!$A$1:$K$348,2,0)," ")</f>
        <v xml:space="preserve"> </v>
      </c>
      <c r="E308" s="63"/>
      <c r="H308" s="66" t="str">
        <f>IFERROR(VLOOKUP(Tablo5[[#This Row],[ÜRÜN KODU]],'YMKODLARI '!$A$1:$K$348,3,0)," ")</f>
        <v xml:space="preserve"> </v>
      </c>
      <c r="I308" s="66" t="str">
        <f>IFERROR(VLOOKUP(Tablo5[[#This Row],[ÜRÜN KODU]],'YMKODLARI '!$A$1:$K$348,4,0)," ")</f>
        <v xml:space="preserve"> </v>
      </c>
      <c r="J308" s="63"/>
      <c r="K308" s="66" t="str">
        <f>IFERROR(VLOOKUP(Tablo5[[#This Row],[ÜRÜN KODU]],'YMKODLARI '!$A$1:$K$348,9,0)," ")</f>
        <v xml:space="preserve"> </v>
      </c>
      <c r="L308" s="63" t="str">
        <f>IFERROR(VLOOKUP(Tablo5[[#This Row],[BOYA KODU]],Tablo14[#All],4,0)," ")</f>
        <v xml:space="preserve"> </v>
      </c>
      <c r="M308" s="63" t="str">
        <f>IFERROR(VLOOKUP(Tablo5[[#This Row],[BOYA KODU]],Tablo14[#All],6,0)," ")</f>
        <v xml:space="preserve"> </v>
      </c>
      <c r="N308" s="63" t="str">
        <f t="shared" si="28"/>
        <v xml:space="preserve"> </v>
      </c>
      <c r="O308" s="66" t="str">
        <f>IFERROR(VLOOKUP(Tablo5[[#This Row],[ÜRÜN KODU]],'YMKODLARI '!$A$1:$K$348,8,0)," ")</f>
        <v xml:space="preserve"> </v>
      </c>
      <c r="P308" s="63" t="str">
        <f>IFERROR(VLOOKUP(Tablo5[[#This Row],[HAMMADDE KODU]],Tablo1[#All],3,0)," ")</f>
        <v xml:space="preserve"> </v>
      </c>
      <c r="Q308" s="63" t="str">
        <f>IFERROR(VLOOKUP(Tablo5[[#This Row],[HAMMADDE KODU]],Tablo1[#All],4,0)," ")</f>
        <v xml:space="preserve"> </v>
      </c>
      <c r="R308" s="66" t="str">
        <f>IFERROR(VLOOKUP(Tablo5[[#This Row],[ÜRÜN KODU]],'YMKODLARI '!$A$1:$K$348,5,0)," ")</f>
        <v xml:space="preserve"> </v>
      </c>
      <c r="S308" s="66" t="str">
        <f>IFERROR(VLOOKUP(Tablo5[[#This Row],[ÜRÜN KODU]],'YMKODLARI '!$A$1:$K$348,6,0)," ")</f>
        <v xml:space="preserve"> </v>
      </c>
      <c r="T308" s="63" t="str">
        <f>IFERROR(Tablo5[[#This Row],[YOLLUK HARİÇ BASKI GRAMI]]/Tablo5[[#This Row],[KALIP GÖZ ADEDİ]]," ")</f>
        <v xml:space="preserve"> </v>
      </c>
      <c r="U308" s="63" t="str">
        <f t="shared" si="30"/>
        <v xml:space="preserve"> </v>
      </c>
      <c r="V308" s="63"/>
      <c r="W308" s="63" t="str">
        <f t="shared" si="29"/>
        <v xml:space="preserve"> </v>
      </c>
      <c r="X308" s="13">
        <f t="shared" si="31"/>
        <v>24</v>
      </c>
      <c r="Y308" s="14">
        <f t="shared" si="32"/>
        <v>0</v>
      </c>
      <c r="Z308" s="63" t="str">
        <f t="shared" si="33"/>
        <v xml:space="preserve"> </v>
      </c>
      <c r="AA308" s="63" t="str">
        <f t="shared" si="34"/>
        <v xml:space="preserve"> </v>
      </c>
    </row>
    <row r="309" spans="3:27">
      <c r="C309" s="10" t="str">
        <f>IFERROR(VLOOKUP(Tablo5[[#This Row],[ÜRÜN KODU]],'YMKODLARI '!$A$1:$K$348,2,0)," ")</f>
        <v xml:space="preserve"> </v>
      </c>
      <c r="E309" s="63"/>
      <c r="H309" s="66" t="str">
        <f>IFERROR(VLOOKUP(Tablo5[[#This Row],[ÜRÜN KODU]],'YMKODLARI '!$A$1:$K$348,3,0)," ")</f>
        <v xml:space="preserve"> </v>
      </c>
      <c r="I309" s="66" t="str">
        <f>IFERROR(VLOOKUP(Tablo5[[#This Row],[ÜRÜN KODU]],'YMKODLARI '!$A$1:$K$348,4,0)," ")</f>
        <v xml:space="preserve"> </v>
      </c>
      <c r="J309" s="63"/>
      <c r="K309" s="66" t="str">
        <f>IFERROR(VLOOKUP(Tablo5[[#This Row],[ÜRÜN KODU]],'YMKODLARI '!$A$1:$K$348,9,0)," ")</f>
        <v xml:space="preserve"> </v>
      </c>
      <c r="L309" s="63" t="str">
        <f>IFERROR(VLOOKUP(Tablo5[[#This Row],[BOYA KODU]],Tablo14[#All],4,0)," ")</f>
        <v xml:space="preserve"> </v>
      </c>
      <c r="M309" s="63" t="str">
        <f>IFERROR(VLOOKUP(Tablo5[[#This Row],[BOYA KODU]],Tablo14[#All],6,0)," ")</f>
        <v xml:space="preserve"> </v>
      </c>
      <c r="N309" s="63" t="str">
        <f t="shared" si="28"/>
        <v xml:space="preserve"> </v>
      </c>
      <c r="O309" s="66" t="str">
        <f>IFERROR(VLOOKUP(Tablo5[[#This Row],[ÜRÜN KODU]],'YMKODLARI '!$A$1:$K$348,8,0)," ")</f>
        <v xml:space="preserve"> </v>
      </c>
      <c r="P309" s="63" t="str">
        <f>IFERROR(VLOOKUP(Tablo5[[#This Row],[HAMMADDE KODU]],Tablo1[#All],3,0)," ")</f>
        <v xml:space="preserve"> </v>
      </c>
      <c r="Q309" s="63" t="str">
        <f>IFERROR(VLOOKUP(Tablo5[[#This Row],[HAMMADDE KODU]],Tablo1[#All],4,0)," ")</f>
        <v xml:space="preserve"> </v>
      </c>
      <c r="R309" s="66" t="str">
        <f>IFERROR(VLOOKUP(Tablo5[[#This Row],[ÜRÜN KODU]],'YMKODLARI '!$A$1:$K$348,5,0)," ")</f>
        <v xml:space="preserve"> </v>
      </c>
      <c r="S309" s="66" t="str">
        <f>IFERROR(VLOOKUP(Tablo5[[#This Row],[ÜRÜN KODU]],'YMKODLARI '!$A$1:$K$348,6,0)," ")</f>
        <v xml:space="preserve"> </v>
      </c>
      <c r="T309" s="63" t="str">
        <f>IFERROR(Tablo5[[#This Row],[YOLLUK HARİÇ BASKI GRAMI]]/Tablo5[[#This Row],[KALIP GÖZ ADEDİ]]," ")</f>
        <v xml:space="preserve"> </v>
      </c>
      <c r="U309" s="63" t="str">
        <f t="shared" si="30"/>
        <v xml:space="preserve"> </v>
      </c>
      <c r="V309" s="63"/>
      <c r="W309" s="63" t="str">
        <f t="shared" si="29"/>
        <v xml:space="preserve"> </v>
      </c>
      <c r="X309" s="13">
        <f t="shared" si="31"/>
        <v>24</v>
      </c>
      <c r="Y309" s="14">
        <f t="shared" si="32"/>
        <v>0</v>
      </c>
      <c r="Z309" s="63" t="str">
        <f t="shared" si="33"/>
        <v xml:space="preserve"> </v>
      </c>
      <c r="AA309" s="63" t="str">
        <f t="shared" si="34"/>
        <v xml:space="preserve"> </v>
      </c>
    </row>
    <row r="310" spans="3:27">
      <c r="C310" s="10" t="str">
        <f>IFERROR(VLOOKUP(Tablo5[[#This Row],[ÜRÜN KODU]],'YMKODLARI '!$A$1:$K$348,2,0)," ")</f>
        <v xml:space="preserve"> </v>
      </c>
      <c r="E310" s="63"/>
      <c r="H310" s="66" t="str">
        <f>IFERROR(VLOOKUP(Tablo5[[#This Row],[ÜRÜN KODU]],'YMKODLARI '!$A$1:$K$348,3,0)," ")</f>
        <v xml:space="preserve"> </v>
      </c>
      <c r="I310" s="66" t="str">
        <f>IFERROR(VLOOKUP(Tablo5[[#This Row],[ÜRÜN KODU]],'YMKODLARI '!$A$1:$K$348,4,0)," ")</f>
        <v xml:space="preserve"> </v>
      </c>
      <c r="J310" s="63"/>
      <c r="K310" s="66" t="str">
        <f>IFERROR(VLOOKUP(Tablo5[[#This Row],[ÜRÜN KODU]],'YMKODLARI '!$A$1:$K$348,9,0)," ")</f>
        <v xml:space="preserve"> </v>
      </c>
      <c r="L310" s="63" t="str">
        <f>IFERROR(VLOOKUP(Tablo5[[#This Row],[BOYA KODU]],Tablo14[#All],4,0)," ")</f>
        <v xml:space="preserve"> </v>
      </c>
      <c r="M310" s="63" t="str">
        <f>IFERROR(VLOOKUP(Tablo5[[#This Row],[BOYA KODU]],Tablo14[#All],6,0)," ")</f>
        <v xml:space="preserve"> </v>
      </c>
      <c r="N310" s="63" t="str">
        <f t="shared" si="28"/>
        <v xml:space="preserve"> </v>
      </c>
      <c r="O310" s="66" t="str">
        <f>IFERROR(VLOOKUP(Tablo5[[#This Row],[ÜRÜN KODU]],'YMKODLARI '!$A$1:$K$348,8,0)," ")</f>
        <v xml:space="preserve"> </v>
      </c>
      <c r="P310" s="63" t="str">
        <f>IFERROR(VLOOKUP(Tablo5[[#This Row],[HAMMADDE KODU]],Tablo1[#All],3,0)," ")</f>
        <v xml:space="preserve"> </v>
      </c>
      <c r="Q310" s="63" t="str">
        <f>IFERROR(VLOOKUP(Tablo5[[#This Row],[HAMMADDE KODU]],Tablo1[#All],4,0)," ")</f>
        <v xml:space="preserve"> </v>
      </c>
      <c r="R310" s="66" t="str">
        <f>IFERROR(VLOOKUP(Tablo5[[#This Row],[ÜRÜN KODU]],'YMKODLARI '!$A$1:$K$348,5,0)," ")</f>
        <v xml:space="preserve"> </v>
      </c>
      <c r="S310" s="66" t="str">
        <f>IFERROR(VLOOKUP(Tablo5[[#This Row],[ÜRÜN KODU]],'YMKODLARI '!$A$1:$K$348,6,0)," ")</f>
        <v xml:space="preserve"> </v>
      </c>
      <c r="T310" s="63" t="str">
        <f>IFERROR(Tablo5[[#This Row],[YOLLUK HARİÇ BASKI GRAMI]]/Tablo5[[#This Row],[KALIP GÖZ ADEDİ]]," ")</f>
        <v xml:space="preserve"> </v>
      </c>
      <c r="U310" s="63" t="str">
        <f t="shared" si="30"/>
        <v xml:space="preserve"> </v>
      </c>
      <c r="V310" s="63"/>
      <c r="W310" s="63" t="str">
        <f t="shared" si="29"/>
        <v xml:space="preserve"> </v>
      </c>
      <c r="X310" s="13">
        <f t="shared" si="31"/>
        <v>24</v>
      </c>
      <c r="Y310" s="14">
        <f t="shared" si="32"/>
        <v>0</v>
      </c>
      <c r="Z310" s="63" t="str">
        <f t="shared" si="33"/>
        <v xml:space="preserve"> </v>
      </c>
      <c r="AA310" s="63" t="str">
        <f t="shared" si="34"/>
        <v xml:space="preserve"> </v>
      </c>
    </row>
    <row r="311" spans="3:27">
      <c r="C311" s="10" t="str">
        <f>IFERROR(VLOOKUP(Tablo5[[#This Row],[ÜRÜN KODU]],'YMKODLARI '!$A$1:$K$348,2,0)," ")</f>
        <v xml:space="preserve"> </v>
      </c>
      <c r="E311" s="63"/>
      <c r="H311" s="66" t="str">
        <f>IFERROR(VLOOKUP(Tablo5[[#This Row],[ÜRÜN KODU]],'YMKODLARI '!$A$1:$K$348,3,0)," ")</f>
        <v xml:space="preserve"> </v>
      </c>
      <c r="I311" s="66" t="str">
        <f>IFERROR(VLOOKUP(Tablo5[[#This Row],[ÜRÜN KODU]],'YMKODLARI '!$A$1:$K$348,4,0)," ")</f>
        <v xml:space="preserve"> </v>
      </c>
      <c r="J311" s="63"/>
      <c r="K311" s="66" t="str">
        <f>IFERROR(VLOOKUP(Tablo5[[#This Row],[ÜRÜN KODU]],'YMKODLARI '!$A$1:$K$348,9,0)," ")</f>
        <v xml:space="preserve"> </v>
      </c>
      <c r="L311" s="63" t="str">
        <f>IFERROR(VLOOKUP(Tablo5[[#This Row],[BOYA KODU]],Tablo14[#All],4,0)," ")</f>
        <v xml:space="preserve"> </v>
      </c>
      <c r="M311" s="63" t="str">
        <f>IFERROR(VLOOKUP(Tablo5[[#This Row],[BOYA KODU]],Tablo14[#All],6,0)," ")</f>
        <v xml:space="preserve"> </v>
      </c>
      <c r="N311" s="63" t="str">
        <f t="shared" si="28"/>
        <v xml:space="preserve"> </v>
      </c>
      <c r="O311" s="66" t="str">
        <f>IFERROR(VLOOKUP(Tablo5[[#This Row],[ÜRÜN KODU]],'YMKODLARI '!$A$1:$K$348,8,0)," ")</f>
        <v xml:space="preserve"> </v>
      </c>
      <c r="P311" s="63" t="str">
        <f>IFERROR(VLOOKUP(Tablo5[[#This Row],[HAMMADDE KODU]],Tablo1[#All],3,0)," ")</f>
        <v xml:space="preserve"> </v>
      </c>
      <c r="Q311" s="63" t="str">
        <f>IFERROR(VLOOKUP(Tablo5[[#This Row],[HAMMADDE KODU]],Tablo1[#All],4,0)," ")</f>
        <v xml:space="preserve"> </v>
      </c>
      <c r="R311" s="66" t="str">
        <f>IFERROR(VLOOKUP(Tablo5[[#This Row],[ÜRÜN KODU]],'YMKODLARI '!$A$1:$K$348,5,0)," ")</f>
        <v xml:space="preserve"> </v>
      </c>
      <c r="S311" s="66" t="str">
        <f>IFERROR(VLOOKUP(Tablo5[[#This Row],[ÜRÜN KODU]],'YMKODLARI '!$A$1:$K$348,6,0)," ")</f>
        <v xml:space="preserve"> </v>
      </c>
      <c r="T311" s="63" t="str">
        <f>IFERROR(Tablo5[[#This Row],[YOLLUK HARİÇ BASKI GRAMI]]/Tablo5[[#This Row],[KALIP GÖZ ADEDİ]]," ")</f>
        <v xml:space="preserve"> </v>
      </c>
      <c r="U311" s="63" t="str">
        <f t="shared" si="30"/>
        <v xml:space="preserve"> </v>
      </c>
      <c r="V311" s="63"/>
      <c r="W311" s="63" t="str">
        <f t="shared" si="29"/>
        <v xml:space="preserve"> </v>
      </c>
      <c r="X311" s="13">
        <f t="shared" si="31"/>
        <v>24</v>
      </c>
      <c r="Y311" s="14">
        <f t="shared" si="32"/>
        <v>0</v>
      </c>
      <c r="Z311" s="63" t="str">
        <f t="shared" si="33"/>
        <v xml:space="preserve"> </v>
      </c>
      <c r="AA311" s="63" t="str">
        <f t="shared" si="34"/>
        <v xml:space="preserve"> </v>
      </c>
    </row>
    <row r="312" spans="3:27">
      <c r="C312" s="10" t="str">
        <f>IFERROR(VLOOKUP(Tablo5[[#This Row],[ÜRÜN KODU]],'YMKODLARI '!$A$1:$K$348,2,0)," ")</f>
        <v xml:space="preserve"> </v>
      </c>
      <c r="E312" s="63"/>
      <c r="H312" s="66" t="str">
        <f>IFERROR(VLOOKUP(Tablo5[[#This Row],[ÜRÜN KODU]],'YMKODLARI '!$A$1:$K$348,3,0)," ")</f>
        <v xml:space="preserve"> </v>
      </c>
      <c r="I312" s="66" t="str">
        <f>IFERROR(VLOOKUP(Tablo5[[#This Row],[ÜRÜN KODU]],'YMKODLARI '!$A$1:$K$348,4,0)," ")</f>
        <v xml:space="preserve"> </v>
      </c>
      <c r="J312" s="63"/>
      <c r="K312" s="66" t="str">
        <f>IFERROR(VLOOKUP(Tablo5[[#This Row],[ÜRÜN KODU]],'YMKODLARI '!$A$1:$K$348,9,0)," ")</f>
        <v xml:space="preserve"> </v>
      </c>
      <c r="L312" s="63" t="str">
        <f>IFERROR(VLOOKUP(Tablo5[[#This Row],[BOYA KODU]],Tablo14[#All],4,0)," ")</f>
        <v xml:space="preserve"> </v>
      </c>
      <c r="M312" s="63" t="str">
        <f>IFERROR(VLOOKUP(Tablo5[[#This Row],[BOYA KODU]],Tablo14[#All],6,0)," ")</f>
        <v xml:space="preserve"> </v>
      </c>
      <c r="N312" s="63" t="str">
        <f t="shared" si="28"/>
        <v xml:space="preserve"> </v>
      </c>
      <c r="O312" s="66" t="str">
        <f>IFERROR(VLOOKUP(Tablo5[[#This Row],[ÜRÜN KODU]],'YMKODLARI '!$A$1:$K$348,8,0)," ")</f>
        <v xml:space="preserve"> </v>
      </c>
      <c r="P312" s="63" t="str">
        <f>IFERROR(VLOOKUP(Tablo5[[#This Row],[HAMMADDE KODU]],Tablo1[#All],3,0)," ")</f>
        <v xml:space="preserve"> </v>
      </c>
      <c r="Q312" s="63" t="str">
        <f>IFERROR(VLOOKUP(Tablo5[[#This Row],[HAMMADDE KODU]],Tablo1[#All],4,0)," ")</f>
        <v xml:space="preserve"> </v>
      </c>
      <c r="R312" s="66" t="str">
        <f>IFERROR(VLOOKUP(Tablo5[[#This Row],[ÜRÜN KODU]],'YMKODLARI '!$A$1:$K$348,5,0)," ")</f>
        <v xml:space="preserve"> </v>
      </c>
      <c r="S312" s="66" t="str">
        <f>IFERROR(VLOOKUP(Tablo5[[#This Row],[ÜRÜN KODU]],'YMKODLARI '!$A$1:$K$348,6,0)," ")</f>
        <v xml:space="preserve"> </v>
      </c>
      <c r="T312" s="63" t="str">
        <f>IFERROR(Tablo5[[#This Row],[YOLLUK HARİÇ BASKI GRAMI]]/Tablo5[[#This Row],[KALIP GÖZ ADEDİ]]," ")</f>
        <v xml:space="preserve"> </v>
      </c>
      <c r="U312" s="63" t="str">
        <f t="shared" si="30"/>
        <v xml:space="preserve"> </v>
      </c>
      <c r="V312" s="63"/>
      <c r="W312" s="63" t="str">
        <f t="shared" si="29"/>
        <v xml:space="preserve"> </v>
      </c>
      <c r="X312" s="13">
        <f t="shared" si="31"/>
        <v>24</v>
      </c>
      <c r="Y312" s="14">
        <f t="shared" si="32"/>
        <v>0</v>
      </c>
      <c r="Z312" s="63" t="str">
        <f t="shared" si="33"/>
        <v xml:space="preserve"> </v>
      </c>
      <c r="AA312" s="63" t="str">
        <f t="shared" si="34"/>
        <v xml:space="preserve"> </v>
      </c>
    </row>
    <row r="313" spans="3:27">
      <c r="C313" s="10" t="str">
        <f>IFERROR(VLOOKUP(Tablo5[[#This Row],[ÜRÜN KODU]],'YMKODLARI '!$A$1:$K$348,2,0)," ")</f>
        <v xml:space="preserve"> </v>
      </c>
      <c r="E313" s="63"/>
      <c r="H313" s="66" t="str">
        <f>IFERROR(VLOOKUP(Tablo5[[#This Row],[ÜRÜN KODU]],'YMKODLARI '!$A$1:$K$348,3,0)," ")</f>
        <v xml:space="preserve"> </v>
      </c>
      <c r="I313" s="66" t="str">
        <f>IFERROR(VLOOKUP(Tablo5[[#This Row],[ÜRÜN KODU]],'YMKODLARI '!$A$1:$K$348,4,0)," ")</f>
        <v xml:space="preserve"> </v>
      </c>
      <c r="J313" s="63"/>
      <c r="K313" s="66" t="str">
        <f>IFERROR(VLOOKUP(Tablo5[[#This Row],[ÜRÜN KODU]],'YMKODLARI '!$A$1:$K$348,9,0)," ")</f>
        <v xml:space="preserve"> </v>
      </c>
      <c r="L313" s="63" t="str">
        <f>IFERROR(VLOOKUP(Tablo5[[#This Row],[BOYA KODU]],Tablo14[#All],4,0)," ")</f>
        <v xml:space="preserve"> </v>
      </c>
      <c r="M313" s="63" t="str">
        <f>IFERROR(VLOOKUP(Tablo5[[#This Row],[BOYA KODU]],Tablo14[#All],6,0)," ")</f>
        <v xml:space="preserve"> </v>
      </c>
      <c r="N313" s="63" t="str">
        <f t="shared" si="28"/>
        <v xml:space="preserve"> </v>
      </c>
      <c r="O313" s="66" t="str">
        <f>IFERROR(VLOOKUP(Tablo5[[#This Row],[ÜRÜN KODU]],'YMKODLARI '!$A$1:$K$348,8,0)," ")</f>
        <v xml:space="preserve"> </v>
      </c>
      <c r="P313" s="63" t="str">
        <f>IFERROR(VLOOKUP(Tablo5[[#This Row],[HAMMADDE KODU]],Tablo1[#All],3,0)," ")</f>
        <v xml:space="preserve"> </v>
      </c>
      <c r="Q313" s="63" t="str">
        <f>IFERROR(VLOOKUP(Tablo5[[#This Row],[HAMMADDE KODU]],Tablo1[#All],4,0)," ")</f>
        <v xml:space="preserve"> </v>
      </c>
      <c r="R313" s="66" t="str">
        <f>IFERROR(VLOOKUP(Tablo5[[#This Row],[ÜRÜN KODU]],'YMKODLARI '!$A$1:$K$348,5,0)," ")</f>
        <v xml:space="preserve"> </v>
      </c>
      <c r="S313" s="66" t="str">
        <f>IFERROR(VLOOKUP(Tablo5[[#This Row],[ÜRÜN KODU]],'YMKODLARI '!$A$1:$K$348,6,0)," ")</f>
        <v xml:space="preserve"> </v>
      </c>
      <c r="T313" s="63" t="str">
        <f>IFERROR(Tablo5[[#This Row],[YOLLUK HARİÇ BASKI GRAMI]]/Tablo5[[#This Row],[KALIP GÖZ ADEDİ]]," ")</f>
        <v xml:space="preserve"> </v>
      </c>
      <c r="U313" s="63" t="str">
        <f t="shared" si="30"/>
        <v xml:space="preserve"> </v>
      </c>
      <c r="V313" s="63"/>
      <c r="W313" s="63" t="str">
        <f t="shared" si="29"/>
        <v xml:space="preserve"> </v>
      </c>
      <c r="X313" s="13">
        <f t="shared" si="31"/>
        <v>24</v>
      </c>
      <c r="Y313" s="14">
        <f t="shared" si="32"/>
        <v>0</v>
      </c>
      <c r="Z313" s="63" t="str">
        <f t="shared" si="33"/>
        <v xml:space="preserve"> </v>
      </c>
      <c r="AA313" s="63" t="str">
        <f t="shared" si="34"/>
        <v xml:space="preserve"> </v>
      </c>
    </row>
    <row r="314" spans="3:27">
      <c r="C314" s="10" t="str">
        <f>IFERROR(VLOOKUP(Tablo5[[#This Row],[ÜRÜN KODU]],'YMKODLARI '!$A$1:$K$348,2,0)," ")</f>
        <v xml:space="preserve"> </v>
      </c>
      <c r="E314" s="63"/>
      <c r="H314" s="66" t="str">
        <f>IFERROR(VLOOKUP(Tablo5[[#This Row],[ÜRÜN KODU]],'YMKODLARI '!$A$1:$K$348,3,0)," ")</f>
        <v xml:space="preserve"> </v>
      </c>
      <c r="I314" s="66" t="str">
        <f>IFERROR(VLOOKUP(Tablo5[[#This Row],[ÜRÜN KODU]],'YMKODLARI '!$A$1:$K$348,4,0)," ")</f>
        <v xml:space="preserve"> </v>
      </c>
      <c r="J314" s="63"/>
      <c r="K314" s="66" t="str">
        <f>IFERROR(VLOOKUP(Tablo5[[#This Row],[ÜRÜN KODU]],'YMKODLARI '!$A$1:$K$348,9,0)," ")</f>
        <v xml:space="preserve"> </v>
      </c>
      <c r="L314" s="63" t="str">
        <f>IFERROR(VLOOKUP(Tablo5[[#This Row],[BOYA KODU]],Tablo14[#All],4,0)," ")</f>
        <v xml:space="preserve"> </v>
      </c>
      <c r="M314" s="63" t="str">
        <f>IFERROR(VLOOKUP(Tablo5[[#This Row],[BOYA KODU]],Tablo14[#All],6,0)," ")</f>
        <v xml:space="preserve"> </v>
      </c>
      <c r="N314" s="63" t="str">
        <f t="shared" si="28"/>
        <v xml:space="preserve"> </v>
      </c>
      <c r="O314" s="66" t="str">
        <f>IFERROR(VLOOKUP(Tablo5[[#This Row],[ÜRÜN KODU]],'YMKODLARI '!$A$1:$K$348,8,0)," ")</f>
        <v xml:space="preserve"> </v>
      </c>
      <c r="P314" s="63" t="str">
        <f>IFERROR(VLOOKUP(Tablo5[[#This Row],[HAMMADDE KODU]],Tablo1[#All],3,0)," ")</f>
        <v xml:space="preserve"> </v>
      </c>
      <c r="Q314" s="63" t="str">
        <f>IFERROR(VLOOKUP(Tablo5[[#This Row],[HAMMADDE KODU]],Tablo1[#All],4,0)," ")</f>
        <v xml:space="preserve"> </v>
      </c>
      <c r="R314" s="66" t="str">
        <f>IFERROR(VLOOKUP(Tablo5[[#This Row],[ÜRÜN KODU]],'YMKODLARI '!$A$1:$K$348,5,0)," ")</f>
        <v xml:space="preserve"> </v>
      </c>
      <c r="S314" s="66" t="str">
        <f>IFERROR(VLOOKUP(Tablo5[[#This Row],[ÜRÜN KODU]],'YMKODLARI '!$A$1:$K$348,6,0)," ")</f>
        <v xml:space="preserve"> </v>
      </c>
      <c r="T314" s="63" t="str">
        <f>IFERROR(Tablo5[[#This Row],[YOLLUK HARİÇ BASKI GRAMI]]/Tablo5[[#This Row],[KALIP GÖZ ADEDİ]]," ")</f>
        <v xml:space="preserve"> </v>
      </c>
      <c r="U314" s="63" t="str">
        <f t="shared" si="30"/>
        <v xml:space="preserve"> </v>
      </c>
      <c r="V314" s="63"/>
      <c r="W314" s="63" t="str">
        <f t="shared" si="29"/>
        <v xml:space="preserve"> </v>
      </c>
      <c r="X314" s="13">
        <f t="shared" si="31"/>
        <v>24</v>
      </c>
      <c r="Y314" s="14">
        <f t="shared" si="32"/>
        <v>0</v>
      </c>
      <c r="Z314" s="63" t="str">
        <f t="shared" si="33"/>
        <v xml:space="preserve"> </v>
      </c>
      <c r="AA314" s="63" t="str">
        <f t="shared" si="34"/>
        <v xml:space="preserve"> </v>
      </c>
    </row>
    <row r="315" spans="3:27">
      <c r="C315" s="10" t="str">
        <f>IFERROR(VLOOKUP(Tablo5[[#This Row],[ÜRÜN KODU]],'YMKODLARI '!$A$1:$K$348,2,0)," ")</f>
        <v xml:space="preserve"> </v>
      </c>
      <c r="E315" s="63"/>
      <c r="H315" s="66" t="str">
        <f>IFERROR(VLOOKUP(Tablo5[[#This Row],[ÜRÜN KODU]],'YMKODLARI '!$A$1:$K$348,3,0)," ")</f>
        <v xml:space="preserve"> </v>
      </c>
      <c r="I315" s="66" t="str">
        <f>IFERROR(VLOOKUP(Tablo5[[#This Row],[ÜRÜN KODU]],'YMKODLARI '!$A$1:$K$348,4,0)," ")</f>
        <v xml:space="preserve"> </v>
      </c>
      <c r="J315" s="63"/>
      <c r="K315" s="66" t="str">
        <f>IFERROR(VLOOKUP(Tablo5[[#This Row],[ÜRÜN KODU]],'YMKODLARI '!$A$1:$K$348,9,0)," ")</f>
        <v xml:space="preserve"> </v>
      </c>
      <c r="L315" s="63" t="str">
        <f>IFERROR(VLOOKUP(Tablo5[[#This Row],[BOYA KODU]],Tablo14[#All],4,0)," ")</f>
        <v xml:space="preserve"> </v>
      </c>
      <c r="M315" s="63" t="str">
        <f>IFERROR(VLOOKUP(Tablo5[[#This Row],[BOYA KODU]],Tablo14[#All],6,0)," ")</f>
        <v xml:space="preserve"> </v>
      </c>
      <c r="N315" s="63" t="str">
        <f t="shared" si="28"/>
        <v xml:space="preserve"> </v>
      </c>
      <c r="O315" s="66" t="str">
        <f>IFERROR(VLOOKUP(Tablo5[[#This Row],[ÜRÜN KODU]],'YMKODLARI '!$A$1:$K$348,8,0)," ")</f>
        <v xml:space="preserve"> </v>
      </c>
      <c r="P315" s="63" t="str">
        <f>IFERROR(VLOOKUP(Tablo5[[#This Row],[HAMMADDE KODU]],Tablo1[#All],3,0)," ")</f>
        <v xml:space="preserve"> </v>
      </c>
      <c r="Q315" s="63" t="str">
        <f>IFERROR(VLOOKUP(Tablo5[[#This Row],[HAMMADDE KODU]],Tablo1[#All],4,0)," ")</f>
        <v xml:space="preserve"> </v>
      </c>
      <c r="R315" s="66" t="str">
        <f>IFERROR(VLOOKUP(Tablo5[[#This Row],[ÜRÜN KODU]],'YMKODLARI '!$A$1:$K$348,5,0)," ")</f>
        <v xml:space="preserve"> </v>
      </c>
      <c r="S315" s="66" t="str">
        <f>IFERROR(VLOOKUP(Tablo5[[#This Row],[ÜRÜN KODU]],'YMKODLARI '!$A$1:$K$348,6,0)," ")</f>
        <v xml:space="preserve"> </v>
      </c>
      <c r="T315" s="63" t="str">
        <f>IFERROR(Tablo5[[#This Row],[YOLLUK HARİÇ BASKI GRAMI]]/Tablo5[[#This Row],[KALIP GÖZ ADEDİ]]," ")</f>
        <v xml:space="preserve"> </v>
      </c>
      <c r="U315" s="63" t="str">
        <f t="shared" si="30"/>
        <v xml:space="preserve"> </v>
      </c>
      <c r="V315" s="63"/>
      <c r="W315" s="63" t="str">
        <f t="shared" si="29"/>
        <v xml:space="preserve"> </v>
      </c>
      <c r="X315" s="13">
        <f t="shared" si="31"/>
        <v>24</v>
      </c>
      <c r="Y315" s="14">
        <f t="shared" si="32"/>
        <v>0</v>
      </c>
      <c r="Z315" s="63" t="str">
        <f t="shared" si="33"/>
        <v xml:space="preserve"> </v>
      </c>
      <c r="AA315" s="63" t="str">
        <f t="shared" si="34"/>
        <v xml:space="preserve"> </v>
      </c>
    </row>
    <row r="316" spans="3:27">
      <c r="C316" s="10" t="str">
        <f>IFERROR(VLOOKUP(Tablo5[[#This Row],[ÜRÜN KODU]],'YMKODLARI '!$A$1:$K$348,2,0)," ")</f>
        <v xml:space="preserve"> </v>
      </c>
      <c r="E316" s="63"/>
      <c r="H316" s="66" t="str">
        <f>IFERROR(VLOOKUP(Tablo5[[#This Row],[ÜRÜN KODU]],'YMKODLARI '!$A$1:$K$348,3,0)," ")</f>
        <v xml:space="preserve"> </v>
      </c>
      <c r="I316" s="66" t="str">
        <f>IFERROR(VLOOKUP(Tablo5[[#This Row],[ÜRÜN KODU]],'YMKODLARI '!$A$1:$K$348,4,0)," ")</f>
        <v xml:space="preserve"> </v>
      </c>
      <c r="J316" s="63"/>
      <c r="K316" s="66" t="str">
        <f>IFERROR(VLOOKUP(Tablo5[[#This Row],[ÜRÜN KODU]],'YMKODLARI '!$A$1:$K$348,9,0)," ")</f>
        <v xml:space="preserve"> </v>
      </c>
      <c r="L316" s="63" t="str">
        <f>IFERROR(VLOOKUP(Tablo5[[#This Row],[BOYA KODU]],Tablo14[#All],4,0)," ")</f>
        <v xml:space="preserve"> </v>
      </c>
      <c r="M316" s="63" t="str">
        <f>IFERROR(VLOOKUP(Tablo5[[#This Row],[BOYA KODU]],Tablo14[#All],6,0)," ")</f>
        <v xml:space="preserve"> </v>
      </c>
      <c r="N316" s="63" t="str">
        <f t="shared" si="28"/>
        <v xml:space="preserve"> </v>
      </c>
      <c r="O316" s="66" t="str">
        <f>IFERROR(VLOOKUP(Tablo5[[#This Row],[ÜRÜN KODU]],'YMKODLARI '!$A$1:$K$348,8,0)," ")</f>
        <v xml:space="preserve"> </v>
      </c>
      <c r="P316" s="63" t="str">
        <f>IFERROR(VLOOKUP(Tablo5[[#This Row],[HAMMADDE KODU]],Tablo1[#All],3,0)," ")</f>
        <v xml:space="preserve"> </v>
      </c>
      <c r="Q316" s="63" t="str">
        <f>IFERROR(VLOOKUP(Tablo5[[#This Row],[HAMMADDE KODU]],Tablo1[#All],4,0)," ")</f>
        <v xml:space="preserve"> </v>
      </c>
      <c r="R316" s="66" t="str">
        <f>IFERROR(VLOOKUP(Tablo5[[#This Row],[ÜRÜN KODU]],'YMKODLARI '!$A$1:$K$348,5,0)," ")</f>
        <v xml:space="preserve"> </v>
      </c>
      <c r="S316" s="66" t="str">
        <f>IFERROR(VLOOKUP(Tablo5[[#This Row],[ÜRÜN KODU]],'YMKODLARI '!$A$1:$K$348,6,0)," ")</f>
        <v xml:space="preserve"> </v>
      </c>
      <c r="T316" s="63" t="str">
        <f>IFERROR(Tablo5[[#This Row],[YOLLUK HARİÇ BASKI GRAMI]]/Tablo5[[#This Row],[KALIP GÖZ ADEDİ]]," ")</f>
        <v xml:space="preserve"> </v>
      </c>
      <c r="U316" s="63" t="str">
        <f t="shared" si="30"/>
        <v xml:space="preserve"> </v>
      </c>
      <c r="V316" s="63"/>
      <c r="W316" s="63" t="str">
        <f t="shared" si="29"/>
        <v xml:space="preserve"> </v>
      </c>
      <c r="X316" s="13">
        <f t="shared" si="31"/>
        <v>24</v>
      </c>
      <c r="Y316" s="14">
        <f t="shared" si="32"/>
        <v>0</v>
      </c>
      <c r="Z316" s="63" t="str">
        <f t="shared" si="33"/>
        <v xml:space="preserve"> </v>
      </c>
      <c r="AA316" s="63" t="str">
        <f t="shared" si="34"/>
        <v xml:space="preserve"> </v>
      </c>
    </row>
    <row r="317" spans="3:27">
      <c r="C317" s="10" t="str">
        <f>IFERROR(VLOOKUP(Tablo5[[#This Row],[ÜRÜN KODU]],'YMKODLARI '!$A$1:$K$348,2,0)," ")</f>
        <v xml:space="preserve"> </v>
      </c>
      <c r="E317" s="63"/>
      <c r="H317" s="66" t="str">
        <f>IFERROR(VLOOKUP(Tablo5[[#This Row],[ÜRÜN KODU]],'YMKODLARI '!$A$1:$K$348,3,0)," ")</f>
        <v xml:space="preserve"> </v>
      </c>
      <c r="I317" s="66" t="str">
        <f>IFERROR(VLOOKUP(Tablo5[[#This Row],[ÜRÜN KODU]],'YMKODLARI '!$A$1:$K$348,4,0)," ")</f>
        <v xml:space="preserve"> </v>
      </c>
      <c r="J317" s="63"/>
      <c r="K317" s="66" t="str">
        <f>IFERROR(VLOOKUP(Tablo5[[#This Row],[ÜRÜN KODU]],'YMKODLARI '!$A$1:$K$348,9,0)," ")</f>
        <v xml:space="preserve"> </v>
      </c>
      <c r="L317" s="63" t="str">
        <f>IFERROR(VLOOKUP(Tablo5[[#This Row],[BOYA KODU]],Tablo14[#All],4,0)," ")</f>
        <v xml:space="preserve"> </v>
      </c>
      <c r="M317" s="63" t="str">
        <f>IFERROR(VLOOKUP(Tablo5[[#This Row],[BOYA KODU]],Tablo14[#All],6,0)," ")</f>
        <v xml:space="preserve"> </v>
      </c>
      <c r="N317" s="63" t="str">
        <f t="shared" si="28"/>
        <v xml:space="preserve"> </v>
      </c>
      <c r="O317" s="66" t="str">
        <f>IFERROR(VLOOKUP(Tablo5[[#This Row],[ÜRÜN KODU]],'YMKODLARI '!$A$1:$K$348,8,0)," ")</f>
        <v xml:space="preserve"> </v>
      </c>
      <c r="P317" s="63" t="str">
        <f>IFERROR(VLOOKUP(Tablo5[[#This Row],[HAMMADDE KODU]],Tablo1[#All],3,0)," ")</f>
        <v xml:space="preserve"> </v>
      </c>
      <c r="Q317" s="63" t="str">
        <f>IFERROR(VLOOKUP(Tablo5[[#This Row],[HAMMADDE KODU]],Tablo1[#All],4,0)," ")</f>
        <v xml:space="preserve"> </v>
      </c>
      <c r="R317" s="66" t="str">
        <f>IFERROR(VLOOKUP(Tablo5[[#This Row],[ÜRÜN KODU]],'YMKODLARI '!$A$1:$K$348,5,0)," ")</f>
        <v xml:space="preserve"> </v>
      </c>
      <c r="S317" s="66" t="str">
        <f>IFERROR(VLOOKUP(Tablo5[[#This Row],[ÜRÜN KODU]],'YMKODLARI '!$A$1:$K$348,6,0)," ")</f>
        <v xml:space="preserve"> </v>
      </c>
      <c r="T317" s="63" t="str">
        <f>IFERROR(Tablo5[[#This Row],[YOLLUK HARİÇ BASKI GRAMI]]/Tablo5[[#This Row],[KALIP GÖZ ADEDİ]]," ")</f>
        <v xml:space="preserve"> </v>
      </c>
      <c r="U317" s="63" t="str">
        <f t="shared" si="30"/>
        <v xml:space="preserve"> </v>
      </c>
      <c r="V317" s="63"/>
      <c r="W317" s="63" t="str">
        <f t="shared" si="29"/>
        <v xml:space="preserve"> </v>
      </c>
      <c r="X317" s="13">
        <f t="shared" si="31"/>
        <v>24</v>
      </c>
      <c r="Y317" s="14">
        <f t="shared" si="32"/>
        <v>0</v>
      </c>
      <c r="Z317" s="63" t="str">
        <f t="shared" si="33"/>
        <v xml:space="preserve"> </v>
      </c>
      <c r="AA317" s="63" t="str">
        <f t="shared" si="34"/>
        <v xml:space="preserve"> </v>
      </c>
    </row>
    <row r="318" spans="3:27">
      <c r="C318" s="10" t="str">
        <f>IFERROR(VLOOKUP(Tablo5[[#This Row],[ÜRÜN KODU]],'YMKODLARI '!$A$1:$K$348,2,0)," ")</f>
        <v xml:space="preserve"> </v>
      </c>
      <c r="E318" s="63"/>
      <c r="H318" s="66" t="str">
        <f>IFERROR(VLOOKUP(Tablo5[[#This Row],[ÜRÜN KODU]],'YMKODLARI '!$A$1:$K$348,3,0)," ")</f>
        <v xml:space="preserve"> </v>
      </c>
      <c r="I318" s="66" t="str">
        <f>IFERROR(VLOOKUP(Tablo5[[#This Row],[ÜRÜN KODU]],'YMKODLARI '!$A$1:$K$348,4,0)," ")</f>
        <v xml:space="preserve"> </v>
      </c>
      <c r="J318" s="63"/>
      <c r="K318" s="66" t="str">
        <f>IFERROR(VLOOKUP(Tablo5[[#This Row],[ÜRÜN KODU]],'YMKODLARI '!$A$1:$K$348,9,0)," ")</f>
        <v xml:space="preserve"> </v>
      </c>
      <c r="L318" s="63" t="str">
        <f>IFERROR(VLOOKUP(Tablo5[[#This Row],[BOYA KODU]],Tablo14[#All],4,0)," ")</f>
        <v xml:space="preserve"> </v>
      </c>
      <c r="M318" s="63" t="str">
        <f>IFERROR(VLOOKUP(Tablo5[[#This Row],[BOYA KODU]],Tablo14[#All],6,0)," ")</f>
        <v xml:space="preserve"> </v>
      </c>
      <c r="N318" s="63" t="str">
        <f t="shared" si="28"/>
        <v xml:space="preserve"> </v>
      </c>
      <c r="O318" s="66" t="str">
        <f>IFERROR(VLOOKUP(Tablo5[[#This Row],[ÜRÜN KODU]],'YMKODLARI '!$A$1:$K$348,8,0)," ")</f>
        <v xml:space="preserve"> </v>
      </c>
      <c r="P318" s="63" t="str">
        <f>IFERROR(VLOOKUP(Tablo5[[#This Row],[HAMMADDE KODU]],Tablo1[#All],3,0)," ")</f>
        <v xml:space="preserve"> </v>
      </c>
      <c r="Q318" s="63" t="str">
        <f>IFERROR(VLOOKUP(Tablo5[[#This Row],[HAMMADDE KODU]],Tablo1[#All],4,0)," ")</f>
        <v xml:space="preserve"> </v>
      </c>
      <c r="R318" s="66" t="str">
        <f>IFERROR(VLOOKUP(Tablo5[[#This Row],[ÜRÜN KODU]],'YMKODLARI '!$A$1:$K$348,5,0)," ")</f>
        <v xml:space="preserve"> </v>
      </c>
      <c r="S318" s="66" t="str">
        <f>IFERROR(VLOOKUP(Tablo5[[#This Row],[ÜRÜN KODU]],'YMKODLARI '!$A$1:$K$348,6,0)," ")</f>
        <v xml:space="preserve"> </v>
      </c>
      <c r="T318" s="63" t="str">
        <f>IFERROR(Tablo5[[#This Row],[YOLLUK HARİÇ BASKI GRAMI]]/Tablo5[[#This Row],[KALIP GÖZ ADEDİ]]," ")</f>
        <v xml:space="preserve"> </v>
      </c>
      <c r="U318" s="63" t="str">
        <f t="shared" si="30"/>
        <v xml:space="preserve"> </v>
      </c>
      <c r="V318" s="63"/>
      <c r="W318" s="63" t="str">
        <f t="shared" si="29"/>
        <v xml:space="preserve"> </v>
      </c>
      <c r="X318" s="13">
        <f t="shared" si="31"/>
        <v>24</v>
      </c>
      <c r="Y318" s="14">
        <f t="shared" si="32"/>
        <v>0</v>
      </c>
      <c r="Z318" s="63" t="str">
        <f t="shared" si="33"/>
        <v xml:space="preserve"> </v>
      </c>
      <c r="AA318" s="63" t="str">
        <f t="shared" si="34"/>
        <v xml:space="preserve"> </v>
      </c>
    </row>
    <row r="319" spans="3:27">
      <c r="C319" s="10" t="str">
        <f>IFERROR(VLOOKUP(Tablo5[[#This Row],[ÜRÜN KODU]],'YMKODLARI '!$A$1:$K$348,2,0)," ")</f>
        <v xml:space="preserve"> </v>
      </c>
      <c r="E319" s="63"/>
      <c r="H319" s="66" t="str">
        <f>IFERROR(VLOOKUP(Tablo5[[#This Row],[ÜRÜN KODU]],'YMKODLARI '!$A$1:$K$348,3,0)," ")</f>
        <v xml:space="preserve"> </v>
      </c>
      <c r="I319" s="66" t="str">
        <f>IFERROR(VLOOKUP(Tablo5[[#This Row],[ÜRÜN KODU]],'YMKODLARI '!$A$1:$K$348,4,0)," ")</f>
        <v xml:space="preserve"> </v>
      </c>
      <c r="J319" s="63"/>
      <c r="K319" s="66" t="str">
        <f>IFERROR(VLOOKUP(Tablo5[[#This Row],[ÜRÜN KODU]],'YMKODLARI '!$A$1:$K$348,9,0)," ")</f>
        <v xml:space="preserve"> </v>
      </c>
      <c r="L319" s="63" t="str">
        <f>IFERROR(VLOOKUP(Tablo5[[#This Row],[BOYA KODU]],Tablo14[#All],4,0)," ")</f>
        <v xml:space="preserve"> </v>
      </c>
      <c r="M319" s="63" t="str">
        <f>IFERROR(VLOOKUP(Tablo5[[#This Row],[BOYA KODU]],Tablo14[#All],6,0)," ")</f>
        <v xml:space="preserve"> </v>
      </c>
      <c r="N319" s="63" t="str">
        <f t="shared" si="28"/>
        <v xml:space="preserve"> </v>
      </c>
      <c r="O319" s="66" t="str">
        <f>IFERROR(VLOOKUP(Tablo5[[#This Row],[ÜRÜN KODU]],'YMKODLARI '!$A$1:$K$348,8,0)," ")</f>
        <v xml:space="preserve"> </v>
      </c>
      <c r="P319" s="63" t="str">
        <f>IFERROR(VLOOKUP(Tablo5[[#This Row],[HAMMADDE KODU]],Tablo1[#All],3,0)," ")</f>
        <v xml:space="preserve"> </v>
      </c>
      <c r="Q319" s="63" t="str">
        <f>IFERROR(VLOOKUP(Tablo5[[#This Row],[HAMMADDE KODU]],Tablo1[#All],4,0)," ")</f>
        <v xml:space="preserve"> </v>
      </c>
      <c r="R319" s="66" t="str">
        <f>IFERROR(VLOOKUP(Tablo5[[#This Row],[ÜRÜN KODU]],'YMKODLARI '!$A$1:$K$348,5,0)," ")</f>
        <v xml:space="preserve"> </v>
      </c>
      <c r="S319" s="66" t="str">
        <f>IFERROR(VLOOKUP(Tablo5[[#This Row],[ÜRÜN KODU]],'YMKODLARI '!$A$1:$K$348,6,0)," ")</f>
        <v xml:space="preserve"> </v>
      </c>
      <c r="T319" s="63" t="str">
        <f>IFERROR(Tablo5[[#This Row],[YOLLUK HARİÇ BASKI GRAMI]]/Tablo5[[#This Row],[KALIP GÖZ ADEDİ]]," ")</f>
        <v xml:space="preserve"> </v>
      </c>
      <c r="U319" s="63" t="str">
        <f t="shared" si="30"/>
        <v xml:space="preserve"> </v>
      </c>
      <c r="V319" s="63"/>
      <c r="W319" s="63" t="str">
        <f t="shared" si="29"/>
        <v xml:space="preserve"> </v>
      </c>
      <c r="X319" s="13">
        <f t="shared" si="31"/>
        <v>24</v>
      </c>
      <c r="Y319" s="14">
        <f t="shared" si="32"/>
        <v>0</v>
      </c>
      <c r="Z319" s="63" t="str">
        <f t="shared" si="33"/>
        <v xml:space="preserve"> </v>
      </c>
      <c r="AA319" s="63" t="str">
        <f t="shared" si="34"/>
        <v xml:space="preserve"> </v>
      </c>
    </row>
    <row r="320" spans="3:27">
      <c r="C320" s="10" t="str">
        <f>IFERROR(VLOOKUP(Tablo5[[#This Row],[ÜRÜN KODU]],'YMKODLARI '!$A$1:$K$348,2,0)," ")</f>
        <v xml:space="preserve"> </v>
      </c>
      <c r="E320" s="63"/>
      <c r="H320" s="66" t="str">
        <f>IFERROR(VLOOKUP(Tablo5[[#This Row],[ÜRÜN KODU]],'YMKODLARI '!$A$1:$K$348,3,0)," ")</f>
        <v xml:space="preserve"> </v>
      </c>
      <c r="I320" s="66" t="str">
        <f>IFERROR(VLOOKUP(Tablo5[[#This Row],[ÜRÜN KODU]],'YMKODLARI '!$A$1:$K$348,4,0)," ")</f>
        <v xml:space="preserve"> </v>
      </c>
      <c r="J320" s="63"/>
      <c r="K320" s="66" t="str">
        <f>IFERROR(VLOOKUP(Tablo5[[#This Row],[ÜRÜN KODU]],'YMKODLARI '!$A$1:$K$348,9,0)," ")</f>
        <v xml:space="preserve"> </v>
      </c>
      <c r="L320" s="63" t="str">
        <f>IFERROR(VLOOKUP(Tablo5[[#This Row],[BOYA KODU]],Tablo14[#All],4,0)," ")</f>
        <v xml:space="preserve"> </v>
      </c>
      <c r="M320" s="63" t="str">
        <f>IFERROR(VLOOKUP(Tablo5[[#This Row],[BOYA KODU]],Tablo14[#All],6,0)," ")</f>
        <v xml:space="preserve"> </v>
      </c>
      <c r="N320" s="63" t="str">
        <f t="shared" si="28"/>
        <v xml:space="preserve"> </v>
      </c>
      <c r="O320" s="66" t="str">
        <f>IFERROR(VLOOKUP(Tablo5[[#This Row],[ÜRÜN KODU]],'YMKODLARI '!$A$1:$K$348,8,0)," ")</f>
        <v xml:space="preserve"> </v>
      </c>
      <c r="P320" s="63" t="str">
        <f>IFERROR(VLOOKUP(Tablo5[[#This Row],[HAMMADDE KODU]],Tablo1[#All],3,0)," ")</f>
        <v xml:space="preserve"> </v>
      </c>
      <c r="Q320" s="63" t="str">
        <f>IFERROR(VLOOKUP(Tablo5[[#This Row],[HAMMADDE KODU]],Tablo1[#All],4,0)," ")</f>
        <v xml:space="preserve"> </v>
      </c>
      <c r="R320" s="66" t="str">
        <f>IFERROR(VLOOKUP(Tablo5[[#This Row],[ÜRÜN KODU]],'YMKODLARI '!$A$1:$K$348,5,0)," ")</f>
        <v xml:space="preserve"> </v>
      </c>
      <c r="S320" s="66" t="str">
        <f>IFERROR(VLOOKUP(Tablo5[[#This Row],[ÜRÜN KODU]],'YMKODLARI '!$A$1:$K$348,6,0)," ")</f>
        <v xml:space="preserve"> </v>
      </c>
      <c r="T320" s="63" t="str">
        <f>IFERROR(Tablo5[[#This Row],[YOLLUK HARİÇ BASKI GRAMI]]/Tablo5[[#This Row],[KALIP GÖZ ADEDİ]]," ")</f>
        <v xml:space="preserve"> </v>
      </c>
      <c r="U320" s="63" t="str">
        <f t="shared" si="30"/>
        <v xml:space="preserve"> </v>
      </c>
      <c r="V320" s="63"/>
      <c r="W320" s="63" t="str">
        <f t="shared" si="29"/>
        <v xml:space="preserve"> </v>
      </c>
      <c r="X320" s="13">
        <f t="shared" si="31"/>
        <v>24</v>
      </c>
      <c r="Y320" s="14">
        <f t="shared" si="32"/>
        <v>0</v>
      </c>
      <c r="Z320" s="63" t="str">
        <f t="shared" si="33"/>
        <v xml:space="preserve"> </v>
      </c>
      <c r="AA320" s="63" t="str">
        <f t="shared" si="34"/>
        <v xml:space="preserve"> </v>
      </c>
    </row>
    <row r="321" spans="3:27">
      <c r="C321" s="10" t="str">
        <f>IFERROR(VLOOKUP(Tablo5[[#This Row],[ÜRÜN KODU]],'YMKODLARI '!$A$1:$K$348,2,0)," ")</f>
        <v xml:space="preserve"> </v>
      </c>
      <c r="E321" s="63"/>
      <c r="H321" s="66" t="str">
        <f>IFERROR(VLOOKUP(Tablo5[[#This Row],[ÜRÜN KODU]],'YMKODLARI '!$A$1:$K$348,3,0)," ")</f>
        <v xml:space="preserve"> </v>
      </c>
      <c r="I321" s="66" t="str">
        <f>IFERROR(VLOOKUP(Tablo5[[#This Row],[ÜRÜN KODU]],'YMKODLARI '!$A$1:$K$348,4,0)," ")</f>
        <v xml:space="preserve"> </v>
      </c>
      <c r="J321" s="63"/>
      <c r="K321" s="66" t="str">
        <f>IFERROR(VLOOKUP(Tablo5[[#This Row],[ÜRÜN KODU]],'YMKODLARI '!$A$1:$K$348,9,0)," ")</f>
        <v xml:space="preserve"> </v>
      </c>
      <c r="L321" s="63" t="str">
        <f>IFERROR(VLOOKUP(Tablo5[[#This Row],[BOYA KODU]],Tablo14[#All],4,0)," ")</f>
        <v xml:space="preserve"> </v>
      </c>
      <c r="M321" s="63" t="str">
        <f>IFERROR(VLOOKUP(Tablo5[[#This Row],[BOYA KODU]],Tablo14[#All],6,0)," ")</f>
        <v xml:space="preserve"> </v>
      </c>
      <c r="N321" s="63" t="str">
        <f t="shared" si="28"/>
        <v xml:space="preserve"> </v>
      </c>
      <c r="O321" s="66" t="str">
        <f>IFERROR(VLOOKUP(Tablo5[[#This Row],[ÜRÜN KODU]],'YMKODLARI '!$A$1:$K$348,8,0)," ")</f>
        <v xml:space="preserve"> </v>
      </c>
      <c r="P321" s="63" t="str">
        <f>IFERROR(VLOOKUP(Tablo5[[#This Row],[HAMMADDE KODU]],Tablo1[#All],3,0)," ")</f>
        <v xml:space="preserve"> </v>
      </c>
      <c r="Q321" s="63" t="str">
        <f>IFERROR(VLOOKUP(Tablo5[[#This Row],[HAMMADDE KODU]],Tablo1[#All],4,0)," ")</f>
        <v xml:space="preserve"> </v>
      </c>
      <c r="R321" s="66" t="str">
        <f>IFERROR(VLOOKUP(Tablo5[[#This Row],[ÜRÜN KODU]],'YMKODLARI '!$A$1:$K$348,5,0)," ")</f>
        <v xml:space="preserve"> </v>
      </c>
      <c r="S321" s="66" t="str">
        <f>IFERROR(VLOOKUP(Tablo5[[#This Row],[ÜRÜN KODU]],'YMKODLARI '!$A$1:$K$348,6,0)," ")</f>
        <v xml:space="preserve"> </v>
      </c>
      <c r="T321" s="63" t="str">
        <f>IFERROR(Tablo5[[#This Row],[YOLLUK HARİÇ BASKI GRAMI]]/Tablo5[[#This Row],[KALIP GÖZ ADEDİ]]," ")</f>
        <v xml:space="preserve"> </v>
      </c>
      <c r="U321" s="63" t="str">
        <f t="shared" si="30"/>
        <v xml:space="preserve"> </v>
      </c>
      <c r="V321" s="63"/>
      <c r="W321" s="63" t="str">
        <f t="shared" si="29"/>
        <v xml:space="preserve"> </v>
      </c>
      <c r="X321" s="13">
        <f t="shared" si="31"/>
        <v>24</v>
      </c>
      <c r="Y321" s="14">
        <f t="shared" si="32"/>
        <v>0</v>
      </c>
      <c r="Z321" s="63" t="str">
        <f t="shared" si="33"/>
        <v xml:space="preserve"> </v>
      </c>
      <c r="AA321" s="63" t="str">
        <f t="shared" si="34"/>
        <v xml:space="preserve"> </v>
      </c>
    </row>
    <row r="322" spans="3:27">
      <c r="C322" s="10" t="str">
        <f>IFERROR(VLOOKUP(Tablo5[[#This Row],[ÜRÜN KODU]],'YMKODLARI '!$A$1:$K$348,2,0)," ")</f>
        <v xml:space="preserve"> </v>
      </c>
      <c r="E322" s="63"/>
      <c r="H322" s="66" t="str">
        <f>IFERROR(VLOOKUP(Tablo5[[#This Row],[ÜRÜN KODU]],'YMKODLARI '!$A$1:$K$348,3,0)," ")</f>
        <v xml:space="preserve"> </v>
      </c>
      <c r="I322" s="66" t="str">
        <f>IFERROR(VLOOKUP(Tablo5[[#This Row],[ÜRÜN KODU]],'YMKODLARI '!$A$1:$K$348,4,0)," ")</f>
        <v xml:space="preserve"> </v>
      </c>
      <c r="J322" s="63"/>
      <c r="K322" s="66" t="str">
        <f>IFERROR(VLOOKUP(Tablo5[[#This Row],[ÜRÜN KODU]],'YMKODLARI '!$A$1:$K$348,9,0)," ")</f>
        <v xml:space="preserve"> </v>
      </c>
      <c r="L322" s="63" t="str">
        <f>IFERROR(VLOOKUP(Tablo5[[#This Row],[BOYA KODU]],Tablo14[#All],4,0)," ")</f>
        <v xml:space="preserve"> </v>
      </c>
      <c r="M322" s="63" t="str">
        <f>IFERROR(VLOOKUP(Tablo5[[#This Row],[BOYA KODU]],Tablo14[#All],6,0)," ")</f>
        <v xml:space="preserve"> </v>
      </c>
      <c r="N322" s="63" t="str">
        <f t="shared" ref="N322:N385" si="35">IFERROR((J322*R322)*M322," ")</f>
        <v xml:space="preserve"> </v>
      </c>
      <c r="O322" s="66" t="str">
        <f>IFERROR(VLOOKUP(Tablo5[[#This Row],[ÜRÜN KODU]],'YMKODLARI '!$A$1:$K$348,8,0)," ")</f>
        <v xml:space="preserve"> </v>
      </c>
      <c r="P322" s="63" t="str">
        <f>IFERROR(VLOOKUP(Tablo5[[#This Row],[HAMMADDE KODU]],Tablo1[#All],3,0)," ")</f>
        <v xml:space="preserve"> </v>
      </c>
      <c r="Q322" s="63" t="str">
        <f>IFERROR(VLOOKUP(Tablo5[[#This Row],[HAMMADDE KODU]],Tablo1[#All],4,0)," ")</f>
        <v xml:space="preserve"> </v>
      </c>
      <c r="R322" s="66" t="str">
        <f>IFERROR(VLOOKUP(Tablo5[[#This Row],[ÜRÜN KODU]],'YMKODLARI '!$A$1:$K$348,5,0)," ")</f>
        <v xml:space="preserve"> </v>
      </c>
      <c r="S322" s="66" t="str">
        <f>IFERROR(VLOOKUP(Tablo5[[#This Row],[ÜRÜN KODU]],'YMKODLARI '!$A$1:$K$348,6,0)," ")</f>
        <v xml:space="preserve"> </v>
      </c>
      <c r="T322" s="63" t="str">
        <f>IFERROR(Tablo5[[#This Row],[YOLLUK HARİÇ BASKI GRAMI]]/Tablo5[[#This Row],[KALIP GÖZ ADEDİ]]," ")</f>
        <v xml:space="preserve"> </v>
      </c>
      <c r="U322" s="63" t="str">
        <f t="shared" si="30"/>
        <v xml:space="preserve"> </v>
      </c>
      <c r="V322" s="63"/>
      <c r="W322" s="63" t="str">
        <f t="shared" ref="W322:W385" si="36">IFERROR(V322+(S322*J322) /1000," ")</f>
        <v xml:space="preserve"> </v>
      </c>
      <c r="X322" s="13">
        <f t="shared" si="31"/>
        <v>24</v>
      </c>
      <c r="Y322" s="14">
        <f t="shared" si="32"/>
        <v>0</v>
      </c>
      <c r="Z322" s="63" t="str">
        <f t="shared" si="33"/>
        <v xml:space="preserve"> </v>
      </c>
      <c r="AA322" s="63" t="str">
        <f t="shared" si="34"/>
        <v xml:space="preserve"> </v>
      </c>
    </row>
    <row r="323" spans="3:27">
      <c r="C323" s="10" t="str">
        <f>IFERROR(VLOOKUP(Tablo5[[#This Row],[ÜRÜN KODU]],'YMKODLARI '!$A$1:$K$348,2,0)," ")</f>
        <v xml:space="preserve"> </v>
      </c>
      <c r="E323" s="63"/>
      <c r="H323" s="66" t="str">
        <f>IFERROR(VLOOKUP(Tablo5[[#This Row],[ÜRÜN KODU]],'YMKODLARI '!$A$1:$K$348,3,0)," ")</f>
        <v xml:space="preserve"> </v>
      </c>
      <c r="I323" s="66" t="str">
        <f>IFERROR(VLOOKUP(Tablo5[[#This Row],[ÜRÜN KODU]],'YMKODLARI '!$A$1:$K$348,4,0)," ")</f>
        <v xml:space="preserve"> </v>
      </c>
      <c r="J323" s="63"/>
      <c r="K323" s="66" t="str">
        <f>IFERROR(VLOOKUP(Tablo5[[#This Row],[ÜRÜN KODU]],'YMKODLARI '!$A$1:$K$348,9,0)," ")</f>
        <v xml:space="preserve"> </v>
      </c>
      <c r="L323" s="63" t="str">
        <f>IFERROR(VLOOKUP(Tablo5[[#This Row],[BOYA KODU]],Tablo14[#All],4,0)," ")</f>
        <v xml:space="preserve"> </v>
      </c>
      <c r="M323" s="63" t="str">
        <f>IFERROR(VLOOKUP(Tablo5[[#This Row],[BOYA KODU]],Tablo14[#All],6,0)," ")</f>
        <v xml:space="preserve"> </v>
      </c>
      <c r="N323" s="63" t="str">
        <f t="shared" si="35"/>
        <v xml:space="preserve"> </v>
      </c>
      <c r="O323" s="66" t="str">
        <f>IFERROR(VLOOKUP(Tablo5[[#This Row],[ÜRÜN KODU]],'YMKODLARI '!$A$1:$K$348,8,0)," ")</f>
        <v xml:space="preserve"> </v>
      </c>
      <c r="P323" s="63" t="str">
        <f>IFERROR(VLOOKUP(Tablo5[[#This Row],[HAMMADDE KODU]],Tablo1[#All],3,0)," ")</f>
        <v xml:space="preserve"> </v>
      </c>
      <c r="Q323" s="63" t="str">
        <f>IFERROR(VLOOKUP(Tablo5[[#This Row],[HAMMADDE KODU]],Tablo1[#All],4,0)," ")</f>
        <v xml:space="preserve"> </v>
      </c>
      <c r="R323" s="66" t="str">
        <f>IFERROR(VLOOKUP(Tablo5[[#This Row],[ÜRÜN KODU]],'YMKODLARI '!$A$1:$K$348,5,0)," ")</f>
        <v xml:space="preserve"> </v>
      </c>
      <c r="S323" s="66" t="str">
        <f>IFERROR(VLOOKUP(Tablo5[[#This Row],[ÜRÜN KODU]],'YMKODLARI '!$A$1:$K$348,6,0)," ")</f>
        <v xml:space="preserve"> </v>
      </c>
      <c r="T323" s="63" t="str">
        <f>IFERROR(Tablo5[[#This Row],[YOLLUK HARİÇ BASKI GRAMI]]/Tablo5[[#This Row],[KALIP GÖZ ADEDİ]]," ")</f>
        <v xml:space="preserve"> </v>
      </c>
      <c r="U323" s="63" t="str">
        <f t="shared" ref="U323:U386" si="37">IFERROR(R323-S323," ")</f>
        <v xml:space="preserve"> </v>
      </c>
      <c r="V323" s="63"/>
      <c r="W323" s="63" t="str">
        <f t="shared" si="36"/>
        <v xml:space="preserve"> </v>
      </c>
      <c r="X323" s="13">
        <f t="shared" ref="X323:X386" si="38">IFERROR(24-(F323-G323)," ")</f>
        <v>24</v>
      </c>
      <c r="Y323" s="14">
        <f t="shared" ref="Y323:Y386" si="39">IFERROR((X323-INT(X323))*24," ")</f>
        <v>0</v>
      </c>
      <c r="Z323" s="63" t="str">
        <f t="shared" ref="Z323:Z386" si="40">IFERROR(I323*J323/3600," ")</f>
        <v xml:space="preserve"> </v>
      </c>
      <c r="AA323" s="63" t="str">
        <f t="shared" ref="AA323:AA386" si="41">IFERROR(J323*H323," " )</f>
        <v xml:space="preserve"> </v>
      </c>
    </row>
    <row r="324" spans="3:27">
      <c r="C324" s="10" t="str">
        <f>IFERROR(VLOOKUP(Tablo5[[#This Row],[ÜRÜN KODU]],'YMKODLARI '!$A$1:$K$348,2,0)," ")</f>
        <v xml:space="preserve"> </v>
      </c>
      <c r="E324" s="63"/>
      <c r="H324" s="66" t="str">
        <f>IFERROR(VLOOKUP(Tablo5[[#This Row],[ÜRÜN KODU]],'YMKODLARI '!$A$1:$K$348,3,0)," ")</f>
        <v xml:space="preserve"> </v>
      </c>
      <c r="I324" s="66" t="str">
        <f>IFERROR(VLOOKUP(Tablo5[[#This Row],[ÜRÜN KODU]],'YMKODLARI '!$A$1:$K$348,4,0)," ")</f>
        <v xml:space="preserve"> </v>
      </c>
      <c r="J324" s="63"/>
      <c r="K324" s="66" t="str">
        <f>IFERROR(VLOOKUP(Tablo5[[#This Row],[ÜRÜN KODU]],'YMKODLARI '!$A$1:$K$348,9,0)," ")</f>
        <v xml:space="preserve"> </v>
      </c>
      <c r="L324" s="63" t="str">
        <f>IFERROR(VLOOKUP(Tablo5[[#This Row],[BOYA KODU]],Tablo14[#All],4,0)," ")</f>
        <v xml:space="preserve"> </v>
      </c>
      <c r="M324" s="63" t="str">
        <f>IFERROR(VLOOKUP(Tablo5[[#This Row],[BOYA KODU]],Tablo14[#All],6,0)," ")</f>
        <v xml:space="preserve"> </v>
      </c>
      <c r="N324" s="63" t="str">
        <f t="shared" si="35"/>
        <v xml:space="preserve"> </v>
      </c>
      <c r="O324" s="66" t="str">
        <f>IFERROR(VLOOKUP(Tablo5[[#This Row],[ÜRÜN KODU]],'YMKODLARI '!$A$1:$K$348,8,0)," ")</f>
        <v xml:space="preserve"> </v>
      </c>
      <c r="P324" s="63" t="str">
        <f>IFERROR(VLOOKUP(Tablo5[[#This Row],[HAMMADDE KODU]],Tablo1[#All],3,0)," ")</f>
        <v xml:space="preserve"> </v>
      </c>
      <c r="Q324" s="63" t="str">
        <f>IFERROR(VLOOKUP(Tablo5[[#This Row],[HAMMADDE KODU]],Tablo1[#All],4,0)," ")</f>
        <v xml:space="preserve"> </v>
      </c>
      <c r="R324" s="66" t="str">
        <f>IFERROR(VLOOKUP(Tablo5[[#This Row],[ÜRÜN KODU]],'YMKODLARI '!$A$1:$K$348,5,0)," ")</f>
        <v xml:space="preserve"> </v>
      </c>
      <c r="S324" s="66" t="str">
        <f>IFERROR(VLOOKUP(Tablo5[[#This Row],[ÜRÜN KODU]],'YMKODLARI '!$A$1:$K$348,6,0)," ")</f>
        <v xml:space="preserve"> </v>
      </c>
      <c r="T324" s="63" t="str">
        <f>IFERROR(Tablo5[[#This Row],[YOLLUK HARİÇ BASKI GRAMI]]/Tablo5[[#This Row],[KALIP GÖZ ADEDİ]]," ")</f>
        <v xml:space="preserve"> </v>
      </c>
      <c r="U324" s="63" t="str">
        <f t="shared" si="37"/>
        <v xml:space="preserve"> </v>
      </c>
      <c r="V324" s="63"/>
      <c r="W324" s="63" t="str">
        <f t="shared" si="36"/>
        <v xml:space="preserve"> </v>
      </c>
      <c r="X324" s="13">
        <f t="shared" si="38"/>
        <v>24</v>
      </c>
      <c r="Y324" s="14">
        <f t="shared" si="39"/>
        <v>0</v>
      </c>
      <c r="Z324" s="63" t="str">
        <f t="shared" si="40"/>
        <v xml:space="preserve"> </v>
      </c>
      <c r="AA324" s="63" t="str">
        <f t="shared" si="41"/>
        <v xml:space="preserve"> </v>
      </c>
    </row>
    <row r="325" spans="3:27">
      <c r="C325" s="10" t="str">
        <f>IFERROR(VLOOKUP(Tablo5[[#This Row],[ÜRÜN KODU]],'YMKODLARI '!$A$1:$K$348,2,0)," ")</f>
        <v xml:space="preserve"> </v>
      </c>
      <c r="E325" s="63"/>
      <c r="H325" s="66" t="str">
        <f>IFERROR(VLOOKUP(Tablo5[[#This Row],[ÜRÜN KODU]],'YMKODLARI '!$A$1:$K$348,3,0)," ")</f>
        <v xml:space="preserve"> </v>
      </c>
      <c r="I325" s="66" t="str">
        <f>IFERROR(VLOOKUP(Tablo5[[#This Row],[ÜRÜN KODU]],'YMKODLARI '!$A$1:$K$348,4,0)," ")</f>
        <v xml:space="preserve"> </v>
      </c>
      <c r="J325" s="63"/>
      <c r="K325" s="66" t="str">
        <f>IFERROR(VLOOKUP(Tablo5[[#This Row],[ÜRÜN KODU]],'YMKODLARI '!$A$1:$K$348,9,0)," ")</f>
        <v xml:space="preserve"> </v>
      </c>
      <c r="L325" s="63" t="str">
        <f>IFERROR(VLOOKUP(Tablo5[[#This Row],[BOYA KODU]],Tablo14[#All],4,0)," ")</f>
        <v xml:space="preserve"> </v>
      </c>
      <c r="M325" s="63" t="str">
        <f>IFERROR(VLOOKUP(Tablo5[[#This Row],[BOYA KODU]],Tablo14[#All],6,0)," ")</f>
        <v xml:space="preserve"> </v>
      </c>
      <c r="N325" s="63" t="str">
        <f t="shared" si="35"/>
        <v xml:space="preserve"> </v>
      </c>
      <c r="O325" s="66" t="str">
        <f>IFERROR(VLOOKUP(Tablo5[[#This Row],[ÜRÜN KODU]],'YMKODLARI '!$A$1:$K$348,8,0)," ")</f>
        <v xml:space="preserve"> </v>
      </c>
      <c r="P325" s="63" t="str">
        <f>IFERROR(VLOOKUP(Tablo5[[#This Row],[HAMMADDE KODU]],Tablo1[#All],3,0)," ")</f>
        <v xml:space="preserve"> </v>
      </c>
      <c r="Q325" s="63" t="str">
        <f>IFERROR(VLOOKUP(Tablo5[[#This Row],[HAMMADDE KODU]],Tablo1[#All],4,0)," ")</f>
        <v xml:space="preserve"> </v>
      </c>
      <c r="R325" s="66" t="str">
        <f>IFERROR(VLOOKUP(Tablo5[[#This Row],[ÜRÜN KODU]],'YMKODLARI '!$A$1:$K$348,5,0)," ")</f>
        <v xml:space="preserve"> </v>
      </c>
      <c r="S325" s="66" t="str">
        <f>IFERROR(VLOOKUP(Tablo5[[#This Row],[ÜRÜN KODU]],'YMKODLARI '!$A$1:$K$348,6,0)," ")</f>
        <v xml:space="preserve"> </v>
      </c>
      <c r="T325" s="63" t="str">
        <f>IFERROR(Tablo5[[#This Row],[YOLLUK HARİÇ BASKI GRAMI]]/Tablo5[[#This Row],[KALIP GÖZ ADEDİ]]," ")</f>
        <v xml:space="preserve"> </v>
      </c>
      <c r="U325" s="63" t="str">
        <f t="shared" si="37"/>
        <v xml:space="preserve"> </v>
      </c>
      <c r="V325" s="63"/>
      <c r="W325" s="63" t="str">
        <f t="shared" si="36"/>
        <v xml:space="preserve"> </v>
      </c>
      <c r="X325" s="13">
        <f t="shared" si="38"/>
        <v>24</v>
      </c>
      <c r="Y325" s="14">
        <f t="shared" si="39"/>
        <v>0</v>
      </c>
      <c r="Z325" s="63" t="str">
        <f t="shared" si="40"/>
        <v xml:space="preserve"> </v>
      </c>
      <c r="AA325" s="63" t="str">
        <f t="shared" si="41"/>
        <v xml:space="preserve"> </v>
      </c>
    </row>
    <row r="326" spans="3:27">
      <c r="C326" s="10" t="str">
        <f>IFERROR(VLOOKUP(Tablo5[[#This Row],[ÜRÜN KODU]],'YMKODLARI '!$A$1:$K$348,2,0)," ")</f>
        <v xml:space="preserve"> </v>
      </c>
      <c r="E326" s="63"/>
      <c r="H326" s="66" t="str">
        <f>IFERROR(VLOOKUP(Tablo5[[#This Row],[ÜRÜN KODU]],'YMKODLARI '!$A$1:$K$348,3,0)," ")</f>
        <v xml:space="preserve"> </v>
      </c>
      <c r="I326" s="66" t="str">
        <f>IFERROR(VLOOKUP(Tablo5[[#This Row],[ÜRÜN KODU]],'YMKODLARI '!$A$1:$K$348,4,0)," ")</f>
        <v xml:space="preserve"> </v>
      </c>
      <c r="J326" s="63"/>
      <c r="K326" s="66" t="str">
        <f>IFERROR(VLOOKUP(Tablo5[[#This Row],[ÜRÜN KODU]],'YMKODLARI '!$A$1:$K$348,9,0)," ")</f>
        <v xml:space="preserve"> </v>
      </c>
      <c r="L326" s="63" t="str">
        <f>IFERROR(VLOOKUP(Tablo5[[#This Row],[BOYA KODU]],Tablo14[#All],4,0)," ")</f>
        <v xml:space="preserve"> </v>
      </c>
      <c r="M326" s="63" t="str">
        <f>IFERROR(VLOOKUP(Tablo5[[#This Row],[BOYA KODU]],Tablo14[#All],6,0)," ")</f>
        <v xml:space="preserve"> </v>
      </c>
      <c r="N326" s="63" t="str">
        <f t="shared" si="35"/>
        <v xml:space="preserve"> </v>
      </c>
      <c r="O326" s="66" t="str">
        <f>IFERROR(VLOOKUP(Tablo5[[#This Row],[ÜRÜN KODU]],'YMKODLARI '!$A$1:$K$348,8,0)," ")</f>
        <v xml:space="preserve"> </v>
      </c>
      <c r="P326" s="63" t="str">
        <f>IFERROR(VLOOKUP(Tablo5[[#This Row],[HAMMADDE KODU]],Tablo1[#All],3,0)," ")</f>
        <v xml:space="preserve"> </v>
      </c>
      <c r="Q326" s="63" t="str">
        <f>IFERROR(VLOOKUP(Tablo5[[#This Row],[HAMMADDE KODU]],Tablo1[#All],4,0)," ")</f>
        <v xml:space="preserve"> </v>
      </c>
      <c r="R326" s="66" t="str">
        <f>IFERROR(VLOOKUP(Tablo5[[#This Row],[ÜRÜN KODU]],'YMKODLARI '!$A$1:$K$348,5,0)," ")</f>
        <v xml:space="preserve"> </v>
      </c>
      <c r="S326" s="66" t="str">
        <f>IFERROR(VLOOKUP(Tablo5[[#This Row],[ÜRÜN KODU]],'YMKODLARI '!$A$1:$K$348,6,0)," ")</f>
        <v xml:space="preserve"> </v>
      </c>
      <c r="T326" s="63" t="str">
        <f>IFERROR(Tablo5[[#This Row],[YOLLUK HARİÇ BASKI GRAMI]]/Tablo5[[#This Row],[KALIP GÖZ ADEDİ]]," ")</f>
        <v xml:space="preserve"> </v>
      </c>
      <c r="U326" s="63" t="str">
        <f t="shared" si="37"/>
        <v xml:space="preserve"> </v>
      </c>
      <c r="V326" s="63"/>
      <c r="W326" s="63" t="str">
        <f t="shared" si="36"/>
        <v xml:space="preserve"> </v>
      </c>
      <c r="X326" s="13">
        <f t="shared" si="38"/>
        <v>24</v>
      </c>
      <c r="Y326" s="14">
        <f t="shared" si="39"/>
        <v>0</v>
      </c>
      <c r="Z326" s="63" t="str">
        <f t="shared" si="40"/>
        <v xml:space="preserve"> </v>
      </c>
      <c r="AA326" s="63" t="str">
        <f t="shared" si="41"/>
        <v xml:space="preserve"> </v>
      </c>
    </row>
    <row r="327" spans="3:27">
      <c r="C327" s="10" t="str">
        <f>IFERROR(VLOOKUP(Tablo5[[#This Row],[ÜRÜN KODU]],'YMKODLARI '!$A$1:$K$348,2,0)," ")</f>
        <v xml:space="preserve"> </v>
      </c>
      <c r="E327" s="63"/>
      <c r="H327" s="66" t="str">
        <f>IFERROR(VLOOKUP(Tablo5[[#This Row],[ÜRÜN KODU]],'YMKODLARI '!$A$1:$K$348,3,0)," ")</f>
        <v xml:space="preserve"> </v>
      </c>
      <c r="I327" s="66" t="str">
        <f>IFERROR(VLOOKUP(Tablo5[[#This Row],[ÜRÜN KODU]],'YMKODLARI '!$A$1:$K$348,4,0)," ")</f>
        <v xml:space="preserve"> </v>
      </c>
      <c r="J327" s="63"/>
      <c r="K327" s="66" t="str">
        <f>IFERROR(VLOOKUP(Tablo5[[#This Row],[ÜRÜN KODU]],'YMKODLARI '!$A$1:$K$348,9,0)," ")</f>
        <v xml:space="preserve"> </v>
      </c>
      <c r="L327" s="63" t="str">
        <f>IFERROR(VLOOKUP(Tablo5[[#This Row],[BOYA KODU]],Tablo14[#All],4,0)," ")</f>
        <v xml:space="preserve"> </v>
      </c>
      <c r="M327" s="63" t="str">
        <f>IFERROR(VLOOKUP(Tablo5[[#This Row],[BOYA KODU]],Tablo14[#All],6,0)," ")</f>
        <v xml:space="preserve"> </v>
      </c>
      <c r="N327" s="63" t="str">
        <f t="shared" si="35"/>
        <v xml:space="preserve"> </v>
      </c>
      <c r="O327" s="66" t="str">
        <f>IFERROR(VLOOKUP(Tablo5[[#This Row],[ÜRÜN KODU]],'YMKODLARI '!$A$1:$K$348,8,0)," ")</f>
        <v xml:space="preserve"> </v>
      </c>
      <c r="P327" s="63" t="str">
        <f>IFERROR(VLOOKUP(Tablo5[[#This Row],[HAMMADDE KODU]],Tablo1[#All],3,0)," ")</f>
        <v xml:space="preserve"> </v>
      </c>
      <c r="Q327" s="63" t="str">
        <f>IFERROR(VLOOKUP(Tablo5[[#This Row],[HAMMADDE KODU]],Tablo1[#All],4,0)," ")</f>
        <v xml:space="preserve"> </v>
      </c>
      <c r="R327" s="66" t="str">
        <f>IFERROR(VLOOKUP(Tablo5[[#This Row],[ÜRÜN KODU]],'YMKODLARI '!$A$1:$K$348,5,0)," ")</f>
        <v xml:space="preserve"> </v>
      </c>
      <c r="S327" s="66" t="str">
        <f>IFERROR(VLOOKUP(Tablo5[[#This Row],[ÜRÜN KODU]],'YMKODLARI '!$A$1:$K$348,6,0)," ")</f>
        <v xml:space="preserve"> </v>
      </c>
      <c r="T327" s="63" t="str">
        <f>IFERROR(Tablo5[[#This Row],[YOLLUK HARİÇ BASKI GRAMI]]/Tablo5[[#This Row],[KALIP GÖZ ADEDİ]]," ")</f>
        <v xml:space="preserve"> </v>
      </c>
      <c r="U327" s="63" t="str">
        <f t="shared" si="37"/>
        <v xml:space="preserve"> </v>
      </c>
      <c r="V327" s="63"/>
      <c r="W327" s="63" t="str">
        <f t="shared" si="36"/>
        <v xml:space="preserve"> </v>
      </c>
      <c r="X327" s="13">
        <f t="shared" si="38"/>
        <v>24</v>
      </c>
      <c r="Y327" s="14">
        <f t="shared" si="39"/>
        <v>0</v>
      </c>
      <c r="Z327" s="63" t="str">
        <f t="shared" si="40"/>
        <v xml:space="preserve"> </v>
      </c>
      <c r="AA327" s="63" t="str">
        <f t="shared" si="41"/>
        <v xml:space="preserve"> </v>
      </c>
    </row>
    <row r="328" spans="3:27">
      <c r="C328" s="10" t="str">
        <f>IFERROR(VLOOKUP(Tablo5[[#This Row],[ÜRÜN KODU]],'YMKODLARI '!$A$1:$K$348,2,0)," ")</f>
        <v xml:space="preserve"> </v>
      </c>
      <c r="E328" s="63"/>
      <c r="H328" s="66" t="str">
        <f>IFERROR(VLOOKUP(Tablo5[[#This Row],[ÜRÜN KODU]],'YMKODLARI '!$A$1:$K$348,3,0)," ")</f>
        <v xml:space="preserve"> </v>
      </c>
      <c r="I328" s="66" t="str">
        <f>IFERROR(VLOOKUP(Tablo5[[#This Row],[ÜRÜN KODU]],'YMKODLARI '!$A$1:$K$348,4,0)," ")</f>
        <v xml:space="preserve"> </v>
      </c>
      <c r="J328" s="63"/>
      <c r="K328" s="66" t="str">
        <f>IFERROR(VLOOKUP(Tablo5[[#This Row],[ÜRÜN KODU]],'YMKODLARI '!$A$1:$K$348,9,0)," ")</f>
        <v xml:space="preserve"> </v>
      </c>
      <c r="L328" s="63" t="str">
        <f>IFERROR(VLOOKUP(Tablo5[[#This Row],[BOYA KODU]],Tablo14[#All],4,0)," ")</f>
        <v xml:space="preserve"> </v>
      </c>
      <c r="M328" s="63" t="str">
        <f>IFERROR(VLOOKUP(Tablo5[[#This Row],[BOYA KODU]],Tablo14[#All],6,0)," ")</f>
        <v xml:space="preserve"> </v>
      </c>
      <c r="N328" s="63" t="str">
        <f t="shared" si="35"/>
        <v xml:space="preserve"> </v>
      </c>
      <c r="O328" s="66" t="str">
        <f>IFERROR(VLOOKUP(Tablo5[[#This Row],[ÜRÜN KODU]],'YMKODLARI '!$A$1:$K$348,8,0)," ")</f>
        <v xml:space="preserve"> </v>
      </c>
      <c r="P328" s="63" t="str">
        <f>IFERROR(VLOOKUP(Tablo5[[#This Row],[HAMMADDE KODU]],Tablo1[#All],3,0)," ")</f>
        <v xml:space="preserve"> </v>
      </c>
      <c r="Q328" s="63" t="str">
        <f>IFERROR(VLOOKUP(Tablo5[[#This Row],[HAMMADDE KODU]],Tablo1[#All],4,0)," ")</f>
        <v xml:space="preserve"> </v>
      </c>
      <c r="R328" s="66" t="str">
        <f>IFERROR(VLOOKUP(Tablo5[[#This Row],[ÜRÜN KODU]],'YMKODLARI '!$A$1:$K$348,5,0)," ")</f>
        <v xml:space="preserve"> </v>
      </c>
      <c r="S328" s="66" t="str">
        <f>IFERROR(VLOOKUP(Tablo5[[#This Row],[ÜRÜN KODU]],'YMKODLARI '!$A$1:$K$348,6,0)," ")</f>
        <v xml:space="preserve"> </v>
      </c>
      <c r="T328" s="63" t="str">
        <f>IFERROR(Tablo5[[#This Row],[YOLLUK HARİÇ BASKI GRAMI]]/Tablo5[[#This Row],[KALIP GÖZ ADEDİ]]," ")</f>
        <v xml:space="preserve"> </v>
      </c>
      <c r="U328" s="63" t="str">
        <f t="shared" si="37"/>
        <v xml:space="preserve"> </v>
      </c>
      <c r="V328" s="63"/>
      <c r="W328" s="63" t="str">
        <f t="shared" si="36"/>
        <v xml:space="preserve"> </v>
      </c>
      <c r="X328" s="13">
        <f t="shared" si="38"/>
        <v>24</v>
      </c>
      <c r="Y328" s="14">
        <f t="shared" si="39"/>
        <v>0</v>
      </c>
      <c r="Z328" s="63" t="str">
        <f t="shared" si="40"/>
        <v xml:space="preserve"> </v>
      </c>
      <c r="AA328" s="63" t="str">
        <f t="shared" si="41"/>
        <v xml:space="preserve"> </v>
      </c>
    </row>
    <row r="329" spans="3:27">
      <c r="C329" s="10" t="str">
        <f>IFERROR(VLOOKUP(Tablo5[[#This Row],[ÜRÜN KODU]],'YMKODLARI '!$A$1:$K$348,2,0)," ")</f>
        <v xml:space="preserve"> </v>
      </c>
      <c r="E329" s="63"/>
      <c r="H329" s="66" t="str">
        <f>IFERROR(VLOOKUP(Tablo5[[#This Row],[ÜRÜN KODU]],'YMKODLARI '!$A$1:$K$348,3,0)," ")</f>
        <v xml:space="preserve"> </v>
      </c>
      <c r="I329" s="66" t="str">
        <f>IFERROR(VLOOKUP(Tablo5[[#This Row],[ÜRÜN KODU]],'YMKODLARI '!$A$1:$K$348,4,0)," ")</f>
        <v xml:space="preserve"> </v>
      </c>
      <c r="J329" s="63"/>
      <c r="K329" s="66" t="str">
        <f>IFERROR(VLOOKUP(Tablo5[[#This Row],[ÜRÜN KODU]],'YMKODLARI '!$A$1:$K$348,9,0)," ")</f>
        <v xml:space="preserve"> </v>
      </c>
      <c r="L329" s="63" t="str">
        <f>IFERROR(VLOOKUP(Tablo5[[#This Row],[BOYA KODU]],Tablo14[#All],4,0)," ")</f>
        <v xml:space="preserve"> </v>
      </c>
      <c r="M329" s="63" t="str">
        <f>IFERROR(VLOOKUP(Tablo5[[#This Row],[BOYA KODU]],Tablo14[#All],6,0)," ")</f>
        <v xml:space="preserve"> </v>
      </c>
      <c r="N329" s="63" t="str">
        <f t="shared" si="35"/>
        <v xml:space="preserve"> </v>
      </c>
      <c r="O329" s="66" t="str">
        <f>IFERROR(VLOOKUP(Tablo5[[#This Row],[ÜRÜN KODU]],'YMKODLARI '!$A$1:$K$348,8,0)," ")</f>
        <v xml:space="preserve"> </v>
      </c>
      <c r="P329" s="63" t="str">
        <f>IFERROR(VLOOKUP(Tablo5[[#This Row],[HAMMADDE KODU]],Tablo1[#All],3,0)," ")</f>
        <v xml:space="preserve"> </v>
      </c>
      <c r="Q329" s="63" t="str">
        <f>IFERROR(VLOOKUP(Tablo5[[#This Row],[HAMMADDE KODU]],Tablo1[#All],4,0)," ")</f>
        <v xml:space="preserve"> </v>
      </c>
      <c r="R329" s="66" t="str">
        <f>IFERROR(VLOOKUP(Tablo5[[#This Row],[ÜRÜN KODU]],'YMKODLARI '!$A$1:$K$348,5,0)," ")</f>
        <v xml:space="preserve"> </v>
      </c>
      <c r="S329" s="66" t="str">
        <f>IFERROR(VLOOKUP(Tablo5[[#This Row],[ÜRÜN KODU]],'YMKODLARI '!$A$1:$K$348,6,0)," ")</f>
        <v xml:space="preserve"> </v>
      </c>
      <c r="T329" s="63" t="str">
        <f>IFERROR(Tablo5[[#This Row],[YOLLUK HARİÇ BASKI GRAMI]]/Tablo5[[#This Row],[KALIP GÖZ ADEDİ]]," ")</f>
        <v xml:space="preserve"> </v>
      </c>
      <c r="U329" s="63" t="str">
        <f t="shared" si="37"/>
        <v xml:space="preserve"> </v>
      </c>
      <c r="V329" s="63"/>
      <c r="W329" s="63" t="str">
        <f t="shared" si="36"/>
        <v xml:space="preserve"> </v>
      </c>
      <c r="X329" s="13">
        <f t="shared" si="38"/>
        <v>24</v>
      </c>
      <c r="Y329" s="14">
        <f t="shared" si="39"/>
        <v>0</v>
      </c>
      <c r="Z329" s="63" t="str">
        <f t="shared" si="40"/>
        <v xml:space="preserve"> </v>
      </c>
      <c r="AA329" s="63" t="str">
        <f t="shared" si="41"/>
        <v xml:space="preserve"> </v>
      </c>
    </row>
    <row r="330" spans="3:27">
      <c r="C330" s="10" t="str">
        <f>IFERROR(VLOOKUP(Tablo5[[#This Row],[ÜRÜN KODU]],'YMKODLARI '!$A$1:$K$348,2,0)," ")</f>
        <v xml:space="preserve"> </v>
      </c>
      <c r="E330" s="63"/>
      <c r="H330" s="66" t="str">
        <f>IFERROR(VLOOKUP(Tablo5[[#This Row],[ÜRÜN KODU]],'YMKODLARI '!$A$1:$K$348,3,0)," ")</f>
        <v xml:space="preserve"> </v>
      </c>
      <c r="I330" s="66" t="str">
        <f>IFERROR(VLOOKUP(Tablo5[[#This Row],[ÜRÜN KODU]],'YMKODLARI '!$A$1:$K$348,4,0)," ")</f>
        <v xml:space="preserve"> </v>
      </c>
      <c r="J330" s="63"/>
      <c r="K330" s="66" t="str">
        <f>IFERROR(VLOOKUP(Tablo5[[#This Row],[ÜRÜN KODU]],'YMKODLARI '!$A$1:$K$348,9,0)," ")</f>
        <v xml:space="preserve"> </v>
      </c>
      <c r="L330" s="63" t="str">
        <f>IFERROR(VLOOKUP(Tablo5[[#This Row],[BOYA KODU]],Tablo14[#All],4,0)," ")</f>
        <v xml:space="preserve"> </v>
      </c>
      <c r="M330" s="63" t="str">
        <f>IFERROR(VLOOKUP(Tablo5[[#This Row],[BOYA KODU]],Tablo14[#All],6,0)," ")</f>
        <v xml:space="preserve"> </v>
      </c>
      <c r="N330" s="63" t="str">
        <f t="shared" si="35"/>
        <v xml:space="preserve"> </v>
      </c>
      <c r="O330" s="66" t="str">
        <f>IFERROR(VLOOKUP(Tablo5[[#This Row],[ÜRÜN KODU]],'YMKODLARI '!$A$1:$K$348,8,0)," ")</f>
        <v xml:space="preserve"> </v>
      </c>
      <c r="P330" s="63" t="str">
        <f>IFERROR(VLOOKUP(Tablo5[[#This Row],[HAMMADDE KODU]],Tablo1[#All],3,0)," ")</f>
        <v xml:space="preserve"> </v>
      </c>
      <c r="Q330" s="63" t="str">
        <f>IFERROR(VLOOKUP(Tablo5[[#This Row],[HAMMADDE KODU]],Tablo1[#All],4,0)," ")</f>
        <v xml:space="preserve"> </v>
      </c>
      <c r="R330" s="66" t="str">
        <f>IFERROR(VLOOKUP(Tablo5[[#This Row],[ÜRÜN KODU]],'YMKODLARI '!$A$1:$K$348,5,0)," ")</f>
        <v xml:space="preserve"> </v>
      </c>
      <c r="S330" s="66" t="str">
        <f>IFERROR(VLOOKUP(Tablo5[[#This Row],[ÜRÜN KODU]],'YMKODLARI '!$A$1:$K$348,6,0)," ")</f>
        <v xml:space="preserve"> </v>
      </c>
      <c r="T330" s="63" t="str">
        <f>IFERROR(Tablo5[[#This Row],[YOLLUK HARİÇ BASKI GRAMI]]/Tablo5[[#This Row],[KALIP GÖZ ADEDİ]]," ")</f>
        <v xml:space="preserve"> </v>
      </c>
      <c r="U330" s="63" t="str">
        <f t="shared" si="37"/>
        <v xml:space="preserve"> </v>
      </c>
      <c r="V330" s="63"/>
      <c r="W330" s="63" t="str">
        <f t="shared" si="36"/>
        <v xml:space="preserve"> </v>
      </c>
      <c r="X330" s="13">
        <f t="shared" si="38"/>
        <v>24</v>
      </c>
      <c r="Y330" s="14">
        <f t="shared" si="39"/>
        <v>0</v>
      </c>
      <c r="Z330" s="63" t="str">
        <f t="shared" si="40"/>
        <v xml:space="preserve"> </v>
      </c>
      <c r="AA330" s="63" t="str">
        <f t="shared" si="41"/>
        <v xml:space="preserve"> </v>
      </c>
    </row>
    <row r="331" spans="3:27">
      <c r="C331" s="10" t="str">
        <f>IFERROR(VLOOKUP(Tablo5[[#This Row],[ÜRÜN KODU]],'YMKODLARI '!$A$1:$K$348,2,0)," ")</f>
        <v xml:space="preserve"> </v>
      </c>
      <c r="E331" s="63"/>
      <c r="H331" s="66" t="str">
        <f>IFERROR(VLOOKUP(Tablo5[[#This Row],[ÜRÜN KODU]],'YMKODLARI '!$A$1:$K$348,3,0)," ")</f>
        <v xml:space="preserve"> </v>
      </c>
      <c r="I331" s="66" t="str">
        <f>IFERROR(VLOOKUP(Tablo5[[#This Row],[ÜRÜN KODU]],'YMKODLARI '!$A$1:$K$348,4,0)," ")</f>
        <v xml:space="preserve"> </v>
      </c>
      <c r="J331" s="63"/>
      <c r="K331" s="66" t="str">
        <f>IFERROR(VLOOKUP(Tablo5[[#This Row],[ÜRÜN KODU]],'YMKODLARI '!$A$1:$K$348,9,0)," ")</f>
        <v xml:space="preserve"> </v>
      </c>
      <c r="L331" s="63" t="str">
        <f>IFERROR(VLOOKUP(Tablo5[[#This Row],[BOYA KODU]],Tablo14[#All],4,0)," ")</f>
        <v xml:space="preserve"> </v>
      </c>
      <c r="M331" s="63" t="str">
        <f>IFERROR(VLOOKUP(Tablo5[[#This Row],[BOYA KODU]],Tablo14[#All],6,0)," ")</f>
        <v xml:space="preserve"> </v>
      </c>
      <c r="N331" s="63" t="str">
        <f t="shared" si="35"/>
        <v xml:space="preserve"> </v>
      </c>
      <c r="O331" s="66" t="str">
        <f>IFERROR(VLOOKUP(Tablo5[[#This Row],[ÜRÜN KODU]],'YMKODLARI '!$A$1:$K$348,8,0)," ")</f>
        <v xml:space="preserve"> </v>
      </c>
      <c r="P331" s="63" t="str">
        <f>IFERROR(VLOOKUP(Tablo5[[#This Row],[HAMMADDE KODU]],Tablo1[#All],3,0)," ")</f>
        <v xml:space="preserve"> </v>
      </c>
      <c r="Q331" s="63" t="str">
        <f>IFERROR(VLOOKUP(Tablo5[[#This Row],[HAMMADDE KODU]],Tablo1[#All],4,0)," ")</f>
        <v xml:space="preserve"> </v>
      </c>
      <c r="R331" s="66" t="str">
        <f>IFERROR(VLOOKUP(Tablo5[[#This Row],[ÜRÜN KODU]],'YMKODLARI '!$A$1:$K$348,5,0)," ")</f>
        <v xml:space="preserve"> </v>
      </c>
      <c r="S331" s="66" t="str">
        <f>IFERROR(VLOOKUP(Tablo5[[#This Row],[ÜRÜN KODU]],'YMKODLARI '!$A$1:$K$348,6,0)," ")</f>
        <v xml:space="preserve"> </v>
      </c>
      <c r="T331" s="63" t="str">
        <f>IFERROR(Tablo5[[#This Row],[YOLLUK HARİÇ BASKI GRAMI]]/Tablo5[[#This Row],[KALIP GÖZ ADEDİ]]," ")</f>
        <v xml:space="preserve"> </v>
      </c>
      <c r="U331" s="63" t="str">
        <f t="shared" si="37"/>
        <v xml:space="preserve"> </v>
      </c>
      <c r="V331" s="63"/>
      <c r="W331" s="63" t="str">
        <f t="shared" si="36"/>
        <v xml:space="preserve"> </v>
      </c>
      <c r="X331" s="13">
        <f t="shared" si="38"/>
        <v>24</v>
      </c>
      <c r="Y331" s="14">
        <f t="shared" si="39"/>
        <v>0</v>
      </c>
      <c r="Z331" s="63" t="str">
        <f t="shared" si="40"/>
        <v xml:space="preserve"> </v>
      </c>
      <c r="AA331" s="63" t="str">
        <f t="shared" si="41"/>
        <v xml:space="preserve"> </v>
      </c>
    </row>
    <row r="332" spans="3:27">
      <c r="C332" s="10" t="str">
        <f>IFERROR(VLOOKUP(Tablo5[[#This Row],[ÜRÜN KODU]],'YMKODLARI '!$A$1:$K$348,2,0)," ")</f>
        <v xml:space="preserve"> </v>
      </c>
      <c r="E332" s="63"/>
      <c r="H332" s="66" t="str">
        <f>IFERROR(VLOOKUP(Tablo5[[#This Row],[ÜRÜN KODU]],'YMKODLARI '!$A$1:$K$348,3,0)," ")</f>
        <v xml:space="preserve"> </v>
      </c>
      <c r="I332" s="66" t="str">
        <f>IFERROR(VLOOKUP(Tablo5[[#This Row],[ÜRÜN KODU]],'YMKODLARI '!$A$1:$K$348,4,0)," ")</f>
        <v xml:space="preserve"> </v>
      </c>
      <c r="J332" s="63"/>
      <c r="K332" s="66" t="str">
        <f>IFERROR(VLOOKUP(Tablo5[[#This Row],[ÜRÜN KODU]],'YMKODLARI '!$A$1:$K$348,9,0)," ")</f>
        <v xml:space="preserve"> </v>
      </c>
      <c r="L332" s="63" t="str">
        <f>IFERROR(VLOOKUP(Tablo5[[#This Row],[BOYA KODU]],Tablo14[#All],4,0)," ")</f>
        <v xml:space="preserve"> </v>
      </c>
      <c r="M332" s="63" t="str">
        <f>IFERROR(VLOOKUP(Tablo5[[#This Row],[BOYA KODU]],Tablo14[#All],6,0)," ")</f>
        <v xml:space="preserve"> </v>
      </c>
      <c r="N332" s="63" t="str">
        <f t="shared" si="35"/>
        <v xml:space="preserve"> </v>
      </c>
      <c r="O332" s="66" t="str">
        <f>IFERROR(VLOOKUP(Tablo5[[#This Row],[ÜRÜN KODU]],'YMKODLARI '!$A$1:$K$348,8,0)," ")</f>
        <v xml:space="preserve"> </v>
      </c>
      <c r="P332" s="63" t="str">
        <f>IFERROR(VLOOKUP(Tablo5[[#This Row],[HAMMADDE KODU]],Tablo1[#All],3,0)," ")</f>
        <v xml:space="preserve"> </v>
      </c>
      <c r="Q332" s="63" t="str">
        <f>IFERROR(VLOOKUP(Tablo5[[#This Row],[HAMMADDE KODU]],Tablo1[#All],4,0)," ")</f>
        <v xml:space="preserve"> </v>
      </c>
      <c r="R332" s="66" t="str">
        <f>IFERROR(VLOOKUP(Tablo5[[#This Row],[ÜRÜN KODU]],'YMKODLARI '!$A$1:$K$348,5,0)," ")</f>
        <v xml:space="preserve"> </v>
      </c>
      <c r="S332" s="66" t="str">
        <f>IFERROR(VLOOKUP(Tablo5[[#This Row],[ÜRÜN KODU]],'YMKODLARI '!$A$1:$K$348,6,0)," ")</f>
        <v xml:space="preserve"> </v>
      </c>
      <c r="T332" s="63" t="str">
        <f>IFERROR(Tablo5[[#This Row],[YOLLUK HARİÇ BASKI GRAMI]]/Tablo5[[#This Row],[KALIP GÖZ ADEDİ]]," ")</f>
        <v xml:space="preserve"> </v>
      </c>
      <c r="U332" s="63" t="str">
        <f t="shared" si="37"/>
        <v xml:space="preserve"> </v>
      </c>
      <c r="V332" s="63"/>
      <c r="W332" s="63" t="str">
        <f t="shared" si="36"/>
        <v xml:space="preserve"> </v>
      </c>
      <c r="X332" s="13">
        <f t="shared" si="38"/>
        <v>24</v>
      </c>
      <c r="Y332" s="14">
        <f t="shared" si="39"/>
        <v>0</v>
      </c>
      <c r="Z332" s="63" t="str">
        <f t="shared" si="40"/>
        <v xml:space="preserve"> </v>
      </c>
      <c r="AA332" s="63" t="str">
        <f t="shared" si="41"/>
        <v xml:space="preserve"> </v>
      </c>
    </row>
    <row r="333" spans="3:27">
      <c r="C333" s="10" t="str">
        <f>IFERROR(VLOOKUP(Tablo5[[#This Row],[ÜRÜN KODU]],'YMKODLARI '!$A$1:$K$348,2,0)," ")</f>
        <v xml:space="preserve"> </v>
      </c>
      <c r="E333" s="63"/>
      <c r="H333" s="66" t="str">
        <f>IFERROR(VLOOKUP(Tablo5[[#This Row],[ÜRÜN KODU]],'YMKODLARI '!$A$1:$K$348,3,0)," ")</f>
        <v xml:space="preserve"> </v>
      </c>
      <c r="I333" s="66" t="str">
        <f>IFERROR(VLOOKUP(Tablo5[[#This Row],[ÜRÜN KODU]],'YMKODLARI '!$A$1:$K$348,4,0)," ")</f>
        <v xml:space="preserve"> </v>
      </c>
      <c r="J333" s="63"/>
      <c r="K333" s="66" t="str">
        <f>IFERROR(VLOOKUP(Tablo5[[#This Row],[ÜRÜN KODU]],'YMKODLARI '!$A$1:$K$348,9,0)," ")</f>
        <v xml:space="preserve"> </v>
      </c>
      <c r="L333" s="63" t="str">
        <f>IFERROR(VLOOKUP(Tablo5[[#This Row],[BOYA KODU]],Tablo14[#All],4,0)," ")</f>
        <v xml:space="preserve"> </v>
      </c>
      <c r="M333" s="63" t="str">
        <f>IFERROR(VLOOKUP(Tablo5[[#This Row],[BOYA KODU]],Tablo14[#All],6,0)," ")</f>
        <v xml:space="preserve"> </v>
      </c>
      <c r="N333" s="63" t="str">
        <f t="shared" si="35"/>
        <v xml:space="preserve"> </v>
      </c>
      <c r="O333" s="66" t="str">
        <f>IFERROR(VLOOKUP(Tablo5[[#This Row],[ÜRÜN KODU]],'YMKODLARI '!$A$1:$K$348,8,0)," ")</f>
        <v xml:space="preserve"> </v>
      </c>
      <c r="P333" s="63" t="str">
        <f>IFERROR(VLOOKUP(Tablo5[[#This Row],[HAMMADDE KODU]],Tablo1[#All],3,0)," ")</f>
        <v xml:space="preserve"> </v>
      </c>
      <c r="Q333" s="63" t="str">
        <f>IFERROR(VLOOKUP(Tablo5[[#This Row],[HAMMADDE KODU]],Tablo1[#All],4,0)," ")</f>
        <v xml:space="preserve"> </v>
      </c>
      <c r="R333" s="66" t="str">
        <f>IFERROR(VLOOKUP(Tablo5[[#This Row],[ÜRÜN KODU]],'YMKODLARI '!$A$1:$K$348,5,0)," ")</f>
        <v xml:space="preserve"> </v>
      </c>
      <c r="S333" s="66" t="str">
        <f>IFERROR(VLOOKUP(Tablo5[[#This Row],[ÜRÜN KODU]],'YMKODLARI '!$A$1:$K$348,6,0)," ")</f>
        <v xml:space="preserve"> </v>
      </c>
      <c r="T333" s="63" t="str">
        <f>IFERROR(Tablo5[[#This Row],[YOLLUK HARİÇ BASKI GRAMI]]/Tablo5[[#This Row],[KALIP GÖZ ADEDİ]]," ")</f>
        <v xml:space="preserve"> </v>
      </c>
      <c r="U333" s="63" t="str">
        <f t="shared" si="37"/>
        <v xml:space="preserve"> </v>
      </c>
      <c r="V333" s="63"/>
      <c r="W333" s="63" t="str">
        <f t="shared" si="36"/>
        <v xml:space="preserve"> </v>
      </c>
      <c r="X333" s="13">
        <f t="shared" si="38"/>
        <v>24</v>
      </c>
      <c r="Y333" s="14">
        <f t="shared" si="39"/>
        <v>0</v>
      </c>
      <c r="Z333" s="63" t="str">
        <f t="shared" si="40"/>
        <v xml:space="preserve"> </v>
      </c>
      <c r="AA333" s="63" t="str">
        <f t="shared" si="41"/>
        <v xml:space="preserve"> </v>
      </c>
    </row>
    <row r="334" spans="3:27">
      <c r="C334" s="10" t="str">
        <f>IFERROR(VLOOKUP(Tablo5[[#This Row],[ÜRÜN KODU]],'YMKODLARI '!$A$1:$K$348,2,0)," ")</f>
        <v xml:space="preserve"> </v>
      </c>
      <c r="E334" s="63"/>
      <c r="H334" s="66" t="str">
        <f>IFERROR(VLOOKUP(Tablo5[[#This Row],[ÜRÜN KODU]],'YMKODLARI '!$A$1:$K$348,3,0)," ")</f>
        <v xml:space="preserve"> </v>
      </c>
      <c r="I334" s="66" t="str">
        <f>IFERROR(VLOOKUP(Tablo5[[#This Row],[ÜRÜN KODU]],'YMKODLARI '!$A$1:$K$348,4,0)," ")</f>
        <v xml:space="preserve"> </v>
      </c>
      <c r="J334" s="63"/>
      <c r="K334" s="66" t="str">
        <f>IFERROR(VLOOKUP(Tablo5[[#This Row],[ÜRÜN KODU]],'YMKODLARI '!$A$1:$K$348,9,0)," ")</f>
        <v xml:space="preserve"> </v>
      </c>
      <c r="L334" s="63" t="str">
        <f>IFERROR(VLOOKUP(Tablo5[[#This Row],[BOYA KODU]],Tablo14[#All],4,0)," ")</f>
        <v xml:space="preserve"> </v>
      </c>
      <c r="M334" s="63" t="str">
        <f>IFERROR(VLOOKUP(Tablo5[[#This Row],[BOYA KODU]],Tablo14[#All],6,0)," ")</f>
        <v xml:space="preserve"> </v>
      </c>
      <c r="N334" s="63" t="str">
        <f t="shared" si="35"/>
        <v xml:space="preserve"> </v>
      </c>
      <c r="O334" s="66" t="str">
        <f>IFERROR(VLOOKUP(Tablo5[[#This Row],[ÜRÜN KODU]],'YMKODLARI '!$A$1:$K$348,8,0)," ")</f>
        <v xml:space="preserve"> </v>
      </c>
      <c r="P334" s="63" t="str">
        <f>IFERROR(VLOOKUP(Tablo5[[#This Row],[HAMMADDE KODU]],Tablo1[#All],3,0)," ")</f>
        <v xml:space="preserve"> </v>
      </c>
      <c r="Q334" s="63" t="str">
        <f>IFERROR(VLOOKUP(Tablo5[[#This Row],[HAMMADDE KODU]],Tablo1[#All],4,0)," ")</f>
        <v xml:space="preserve"> </v>
      </c>
      <c r="R334" s="66" t="str">
        <f>IFERROR(VLOOKUP(Tablo5[[#This Row],[ÜRÜN KODU]],'YMKODLARI '!$A$1:$K$348,5,0)," ")</f>
        <v xml:space="preserve"> </v>
      </c>
      <c r="S334" s="66" t="str">
        <f>IFERROR(VLOOKUP(Tablo5[[#This Row],[ÜRÜN KODU]],'YMKODLARI '!$A$1:$K$348,6,0)," ")</f>
        <v xml:space="preserve"> </v>
      </c>
      <c r="T334" s="63" t="str">
        <f>IFERROR(Tablo5[[#This Row],[YOLLUK HARİÇ BASKI GRAMI]]/Tablo5[[#This Row],[KALIP GÖZ ADEDİ]]," ")</f>
        <v xml:space="preserve"> </v>
      </c>
      <c r="U334" s="63" t="str">
        <f t="shared" si="37"/>
        <v xml:space="preserve"> </v>
      </c>
      <c r="V334" s="63"/>
      <c r="W334" s="63" t="str">
        <f t="shared" si="36"/>
        <v xml:space="preserve"> </v>
      </c>
      <c r="X334" s="13">
        <f t="shared" si="38"/>
        <v>24</v>
      </c>
      <c r="Y334" s="14">
        <f t="shared" si="39"/>
        <v>0</v>
      </c>
      <c r="Z334" s="63" t="str">
        <f t="shared" si="40"/>
        <v xml:space="preserve"> </v>
      </c>
      <c r="AA334" s="63" t="str">
        <f t="shared" si="41"/>
        <v xml:space="preserve"> </v>
      </c>
    </row>
    <row r="335" spans="3:27">
      <c r="C335" s="10" t="str">
        <f>IFERROR(VLOOKUP(Tablo5[[#This Row],[ÜRÜN KODU]],'YMKODLARI '!$A$1:$K$348,2,0)," ")</f>
        <v xml:space="preserve"> </v>
      </c>
      <c r="E335" s="63"/>
      <c r="H335" s="66" t="str">
        <f>IFERROR(VLOOKUP(Tablo5[[#This Row],[ÜRÜN KODU]],'YMKODLARI '!$A$1:$K$348,3,0)," ")</f>
        <v xml:space="preserve"> </v>
      </c>
      <c r="I335" s="66" t="str">
        <f>IFERROR(VLOOKUP(Tablo5[[#This Row],[ÜRÜN KODU]],'YMKODLARI '!$A$1:$K$348,4,0)," ")</f>
        <v xml:space="preserve"> </v>
      </c>
      <c r="J335" s="63"/>
      <c r="K335" s="66" t="str">
        <f>IFERROR(VLOOKUP(Tablo5[[#This Row],[ÜRÜN KODU]],'YMKODLARI '!$A$1:$K$348,9,0)," ")</f>
        <v xml:space="preserve"> </v>
      </c>
      <c r="L335" s="63" t="str">
        <f>IFERROR(VLOOKUP(Tablo5[[#This Row],[BOYA KODU]],Tablo14[#All],4,0)," ")</f>
        <v xml:space="preserve"> </v>
      </c>
      <c r="M335" s="63" t="str">
        <f>IFERROR(VLOOKUP(Tablo5[[#This Row],[BOYA KODU]],Tablo14[#All],6,0)," ")</f>
        <v xml:space="preserve"> </v>
      </c>
      <c r="N335" s="63" t="str">
        <f t="shared" si="35"/>
        <v xml:space="preserve"> </v>
      </c>
      <c r="O335" s="66" t="str">
        <f>IFERROR(VLOOKUP(Tablo5[[#This Row],[ÜRÜN KODU]],'YMKODLARI '!$A$1:$K$348,8,0)," ")</f>
        <v xml:space="preserve"> </v>
      </c>
      <c r="P335" s="63" t="str">
        <f>IFERROR(VLOOKUP(Tablo5[[#This Row],[HAMMADDE KODU]],Tablo1[#All],3,0)," ")</f>
        <v xml:space="preserve"> </v>
      </c>
      <c r="Q335" s="63" t="str">
        <f>IFERROR(VLOOKUP(Tablo5[[#This Row],[HAMMADDE KODU]],Tablo1[#All],4,0)," ")</f>
        <v xml:space="preserve"> </v>
      </c>
      <c r="R335" s="66" t="str">
        <f>IFERROR(VLOOKUP(Tablo5[[#This Row],[ÜRÜN KODU]],'YMKODLARI '!$A$1:$K$348,5,0)," ")</f>
        <v xml:space="preserve"> </v>
      </c>
      <c r="S335" s="66" t="str">
        <f>IFERROR(VLOOKUP(Tablo5[[#This Row],[ÜRÜN KODU]],'YMKODLARI '!$A$1:$K$348,6,0)," ")</f>
        <v xml:space="preserve"> </v>
      </c>
      <c r="T335" s="63" t="str">
        <f>IFERROR(Tablo5[[#This Row],[YOLLUK HARİÇ BASKI GRAMI]]/Tablo5[[#This Row],[KALIP GÖZ ADEDİ]]," ")</f>
        <v xml:space="preserve"> </v>
      </c>
      <c r="U335" s="63" t="str">
        <f t="shared" si="37"/>
        <v xml:space="preserve"> </v>
      </c>
      <c r="V335" s="63"/>
      <c r="W335" s="63" t="str">
        <f t="shared" si="36"/>
        <v xml:space="preserve"> </v>
      </c>
      <c r="X335" s="13">
        <f t="shared" si="38"/>
        <v>24</v>
      </c>
      <c r="Y335" s="14">
        <f t="shared" si="39"/>
        <v>0</v>
      </c>
      <c r="Z335" s="63" t="str">
        <f t="shared" si="40"/>
        <v xml:space="preserve"> </v>
      </c>
      <c r="AA335" s="63" t="str">
        <f t="shared" si="41"/>
        <v xml:space="preserve"> </v>
      </c>
    </row>
    <row r="336" spans="3:27">
      <c r="C336" s="10" t="str">
        <f>IFERROR(VLOOKUP(Tablo5[[#This Row],[ÜRÜN KODU]],'YMKODLARI '!$A$1:$K$348,2,0)," ")</f>
        <v xml:space="preserve"> </v>
      </c>
      <c r="E336" s="63"/>
      <c r="H336" s="66" t="str">
        <f>IFERROR(VLOOKUP(Tablo5[[#This Row],[ÜRÜN KODU]],'YMKODLARI '!$A$1:$K$348,3,0)," ")</f>
        <v xml:space="preserve"> </v>
      </c>
      <c r="I336" s="66" t="str">
        <f>IFERROR(VLOOKUP(Tablo5[[#This Row],[ÜRÜN KODU]],'YMKODLARI '!$A$1:$K$348,4,0)," ")</f>
        <v xml:space="preserve"> </v>
      </c>
      <c r="J336" s="63"/>
      <c r="K336" s="66" t="str">
        <f>IFERROR(VLOOKUP(Tablo5[[#This Row],[ÜRÜN KODU]],'YMKODLARI '!$A$1:$K$348,9,0)," ")</f>
        <v xml:space="preserve"> </v>
      </c>
      <c r="L336" s="63" t="str">
        <f>IFERROR(VLOOKUP(Tablo5[[#This Row],[BOYA KODU]],Tablo14[#All],4,0)," ")</f>
        <v xml:space="preserve"> </v>
      </c>
      <c r="M336" s="63" t="str">
        <f>IFERROR(VLOOKUP(Tablo5[[#This Row],[BOYA KODU]],Tablo14[#All],6,0)," ")</f>
        <v xml:space="preserve"> </v>
      </c>
      <c r="N336" s="63" t="str">
        <f t="shared" si="35"/>
        <v xml:space="preserve"> </v>
      </c>
      <c r="O336" s="66" t="str">
        <f>IFERROR(VLOOKUP(Tablo5[[#This Row],[ÜRÜN KODU]],'YMKODLARI '!$A$1:$K$348,8,0)," ")</f>
        <v xml:space="preserve"> </v>
      </c>
      <c r="P336" s="63" t="str">
        <f>IFERROR(VLOOKUP(Tablo5[[#This Row],[HAMMADDE KODU]],Tablo1[#All],3,0)," ")</f>
        <v xml:space="preserve"> </v>
      </c>
      <c r="Q336" s="63" t="str">
        <f>IFERROR(VLOOKUP(Tablo5[[#This Row],[HAMMADDE KODU]],Tablo1[#All],4,0)," ")</f>
        <v xml:space="preserve"> </v>
      </c>
      <c r="R336" s="66" t="str">
        <f>IFERROR(VLOOKUP(Tablo5[[#This Row],[ÜRÜN KODU]],'YMKODLARI '!$A$1:$K$348,5,0)," ")</f>
        <v xml:space="preserve"> </v>
      </c>
      <c r="S336" s="66" t="str">
        <f>IFERROR(VLOOKUP(Tablo5[[#This Row],[ÜRÜN KODU]],'YMKODLARI '!$A$1:$K$348,6,0)," ")</f>
        <v xml:space="preserve"> </v>
      </c>
      <c r="T336" s="63" t="str">
        <f>IFERROR(Tablo5[[#This Row],[YOLLUK HARİÇ BASKI GRAMI]]/Tablo5[[#This Row],[KALIP GÖZ ADEDİ]]," ")</f>
        <v xml:space="preserve"> </v>
      </c>
      <c r="U336" s="63" t="str">
        <f t="shared" si="37"/>
        <v xml:space="preserve"> </v>
      </c>
      <c r="V336" s="63"/>
      <c r="W336" s="63" t="str">
        <f t="shared" si="36"/>
        <v xml:space="preserve"> </v>
      </c>
      <c r="X336" s="13">
        <f t="shared" si="38"/>
        <v>24</v>
      </c>
      <c r="Y336" s="14">
        <f t="shared" si="39"/>
        <v>0</v>
      </c>
      <c r="Z336" s="63" t="str">
        <f t="shared" si="40"/>
        <v xml:space="preserve"> </v>
      </c>
      <c r="AA336" s="63" t="str">
        <f t="shared" si="41"/>
        <v xml:space="preserve"> </v>
      </c>
    </row>
    <row r="337" spans="3:27">
      <c r="C337" s="10" t="str">
        <f>IFERROR(VLOOKUP(Tablo5[[#This Row],[ÜRÜN KODU]],'YMKODLARI '!$A$1:$K$348,2,0)," ")</f>
        <v xml:space="preserve"> </v>
      </c>
      <c r="E337" s="63"/>
      <c r="H337" s="66" t="str">
        <f>IFERROR(VLOOKUP(Tablo5[[#This Row],[ÜRÜN KODU]],'YMKODLARI '!$A$1:$K$348,3,0)," ")</f>
        <v xml:space="preserve"> </v>
      </c>
      <c r="I337" s="66" t="str">
        <f>IFERROR(VLOOKUP(Tablo5[[#This Row],[ÜRÜN KODU]],'YMKODLARI '!$A$1:$K$348,4,0)," ")</f>
        <v xml:space="preserve"> </v>
      </c>
      <c r="J337" s="63"/>
      <c r="K337" s="66" t="str">
        <f>IFERROR(VLOOKUP(Tablo5[[#This Row],[ÜRÜN KODU]],'YMKODLARI '!$A$1:$K$348,9,0)," ")</f>
        <v xml:space="preserve"> </v>
      </c>
      <c r="L337" s="63" t="str">
        <f>IFERROR(VLOOKUP(Tablo5[[#This Row],[BOYA KODU]],Tablo14[#All],4,0)," ")</f>
        <v xml:space="preserve"> </v>
      </c>
      <c r="M337" s="63" t="str">
        <f>IFERROR(VLOOKUP(Tablo5[[#This Row],[BOYA KODU]],Tablo14[#All],6,0)," ")</f>
        <v xml:space="preserve"> </v>
      </c>
      <c r="N337" s="63" t="str">
        <f t="shared" si="35"/>
        <v xml:space="preserve"> </v>
      </c>
      <c r="O337" s="66" t="str">
        <f>IFERROR(VLOOKUP(Tablo5[[#This Row],[ÜRÜN KODU]],'YMKODLARI '!$A$1:$K$348,8,0)," ")</f>
        <v xml:space="preserve"> </v>
      </c>
      <c r="P337" s="63" t="str">
        <f>IFERROR(VLOOKUP(Tablo5[[#This Row],[HAMMADDE KODU]],Tablo1[#All],3,0)," ")</f>
        <v xml:space="preserve"> </v>
      </c>
      <c r="Q337" s="63" t="str">
        <f>IFERROR(VLOOKUP(Tablo5[[#This Row],[HAMMADDE KODU]],Tablo1[#All],4,0)," ")</f>
        <v xml:space="preserve"> </v>
      </c>
      <c r="R337" s="66" t="str">
        <f>IFERROR(VLOOKUP(Tablo5[[#This Row],[ÜRÜN KODU]],'YMKODLARI '!$A$1:$K$348,5,0)," ")</f>
        <v xml:space="preserve"> </v>
      </c>
      <c r="S337" s="66" t="str">
        <f>IFERROR(VLOOKUP(Tablo5[[#This Row],[ÜRÜN KODU]],'YMKODLARI '!$A$1:$K$348,6,0)," ")</f>
        <v xml:space="preserve"> </v>
      </c>
      <c r="T337" s="63" t="str">
        <f>IFERROR(Tablo5[[#This Row],[YOLLUK HARİÇ BASKI GRAMI]]/Tablo5[[#This Row],[KALIP GÖZ ADEDİ]]," ")</f>
        <v xml:space="preserve"> </v>
      </c>
      <c r="U337" s="63" t="str">
        <f t="shared" si="37"/>
        <v xml:space="preserve"> </v>
      </c>
      <c r="V337" s="63"/>
      <c r="W337" s="63" t="str">
        <f t="shared" si="36"/>
        <v xml:space="preserve"> </v>
      </c>
      <c r="X337" s="13">
        <f t="shared" si="38"/>
        <v>24</v>
      </c>
      <c r="Y337" s="14">
        <f t="shared" si="39"/>
        <v>0</v>
      </c>
      <c r="Z337" s="63" t="str">
        <f t="shared" si="40"/>
        <v xml:space="preserve"> </v>
      </c>
      <c r="AA337" s="63" t="str">
        <f t="shared" si="41"/>
        <v xml:space="preserve"> </v>
      </c>
    </row>
    <row r="338" spans="3:27">
      <c r="C338" s="10" t="str">
        <f>IFERROR(VLOOKUP(Tablo5[[#This Row],[ÜRÜN KODU]],'YMKODLARI '!$A$1:$K$348,2,0)," ")</f>
        <v xml:space="preserve"> </v>
      </c>
      <c r="E338" s="63"/>
      <c r="H338" s="66" t="str">
        <f>IFERROR(VLOOKUP(Tablo5[[#This Row],[ÜRÜN KODU]],'YMKODLARI '!$A$1:$K$348,3,0)," ")</f>
        <v xml:space="preserve"> </v>
      </c>
      <c r="I338" s="66" t="str">
        <f>IFERROR(VLOOKUP(Tablo5[[#This Row],[ÜRÜN KODU]],'YMKODLARI '!$A$1:$K$348,4,0)," ")</f>
        <v xml:space="preserve"> </v>
      </c>
      <c r="J338" s="63"/>
      <c r="K338" s="66" t="str">
        <f>IFERROR(VLOOKUP(Tablo5[[#This Row],[ÜRÜN KODU]],'YMKODLARI '!$A$1:$K$348,9,0)," ")</f>
        <v xml:space="preserve"> </v>
      </c>
      <c r="L338" s="63" t="str">
        <f>IFERROR(VLOOKUP(Tablo5[[#This Row],[BOYA KODU]],Tablo14[#All],4,0)," ")</f>
        <v xml:space="preserve"> </v>
      </c>
      <c r="M338" s="63" t="str">
        <f>IFERROR(VLOOKUP(Tablo5[[#This Row],[BOYA KODU]],Tablo14[#All],6,0)," ")</f>
        <v xml:space="preserve"> </v>
      </c>
      <c r="N338" s="63" t="str">
        <f t="shared" si="35"/>
        <v xml:space="preserve"> </v>
      </c>
      <c r="O338" s="66" t="str">
        <f>IFERROR(VLOOKUP(Tablo5[[#This Row],[ÜRÜN KODU]],'YMKODLARI '!$A$1:$K$348,8,0)," ")</f>
        <v xml:space="preserve"> </v>
      </c>
      <c r="P338" s="63" t="str">
        <f>IFERROR(VLOOKUP(Tablo5[[#This Row],[HAMMADDE KODU]],Tablo1[#All],3,0)," ")</f>
        <v xml:space="preserve"> </v>
      </c>
      <c r="Q338" s="63" t="str">
        <f>IFERROR(VLOOKUP(Tablo5[[#This Row],[HAMMADDE KODU]],Tablo1[#All],4,0)," ")</f>
        <v xml:space="preserve"> </v>
      </c>
      <c r="R338" s="66" t="str">
        <f>IFERROR(VLOOKUP(Tablo5[[#This Row],[ÜRÜN KODU]],'YMKODLARI '!$A$1:$K$348,5,0)," ")</f>
        <v xml:space="preserve"> </v>
      </c>
      <c r="S338" s="66" t="str">
        <f>IFERROR(VLOOKUP(Tablo5[[#This Row],[ÜRÜN KODU]],'YMKODLARI '!$A$1:$K$348,6,0)," ")</f>
        <v xml:space="preserve"> </v>
      </c>
      <c r="T338" s="63" t="str">
        <f>IFERROR(Tablo5[[#This Row],[YOLLUK HARİÇ BASKI GRAMI]]/Tablo5[[#This Row],[KALIP GÖZ ADEDİ]]," ")</f>
        <v xml:space="preserve"> </v>
      </c>
      <c r="U338" s="63" t="str">
        <f t="shared" si="37"/>
        <v xml:space="preserve"> </v>
      </c>
      <c r="V338" s="63"/>
      <c r="W338" s="63" t="str">
        <f t="shared" si="36"/>
        <v xml:space="preserve"> </v>
      </c>
      <c r="X338" s="13">
        <f t="shared" si="38"/>
        <v>24</v>
      </c>
      <c r="Y338" s="14">
        <f t="shared" si="39"/>
        <v>0</v>
      </c>
      <c r="Z338" s="63" t="str">
        <f t="shared" si="40"/>
        <v xml:space="preserve"> </v>
      </c>
      <c r="AA338" s="63" t="str">
        <f t="shared" si="41"/>
        <v xml:space="preserve"> </v>
      </c>
    </row>
    <row r="339" spans="3:27">
      <c r="C339" s="10" t="str">
        <f>IFERROR(VLOOKUP(Tablo5[[#This Row],[ÜRÜN KODU]],'YMKODLARI '!$A$1:$K$348,2,0)," ")</f>
        <v xml:space="preserve"> </v>
      </c>
      <c r="E339" s="63"/>
      <c r="H339" s="66" t="str">
        <f>IFERROR(VLOOKUP(Tablo5[[#This Row],[ÜRÜN KODU]],'YMKODLARI '!$A$1:$K$348,3,0)," ")</f>
        <v xml:space="preserve"> </v>
      </c>
      <c r="I339" s="66" t="str">
        <f>IFERROR(VLOOKUP(Tablo5[[#This Row],[ÜRÜN KODU]],'YMKODLARI '!$A$1:$K$348,4,0)," ")</f>
        <v xml:space="preserve"> </v>
      </c>
      <c r="J339" s="63"/>
      <c r="K339" s="66" t="str">
        <f>IFERROR(VLOOKUP(Tablo5[[#This Row],[ÜRÜN KODU]],'YMKODLARI '!$A$1:$K$348,9,0)," ")</f>
        <v xml:space="preserve"> </v>
      </c>
      <c r="L339" s="63" t="str">
        <f>IFERROR(VLOOKUP(Tablo5[[#This Row],[BOYA KODU]],Tablo14[#All],4,0)," ")</f>
        <v xml:space="preserve"> </v>
      </c>
      <c r="M339" s="63" t="str">
        <f>IFERROR(VLOOKUP(Tablo5[[#This Row],[BOYA KODU]],Tablo14[#All],6,0)," ")</f>
        <v xml:space="preserve"> </v>
      </c>
      <c r="N339" s="63" t="str">
        <f t="shared" si="35"/>
        <v xml:space="preserve"> </v>
      </c>
      <c r="O339" s="66" t="str">
        <f>IFERROR(VLOOKUP(Tablo5[[#This Row],[ÜRÜN KODU]],'YMKODLARI '!$A$1:$K$348,8,0)," ")</f>
        <v xml:space="preserve"> </v>
      </c>
      <c r="P339" s="63" t="str">
        <f>IFERROR(VLOOKUP(Tablo5[[#This Row],[HAMMADDE KODU]],Tablo1[#All],3,0)," ")</f>
        <v xml:space="preserve"> </v>
      </c>
      <c r="Q339" s="63" t="str">
        <f>IFERROR(VLOOKUP(Tablo5[[#This Row],[HAMMADDE KODU]],Tablo1[#All],4,0)," ")</f>
        <v xml:space="preserve"> </v>
      </c>
      <c r="R339" s="66" t="str">
        <f>IFERROR(VLOOKUP(Tablo5[[#This Row],[ÜRÜN KODU]],'YMKODLARI '!$A$1:$K$348,5,0)," ")</f>
        <v xml:space="preserve"> </v>
      </c>
      <c r="S339" s="66" t="str">
        <f>IFERROR(VLOOKUP(Tablo5[[#This Row],[ÜRÜN KODU]],'YMKODLARI '!$A$1:$K$348,6,0)," ")</f>
        <v xml:space="preserve"> </v>
      </c>
      <c r="T339" s="63" t="str">
        <f>IFERROR(Tablo5[[#This Row],[YOLLUK HARİÇ BASKI GRAMI]]/Tablo5[[#This Row],[KALIP GÖZ ADEDİ]]," ")</f>
        <v xml:space="preserve"> </v>
      </c>
      <c r="U339" s="63" t="str">
        <f t="shared" si="37"/>
        <v xml:space="preserve"> </v>
      </c>
      <c r="V339" s="63"/>
      <c r="W339" s="63" t="str">
        <f t="shared" si="36"/>
        <v xml:space="preserve"> </v>
      </c>
      <c r="X339" s="13">
        <f t="shared" si="38"/>
        <v>24</v>
      </c>
      <c r="Y339" s="14">
        <f t="shared" si="39"/>
        <v>0</v>
      </c>
      <c r="Z339" s="63" t="str">
        <f t="shared" si="40"/>
        <v xml:space="preserve"> </v>
      </c>
      <c r="AA339" s="63" t="str">
        <f t="shared" si="41"/>
        <v xml:space="preserve"> </v>
      </c>
    </row>
    <row r="340" spans="3:27">
      <c r="C340" s="10" t="str">
        <f>IFERROR(VLOOKUP(Tablo5[[#This Row],[ÜRÜN KODU]],'YMKODLARI '!$A$1:$K$348,2,0)," ")</f>
        <v xml:space="preserve"> </v>
      </c>
      <c r="E340" s="63"/>
      <c r="H340" s="66" t="str">
        <f>IFERROR(VLOOKUP(Tablo5[[#This Row],[ÜRÜN KODU]],'YMKODLARI '!$A$1:$K$348,3,0)," ")</f>
        <v xml:space="preserve"> </v>
      </c>
      <c r="I340" s="66" t="str">
        <f>IFERROR(VLOOKUP(Tablo5[[#This Row],[ÜRÜN KODU]],'YMKODLARI '!$A$1:$K$348,4,0)," ")</f>
        <v xml:space="preserve"> </v>
      </c>
      <c r="J340" s="63"/>
      <c r="K340" s="66" t="str">
        <f>IFERROR(VLOOKUP(Tablo5[[#This Row],[ÜRÜN KODU]],'YMKODLARI '!$A$1:$K$348,9,0)," ")</f>
        <v xml:space="preserve"> </v>
      </c>
      <c r="L340" s="63" t="str">
        <f>IFERROR(VLOOKUP(Tablo5[[#This Row],[BOYA KODU]],Tablo14[#All],4,0)," ")</f>
        <v xml:space="preserve"> </v>
      </c>
      <c r="M340" s="63" t="str">
        <f>IFERROR(VLOOKUP(Tablo5[[#This Row],[BOYA KODU]],Tablo14[#All],6,0)," ")</f>
        <v xml:space="preserve"> </v>
      </c>
      <c r="N340" s="63" t="str">
        <f t="shared" si="35"/>
        <v xml:space="preserve"> </v>
      </c>
      <c r="O340" s="66" t="str">
        <f>IFERROR(VLOOKUP(Tablo5[[#This Row],[ÜRÜN KODU]],'YMKODLARI '!$A$1:$K$348,8,0)," ")</f>
        <v xml:space="preserve"> </v>
      </c>
      <c r="P340" s="63" t="str">
        <f>IFERROR(VLOOKUP(Tablo5[[#This Row],[HAMMADDE KODU]],Tablo1[#All],3,0)," ")</f>
        <v xml:space="preserve"> </v>
      </c>
      <c r="Q340" s="63" t="str">
        <f>IFERROR(VLOOKUP(Tablo5[[#This Row],[HAMMADDE KODU]],Tablo1[#All],4,0)," ")</f>
        <v xml:space="preserve"> </v>
      </c>
      <c r="R340" s="66" t="str">
        <f>IFERROR(VLOOKUP(Tablo5[[#This Row],[ÜRÜN KODU]],'YMKODLARI '!$A$1:$K$348,5,0)," ")</f>
        <v xml:space="preserve"> </v>
      </c>
      <c r="S340" s="66" t="str">
        <f>IFERROR(VLOOKUP(Tablo5[[#This Row],[ÜRÜN KODU]],'YMKODLARI '!$A$1:$K$348,6,0)," ")</f>
        <v xml:space="preserve"> </v>
      </c>
      <c r="T340" s="63" t="str">
        <f>IFERROR(Tablo5[[#This Row],[YOLLUK HARİÇ BASKI GRAMI]]/Tablo5[[#This Row],[KALIP GÖZ ADEDİ]]," ")</f>
        <v xml:space="preserve"> </v>
      </c>
      <c r="U340" s="63" t="str">
        <f t="shared" si="37"/>
        <v xml:space="preserve"> </v>
      </c>
      <c r="V340" s="63"/>
      <c r="W340" s="63" t="str">
        <f t="shared" si="36"/>
        <v xml:space="preserve"> </v>
      </c>
      <c r="X340" s="13">
        <f t="shared" si="38"/>
        <v>24</v>
      </c>
      <c r="Y340" s="14">
        <f t="shared" si="39"/>
        <v>0</v>
      </c>
      <c r="Z340" s="63" t="str">
        <f t="shared" si="40"/>
        <v xml:space="preserve"> </v>
      </c>
      <c r="AA340" s="63" t="str">
        <f t="shared" si="41"/>
        <v xml:space="preserve"> </v>
      </c>
    </row>
    <row r="341" spans="3:27">
      <c r="C341" s="10" t="str">
        <f>IFERROR(VLOOKUP(Tablo5[[#This Row],[ÜRÜN KODU]],'YMKODLARI '!$A$1:$K$348,2,0)," ")</f>
        <v xml:space="preserve"> </v>
      </c>
      <c r="E341" s="63"/>
      <c r="H341" s="66" t="str">
        <f>IFERROR(VLOOKUP(Tablo5[[#This Row],[ÜRÜN KODU]],'YMKODLARI '!$A$1:$K$348,3,0)," ")</f>
        <v xml:space="preserve"> </v>
      </c>
      <c r="I341" s="66" t="str">
        <f>IFERROR(VLOOKUP(Tablo5[[#This Row],[ÜRÜN KODU]],'YMKODLARI '!$A$1:$K$348,4,0)," ")</f>
        <v xml:space="preserve"> </v>
      </c>
      <c r="J341" s="63"/>
      <c r="K341" s="66" t="str">
        <f>IFERROR(VLOOKUP(Tablo5[[#This Row],[ÜRÜN KODU]],'YMKODLARI '!$A$1:$K$348,9,0)," ")</f>
        <v xml:space="preserve"> </v>
      </c>
      <c r="L341" s="63" t="str">
        <f>IFERROR(VLOOKUP(Tablo5[[#This Row],[BOYA KODU]],Tablo14[#All],4,0)," ")</f>
        <v xml:space="preserve"> </v>
      </c>
      <c r="M341" s="63" t="str">
        <f>IFERROR(VLOOKUP(Tablo5[[#This Row],[BOYA KODU]],Tablo14[#All],6,0)," ")</f>
        <v xml:space="preserve"> </v>
      </c>
      <c r="N341" s="63" t="str">
        <f t="shared" si="35"/>
        <v xml:space="preserve"> </v>
      </c>
      <c r="O341" s="66" t="str">
        <f>IFERROR(VLOOKUP(Tablo5[[#This Row],[ÜRÜN KODU]],'YMKODLARI '!$A$1:$K$348,8,0)," ")</f>
        <v xml:space="preserve"> </v>
      </c>
      <c r="P341" s="63" t="str">
        <f>IFERROR(VLOOKUP(Tablo5[[#This Row],[HAMMADDE KODU]],Tablo1[#All],3,0)," ")</f>
        <v xml:space="preserve"> </v>
      </c>
      <c r="Q341" s="63" t="str">
        <f>IFERROR(VLOOKUP(Tablo5[[#This Row],[HAMMADDE KODU]],Tablo1[#All],4,0)," ")</f>
        <v xml:space="preserve"> </v>
      </c>
      <c r="R341" s="66" t="str">
        <f>IFERROR(VLOOKUP(Tablo5[[#This Row],[ÜRÜN KODU]],'YMKODLARI '!$A$1:$K$348,5,0)," ")</f>
        <v xml:space="preserve"> </v>
      </c>
      <c r="S341" s="66" t="str">
        <f>IFERROR(VLOOKUP(Tablo5[[#This Row],[ÜRÜN KODU]],'YMKODLARI '!$A$1:$K$348,6,0)," ")</f>
        <v xml:space="preserve"> </v>
      </c>
      <c r="T341" s="63" t="str">
        <f>IFERROR(Tablo5[[#This Row],[YOLLUK HARİÇ BASKI GRAMI]]/Tablo5[[#This Row],[KALIP GÖZ ADEDİ]]," ")</f>
        <v xml:space="preserve"> </v>
      </c>
      <c r="U341" s="63" t="str">
        <f t="shared" si="37"/>
        <v xml:space="preserve"> </v>
      </c>
      <c r="V341" s="63"/>
      <c r="W341" s="63" t="str">
        <f t="shared" si="36"/>
        <v xml:space="preserve"> </v>
      </c>
      <c r="X341" s="13">
        <f t="shared" si="38"/>
        <v>24</v>
      </c>
      <c r="Y341" s="14">
        <f t="shared" si="39"/>
        <v>0</v>
      </c>
      <c r="Z341" s="63" t="str">
        <f t="shared" si="40"/>
        <v xml:space="preserve"> </v>
      </c>
      <c r="AA341" s="63" t="str">
        <f t="shared" si="41"/>
        <v xml:space="preserve"> </v>
      </c>
    </row>
    <row r="342" spans="3:27">
      <c r="C342" s="10" t="str">
        <f>IFERROR(VLOOKUP(Tablo5[[#This Row],[ÜRÜN KODU]],'YMKODLARI '!$A$1:$K$348,2,0)," ")</f>
        <v xml:space="preserve"> </v>
      </c>
      <c r="E342" s="63"/>
      <c r="H342" s="66" t="str">
        <f>IFERROR(VLOOKUP(Tablo5[[#This Row],[ÜRÜN KODU]],'YMKODLARI '!$A$1:$K$348,3,0)," ")</f>
        <v xml:space="preserve"> </v>
      </c>
      <c r="I342" s="66" t="str">
        <f>IFERROR(VLOOKUP(Tablo5[[#This Row],[ÜRÜN KODU]],'YMKODLARI '!$A$1:$K$348,4,0)," ")</f>
        <v xml:space="preserve"> </v>
      </c>
      <c r="J342" s="63"/>
      <c r="K342" s="66" t="str">
        <f>IFERROR(VLOOKUP(Tablo5[[#This Row],[ÜRÜN KODU]],'YMKODLARI '!$A$1:$K$348,9,0)," ")</f>
        <v xml:space="preserve"> </v>
      </c>
      <c r="L342" s="63" t="str">
        <f>IFERROR(VLOOKUP(Tablo5[[#This Row],[BOYA KODU]],Tablo14[#All],4,0)," ")</f>
        <v xml:space="preserve"> </v>
      </c>
      <c r="M342" s="63" t="str">
        <f>IFERROR(VLOOKUP(Tablo5[[#This Row],[BOYA KODU]],Tablo14[#All],6,0)," ")</f>
        <v xml:space="preserve"> </v>
      </c>
      <c r="N342" s="63" t="str">
        <f t="shared" si="35"/>
        <v xml:space="preserve"> </v>
      </c>
      <c r="O342" s="66" t="str">
        <f>IFERROR(VLOOKUP(Tablo5[[#This Row],[ÜRÜN KODU]],'YMKODLARI '!$A$1:$K$348,8,0)," ")</f>
        <v xml:space="preserve"> </v>
      </c>
      <c r="P342" s="63" t="str">
        <f>IFERROR(VLOOKUP(Tablo5[[#This Row],[HAMMADDE KODU]],Tablo1[#All],3,0)," ")</f>
        <v xml:space="preserve"> </v>
      </c>
      <c r="Q342" s="63" t="str">
        <f>IFERROR(VLOOKUP(Tablo5[[#This Row],[HAMMADDE KODU]],Tablo1[#All],4,0)," ")</f>
        <v xml:space="preserve"> </v>
      </c>
      <c r="R342" s="66" t="str">
        <f>IFERROR(VLOOKUP(Tablo5[[#This Row],[ÜRÜN KODU]],'YMKODLARI '!$A$1:$K$348,5,0)," ")</f>
        <v xml:space="preserve"> </v>
      </c>
      <c r="S342" s="66" t="str">
        <f>IFERROR(VLOOKUP(Tablo5[[#This Row],[ÜRÜN KODU]],'YMKODLARI '!$A$1:$K$348,6,0)," ")</f>
        <v xml:space="preserve"> </v>
      </c>
      <c r="T342" s="63" t="str">
        <f>IFERROR(Tablo5[[#This Row],[YOLLUK HARİÇ BASKI GRAMI]]/Tablo5[[#This Row],[KALIP GÖZ ADEDİ]]," ")</f>
        <v xml:space="preserve"> </v>
      </c>
      <c r="U342" s="63" t="str">
        <f t="shared" si="37"/>
        <v xml:space="preserve"> </v>
      </c>
      <c r="V342" s="63"/>
      <c r="W342" s="63" t="str">
        <f t="shared" si="36"/>
        <v xml:space="preserve"> </v>
      </c>
      <c r="X342" s="13">
        <f t="shared" si="38"/>
        <v>24</v>
      </c>
      <c r="Y342" s="14">
        <f t="shared" si="39"/>
        <v>0</v>
      </c>
      <c r="Z342" s="63" t="str">
        <f t="shared" si="40"/>
        <v xml:space="preserve"> </v>
      </c>
      <c r="AA342" s="63" t="str">
        <f t="shared" si="41"/>
        <v xml:space="preserve"> </v>
      </c>
    </row>
    <row r="343" spans="3:27">
      <c r="C343" s="10" t="str">
        <f>IFERROR(VLOOKUP(Tablo5[[#This Row],[ÜRÜN KODU]],'YMKODLARI '!$A$1:$K$348,2,0)," ")</f>
        <v xml:space="preserve"> </v>
      </c>
      <c r="E343" s="63"/>
      <c r="H343" s="66" t="str">
        <f>IFERROR(VLOOKUP(Tablo5[[#This Row],[ÜRÜN KODU]],'YMKODLARI '!$A$1:$K$348,3,0)," ")</f>
        <v xml:space="preserve"> </v>
      </c>
      <c r="I343" s="66" t="str">
        <f>IFERROR(VLOOKUP(Tablo5[[#This Row],[ÜRÜN KODU]],'YMKODLARI '!$A$1:$K$348,4,0)," ")</f>
        <v xml:space="preserve"> </v>
      </c>
      <c r="J343" s="63"/>
      <c r="K343" s="66" t="str">
        <f>IFERROR(VLOOKUP(Tablo5[[#This Row],[ÜRÜN KODU]],'YMKODLARI '!$A$1:$K$348,9,0)," ")</f>
        <v xml:space="preserve"> </v>
      </c>
      <c r="L343" s="63" t="str">
        <f>IFERROR(VLOOKUP(Tablo5[[#This Row],[BOYA KODU]],Tablo14[#All],4,0)," ")</f>
        <v xml:space="preserve"> </v>
      </c>
      <c r="M343" s="63" t="str">
        <f>IFERROR(VLOOKUP(Tablo5[[#This Row],[BOYA KODU]],Tablo14[#All],6,0)," ")</f>
        <v xml:space="preserve"> </v>
      </c>
      <c r="N343" s="63" t="str">
        <f t="shared" si="35"/>
        <v xml:space="preserve"> </v>
      </c>
      <c r="O343" s="66" t="str">
        <f>IFERROR(VLOOKUP(Tablo5[[#This Row],[ÜRÜN KODU]],'YMKODLARI '!$A$1:$K$348,8,0)," ")</f>
        <v xml:space="preserve"> </v>
      </c>
      <c r="P343" s="63" t="str">
        <f>IFERROR(VLOOKUP(Tablo5[[#This Row],[HAMMADDE KODU]],Tablo1[#All],3,0)," ")</f>
        <v xml:space="preserve"> </v>
      </c>
      <c r="Q343" s="63" t="str">
        <f>IFERROR(VLOOKUP(Tablo5[[#This Row],[HAMMADDE KODU]],Tablo1[#All],4,0)," ")</f>
        <v xml:space="preserve"> </v>
      </c>
      <c r="R343" s="66" t="str">
        <f>IFERROR(VLOOKUP(Tablo5[[#This Row],[ÜRÜN KODU]],'YMKODLARI '!$A$1:$K$348,5,0)," ")</f>
        <v xml:space="preserve"> </v>
      </c>
      <c r="S343" s="66" t="str">
        <f>IFERROR(VLOOKUP(Tablo5[[#This Row],[ÜRÜN KODU]],'YMKODLARI '!$A$1:$K$348,6,0)," ")</f>
        <v xml:space="preserve"> </v>
      </c>
      <c r="T343" s="63" t="str">
        <f>IFERROR(Tablo5[[#This Row],[YOLLUK HARİÇ BASKI GRAMI]]/Tablo5[[#This Row],[KALIP GÖZ ADEDİ]]," ")</f>
        <v xml:space="preserve"> </v>
      </c>
      <c r="U343" s="63" t="str">
        <f t="shared" si="37"/>
        <v xml:space="preserve"> </v>
      </c>
      <c r="V343" s="63"/>
      <c r="W343" s="63" t="str">
        <f t="shared" si="36"/>
        <v xml:space="preserve"> </v>
      </c>
      <c r="X343" s="13">
        <f t="shared" si="38"/>
        <v>24</v>
      </c>
      <c r="Y343" s="14">
        <f t="shared" si="39"/>
        <v>0</v>
      </c>
      <c r="Z343" s="63" t="str">
        <f t="shared" si="40"/>
        <v xml:space="preserve"> </v>
      </c>
      <c r="AA343" s="63" t="str">
        <f t="shared" si="41"/>
        <v xml:space="preserve"> </v>
      </c>
    </row>
    <row r="344" spans="3:27">
      <c r="C344" s="10" t="str">
        <f>IFERROR(VLOOKUP(Tablo5[[#This Row],[ÜRÜN KODU]],'YMKODLARI '!$A$1:$K$348,2,0)," ")</f>
        <v xml:space="preserve"> </v>
      </c>
      <c r="E344" s="63"/>
      <c r="H344" s="66" t="str">
        <f>IFERROR(VLOOKUP(Tablo5[[#This Row],[ÜRÜN KODU]],'YMKODLARI '!$A$1:$K$348,3,0)," ")</f>
        <v xml:space="preserve"> </v>
      </c>
      <c r="I344" s="66" t="str">
        <f>IFERROR(VLOOKUP(Tablo5[[#This Row],[ÜRÜN KODU]],'YMKODLARI '!$A$1:$K$348,4,0)," ")</f>
        <v xml:space="preserve"> </v>
      </c>
      <c r="J344" s="63"/>
      <c r="K344" s="66" t="str">
        <f>IFERROR(VLOOKUP(Tablo5[[#This Row],[ÜRÜN KODU]],'YMKODLARI '!$A$1:$K$348,9,0)," ")</f>
        <v xml:space="preserve"> </v>
      </c>
      <c r="L344" s="63" t="str">
        <f>IFERROR(VLOOKUP(Tablo5[[#This Row],[BOYA KODU]],Tablo14[#All],4,0)," ")</f>
        <v xml:space="preserve"> </v>
      </c>
      <c r="M344" s="63" t="str">
        <f>IFERROR(VLOOKUP(Tablo5[[#This Row],[BOYA KODU]],Tablo14[#All],6,0)," ")</f>
        <v xml:space="preserve"> </v>
      </c>
      <c r="N344" s="63" t="str">
        <f t="shared" si="35"/>
        <v xml:space="preserve"> </v>
      </c>
      <c r="O344" s="66" t="str">
        <f>IFERROR(VLOOKUP(Tablo5[[#This Row],[ÜRÜN KODU]],'YMKODLARI '!$A$1:$K$348,8,0)," ")</f>
        <v xml:space="preserve"> </v>
      </c>
      <c r="P344" s="63" t="str">
        <f>IFERROR(VLOOKUP(Tablo5[[#This Row],[HAMMADDE KODU]],Tablo1[#All],3,0)," ")</f>
        <v xml:space="preserve"> </v>
      </c>
      <c r="Q344" s="63" t="str">
        <f>IFERROR(VLOOKUP(Tablo5[[#This Row],[HAMMADDE KODU]],Tablo1[#All],4,0)," ")</f>
        <v xml:space="preserve"> </v>
      </c>
      <c r="R344" s="66" t="str">
        <f>IFERROR(VLOOKUP(Tablo5[[#This Row],[ÜRÜN KODU]],'YMKODLARI '!$A$1:$K$348,5,0)," ")</f>
        <v xml:space="preserve"> </v>
      </c>
      <c r="S344" s="66" t="str">
        <f>IFERROR(VLOOKUP(Tablo5[[#This Row],[ÜRÜN KODU]],'YMKODLARI '!$A$1:$K$348,6,0)," ")</f>
        <v xml:space="preserve"> </v>
      </c>
      <c r="T344" s="63" t="str">
        <f>IFERROR(Tablo5[[#This Row],[YOLLUK HARİÇ BASKI GRAMI]]/Tablo5[[#This Row],[KALIP GÖZ ADEDİ]]," ")</f>
        <v xml:space="preserve"> </v>
      </c>
      <c r="U344" s="63" t="str">
        <f t="shared" si="37"/>
        <v xml:space="preserve"> </v>
      </c>
      <c r="V344" s="63"/>
      <c r="W344" s="63" t="str">
        <f t="shared" si="36"/>
        <v xml:space="preserve"> </v>
      </c>
      <c r="X344" s="13">
        <f t="shared" si="38"/>
        <v>24</v>
      </c>
      <c r="Y344" s="14">
        <f t="shared" si="39"/>
        <v>0</v>
      </c>
      <c r="Z344" s="63" t="str">
        <f t="shared" si="40"/>
        <v xml:space="preserve"> </v>
      </c>
      <c r="AA344" s="63" t="str">
        <f t="shared" si="41"/>
        <v xml:space="preserve"> </v>
      </c>
    </row>
    <row r="345" spans="3:27">
      <c r="C345" s="10" t="str">
        <f>IFERROR(VLOOKUP(Tablo5[[#This Row],[ÜRÜN KODU]],'YMKODLARI '!$A$1:$K$348,2,0)," ")</f>
        <v xml:space="preserve"> </v>
      </c>
      <c r="E345" s="63"/>
      <c r="H345" s="66" t="str">
        <f>IFERROR(VLOOKUP(Tablo5[[#This Row],[ÜRÜN KODU]],'YMKODLARI '!$A$1:$K$348,3,0)," ")</f>
        <v xml:space="preserve"> </v>
      </c>
      <c r="I345" s="66" t="str">
        <f>IFERROR(VLOOKUP(Tablo5[[#This Row],[ÜRÜN KODU]],'YMKODLARI '!$A$1:$K$348,4,0)," ")</f>
        <v xml:space="preserve"> </v>
      </c>
      <c r="J345" s="63"/>
      <c r="K345" s="66" t="str">
        <f>IFERROR(VLOOKUP(Tablo5[[#This Row],[ÜRÜN KODU]],'YMKODLARI '!$A$1:$K$348,9,0)," ")</f>
        <v xml:space="preserve"> </v>
      </c>
      <c r="L345" s="63" t="str">
        <f>IFERROR(VLOOKUP(Tablo5[[#This Row],[BOYA KODU]],Tablo14[#All],4,0)," ")</f>
        <v xml:space="preserve"> </v>
      </c>
      <c r="M345" s="63" t="str">
        <f>IFERROR(VLOOKUP(Tablo5[[#This Row],[BOYA KODU]],Tablo14[#All],6,0)," ")</f>
        <v xml:space="preserve"> </v>
      </c>
      <c r="N345" s="63" t="str">
        <f t="shared" si="35"/>
        <v xml:space="preserve"> </v>
      </c>
      <c r="O345" s="66" t="str">
        <f>IFERROR(VLOOKUP(Tablo5[[#This Row],[ÜRÜN KODU]],'YMKODLARI '!$A$1:$K$348,8,0)," ")</f>
        <v xml:space="preserve"> </v>
      </c>
      <c r="P345" s="63" t="str">
        <f>IFERROR(VLOOKUP(Tablo5[[#This Row],[HAMMADDE KODU]],Tablo1[#All],3,0)," ")</f>
        <v xml:space="preserve"> </v>
      </c>
      <c r="Q345" s="63" t="str">
        <f>IFERROR(VLOOKUP(Tablo5[[#This Row],[HAMMADDE KODU]],Tablo1[#All],4,0)," ")</f>
        <v xml:space="preserve"> </v>
      </c>
      <c r="R345" s="66" t="str">
        <f>IFERROR(VLOOKUP(Tablo5[[#This Row],[ÜRÜN KODU]],'YMKODLARI '!$A$1:$K$348,5,0)," ")</f>
        <v xml:space="preserve"> </v>
      </c>
      <c r="S345" s="66" t="str">
        <f>IFERROR(VLOOKUP(Tablo5[[#This Row],[ÜRÜN KODU]],'YMKODLARI '!$A$1:$K$348,6,0)," ")</f>
        <v xml:space="preserve"> </v>
      </c>
      <c r="T345" s="63" t="str">
        <f>IFERROR(Tablo5[[#This Row],[YOLLUK HARİÇ BASKI GRAMI]]/Tablo5[[#This Row],[KALIP GÖZ ADEDİ]]," ")</f>
        <v xml:space="preserve"> </v>
      </c>
      <c r="U345" s="63" t="str">
        <f t="shared" si="37"/>
        <v xml:space="preserve"> </v>
      </c>
      <c r="V345" s="63"/>
      <c r="W345" s="63" t="str">
        <f t="shared" si="36"/>
        <v xml:space="preserve"> </v>
      </c>
      <c r="X345" s="13">
        <f t="shared" si="38"/>
        <v>24</v>
      </c>
      <c r="Y345" s="14">
        <f t="shared" si="39"/>
        <v>0</v>
      </c>
      <c r="Z345" s="63" t="str">
        <f t="shared" si="40"/>
        <v xml:space="preserve"> </v>
      </c>
      <c r="AA345" s="63" t="str">
        <f t="shared" si="41"/>
        <v xml:space="preserve"> </v>
      </c>
    </row>
    <row r="346" spans="3:27">
      <c r="C346" s="10" t="str">
        <f>IFERROR(VLOOKUP(Tablo5[[#This Row],[ÜRÜN KODU]],'YMKODLARI '!$A$1:$K$348,2,0)," ")</f>
        <v xml:space="preserve"> </v>
      </c>
      <c r="E346" s="63"/>
      <c r="H346" s="66" t="str">
        <f>IFERROR(VLOOKUP(Tablo5[[#This Row],[ÜRÜN KODU]],'YMKODLARI '!$A$1:$K$348,3,0)," ")</f>
        <v xml:space="preserve"> </v>
      </c>
      <c r="I346" s="66" t="str">
        <f>IFERROR(VLOOKUP(Tablo5[[#This Row],[ÜRÜN KODU]],'YMKODLARI '!$A$1:$K$348,4,0)," ")</f>
        <v xml:space="preserve"> </v>
      </c>
      <c r="J346" s="63"/>
      <c r="K346" s="66" t="str">
        <f>IFERROR(VLOOKUP(Tablo5[[#This Row],[ÜRÜN KODU]],'YMKODLARI '!$A$1:$K$348,9,0)," ")</f>
        <v xml:space="preserve"> </v>
      </c>
      <c r="L346" s="63" t="str">
        <f>IFERROR(VLOOKUP(Tablo5[[#This Row],[BOYA KODU]],Tablo14[#All],4,0)," ")</f>
        <v xml:space="preserve"> </v>
      </c>
      <c r="M346" s="63" t="str">
        <f>IFERROR(VLOOKUP(Tablo5[[#This Row],[BOYA KODU]],Tablo14[#All],6,0)," ")</f>
        <v xml:space="preserve"> </v>
      </c>
      <c r="N346" s="63" t="str">
        <f t="shared" si="35"/>
        <v xml:space="preserve"> </v>
      </c>
      <c r="O346" s="66" t="str">
        <f>IFERROR(VLOOKUP(Tablo5[[#This Row],[ÜRÜN KODU]],'YMKODLARI '!$A$1:$K$348,8,0)," ")</f>
        <v xml:space="preserve"> </v>
      </c>
      <c r="P346" s="63" t="str">
        <f>IFERROR(VLOOKUP(Tablo5[[#This Row],[HAMMADDE KODU]],Tablo1[#All],3,0)," ")</f>
        <v xml:space="preserve"> </v>
      </c>
      <c r="Q346" s="63" t="str">
        <f>IFERROR(VLOOKUP(Tablo5[[#This Row],[HAMMADDE KODU]],Tablo1[#All],4,0)," ")</f>
        <v xml:space="preserve"> </v>
      </c>
      <c r="R346" s="66" t="str">
        <f>IFERROR(VLOOKUP(Tablo5[[#This Row],[ÜRÜN KODU]],'YMKODLARI '!$A$1:$K$348,5,0)," ")</f>
        <v xml:space="preserve"> </v>
      </c>
      <c r="S346" s="66" t="str">
        <f>IFERROR(VLOOKUP(Tablo5[[#This Row],[ÜRÜN KODU]],'YMKODLARI '!$A$1:$K$348,6,0)," ")</f>
        <v xml:space="preserve"> </v>
      </c>
      <c r="T346" s="63" t="str">
        <f>IFERROR(Tablo5[[#This Row],[YOLLUK HARİÇ BASKI GRAMI]]/Tablo5[[#This Row],[KALIP GÖZ ADEDİ]]," ")</f>
        <v xml:space="preserve"> </v>
      </c>
      <c r="U346" s="63" t="str">
        <f t="shared" si="37"/>
        <v xml:space="preserve"> </v>
      </c>
      <c r="V346" s="63"/>
      <c r="W346" s="63" t="str">
        <f t="shared" si="36"/>
        <v xml:space="preserve"> </v>
      </c>
      <c r="X346" s="13">
        <f t="shared" si="38"/>
        <v>24</v>
      </c>
      <c r="Y346" s="14">
        <f t="shared" si="39"/>
        <v>0</v>
      </c>
      <c r="Z346" s="63" t="str">
        <f t="shared" si="40"/>
        <v xml:space="preserve"> </v>
      </c>
      <c r="AA346" s="63" t="str">
        <f t="shared" si="41"/>
        <v xml:space="preserve"> </v>
      </c>
    </row>
    <row r="347" spans="3:27">
      <c r="C347" s="10" t="str">
        <f>IFERROR(VLOOKUP(Tablo5[[#This Row],[ÜRÜN KODU]],'YMKODLARI '!$A$1:$K$348,2,0)," ")</f>
        <v xml:space="preserve"> </v>
      </c>
      <c r="E347" s="63"/>
      <c r="H347" s="66" t="str">
        <f>IFERROR(VLOOKUP(Tablo5[[#This Row],[ÜRÜN KODU]],'YMKODLARI '!$A$1:$K$348,3,0)," ")</f>
        <v xml:space="preserve"> </v>
      </c>
      <c r="I347" s="66" t="str">
        <f>IFERROR(VLOOKUP(Tablo5[[#This Row],[ÜRÜN KODU]],'YMKODLARI '!$A$1:$K$348,4,0)," ")</f>
        <v xml:space="preserve"> </v>
      </c>
      <c r="J347" s="63"/>
      <c r="K347" s="66" t="str">
        <f>IFERROR(VLOOKUP(Tablo5[[#This Row],[ÜRÜN KODU]],'YMKODLARI '!$A$1:$K$348,9,0)," ")</f>
        <v xml:space="preserve"> </v>
      </c>
      <c r="L347" s="63" t="str">
        <f>IFERROR(VLOOKUP(Tablo5[[#This Row],[BOYA KODU]],Tablo14[#All],4,0)," ")</f>
        <v xml:space="preserve"> </v>
      </c>
      <c r="M347" s="63" t="str">
        <f>IFERROR(VLOOKUP(Tablo5[[#This Row],[BOYA KODU]],Tablo14[#All],6,0)," ")</f>
        <v xml:space="preserve"> </v>
      </c>
      <c r="N347" s="63" t="str">
        <f t="shared" si="35"/>
        <v xml:space="preserve"> </v>
      </c>
      <c r="O347" s="66" t="str">
        <f>IFERROR(VLOOKUP(Tablo5[[#This Row],[ÜRÜN KODU]],'YMKODLARI '!$A$1:$K$348,8,0)," ")</f>
        <v xml:space="preserve"> </v>
      </c>
      <c r="P347" s="63" t="str">
        <f>IFERROR(VLOOKUP(Tablo5[[#This Row],[HAMMADDE KODU]],Tablo1[#All],3,0)," ")</f>
        <v xml:space="preserve"> </v>
      </c>
      <c r="Q347" s="63" t="str">
        <f>IFERROR(VLOOKUP(Tablo5[[#This Row],[HAMMADDE KODU]],Tablo1[#All],4,0)," ")</f>
        <v xml:space="preserve"> </v>
      </c>
      <c r="R347" s="66" t="str">
        <f>IFERROR(VLOOKUP(Tablo5[[#This Row],[ÜRÜN KODU]],'YMKODLARI '!$A$1:$K$348,5,0)," ")</f>
        <v xml:space="preserve"> </v>
      </c>
      <c r="S347" s="66" t="str">
        <f>IFERROR(VLOOKUP(Tablo5[[#This Row],[ÜRÜN KODU]],'YMKODLARI '!$A$1:$K$348,6,0)," ")</f>
        <v xml:space="preserve"> </v>
      </c>
      <c r="T347" s="63" t="str">
        <f>IFERROR(Tablo5[[#This Row],[YOLLUK HARİÇ BASKI GRAMI]]/Tablo5[[#This Row],[KALIP GÖZ ADEDİ]]," ")</f>
        <v xml:space="preserve"> </v>
      </c>
      <c r="U347" s="63" t="str">
        <f t="shared" si="37"/>
        <v xml:space="preserve"> </v>
      </c>
      <c r="V347" s="63"/>
      <c r="W347" s="63" t="str">
        <f t="shared" si="36"/>
        <v xml:space="preserve"> </v>
      </c>
      <c r="X347" s="13">
        <f t="shared" si="38"/>
        <v>24</v>
      </c>
      <c r="Y347" s="14">
        <f t="shared" si="39"/>
        <v>0</v>
      </c>
      <c r="Z347" s="63" t="str">
        <f t="shared" si="40"/>
        <v xml:space="preserve"> </v>
      </c>
      <c r="AA347" s="63" t="str">
        <f t="shared" si="41"/>
        <v xml:space="preserve"> </v>
      </c>
    </row>
    <row r="348" spans="3:27">
      <c r="C348" s="10" t="str">
        <f>IFERROR(VLOOKUP(Tablo5[[#This Row],[ÜRÜN KODU]],'YMKODLARI '!$A$1:$K$348,2,0)," ")</f>
        <v xml:space="preserve"> </v>
      </c>
      <c r="E348" s="63"/>
      <c r="H348" s="66" t="str">
        <f>IFERROR(VLOOKUP(Tablo5[[#This Row],[ÜRÜN KODU]],'YMKODLARI '!$A$1:$K$348,3,0)," ")</f>
        <v xml:space="preserve"> </v>
      </c>
      <c r="I348" s="66" t="str">
        <f>IFERROR(VLOOKUP(Tablo5[[#This Row],[ÜRÜN KODU]],'YMKODLARI '!$A$1:$K$348,4,0)," ")</f>
        <v xml:space="preserve"> </v>
      </c>
      <c r="J348" s="63"/>
      <c r="K348" s="66" t="str">
        <f>IFERROR(VLOOKUP(Tablo5[[#This Row],[ÜRÜN KODU]],'YMKODLARI '!$A$1:$K$348,9,0)," ")</f>
        <v xml:space="preserve"> </v>
      </c>
      <c r="L348" s="63" t="str">
        <f>IFERROR(VLOOKUP(Tablo5[[#This Row],[BOYA KODU]],Tablo14[#All],4,0)," ")</f>
        <v xml:space="preserve"> </v>
      </c>
      <c r="M348" s="63" t="str">
        <f>IFERROR(VLOOKUP(Tablo5[[#This Row],[BOYA KODU]],Tablo14[#All],6,0)," ")</f>
        <v xml:space="preserve"> </v>
      </c>
      <c r="N348" s="63" t="str">
        <f t="shared" si="35"/>
        <v xml:space="preserve"> </v>
      </c>
      <c r="O348" s="66" t="str">
        <f>IFERROR(VLOOKUP(Tablo5[[#This Row],[ÜRÜN KODU]],'YMKODLARI '!$A$1:$K$348,8,0)," ")</f>
        <v xml:space="preserve"> </v>
      </c>
      <c r="P348" s="63" t="str">
        <f>IFERROR(VLOOKUP(Tablo5[[#This Row],[HAMMADDE KODU]],Tablo1[#All],3,0)," ")</f>
        <v xml:space="preserve"> </v>
      </c>
      <c r="Q348" s="63" t="str">
        <f>IFERROR(VLOOKUP(Tablo5[[#This Row],[HAMMADDE KODU]],Tablo1[#All],4,0)," ")</f>
        <v xml:space="preserve"> </v>
      </c>
      <c r="R348" s="66" t="str">
        <f>IFERROR(VLOOKUP(Tablo5[[#This Row],[ÜRÜN KODU]],'YMKODLARI '!$A$1:$K$348,5,0)," ")</f>
        <v xml:space="preserve"> </v>
      </c>
      <c r="S348" s="66" t="str">
        <f>IFERROR(VLOOKUP(Tablo5[[#This Row],[ÜRÜN KODU]],'YMKODLARI '!$A$1:$K$348,6,0)," ")</f>
        <v xml:space="preserve"> </v>
      </c>
      <c r="T348" s="63" t="str">
        <f>IFERROR(Tablo5[[#This Row],[YOLLUK HARİÇ BASKI GRAMI]]/Tablo5[[#This Row],[KALIP GÖZ ADEDİ]]," ")</f>
        <v xml:space="preserve"> </v>
      </c>
      <c r="U348" s="63" t="str">
        <f t="shared" si="37"/>
        <v xml:space="preserve"> </v>
      </c>
      <c r="V348" s="63"/>
      <c r="W348" s="63" t="str">
        <f t="shared" si="36"/>
        <v xml:space="preserve"> </v>
      </c>
      <c r="X348" s="13">
        <f t="shared" si="38"/>
        <v>24</v>
      </c>
      <c r="Y348" s="14">
        <f t="shared" si="39"/>
        <v>0</v>
      </c>
      <c r="Z348" s="63" t="str">
        <f t="shared" si="40"/>
        <v xml:space="preserve"> </v>
      </c>
      <c r="AA348" s="63" t="str">
        <f t="shared" si="41"/>
        <v xml:space="preserve"> </v>
      </c>
    </row>
    <row r="349" spans="3:27">
      <c r="C349" s="10" t="str">
        <f>IFERROR(VLOOKUP(Tablo5[[#This Row],[ÜRÜN KODU]],'YMKODLARI '!$A$1:$K$348,2,0)," ")</f>
        <v xml:space="preserve"> </v>
      </c>
      <c r="E349" s="63"/>
      <c r="H349" s="66" t="str">
        <f>IFERROR(VLOOKUP(Tablo5[[#This Row],[ÜRÜN KODU]],'YMKODLARI '!$A$1:$K$348,3,0)," ")</f>
        <v xml:space="preserve"> </v>
      </c>
      <c r="I349" s="66" t="str">
        <f>IFERROR(VLOOKUP(Tablo5[[#This Row],[ÜRÜN KODU]],'YMKODLARI '!$A$1:$K$348,4,0)," ")</f>
        <v xml:space="preserve"> </v>
      </c>
      <c r="J349" s="63"/>
      <c r="K349" s="66" t="str">
        <f>IFERROR(VLOOKUP(Tablo5[[#This Row],[ÜRÜN KODU]],'YMKODLARI '!$A$1:$K$348,9,0)," ")</f>
        <v xml:space="preserve"> </v>
      </c>
      <c r="L349" s="63" t="str">
        <f>IFERROR(VLOOKUP(Tablo5[[#This Row],[BOYA KODU]],Tablo14[#All],4,0)," ")</f>
        <v xml:space="preserve"> </v>
      </c>
      <c r="M349" s="63" t="str">
        <f>IFERROR(VLOOKUP(Tablo5[[#This Row],[BOYA KODU]],Tablo14[#All],6,0)," ")</f>
        <v xml:space="preserve"> </v>
      </c>
      <c r="N349" s="63" t="str">
        <f t="shared" si="35"/>
        <v xml:space="preserve"> </v>
      </c>
      <c r="O349" s="66" t="str">
        <f>IFERROR(VLOOKUP(Tablo5[[#This Row],[ÜRÜN KODU]],'YMKODLARI '!$A$1:$K$348,8,0)," ")</f>
        <v xml:space="preserve"> </v>
      </c>
      <c r="P349" s="63" t="str">
        <f>IFERROR(VLOOKUP(Tablo5[[#This Row],[HAMMADDE KODU]],Tablo1[#All],3,0)," ")</f>
        <v xml:space="preserve"> </v>
      </c>
      <c r="Q349" s="63" t="str">
        <f>IFERROR(VLOOKUP(Tablo5[[#This Row],[HAMMADDE KODU]],Tablo1[#All],4,0)," ")</f>
        <v xml:space="preserve"> </v>
      </c>
      <c r="R349" s="66" t="str">
        <f>IFERROR(VLOOKUP(Tablo5[[#This Row],[ÜRÜN KODU]],'YMKODLARI '!$A$1:$K$348,5,0)," ")</f>
        <v xml:space="preserve"> </v>
      </c>
      <c r="S349" s="66" t="str">
        <f>IFERROR(VLOOKUP(Tablo5[[#This Row],[ÜRÜN KODU]],'YMKODLARI '!$A$1:$K$348,6,0)," ")</f>
        <v xml:space="preserve"> </v>
      </c>
      <c r="T349" s="63" t="str">
        <f>IFERROR(Tablo5[[#This Row],[YOLLUK HARİÇ BASKI GRAMI]]/Tablo5[[#This Row],[KALIP GÖZ ADEDİ]]," ")</f>
        <v xml:space="preserve"> </v>
      </c>
      <c r="U349" s="63" t="str">
        <f t="shared" si="37"/>
        <v xml:space="preserve"> </v>
      </c>
      <c r="V349" s="63"/>
      <c r="W349" s="63" t="str">
        <f t="shared" si="36"/>
        <v xml:space="preserve"> </v>
      </c>
      <c r="X349" s="13">
        <f t="shared" si="38"/>
        <v>24</v>
      </c>
      <c r="Y349" s="14">
        <f t="shared" si="39"/>
        <v>0</v>
      </c>
      <c r="Z349" s="63" t="str">
        <f t="shared" si="40"/>
        <v xml:space="preserve"> </v>
      </c>
      <c r="AA349" s="63" t="str">
        <f t="shared" si="41"/>
        <v xml:space="preserve"> </v>
      </c>
    </row>
    <row r="350" spans="3:27">
      <c r="C350" s="10" t="str">
        <f>IFERROR(VLOOKUP(Tablo5[[#This Row],[ÜRÜN KODU]],'YMKODLARI '!$A$1:$K$348,2,0)," ")</f>
        <v xml:space="preserve"> </v>
      </c>
      <c r="E350" s="63"/>
      <c r="H350" s="66" t="str">
        <f>IFERROR(VLOOKUP(Tablo5[[#This Row],[ÜRÜN KODU]],'YMKODLARI '!$A$1:$K$348,3,0)," ")</f>
        <v xml:space="preserve"> </v>
      </c>
      <c r="I350" s="66" t="str">
        <f>IFERROR(VLOOKUP(Tablo5[[#This Row],[ÜRÜN KODU]],'YMKODLARI '!$A$1:$K$348,4,0)," ")</f>
        <v xml:space="preserve"> </v>
      </c>
      <c r="J350" s="63"/>
      <c r="K350" s="66" t="str">
        <f>IFERROR(VLOOKUP(Tablo5[[#This Row],[ÜRÜN KODU]],'YMKODLARI '!$A$1:$K$348,9,0)," ")</f>
        <v xml:space="preserve"> </v>
      </c>
      <c r="L350" s="63" t="str">
        <f>IFERROR(VLOOKUP(Tablo5[[#This Row],[BOYA KODU]],Tablo14[#All],4,0)," ")</f>
        <v xml:space="preserve"> </v>
      </c>
      <c r="M350" s="63" t="str">
        <f>IFERROR(VLOOKUP(Tablo5[[#This Row],[BOYA KODU]],Tablo14[#All],6,0)," ")</f>
        <v xml:space="preserve"> </v>
      </c>
      <c r="N350" s="63" t="str">
        <f t="shared" si="35"/>
        <v xml:space="preserve"> </v>
      </c>
      <c r="O350" s="66" t="str">
        <f>IFERROR(VLOOKUP(Tablo5[[#This Row],[ÜRÜN KODU]],'YMKODLARI '!$A$1:$K$348,8,0)," ")</f>
        <v xml:space="preserve"> </v>
      </c>
      <c r="P350" s="63" t="str">
        <f>IFERROR(VLOOKUP(Tablo5[[#This Row],[HAMMADDE KODU]],Tablo1[#All],3,0)," ")</f>
        <v xml:space="preserve"> </v>
      </c>
      <c r="Q350" s="63" t="str">
        <f>IFERROR(VLOOKUP(Tablo5[[#This Row],[HAMMADDE KODU]],Tablo1[#All],4,0)," ")</f>
        <v xml:space="preserve"> </v>
      </c>
      <c r="R350" s="66" t="str">
        <f>IFERROR(VLOOKUP(Tablo5[[#This Row],[ÜRÜN KODU]],'YMKODLARI '!$A$1:$K$348,5,0)," ")</f>
        <v xml:space="preserve"> </v>
      </c>
      <c r="S350" s="66" t="str">
        <f>IFERROR(VLOOKUP(Tablo5[[#This Row],[ÜRÜN KODU]],'YMKODLARI '!$A$1:$K$348,6,0)," ")</f>
        <v xml:space="preserve"> </v>
      </c>
      <c r="T350" s="63" t="str">
        <f>IFERROR(Tablo5[[#This Row],[YOLLUK HARİÇ BASKI GRAMI]]/Tablo5[[#This Row],[KALIP GÖZ ADEDİ]]," ")</f>
        <v xml:space="preserve"> </v>
      </c>
      <c r="U350" s="63" t="str">
        <f t="shared" si="37"/>
        <v xml:space="preserve"> </v>
      </c>
      <c r="V350" s="63"/>
      <c r="W350" s="63" t="str">
        <f t="shared" si="36"/>
        <v xml:space="preserve"> </v>
      </c>
      <c r="X350" s="13">
        <f t="shared" si="38"/>
        <v>24</v>
      </c>
      <c r="Y350" s="14">
        <f t="shared" si="39"/>
        <v>0</v>
      </c>
      <c r="Z350" s="63" t="str">
        <f t="shared" si="40"/>
        <v xml:space="preserve"> </v>
      </c>
      <c r="AA350" s="63" t="str">
        <f t="shared" si="41"/>
        <v xml:space="preserve"> </v>
      </c>
    </row>
    <row r="351" spans="3:27">
      <c r="C351" s="10" t="str">
        <f>IFERROR(VLOOKUP(Tablo5[[#This Row],[ÜRÜN KODU]],'YMKODLARI '!$A$1:$K$348,2,0)," ")</f>
        <v xml:space="preserve"> </v>
      </c>
      <c r="E351" s="63"/>
      <c r="H351" s="66" t="str">
        <f>IFERROR(VLOOKUP(Tablo5[[#This Row],[ÜRÜN KODU]],'YMKODLARI '!$A$1:$K$348,3,0)," ")</f>
        <v xml:space="preserve"> </v>
      </c>
      <c r="I351" s="66" t="str">
        <f>IFERROR(VLOOKUP(Tablo5[[#This Row],[ÜRÜN KODU]],'YMKODLARI '!$A$1:$K$348,4,0)," ")</f>
        <v xml:space="preserve"> </v>
      </c>
      <c r="J351" s="63"/>
      <c r="K351" s="66" t="str">
        <f>IFERROR(VLOOKUP(Tablo5[[#This Row],[ÜRÜN KODU]],'YMKODLARI '!$A$1:$K$348,9,0)," ")</f>
        <v xml:space="preserve"> </v>
      </c>
      <c r="L351" s="63" t="str">
        <f>IFERROR(VLOOKUP(Tablo5[[#This Row],[BOYA KODU]],Tablo14[#All],4,0)," ")</f>
        <v xml:space="preserve"> </v>
      </c>
      <c r="M351" s="63" t="str">
        <f>IFERROR(VLOOKUP(Tablo5[[#This Row],[BOYA KODU]],Tablo14[#All],6,0)," ")</f>
        <v xml:space="preserve"> </v>
      </c>
      <c r="N351" s="63" t="str">
        <f t="shared" si="35"/>
        <v xml:space="preserve"> </v>
      </c>
      <c r="O351" s="66" t="str">
        <f>IFERROR(VLOOKUP(Tablo5[[#This Row],[ÜRÜN KODU]],'YMKODLARI '!$A$1:$K$348,8,0)," ")</f>
        <v xml:space="preserve"> </v>
      </c>
      <c r="P351" s="63" t="str">
        <f>IFERROR(VLOOKUP(Tablo5[[#This Row],[HAMMADDE KODU]],Tablo1[#All],3,0)," ")</f>
        <v xml:space="preserve"> </v>
      </c>
      <c r="Q351" s="63" t="str">
        <f>IFERROR(VLOOKUP(Tablo5[[#This Row],[HAMMADDE KODU]],Tablo1[#All],4,0)," ")</f>
        <v xml:space="preserve"> </v>
      </c>
      <c r="R351" s="66" t="str">
        <f>IFERROR(VLOOKUP(Tablo5[[#This Row],[ÜRÜN KODU]],'YMKODLARI '!$A$1:$K$348,5,0)," ")</f>
        <v xml:space="preserve"> </v>
      </c>
      <c r="S351" s="66" t="str">
        <f>IFERROR(VLOOKUP(Tablo5[[#This Row],[ÜRÜN KODU]],'YMKODLARI '!$A$1:$K$348,6,0)," ")</f>
        <v xml:space="preserve"> </v>
      </c>
      <c r="T351" s="63" t="str">
        <f>IFERROR(Tablo5[[#This Row],[YOLLUK HARİÇ BASKI GRAMI]]/Tablo5[[#This Row],[KALIP GÖZ ADEDİ]]," ")</f>
        <v xml:space="preserve"> </v>
      </c>
      <c r="U351" s="63" t="str">
        <f t="shared" si="37"/>
        <v xml:space="preserve"> </v>
      </c>
      <c r="V351" s="63"/>
      <c r="W351" s="63" t="str">
        <f t="shared" si="36"/>
        <v xml:space="preserve"> </v>
      </c>
      <c r="X351" s="13">
        <f t="shared" si="38"/>
        <v>24</v>
      </c>
      <c r="Y351" s="14">
        <f t="shared" si="39"/>
        <v>0</v>
      </c>
      <c r="Z351" s="63" t="str">
        <f t="shared" si="40"/>
        <v xml:space="preserve"> </v>
      </c>
      <c r="AA351" s="63" t="str">
        <f t="shared" si="41"/>
        <v xml:space="preserve"> </v>
      </c>
    </row>
    <row r="352" spans="3:27">
      <c r="C352" s="10" t="str">
        <f>IFERROR(VLOOKUP(Tablo5[[#This Row],[ÜRÜN KODU]],'YMKODLARI '!$A$1:$K$348,2,0)," ")</f>
        <v xml:space="preserve"> </v>
      </c>
      <c r="E352" s="63"/>
      <c r="H352" s="66" t="str">
        <f>IFERROR(VLOOKUP(Tablo5[[#This Row],[ÜRÜN KODU]],'YMKODLARI '!$A$1:$K$348,3,0)," ")</f>
        <v xml:space="preserve"> </v>
      </c>
      <c r="I352" s="66" t="str">
        <f>IFERROR(VLOOKUP(Tablo5[[#This Row],[ÜRÜN KODU]],'YMKODLARI '!$A$1:$K$348,4,0)," ")</f>
        <v xml:space="preserve"> </v>
      </c>
      <c r="J352" s="63"/>
      <c r="K352" s="66" t="str">
        <f>IFERROR(VLOOKUP(Tablo5[[#This Row],[ÜRÜN KODU]],'YMKODLARI '!$A$1:$K$348,9,0)," ")</f>
        <v xml:space="preserve"> </v>
      </c>
      <c r="L352" s="63" t="str">
        <f>IFERROR(VLOOKUP(Tablo5[[#This Row],[BOYA KODU]],Tablo14[#All],4,0)," ")</f>
        <v xml:space="preserve"> </v>
      </c>
      <c r="M352" s="63" t="str">
        <f>IFERROR(VLOOKUP(Tablo5[[#This Row],[BOYA KODU]],Tablo14[#All],6,0)," ")</f>
        <v xml:space="preserve"> </v>
      </c>
      <c r="N352" s="63" t="str">
        <f t="shared" si="35"/>
        <v xml:space="preserve"> </v>
      </c>
      <c r="O352" s="66" t="str">
        <f>IFERROR(VLOOKUP(Tablo5[[#This Row],[ÜRÜN KODU]],'YMKODLARI '!$A$1:$K$348,8,0)," ")</f>
        <v xml:space="preserve"> </v>
      </c>
      <c r="P352" s="63" t="str">
        <f>IFERROR(VLOOKUP(Tablo5[[#This Row],[HAMMADDE KODU]],Tablo1[#All],3,0)," ")</f>
        <v xml:space="preserve"> </v>
      </c>
      <c r="Q352" s="63" t="str">
        <f>IFERROR(VLOOKUP(Tablo5[[#This Row],[HAMMADDE KODU]],Tablo1[#All],4,0)," ")</f>
        <v xml:space="preserve"> </v>
      </c>
      <c r="R352" s="66" t="str">
        <f>IFERROR(VLOOKUP(Tablo5[[#This Row],[ÜRÜN KODU]],'YMKODLARI '!$A$1:$K$348,5,0)," ")</f>
        <v xml:space="preserve"> </v>
      </c>
      <c r="S352" s="66" t="str">
        <f>IFERROR(VLOOKUP(Tablo5[[#This Row],[ÜRÜN KODU]],'YMKODLARI '!$A$1:$K$348,6,0)," ")</f>
        <v xml:space="preserve"> </v>
      </c>
      <c r="T352" s="63" t="str">
        <f>IFERROR(Tablo5[[#This Row],[YOLLUK HARİÇ BASKI GRAMI]]/Tablo5[[#This Row],[KALIP GÖZ ADEDİ]]," ")</f>
        <v xml:space="preserve"> </v>
      </c>
      <c r="U352" s="63" t="str">
        <f t="shared" si="37"/>
        <v xml:space="preserve"> </v>
      </c>
      <c r="V352" s="63"/>
      <c r="W352" s="63" t="str">
        <f t="shared" si="36"/>
        <v xml:space="preserve"> </v>
      </c>
      <c r="X352" s="13">
        <f t="shared" si="38"/>
        <v>24</v>
      </c>
      <c r="Y352" s="14">
        <f t="shared" si="39"/>
        <v>0</v>
      </c>
      <c r="Z352" s="63" t="str">
        <f t="shared" si="40"/>
        <v xml:space="preserve"> </v>
      </c>
      <c r="AA352" s="63" t="str">
        <f t="shared" si="41"/>
        <v xml:space="preserve"> </v>
      </c>
    </row>
    <row r="353" spans="3:27">
      <c r="C353" s="10" t="str">
        <f>IFERROR(VLOOKUP(Tablo5[[#This Row],[ÜRÜN KODU]],'YMKODLARI '!$A$1:$K$348,2,0)," ")</f>
        <v xml:space="preserve"> </v>
      </c>
      <c r="E353" s="63"/>
      <c r="H353" s="66" t="str">
        <f>IFERROR(VLOOKUP(Tablo5[[#This Row],[ÜRÜN KODU]],'YMKODLARI '!$A$1:$K$348,3,0)," ")</f>
        <v xml:space="preserve"> </v>
      </c>
      <c r="I353" s="66" t="str">
        <f>IFERROR(VLOOKUP(Tablo5[[#This Row],[ÜRÜN KODU]],'YMKODLARI '!$A$1:$K$348,4,0)," ")</f>
        <v xml:space="preserve"> </v>
      </c>
      <c r="J353" s="63"/>
      <c r="K353" s="66" t="str">
        <f>IFERROR(VLOOKUP(Tablo5[[#This Row],[ÜRÜN KODU]],'YMKODLARI '!$A$1:$K$348,9,0)," ")</f>
        <v xml:space="preserve"> </v>
      </c>
      <c r="L353" s="63" t="str">
        <f>IFERROR(VLOOKUP(Tablo5[[#This Row],[BOYA KODU]],Tablo14[#All],4,0)," ")</f>
        <v xml:space="preserve"> </v>
      </c>
      <c r="M353" s="63" t="str">
        <f>IFERROR(VLOOKUP(Tablo5[[#This Row],[BOYA KODU]],Tablo14[#All],6,0)," ")</f>
        <v xml:space="preserve"> </v>
      </c>
      <c r="N353" s="63" t="str">
        <f t="shared" si="35"/>
        <v xml:space="preserve"> </v>
      </c>
      <c r="O353" s="66" t="str">
        <f>IFERROR(VLOOKUP(Tablo5[[#This Row],[ÜRÜN KODU]],'YMKODLARI '!$A$1:$K$348,8,0)," ")</f>
        <v xml:space="preserve"> </v>
      </c>
      <c r="P353" s="63" t="str">
        <f>IFERROR(VLOOKUP(Tablo5[[#This Row],[HAMMADDE KODU]],Tablo1[#All],3,0)," ")</f>
        <v xml:space="preserve"> </v>
      </c>
      <c r="Q353" s="63" t="str">
        <f>IFERROR(VLOOKUP(Tablo5[[#This Row],[HAMMADDE KODU]],Tablo1[#All],4,0)," ")</f>
        <v xml:space="preserve"> </v>
      </c>
      <c r="R353" s="66" t="str">
        <f>IFERROR(VLOOKUP(Tablo5[[#This Row],[ÜRÜN KODU]],'YMKODLARI '!$A$1:$K$348,5,0)," ")</f>
        <v xml:space="preserve"> </v>
      </c>
      <c r="S353" s="66" t="str">
        <f>IFERROR(VLOOKUP(Tablo5[[#This Row],[ÜRÜN KODU]],'YMKODLARI '!$A$1:$K$348,6,0)," ")</f>
        <v xml:space="preserve"> </v>
      </c>
      <c r="T353" s="63" t="str">
        <f>IFERROR(Tablo5[[#This Row],[YOLLUK HARİÇ BASKI GRAMI]]/Tablo5[[#This Row],[KALIP GÖZ ADEDİ]]," ")</f>
        <v xml:space="preserve"> </v>
      </c>
      <c r="U353" s="63" t="str">
        <f t="shared" si="37"/>
        <v xml:space="preserve"> </v>
      </c>
      <c r="V353" s="63"/>
      <c r="W353" s="63" t="str">
        <f t="shared" si="36"/>
        <v xml:space="preserve"> </v>
      </c>
      <c r="X353" s="13">
        <f t="shared" si="38"/>
        <v>24</v>
      </c>
      <c r="Y353" s="14">
        <f t="shared" si="39"/>
        <v>0</v>
      </c>
      <c r="Z353" s="63" t="str">
        <f t="shared" si="40"/>
        <v xml:space="preserve"> </v>
      </c>
      <c r="AA353" s="63" t="str">
        <f t="shared" si="41"/>
        <v xml:space="preserve"> </v>
      </c>
    </row>
    <row r="354" spans="3:27">
      <c r="C354" s="10" t="str">
        <f>IFERROR(VLOOKUP(Tablo5[[#This Row],[ÜRÜN KODU]],'YMKODLARI '!$A$1:$K$348,2,0)," ")</f>
        <v xml:space="preserve"> </v>
      </c>
      <c r="E354" s="63"/>
      <c r="H354" s="66" t="str">
        <f>IFERROR(VLOOKUP(Tablo5[[#This Row],[ÜRÜN KODU]],'YMKODLARI '!$A$1:$K$348,3,0)," ")</f>
        <v xml:space="preserve"> </v>
      </c>
      <c r="I354" s="66" t="str">
        <f>IFERROR(VLOOKUP(Tablo5[[#This Row],[ÜRÜN KODU]],'YMKODLARI '!$A$1:$K$348,4,0)," ")</f>
        <v xml:space="preserve"> </v>
      </c>
      <c r="J354" s="63"/>
      <c r="K354" s="66" t="str">
        <f>IFERROR(VLOOKUP(Tablo5[[#This Row],[ÜRÜN KODU]],'YMKODLARI '!$A$1:$K$348,9,0)," ")</f>
        <v xml:space="preserve"> </v>
      </c>
      <c r="L354" s="63" t="str">
        <f>IFERROR(VLOOKUP(Tablo5[[#This Row],[BOYA KODU]],Tablo14[#All],4,0)," ")</f>
        <v xml:space="preserve"> </v>
      </c>
      <c r="M354" s="63" t="str">
        <f>IFERROR(VLOOKUP(Tablo5[[#This Row],[BOYA KODU]],Tablo14[#All],6,0)," ")</f>
        <v xml:space="preserve"> </v>
      </c>
      <c r="N354" s="63" t="str">
        <f t="shared" si="35"/>
        <v xml:space="preserve"> </v>
      </c>
      <c r="O354" s="66" t="str">
        <f>IFERROR(VLOOKUP(Tablo5[[#This Row],[ÜRÜN KODU]],'YMKODLARI '!$A$1:$K$348,8,0)," ")</f>
        <v xml:space="preserve"> </v>
      </c>
      <c r="P354" s="63" t="str">
        <f>IFERROR(VLOOKUP(Tablo5[[#This Row],[HAMMADDE KODU]],Tablo1[#All],3,0)," ")</f>
        <v xml:space="preserve"> </v>
      </c>
      <c r="Q354" s="63" t="str">
        <f>IFERROR(VLOOKUP(Tablo5[[#This Row],[HAMMADDE KODU]],Tablo1[#All],4,0)," ")</f>
        <v xml:space="preserve"> </v>
      </c>
      <c r="R354" s="66" t="str">
        <f>IFERROR(VLOOKUP(Tablo5[[#This Row],[ÜRÜN KODU]],'YMKODLARI '!$A$1:$K$348,5,0)," ")</f>
        <v xml:space="preserve"> </v>
      </c>
      <c r="S354" s="66" t="str">
        <f>IFERROR(VLOOKUP(Tablo5[[#This Row],[ÜRÜN KODU]],'YMKODLARI '!$A$1:$K$348,6,0)," ")</f>
        <v xml:space="preserve"> </v>
      </c>
      <c r="T354" s="63" t="str">
        <f>IFERROR(Tablo5[[#This Row],[YOLLUK HARİÇ BASKI GRAMI]]/Tablo5[[#This Row],[KALIP GÖZ ADEDİ]]," ")</f>
        <v xml:space="preserve"> </v>
      </c>
      <c r="U354" s="63" t="str">
        <f t="shared" si="37"/>
        <v xml:space="preserve"> </v>
      </c>
      <c r="V354" s="63"/>
      <c r="W354" s="63" t="str">
        <f t="shared" si="36"/>
        <v xml:space="preserve"> </v>
      </c>
      <c r="X354" s="13">
        <f t="shared" si="38"/>
        <v>24</v>
      </c>
      <c r="Y354" s="14">
        <f t="shared" si="39"/>
        <v>0</v>
      </c>
      <c r="Z354" s="63" t="str">
        <f t="shared" si="40"/>
        <v xml:space="preserve"> </v>
      </c>
      <c r="AA354" s="63" t="str">
        <f t="shared" si="41"/>
        <v xml:space="preserve"> </v>
      </c>
    </row>
    <row r="355" spans="3:27">
      <c r="C355" s="10" t="str">
        <f>IFERROR(VLOOKUP(Tablo5[[#This Row],[ÜRÜN KODU]],'YMKODLARI '!$A$1:$K$348,2,0)," ")</f>
        <v xml:space="preserve"> </v>
      </c>
      <c r="E355" s="63"/>
      <c r="H355" s="66" t="str">
        <f>IFERROR(VLOOKUP(Tablo5[[#This Row],[ÜRÜN KODU]],'YMKODLARI '!$A$1:$K$348,3,0)," ")</f>
        <v xml:space="preserve"> </v>
      </c>
      <c r="I355" s="66" t="str">
        <f>IFERROR(VLOOKUP(Tablo5[[#This Row],[ÜRÜN KODU]],'YMKODLARI '!$A$1:$K$348,4,0)," ")</f>
        <v xml:space="preserve"> </v>
      </c>
      <c r="J355" s="63"/>
      <c r="K355" s="66" t="str">
        <f>IFERROR(VLOOKUP(Tablo5[[#This Row],[ÜRÜN KODU]],'YMKODLARI '!$A$1:$K$348,9,0)," ")</f>
        <v xml:space="preserve"> </v>
      </c>
      <c r="L355" s="63" t="str">
        <f>IFERROR(VLOOKUP(Tablo5[[#This Row],[BOYA KODU]],Tablo14[#All],4,0)," ")</f>
        <v xml:space="preserve"> </v>
      </c>
      <c r="M355" s="63" t="str">
        <f>IFERROR(VLOOKUP(Tablo5[[#This Row],[BOYA KODU]],Tablo14[#All],6,0)," ")</f>
        <v xml:space="preserve"> </v>
      </c>
      <c r="N355" s="63" t="str">
        <f t="shared" si="35"/>
        <v xml:space="preserve"> </v>
      </c>
      <c r="O355" s="66" t="str">
        <f>IFERROR(VLOOKUP(Tablo5[[#This Row],[ÜRÜN KODU]],'YMKODLARI '!$A$1:$K$348,8,0)," ")</f>
        <v xml:space="preserve"> </v>
      </c>
      <c r="P355" s="63" t="str">
        <f>IFERROR(VLOOKUP(Tablo5[[#This Row],[HAMMADDE KODU]],Tablo1[#All],3,0)," ")</f>
        <v xml:space="preserve"> </v>
      </c>
      <c r="Q355" s="63" t="str">
        <f>IFERROR(VLOOKUP(Tablo5[[#This Row],[HAMMADDE KODU]],Tablo1[#All],4,0)," ")</f>
        <v xml:space="preserve"> </v>
      </c>
      <c r="R355" s="66" t="str">
        <f>IFERROR(VLOOKUP(Tablo5[[#This Row],[ÜRÜN KODU]],'YMKODLARI '!$A$1:$K$348,5,0)," ")</f>
        <v xml:space="preserve"> </v>
      </c>
      <c r="S355" s="66" t="str">
        <f>IFERROR(VLOOKUP(Tablo5[[#This Row],[ÜRÜN KODU]],'YMKODLARI '!$A$1:$K$348,6,0)," ")</f>
        <v xml:space="preserve"> </v>
      </c>
      <c r="T355" s="63" t="str">
        <f>IFERROR(Tablo5[[#This Row],[YOLLUK HARİÇ BASKI GRAMI]]/Tablo5[[#This Row],[KALIP GÖZ ADEDİ]]," ")</f>
        <v xml:space="preserve"> </v>
      </c>
      <c r="U355" s="63" t="str">
        <f t="shared" si="37"/>
        <v xml:space="preserve"> </v>
      </c>
      <c r="V355" s="63"/>
      <c r="W355" s="63" t="str">
        <f t="shared" si="36"/>
        <v xml:space="preserve"> </v>
      </c>
      <c r="X355" s="13">
        <f t="shared" si="38"/>
        <v>24</v>
      </c>
      <c r="Y355" s="14">
        <f t="shared" si="39"/>
        <v>0</v>
      </c>
      <c r="Z355" s="63" t="str">
        <f t="shared" si="40"/>
        <v xml:space="preserve"> </v>
      </c>
      <c r="AA355" s="63" t="str">
        <f t="shared" si="41"/>
        <v xml:space="preserve"> </v>
      </c>
    </row>
    <row r="356" spans="3:27">
      <c r="C356" s="10" t="str">
        <f>IFERROR(VLOOKUP(Tablo5[[#This Row],[ÜRÜN KODU]],'YMKODLARI '!$A$1:$K$348,2,0)," ")</f>
        <v xml:space="preserve"> </v>
      </c>
      <c r="E356" s="63"/>
      <c r="H356" s="66" t="str">
        <f>IFERROR(VLOOKUP(Tablo5[[#This Row],[ÜRÜN KODU]],'YMKODLARI '!$A$1:$K$348,3,0)," ")</f>
        <v xml:space="preserve"> </v>
      </c>
      <c r="I356" s="66" t="str">
        <f>IFERROR(VLOOKUP(Tablo5[[#This Row],[ÜRÜN KODU]],'YMKODLARI '!$A$1:$K$348,4,0)," ")</f>
        <v xml:space="preserve"> </v>
      </c>
      <c r="J356" s="63"/>
      <c r="K356" s="66" t="str">
        <f>IFERROR(VLOOKUP(Tablo5[[#This Row],[ÜRÜN KODU]],'YMKODLARI '!$A$1:$K$348,9,0)," ")</f>
        <v xml:space="preserve"> </v>
      </c>
      <c r="L356" s="63" t="str">
        <f>IFERROR(VLOOKUP(Tablo5[[#This Row],[BOYA KODU]],Tablo14[#All],4,0)," ")</f>
        <v xml:space="preserve"> </v>
      </c>
      <c r="M356" s="63" t="str">
        <f>IFERROR(VLOOKUP(Tablo5[[#This Row],[BOYA KODU]],Tablo14[#All],6,0)," ")</f>
        <v xml:space="preserve"> </v>
      </c>
      <c r="N356" s="63" t="str">
        <f t="shared" si="35"/>
        <v xml:space="preserve"> </v>
      </c>
      <c r="O356" s="66" t="str">
        <f>IFERROR(VLOOKUP(Tablo5[[#This Row],[ÜRÜN KODU]],'YMKODLARI '!$A$1:$K$348,8,0)," ")</f>
        <v xml:space="preserve"> </v>
      </c>
      <c r="P356" s="63" t="str">
        <f>IFERROR(VLOOKUP(Tablo5[[#This Row],[HAMMADDE KODU]],Tablo1[#All],3,0)," ")</f>
        <v xml:space="preserve"> </v>
      </c>
      <c r="Q356" s="63" t="str">
        <f>IFERROR(VLOOKUP(Tablo5[[#This Row],[HAMMADDE KODU]],Tablo1[#All],4,0)," ")</f>
        <v xml:space="preserve"> </v>
      </c>
      <c r="R356" s="66" t="str">
        <f>IFERROR(VLOOKUP(Tablo5[[#This Row],[ÜRÜN KODU]],'YMKODLARI '!$A$1:$K$348,5,0)," ")</f>
        <v xml:space="preserve"> </v>
      </c>
      <c r="S356" s="66" t="str">
        <f>IFERROR(VLOOKUP(Tablo5[[#This Row],[ÜRÜN KODU]],'YMKODLARI '!$A$1:$K$348,6,0)," ")</f>
        <v xml:space="preserve"> </v>
      </c>
      <c r="T356" s="63" t="str">
        <f>IFERROR(Tablo5[[#This Row],[YOLLUK HARİÇ BASKI GRAMI]]/Tablo5[[#This Row],[KALIP GÖZ ADEDİ]]," ")</f>
        <v xml:space="preserve"> </v>
      </c>
      <c r="U356" s="63" t="str">
        <f t="shared" si="37"/>
        <v xml:space="preserve"> </v>
      </c>
      <c r="V356" s="63"/>
      <c r="W356" s="63" t="str">
        <f t="shared" si="36"/>
        <v xml:space="preserve"> </v>
      </c>
      <c r="X356" s="13">
        <f t="shared" si="38"/>
        <v>24</v>
      </c>
      <c r="Y356" s="14">
        <f t="shared" si="39"/>
        <v>0</v>
      </c>
      <c r="Z356" s="63" t="str">
        <f t="shared" si="40"/>
        <v xml:space="preserve"> </v>
      </c>
      <c r="AA356" s="63" t="str">
        <f t="shared" si="41"/>
        <v xml:space="preserve"> </v>
      </c>
    </row>
    <row r="357" spans="3:27">
      <c r="C357" s="10" t="str">
        <f>IFERROR(VLOOKUP(Tablo5[[#This Row],[ÜRÜN KODU]],'YMKODLARI '!$A$1:$K$348,2,0)," ")</f>
        <v xml:space="preserve"> </v>
      </c>
      <c r="E357" s="63"/>
      <c r="H357" s="66" t="str">
        <f>IFERROR(VLOOKUP(Tablo5[[#This Row],[ÜRÜN KODU]],'YMKODLARI '!$A$1:$K$348,3,0)," ")</f>
        <v xml:space="preserve"> </v>
      </c>
      <c r="I357" s="66" t="str">
        <f>IFERROR(VLOOKUP(Tablo5[[#This Row],[ÜRÜN KODU]],'YMKODLARI '!$A$1:$K$348,4,0)," ")</f>
        <v xml:space="preserve"> </v>
      </c>
      <c r="J357" s="63"/>
      <c r="K357" s="66" t="str">
        <f>IFERROR(VLOOKUP(Tablo5[[#This Row],[ÜRÜN KODU]],'YMKODLARI '!$A$1:$K$348,9,0)," ")</f>
        <v xml:space="preserve"> </v>
      </c>
      <c r="L357" s="63" t="str">
        <f>IFERROR(VLOOKUP(Tablo5[[#This Row],[BOYA KODU]],Tablo14[#All],4,0)," ")</f>
        <v xml:space="preserve"> </v>
      </c>
      <c r="M357" s="63" t="str">
        <f>IFERROR(VLOOKUP(Tablo5[[#This Row],[BOYA KODU]],Tablo14[#All],6,0)," ")</f>
        <v xml:space="preserve"> </v>
      </c>
      <c r="N357" s="63" t="str">
        <f t="shared" si="35"/>
        <v xml:space="preserve"> </v>
      </c>
      <c r="O357" s="66" t="str">
        <f>IFERROR(VLOOKUP(Tablo5[[#This Row],[ÜRÜN KODU]],'YMKODLARI '!$A$1:$K$348,8,0)," ")</f>
        <v xml:space="preserve"> </v>
      </c>
      <c r="P357" s="63" t="str">
        <f>IFERROR(VLOOKUP(Tablo5[[#This Row],[HAMMADDE KODU]],Tablo1[#All],3,0)," ")</f>
        <v xml:space="preserve"> </v>
      </c>
      <c r="Q357" s="63" t="str">
        <f>IFERROR(VLOOKUP(Tablo5[[#This Row],[HAMMADDE KODU]],Tablo1[#All],4,0)," ")</f>
        <v xml:space="preserve"> </v>
      </c>
      <c r="R357" s="66" t="str">
        <f>IFERROR(VLOOKUP(Tablo5[[#This Row],[ÜRÜN KODU]],'YMKODLARI '!$A$1:$K$348,5,0)," ")</f>
        <v xml:space="preserve"> </v>
      </c>
      <c r="S357" s="66" t="str">
        <f>IFERROR(VLOOKUP(Tablo5[[#This Row],[ÜRÜN KODU]],'YMKODLARI '!$A$1:$K$348,6,0)," ")</f>
        <v xml:space="preserve"> </v>
      </c>
      <c r="T357" s="63" t="str">
        <f>IFERROR(Tablo5[[#This Row],[YOLLUK HARİÇ BASKI GRAMI]]/Tablo5[[#This Row],[KALIP GÖZ ADEDİ]]," ")</f>
        <v xml:space="preserve"> </v>
      </c>
      <c r="U357" s="63" t="str">
        <f t="shared" si="37"/>
        <v xml:space="preserve"> </v>
      </c>
      <c r="V357" s="63"/>
      <c r="W357" s="63" t="str">
        <f t="shared" si="36"/>
        <v xml:space="preserve"> </v>
      </c>
      <c r="X357" s="13">
        <f t="shared" si="38"/>
        <v>24</v>
      </c>
      <c r="Y357" s="14">
        <f t="shared" si="39"/>
        <v>0</v>
      </c>
      <c r="Z357" s="63" t="str">
        <f t="shared" si="40"/>
        <v xml:space="preserve"> </v>
      </c>
      <c r="AA357" s="63" t="str">
        <f t="shared" si="41"/>
        <v xml:space="preserve"> </v>
      </c>
    </row>
    <row r="358" spans="3:27">
      <c r="C358" s="10" t="str">
        <f>IFERROR(VLOOKUP(Tablo5[[#This Row],[ÜRÜN KODU]],'YMKODLARI '!$A$1:$K$348,2,0)," ")</f>
        <v xml:space="preserve"> </v>
      </c>
      <c r="E358" s="63"/>
      <c r="H358" s="66" t="str">
        <f>IFERROR(VLOOKUP(Tablo5[[#This Row],[ÜRÜN KODU]],'YMKODLARI '!$A$1:$K$348,3,0)," ")</f>
        <v xml:space="preserve"> </v>
      </c>
      <c r="I358" s="66" t="str">
        <f>IFERROR(VLOOKUP(Tablo5[[#This Row],[ÜRÜN KODU]],'YMKODLARI '!$A$1:$K$348,4,0)," ")</f>
        <v xml:space="preserve"> </v>
      </c>
      <c r="J358" s="63"/>
      <c r="K358" s="66" t="str">
        <f>IFERROR(VLOOKUP(Tablo5[[#This Row],[ÜRÜN KODU]],'YMKODLARI '!$A$1:$K$348,9,0)," ")</f>
        <v xml:space="preserve"> </v>
      </c>
      <c r="L358" s="63" t="str">
        <f>IFERROR(VLOOKUP(Tablo5[[#This Row],[BOYA KODU]],Tablo14[#All],4,0)," ")</f>
        <v xml:space="preserve"> </v>
      </c>
      <c r="M358" s="63" t="str">
        <f>IFERROR(VLOOKUP(Tablo5[[#This Row],[BOYA KODU]],Tablo14[#All],6,0)," ")</f>
        <v xml:space="preserve"> </v>
      </c>
      <c r="N358" s="63" t="str">
        <f t="shared" si="35"/>
        <v xml:space="preserve"> </v>
      </c>
      <c r="O358" s="66" t="str">
        <f>IFERROR(VLOOKUP(Tablo5[[#This Row],[ÜRÜN KODU]],'YMKODLARI '!$A$1:$K$348,8,0)," ")</f>
        <v xml:space="preserve"> </v>
      </c>
      <c r="P358" s="63" t="str">
        <f>IFERROR(VLOOKUP(Tablo5[[#This Row],[HAMMADDE KODU]],Tablo1[#All],3,0)," ")</f>
        <v xml:space="preserve"> </v>
      </c>
      <c r="Q358" s="63" t="str">
        <f>IFERROR(VLOOKUP(Tablo5[[#This Row],[HAMMADDE KODU]],Tablo1[#All],4,0)," ")</f>
        <v xml:space="preserve"> </v>
      </c>
      <c r="R358" s="66" t="str">
        <f>IFERROR(VLOOKUP(Tablo5[[#This Row],[ÜRÜN KODU]],'YMKODLARI '!$A$1:$K$348,5,0)," ")</f>
        <v xml:space="preserve"> </v>
      </c>
      <c r="S358" s="66" t="str">
        <f>IFERROR(VLOOKUP(Tablo5[[#This Row],[ÜRÜN KODU]],'YMKODLARI '!$A$1:$K$348,6,0)," ")</f>
        <v xml:space="preserve"> </v>
      </c>
      <c r="T358" s="63" t="str">
        <f>IFERROR(Tablo5[[#This Row],[YOLLUK HARİÇ BASKI GRAMI]]/Tablo5[[#This Row],[KALIP GÖZ ADEDİ]]," ")</f>
        <v xml:space="preserve"> </v>
      </c>
      <c r="U358" s="63" t="str">
        <f t="shared" si="37"/>
        <v xml:space="preserve"> </v>
      </c>
      <c r="V358" s="63"/>
      <c r="W358" s="63" t="str">
        <f t="shared" si="36"/>
        <v xml:space="preserve"> </v>
      </c>
      <c r="X358" s="13">
        <f t="shared" si="38"/>
        <v>24</v>
      </c>
      <c r="Y358" s="14">
        <f t="shared" si="39"/>
        <v>0</v>
      </c>
      <c r="Z358" s="63" t="str">
        <f t="shared" si="40"/>
        <v xml:space="preserve"> </v>
      </c>
      <c r="AA358" s="63" t="str">
        <f t="shared" si="41"/>
        <v xml:space="preserve"> </v>
      </c>
    </row>
    <row r="359" spans="3:27">
      <c r="C359" s="10" t="str">
        <f>IFERROR(VLOOKUP(Tablo5[[#This Row],[ÜRÜN KODU]],'YMKODLARI '!$A$1:$K$348,2,0)," ")</f>
        <v xml:space="preserve"> </v>
      </c>
      <c r="E359" s="63"/>
      <c r="H359" s="66" t="str">
        <f>IFERROR(VLOOKUP(Tablo5[[#This Row],[ÜRÜN KODU]],'YMKODLARI '!$A$1:$K$348,3,0)," ")</f>
        <v xml:space="preserve"> </v>
      </c>
      <c r="I359" s="66" t="str">
        <f>IFERROR(VLOOKUP(Tablo5[[#This Row],[ÜRÜN KODU]],'YMKODLARI '!$A$1:$K$348,4,0)," ")</f>
        <v xml:space="preserve"> </v>
      </c>
      <c r="J359" s="63"/>
      <c r="K359" s="66" t="str">
        <f>IFERROR(VLOOKUP(Tablo5[[#This Row],[ÜRÜN KODU]],'YMKODLARI '!$A$1:$K$348,9,0)," ")</f>
        <v xml:space="preserve"> </v>
      </c>
      <c r="L359" s="63" t="str">
        <f>IFERROR(VLOOKUP(Tablo5[[#This Row],[BOYA KODU]],Tablo14[#All],4,0)," ")</f>
        <v xml:space="preserve"> </v>
      </c>
      <c r="M359" s="63" t="str">
        <f>IFERROR(VLOOKUP(Tablo5[[#This Row],[BOYA KODU]],Tablo14[#All],6,0)," ")</f>
        <v xml:space="preserve"> </v>
      </c>
      <c r="N359" s="63" t="str">
        <f t="shared" si="35"/>
        <v xml:space="preserve"> </v>
      </c>
      <c r="O359" s="66" t="str">
        <f>IFERROR(VLOOKUP(Tablo5[[#This Row],[ÜRÜN KODU]],'YMKODLARI '!$A$1:$K$348,8,0)," ")</f>
        <v xml:space="preserve"> </v>
      </c>
      <c r="P359" s="63" t="str">
        <f>IFERROR(VLOOKUP(Tablo5[[#This Row],[HAMMADDE KODU]],Tablo1[#All],3,0)," ")</f>
        <v xml:space="preserve"> </v>
      </c>
      <c r="Q359" s="63" t="str">
        <f>IFERROR(VLOOKUP(Tablo5[[#This Row],[HAMMADDE KODU]],Tablo1[#All],4,0)," ")</f>
        <v xml:space="preserve"> </v>
      </c>
      <c r="R359" s="66" t="str">
        <f>IFERROR(VLOOKUP(Tablo5[[#This Row],[ÜRÜN KODU]],'YMKODLARI '!$A$1:$K$348,5,0)," ")</f>
        <v xml:space="preserve"> </v>
      </c>
      <c r="S359" s="66" t="str">
        <f>IFERROR(VLOOKUP(Tablo5[[#This Row],[ÜRÜN KODU]],'YMKODLARI '!$A$1:$K$348,6,0)," ")</f>
        <v xml:space="preserve"> </v>
      </c>
      <c r="T359" s="63" t="str">
        <f>IFERROR(Tablo5[[#This Row],[YOLLUK HARİÇ BASKI GRAMI]]/Tablo5[[#This Row],[KALIP GÖZ ADEDİ]]," ")</f>
        <v xml:space="preserve"> </v>
      </c>
      <c r="U359" s="63" t="str">
        <f t="shared" si="37"/>
        <v xml:space="preserve"> </v>
      </c>
      <c r="V359" s="63"/>
      <c r="W359" s="63" t="str">
        <f t="shared" si="36"/>
        <v xml:space="preserve"> </v>
      </c>
      <c r="X359" s="13">
        <f t="shared" si="38"/>
        <v>24</v>
      </c>
      <c r="Y359" s="14">
        <f t="shared" si="39"/>
        <v>0</v>
      </c>
      <c r="Z359" s="63" t="str">
        <f t="shared" si="40"/>
        <v xml:space="preserve"> </v>
      </c>
      <c r="AA359" s="63" t="str">
        <f t="shared" si="41"/>
        <v xml:space="preserve"> </v>
      </c>
    </row>
    <row r="360" spans="3:27">
      <c r="C360" s="10" t="str">
        <f>IFERROR(VLOOKUP(Tablo5[[#This Row],[ÜRÜN KODU]],'YMKODLARI '!$A$1:$K$348,2,0)," ")</f>
        <v xml:space="preserve"> </v>
      </c>
      <c r="E360" s="63"/>
      <c r="H360" s="66" t="str">
        <f>IFERROR(VLOOKUP(Tablo5[[#This Row],[ÜRÜN KODU]],'YMKODLARI '!$A$1:$K$348,3,0)," ")</f>
        <v xml:space="preserve"> </v>
      </c>
      <c r="I360" s="66" t="str">
        <f>IFERROR(VLOOKUP(Tablo5[[#This Row],[ÜRÜN KODU]],'YMKODLARI '!$A$1:$K$348,4,0)," ")</f>
        <v xml:space="preserve"> </v>
      </c>
      <c r="J360" s="63"/>
      <c r="K360" s="66" t="str">
        <f>IFERROR(VLOOKUP(Tablo5[[#This Row],[ÜRÜN KODU]],'YMKODLARI '!$A$1:$K$348,9,0)," ")</f>
        <v xml:space="preserve"> </v>
      </c>
      <c r="L360" s="63" t="str">
        <f>IFERROR(VLOOKUP(Tablo5[[#This Row],[BOYA KODU]],Tablo14[#All],4,0)," ")</f>
        <v xml:space="preserve"> </v>
      </c>
      <c r="M360" s="63" t="str">
        <f>IFERROR(VLOOKUP(Tablo5[[#This Row],[BOYA KODU]],Tablo14[#All],6,0)," ")</f>
        <v xml:space="preserve"> </v>
      </c>
      <c r="N360" s="63" t="str">
        <f t="shared" si="35"/>
        <v xml:space="preserve"> </v>
      </c>
      <c r="O360" s="66" t="str">
        <f>IFERROR(VLOOKUP(Tablo5[[#This Row],[ÜRÜN KODU]],'YMKODLARI '!$A$1:$K$348,8,0)," ")</f>
        <v xml:space="preserve"> </v>
      </c>
      <c r="P360" s="63" t="str">
        <f>IFERROR(VLOOKUP(Tablo5[[#This Row],[HAMMADDE KODU]],Tablo1[#All],3,0)," ")</f>
        <v xml:space="preserve"> </v>
      </c>
      <c r="Q360" s="63" t="str">
        <f>IFERROR(VLOOKUP(Tablo5[[#This Row],[HAMMADDE KODU]],Tablo1[#All],4,0)," ")</f>
        <v xml:space="preserve"> </v>
      </c>
      <c r="R360" s="66" t="str">
        <f>IFERROR(VLOOKUP(Tablo5[[#This Row],[ÜRÜN KODU]],'YMKODLARI '!$A$1:$K$348,5,0)," ")</f>
        <v xml:space="preserve"> </v>
      </c>
      <c r="S360" s="66" t="str">
        <f>IFERROR(VLOOKUP(Tablo5[[#This Row],[ÜRÜN KODU]],'YMKODLARI '!$A$1:$K$348,6,0)," ")</f>
        <v xml:space="preserve"> </v>
      </c>
      <c r="T360" s="63" t="str">
        <f>IFERROR(Tablo5[[#This Row],[YOLLUK HARİÇ BASKI GRAMI]]/Tablo5[[#This Row],[KALIP GÖZ ADEDİ]]," ")</f>
        <v xml:space="preserve"> </v>
      </c>
      <c r="U360" s="63" t="str">
        <f t="shared" si="37"/>
        <v xml:space="preserve"> </v>
      </c>
      <c r="V360" s="63"/>
      <c r="W360" s="63" t="str">
        <f t="shared" si="36"/>
        <v xml:space="preserve"> </v>
      </c>
      <c r="X360" s="13">
        <f t="shared" si="38"/>
        <v>24</v>
      </c>
      <c r="Y360" s="14">
        <f t="shared" si="39"/>
        <v>0</v>
      </c>
      <c r="Z360" s="63" t="str">
        <f t="shared" si="40"/>
        <v xml:space="preserve"> </v>
      </c>
      <c r="AA360" s="63" t="str">
        <f t="shared" si="41"/>
        <v xml:space="preserve"> </v>
      </c>
    </row>
    <row r="361" spans="3:27">
      <c r="C361" s="10" t="str">
        <f>IFERROR(VLOOKUP(Tablo5[[#This Row],[ÜRÜN KODU]],'YMKODLARI '!$A$1:$K$348,2,0)," ")</f>
        <v xml:space="preserve"> </v>
      </c>
      <c r="E361" s="63"/>
      <c r="H361" s="66" t="str">
        <f>IFERROR(VLOOKUP(Tablo5[[#This Row],[ÜRÜN KODU]],'YMKODLARI '!$A$1:$K$348,3,0)," ")</f>
        <v xml:space="preserve"> </v>
      </c>
      <c r="I361" s="66" t="str">
        <f>IFERROR(VLOOKUP(Tablo5[[#This Row],[ÜRÜN KODU]],'YMKODLARI '!$A$1:$K$348,4,0)," ")</f>
        <v xml:space="preserve"> </v>
      </c>
      <c r="J361" s="63"/>
      <c r="K361" s="66" t="str">
        <f>IFERROR(VLOOKUP(Tablo5[[#This Row],[ÜRÜN KODU]],'YMKODLARI '!$A$1:$K$348,9,0)," ")</f>
        <v xml:space="preserve"> </v>
      </c>
      <c r="L361" s="63" t="str">
        <f>IFERROR(VLOOKUP(Tablo5[[#This Row],[BOYA KODU]],Tablo14[#All],4,0)," ")</f>
        <v xml:space="preserve"> </v>
      </c>
      <c r="M361" s="63" t="str">
        <f>IFERROR(VLOOKUP(Tablo5[[#This Row],[BOYA KODU]],Tablo14[#All],6,0)," ")</f>
        <v xml:space="preserve"> </v>
      </c>
      <c r="N361" s="63" t="str">
        <f t="shared" si="35"/>
        <v xml:space="preserve"> </v>
      </c>
      <c r="O361" s="66" t="str">
        <f>IFERROR(VLOOKUP(Tablo5[[#This Row],[ÜRÜN KODU]],'YMKODLARI '!$A$1:$K$348,8,0)," ")</f>
        <v xml:space="preserve"> </v>
      </c>
      <c r="P361" s="63" t="str">
        <f>IFERROR(VLOOKUP(Tablo5[[#This Row],[HAMMADDE KODU]],Tablo1[#All],3,0)," ")</f>
        <v xml:space="preserve"> </v>
      </c>
      <c r="Q361" s="63" t="str">
        <f>IFERROR(VLOOKUP(Tablo5[[#This Row],[HAMMADDE KODU]],Tablo1[#All],4,0)," ")</f>
        <v xml:space="preserve"> </v>
      </c>
      <c r="R361" s="66" t="str">
        <f>IFERROR(VLOOKUP(Tablo5[[#This Row],[ÜRÜN KODU]],'YMKODLARI '!$A$1:$K$348,5,0)," ")</f>
        <v xml:space="preserve"> </v>
      </c>
      <c r="S361" s="66" t="str">
        <f>IFERROR(VLOOKUP(Tablo5[[#This Row],[ÜRÜN KODU]],'YMKODLARI '!$A$1:$K$348,6,0)," ")</f>
        <v xml:space="preserve"> </v>
      </c>
      <c r="T361" s="63" t="str">
        <f>IFERROR(Tablo5[[#This Row],[YOLLUK HARİÇ BASKI GRAMI]]/Tablo5[[#This Row],[KALIP GÖZ ADEDİ]]," ")</f>
        <v xml:space="preserve"> </v>
      </c>
      <c r="U361" s="63" t="str">
        <f t="shared" si="37"/>
        <v xml:space="preserve"> </v>
      </c>
      <c r="V361" s="63"/>
      <c r="W361" s="63" t="str">
        <f t="shared" si="36"/>
        <v xml:space="preserve"> </v>
      </c>
      <c r="X361" s="13">
        <f t="shared" si="38"/>
        <v>24</v>
      </c>
      <c r="Y361" s="14">
        <f t="shared" si="39"/>
        <v>0</v>
      </c>
      <c r="Z361" s="63" t="str">
        <f t="shared" si="40"/>
        <v xml:space="preserve"> </v>
      </c>
      <c r="AA361" s="63" t="str">
        <f t="shared" si="41"/>
        <v xml:space="preserve"> </v>
      </c>
    </row>
    <row r="362" spans="3:27">
      <c r="C362" s="10" t="str">
        <f>IFERROR(VLOOKUP(Tablo5[[#This Row],[ÜRÜN KODU]],'YMKODLARI '!$A$1:$K$348,2,0)," ")</f>
        <v xml:space="preserve"> </v>
      </c>
      <c r="E362" s="63"/>
      <c r="H362" s="66" t="str">
        <f>IFERROR(VLOOKUP(Tablo5[[#This Row],[ÜRÜN KODU]],'YMKODLARI '!$A$1:$K$348,3,0)," ")</f>
        <v xml:space="preserve"> </v>
      </c>
      <c r="I362" s="66" t="str">
        <f>IFERROR(VLOOKUP(Tablo5[[#This Row],[ÜRÜN KODU]],'YMKODLARI '!$A$1:$K$348,4,0)," ")</f>
        <v xml:space="preserve"> </v>
      </c>
      <c r="J362" s="63"/>
      <c r="K362" s="66" t="str">
        <f>IFERROR(VLOOKUP(Tablo5[[#This Row],[ÜRÜN KODU]],'YMKODLARI '!$A$1:$K$348,9,0)," ")</f>
        <v xml:space="preserve"> </v>
      </c>
      <c r="L362" s="63" t="str">
        <f>IFERROR(VLOOKUP(Tablo5[[#This Row],[BOYA KODU]],Tablo14[#All],4,0)," ")</f>
        <v xml:space="preserve"> </v>
      </c>
      <c r="M362" s="63" t="str">
        <f>IFERROR(VLOOKUP(Tablo5[[#This Row],[BOYA KODU]],Tablo14[#All],6,0)," ")</f>
        <v xml:space="preserve"> </v>
      </c>
      <c r="N362" s="63" t="str">
        <f t="shared" si="35"/>
        <v xml:space="preserve"> </v>
      </c>
      <c r="O362" s="66" t="str">
        <f>IFERROR(VLOOKUP(Tablo5[[#This Row],[ÜRÜN KODU]],'YMKODLARI '!$A$1:$K$348,8,0)," ")</f>
        <v xml:space="preserve"> </v>
      </c>
      <c r="P362" s="63" t="str">
        <f>IFERROR(VLOOKUP(Tablo5[[#This Row],[HAMMADDE KODU]],Tablo1[#All],3,0)," ")</f>
        <v xml:space="preserve"> </v>
      </c>
      <c r="Q362" s="63" t="str">
        <f>IFERROR(VLOOKUP(Tablo5[[#This Row],[HAMMADDE KODU]],Tablo1[#All],4,0)," ")</f>
        <v xml:space="preserve"> </v>
      </c>
      <c r="R362" s="66" t="str">
        <f>IFERROR(VLOOKUP(Tablo5[[#This Row],[ÜRÜN KODU]],'YMKODLARI '!$A$1:$K$348,5,0)," ")</f>
        <v xml:space="preserve"> </v>
      </c>
      <c r="S362" s="66" t="str">
        <f>IFERROR(VLOOKUP(Tablo5[[#This Row],[ÜRÜN KODU]],'YMKODLARI '!$A$1:$K$348,6,0)," ")</f>
        <v xml:space="preserve"> </v>
      </c>
      <c r="T362" s="63" t="str">
        <f>IFERROR(Tablo5[[#This Row],[YOLLUK HARİÇ BASKI GRAMI]]/Tablo5[[#This Row],[KALIP GÖZ ADEDİ]]," ")</f>
        <v xml:space="preserve"> </v>
      </c>
      <c r="U362" s="63" t="str">
        <f t="shared" si="37"/>
        <v xml:space="preserve"> </v>
      </c>
      <c r="V362" s="63"/>
      <c r="W362" s="63" t="str">
        <f t="shared" si="36"/>
        <v xml:space="preserve"> </v>
      </c>
      <c r="X362" s="13">
        <f t="shared" si="38"/>
        <v>24</v>
      </c>
      <c r="Y362" s="14">
        <f t="shared" si="39"/>
        <v>0</v>
      </c>
      <c r="Z362" s="63" t="str">
        <f t="shared" si="40"/>
        <v xml:space="preserve"> </v>
      </c>
      <c r="AA362" s="63" t="str">
        <f t="shared" si="41"/>
        <v xml:space="preserve"> </v>
      </c>
    </row>
    <row r="363" spans="3:27">
      <c r="C363" s="10" t="str">
        <f>IFERROR(VLOOKUP(Tablo5[[#This Row],[ÜRÜN KODU]],'YMKODLARI '!$A$1:$K$348,2,0)," ")</f>
        <v xml:space="preserve"> </v>
      </c>
      <c r="E363" s="63"/>
      <c r="H363" s="66" t="str">
        <f>IFERROR(VLOOKUP(Tablo5[[#This Row],[ÜRÜN KODU]],'YMKODLARI '!$A$1:$K$348,3,0)," ")</f>
        <v xml:space="preserve"> </v>
      </c>
      <c r="I363" s="66" t="str">
        <f>IFERROR(VLOOKUP(Tablo5[[#This Row],[ÜRÜN KODU]],'YMKODLARI '!$A$1:$K$348,4,0)," ")</f>
        <v xml:space="preserve"> </v>
      </c>
      <c r="J363" s="63"/>
      <c r="K363" s="66" t="str">
        <f>IFERROR(VLOOKUP(Tablo5[[#This Row],[ÜRÜN KODU]],'YMKODLARI '!$A$1:$K$348,9,0)," ")</f>
        <v xml:space="preserve"> </v>
      </c>
      <c r="L363" s="63" t="str">
        <f>IFERROR(VLOOKUP(Tablo5[[#This Row],[BOYA KODU]],Tablo14[#All],4,0)," ")</f>
        <v xml:space="preserve"> </v>
      </c>
      <c r="M363" s="63" t="str">
        <f>IFERROR(VLOOKUP(Tablo5[[#This Row],[BOYA KODU]],Tablo14[#All],6,0)," ")</f>
        <v xml:space="preserve"> </v>
      </c>
      <c r="N363" s="63" t="str">
        <f t="shared" si="35"/>
        <v xml:space="preserve"> </v>
      </c>
      <c r="O363" s="66" t="str">
        <f>IFERROR(VLOOKUP(Tablo5[[#This Row],[ÜRÜN KODU]],'YMKODLARI '!$A$1:$K$348,8,0)," ")</f>
        <v xml:space="preserve"> </v>
      </c>
      <c r="P363" s="63" t="str">
        <f>IFERROR(VLOOKUP(Tablo5[[#This Row],[HAMMADDE KODU]],Tablo1[#All],3,0)," ")</f>
        <v xml:space="preserve"> </v>
      </c>
      <c r="Q363" s="63" t="str">
        <f>IFERROR(VLOOKUP(Tablo5[[#This Row],[HAMMADDE KODU]],Tablo1[#All],4,0)," ")</f>
        <v xml:space="preserve"> </v>
      </c>
      <c r="R363" s="66" t="str">
        <f>IFERROR(VLOOKUP(Tablo5[[#This Row],[ÜRÜN KODU]],'YMKODLARI '!$A$1:$K$348,5,0)," ")</f>
        <v xml:space="preserve"> </v>
      </c>
      <c r="S363" s="66" t="str">
        <f>IFERROR(VLOOKUP(Tablo5[[#This Row],[ÜRÜN KODU]],'YMKODLARI '!$A$1:$K$348,6,0)," ")</f>
        <v xml:space="preserve"> </v>
      </c>
      <c r="T363" s="63" t="str">
        <f>IFERROR(Tablo5[[#This Row],[YOLLUK HARİÇ BASKI GRAMI]]/Tablo5[[#This Row],[KALIP GÖZ ADEDİ]]," ")</f>
        <v xml:space="preserve"> </v>
      </c>
      <c r="U363" s="63" t="str">
        <f t="shared" si="37"/>
        <v xml:space="preserve"> </v>
      </c>
      <c r="V363" s="63"/>
      <c r="W363" s="63" t="str">
        <f t="shared" si="36"/>
        <v xml:space="preserve"> </v>
      </c>
      <c r="X363" s="13">
        <f t="shared" si="38"/>
        <v>24</v>
      </c>
      <c r="Y363" s="14">
        <f t="shared" si="39"/>
        <v>0</v>
      </c>
      <c r="Z363" s="63" t="str">
        <f t="shared" si="40"/>
        <v xml:space="preserve"> </v>
      </c>
      <c r="AA363" s="63" t="str">
        <f t="shared" si="41"/>
        <v xml:space="preserve"> </v>
      </c>
    </row>
    <row r="364" spans="3:27">
      <c r="C364" s="10" t="str">
        <f>IFERROR(VLOOKUP(Tablo5[[#This Row],[ÜRÜN KODU]],'YMKODLARI '!$A$1:$K$348,2,0)," ")</f>
        <v xml:space="preserve"> </v>
      </c>
      <c r="E364" s="63"/>
      <c r="H364" s="66" t="str">
        <f>IFERROR(VLOOKUP(Tablo5[[#This Row],[ÜRÜN KODU]],'YMKODLARI '!$A$1:$K$348,3,0)," ")</f>
        <v xml:space="preserve"> </v>
      </c>
      <c r="I364" s="66" t="str">
        <f>IFERROR(VLOOKUP(Tablo5[[#This Row],[ÜRÜN KODU]],'YMKODLARI '!$A$1:$K$348,4,0)," ")</f>
        <v xml:space="preserve"> </v>
      </c>
      <c r="J364" s="63"/>
      <c r="K364" s="66" t="str">
        <f>IFERROR(VLOOKUP(Tablo5[[#This Row],[ÜRÜN KODU]],'YMKODLARI '!$A$1:$K$348,9,0)," ")</f>
        <v xml:space="preserve"> </v>
      </c>
      <c r="L364" s="63" t="str">
        <f>IFERROR(VLOOKUP(Tablo5[[#This Row],[BOYA KODU]],Tablo14[#All],4,0)," ")</f>
        <v xml:space="preserve"> </v>
      </c>
      <c r="M364" s="63" t="str">
        <f>IFERROR(VLOOKUP(Tablo5[[#This Row],[BOYA KODU]],Tablo14[#All],6,0)," ")</f>
        <v xml:space="preserve"> </v>
      </c>
      <c r="N364" s="63" t="str">
        <f t="shared" si="35"/>
        <v xml:space="preserve"> </v>
      </c>
      <c r="O364" s="66" t="str">
        <f>IFERROR(VLOOKUP(Tablo5[[#This Row],[ÜRÜN KODU]],'YMKODLARI '!$A$1:$K$348,8,0)," ")</f>
        <v xml:space="preserve"> </v>
      </c>
      <c r="P364" s="63" t="str">
        <f>IFERROR(VLOOKUP(Tablo5[[#This Row],[HAMMADDE KODU]],Tablo1[#All],3,0)," ")</f>
        <v xml:space="preserve"> </v>
      </c>
      <c r="Q364" s="63" t="str">
        <f>IFERROR(VLOOKUP(Tablo5[[#This Row],[HAMMADDE KODU]],Tablo1[#All],4,0)," ")</f>
        <v xml:space="preserve"> </v>
      </c>
      <c r="R364" s="66" t="str">
        <f>IFERROR(VLOOKUP(Tablo5[[#This Row],[ÜRÜN KODU]],'YMKODLARI '!$A$1:$K$348,5,0)," ")</f>
        <v xml:space="preserve"> </v>
      </c>
      <c r="S364" s="66" t="str">
        <f>IFERROR(VLOOKUP(Tablo5[[#This Row],[ÜRÜN KODU]],'YMKODLARI '!$A$1:$K$348,6,0)," ")</f>
        <v xml:space="preserve"> </v>
      </c>
      <c r="T364" s="63" t="str">
        <f>IFERROR(Tablo5[[#This Row],[YOLLUK HARİÇ BASKI GRAMI]]/Tablo5[[#This Row],[KALIP GÖZ ADEDİ]]," ")</f>
        <v xml:space="preserve"> </v>
      </c>
      <c r="U364" s="63" t="str">
        <f t="shared" si="37"/>
        <v xml:space="preserve"> </v>
      </c>
      <c r="V364" s="63"/>
      <c r="W364" s="63" t="str">
        <f t="shared" si="36"/>
        <v xml:space="preserve"> </v>
      </c>
      <c r="X364" s="13">
        <f t="shared" si="38"/>
        <v>24</v>
      </c>
      <c r="Y364" s="14">
        <f t="shared" si="39"/>
        <v>0</v>
      </c>
      <c r="Z364" s="63" t="str">
        <f t="shared" si="40"/>
        <v xml:space="preserve"> </v>
      </c>
      <c r="AA364" s="63" t="str">
        <f t="shared" si="41"/>
        <v xml:space="preserve"> </v>
      </c>
    </row>
    <row r="365" spans="3:27">
      <c r="C365" s="10" t="str">
        <f>IFERROR(VLOOKUP(Tablo5[[#This Row],[ÜRÜN KODU]],'YMKODLARI '!$A$1:$K$348,2,0)," ")</f>
        <v xml:space="preserve"> </v>
      </c>
      <c r="E365" s="63"/>
      <c r="H365" s="66" t="str">
        <f>IFERROR(VLOOKUP(Tablo5[[#This Row],[ÜRÜN KODU]],'YMKODLARI '!$A$1:$K$348,3,0)," ")</f>
        <v xml:space="preserve"> </v>
      </c>
      <c r="I365" s="66" t="str">
        <f>IFERROR(VLOOKUP(Tablo5[[#This Row],[ÜRÜN KODU]],'YMKODLARI '!$A$1:$K$348,4,0)," ")</f>
        <v xml:space="preserve"> </v>
      </c>
      <c r="J365" s="63"/>
      <c r="K365" s="66" t="str">
        <f>IFERROR(VLOOKUP(Tablo5[[#This Row],[ÜRÜN KODU]],'YMKODLARI '!$A$1:$K$348,9,0)," ")</f>
        <v xml:space="preserve"> </v>
      </c>
      <c r="L365" s="63" t="str">
        <f>IFERROR(VLOOKUP(Tablo5[[#This Row],[BOYA KODU]],Tablo14[#All],4,0)," ")</f>
        <v xml:space="preserve"> </v>
      </c>
      <c r="M365" s="63" t="str">
        <f>IFERROR(VLOOKUP(Tablo5[[#This Row],[BOYA KODU]],Tablo14[#All],6,0)," ")</f>
        <v xml:space="preserve"> </v>
      </c>
      <c r="N365" s="63" t="str">
        <f t="shared" si="35"/>
        <v xml:space="preserve"> </v>
      </c>
      <c r="O365" s="66" t="str">
        <f>IFERROR(VLOOKUP(Tablo5[[#This Row],[ÜRÜN KODU]],'YMKODLARI '!$A$1:$K$348,8,0)," ")</f>
        <v xml:space="preserve"> </v>
      </c>
      <c r="P365" s="63" t="str">
        <f>IFERROR(VLOOKUP(Tablo5[[#This Row],[HAMMADDE KODU]],Tablo1[#All],3,0)," ")</f>
        <v xml:space="preserve"> </v>
      </c>
      <c r="Q365" s="63" t="str">
        <f>IFERROR(VLOOKUP(Tablo5[[#This Row],[HAMMADDE KODU]],Tablo1[#All],4,0)," ")</f>
        <v xml:space="preserve"> </v>
      </c>
      <c r="R365" s="66" t="str">
        <f>IFERROR(VLOOKUP(Tablo5[[#This Row],[ÜRÜN KODU]],'YMKODLARI '!$A$1:$K$348,5,0)," ")</f>
        <v xml:space="preserve"> </v>
      </c>
      <c r="S365" s="66" t="str">
        <f>IFERROR(VLOOKUP(Tablo5[[#This Row],[ÜRÜN KODU]],'YMKODLARI '!$A$1:$K$348,6,0)," ")</f>
        <v xml:space="preserve"> </v>
      </c>
      <c r="T365" s="63" t="str">
        <f>IFERROR(Tablo5[[#This Row],[YOLLUK HARİÇ BASKI GRAMI]]/Tablo5[[#This Row],[KALIP GÖZ ADEDİ]]," ")</f>
        <v xml:space="preserve"> </v>
      </c>
      <c r="U365" s="63" t="str">
        <f t="shared" si="37"/>
        <v xml:space="preserve"> </v>
      </c>
      <c r="V365" s="63"/>
      <c r="W365" s="63" t="str">
        <f t="shared" si="36"/>
        <v xml:space="preserve"> </v>
      </c>
      <c r="X365" s="13">
        <f t="shared" si="38"/>
        <v>24</v>
      </c>
      <c r="Y365" s="14">
        <f t="shared" si="39"/>
        <v>0</v>
      </c>
      <c r="Z365" s="63" t="str">
        <f t="shared" si="40"/>
        <v xml:space="preserve"> </v>
      </c>
      <c r="AA365" s="63" t="str">
        <f t="shared" si="41"/>
        <v xml:space="preserve"> </v>
      </c>
    </row>
    <row r="366" spans="3:27">
      <c r="C366" s="10" t="str">
        <f>IFERROR(VLOOKUP(Tablo5[[#This Row],[ÜRÜN KODU]],'YMKODLARI '!$A$1:$K$348,2,0)," ")</f>
        <v xml:space="preserve"> </v>
      </c>
      <c r="E366" s="63"/>
      <c r="H366" s="66" t="str">
        <f>IFERROR(VLOOKUP(Tablo5[[#This Row],[ÜRÜN KODU]],'YMKODLARI '!$A$1:$K$348,3,0)," ")</f>
        <v xml:space="preserve"> </v>
      </c>
      <c r="I366" s="66" t="str">
        <f>IFERROR(VLOOKUP(Tablo5[[#This Row],[ÜRÜN KODU]],'YMKODLARI '!$A$1:$K$348,4,0)," ")</f>
        <v xml:space="preserve"> </v>
      </c>
      <c r="J366" s="63"/>
      <c r="K366" s="66" t="str">
        <f>IFERROR(VLOOKUP(Tablo5[[#This Row],[ÜRÜN KODU]],'YMKODLARI '!$A$1:$K$348,9,0)," ")</f>
        <v xml:space="preserve"> </v>
      </c>
      <c r="L366" s="63" t="str">
        <f>IFERROR(VLOOKUP(Tablo5[[#This Row],[BOYA KODU]],Tablo14[#All],4,0)," ")</f>
        <v xml:space="preserve"> </v>
      </c>
      <c r="M366" s="63" t="str">
        <f>IFERROR(VLOOKUP(Tablo5[[#This Row],[BOYA KODU]],Tablo14[#All],6,0)," ")</f>
        <v xml:space="preserve"> </v>
      </c>
      <c r="N366" s="63" t="str">
        <f t="shared" si="35"/>
        <v xml:space="preserve"> </v>
      </c>
      <c r="O366" s="66" t="str">
        <f>IFERROR(VLOOKUP(Tablo5[[#This Row],[ÜRÜN KODU]],'YMKODLARI '!$A$1:$K$348,8,0)," ")</f>
        <v xml:space="preserve"> </v>
      </c>
      <c r="P366" s="63" t="str">
        <f>IFERROR(VLOOKUP(Tablo5[[#This Row],[HAMMADDE KODU]],Tablo1[#All],3,0)," ")</f>
        <v xml:space="preserve"> </v>
      </c>
      <c r="Q366" s="63" t="str">
        <f>IFERROR(VLOOKUP(Tablo5[[#This Row],[HAMMADDE KODU]],Tablo1[#All],4,0)," ")</f>
        <v xml:space="preserve"> </v>
      </c>
      <c r="R366" s="66" t="str">
        <f>IFERROR(VLOOKUP(Tablo5[[#This Row],[ÜRÜN KODU]],'YMKODLARI '!$A$1:$K$348,5,0)," ")</f>
        <v xml:space="preserve"> </v>
      </c>
      <c r="S366" s="66" t="str">
        <f>IFERROR(VLOOKUP(Tablo5[[#This Row],[ÜRÜN KODU]],'YMKODLARI '!$A$1:$K$348,6,0)," ")</f>
        <v xml:space="preserve"> </v>
      </c>
      <c r="T366" s="63" t="str">
        <f>IFERROR(Tablo5[[#This Row],[YOLLUK HARİÇ BASKI GRAMI]]/Tablo5[[#This Row],[KALIP GÖZ ADEDİ]]," ")</f>
        <v xml:space="preserve"> </v>
      </c>
      <c r="U366" s="63" t="str">
        <f t="shared" si="37"/>
        <v xml:space="preserve"> </v>
      </c>
      <c r="V366" s="63"/>
      <c r="W366" s="63" t="str">
        <f t="shared" si="36"/>
        <v xml:space="preserve"> </v>
      </c>
      <c r="X366" s="13">
        <f t="shared" si="38"/>
        <v>24</v>
      </c>
      <c r="Y366" s="14">
        <f t="shared" si="39"/>
        <v>0</v>
      </c>
      <c r="Z366" s="63" t="str">
        <f t="shared" si="40"/>
        <v xml:space="preserve"> </v>
      </c>
      <c r="AA366" s="63" t="str">
        <f t="shared" si="41"/>
        <v xml:space="preserve"> </v>
      </c>
    </row>
    <row r="367" spans="3:27">
      <c r="C367" s="10" t="str">
        <f>IFERROR(VLOOKUP(Tablo5[[#This Row],[ÜRÜN KODU]],'YMKODLARI '!$A$1:$K$348,2,0)," ")</f>
        <v xml:space="preserve"> </v>
      </c>
      <c r="E367" s="63"/>
      <c r="H367" s="66" t="str">
        <f>IFERROR(VLOOKUP(Tablo5[[#This Row],[ÜRÜN KODU]],'YMKODLARI '!$A$1:$K$348,3,0)," ")</f>
        <v xml:space="preserve"> </v>
      </c>
      <c r="I367" s="66" t="str">
        <f>IFERROR(VLOOKUP(Tablo5[[#This Row],[ÜRÜN KODU]],'YMKODLARI '!$A$1:$K$348,4,0)," ")</f>
        <v xml:space="preserve"> </v>
      </c>
      <c r="J367" s="63"/>
      <c r="K367" s="66" t="str">
        <f>IFERROR(VLOOKUP(Tablo5[[#This Row],[ÜRÜN KODU]],'YMKODLARI '!$A$1:$K$348,9,0)," ")</f>
        <v xml:space="preserve"> </v>
      </c>
      <c r="L367" s="63" t="str">
        <f>IFERROR(VLOOKUP(Tablo5[[#This Row],[BOYA KODU]],Tablo14[#All],4,0)," ")</f>
        <v xml:space="preserve"> </v>
      </c>
      <c r="M367" s="63" t="str">
        <f>IFERROR(VLOOKUP(Tablo5[[#This Row],[BOYA KODU]],Tablo14[#All],6,0)," ")</f>
        <v xml:space="preserve"> </v>
      </c>
      <c r="N367" s="63" t="str">
        <f t="shared" si="35"/>
        <v xml:space="preserve"> </v>
      </c>
      <c r="O367" s="66" t="str">
        <f>IFERROR(VLOOKUP(Tablo5[[#This Row],[ÜRÜN KODU]],'YMKODLARI '!$A$1:$K$348,8,0)," ")</f>
        <v xml:space="preserve"> </v>
      </c>
      <c r="P367" s="63" t="str">
        <f>IFERROR(VLOOKUP(Tablo5[[#This Row],[HAMMADDE KODU]],Tablo1[#All],3,0)," ")</f>
        <v xml:space="preserve"> </v>
      </c>
      <c r="Q367" s="63" t="str">
        <f>IFERROR(VLOOKUP(Tablo5[[#This Row],[HAMMADDE KODU]],Tablo1[#All],4,0)," ")</f>
        <v xml:space="preserve"> </v>
      </c>
      <c r="R367" s="66" t="str">
        <f>IFERROR(VLOOKUP(Tablo5[[#This Row],[ÜRÜN KODU]],'YMKODLARI '!$A$1:$K$348,5,0)," ")</f>
        <v xml:space="preserve"> </v>
      </c>
      <c r="S367" s="66" t="str">
        <f>IFERROR(VLOOKUP(Tablo5[[#This Row],[ÜRÜN KODU]],'YMKODLARI '!$A$1:$K$348,6,0)," ")</f>
        <v xml:space="preserve"> </v>
      </c>
      <c r="T367" s="63" t="str">
        <f>IFERROR(Tablo5[[#This Row],[YOLLUK HARİÇ BASKI GRAMI]]/Tablo5[[#This Row],[KALIP GÖZ ADEDİ]]," ")</f>
        <v xml:space="preserve"> </v>
      </c>
      <c r="U367" s="63" t="str">
        <f t="shared" si="37"/>
        <v xml:space="preserve"> </v>
      </c>
      <c r="V367" s="63"/>
      <c r="W367" s="63" t="str">
        <f t="shared" si="36"/>
        <v xml:space="preserve"> </v>
      </c>
      <c r="X367" s="13">
        <f t="shared" si="38"/>
        <v>24</v>
      </c>
      <c r="Y367" s="14">
        <f t="shared" si="39"/>
        <v>0</v>
      </c>
      <c r="Z367" s="63" t="str">
        <f t="shared" si="40"/>
        <v xml:space="preserve"> </v>
      </c>
      <c r="AA367" s="63" t="str">
        <f t="shared" si="41"/>
        <v xml:space="preserve"> </v>
      </c>
    </row>
    <row r="368" spans="3:27">
      <c r="C368" s="10" t="str">
        <f>IFERROR(VLOOKUP(Tablo5[[#This Row],[ÜRÜN KODU]],'YMKODLARI '!$A$1:$K$348,2,0)," ")</f>
        <v xml:space="preserve"> </v>
      </c>
      <c r="E368" s="63"/>
      <c r="H368" s="66" t="str">
        <f>IFERROR(VLOOKUP(Tablo5[[#This Row],[ÜRÜN KODU]],'YMKODLARI '!$A$1:$K$348,3,0)," ")</f>
        <v xml:space="preserve"> </v>
      </c>
      <c r="I368" s="66" t="str">
        <f>IFERROR(VLOOKUP(Tablo5[[#This Row],[ÜRÜN KODU]],'YMKODLARI '!$A$1:$K$348,4,0)," ")</f>
        <v xml:space="preserve"> </v>
      </c>
      <c r="J368" s="63"/>
      <c r="K368" s="66" t="str">
        <f>IFERROR(VLOOKUP(Tablo5[[#This Row],[ÜRÜN KODU]],'YMKODLARI '!$A$1:$K$348,9,0)," ")</f>
        <v xml:space="preserve"> </v>
      </c>
      <c r="L368" s="63" t="str">
        <f>IFERROR(VLOOKUP(Tablo5[[#This Row],[BOYA KODU]],Tablo14[#All],4,0)," ")</f>
        <v xml:space="preserve"> </v>
      </c>
      <c r="M368" s="63" t="str">
        <f>IFERROR(VLOOKUP(Tablo5[[#This Row],[BOYA KODU]],Tablo14[#All],6,0)," ")</f>
        <v xml:space="preserve"> </v>
      </c>
      <c r="N368" s="63" t="str">
        <f t="shared" si="35"/>
        <v xml:space="preserve"> </v>
      </c>
      <c r="O368" s="66" t="str">
        <f>IFERROR(VLOOKUP(Tablo5[[#This Row],[ÜRÜN KODU]],'YMKODLARI '!$A$1:$K$348,8,0)," ")</f>
        <v xml:space="preserve"> </v>
      </c>
      <c r="P368" s="63" t="str">
        <f>IFERROR(VLOOKUP(Tablo5[[#This Row],[HAMMADDE KODU]],Tablo1[#All],3,0)," ")</f>
        <v xml:space="preserve"> </v>
      </c>
      <c r="Q368" s="63" t="str">
        <f>IFERROR(VLOOKUP(Tablo5[[#This Row],[HAMMADDE KODU]],Tablo1[#All],4,0)," ")</f>
        <v xml:space="preserve"> </v>
      </c>
      <c r="R368" s="66" t="str">
        <f>IFERROR(VLOOKUP(Tablo5[[#This Row],[ÜRÜN KODU]],'YMKODLARI '!$A$1:$K$348,5,0)," ")</f>
        <v xml:space="preserve"> </v>
      </c>
      <c r="S368" s="66" t="str">
        <f>IFERROR(VLOOKUP(Tablo5[[#This Row],[ÜRÜN KODU]],'YMKODLARI '!$A$1:$K$348,6,0)," ")</f>
        <v xml:space="preserve"> </v>
      </c>
      <c r="T368" s="63" t="str">
        <f>IFERROR(Tablo5[[#This Row],[YOLLUK HARİÇ BASKI GRAMI]]/Tablo5[[#This Row],[KALIP GÖZ ADEDİ]]," ")</f>
        <v xml:space="preserve"> </v>
      </c>
      <c r="U368" s="63" t="str">
        <f t="shared" si="37"/>
        <v xml:space="preserve"> </v>
      </c>
      <c r="V368" s="63"/>
      <c r="W368" s="63" t="str">
        <f t="shared" si="36"/>
        <v xml:space="preserve"> </v>
      </c>
      <c r="X368" s="13">
        <f t="shared" si="38"/>
        <v>24</v>
      </c>
      <c r="Y368" s="14">
        <f t="shared" si="39"/>
        <v>0</v>
      </c>
      <c r="Z368" s="63" t="str">
        <f t="shared" si="40"/>
        <v xml:space="preserve"> </v>
      </c>
      <c r="AA368" s="63" t="str">
        <f t="shared" si="41"/>
        <v xml:space="preserve"> </v>
      </c>
    </row>
    <row r="369" spans="3:27">
      <c r="C369" s="10" t="str">
        <f>IFERROR(VLOOKUP(Tablo5[[#This Row],[ÜRÜN KODU]],'YMKODLARI '!$A$1:$K$348,2,0)," ")</f>
        <v xml:space="preserve"> </v>
      </c>
      <c r="E369" s="63"/>
      <c r="H369" s="66" t="str">
        <f>IFERROR(VLOOKUP(Tablo5[[#This Row],[ÜRÜN KODU]],'YMKODLARI '!$A$1:$K$348,3,0)," ")</f>
        <v xml:space="preserve"> </v>
      </c>
      <c r="I369" s="66" t="str">
        <f>IFERROR(VLOOKUP(Tablo5[[#This Row],[ÜRÜN KODU]],'YMKODLARI '!$A$1:$K$348,4,0)," ")</f>
        <v xml:space="preserve"> </v>
      </c>
      <c r="J369" s="63"/>
      <c r="K369" s="66" t="str">
        <f>IFERROR(VLOOKUP(Tablo5[[#This Row],[ÜRÜN KODU]],'YMKODLARI '!$A$1:$K$348,9,0)," ")</f>
        <v xml:space="preserve"> </v>
      </c>
      <c r="L369" s="63" t="str">
        <f>IFERROR(VLOOKUP(Tablo5[[#This Row],[BOYA KODU]],Tablo14[#All],4,0)," ")</f>
        <v xml:space="preserve"> </v>
      </c>
      <c r="M369" s="63" t="str">
        <f>IFERROR(VLOOKUP(Tablo5[[#This Row],[BOYA KODU]],Tablo14[#All],6,0)," ")</f>
        <v xml:space="preserve"> </v>
      </c>
      <c r="N369" s="63" t="str">
        <f t="shared" si="35"/>
        <v xml:space="preserve"> </v>
      </c>
      <c r="O369" s="66" t="str">
        <f>IFERROR(VLOOKUP(Tablo5[[#This Row],[ÜRÜN KODU]],'YMKODLARI '!$A$1:$K$348,8,0)," ")</f>
        <v xml:space="preserve"> </v>
      </c>
      <c r="P369" s="63" t="str">
        <f>IFERROR(VLOOKUP(Tablo5[[#This Row],[HAMMADDE KODU]],Tablo1[#All],3,0)," ")</f>
        <v xml:space="preserve"> </v>
      </c>
      <c r="Q369" s="63" t="str">
        <f>IFERROR(VLOOKUP(Tablo5[[#This Row],[HAMMADDE KODU]],Tablo1[#All],4,0)," ")</f>
        <v xml:space="preserve"> </v>
      </c>
      <c r="R369" s="66" t="str">
        <f>IFERROR(VLOOKUP(Tablo5[[#This Row],[ÜRÜN KODU]],'YMKODLARI '!$A$1:$K$348,5,0)," ")</f>
        <v xml:space="preserve"> </v>
      </c>
      <c r="S369" s="66" t="str">
        <f>IFERROR(VLOOKUP(Tablo5[[#This Row],[ÜRÜN KODU]],'YMKODLARI '!$A$1:$K$348,6,0)," ")</f>
        <v xml:space="preserve"> </v>
      </c>
      <c r="T369" s="63" t="str">
        <f>IFERROR(Tablo5[[#This Row],[YOLLUK HARİÇ BASKI GRAMI]]/Tablo5[[#This Row],[KALIP GÖZ ADEDİ]]," ")</f>
        <v xml:space="preserve"> </v>
      </c>
      <c r="U369" s="63" t="str">
        <f t="shared" si="37"/>
        <v xml:space="preserve"> </v>
      </c>
      <c r="V369" s="63"/>
      <c r="W369" s="63" t="str">
        <f t="shared" si="36"/>
        <v xml:space="preserve"> </v>
      </c>
      <c r="X369" s="13">
        <f t="shared" si="38"/>
        <v>24</v>
      </c>
      <c r="Y369" s="14">
        <f t="shared" si="39"/>
        <v>0</v>
      </c>
      <c r="Z369" s="63" t="str">
        <f t="shared" si="40"/>
        <v xml:space="preserve"> </v>
      </c>
      <c r="AA369" s="63" t="str">
        <f t="shared" si="41"/>
        <v xml:space="preserve"> </v>
      </c>
    </row>
    <row r="370" spans="3:27">
      <c r="C370" s="10" t="str">
        <f>IFERROR(VLOOKUP(Tablo5[[#This Row],[ÜRÜN KODU]],'YMKODLARI '!$A$1:$K$348,2,0)," ")</f>
        <v xml:space="preserve"> </v>
      </c>
      <c r="E370" s="63"/>
      <c r="H370" s="66" t="str">
        <f>IFERROR(VLOOKUP(Tablo5[[#This Row],[ÜRÜN KODU]],'YMKODLARI '!$A$1:$K$348,3,0)," ")</f>
        <v xml:space="preserve"> </v>
      </c>
      <c r="I370" s="66" t="str">
        <f>IFERROR(VLOOKUP(Tablo5[[#This Row],[ÜRÜN KODU]],'YMKODLARI '!$A$1:$K$348,4,0)," ")</f>
        <v xml:space="preserve"> </v>
      </c>
      <c r="J370" s="63"/>
      <c r="K370" s="66" t="str">
        <f>IFERROR(VLOOKUP(Tablo5[[#This Row],[ÜRÜN KODU]],'YMKODLARI '!$A$1:$K$348,9,0)," ")</f>
        <v xml:space="preserve"> </v>
      </c>
      <c r="L370" s="63" t="str">
        <f>IFERROR(VLOOKUP(Tablo5[[#This Row],[BOYA KODU]],Tablo14[#All],4,0)," ")</f>
        <v xml:space="preserve"> </v>
      </c>
      <c r="M370" s="63" t="str">
        <f>IFERROR(VLOOKUP(Tablo5[[#This Row],[BOYA KODU]],Tablo14[#All],6,0)," ")</f>
        <v xml:space="preserve"> </v>
      </c>
      <c r="N370" s="63" t="str">
        <f t="shared" si="35"/>
        <v xml:space="preserve"> </v>
      </c>
      <c r="O370" s="66" t="str">
        <f>IFERROR(VLOOKUP(Tablo5[[#This Row],[ÜRÜN KODU]],'YMKODLARI '!$A$1:$K$348,8,0)," ")</f>
        <v xml:space="preserve"> </v>
      </c>
      <c r="P370" s="63" t="str">
        <f>IFERROR(VLOOKUP(Tablo5[[#This Row],[HAMMADDE KODU]],Tablo1[#All],3,0)," ")</f>
        <v xml:space="preserve"> </v>
      </c>
      <c r="Q370" s="63" t="str">
        <f>IFERROR(VLOOKUP(Tablo5[[#This Row],[HAMMADDE KODU]],Tablo1[#All],4,0)," ")</f>
        <v xml:space="preserve"> </v>
      </c>
      <c r="R370" s="66" t="str">
        <f>IFERROR(VLOOKUP(Tablo5[[#This Row],[ÜRÜN KODU]],'YMKODLARI '!$A$1:$K$348,5,0)," ")</f>
        <v xml:space="preserve"> </v>
      </c>
      <c r="S370" s="66" t="str">
        <f>IFERROR(VLOOKUP(Tablo5[[#This Row],[ÜRÜN KODU]],'YMKODLARI '!$A$1:$K$348,6,0)," ")</f>
        <v xml:space="preserve"> </v>
      </c>
      <c r="T370" s="63" t="str">
        <f>IFERROR(Tablo5[[#This Row],[YOLLUK HARİÇ BASKI GRAMI]]/Tablo5[[#This Row],[KALIP GÖZ ADEDİ]]," ")</f>
        <v xml:space="preserve"> </v>
      </c>
      <c r="U370" s="63" t="str">
        <f t="shared" si="37"/>
        <v xml:space="preserve"> </v>
      </c>
      <c r="V370" s="63"/>
      <c r="W370" s="63" t="str">
        <f t="shared" si="36"/>
        <v xml:space="preserve"> </v>
      </c>
      <c r="X370" s="13">
        <f t="shared" si="38"/>
        <v>24</v>
      </c>
      <c r="Y370" s="14">
        <f t="shared" si="39"/>
        <v>0</v>
      </c>
      <c r="Z370" s="63" t="str">
        <f t="shared" si="40"/>
        <v xml:space="preserve"> </v>
      </c>
      <c r="AA370" s="63" t="str">
        <f t="shared" si="41"/>
        <v xml:space="preserve"> </v>
      </c>
    </row>
    <row r="371" spans="3:27">
      <c r="C371" s="10" t="str">
        <f>IFERROR(VLOOKUP(Tablo5[[#This Row],[ÜRÜN KODU]],'YMKODLARI '!$A$1:$K$348,2,0)," ")</f>
        <v xml:space="preserve"> </v>
      </c>
      <c r="E371" s="63"/>
      <c r="H371" s="66" t="str">
        <f>IFERROR(VLOOKUP(Tablo5[[#This Row],[ÜRÜN KODU]],'YMKODLARI '!$A$1:$K$348,3,0)," ")</f>
        <v xml:space="preserve"> </v>
      </c>
      <c r="I371" s="66" t="str">
        <f>IFERROR(VLOOKUP(Tablo5[[#This Row],[ÜRÜN KODU]],'YMKODLARI '!$A$1:$K$348,4,0)," ")</f>
        <v xml:space="preserve"> </v>
      </c>
      <c r="J371" s="63"/>
      <c r="K371" s="66" t="str">
        <f>IFERROR(VLOOKUP(Tablo5[[#This Row],[ÜRÜN KODU]],'YMKODLARI '!$A$1:$K$348,9,0)," ")</f>
        <v xml:space="preserve"> </v>
      </c>
      <c r="L371" s="63" t="str">
        <f>IFERROR(VLOOKUP(Tablo5[[#This Row],[BOYA KODU]],Tablo14[#All],4,0)," ")</f>
        <v xml:space="preserve"> </v>
      </c>
      <c r="M371" s="63" t="str">
        <f>IFERROR(VLOOKUP(Tablo5[[#This Row],[BOYA KODU]],Tablo14[#All],6,0)," ")</f>
        <v xml:space="preserve"> </v>
      </c>
      <c r="N371" s="63" t="str">
        <f t="shared" si="35"/>
        <v xml:space="preserve"> </v>
      </c>
      <c r="O371" s="66" t="str">
        <f>IFERROR(VLOOKUP(Tablo5[[#This Row],[ÜRÜN KODU]],'YMKODLARI '!$A$1:$K$348,8,0)," ")</f>
        <v xml:space="preserve"> </v>
      </c>
      <c r="P371" s="63" t="str">
        <f>IFERROR(VLOOKUP(Tablo5[[#This Row],[HAMMADDE KODU]],Tablo1[#All],3,0)," ")</f>
        <v xml:space="preserve"> </v>
      </c>
      <c r="Q371" s="63" t="str">
        <f>IFERROR(VLOOKUP(Tablo5[[#This Row],[HAMMADDE KODU]],Tablo1[#All],4,0)," ")</f>
        <v xml:space="preserve"> </v>
      </c>
      <c r="R371" s="66" t="str">
        <f>IFERROR(VLOOKUP(Tablo5[[#This Row],[ÜRÜN KODU]],'YMKODLARI '!$A$1:$K$348,5,0)," ")</f>
        <v xml:space="preserve"> </v>
      </c>
      <c r="S371" s="66" t="str">
        <f>IFERROR(VLOOKUP(Tablo5[[#This Row],[ÜRÜN KODU]],'YMKODLARI '!$A$1:$K$348,6,0)," ")</f>
        <v xml:space="preserve"> </v>
      </c>
      <c r="T371" s="63" t="str">
        <f>IFERROR(Tablo5[[#This Row],[YOLLUK HARİÇ BASKI GRAMI]]/Tablo5[[#This Row],[KALIP GÖZ ADEDİ]]," ")</f>
        <v xml:space="preserve"> </v>
      </c>
      <c r="U371" s="63" t="str">
        <f t="shared" si="37"/>
        <v xml:space="preserve"> </v>
      </c>
      <c r="V371" s="63"/>
      <c r="W371" s="63" t="str">
        <f t="shared" si="36"/>
        <v xml:space="preserve"> </v>
      </c>
      <c r="X371" s="13">
        <f t="shared" si="38"/>
        <v>24</v>
      </c>
      <c r="Y371" s="14">
        <f t="shared" si="39"/>
        <v>0</v>
      </c>
      <c r="Z371" s="63" t="str">
        <f t="shared" si="40"/>
        <v xml:space="preserve"> </v>
      </c>
      <c r="AA371" s="63" t="str">
        <f t="shared" si="41"/>
        <v xml:space="preserve"> </v>
      </c>
    </row>
    <row r="372" spans="3:27">
      <c r="C372" s="10" t="str">
        <f>IFERROR(VLOOKUP(Tablo5[[#This Row],[ÜRÜN KODU]],'YMKODLARI '!$A$1:$K$348,2,0)," ")</f>
        <v xml:space="preserve"> </v>
      </c>
      <c r="E372" s="63"/>
      <c r="H372" s="66" t="str">
        <f>IFERROR(VLOOKUP(Tablo5[[#This Row],[ÜRÜN KODU]],'YMKODLARI '!$A$1:$K$348,3,0)," ")</f>
        <v xml:space="preserve"> </v>
      </c>
      <c r="I372" s="66" t="str">
        <f>IFERROR(VLOOKUP(Tablo5[[#This Row],[ÜRÜN KODU]],'YMKODLARI '!$A$1:$K$348,4,0)," ")</f>
        <v xml:space="preserve"> </v>
      </c>
      <c r="J372" s="63"/>
      <c r="K372" s="66" t="str">
        <f>IFERROR(VLOOKUP(Tablo5[[#This Row],[ÜRÜN KODU]],'YMKODLARI '!$A$1:$K$348,9,0)," ")</f>
        <v xml:space="preserve"> </v>
      </c>
      <c r="L372" s="63" t="str">
        <f>IFERROR(VLOOKUP(Tablo5[[#This Row],[BOYA KODU]],Tablo14[#All],4,0)," ")</f>
        <v xml:space="preserve"> </v>
      </c>
      <c r="M372" s="63" t="str">
        <f>IFERROR(VLOOKUP(Tablo5[[#This Row],[BOYA KODU]],Tablo14[#All],6,0)," ")</f>
        <v xml:space="preserve"> </v>
      </c>
      <c r="N372" s="63" t="str">
        <f t="shared" si="35"/>
        <v xml:space="preserve"> </v>
      </c>
      <c r="O372" s="66" t="str">
        <f>IFERROR(VLOOKUP(Tablo5[[#This Row],[ÜRÜN KODU]],'YMKODLARI '!$A$1:$K$348,8,0)," ")</f>
        <v xml:space="preserve"> </v>
      </c>
      <c r="P372" s="63" t="str">
        <f>IFERROR(VLOOKUP(Tablo5[[#This Row],[HAMMADDE KODU]],Tablo1[#All],3,0)," ")</f>
        <v xml:space="preserve"> </v>
      </c>
      <c r="Q372" s="63" t="str">
        <f>IFERROR(VLOOKUP(Tablo5[[#This Row],[HAMMADDE KODU]],Tablo1[#All],4,0)," ")</f>
        <v xml:space="preserve"> </v>
      </c>
      <c r="R372" s="66" t="str">
        <f>IFERROR(VLOOKUP(Tablo5[[#This Row],[ÜRÜN KODU]],'YMKODLARI '!$A$1:$K$348,5,0)," ")</f>
        <v xml:space="preserve"> </v>
      </c>
      <c r="S372" s="66" t="str">
        <f>IFERROR(VLOOKUP(Tablo5[[#This Row],[ÜRÜN KODU]],'YMKODLARI '!$A$1:$K$348,6,0)," ")</f>
        <v xml:space="preserve"> </v>
      </c>
      <c r="T372" s="63" t="str">
        <f>IFERROR(Tablo5[[#This Row],[YOLLUK HARİÇ BASKI GRAMI]]/Tablo5[[#This Row],[KALIP GÖZ ADEDİ]]," ")</f>
        <v xml:space="preserve"> </v>
      </c>
      <c r="U372" s="63" t="str">
        <f t="shared" si="37"/>
        <v xml:space="preserve"> </v>
      </c>
      <c r="V372" s="63"/>
      <c r="W372" s="63" t="str">
        <f t="shared" si="36"/>
        <v xml:space="preserve"> </v>
      </c>
      <c r="X372" s="13">
        <f t="shared" si="38"/>
        <v>24</v>
      </c>
      <c r="Y372" s="14">
        <f t="shared" si="39"/>
        <v>0</v>
      </c>
      <c r="Z372" s="63" t="str">
        <f t="shared" si="40"/>
        <v xml:space="preserve"> </v>
      </c>
      <c r="AA372" s="63" t="str">
        <f t="shared" si="41"/>
        <v xml:space="preserve"> </v>
      </c>
    </row>
    <row r="373" spans="3:27">
      <c r="C373" s="10" t="str">
        <f>IFERROR(VLOOKUP(Tablo5[[#This Row],[ÜRÜN KODU]],'YMKODLARI '!$A$1:$K$348,2,0)," ")</f>
        <v xml:space="preserve"> </v>
      </c>
      <c r="E373" s="63"/>
      <c r="H373" s="66" t="str">
        <f>IFERROR(VLOOKUP(Tablo5[[#This Row],[ÜRÜN KODU]],'YMKODLARI '!$A$1:$K$348,3,0)," ")</f>
        <v xml:space="preserve"> </v>
      </c>
      <c r="I373" s="66" t="str">
        <f>IFERROR(VLOOKUP(Tablo5[[#This Row],[ÜRÜN KODU]],'YMKODLARI '!$A$1:$K$348,4,0)," ")</f>
        <v xml:space="preserve"> </v>
      </c>
      <c r="J373" s="63"/>
      <c r="K373" s="66" t="str">
        <f>IFERROR(VLOOKUP(Tablo5[[#This Row],[ÜRÜN KODU]],'YMKODLARI '!$A$1:$K$348,9,0)," ")</f>
        <v xml:space="preserve"> </v>
      </c>
      <c r="L373" s="63" t="str">
        <f>IFERROR(VLOOKUP(Tablo5[[#This Row],[BOYA KODU]],Tablo14[#All],4,0)," ")</f>
        <v xml:space="preserve"> </v>
      </c>
      <c r="M373" s="63" t="str">
        <f>IFERROR(VLOOKUP(Tablo5[[#This Row],[BOYA KODU]],Tablo14[#All],6,0)," ")</f>
        <v xml:space="preserve"> </v>
      </c>
      <c r="N373" s="63" t="str">
        <f t="shared" si="35"/>
        <v xml:space="preserve"> </v>
      </c>
      <c r="O373" s="66" t="str">
        <f>IFERROR(VLOOKUP(Tablo5[[#This Row],[ÜRÜN KODU]],'YMKODLARI '!$A$1:$K$348,8,0)," ")</f>
        <v xml:space="preserve"> </v>
      </c>
      <c r="P373" s="63" t="str">
        <f>IFERROR(VLOOKUP(Tablo5[[#This Row],[HAMMADDE KODU]],Tablo1[#All],3,0)," ")</f>
        <v xml:space="preserve"> </v>
      </c>
      <c r="Q373" s="63" t="str">
        <f>IFERROR(VLOOKUP(Tablo5[[#This Row],[HAMMADDE KODU]],Tablo1[#All],4,0)," ")</f>
        <v xml:space="preserve"> </v>
      </c>
      <c r="R373" s="66" t="str">
        <f>IFERROR(VLOOKUP(Tablo5[[#This Row],[ÜRÜN KODU]],'YMKODLARI '!$A$1:$K$348,5,0)," ")</f>
        <v xml:space="preserve"> </v>
      </c>
      <c r="S373" s="66" t="str">
        <f>IFERROR(VLOOKUP(Tablo5[[#This Row],[ÜRÜN KODU]],'YMKODLARI '!$A$1:$K$348,6,0)," ")</f>
        <v xml:space="preserve"> </v>
      </c>
      <c r="T373" s="63" t="str">
        <f>IFERROR(Tablo5[[#This Row],[YOLLUK HARİÇ BASKI GRAMI]]/Tablo5[[#This Row],[KALIP GÖZ ADEDİ]]," ")</f>
        <v xml:space="preserve"> </v>
      </c>
      <c r="U373" s="63" t="str">
        <f t="shared" si="37"/>
        <v xml:space="preserve"> </v>
      </c>
      <c r="V373" s="63"/>
      <c r="W373" s="63" t="str">
        <f t="shared" si="36"/>
        <v xml:space="preserve"> </v>
      </c>
      <c r="X373" s="13">
        <f t="shared" si="38"/>
        <v>24</v>
      </c>
      <c r="Y373" s="14">
        <f t="shared" si="39"/>
        <v>0</v>
      </c>
      <c r="Z373" s="63" t="str">
        <f t="shared" si="40"/>
        <v xml:space="preserve"> </v>
      </c>
      <c r="AA373" s="63" t="str">
        <f t="shared" si="41"/>
        <v xml:space="preserve"> </v>
      </c>
    </row>
    <row r="374" spans="3:27">
      <c r="C374" s="10" t="str">
        <f>IFERROR(VLOOKUP(Tablo5[[#This Row],[ÜRÜN KODU]],'YMKODLARI '!$A$1:$K$348,2,0)," ")</f>
        <v xml:space="preserve"> </v>
      </c>
      <c r="E374" s="63"/>
      <c r="H374" s="66" t="str">
        <f>IFERROR(VLOOKUP(Tablo5[[#This Row],[ÜRÜN KODU]],'YMKODLARI '!$A$1:$K$348,3,0)," ")</f>
        <v xml:space="preserve"> </v>
      </c>
      <c r="I374" s="66" t="str">
        <f>IFERROR(VLOOKUP(Tablo5[[#This Row],[ÜRÜN KODU]],'YMKODLARI '!$A$1:$K$348,4,0)," ")</f>
        <v xml:space="preserve"> </v>
      </c>
      <c r="J374" s="63"/>
      <c r="K374" s="66" t="str">
        <f>IFERROR(VLOOKUP(Tablo5[[#This Row],[ÜRÜN KODU]],'YMKODLARI '!$A$1:$K$348,9,0)," ")</f>
        <v xml:space="preserve"> </v>
      </c>
      <c r="L374" s="63" t="str">
        <f>IFERROR(VLOOKUP(Tablo5[[#This Row],[BOYA KODU]],Tablo14[#All],4,0)," ")</f>
        <v xml:space="preserve"> </v>
      </c>
      <c r="M374" s="63" t="str">
        <f>IFERROR(VLOOKUP(Tablo5[[#This Row],[BOYA KODU]],Tablo14[#All],6,0)," ")</f>
        <v xml:space="preserve"> </v>
      </c>
      <c r="N374" s="63" t="str">
        <f t="shared" si="35"/>
        <v xml:space="preserve"> </v>
      </c>
      <c r="O374" s="66" t="str">
        <f>IFERROR(VLOOKUP(Tablo5[[#This Row],[ÜRÜN KODU]],'YMKODLARI '!$A$1:$K$348,8,0)," ")</f>
        <v xml:space="preserve"> </v>
      </c>
      <c r="P374" s="63" t="str">
        <f>IFERROR(VLOOKUP(Tablo5[[#This Row],[HAMMADDE KODU]],Tablo1[#All],3,0)," ")</f>
        <v xml:space="preserve"> </v>
      </c>
      <c r="Q374" s="63" t="str">
        <f>IFERROR(VLOOKUP(Tablo5[[#This Row],[HAMMADDE KODU]],Tablo1[#All],4,0)," ")</f>
        <v xml:space="preserve"> </v>
      </c>
      <c r="R374" s="66" t="str">
        <f>IFERROR(VLOOKUP(Tablo5[[#This Row],[ÜRÜN KODU]],'YMKODLARI '!$A$1:$K$348,5,0)," ")</f>
        <v xml:space="preserve"> </v>
      </c>
      <c r="S374" s="66" t="str">
        <f>IFERROR(VLOOKUP(Tablo5[[#This Row],[ÜRÜN KODU]],'YMKODLARI '!$A$1:$K$348,6,0)," ")</f>
        <v xml:space="preserve"> </v>
      </c>
      <c r="T374" s="63" t="str">
        <f>IFERROR(Tablo5[[#This Row],[YOLLUK HARİÇ BASKI GRAMI]]/Tablo5[[#This Row],[KALIP GÖZ ADEDİ]]," ")</f>
        <v xml:space="preserve"> </v>
      </c>
      <c r="U374" s="63" t="str">
        <f t="shared" si="37"/>
        <v xml:space="preserve"> </v>
      </c>
      <c r="V374" s="63"/>
      <c r="W374" s="63" t="str">
        <f t="shared" si="36"/>
        <v xml:space="preserve"> </v>
      </c>
      <c r="X374" s="13">
        <f t="shared" si="38"/>
        <v>24</v>
      </c>
      <c r="Y374" s="14">
        <f t="shared" si="39"/>
        <v>0</v>
      </c>
      <c r="Z374" s="63" t="str">
        <f t="shared" si="40"/>
        <v xml:space="preserve"> </v>
      </c>
      <c r="AA374" s="63" t="str">
        <f t="shared" si="41"/>
        <v xml:space="preserve"> </v>
      </c>
    </row>
    <row r="375" spans="3:27">
      <c r="C375" s="10" t="str">
        <f>IFERROR(VLOOKUP(Tablo5[[#This Row],[ÜRÜN KODU]],'YMKODLARI '!$A$1:$K$348,2,0)," ")</f>
        <v xml:space="preserve"> </v>
      </c>
      <c r="E375" s="63"/>
      <c r="H375" s="66" t="str">
        <f>IFERROR(VLOOKUP(Tablo5[[#This Row],[ÜRÜN KODU]],'YMKODLARI '!$A$1:$K$348,3,0)," ")</f>
        <v xml:space="preserve"> </v>
      </c>
      <c r="I375" s="66" t="str">
        <f>IFERROR(VLOOKUP(Tablo5[[#This Row],[ÜRÜN KODU]],'YMKODLARI '!$A$1:$K$348,4,0)," ")</f>
        <v xml:space="preserve"> </v>
      </c>
      <c r="J375" s="63"/>
      <c r="K375" s="66" t="str">
        <f>IFERROR(VLOOKUP(Tablo5[[#This Row],[ÜRÜN KODU]],'YMKODLARI '!$A$1:$K$348,9,0)," ")</f>
        <v xml:space="preserve"> </v>
      </c>
      <c r="L375" s="63" t="str">
        <f>IFERROR(VLOOKUP(Tablo5[[#This Row],[BOYA KODU]],Tablo14[#All],4,0)," ")</f>
        <v xml:space="preserve"> </v>
      </c>
      <c r="M375" s="63" t="str">
        <f>IFERROR(VLOOKUP(Tablo5[[#This Row],[BOYA KODU]],Tablo14[#All],6,0)," ")</f>
        <v xml:space="preserve"> </v>
      </c>
      <c r="N375" s="63" t="str">
        <f t="shared" si="35"/>
        <v xml:space="preserve"> </v>
      </c>
      <c r="O375" s="66" t="str">
        <f>IFERROR(VLOOKUP(Tablo5[[#This Row],[ÜRÜN KODU]],'YMKODLARI '!$A$1:$K$348,8,0)," ")</f>
        <v xml:space="preserve"> </v>
      </c>
      <c r="P375" s="63" t="str">
        <f>IFERROR(VLOOKUP(Tablo5[[#This Row],[HAMMADDE KODU]],Tablo1[#All],3,0)," ")</f>
        <v xml:space="preserve"> </v>
      </c>
      <c r="Q375" s="63" t="str">
        <f>IFERROR(VLOOKUP(Tablo5[[#This Row],[HAMMADDE KODU]],Tablo1[#All],4,0)," ")</f>
        <v xml:space="preserve"> </v>
      </c>
      <c r="R375" s="66" t="str">
        <f>IFERROR(VLOOKUP(Tablo5[[#This Row],[ÜRÜN KODU]],'YMKODLARI '!$A$1:$K$348,5,0)," ")</f>
        <v xml:space="preserve"> </v>
      </c>
      <c r="S375" s="66" t="str">
        <f>IFERROR(VLOOKUP(Tablo5[[#This Row],[ÜRÜN KODU]],'YMKODLARI '!$A$1:$K$348,6,0)," ")</f>
        <v xml:space="preserve"> </v>
      </c>
      <c r="T375" s="63" t="str">
        <f>IFERROR(Tablo5[[#This Row],[YOLLUK HARİÇ BASKI GRAMI]]/Tablo5[[#This Row],[KALIP GÖZ ADEDİ]]," ")</f>
        <v xml:space="preserve"> </v>
      </c>
      <c r="U375" s="63" t="str">
        <f t="shared" si="37"/>
        <v xml:space="preserve"> </v>
      </c>
      <c r="V375" s="63"/>
      <c r="W375" s="63" t="str">
        <f t="shared" si="36"/>
        <v xml:space="preserve"> </v>
      </c>
      <c r="X375" s="13">
        <f t="shared" si="38"/>
        <v>24</v>
      </c>
      <c r="Y375" s="14">
        <f t="shared" si="39"/>
        <v>0</v>
      </c>
      <c r="Z375" s="63" t="str">
        <f t="shared" si="40"/>
        <v xml:space="preserve"> </v>
      </c>
      <c r="AA375" s="63" t="str">
        <f t="shared" si="41"/>
        <v xml:space="preserve"> </v>
      </c>
    </row>
    <row r="376" spans="3:27">
      <c r="C376" s="10" t="str">
        <f>IFERROR(VLOOKUP(Tablo5[[#This Row],[ÜRÜN KODU]],'YMKODLARI '!$A$1:$K$348,2,0)," ")</f>
        <v xml:space="preserve"> </v>
      </c>
      <c r="E376" s="63"/>
      <c r="H376" s="66" t="str">
        <f>IFERROR(VLOOKUP(Tablo5[[#This Row],[ÜRÜN KODU]],'YMKODLARI '!$A$1:$K$348,3,0)," ")</f>
        <v xml:space="preserve"> </v>
      </c>
      <c r="I376" s="66" t="str">
        <f>IFERROR(VLOOKUP(Tablo5[[#This Row],[ÜRÜN KODU]],'YMKODLARI '!$A$1:$K$348,4,0)," ")</f>
        <v xml:space="preserve"> </v>
      </c>
      <c r="J376" s="63"/>
      <c r="K376" s="66" t="str">
        <f>IFERROR(VLOOKUP(Tablo5[[#This Row],[ÜRÜN KODU]],'YMKODLARI '!$A$1:$K$348,9,0)," ")</f>
        <v xml:space="preserve"> </v>
      </c>
      <c r="L376" s="63" t="str">
        <f>IFERROR(VLOOKUP(Tablo5[[#This Row],[BOYA KODU]],Tablo14[#All],4,0)," ")</f>
        <v xml:space="preserve"> </v>
      </c>
      <c r="M376" s="63" t="str">
        <f>IFERROR(VLOOKUP(Tablo5[[#This Row],[BOYA KODU]],Tablo14[#All],6,0)," ")</f>
        <v xml:space="preserve"> </v>
      </c>
      <c r="N376" s="63" t="str">
        <f t="shared" si="35"/>
        <v xml:space="preserve"> </v>
      </c>
      <c r="O376" s="66" t="str">
        <f>IFERROR(VLOOKUP(Tablo5[[#This Row],[ÜRÜN KODU]],'YMKODLARI '!$A$1:$K$348,8,0)," ")</f>
        <v xml:space="preserve"> </v>
      </c>
      <c r="P376" s="63" t="str">
        <f>IFERROR(VLOOKUP(Tablo5[[#This Row],[HAMMADDE KODU]],Tablo1[#All],3,0)," ")</f>
        <v xml:space="preserve"> </v>
      </c>
      <c r="Q376" s="63" t="str">
        <f>IFERROR(VLOOKUP(Tablo5[[#This Row],[HAMMADDE KODU]],Tablo1[#All],4,0)," ")</f>
        <v xml:space="preserve"> </v>
      </c>
      <c r="R376" s="66" t="str">
        <f>IFERROR(VLOOKUP(Tablo5[[#This Row],[ÜRÜN KODU]],'YMKODLARI '!$A$1:$K$348,5,0)," ")</f>
        <v xml:space="preserve"> </v>
      </c>
      <c r="S376" s="66" t="str">
        <f>IFERROR(VLOOKUP(Tablo5[[#This Row],[ÜRÜN KODU]],'YMKODLARI '!$A$1:$K$348,6,0)," ")</f>
        <v xml:space="preserve"> </v>
      </c>
      <c r="T376" s="63" t="str">
        <f>IFERROR(Tablo5[[#This Row],[YOLLUK HARİÇ BASKI GRAMI]]/Tablo5[[#This Row],[KALIP GÖZ ADEDİ]]," ")</f>
        <v xml:space="preserve"> </v>
      </c>
      <c r="U376" s="63" t="str">
        <f t="shared" si="37"/>
        <v xml:space="preserve"> </v>
      </c>
      <c r="V376" s="63"/>
      <c r="W376" s="63" t="str">
        <f t="shared" si="36"/>
        <v xml:space="preserve"> </v>
      </c>
      <c r="X376" s="13">
        <f t="shared" si="38"/>
        <v>24</v>
      </c>
      <c r="Y376" s="14">
        <f t="shared" si="39"/>
        <v>0</v>
      </c>
      <c r="Z376" s="63" t="str">
        <f t="shared" si="40"/>
        <v xml:space="preserve"> </v>
      </c>
      <c r="AA376" s="63" t="str">
        <f t="shared" si="41"/>
        <v xml:space="preserve"> </v>
      </c>
    </row>
    <row r="377" spans="3:27">
      <c r="C377" s="10" t="str">
        <f>IFERROR(VLOOKUP(Tablo5[[#This Row],[ÜRÜN KODU]],'YMKODLARI '!$A$1:$K$348,2,0)," ")</f>
        <v xml:space="preserve"> </v>
      </c>
      <c r="E377" s="63"/>
      <c r="H377" s="66" t="str">
        <f>IFERROR(VLOOKUP(Tablo5[[#This Row],[ÜRÜN KODU]],'YMKODLARI '!$A$1:$K$348,3,0)," ")</f>
        <v xml:space="preserve"> </v>
      </c>
      <c r="I377" s="66" t="str">
        <f>IFERROR(VLOOKUP(Tablo5[[#This Row],[ÜRÜN KODU]],'YMKODLARI '!$A$1:$K$348,4,0)," ")</f>
        <v xml:space="preserve"> </v>
      </c>
      <c r="J377" s="63"/>
      <c r="K377" s="66" t="str">
        <f>IFERROR(VLOOKUP(Tablo5[[#This Row],[ÜRÜN KODU]],'YMKODLARI '!$A$1:$K$348,9,0)," ")</f>
        <v xml:space="preserve"> </v>
      </c>
      <c r="L377" s="63" t="str">
        <f>IFERROR(VLOOKUP(Tablo5[[#This Row],[BOYA KODU]],Tablo14[#All],4,0)," ")</f>
        <v xml:space="preserve"> </v>
      </c>
      <c r="M377" s="63" t="str">
        <f>IFERROR(VLOOKUP(Tablo5[[#This Row],[BOYA KODU]],Tablo14[#All],6,0)," ")</f>
        <v xml:space="preserve"> </v>
      </c>
      <c r="N377" s="63" t="str">
        <f t="shared" si="35"/>
        <v xml:space="preserve"> </v>
      </c>
      <c r="O377" s="66" t="str">
        <f>IFERROR(VLOOKUP(Tablo5[[#This Row],[ÜRÜN KODU]],'YMKODLARI '!$A$1:$K$348,8,0)," ")</f>
        <v xml:space="preserve"> </v>
      </c>
      <c r="P377" s="63" t="str">
        <f>IFERROR(VLOOKUP(Tablo5[[#This Row],[HAMMADDE KODU]],Tablo1[#All],3,0)," ")</f>
        <v xml:space="preserve"> </v>
      </c>
      <c r="Q377" s="63" t="str">
        <f>IFERROR(VLOOKUP(Tablo5[[#This Row],[HAMMADDE KODU]],Tablo1[#All],4,0)," ")</f>
        <v xml:space="preserve"> </v>
      </c>
      <c r="R377" s="66" t="str">
        <f>IFERROR(VLOOKUP(Tablo5[[#This Row],[ÜRÜN KODU]],'YMKODLARI '!$A$1:$K$348,5,0)," ")</f>
        <v xml:space="preserve"> </v>
      </c>
      <c r="S377" s="66" t="str">
        <f>IFERROR(VLOOKUP(Tablo5[[#This Row],[ÜRÜN KODU]],'YMKODLARI '!$A$1:$K$348,6,0)," ")</f>
        <v xml:space="preserve"> </v>
      </c>
      <c r="T377" s="63" t="str">
        <f>IFERROR(Tablo5[[#This Row],[YOLLUK HARİÇ BASKI GRAMI]]/Tablo5[[#This Row],[KALIP GÖZ ADEDİ]]," ")</f>
        <v xml:space="preserve"> </v>
      </c>
      <c r="U377" s="63" t="str">
        <f t="shared" si="37"/>
        <v xml:space="preserve"> </v>
      </c>
      <c r="V377" s="63"/>
      <c r="W377" s="63" t="str">
        <f t="shared" si="36"/>
        <v xml:space="preserve"> </v>
      </c>
      <c r="X377" s="13">
        <f t="shared" si="38"/>
        <v>24</v>
      </c>
      <c r="Y377" s="14">
        <f t="shared" si="39"/>
        <v>0</v>
      </c>
      <c r="Z377" s="63" t="str">
        <f t="shared" si="40"/>
        <v xml:space="preserve"> </v>
      </c>
      <c r="AA377" s="63" t="str">
        <f t="shared" si="41"/>
        <v xml:space="preserve"> </v>
      </c>
    </row>
    <row r="378" spans="3:27">
      <c r="C378" s="10" t="str">
        <f>IFERROR(VLOOKUP(Tablo5[[#This Row],[ÜRÜN KODU]],'YMKODLARI '!$A$1:$K$348,2,0)," ")</f>
        <v xml:space="preserve"> </v>
      </c>
      <c r="E378" s="63"/>
      <c r="H378" s="66" t="str">
        <f>IFERROR(VLOOKUP(Tablo5[[#This Row],[ÜRÜN KODU]],'YMKODLARI '!$A$1:$K$348,3,0)," ")</f>
        <v xml:space="preserve"> </v>
      </c>
      <c r="I378" s="66" t="str">
        <f>IFERROR(VLOOKUP(Tablo5[[#This Row],[ÜRÜN KODU]],'YMKODLARI '!$A$1:$K$348,4,0)," ")</f>
        <v xml:space="preserve"> </v>
      </c>
      <c r="J378" s="63"/>
      <c r="K378" s="66" t="str">
        <f>IFERROR(VLOOKUP(Tablo5[[#This Row],[ÜRÜN KODU]],'YMKODLARI '!$A$1:$K$348,9,0)," ")</f>
        <v xml:space="preserve"> </v>
      </c>
      <c r="L378" s="63" t="str">
        <f>IFERROR(VLOOKUP(Tablo5[[#This Row],[BOYA KODU]],Tablo14[#All],4,0)," ")</f>
        <v xml:space="preserve"> </v>
      </c>
      <c r="M378" s="63" t="str">
        <f>IFERROR(VLOOKUP(Tablo5[[#This Row],[BOYA KODU]],Tablo14[#All],6,0)," ")</f>
        <v xml:space="preserve"> </v>
      </c>
      <c r="N378" s="63" t="str">
        <f t="shared" si="35"/>
        <v xml:space="preserve"> </v>
      </c>
      <c r="O378" s="66" t="str">
        <f>IFERROR(VLOOKUP(Tablo5[[#This Row],[ÜRÜN KODU]],'YMKODLARI '!$A$1:$K$348,8,0)," ")</f>
        <v xml:space="preserve"> </v>
      </c>
      <c r="P378" s="63" t="str">
        <f>IFERROR(VLOOKUP(Tablo5[[#This Row],[HAMMADDE KODU]],Tablo1[#All],3,0)," ")</f>
        <v xml:space="preserve"> </v>
      </c>
      <c r="Q378" s="63" t="str">
        <f>IFERROR(VLOOKUP(Tablo5[[#This Row],[HAMMADDE KODU]],Tablo1[#All],4,0)," ")</f>
        <v xml:space="preserve"> </v>
      </c>
      <c r="R378" s="66" t="str">
        <f>IFERROR(VLOOKUP(Tablo5[[#This Row],[ÜRÜN KODU]],'YMKODLARI '!$A$1:$K$348,5,0)," ")</f>
        <v xml:space="preserve"> </v>
      </c>
      <c r="S378" s="66" t="str">
        <f>IFERROR(VLOOKUP(Tablo5[[#This Row],[ÜRÜN KODU]],'YMKODLARI '!$A$1:$K$348,6,0)," ")</f>
        <v xml:space="preserve"> </v>
      </c>
      <c r="T378" s="63" t="str">
        <f>IFERROR(Tablo5[[#This Row],[YOLLUK HARİÇ BASKI GRAMI]]/Tablo5[[#This Row],[KALIP GÖZ ADEDİ]]," ")</f>
        <v xml:space="preserve"> </v>
      </c>
      <c r="U378" s="63" t="str">
        <f t="shared" si="37"/>
        <v xml:space="preserve"> </v>
      </c>
      <c r="V378" s="63"/>
      <c r="W378" s="63" t="str">
        <f t="shared" si="36"/>
        <v xml:space="preserve"> </v>
      </c>
      <c r="X378" s="13">
        <f t="shared" si="38"/>
        <v>24</v>
      </c>
      <c r="Y378" s="14">
        <f t="shared" si="39"/>
        <v>0</v>
      </c>
      <c r="Z378" s="63" t="str">
        <f t="shared" si="40"/>
        <v xml:space="preserve"> </v>
      </c>
      <c r="AA378" s="63" t="str">
        <f t="shared" si="41"/>
        <v xml:space="preserve"> </v>
      </c>
    </row>
    <row r="379" spans="3:27">
      <c r="C379" s="10" t="str">
        <f>IFERROR(VLOOKUP(Tablo5[[#This Row],[ÜRÜN KODU]],'YMKODLARI '!$A$1:$K$348,2,0)," ")</f>
        <v xml:space="preserve"> </v>
      </c>
      <c r="E379" s="63"/>
      <c r="H379" s="66" t="str">
        <f>IFERROR(VLOOKUP(Tablo5[[#This Row],[ÜRÜN KODU]],'YMKODLARI '!$A$1:$K$348,3,0)," ")</f>
        <v xml:space="preserve"> </v>
      </c>
      <c r="I379" s="66" t="str">
        <f>IFERROR(VLOOKUP(Tablo5[[#This Row],[ÜRÜN KODU]],'YMKODLARI '!$A$1:$K$348,4,0)," ")</f>
        <v xml:space="preserve"> </v>
      </c>
      <c r="J379" s="63"/>
      <c r="K379" s="66" t="str">
        <f>IFERROR(VLOOKUP(Tablo5[[#This Row],[ÜRÜN KODU]],'YMKODLARI '!$A$1:$K$348,9,0)," ")</f>
        <v xml:space="preserve"> </v>
      </c>
      <c r="L379" s="63" t="str">
        <f>IFERROR(VLOOKUP(Tablo5[[#This Row],[BOYA KODU]],Tablo14[#All],4,0)," ")</f>
        <v xml:space="preserve"> </v>
      </c>
      <c r="M379" s="63" t="str">
        <f>IFERROR(VLOOKUP(Tablo5[[#This Row],[BOYA KODU]],Tablo14[#All],6,0)," ")</f>
        <v xml:space="preserve"> </v>
      </c>
      <c r="N379" s="63" t="str">
        <f t="shared" si="35"/>
        <v xml:space="preserve"> </v>
      </c>
      <c r="O379" s="66" t="str">
        <f>IFERROR(VLOOKUP(Tablo5[[#This Row],[ÜRÜN KODU]],'YMKODLARI '!$A$1:$K$348,8,0)," ")</f>
        <v xml:space="preserve"> </v>
      </c>
      <c r="P379" s="63" t="str">
        <f>IFERROR(VLOOKUP(Tablo5[[#This Row],[HAMMADDE KODU]],Tablo1[#All],3,0)," ")</f>
        <v xml:space="preserve"> </v>
      </c>
      <c r="Q379" s="63" t="str">
        <f>IFERROR(VLOOKUP(Tablo5[[#This Row],[HAMMADDE KODU]],Tablo1[#All],4,0)," ")</f>
        <v xml:space="preserve"> </v>
      </c>
      <c r="R379" s="66" t="str">
        <f>IFERROR(VLOOKUP(Tablo5[[#This Row],[ÜRÜN KODU]],'YMKODLARI '!$A$1:$K$348,5,0)," ")</f>
        <v xml:space="preserve"> </v>
      </c>
      <c r="S379" s="66" t="str">
        <f>IFERROR(VLOOKUP(Tablo5[[#This Row],[ÜRÜN KODU]],'YMKODLARI '!$A$1:$K$348,6,0)," ")</f>
        <v xml:space="preserve"> </v>
      </c>
      <c r="T379" s="63" t="str">
        <f>IFERROR(Tablo5[[#This Row],[YOLLUK HARİÇ BASKI GRAMI]]/Tablo5[[#This Row],[KALIP GÖZ ADEDİ]]," ")</f>
        <v xml:space="preserve"> </v>
      </c>
      <c r="U379" s="63" t="str">
        <f t="shared" si="37"/>
        <v xml:space="preserve"> </v>
      </c>
      <c r="V379" s="63"/>
      <c r="W379" s="63" t="str">
        <f t="shared" si="36"/>
        <v xml:space="preserve"> </v>
      </c>
      <c r="X379" s="13">
        <f t="shared" si="38"/>
        <v>24</v>
      </c>
      <c r="Y379" s="14">
        <f t="shared" si="39"/>
        <v>0</v>
      </c>
      <c r="Z379" s="63" t="str">
        <f t="shared" si="40"/>
        <v xml:space="preserve"> </v>
      </c>
      <c r="AA379" s="63" t="str">
        <f t="shared" si="41"/>
        <v xml:space="preserve"> </v>
      </c>
    </row>
    <row r="380" spans="3:27">
      <c r="C380" s="10" t="str">
        <f>IFERROR(VLOOKUP(Tablo5[[#This Row],[ÜRÜN KODU]],'YMKODLARI '!$A$1:$K$348,2,0)," ")</f>
        <v xml:space="preserve"> </v>
      </c>
      <c r="E380" s="63"/>
      <c r="H380" s="66" t="str">
        <f>IFERROR(VLOOKUP(Tablo5[[#This Row],[ÜRÜN KODU]],'YMKODLARI '!$A$1:$K$348,3,0)," ")</f>
        <v xml:space="preserve"> </v>
      </c>
      <c r="I380" s="66" t="str">
        <f>IFERROR(VLOOKUP(Tablo5[[#This Row],[ÜRÜN KODU]],'YMKODLARI '!$A$1:$K$348,4,0)," ")</f>
        <v xml:space="preserve"> </v>
      </c>
      <c r="J380" s="63"/>
      <c r="K380" s="66" t="str">
        <f>IFERROR(VLOOKUP(Tablo5[[#This Row],[ÜRÜN KODU]],'YMKODLARI '!$A$1:$K$348,9,0)," ")</f>
        <v xml:space="preserve"> </v>
      </c>
      <c r="L380" s="63" t="str">
        <f>IFERROR(VLOOKUP(Tablo5[[#This Row],[BOYA KODU]],Tablo14[#All],4,0)," ")</f>
        <v xml:space="preserve"> </v>
      </c>
      <c r="M380" s="63" t="str">
        <f>IFERROR(VLOOKUP(Tablo5[[#This Row],[BOYA KODU]],Tablo14[#All],6,0)," ")</f>
        <v xml:space="preserve"> </v>
      </c>
      <c r="N380" s="63" t="str">
        <f t="shared" si="35"/>
        <v xml:space="preserve"> </v>
      </c>
      <c r="O380" s="66" t="str">
        <f>IFERROR(VLOOKUP(Tablo5[[#This Row],[ÜRÜN KODU]],'YMKODLARI '!$A$1:$K$348,8,0)," ")</f>
        <v xml:space="preserve"> </v>
      </c>
      <c r="P380" s="63" t="str">
        <f>IFERROR(VLOOKUP(Tablo5[[#This Row],[HAMMADDE KODU]],Tablo1[#All],3,0)," ")</f>
        <v xml:space="preserve"> </v>
      </c>
      <c r="Q380" s="63" t="str">
        <f>IFERROR(VLOOKUP(Tablo5[[#This Row],[HAMMADDE KODU]],Tablo1[#All],4,0)," ")</f>
        <v xml:space="preserve"> </v>
      </c>
      <c r="R380" s="66" t="str">
        <f>IFERROR(VLOOKUP(Tablo5[[#This Row],[ÜRÜN KODU]],'YMKODLARI '!$A$1:$K$348,5,0)," ")</f>
        <v xml:space="preserve"> </v>
      </c>
      <c r="S380" s="66" t="str">
        <f>IFERROR(VLOOKUP(Tablo5[[#This Row],[ÜRÜN KODU]],'YMKODLARI '!$A$1:$K$348,6,0)," ")</f>
        <v xml:space="preserve"> </v>
      </c>
      <c r="T380" s="63" t="str">
        <f>IFERROR(Tablo5[[#This Row],[YOLLUK HARİÇ BASKI GRAMI]]/Tablo5[[#This Row],[KALIP GÖZ ADEDİ]]," ")</f>
        <v xml:space="preserve"> </v>
      </c>
      <c r="U380" s="63" t="str">
        <f t="shared" si="37"/>
        <v xml:space="preserve"> </v>
      </c>
      <c r="V380" s="63"/>
      <c r="W380" s="63" t="str">
        <f t="shared" si="36"/>
        <v xml:space="preserve"> </v>
      </c>
      <c r="X380" s="13">
        <f t="shared" si="38"/>
        <v>24</v>
      </c>
      <c r="Y380" s="14">
        <f t="shared" si="39"/>
        <v>0</v>
      </c>
      <c r="Z380" s="63" t="str">
        <f t="shared" si="40"/>
        <v xml:space="preserve"> </v>
      </c>
      <c r="AA380" s="63" t="str">
        <f t="shared" si="41"/>
        <v xml:space="preserve"> </v>
      </c>
    </row>
    <row r="381" spans="3:27">
      <c r="C381" s="10" t="str">
        <f>IFERROR(VLOOKUP(Tablo5[[#This Row],[ÜRÜN KODU]],'YMKODLARI '!$A$1:$K$348,2,0)," ")</f>
        <v xml:space="preserve"> </v>
      </c>
      <c r="E381" s="63"/>
      <c r="H381" s="66" t="str">
        <f>IFERROR(VLOOKUP(Tablo5[[#This Row],[ÜRÜN KODU]],'YMKODLARI '!$A$1:$K$348,3,0)," ")</f>
        <v xml:space="preserve"> </v>
      </c>
      <c r="I381" s="66" t="str">
        <f>IFERROR(VLOOKUP(Tablo5[[#This Row],[ÜRÜN KODU]],'YMKODLARI '!$A$1:$K$348,4,0)," ")</f>
        <v xml:space="preserve"> </v>
      </c>
      <c r="J381" s="63"/>
      <c r="K381" s="66" t="str">
        <f>IFERROR(VLOOKUP(Tablo5[[#This Row],[ÜRÜN KODU]],'YMKODLARI '!$A$1:$K$348,9,0)," ")</f>
        <v xml:space="preserve"> </v>
      </c>
      <c r="L381" s="63" t="str">
        <f>IFERROR(VLOOKUP(Tablo5[[#This Row],[BOYA KODU]],Tablo14[#All],4,0)," ")</f>
        <v xml:space="preserve"> </v>
      </c>
      <c r="M381" s="63" t="str">
        <f>IFERROR(VLOOKUP(Tablo5[[#This Row],[BOYA KODU]],Tablo14[#All],6,0)," ")</f>
        <v xml:space="preserve"> </v>
      </c>
      <c r="N381" s="63" t="str">
        <f t="shared" si="35"/>
        <v xml:space="preserve"> </v>
      </c>
      <c r="O381" s="66" t="str">
        <f>IFERROR(VLOOKUP(Tablo5[[#This Row],[ÜRÜN KODU]],'YMKODLARI '!$A$1:$K$348,8,0)," ")</f>
        <v xml:space="preserve"> </v>
      </c>
      <c r="P381" s="63" t="str">
        <f>IFERROR(VLOOKUP(Tablo5[[#This Row],[HAMMADDE KODU]],Tablo1[#All],3,0)," ")</f>
        <v xml:space="preserve"> </v>
      </c>
      <c r="Q381" s="63" t="str">
        <f>IFERROR(VLOOKUP(Tablo5[[#This Row],[HAMMADDE KODU]],Tablo1[#All],4,0)," ")</f>
        <v xml:space="preserve"> </v>
      </c>
      <c r="R381" s="66" t="str">
        <f>IFERROR(VLOOKUP(Tablo5[[#This Row],[ÜRÜN KODU]],'YMKODLARI '!$A$1:$K$348,5,0)," ")</f>
        <v xml:space="preserve"> </v>
      </c>
      <c r="S381" s="66" t="str">
        <f>IFERROR(VLOOKUP(Tablo5[[#This Row],[ÜRÜN KODU]],'YMKODLARI '!$A$1:$K$348,6,0)," ")</f>
        <v xml:space="preserve"> </v>
      </c>
      <c r="T381" s="63" t="str">
        <f>IFERROR(Tablo5[[#This Row],[YOLLUK HARİÇ BASKI GRAMI]]/Tablo5[[#This Row],[KALIP GÖZ ADEDİ]]," ")</f>
        <v xml:space="preserve"> </v>
      </c>
      <c r="U381" s="63" t="str">
        <f t="shared" si="37"/>
        <v xml:space="preserve"> </v>
      </c>
      <c r="V381" s="63"/>
      <c r="W381" s="63" t="str">
        <f t="shared" si="36"/>
        <v xml:space="preserve"> </v>
      </c>
      <c r="X381" s="13">
        <f t="shared" si="38"/>
        <v>24</v>
      </c>
      <c r="Y381" s="14">
        <f t="shared" si="39"/>
        <v>0</v>
      </c>
      <c r="Z381" s="63" t="str">
        <f t="shared" si="40"/>
        <v xml:space="preserve"> </v>
      </c>
      <c r="AA381" s="63" t="str">
        <f t="shared" si="41"/>
        <v xml:space="preserve"> </v>
      </c>
    </row>
    <row r="382" spans="3:27">
      <c r="C382" s="10" t="str">
        <f>IFERROR(VLOOKUP(Tablo5[[#This Row],[ÜRÜN KODU]],'YMKODLARI '!$A$1:$K$348,2,0)," ")</f>
        <v xml:space="preserve"> </v>
      </c>
      <c r="E382" s="63"/>
      <c r="H382" s="66" t="str">
        <f>IFERROR(VLOOKUP(Tablo5[[#This Row],[ÜRÜN KODU]],'YMKODLARI '!$A$1:$K$348,3,0)," ")</f>
        <v xml:space="preserve"> </v>
      </c>
      <c r="I382" s="66" t="str">
        <f>IFERROR(VLOOKUP(Tablo5[[#This Row],[ÜRÜN KODU]],'YMKODLARI '!$A$1:$K$348,4,0)," ")</f>
        <v xml:space="preserve"> </v>
      </c>
      <c r="J382" s="63"/>
      <c r="K382" s="66" t="str">
        <f>IFERROR(VLOOKUP(Tablo5[[#This Row],[ÜRÜN KODU]],'YMKODLARI '!$A$1:$K$348,9,0)," ")</f>
        <v xml:space="preserve"> </v>
      </c>
      <c r="L382" s="63" t="str">
        <f>IFERROR(VLOOKUP(Tablo5[[#This Row],[BOYA KODU]],Tablo14[#All],4,0)," ")</f>
        <v xml:space="preserve"> </v>
      </c>
      <c r="M382" s="63" t="str">
        <f>IFERROR(VLOOKUP(Tablo5[[#This Row],[BOYA KODU]],Tablo14[#All],6,0)," ")</f>
        <v xml:space="preserve"> </v>
      </c>
      <c r="N382" s="63" t="str">
        <f t="shared" si="35"/>
        <v xml:space="preserve"> </v>
      </c>
      <c r="O382" s="66" t="str">
        <f>IFERROR(VLOOKUP(Tablo5[[#This Row],[ÜRÜN KODU]],'YMKODLARI '!$A$1:$K$348,8,0)," ")</f>
        <v xml:space="preserve"> </v>
      </c>
      <c r="P382" s="63" t="str">
        <f>IFERROR(VLOOKUP(Tablo5[[#This Row],[HAMMADDE KODU]],Tablo1[#All],3,0)," ")</f>
        <v xml:space="preserve"> </v>
      </c>
      <c r="Q382" s="63" t="str">
        <f>IFERROR(VLOOKUP(Tablo5[[#This Row],[HAMMADDE KODU]],Tablo1[#All],4,0)," ")</f>
        <v xml:space="preserve"> </v>
      </c>
      <c r="R382" s="66" t="str">
        <f>IFERROR(VLOOKUP(Tablo5[[#This Row],[ÜRÜN KODU]],'YMKODLARI '!$A$1:$K$348,5,0)," ")</f>
        <v xml:space="preserve"> </v>
      </c>
      <c r="S382" s="66" t="str">
        <f>IFERROR(VLOOKUP(Tablo5[[#This Row],[ÜRÜN KODU]],'YMKODLARI '!$A$1:$K$348,6,0)," ")</f>
        <v xml:space="preserve"> </v>
      </c>
      <c r="T382" s="63" t="str">
        <f>IFERROR(Tablo5[[#This Row],[YOLLUK HARİÇ BASKI GRAMI]]/Tablo5[[#This Row],[KALIP GÖZ ADEDİ]]," ")</f>
        <v xml:space="preserve"> </v>
      </c>
      <c r="U382" s="63" t="str">
        <f t="shared" si="37"/>
        <v xml:space="preserve"> </v>
      </c>
      <c r="V382" s="63"/>
      <c r="W382" s="63" t="str">
        <f t="shared" si="36"/>
        <v xml:space="preserve"> </v>
      </c>
      <c r="X382" s="13">
        <f t="shared" si="38"/>
        <v>24</v>
      </c>
      <c r="Y382" s="14">
        <f t="shared" si="39"/>
        <v>0</v>
      </c>
      <c r="Z382" s="63" t="str">
        <f t="shared" si="40"/>
        <v xml:space="preserve"> </v>
      </c>
      <c r="AA382" s="63" t="str">
        <f t="shared" si="41"/>
        <v xml:space="preserve"> </v>
      </c>
    </row>
    <row r="383" spans="3:27">
      <c r="C383" s="10" t="str">
        <f>IFERROR(VLOOKUP(Tablo5[[#This Row],[ÜRÜN KODU]],'YMKODLARI '!$A$1:$K$348,2,0)," ")</f>
        <v xml:space="preserve"> </v>
      </c>
      <c r="E383" s="63"/>
      <c r="H383" s="66" t="str">
        <f>IFERROR(VLOOKUP(Tablo5[[#This Row],[ÜRÜN KODU]],'YMKODLARI '!$A$1:$K$348,3,0)," ")</f>
        <v xml:space="preserve"> </v>
      </c>
      <c r="I383" s="66" t="str">
        <f>IFERROR(VLOOKUP(Tablo5[[#This Row],[ÜRÜN KODU]],'YMKODLARI '!$A$1:$K$348,4,0)," ")</f>
        <v xml:space="preserve"> </v>
      </c>
      <c r="J383" s="63"/>
      <c r="K383" s="66" t="str">
        <f>IFERROR(VLOOKUP(Tablo5[[#This Row],[ÜRÜN KODU]],'YMKODLARI '!$A$1:$K$348,9,0)," ")</f>
        <v xml:space="preserve"> </v>
      </c>
      <c r="L383" s="63" t="str">
        <f>IFERROR(VLOOKUP(Tablo5[[#This Row],[BOYA KODU]],Tablo14[#All],4,0)," ")</f>
        <v xml:space="preserve"> </v>
      </c>
      <c r="M383" s="63" t="str">
        <f>IFERROR(VLOOKUP(Tablo5[[#This Row],[BOYA KODU]],Tablo14[#All],6,0)," ")</f>
        <v xml:space="preserve"> </v>
      </c>
      <c r="N383" s="63" t="str">
        <f t="shared" si="35"/>
        <v xml:space="preserve"> </v>
      </c>
      <c r="O383" s="66" t="str">
        <f>IFERROR(VLOOKUP(Tablo5[[#This Row],[ÜRÜN KODU]],'YMKODLARI '!$A$1:$K$348,8,0)," ")</f>
        <v xml:space="preserve"> </v>
      </c>
      <c r="P383" s="63" t="str">
        <f>IFERROR(VLOOKUP(Tablo5[[#This Row],[HAMMADDE KODU]],Tablo1[#All],3,0)," ")</f>
        <v xml:space="preserve"> </v>
      </c>
      <c r="Q383" s="63" t="str">
        <f>IFERROR(VLOOKUP(Tablo5[[#This Row],[HAMMADDE KODU]],Tablo1[#All],4,0)," ")</f>
        <v xml:space="preserve"> </v>
      </c>
      <c r="R383" s="66" t="str">
        <f>IFERROR(VLOOKUP(Tablo5[[#This Row],[ÜRÜN KODU]],'YMKODLARI '!$A$1:$K$348,5,0)," ")</f>
        <v xml:space="preserve"> </v>
      </c>
      <c r="S383" s="66" t="str">
        <f>IFERROR(VLOOKUP(Tablo5[[#This Row],[ÜRÜN KODU]],'YMKODLARI '!$A$1:$K$348,6,0)," ")</f>
        <v xml:space="preserve"> </v>
      </c>
      <c r="T383" s="63" t="str">
        <f>IFERROR(Tablo5[[#This Row],[YOLLUK HARİÇ BASKI GRAMI]]/Tablo5[[#This Row],[KALIP GÖZ ADEDİ]]," ")</f>
        <v xml:space="preserve"> </v>
      </c>
      <c r="U383" s="63" t="str">
        <f t="shared" si="37"/>
        <v xml:space="preserve"> </v>
      </c>
      <c r="V383" s="63"/>
      <c r="W383" s="63" t="str">
        <f t="shared" si="36"/>
        <v xml:space="preserve"> </v>
      </c>
      <c r="X383" s="13">
        <f t="shared" si="38"/>
        <v>24</v>
      </c>
      <c r="Y383" s="14">
        <f t="shared" si="39"/>
        <v>0</v>
      </c>
      <c r="Z383" s="63" t="str">
        <f t="shared" si="40"/>
        <v xml:space="preserve"> </v>
      </c>
      <c r="AA383" s="63" t="str">
        <f t="shared" si="41"/>
        <v xml:space="preserve"> </v>
      </c>
    </row>
    <row r="384" spans="3:27">
      <c r="C384" s="10" t="str">
        <f>IFERROR(VLOOKUP(Tablo5[[#This Row],[ÜRÜN KODU]],'YMKODLARI '!$A$1:$K$348,2,0)," ")</f>
        <v xml:space="preserve"> </v>
      </c>
      <c r="E384" s="63"/>
      <c r="H384" s="66" t="str">
        <f>IFERROR(VLOOKUP(Tablo5[[#This Row],[ÜRÜN KODU]],'YMKODLARI '!$A$1:$K$348,3,0)," ")</f>
        <v xml:space="preserve"> </v>
      </c>
      <c r="I384" s="66" t="str">
        <f>IFERROR(VLOOKUP(Tablo5[[#This Row],[ÜRÜN KODU]],'YMKODLARI '!$A$1:$K$348,4,0)," ")</f>
        <v xml:space="preserve"> </v>
      </c>
      <c r="J384" s="63"/>
      <c r="K384" s="66" t="str">
        <f>IFERROR(VLOOKUP(Tablo5[[#This Row],[ÜRÜN KODU]],'YMKODLARI '!$A$1:$K$348,9,0)," ")</f>
        <v xml:space="preserve"> </v>
      </c>
      <c r="L384" s="63" t="str">
        <f>IFERROR(VLOOKUP(Tablo5[[#This Row],[BOYA KODU]],Tablo14[#All],4,0)," ")</f>
        <v xml:space="preserve"> </v>
      </c>
      <c r="M384" s="63" t="str">
        <f>IFERROR(VLOOKUP(Tablo5[[#This Row],[BOYA KODU]],Tablo14[#All],6,0)," ")</f>
        <v xml:space="preserve"> </v>
      </c>
      <c r="N384" s="63" t="str">
        <f t="shared" si="35"/>
        <v xml:space="preserve"> </v>
      </c>
      <c r="O384" s="66" t="str">
        <f>IFERROR(VLOOKUP(Tablo5[[#This Row],[ÜRÜN KODU]],'YMKODLARI '!$A$1:$K$348,8,0)," ")</f>
        <v xml:space="preserve"> </v>
      </c>
      <c r="P384" s="63" t="str">
        <f>IFERROR(VLOOKUP(Tablo5[[#This Row],[HAMMADDE KODU]],Tablo1[#All],3,0)," ")</f>
        <v xml:space="preserve"> </v>
      </c>
      <c r="Q384" s="63" t="str">
        <f>IFERROR(VLOOKUP(Tablo5[[#This Row],[HAMMADDE KODU]],Tablo1[#All],4,0)," ")</f>
        <v xml:space="preserve"> </v>
      </c>
      <c r="R384" s="66" t="str">
        <f>IFERROR(VLOOKUP(Tablo5[[#This Row],[ÜRÜN KODU]],'YMKODLARI '!$A$1:$K$348,5,0)," ")</f>
        <v xml:space="preserve"> </v>
      </c>
      <c r="S384" s="66" t="str">
        <f>IFERROR(VLOOKUP(Tablo5[[#This Row],[ÜRÜN KODU]],'YMKODLARI '!$A$1:$K$348,6,0)," ")</f>
        <v xml:space="preserve"> </v>
      </c>
      <c r="T384" s="63" t="str">
        <f>IFERROR(Tablo5[[#This Row],[YOLLUK HARİÇ BASKI GRAMI]]/Tablo5[[#This Row],[KALIP GÖZ ADEDİ]]," ")</f>
        <v xml:space="preserve"> </v>
      </c>
      <c r="U384" s="63" t="str">
        <f t="shared" si="37"/>
        <v xml:space="preserve"> </v>
      </c>
      <c r="V384" s="63"/>
      <c r="W384" s="63" t="str">
        <f t="shared" si="36"/>
        <v xml:space="preserve"> </v>
      </c>
      <c r="X384" s="13">
        <f t="shared" si="38"/>
        <v>24</v>
      </c>
      <c r="Y384" s="14">
        <f t="shared" si="39"/>
        <v>0</v>
      </c>
      <c r="Z384" s="63" t="str">
        <f t="shared" si="40"/>
        <v xml:space="preserve"> </v>
      </c>
      <c r="AA384" s="63" t="str">
        <f t="shared" si="41"/>
        <v xml:space="preserve"> </v>
      </c>
    </row>
    <row r="385" spans="3:27">
      <c r="C385" s="10" t="str">
        <f>IFERROR(VLOOKUP(Tablo5[[#This Row],[ÜRÜN KODU]],'YMKODLARI '!$A$1:$K$348,2,0)," ")</f>
        <v xml:space="preserve"> </v>
      </c>
      <c r="E385" s="63"/>
      <c r="H385" s="66" t="str">
        <f>IFERROR(VLOOKUP(Tablo5[[#This Row],[ÜRÜN KODU]],'YMKODLARI '!$A$1:$K$348,3,0)," ")</f>
        <v xml:space="preserve"> </v>
      </c>
      <c r="I385" s="66" t="str">
        <f>IFERROR(VLOOKUP(Tablo5[[#This Row],[ÜRÜN KODU]],'YMKODLARI '!$A$1:$K$348,4,0)," ")</f>
        <v xml:space="preserve"> </v>
      </c>
      <c r="J385" s="63"/>
      <c r="K385" s="66" t="str">
        <f>IFERROR(VLOOKUP(Tablo5[[#This Row],[ÜRÜN KODU]],'YMKODLARI '!$A$1:$K$348,9,0)," ")</f>
        <v xml:space="preserve"> </v>
      </c>
      <c r="L385" s="63" t="str">
        <f>IFERROR(VLOOKUP(Tablo5[[#This Row],[BOYA KODU]],Tablo14[#All],4,0)," ")</f>
        <v xml:space="preserve"> </v>
      </c>
      <c r="M385" s="63" t="str">
        <f>IFERROR(VLOOKUP(Tablo5[[#This Row],[BOYA KODU]],Tablo14[#All],6,0)," ")</f>
        <v xml:space="preserve"> </v>
      </c>
      <c r="N385" s="63" t="str">
        <f t="shared" si="35"/>
        <v xml:space="preserve"> </v>
      </c>
      <c r="O385" s="66" t="str">
        <f>IFERROR(VLOOKUP(Tablo5[[#This Row],[ÜRÜN KODU]],'YMKODLARI '!$A$1:$K$348,8,0)," ")</f>
        <v xml:space="preserve"> </v>
      </c>
      <c r="P385" s="63" t="str">
        <f>IFERROR(VLOOKUP(Tablo5[[#This Row],[HAMMADDE KODU]],Tablo1[#All],3,0)," ")</f>
        <v xml:space="preserve"> </v>
      </c>
      <c r="Q385" s="63" t="str">
        <f>IFERROR(VLOOKUP(Tablo5[[#This Row],[HAMMADDE KODU]],Tablo1[#All],4,0)," ")</f>
        <v xml:space="preserve"> </v>
      </c>
      <c r="R385" s="66" t="str">
        <f>IFERROR(VLOOKUP(Tablo5[[#This Row],[ÜRÜN KODU]],'YMKODLARI '!$A$1:$K$348,5,0)," ")</f>
        <v xml:space="preserve"> </v>
      </c>
      <c r="S385" s="66" t="str">
        <f>IFERROR(VLOOKUP(Tablo5[[#This Row],[ÜRÜN KODU]],'YMKODLARI '!$A$1:$K$348,6,0)," ")</f>
        <v xml:space="preserve"> </v>
      </c>
      <c r="T385" s="63" t="str">
        <f>IFERROR(Tablo5[[#This Row],[YOLLUK HARİÇ BASKI GRAMI]]/Tablo5[[#This Row],[KALIP GÖZ ADEDİ]]," ")</f>
        <v xml:space="preserve"> </v>
      </c>
      <c r="U385" s="63" t="str">
        <f t="shared" si="37"/>
        <v xml:space="preserve"> </v>
      </c>
      <c r="V385" s="63"/>
      <c r="W385" s="63" t="str">
        <f t="shared" si="36"/>
        <v xml:space="preserve"> </v>
      </c>
      <c r="X385" s="13">
        <f t="shared" si="38"/>
        <v>24</v>
      </c>
      <c r="Y385" s="14">
        <f t="shared" si="39"/>
        <v>0</v>
      </c>
      <c r="Z385" s="63" t="str">
        <f t="shared" si="40"/>
        <v xml:space="preserve"> </v>
      </c>
      <c r="AA385" s="63" t="str">
        <f t="shared" si="41"/>
        <v xml:space="preserve"> </v>
      </c>
    </row>
    <row r="386" spans="3:27">
      <c r="C386" s="10" t="str">
        <f>IFERROR(VLOOKUP(Tablo5[[#This Row],[ÜRÜN KODU]],'YMKODLARI '!$A$1:$K$348,2,0)," ")</f>
        <v xml:space="preserve"> </v>
      </c>
      <c r="E386" s="63"/>
      <c r="H386" s="66" t="str">
        <f>IFERROR(VLOOKUP(Tablo5[[#This Row],[ÜRÜN KODU]],'YMKODLARI '!$A$1:$K$348,3,0)," ")</f>
        <v xml:space="preserve"> </v>
      </c>
      <c r="I386" s="66" t="str">
        <f>IFERROR(VLOOKUP(Tablo5[[#This Row],[ÜRÜN KODU]],'YMKODLARI '!$A$1:$K$348,4,0)," ")</f>
        <v xml:space="preserve"> </v>
      </c>
      <c r="J386" s="63"/>
      <c r="K386" s="66" t="str">
        <f>IFERROR(VLOOKUP(Tablo5[[#This Row],[ÜRÜN KODU]],'YMKODLARI '!$A$1:$K$348,9,0)," ")</f>
        <v xml:space="preserve"> </v>
      </c>
      <c r="L386" s="63" t="str">
        <f>IFERROR(VLOOKUP(Tablo5[[#This Row],[BOYA KODU]],Tablo14[#All],4,0)," ")</f>
        <v xml:space="preserve"> </v>
      </c>
      <c r="M386" s="63" t="str">
        <f>IFERROR(VLOOKUP(Tablo5[[#This Row],[BOYA KODU]],Tablo14[#All],6,0)," ")</f>
        <v xml:space="preserve"> </v>
      </c>
      <c r="N386" s="63" t="str">
        <f t="shared" ref="N386:N449" si="42">IFERROR((J386*R386)*M386," ")</f>
        <v xml:space="preserve"> </v>
      </c>
      <c r="O386" s="66" t="str">
        <f>IFERROR(VLOOKUP(Tablo5[[#This Row],[ÜRÜN KODU]],'YMKODLARI '!$A$1:$K$348,8,0)," ")</f>
        <v xml:space="preserve"> </v>
      </c>
      <c r="P386" s="63" t="str">
        <f>IFERROR(VLOOKUP(Tablo5[[#This Row],[HAMMADDE KODU]],Tablo1[#All],3,0)," ")</f>
        <v xml:space="preserve"> </v>
      </c>
      <c r="Q386" s="63" t="str">
        <f>IFERROR(VLOOKUP(Tablo5[[#This Row],[HAMMADDE KODU]],Tablo1[#All],4,0)," ")</f>
        <v xml:space="preserve"> </v>
      </c>
      <c r="R386" s="66" t="str">
        <f>IFERROR(VLOOKUP(Tablo5[[#This Row],[ÜRÜN KODU]],'YMKODLARI '!$A$1:$K$348,5,0)," ")</f>
        <v xml:space="preserve"> </v>
      </c>
      <c r="S386" s="66" t="str">
        <f>IFERROR(VLOOKUP(Tablo5[[#This Row],[ÜRÜN KODU]],'YMKODLARI '!$A$1:$K$348,6,0)," ")</f>
        <v xml:space="preserve"> </v>
      </c>
      <c r="T386" s="63" t="str">
        <f>IFERROR(Tablo5[[#This Row],[YOLLUK HARİÇ BASKI GRAMI]]/Tablo5[[#This Row],[KALIP GÖZ ADEDİ]]," ")</f>
        <v xml:space="preserve"> </v>
      </c>
      <c r="U386" s="63" t="str">
        <f t="shared" si="37"/>
        <v xml:space="preserve"> </v>
      </c>
      <c r="V386" s="63"/>
      <c r="W386" s="63" t="str">
        <f t="shared" ref="W386:W449" si="43">IFERROR(V386+(S386*J386) /1000," ")</f>
        <v xml:space="preserve"> </v>
      </c>
      <c r="X386" s="13">
        <f t="shared" si="38"/>
        <v>24</v>
      </c>
      <c r="Y386" s="14">
        <f t="shared" si="39"/>
        <v>0</v>
      </c>
      <c r="Z386" s="63" t="str">
        <f t="shared" si="40"/>
        <v xml:space="preserve"> </v>
      </c>
      <c r="AA386" s="63" t="str">
        <f t="shared" si="41"/>
        <v xml:space="preserve"> </v>
      </c>
    </row>
    <row r="387" spans="3:27">
      <c r="C387" s="10" t="str">
        <f>IFERROR(VLOOKUP(Tablo5[[#This Row],[ÜRÜN KODU]],'YMKODLARI '!$A$1:$K$348,2,0)," ")</f>
        <v xml:space="preserve"> </v>
      </c>
      <c r="E387" s="63"/>
      <c r="H387" s="66" t="str">
        <f>IFERROR(VLOOKUP(Tablo5[[#This Row],[ÜRÜN KODU]],'YMKODLARI '!$A$1:$K$348,3,0)," ")</f>
        <v xml:space="preserve"> </v>
      </c>
      <c r="I387" s="66" t="str">
        <f>IFERROR(VLOOKUP(Tablo5[[#This Row],[ÜRÜN KODU]],'YMKODLARI '!$A$1:$K$348,4,0)," ")</f>
        <v xml:space="preserve"> </v>
      </c>
      <c r="J387" s="63"/>
      <c r="K387" s="66" t="str">
        <f>IFERROR(VLOOKUP(Tablo5[[#This Row],[ÜRÜN KODU]],'YMKODLARI '!$A$1:$K$348,9,0)," ")</f>
        <v xml:space="preserve"> </v>
      </c>
      <c r="L387" s="63" t="str">
        <f>IFERROR(VLOOKUP(Tablo5[[#This Row],[BOYA KODU]],Tablo14[#All],4,0)," ")</f>
        <v xml:space="preserve"> </v>
      </c>
      <c r="M387" s="63" t="str">
        <f>IFERROR(VLOOKUP(Tablo5[[#This Row],[BOYA KODU]],Tablo14[#All],6,0)," ")</f>
        <v xml:space="preserve"> </v>
      </c>
      <c r="N387" s="63" t="str">
        <f t="shared" si="42"/>
        <v xml:space="preserve"> </v>
      </c>
      <c r="O387" s="66" t="str">
        <f>IFERROR(VLOOKUP(Tablo5[[#This Row],[ÜRÜN KODU]],'YMKODLARI '!$A$1:$K$348,8,0)," ")</f>
        <v xml:space="preserve"> </v>
      </c>
      <c r="P387" s="63" t="str">
        <f>IFERROR(VLOOKUP(Tablo5[[#This Row],[HAMMADDE KODU]],Tablo1[#All],3,0)," ")</f>
        <v xml:space="preserve"> </v>
      </c>
      <c r="Q387" s="63" t="str">
        <f>IFERROR(VLOOKUP(Tablo5[[#This Row],[HAMMADDE KODU]],Tablo1[#All],4,0)," ")</f>
        <v xml:space="preserve"> </v>
      </c>
      <c r="R387" s="66" t="str">
        <f>IFERROR(VLOOKUP(Tablo5[[#This Row],[ÜRÜN KODU]],'YMKODLARI '!$A$1:$K$348,5,0)," ")</f>
        <v xml:space="preserve"> </v>
      </c>
      <c r="S387" s="66" t="str">
        <f>IFERROR(VLOOKUP(Tablo5[[#This Row],[ÜRÜN KODU]],'YMKODLARI '!$A$1:$K$348,6,0)," ")</f>
        <v xml:space="preserve"> </v>
      </c>
      <c r="T387" s="63" t="str">
        <f>IFERROR(Tablo5[[#This Row],[YOLLUK HARİÇ BASKI GRAMI]]/Tablo5[[#This Row],[KALIP GÖZ ADEDİ]]," ")</f>
        <v xml:space="preserve"> </v>
      </c>
      <c r="U387" s="63" t="str">
        <f t="shared" ref="U387:U450" si="44">IFERROR(R387-S387," ")</f>
        <v xml:space="preserve"> </v>
      </c>
      <c r="V387" s="63"/>
      <c r="W387" s="63" t="str">
        <f t="shared" si="43"/>
        <v xml:space="preserve"> </v>
      </c>
      <c r="X387" s="13">
        <f t="shared" ref="X387:X450" si="45">IFERROR(24-(F387-G387)," ")</f>
        <v>24</v>
      </c>
      <c r="Y387" s="14">
        <f t="shared" ref="Y387:Y450" si="46">IFERROR((X387-INT(X387))*24," ")</f>
        <v>0</v>
      </c>
      <c r="Z387" s="63" t="str">
        <f t="shared" ref="Z387:Z450" si="47">IFERROR(I387*J387/3600," ")</f>
        <v xml:space="preserve"> </v>
      </c>
      <c r="AA387" s="63" t="str">
        <f t="shared" ref="AA387:AA450" si="48">IFERROR(J387*H387," " )</f>
        <v xml:space="preserve"> </v>
      </c>
    </row>
    <row r="388" spans="3:27">
      <c r="C388" s="10" t="str">
        <f>IFERROR(VLOOKUP(Tablo5[[#This Row],[ÜRÜN KODU]],'YMKODLARI '!$A$1:$K$348,2,0)," ")</f>
        <v xml:space="preserve"> </v>
      </c>
      <c r="E388" s="63"/>
      <c r="H388" s="66" t="str">
        <f>IFERROR(VLOOKUP(Tablo5[[#This Row],[ÜRÜN KODU]],'YMKODLARI '!$A$1:$K$348,3,0)," ")</f>
        <v xml:space="preserve"> </v>
      </c>
      <c r="I388" s="66" t="str">
        <f>IFERROR(VLOOKUP(Tablo5[[#This Row],[ÜRÜN KODU]],'YMKODLARI '!$A$1:$K$348,4,0)," ")</f>
        <v xml:space="preserve"> </v>
      </c>
      <c r="J388" s="63"/>
      <c r="K388" s="66" t="str">
        <f>IFERROR(VLOOKUP(Tablo5[[#This Row],[ÜRÜN KODU]],'YMKODLARI '!$A$1:$K$348,9,0)," ")</f>
        <v xml:space="preserve"> </v>
      </c>
      <c r="L388" s="63" t="str">
        <f>IFERROR(VLOOKUP(Tablo5[[#This Row],[BOYA KODU]],Tablo14[#All],4,0)," ")</f>
        <v xml:space="preserve"> </v>
      </c>
      <c r="M388" s="63" t="str">
        <f>IFERROR(VLOOKUP(Tablo5[[#This Row],[BOYA KODU]],Tablo14[#All],6,0)," ")</f>
        <v xml:space="preserve"> </v>
      </c>
      <c r="N388" s="63" t="str">
        <f t="shared" si="42"/>
        <v xml:space="preserve"> </v>
      </c>
      <c r="O388" s="66" t="str">
        <f>IFERROR(VLOOKUP(Tablo5[[#This Row],[ÜRÜN KODU]],'YMKODLARI '!$A$1:$K$348,8,0)," ")</f>
        <v xml:space="preserve"> </v>
      </c>
      <c r="P388" s="63" t="str">
        <f>IFERROR(VLOOKUP(Tablo5[[#This Row],[HAMMADDE KODU]],Tablo1[#All],3,0)," ")</f>
        <v xml:space="preserve"> </v>
      </c>
      <c r="Q388" s="63" t="str">
        <f>IFERROR(VLOOKUP(Tablo5[[#This Row],[HAMMADDE KODU]],Tablo1[#All],4,0)," ")</f>
        <v xml:space="preserve"> </v>
      </c>
      <c r="R388" s="66" t="str">
        <f>IFERROR(VLOOKUP(Tablo5[[#This Row],[ÜRÜN KODU]],'YMKODLARI '!$A$1:$K$348,5,0)," ")</f>
        <v xml:space="preserve"> </v>
      </c>
      <c r="S388" s="66" t="str">
        <f>IFERROR(VLOOKUP(Tablo5[[#This Row],[ÜRÜN KODU]],'YMKODLARI '!$A$1:$K$348,6,0)," ")</f>
        <v xml:space="preserve"> </v>
      </c>
      <c r="T388" s="63" t="str">
        <f>IFERROR(Tablo5[[#This Row],[YOLLUK HARİÇ BASKI GRAMI]]/Tablo5[[#This Row],[KALIP GÖZ ADEDİ]]," ")</f>
        <v xml:space="preserve"> </v>
      </c>
      <c r="U388" s="63" t="str">
        <f t="shared" si="44"/>
        <v xml:space="preserve"> </v>
      </c>
      <c r="V388" s="63"/>
      <c r="W388" s="63" t="str">
        <f t="shared" si="43"/>
        <v xml:space="preserve"> </v>
      </c>
      <c r="X388" s="13">
        <f t="shared" si="45"/>
        <v>24</v>
      </c>
      <c r="Y388" s="14">
        <f t="shared" si="46"/>
        <v>0</v>
      </c>
      <c r="Z388" s="63" t="str">
        <f t="shared" si="47"/>
        <v xml:space="preserve"> </v>
      </c>
      <c r="AA388" s="63" t="str">
        <f t="shared" si="48"/>
        <v xml:space="preserve"> </v>
      </c>
    </row>
    <row r="389" spans="3:27">
      <c r="C389" s="10" t="str">
        <f>IFERROR(VLOOKUP(Tablo5[[#This Row],[ÜRÜN KODU]],'YMKODLARI '!$A$1:$K$348,2,0)," ")</f>
        <v xml:space="preserve"> </v>
      </c>
      <c r="E389" s="63"/>
      <c r="H389" s="66" t="str">
        <f>IFERROR(VLOOKUP(Tablo5[[#This Row],[ÜRÜN KODU]],'YMKODLARI '!$A$1:$K$348,3,0)," ")</f>
        <v xml:space="preserve"> </v>
      </c>
      <c r="I389" s="66" t="str">
        <f>IFERROR(VLOOKUP(Tablo5[[#This Row],[ÜRÜN KODU]],'YMKODLARI '!$A$1:$K$348,4,0)," ")</f>
        <v xml:space="preserve"> </v>
      </c>
      <c r="J389" s="63"/>
      <c r="K389" s="66" t="str">
        <f>IFERROR(VLOOKUP(Tablo5[[#This Row],[ÜRÜN KODU]],'YMKODLARI '!$A$1:$K$348,9,0)," ")</f>
        <v xml:space="preserve"> </v>
      </c>
      <c r="L389" s="63" t="str">
        <f>IFERROR(VLOOKUP(Tablo5[[#This Row],[BOYA KODU]],Tablo14[#All],4,0)," ")</f>
        <v xml:space="preserve"> </v>
      </c>
      <c r="M389" s="63" t="str">
        <f>IFERROR(VLOOKUP(Tablo5[[#This Row],[BOYA KODU]],Tablo14[#All],6,0)," ")</f>
        <v xml:space="preserve"> </v>
      </c>
      <c r="N389" s="63" t="str">
        <f t="shared" si="42"/>
        <v xml:space="preserve"> </v>
      </c>
      <c r="O389" s="66" t="str">
        <f>IFERROR(VLOOKUP(Tablo5[[#This Row],[ÜRÜN KODU]],'YMKODLARI '!$A$1:$K$348,8,0)," ")</f>
        <v xml:space="preserve"> </v>
      </c>
      <c r="P389" s="63" t="str">
        <f>IFERROR(VLOOKUP(Tablo5[[#This Row],[HAMMADDE KODU]],Tablo1[#All],3,0)," ")</f>
        <v xml:space="preserve"> </v>
      </c>
      <c r="Q389" s="63" t="str">
        <f>IFERROR(VLOOKUP(Tablo5[[#This Row],[HAMMADDE KODU]],Tablo1[#All],4,0)," ")</f>
        <v xml:space="preserve"> </v>
      </c>
      <c r="R389" s="66" t="str">
        <f>IFERROR(VLOOKUP(Tablo5[[#This Row],[ÜRÜN KODU]],'YMKODLARI '!$A$1:$K$348,5,0)," ")</f>
        <v xml:space="preserve"> </v>
      </c>
      <c r="S389" s="66" t="str">
        <f>IFERROR(VLOOKUP(Tablo5[[#This Row],[ÜRÜN KODU]],'YMKODLARI '!$A$1:$K$348,6,0)," ")</f>
        <v xml:space="preserve"> </v>
      </c>
      <c r="T389" s="63" t="str">
        <f>IFERROR(Tablo5[[#This Row],[YOLLUK HARİÇ BASKI GRAMI]]/Tablo5[[#This Row],[KALIP GÖZ ADEDİ]]," ")</f>
        <v xml:space="preserve"> </v>
      </c>
      <c r="U389" s="63" t="str">
        <f t="shared" si="44"/>
        <v xml:space="preserve"> </v>
      </c>
      <c r="V389" s="63"/>
      <c r="W389" s="63" t="str">
        <f t="shared" si="43"/>
        <v xml:space="preserve"> </v>
      </c>
      <c r="X389" s="13">
        <f t="shared" si="45"/>
        <v>24</v>
      </c>
      <c r="Y389" s="14">
        <f t="shared" si="46"/>
        <v>0</v>
      </c>
      <c r="Z389" s="63" t="str">
        <f t="shared" si="47"/>
        <v xml:space="preserve"> </v>
      </c>
      <c r="AA389" s="63" t="str">
        <f t="shared" si="48"/>
        <v xml:space="preserve"> </v>
      </c>
    </row>
    <row r="390" spans="3:27">
      <c r="C390" s="10" t="str">
        <f>IFERROR(VLOOKUP(Tablo5[[#This Row],[ÜRÜN KODU]],'YMKODLARI '!$A$1:$K$348,2,0)," ")</f>
        <v xml:space="preserve"> </v>
      </c>
      <c r="E390" s="63"/>
      <c r="H390" s="66" t="str">
        <f>IFERROR(VLOOKUP(Tablo5[[#This Row],[ÜRÜN KODU]],'YMKODLARI '!$A$1:$K$348,3,0)," ")</f>
        <v xml:space="preserve"> </v>
      </c>
      <c r="I390" s="66" t="str">
        <f>IFERROR(VLOOKUP(Tablo5[[#This Row],[ÜRÜN KODU]],'YMKODLARI '!$A$1:$K$348,4,0)," ")</f>
        <v xml:space="preserve"> </v>
      </c>
      <c r="J390" s="63"/>
      <c r="K390" s="66" t="str">
        <f>IFERROR(VLOOKUP(Tablo5[[#This Row],[ÜRÜN KODU]],'YMKODLARI '!$A$1:$K$348,9,0)," ")</f>
        <v xml:space="preserve"> </v>
      </c>
      <c r="L390" s="63" t="str">
        <f>IFERROR(VLOOKUP(Tablo5[[#This Row],[BOYA KODU]],Tablo14[#All],4,0)," ")</f>
        <v xml:space="preserve"> </v>
      </c>
      <c r="M390" s="63" t="str">
        <f>IFERROR(VLOOKUP(Tablo5[[#This Row],[BOYA KODU]],Tablo14[#All],6,0)," ")</f>
        <v xml:space="preserve"> </v>
      </c>
      <c r="N390" s="63" t="str">
        <f t="shared" si="42"/>
        <v xml:space="preserve"> </v>
      </c>
      <c r="O390" s="66" t="str">
        <f>IFERROR(VLOOKUP(Tablo5[[#This Row],[ÜRÜN KODU]],'YMKODLARI '!$A$1:$K$348,8,0)," ")</f>
        <v xml:space="preserve"> </v>
      </c>
      <c r="P390" s="63" t="str">
        <f>IFERROR(VLOOKUP(Tablo5[[#This Row],[HAMMADDE KODU]],Tablo1[#All],3,0)," ")</f>
        <v xml:space="preserve"> </v>
      </c>
      <c r="Q390" s="63" t="str">
        <f>IFERROR(VLOOKUP(Tablo5[[#This Row],[HAMMADDE KODU]],Tablo1[#All],4,0)," ")</f>
        <v xml:space="preserve"> </v>
      </c>
      <c r="R390" s="66" t="str">
        <f>IFERROR(VLOOKUP(Tablo5[[#This Row],[ÜRÜN KODU]],'YMKODLARI '!$A$1:$K$348,5,0)," ")</f>
        <v xml:space="preserve"> </v>
      </c>
      <c r="S390" s="66" t="str">
        <f>IFERROR(VLOOKUP(Tablo5[[#This Row],[ÜRÜN KODU]],'YMKODLARI '!$A$1:$K$348,6,0)," ")</f>
        <v xml:space="preserve"> </v>
      </c>
      <c r="T390" s="63" t="str">
        <f>IFERROR(Tablo5[[#This Row],[YOLLUK HARİÇ BASKI GRAMI]]/Tablo5[[#This Row],[KALIP GÖZ ADEDİ]]," ")</f>
        <v xml:space="preserve"> </v>
      </c>
      <c r="U390" s="63" t="str">
        <f t="shared" si="44"/>
        <v xml:space="preserve"> </v>
      </c>
      <c r="V390" s="63"/>
      <c r="W390" s="63" t="str">
        <f t="shared" si="43"/>
        <v xml:space="preserve"> </v>
      </c>
      <c r="X390" s="13">
        <f t="shared" si="45"/>
        <v>24</v>
      </c>
      <c r="Y390" s="14">
        <f t="shared" si="46"/>
        <v>0</v>
      </c>
      <c r="Z390" s="63" t="str">
        <f t="shared" si="47"/>
        <v xml:space="preserve"> </v>
      </c>
      <c r="AA390" s="63" t="str">
        <f t="shared" si="48"/>
        <v xml:space="preserve"> </v>
      </c>
    </row>
    <row r="391" spans="3:27">
      <c r="C391" s="10" t="str">
        <f>IFERROR(VLOOKUP(Tablo5[[#This Row],[ÜRÜN KODU]],'YMKODLARI '!$A$1:$K$348,2,0)," ")</f>
        <v xml:space="preserve"> </v>
      </c>
      <c r="E391" s="63"/>
      <c r="H391" s="66" t="str">
        <f>IFERROR(VLOOKUP(Tablo5[[#This Row],[ÜRÜN KODU]],'YMKODLARI '!$A$1:$K$348,3,0)," ")</f>
        <v xml:space="preserve"> </v>
      </c>
      <c r="I391" s="66" t="str">
        <f>IFERROR(VLOOKUP(Tablo5[[#This Row],[ÜRÜN KODU]],'YMKODLARI '!$A$1:$K$348,4,0)," ")</f>
        <v xml:space="preserve"> </v>
      </c>
      <c r="J391" s="63"/>
      <c r="K391" s="66" t="str">
        <f>IFERROR(VLOOKUP(Tablo5[[#This Row],[ÜRÜN KODU]],'YMKODLARI '!$A$1:$K$348,9,0)," ")</f>
        <v xml:space="preserve"> </v>
      </c>
      <c r="L391" s="63" t="str">
        <f>IFERROR(VLOOKUP(Tablo5[[#This Row],[BOYA KODU]],Tablo14[#All],4,0)," ")</f>
        <v xml:space="preserve"> </v>
      </c>
      <c r="M391" s="63" t="str">
        <f>IFERROR(VLOOKUP(Tablo5[[#This Row],[BOYA KODU]],Tablo14[#All],6,0)," ")</f>
        <v xml:space="preserve"> </v>
      </c>
      <c r="N391" s="63" t="str">
        <f t="shared" si="42"/>
        <v xml:space="preserve"> </v>
      </c>
      <c r="O391" s="66" t="str">
        <f>IFERROR(VLOOKUP(Tablo5[[#This Row],[ÜRÜN KODU]],'YMKODLARI '!$A$1:$K$348,8,0)," ")</f>
        <v xml:space="preserve"> </v>
      </c>
      <c r="P391" s="63" t="str">
        <f>IFERROR(VLOOKUP(Tablo5[[#This Row],[HAMMADDE KODU]],Tablo1[#All],3,0)," ")</f>
        <v xml:space="preserve"> </v>
      </c>
      <c r="Q391" s="63" t="str">
        <f>IFERROR(VLOOKUP(Tablo5[[#This Row],[HAMMADDE KODU]],Tablo1[#All],4,0)," ")</f>
        <v xml:space="preserve"> </v>
      </c>
      <c r="R391" s="66" t="str">
        <f>IFERROR(VLOOKUP(Tablo5[[#This Row],[ÜRÜN KODU]],'YMKODLARI '!$A$1:$K$348,5,0)," ")</f>
        <v xml:space="preserve"> </v>
      </c>
      <c r="S391" s="66" t="str">
        <f>IFERROR(VLOOKUP(Tablo5[[#This Row],[ÜRÜN KODU]],'YMKODLARI '!$A$1:$K$348,6,0)," ")</f>
        <v xml:space="preserve"> </v>
      </c>
      <c r="T391" s="63" t="str">
        <f>IFERROR(Tablo5[[#This Row],[YOLLUK HARİÇ BASKI GRAMI]]/Tablo5[[#This Row],[KALIP GÖZ ADEDİ]]," ")</f>
        <v xml:space="preserve"> </v>
      </c>
      <c r="U391" s="63" t="str">
        <f t="shared" si="44"/>
        <v xml:space="preserve"> </v>
      </c>
      <c r="V391" s="63"/>
      <c r="W391" s="63" t="str">
        <f t="shared" si="43"/>
        <v xml:space="preserve"> </v>
      </c>
      <c r="X391" s="13">
        <f t="shared" si="45"/>
        <v>24</v>
      </c>
      <c r="Y391" s="14">
        <f t="shared" si="46"/>
        <v>0</v>
      </c>
      <c r="Z391" s="63" t="str">
        <f t="shared" si="47"/>
        <v xml:space="preserve"> </v>
      </c>
      <c r="AA391" s="63" t="str">
        <f t="shared" si="48"/>
        <v xml:space="preserve"> </v>
      </c>
    </row>
    <row r="392" spans="3:27">
      <c r="C392" s="10" t="str">
        <f>IFERROR(VLOOKUP(Tablo5[[#This Row],[ÜRÜN KODU]],'YMKODLARI '!$A$1:$K$348,2,0)," ")</f>
        <v xml:space="preserve"> </v>
      </c>
      <c r="E392" s="63"/>
      <c r="H392" s="66" t="str">
        <f>IFERROR(VLOOKUP(Tablo5[[#This Row],[ÜRÜN KODU]],'YMKODLARI '!$A$1:$K$348,3,0)," ")</f>
        <v xml:space="preserve"> </v>
      </c>
      <c r="I392" s="66" t="str">
        <f>IFERROR(VLOOKUP(Tablo5[[#This Row],[ÜRÜN KODU]],'YMKODLARI '!$A$1:$K$348,4,0)," ")</f>
        <v xml:space="preserve"> </v>
      </c>
      <c r="J392" s="63"/>
      <c r="K392" s="66" t="str">
        <f>IFERROR(VLOOKUP(Tablo5[[#This Row],[ÜRÜN KODU]],'YMKODLARI '!$A$1:$K$348,9,0)," ")</f>
        <v xml:space="preserve"> </v>
      </c>
      <c r="L392" s="63" t="str">
        <f>IFERROR(VLOOKUP(Tablo5[[#This Row],[BOYA KODU]],Tablo14[#All],4,0)," ")</f>
        <v xml:space="preserve"> </v>
      </c>
      <c r="M392" s="63" t="str">
        <f>IFERROR(VLOOKUP(Tablo5[[#This Row],[BOYA KODU]],Tablo14[#All],6,0)," ")</f>
        <v xml:space="preserve"> </v>
      </c>
      <c r="N392" s="63" t="str">
        <f t="shared" si="42"/>
        <v xml:space="preserve"> </v>
      </c>
      <c r="O392" s="66" t="str">
        <f>IFERROR(VLOOKUP(Tablo5[[#This Row],[ÜRÜN KODU]],'YMKODLARI '!$A$1:$K$348,8,0)," ")</f>
        <v xml:space="preserve"> </v>
      </c>
      <c r="P392" s="63" t="str">
        <f>IFERROR(VLOOKUP(Tablo5[[#This Row],[HAMMADDE KODU]],Tablo1[#All],3,0)," ")</f>
        <v xml:space="preserve"> </v>
      </c>
      <c r="Q392" s="63" t="str">
        <f>IFERROR(VLOOKUP(Tablo5[[#This Row],[HAMMADDE KODU]],Tablo1[#All],4,0)," ")</f>
        <v xml:space="preserve"> </v>
      </c>
      <c r="R392" s="66" t="str">
        <f>IFERROR(VLOOKUP(Tablo5[[#This Row],[ÜRÜN KODU]],'YMKODLARI '!$A$1:$K$348,5,0)," ")</f>
        <v xml:space="preserve"> </v>
      </c>
      <c r="S392" s="66" t="str">
        <f>IFERROR(VLOOKUP(Tablo5[[#This Row],[ÜRÜN KODU]],'YMKODLARI '!$A$1:$K$348,6,0)," ")</f>
        <v xml:space="preserve"> </v>
      </c>
      <c r="T392" s="63" t="str">
        <f>IFERROR(Tablo5[[#This Row],[YOLLUK HARİÇ BASKI GRAMI]]/Tablo5[[#This Row],[KALIP GÖZ ADEDİ]]," ")</f>
        <v xml:space="preserve"> </v>
      </c>
      <c r="U392" s="63" t="str">
        <f t="shared" si="44"/>
        <v xml:space="preserve"> </v>
      </c>
      <c r="V392" s="63"/>
      <c r="W392" s="63" t="str">
        <f t="shared" si="43"/>
        <v xml:space="preserve"> </v>
      </c>
      <c r="X392" s="13">
        <f t="shared" si="45"/>
        <v>24</v>
      </c>
      <c r="Y392" s="14">
        <f t="shared" si="46"/>
        <v>0</v>
      </c>
      <c r="Z392" s="63" t="str">
        <f t="shared" si="47"/>
        <v xml:space="preserve"> </v>
      </c>
      <c r="AA392" s="63" t="str">
        <f t="shared" si="48"/>
        <v xml:space="preserve"> </v>
      </c>
    </row>
    <row r="393" spans="3:27">
      <c r="C393" s="10" t="str">
        <f>IFERROR(VLOOKUP(Tablo5[[#This Row],[ÜRÜN KODU]],'YMKODLARI '!$A$1:$K$348,2,0)," ")</f>
        <v xml:space="preserve"> </v>
      </c>
      <c r="E393" s="63"/>
      <c r="H393" s="66" t="str">
        <f>IFERROR(VLOOKUP(Tablo5[[#This Row],[ÜRÜN KODU]],'YMKODLARI '!$A$1:$K$348,3,0)," ")</f>
        <v xml:space="preserve"> </v>
      </c>
      <c r="I393" s="66" t="str">
        <f>IFERROR(VLOOKUP(Tablo5[[#This Row],[ÜRÜN KODU]],'YMKODLARI '!$A$1:$K$348,4,0)," ")</f>
        <v xml:space="preserve"> </v>
      </c>
      <c r="J393" s="63"/>
      <c r="K393" s="66" t="str">
        <f>IFERROR(VLOOKUP(Tablo5[[#This Row],[ÜRÜN KODU]],'YMKODLARI '!$A$1:$K$348,9,0)," ")</f>
        <v xml:space="preserve"> </v>
      </c>
      <c r="L393" s="63" t="str">
        <f>IFERROR(VLOOKUP(Tablo5[[#This Row],[BOYA KODU]],Tablo14[#All],4,0)," ")</f>
        <v xml:space="preserve"> </v>
      </c>
      <c r="M393" s="63" t="str">
        <f>IFERROR(VLOOKUP(Tablo5[[#This Row],[BOYA KODU]],Tablo14[#All],6,0)," ")</f>
        <v xml:space="preserve"> </v>
      </c>
      <c r="N393" s="63" t="str">
        <f t="shared" si="42"/>
        <v xml:space="preserve"> </v>
      </c>
      <c r="O393" s="66" t="str">
        <f>IFERROR(VLOOKUP(Tablo5[[#This Row],[ÜRÜN KODU]],'YMKODLARI '!$A$1:$K$348,8,0)," ")</f>
        <v xml:space="preserve"> </v>
      </c>
      <c r="P393" s="63" t="str">
        <f>IFERROR(VLOOKUP(Tablo5[[#This Row],[HAMMADDE KODU]],Tablo1[#All],3,0)," ")</f>
        <v xml:space="preserve"> </v>
      </c>
      <c r="Q393" s="63" t="str">
        <f>IFERROR(VLOOKUP(Tablo5[[#This Row],[HAMMADDE KODU]],Tablo1[#All],4,0)," ")</f>
        <v xml:space="preserve"> </v>
      </c>
      <c r="R393" s="66" t="str">
        <f>IFERROR(VLOOKUP(Tablo5[[#This Row],[ÜRÜN KODU]],'YMKODLARI '!$A$1:$K$348,5,0)," ")</f>
        <v xml:space="preserve"> </v>
      </c>
      <c r="S393" s="66" t="str">
        <f>IFERROR(VLOOKUP(Tablo5[[#This Row],[ÜRÜN KODU]],'YMKODLARI '!$A$1:$K$348,6,0)," ")</f>
        <v xml:space="preserve"> </v>
      </c>
      <c r="T393" s="63" t="str">
        <f>IFERROR(Tablo5[[#This Row],[YOLLUK HARİÇ BASKI GRAMI]]/Tablo5[[#This Row],[KALIP GÖZ ADEDİ]]," ")</f>
        <v xml:space="preserve"> </v>
      </c>
      <c r="U393" s="63" t="str">
        <f t="shared" si="44"/>
        <v xml:space="preserve"> </v>
      </c>
      <c r="V393" s="63"/>
      <c r="W393" s="63" t="str">
        <f t="shared" si="43"/>
        <v xml:space="preserve"> </v>
      </c>
      <c r="X393" s="13">
        <f t="shared" si="45"/>
        <v>24</v>
      </c>
      <c r="Y393" s="14">
        <f t="shared" si="46"/>
        <v>0</v>
      </c>
      <c r="Z393" s="63" t="str">
        <f t="shared" si="47"/>
        <v xml:space="preserve"> </v>
      </c>
      <c r="AA393" s="63" t="str">
        <f t="shared" si="48"/>
        <v xml:space="preserve"> </v>
      </c>
    </row>
    <row r="394" spans="3:27">
      <c r="C394" s="10" t="str">
        <f>IFERROR(VLOOKUP(Tablo5[[#This Row],[ÜRÜN KODU]],'YMKODLARI '!$A$1:$K$348,2,0)," ")</f>
        <v xml:space="preserve"> </v>
      </c>
      <c r="E394" s="63"/>
      <c r="H394" s="66" t="str">
        <f>IFERROR(VLOOKUP(Tablo5[[#This Row],[ÜRÜN KODU]],'YMKODLARI '!$A$1:$K$348,3,0)," ")</f>
        <v xml:space="preserve"> </v>
      </c>
      <c r="I394" s="66" t="str">
        <f>IFERROR(VLOOKUP(Tablo5[[#This Row],[ÜRÜN KODU]],'YMKODLARI '!$A$1:$K$348,4,0)," ")</f>
        <v xml:space="preserve"> </v>
      </c>
      <c r="J394" s="63"/>
      <c r="K394" s="66" t="str">
        <f>IFERROR(VLOOKUP(Tablo5[[#This Row],[ÜRÜN KODU]],'YMKODLARI '!$A$1:$K$348,9,0)," ")</f>
        <v xml:space="preserve"> </v>
      </c>
      <c r="L394" s="63" t="str">
        <f>IFERROR(VLOOKUP(Tablo5[[#This Row],[BOYA KODU]],Tablo14[#All],4,0)," ")</f>
        <v xml:space="preserve"> </v>
      </c>
      <c r="M394" s="63" t="str">
        <f>IFERROR(VLOOKUP(Tablo5[[#This Row],[BOYA KODU]],Tablo14[#All],6,0)," ")</f>
        <v xml:space="preserve"> </v>
      </c>
      <c r="N394" s="63" t="str">
        <f t="shared" si="42"/>
        <v xml:space="preserve"> </v>
      </c>
      <c r="O394" s="66" t="str">
        <f>IFERROR(VLOOKUP(Tablo5[[#This Row],[ÜRÜN KODU]],'YMKODLARI '!$A$1:$K$348,8,0)," ")</f>
        <v xml:space="preserve"> </v>
      </c>
      <c r="P394" s="63" t="str">
        <f>IFERROR(VLOOKUP(Tablo5[[#This Row],[HAMMADDE KODU]],Tablo1[#All],3,0)," ")</f>
        <v xml:space="preserve"> </v>
      </c>
      <c r="Q394" s="63" t="str">
        <f>IFERROR(VLOOKUP(Tablo5[[#This Row],[HAMMADDE KODU]],Tablo1[#All],4,0)," ")</f>
        <v xml:space="preserve"> </v>
      </c>
      <c r="R394" s="66" t="str">
        <f>IFERROR(VLOOKUP(Tablo5[[#This Row],[ÜRÜN KODU]],'YMKODLARI '!$A$1:$K$348,5,0)," ")</f>
        <v xml:space="preserve"> </v>
      </c>
      <c r="S394" s="66" t="str">
        <f>IFERROR(VLOOKUP(Tablo5[[#This Row],[ÜRÜN KODU]],'YMKODLARI '!$A$1:$K$348,6,0)," ")</f>
        <v xml:space="preserve"> </v>
      </c>
      <c r="T394" s="63" t="str">
        <f>IFERROR(Tablo5[[#This Row],[YOLLUK HARİÇ BASKI GRAMI]]/Tablo5[[#This Row],[KALIP GÖZ ADEDİ]]," ")</f>
        <v xml:space="preserve"> </v>
      </c>
      <c r="U394" s="63" t="str">
        <f t="shared" si="44"/>
        <v xml:space="preserve"> </v>
      </c>
      <c r="V394" s="63"/>
      <c r="W394" s="63" t="str">
        <f t="shared" si="43"/>
        <v xml:space="preserve"> </v>
      </c>
      <c r="X394" s="13">
        <f t="shared" si="45"/>
        <v>24</v>
      </c>
      <c r="Y394" s="14">
        <f t="shared" si="46"/>
        <v>0</v>
      </c>
      <c r="Z394" s="63" t="str">
        <f t="shared" si="47"/>
        <v xml:space="preserve"> </v>
      </c>
      <c r="AA394" s="63" t="str">
        <f t="shared" si="48"/>
        <v xml:space="preserve"> </v>
      </c>
    </row>
    <row r="395" spans="3:27">
      <c r="C395" s="10" t="str">
        <f>IFERROR(VLOOKUP(Tablo5[[#This Row],[ÜRÜN KODU]],'YMKODLARI '!$A$1:$K$348,2,0)," ")</f>
        <v xml:space="preserve"> </v>
      </c>
      <c r="E395" s="63"/>
      <c r="H395" s="66" t="str">
        <f>IFERROR(VLOOKUP(Tablo5[[#This Row],[ÜRÜN KODU]],'YMKODLARI '!$A$1:$K$348,3,0)," ")</f>
        <v xml:space="preserve"> </v>
      </c>
      <c r="I395" s="66" t="str">
        <f>IFERROR(VLOOKUP(Tablo5[[#This Row],[ÜRÜN KODU]],'YMKODLARI '!$A$1:$K$348,4,0)," ")</f>
        <v xml:space="preserve"> </v>
      </c>
      <c r="J395" s="63"/>
      <c r="K395" s="66" t="str">
        <f>IFERROR(VLOOKUP(Tablo5[[#This Row],[ÜRÜN KODU]],'YMKODLARI '!$A$1:$K$348,9,0)," ")</f>
        <v xml:space="preserve"> </v>
      </c>
      <c r="L395" s="63" t="str">
        <f>IFERROR(VLOOKUP(Tablo5[[#This Row],[BOYA KODU]],Tablo14[#All],4,0)," ")</f>
        <v xml:space="preserve"> </v>
      </c>
      <c r="M395" s="63" t="str">
        <f>IFERROR(VLOOKUP(Tablo5[[#This Row],[BOYA KODU]],Tablo14[#All],6,0)," ")</f>
        <v xml:space="preserve"> </v>
      </c>
      <c r="N395" s="63" t="str">
        <f t="shared" si="42"/>
        <v xml:space="preserve"> </v>
      </c>
      <c r="O395" s="66" t="str">
        <f>IFERROR(VLOOKUP(Tablo5[[#This Row],[ÜRÜN KODU]],'YMKODLARI '!$A$1:$K$348,8,0)," ")</f>
        <v xml:space="preserve"> </v>
      </c>
      <c r="P395" s="63" t="str">
        <f>IFERROR(VLOOKUP(Tablo5[[#This Row],[HAMMADDE KODU]],Tablo1[#All],3,0)," ")</f>
        <v xml:space="preserve"> </v>
      </c>
      <c r="Q395" s="63" t="str">
        <f>IFERROR(VLOOKUP(Tablo5[[#This Row],[HAMMADDE KODU]],Tablo1[#All],4,0)," ")</f>
        <v xml:space="preserve"> </v>
      </c>
      <c r="R395" s="66" t="str">
        <f>IFERROR(VLOOKUP(Tablo5[[#This Row],[ÜRÜN KODU]],'YMKODLARI '!$A$1:$K$348,5,0)," ")</f>
        <v xml:space="preserve"> </v>
      </c>
      <c r="S395" s="66" t="str">
        <f>IFERROR(VLOOKUP(Tablo5[[#This Row],[ÜRÜN KODU]],'YMKODLARI '!$A$1:$K$348,6,0)," ")</f>
        <v xml:space="preserve"> </v>
      </c>
      <c r="T395" s="63" t="str">
        <f>IFERROR(Tablo5[[#This Row],[YOLLUK HARİÇ BASKI GRAMI]]/Tablo5[[#This Row],[KALIP GÖZ ADEDİ]]," ")</f>
        <v xml:space="preserve"> </v>
      </c>
      <c r="U395" s="63" t="str">
        <f t="shared" si="44"/>
        <v xml:space="preserve"> </v>
      </c>
      <c r="V395" s="63"/>
      <c r="W395" s="63" t="str">
        <f t="shared" si="43"/>
        <v xml:space="preserve"> </v>
      </c>
      <c r="X395" s="13">
        <f t="shared" si="45"/>
        <v>24</v>
      </c>
      <c r="Y395" s="14">
        <f t="shared" si="46"/>
        <v>0</v>
      </c>
      <c r="Z395" s="63" t="str">
        <f t="shared" si="47"/>
        <v xml:space="preserve"> </v>
      </c>
      <c r="AA395" s="63" t="str">
        <f t="shared" si="48"/>
        <v xml:space="preserve"> </v>
      </c>
    </row>
    <row r="396" spans="3:27">
      <c r="C396" s="10" t="str">
        <f>IFERROR(VLOOKUP(Tablo5[[#This Row],[ÜRÜN KODU]],'YMKODLARI '!$A$1:$K$348,2,0)," ")</f>
        <v xml:space="preserve"> </v>
      </c>
      <c r="E396" s="63"/>
      <c r="H396" s="66" t="str">
        <f>IFERROR(VLOOKUP(Tablo5[[#This Row],[ÜRÜN KODU]],'YMKODLARI '!$A$1:$K$348,3,0)," ")</f>
        <v xml:space="preserve"> </v>
      </c>
      <c r="I396" s="66" t="str">
        <f>IFERROR(VLOOKUP(Tablo5[[#This Row],[ÜRÜN KODU]],'YMKODLARI '!$A$1:$K$348,4,0)," ")</f>
        <v xml:space="preserve"> </v>
      </c>
      <c r="J396" s="63"/>
      <c r="K396" s="66" t="str">
        <f>IFERROR(VLOOKUP(Tablo5[[#This Row],[ÜRÜN KODU]],'YMKODLARI '!$A$1:$K$348,9,0)," ")</f>
        <v xml:space="preserve"> </v>
      </c>
      <c r="L396" s="63" t="str">
        <f>IFERROR(VLOOKUP(Tablo5[[#This Row],[BOYA KODU]],Tablo14[#All],4,0)," ")</f>
        <v xml:space="preserve"> </v>
      </c>
      <c r="M396" s="63" t="str">
        <f>IFERROR(VLOOKUP(Tablo5[[#This Row],[BOYA KODU]],Tablo14[#All],6,0)," ")</f>
        <v xml:space="preserve"> </v>
      </c>
      <c r="N396" s="63" t="str">
        <f t="shared" si="42"/>
        <v xml:space="preserve"> </v>
      </c>
      <c r="O396" s="66" t="str">
        <f>IFERROR(VLOOKUP(Tablo5[[#This Row],[ÜRÜN KODU]],'YMKODLARI '!$A$1:$K$348,8,0)," ")</f>
        <v xml:space="preserve"> </v>
      </c>
      <c r="P396" s="63" t="str">
        <f>IFERROR(VLOOKUP(Tablo5[[#This Row],[HAMMADDE KODU]],Tablo1[#All],3,0)," ")</f>
        <v xml:space="preserve"> </v>
      </c>
      <c r="Q396" s="63" t="str">
        <f>IFERROR(VLOOKUP(Tablo5[[#This Row],[HAMMADDE KODU]],Tablo1[#All],4,0)," ")</f>
        <v xml:space="preserve"> </v>
      </c>
      <c r="R396" s="66" t="str">
        <f>IFERROR(VLOOKUP(Tablo5[[#This Row],[ÜRÜN KODU]],'YMKODLARI '!$A$1:$K$348,5,0)," ")</f>
        <v xml:space="preserve"> </v>
      </c>
      <c r="S396" s="66" t="str">
        <f>IFERROR(VLOOKUP(Tablo5[[#This Row],[ÜRÜN KODU]],'YMKODLARI '!$A$1:$K$348,6,0)," ")</f>
        <v xml:space="preserve"> </v>
      </c>
      <c r="T396" s="63" t="str">
        <f>IFERROR(Tablo5[[#This Row],[YOLLUK HARİÇ BASKI GRAMI]]/Tablo5[[#This Row],[KALIP GÖZ ADEDİ]]," ")</f>
        <v xml:space="preserve"> </v>
      </c>
      <c r="U396" s="63" t="str">
        <f t="shared" si="44"/>
        <v xml:space="preserve"> </v>
      </c>
      <c r="V396" s="63"/>
      <c r="W396" s="63" t="str">
        <f t="shared" si="43"/>
        <v xml:space="preserve"> </v>
      </c>
      <c r="X396" s="13">
        <f t="shared" si="45"/>
        <v>24</v>
      </c>
      <c r="Y396" s="14">
        <f t="shared" si="46"/>
        <v>0</v>
      </c>
      <c r="Z396" s="63" t="str">
        <f t="shared" si="47"/>
        <v xml:space="preserve"> </v>
      </c>
      <c r="AA396" s="63" t="str">
        <f t="shared" si="48"/>
        <v xml:space="preserve"> </v>
      </c>
    </row>
    <row r="397" spans="3:27">
      <c r="C397" s="10" t="str">
        <f>IFERROR(VLOOKUP(Tablo5[[#This Row],[ÜRÜN KODU]],'YMKODLARI '!$A$1:$K$348,2,0)," ")</f>
        <v xml:space="preserve"> </v>
      </c>
      <c r="E397" s="63"/>
      <c r="H397" s="66" t="str">
        <f>IFERROR(VLOOKUP(Tablo5[[#This Row],[ÜRÜN KODU]],'YMKODLARI '!$A$1:$K$348,3,0)," ")</f>
        <v xml:space="preserve"> </v>
      </c>
      <c r="I397" s="66" t="str">
        <f>IFERROR(VLOOKUP(Tablo5[[#This Row],[ÜRÜN KODU]],'YMKODLARI '!$A$1:$K$348,4,0)," ")</f>
        <v xml:space="preserve"> </v>
      </c>
      <c r="J397" s="63"/>
      <c r="K397" s="66" t="str">
        <f>IFERROR(VLOOKUP(Tablo5[[#This Row],[ÜRÜN KODU]],'YMKODLARI '!$A$1:$K$348,9,0)," ")</f>
        <v xml:space="preserve"> </v>
      </c>
      <c r="L397" s="63" t="str">
        <f>IFERROR(VLOOKUP(Tablo5[[#This Row],[BOYA KODU]],Tablo14[#All],4,0)," ")</f>
        <v xml:space="preserve"> </v>
      </c>
      <c r="M397" s="63" t="str">
        <f>IFERROR(VLOOKUP(Tablo5[[#This Row],[BOYA KODU]],Tablo14[#All],6,0)," ")</f>
        <v xml:space="preserve"> </v>
      </c>
      <c r="N397" s="63" t="str">
        <f t="shared" si="42"/>
        <v xml:space="preserve"> </v>
      </c>
      <c r="O397" s="66" t="str">
        <f>IFERROR(VLOOKUP(Tablo5[[#This Row],[ÜRÜN KODU]],'YMKODLARI '!$A$1:$K$348,8,0)," ")</f>
        <v xml:space="preserve"> </v>
      </c>
      <c r="P397" s="63" t="str">
        <f>IFERROR(VLOOKUP(Tablo5[[#This Row],[HAMMADDE KODU]],Tablo1[#All],3,0)," ")</f>
        <v xml:space="preserve"> </v>
      </c>
      <c r="Q397" s="63" t="str">
        <f>IFERROR(VLOOKUP(Tablo5[[#This Row],[HAMMADDE KODU]],Tablo1[#All],4,0)," ")</f>
        <v xml:space="preserve"> </v>
      </c>
      <c r="R397" s="66" t="str">
        <f>IFERROR(VLOOKUP(Tablo5[[#This Row],[ÜRÜN KODU]],'YMKODLARI '!$A$1:$K$348,5,0)," ")</f>
        <v xml:space="preserve"> </v>
      </c>
      <c r="S397" s="66" t="str">
        <f>IFERROR(VLOOKUP(Tablo5[[#This Row],[ÜRÜN KODU]],'YMKODLARI '!$A$1:$K$348,6,0)," ")</f>
        <v xml:space="preserve"> </v>
      </c>
      <c r="T397" s="63" t="str">
        <f>IFERROR(Tablo5[[#This Row],[YOLLUK HARİÇ BASKI GRAMI]]/Tablo5[[#This Row],[KALIP GÖZ ADEDİ]]," ")</f>
        <v xml:space="preserve"> </v>
      </c>
      <c r="U397" s="63" t="str">
        <f t="shared" si="44"/>
        <v xml:space="preserve"> </v>
      </c>
      <c r="V397" s="63"/>
      <c r="W397" s="63" t="str">
        <f t="shared" si="43"/>
        <v xml:space="preserve"> </v>
      </c>
      <c r="X397" s="13">
        <f t="shared" si="45"/>
        <v>24</v>
      </c>
      <c r="Y397" s="14">
        <f t="shared" si="46"/>
        <v>0</v>
      </c>
      <c r="Z397" s="63" t="str">
        <f t="shared" si="47"/>
        <v xml:space="preserve"> </v>
      </c>
      <c r="AA397" s="63" t="str">
        <f t="shared" si="48"/>
        <v xml:space="preserve"> </v>
      </c>
    </row>
    <row r="398" spans="3:27">
      <c r="C398" s="10" t="str">
        <f>IFERROR(VLOOKUP(Tablo5[[#This Row],[ÜRÜN KODU]],'YMKODLARI '!$A$1:$K$348,2,0)," ")</f>
        <v xml:space="preserve"> </v>
      </c>
      <c r="E398" s="63"/>
      <c r="H398" s="66" t="str">
        <f>IFERROR(VLOOKUP(Tablo5[[#This Row],[ÜRÜN KODU]],'YMKODLARI '!$A$1:$K$348,3,0)," ")</f>
        <v xml:space="preserve"> </v>
      </c>
      <c r="I398" s="66" t="str">
        <f>IFERROR(VLOOKUP(Tablo5[[#This Row],[ÜRÜN KODU]],'YMKODLARI '!$A$1:$K$348,4,0)," ")</f>
        <v xml:space="preserve"> </v>
      </c>
      <c r="J398" s="63"/>
      <c r="K398" s="66" t="str">
        <f>IFERROR(VLOOKUP(Tablo5[[#This Row],[ÜRÜN KODU]],'YMKODLARI '!$A$1:$K$348,9,0)," ")</f>
        <v xml:space="preserve"> </v>
      </c>
      <c r="L398" s="63" t="str">
        <f>IFERROR(VLOOKUP(Tablo5[[#This Row],[BOYA KODU]],Tablo14[#All],4,0)," ")</f>
        <v xml:space="preserve"> </v>
      </c>
      <c r="M398" s="63" t="str">
        <f>IFERROR(VLOOKUP(Tablo5[[#This Row],[BOYA KODU]],Tablo14[#All],6,0)," ")</f>
        <v xml:space="preserve"> </v>
      </c>
      <c r="N398" s="63" t="str">
        <f t="shared" si="42"/>
        <v xml:space="preserve"> </v>
      </c>
      <c r="O398" s="66" t="str">
        <f>IFERROR(VLOOKUP(Tablo5[[#This Row],[ÜRÜN KODU]],'YMKODLARI '!$A$1:$K$348,8,0)," ")</f>
        <v xml:space="preserve"> </v>
      </c>
      <c r="P398" s="63" t="str">
        <f>IFERROR(VLOOKUP(Tablo5[[#This Row],[HAMMADDE KODU]],Tablo1[#All],3,0)," ")</f>
        <v xml:space="preserve"> </v>
      </c>
      <c r="Q398" s="63" t="str">
        <f>IFERROR(VLOOKUP(Tablo5[[#This Row],[HAMMADDE KODU]],Tablo1[#All],4,0)," ")</f>
        <v xml:space="preserve"> </v>
      </c>
      <c r="R398" s="66" t="str">
        <f>IFERROR(VLOOKUP(Tablo5[[#This Row],[ÜRÜN KODU]],'YMKODLARI '!$A$1:$K$348,5,0)," ")</f>
        <v xml:space="preserve"> </v>
      </c>
      <c r="S398" s="66" t="str">
        <f>IFERROR(VLOOKUP(Tablo5[[#This Row],[ÜRÜN KODU]],'YMKODLARI '!$A$1:$K$348,6,0)," ")</f>
        <v xml:space="preserve"> </v>
      </c>
      <c r="T398" s="63" t="str">
        <f>IFERROR(Tablo5[[#This Row],[YOLLUK HARİÇ BASKI GRAMI]]/Tablo5[[#This Row],[KALIP GÖZ ADEDİ]]," ")</f>
        <v xml:space="preserve"> </v>
      </c>
      <c r="U398" s="63" t="str">
        <f t="shared" si="44"/>
        <v xml:space="preserve"> </v>
      </c>
      <c r="V398" s="63"/>
      <c r="W398" s="63" t="str">
        <f t="shared" si="43"/>
        <v xml:space="preserve"> </v>
      </c>
      <c r="X398" s="13">
        <f t="shared" si="45"/>
        <v>24</v>
      </c>
      <c r="Y398" s="14">
        <f t="shared" si="46"/>
        <v>0</v>
      </c>
      <c r="Z398" s="63" t="str">
        <f t="shared" si="47"/>
        <v xml:space="preserve"> </v>
      </c>
      <c r="AA398" s="63" t="str">
        <f t="shared" si="48"/>
        <v xml:space="preserve"> </v>
      </c>
    </row>
    <row r="399" spans="3:27">
      <c r="C399" s="10" t="str">
        <f>IFERROR(VLOOKUP(Tablo5[[#This Row],[ÜRÜN KODU]],'YMKODLARI '!$A$1:$K$348,2,0)," ")</f>
        <v xml:space="preserve"> </v>
      </c>
      <c r="E399" s="63"/>
      <c r="H399" s="66" t="str">
        <f>IFERROR(VLOOKUP(Tablo5[[#This Row],[ÜRÜN KODU]],'YMKODLARI '!$A$1:$K$348,3,0)," ")</f>
        <v xml:space="preserve"> </v>
      </c>
      <c r="I399" s="66" t="str">
        <f>IFERROR(VLOOKUP(Tablo5[[#This Row],[ÜRÜN KODU]],'YMKODLARI '!$A$1:$K$348,4,0)," ")</f>
        <v xml:space="preserve"> </v>
      </c>
      <c r="J399" s="63"/>
      <c r="K399" s="66" t="str">
        <f>IFERROR(VLOOKUP(Tablo5[[#This Row],[ÜRÜN KODU]],'YMKODLARI '!$A$1:$K$348,9,0)," ")</f>
        <v xml:space="preserve"> </v>
      </c>
      <c r="L399" s="63" t="str">
        <f>IFERROR(VLOOKUP(Tablo5[[#This Row],[BOYA KODU]],Tablo14[#All],4,0)," ")</f>
        <v xml:space="preserve"> </v>
      </c>
      <c r="M399" s="63" t="str">
        <f>IFERROR(VLOOKUP(Tablo5[[#This Row],[BOYA KODU]],Tablo14[#All],6,0)," ")</f>
        <v xml:space="preserve"> </v>
      </c>
      <c r="N399" s="63" t="str">
        <f t="shared" si="42"/>
        <v xml:space="preserve"> </v>
      </c>
      <c r="O399" s="66" t="str">
        <f>IFERROR(VLOOKUP(Tablo5[[#This Row],[ÜRÜN KODU]],'YMKODLARI '!$A$1:$K$348,8,0)," ")</f>
        <v xml:space="preserve"> </v>
      </c>
      <c r="P399" s="63" t="str">
        <f>IFERROR(VLOOKUP(Tablo5[[#This Row],[HAMMADDE KODU]],Tablo1[#All],3,0)," ")</f>
        <v xml:space="preserve"> </v>
      </c>
      <c r="Q399" s="63" t="str">
        <f>IFERROR(VLOOKUP(Tablo5[[#This Row],[HAMMADDE KODU]],Tablo1[#All],4,0)," ")</f>
        <v xml:space="preserve"> </v>
      </c>
      <c r="R399" s="66" t="str">
        <f>IFERROR(VLOOKUP(Tablo5[[#This Row],[ÜRÜN KODU]],'YMKODLARI '!$A$1:$K$348,5,0)," ")</f>
        <v xml:space="preserve"> </v>
      </c>
      <c r="S399" s="66" t="str">
        <f>IFERROR(VLOOKUP(Tablo5[[#This Row],[ÜRÜN KODU]],'YMKODLARI '!$A$1:$K$348,6,0)," ")</f>
        <v xml:space="preserve"> </v>
      </c>
      <c r="T399" s="63" t="str">
        <f>IFERROR(Tablo5[[#This Row],[YOLLUK HARİÇ BASKI GRAMI]]/Tablo5[[#This Row],[KALIP GÖZ ADEDİ]]," ")</f>
        <v xml:space="preserve"> </v>
      </c>
      <c r="U399" s="63" t="str">
        <f t="shared" si="44"/>
        <v xml:space="preserve"> </v>
      </c>
      <c r="V399" s="63"/>
      <c r="W399" s="63" t="str">
        <f t="shared" si="43"/>
        <v xml:space="preserve"> </v>
      </c>
      <c r="X399" s="13">
        <f t="shared" si="45"/>
        <v>24</v>
      </c>
      <c r="Y399" s="14">
        <f t="shared" si="46"/>
        <v>0</v>
      </c>
      <c r="Z399" s="63" t="str">
        <f t="shared" si="47"/>
        <v xml:space="preserve"> </v>
      </c>
      <c r="AA399" s="63" t="str">
        <f t="shared" si="48"/>
        <v xml:space="preserve"> </v>
      </c>
    </row>
    <row r="400" spans="3:27">
      <c r="C400" s="10" t="str">
        <f>IFERROR(VLOOKUP(Tablo5[[#This Row],[ÜRÜN KODU]],'YMKODLARI '!$A$1:$K$348,2,0)," ")</f>
        <v xml:space="preserve"> </v>
      </c>
      <c r="E400" s="63"/>
      <c r="H400" s="66" t="str">
        <f>IFERROR(VLOOKUP(Tablo5[[#This Row],[ÜRÜN KODU]],'YMKODLARI '!$A$1:$K$348,3,0)," ")</f>
        <v xml:space="preserve"> </v>
      </c>
      <c r="I400" s="66" t="str">
        <f>IFERROR(VLOOKUP(Tablo5[[#This Row],[ÜRÜN KODU]],'YMKODLARI '!$A$1:$K$348,4,0)," ")</f>
        <v xml:space="preserve"> </v>
      </c>
      <c r="J400" s="63"/>
      <c r="K400" s="66" t="str">
        <f>IFERROR(VLOOKUP(Tablo5[[#This Row],[ÜRÜN KODU]],'YMKODLARI '!$A$1:$K$348,9,0)," ")</f>
        <v xml:space="preserve"> </v>
      </c>
      <c r="L400" s="63" t="str">
        <f>IFERROR(VLOOKUP(Tablo5[[#This Row],[BOYA KODU]],Tablo14[#All],4,0)," ")</f>
        <v xml:space="preserve"> </v>
      </c>
      <c r="M400" s="63" t="str">
        <f>IFERROR(VLOOKUP(Tablo5[[#This Row],[BOYA KODU]],Tablo14[#All],6,0)," ")</f>
        <v xml:space="preserve"> </v>
      </c>
      <c r="N400" s="63" t="str">
        <f t="shared" si="42"/>
        <v xml:space="preserve"> </v>
      </c>
      <c r="O400" s="66" t="str">
        <f>IFERROR(VLOOKUP(Tablo5[[#This Row],[ÜRÜN KODU]],'YMKODLARI '!$A$1:$K$348,8,0)," ")</f>
        <v xml:space="preserve"> </v>
      </c>
      <c r="P400" s="63" t="str">
        <f>IFERROR(VLOOKUP(Tablo5[[#This Row],[HAMMADDE KODU]],Tablo1[#All],3,0)," ")</f>
        <v xml:space="preserve"> </v>
      </c>
      <c r="Q400" s="63" t="str">
        <f>IFERROR(VLOOKUP(Tablo5[[#This Row],[HAMMADDE KODU]],Tablo1[#All],4,0)," ")</f>
        <v xml:space="preserve"> </v>
      </c>
      <c r="R400" s="66" t="str">
        <f>IFERROR(VLOOKUP(Tablo5[[#This Row],[ÜRÜN KODU]],'YMKODLARI '!$A$1:$K$348,5,0)," ")</f>
        <v xml:space="preserve"> </v>
      </c>
      <c r="S400" s="66" t="str">
        <f>IFERROR(VLOOKUP(Tablo5[[#This Row],[ÜRÜN KODU]],'YMKODLARI '!$A$1:$K$348,6,0)," ")</f>
        <v xml:space="preserve"> </v>
      </c>
      <c r="T400" s="63" t="str">
        <f>IFERROR(Tablo5[[#This Row],[YOLLUK HARİÇ BASKI GRAMI]]/Tablo5[[#This Row],[KALIP GÖZ ADEDİ]]," ")</f>
        <v xml:space="preserve"> </v>
      </c>
      <c r="U400" s="63" t="str">
        <f t="shared" si="44"/>
        <v xml:space="preserve"> </v>
      </c>
      <c r="V400" s="63"/>
      <c r="W400" s="63" t="str">
        <f t="shared" si="43"/>
        <v xml:space="preserve"> </v>
      </c>
      <c r="X400" s="13">
        <f t="shared" si="45"/>
        <v>24</v>
      </c>
      <c r="Y400" s="14">
        <f t="shared" si="46"/>
        <v>0</v>
      </c>
      <c r="Z400" s="63" t="str">
        <f t="shared" si="47"/>
        <v xml:space="preserve"> </v>
      </c>
      <c r="AA400" s="63" t="str">
        <f t="shared" si="48"/>
        <v xml:space="preserve"> </v>
      </c>
    </row>
    <row r="401" spans="3:27">
      <c r="C401" s="10" t="str">
        <f>IFERROR(VLOOKUP(Tablo5[[#This Row],[ÜRÜN KODU]],'YMKODLARI '!$A$1:$K$348,2,0)," ")</f>
        <v xml:space="preserve"> </v>
      </c>
      <c r="E401" s="63"/>
      <c r="H401" s="66" t="str">
        <f>IFERROR(VLOOKUP(Tablo5[[#This Row],[ÜRÜN KODU]],'YMKODLARI '!$A$1:$K$348,3,0)," ")</f>
        <v xml:space="preserve"> </v>
      </c>
      <c r="I401" s="66" t="str">
        <f>IFERROR(VLOOKUP(Tablo5[[#This Row],[ÜRÜN KODU]],'YMKODLARI '!$A$1:$K$348,4,0)," ")</f>
        <v xml:space="preserve"> </v>
      </c>
      <c r="J401" s="63"/>
      <c r="K401" s="66" t="str">
        <f>IFERROR(VLOOKUP(Tablo5[[#This Row],[ÜRÜN KODU]],'YMKODLARI '!$A$1:$K$348,9,0)," ")</f>
        <v xml:space="preserve"> </v>
      </c>
      <c r="L401" s="63" t="str">
        <f>IFERROR(VLOOKUP(Tablo5[[#This Row],[BOYA KODU]],Tablo14[#All],4,0)," ")</f>
        <v xml:space="preserve"> </v>
      </c>
      <c r="M401" s="63" t="str">
        <f>IFERROR(VLOOKUP(Tablo5[[#This Row],[BOYA KODU]],Tablo14[#All],6,0)," ")</f>
        <v xml:space="preserve"> </v>
      </c>
      <c r="N401" s="63" t="str">
        <f t="shared" si="42"/>
        <v xml:space="preserve"> </v>
      </c>
      <c r="O401" s="66" t="str">
        <f>IFERROR(VLOOKUP(Tablo5[[#This Row],[ÜRÜN KODU]],'YMKODLARI '!$A$1:$K$348,8,0)," ")</f>
        <v xml:space="preserve"> </v>
      </c>
      <c r="P401" s="63" t="str">
        <f>IFERROR(VLOOKUP(Tablo5[[#This Row],[HAMMADDE KODU]],Tablo1[#All],3,0)," ")</f>
        <v xml:space="preserve"> </v>
      </c>
      <c r="Q401" s="63" t="str">
        <f>IFERROR(VLOOKUP(Tablo5[[#This Row],[HAMMADDE KODU]],Tablo1[#All],4,0)," ")</f>
        <v xml:space="preserve"> </v>
      </c>
      <c r="R401" s="66" t="str">
        <f>IFERROR(VLOOKUP(Tablo5[[#This Row],[ÜRÜN KODU]],'YMKODLARI '!$A$1:$K$348,5,0)," ")</f>
        <v xml:space="preserve"> </v>
      </c>
      <c r="S401" s="66" t="str">
        <f>IFERROR(VLOOKUP(Tablo5[[#This Row],[ÜRÜN KODU]],'YMKODLARI '!$A$1:$K$348,6,0)," ")</f>
        <v xml:space="preserve"> </v>
      </c>
      <c r="T401" s="63" t="str">
        <f>IFERROR(Tablo5[[#This Row],[YOLLUK HARİÇ BASKI GRAMI]]/Tablo5[[#This Row],[KALIP GÖZ ADEDİ]]," ")</f>
        <v xml:space="preserve"> </v>
      </c>
      <c r="U401" s="63" t="str">
        <f t="shared" si="44"/>
        <v xml:space="preserve"> </v>
      </c>
      <c r="V401" s="63"/>
      <c r="W401" s="63" t="str">
        <f t="shared" si="43"/>
        <v xml:space="preserve"> </v>
      </c>
      <c r="X401" s="13">
        <f t="shared" si="45"/>
        <v>24</v>
      </c>
      <c r="Y401" s="14">
        <f t="shared" si="46"/>
        <v>0</v>
      </c>
      <c r="Z401" s="63" t="str">
        <f t="shared" si="47"/>
        <v xml:space="preserve"> </v>
      </c>
      <c r="AA401" s="63" t="str">
        <f t="shared" si="48"/>
        <v xml:space="preserve"> </v>
      </c>
    </row>
    <row r="402" spans="3:27">
      <c r="C402" s="10" t="str">
        <f>IFERROR(VLOOKUP(Tablo5[[#This Row],[ÜRÜN KODU]],'YMKODLARI '!$A$1:$K$348,2,0)," ")</f>
        <v xml:space="preserve"> </v>
      </c>
      <c r="E402" s="63"/>
      <c r="H402" s="66" t="str">
        <f>IFERROR(VLOOKUP(Tablo5[[#This Row],[ÜRÜN KODU]],'YMKODLARI '!$A$1:$K$348,3,0)," ")</f>
        <v xml:space="preserve"> </v>
      </c>
      <c r="I402" s="66" t="str">
        <f>IFERROR(VLOOKUP(Tablo5[[#This Row],[ÜRÜN KODU]],'YMKODLARI '!$A$1:$K$348,4,0)," ")</f>
        <v xml:space="preserve"> </v>
      </c>
      <c r="J402" s="63"/>
      <c r="K402" s="66" t="str">
        <f>IFERROR(VLOOKUP(Tablo5[[#This Row],[ÜRÜN KODU]],'YMKODLARI '!$A$1:$K$348,9,0)," ")</f>
        <v xml:space="preserve"> </v>
      </c>
      <c r="L402" s="63" t="str">
        <f>IFERROR(VLOOKUP(Tablo5[[#This Row],[BOYA KODU]],Tablo14[#All],4,0)," ")</f>
        <v xml:space="preserve"> </v>
      </c>
      <c r="M402" s="63" t="str">
        <f>IFERROR(VLOOKUP(Tablo5[[#This Row],[BOYA KODU]],Tablo14[#All],6,0)," ")</f>
        <v xml:space="preserve"> </v>
      </c>
      <c r="N402" s="63" t="str">
        <f t="shared" si="42"/>
        <v xml:space="preserve"> </v>
      </c>
      <c r="O402" s="66" t="str">
        <f>IFERROR(VLOOKUP(Tablo5[[#This Row],[ÜRÜN KODU]],'YMKODLARI '!$A$1:$K$348,8,0)," ")</f>
        <v xml:space="preserve"> </v>
      </c>
      <c r="P402" s="63" t="str">
        <f>IFERROR(VLOOKUP(Tablo5[[#This Row],[HAMMADDE KODU]],Tablo1[#All],3,0)," ")</f>
        <v xml:space="preserve"> </v>
      </c>
      <c r="Q402" s="63" t="str">
        <f>IFERROR(VLOOKUP(Tablo5[[#This Row],[HAMMADDE KODU]],Tablo1[#All],4,0)," ")</f>
        <v xml:space="preserve"> </v>
      </c>
      <c r="R402" s="66" t="str">
        <f>IFERROR(VLOOKUP(Tablo5[[#This Row],[ÜRÜN KODU]],'YMKODLARI '!$A$1:$K$348,5,0)," ")</f>
        <v xml:space="preserve"> </v>
      </c>
      <c r="S402" s="66" t="str">
        <f>IFERROR(VLOOKUP(Tablo5[[#This Row],[ÜRÜN KODU]],'YMKODLARI '!$A$1:$K$348,6,0)," ")</f>
        <v xml:space="preserve"> </v>
      </c>
      <c r="T402" s="63" t="str">
        <f>IFERROR(Tablo5[[#This Row],[YOLLUK HARİÇ BASKI GRAMI]]/Tablo5[[#This Row],[KALIP GÖZ ADEDİ]]," ")</f>
        <v xml:space="preserve"> </v>
      </c>
      <c r="U402" s="63" t="str">
        <f t="shared" si="44"/>
        <v xml:space="preserve"> </v>
      </c>
      <c r="V402" s="63"/>
      <c r="W402" s="63" t="str">
        <f t="shared" si="43"/>
        <v xml:space="preserve"> </v>
      </c>
      <c r="X402" s="13">
        <f t="shared" si="45"/>
        <v>24</v>
      </c>
      <c r="Y402" s="14">
        <f t="shared" si="46"/>
        <v>0</v>
      </c>
      <c r="Z402" s="63" t="str">
        <f t="shared" si="47"/>
        <v xml:space="preserve"> </v>
      </c>
      <c r="AA402" s="63" t="str">
        <f t="shared" si="48"/>
        <v xml:space="preserve"> </v>
      </c>
    </row>
    <row r="403" spans="3:27">
      <c r="C403" s="10" t="str">
        <f>IFERROR(VLOOKUP(Tablo5[[#This Row],[ÜRÜN KODU]],'YMKODLARI '!$A$1:$K$348,2,0)," ")</f>
        <v xml:space="preserve"> </v>
      </c>
      <c r="E403" s="63"/>
      <c r="H403" s="66" t="str">
        <f>IFERROR(VLOOKUP(Tablo5[[#This Row],[ÜRÜN KODU]],'YMKODLARI '!$A$1:$K$348,3,0)," ")</f>
        <v xml:space="preserve"> </v>
      </c>
      <c r="I403" s="66" t="str">
        <f>IFERROR(VLOOKUP(Tablo5[[#This Row],[ÜRÜN KODU]],'YMKODLARI '!$A$1:$K$348,4,0)," ")</f>
        <v xml:space="preserve"> </v>
      </c>
      <c r="J403" s="63"/>
      <c r="K403" s="66" t="str">
        <f>IFERROR(VLOOKUP(Tablo5[[#This Row],[ÜRÜN KODU]],'YMKODLARI '!$A$1:$K$348,9,0)," ")</f>
        <v xml:space="preserve"> </v>
      </c>
      <c r="L403" s="63" t="str">
        <f>IFERROR(VLOOKUP(Tablo5[[#This Row],[BOYA KODU]],Tablo14[#All],4,0)," ")</f>
        <v xml:space="preserve"> </v>
      </c>
      <c r="M403" s="63" t="str">
        <f>IFERROR(VLOOKUP(Tablo5[[#This Row],[BOYA KODU]],Tablo14[#All],6,0)," ")</f>
        <v xml:space="preserve"> </v>
      </c>
      <c r="N403" s="63" t="str">
        <f t="shared" si="42"/>
        <v xml:space="preserve"> </v>
      </c>
      <c r="O403" s="66" t="str">
        <f>IFERROR(VLOOKUP(Tablo5[[#This Row],[ÜRÜN KODU]],'YMKODLARI '!$A$1:$K$348,8,0)," ")</f>
        <v xml:space="preserve"> </v>
      </c>
      <c r="P403" s="63" t="str">
        <f>IFERROR(VLOOKUP(Tablo5[[#This Row],[HAMMADDE KODU]],Tablo1[#All],3,0)," ")</f>
        <v xml:space="preserve"> </v>
      </c>
      <c r="Q403" s="63" t="str">
        <f>IFERROR(VLOOKUP(Tablo5[[#This Row],[HAMMADDE KODU]],Tablo1[#All],4,0)," ")</f>
        <v xml:space="preserve"> </v>
      </c>
      <c r="R403" s="66" t="str">
        <f>IFERROR(VLOOKUP(Tablo5[[#This Row],[ÜRÜN KODU]],'YMKODLARI '!$A$1:$K$348,5,0)," ")</f>
        <v xml:space="preserve"> </v>
      </c>
      <c r="S403" s="66" t="str">
        <f>IFERROR(VLOOKUP(Tablo5[[#This Row],[ÜRÜN KODU]],'YMKODLARI '!$A$1:$K$348,6,0)," ")</f>
        <v xml:space="preserve"> </v>
      </c>
      <c r="T403" s="63" t="str">
        <f>IFERROR(Tablo5[[#This Row],[YOLLUK HARİÇ BASKI GRAMI]]/Tablo5[[#This Row],[KALIP GÖZ ADEDİ]]," ")</f>
        <v xml:space="preserve"> </v>
      </c>
      <c r="U403" s="63" t="str">
        <f t="shared" si="44"/>
        <v xml:space="preserve"> </v>
      </c>
      <c r="V403" s="63"/>
      <c r="W403" s="63" t="str">
        <f t="shared" si="43"/>
        <v xml:space="preserve"> </v>
      </c>
      <c r="X403" s="13">
        <f t="shared" si="45"/>
        <v>24</v>
      </c>
      <c r="Y403" s="14">
        <f t="shared" si="46"/>
        <v>0</v>
      </c>
      <c r="Z403" s="63" t="str">
        <f t="shared" si="47"/>
        <v xml:space="preserve"> </v>
      </c>
      <c r="AA403" s="63" t="str">
        <f t="shared" si="48"/>
        <v xml:space="preserve"> </v>
      </c>
    </row>
    <row r="404" spans="3:27">
      <c r="C404" s="10" t="str">
        <f>IFERROR(VLOOKUP(Tablo5[[#This Row],[ÜRÜN KODU]],'YMKODLARI '!$A$1:$K$348,2,0)," ")</f>
        <v xml:space="preserve"> </v>
      </c>
      <c r="E404" s="63"/>
      <c r="H404" s="66" t="str">
        <f>IFERROR(VLOOKUP(Tablo5[[#This Row],[ÜRÜN KODU]],'YMKODLARI '!$A$1:$K$348,3,0)," ")</f>
        <v xml:space="preserve"> </v>
      </c>
      <c r="I404" s="66" t="str">
        <f>IFERROR(VLOOKUP(Tablo5[[#This Row],[ÜRÜN KODU]],'YMKODLARI '!$A$1:$K$348,4,0)," ")</f>
        <v xml:space="preserve"> </v>
      </c>
      <c r="J404" s="63"/>
      <c r="K404" s="66" t="str">
        <f>IFERROR(VLOOKUP(Tablo5[[#This Row],[ÜRÜN KODU]],'YMKODLARI '!$A$1:$K$348,9,0)," ")</f>
        <v xml:space="preserve"> </v>
      </c>
      <c r="L404" s="63" t="str">
        <f>IFERROR(VLOOKUP(Tablo5[[#This Row],[BOYA KODU]],Tablo14[#All],4,0)," ")</f>
        <v xml:space="preserve"> </v>
      </c>
      <c r="M404" s="63" t="str">
        <f>IFERROR(VLOOKUP(Tablo5[[#This Row],[BOYA KODU]],Tablo14[#All],6,0)," ")</f>
        <v xml:space="preserve"> </v>
      </c>
      <c r="N404" s="63" t="str">
        <f t="shared" si="42"/>
        <v xml:space="preserve"> </v>
      </c>
      <c r="O404" s="66" t="str">
        <f>IFERROR(VLOOKUP(Tablo5[[#This Row],[ÜRÜN KODU]],'YMKODLARI '!$A$1:$K$348,8,0)," ")</f>
        <v xml:space="preserve"> </v>
      </c>
      <c r="P404" s="63" t="str">
        <f>IFERROR(VLOOKUP(Tablo5[[#This Row],[HAMMADDE KODU]],Tablo1[#All],3,0)," ")</f>
        <v xml:space="preserve"> </v>
      </c>
      <c r="Q404" s="63" t="str">
        <f>IFERROR(VLOOKUP(Tablo5[[#This Row],[HAMMADDE KODU]],Tablo1[#All],4,0)," ")</f>
        <v xml:space="preserve"> </v>
      </c>
      <c r="R404" s="66" t="str">
        <f>IFERROR(VLOOKUP(Tablo5[[#This Row],[ÜRÜN KODU]],'YMKODLARI '!$A$1:$K$348,5,0)," ")</f>
        <v xml:space="preserve"> </v>
      </c>
      <c r="S404" s="66" t="str">
        <f>IFERROR(VLOOKUP(Tablo5[[#This Row],[ÜRÜN KODU]],'YMKODLARI '!$A$1:$K$348,6,0)," ")</f>
        <v xml:space="preserve"> </v>
      </c>
      <c r="T404" s="63" t="str">
        <f>IFERROR(Tablo5[[#This Row],[YOLLUK HARİÇ BASKI GRAMI]]/Tablo5[[#This Row],[KALIP GÖZ ADEDİ]]," ")</f>
        <v xml:space="preserve"> </v>
      </c>
      <c r="U404" s="63" t="str">
        <f t="shared" si="44"/>
        <v xml:space="preserve"> </v>
      </c>
      <c r="V404" s="63"/>
      <c r="W404" s="63" t="str">
        <f t="shared" si="43"/>
        <v xml:space="preserve"> </v>
      </c>
      <c r="X404" s="13">
        <f t="shared" si="45"/>
        <v>24</v>
      </c>
      <c r="Y404" s="14">
        <f t="shared" si="46"/>
        <v>0</v>
      </c>
      <c r="Z404" s="63" t="str">
        <f t="shared" si="47"/>
        <v xml:space="preserve"> </v>
      </c>
      <c r="AA404" s="63" t="str">
        <f t="shared" si="48"/>
        <v xml:space="preserve"> </v>
      </c>
    </row>
    <row r="405" spans="3:27">
      <c r="C405" s="10" t="str">
        <f>IFERROR(VLOOKUP(Tablo5[[#This Row],[ÜRÜN KODU]],'YMKODLARI '!$A$1:$K$348,2,0)," ")</f>
        <v xml:space="preserve"> </v>
      </c>
      <c r="E405" s="63"/>
      <c r="H405" s="66" t="str">
        <f>IFERROR(VLOOKUP(Tablo5[[#This Row],[ÜRÜN KODU]],'YMKODLARI '!$A$1:$K$348,3,0)," ")</f>
        <v xml:space="preserve"> </v>
      </c>
      <c r="I405" s="66" t="str">
        <f>IFERROR(VLOOKUP(Tablo5[[#This Row],[ÜRÜN KODU]],'YMKODLARI '!$A$1:$K$348,4,0)," ")</f>
        <v xml:space="preserve"> </v>
      </c>
      <c r="J405" s="63"/>
      <c r="K405" s="66" t="str">
        <f>IFERROR(VLOOKUP(Tablo5[[#This Row],[ÜRÜN KODU]],'YMKODLARI '!$A$1:$K$348,9,0)," ")</f>
        <v xml:space="preserve"> </v>
      </c>
      <c r="L405" s="63" t="str">
        <f>IFERROR(VLOOKUP(Tablo5[[#This Row],[BOYA KODU]],Tablo14[#All],4,0)," ")</f>
        <v xml:space="preserve"> </v>
      </c>
      <c r="M405" s="63" t="str">
        <f>IFERROR(VLOOKUP(Tablo5[[#This Row],[BOYA KODU]],Tablo14[#All],6,0)," ")</f>
        <v xml:space="preserve"> </v>
      </c>
      <c r="N405" s="63" t="str">
        <f t="shared" si="42"/>
        <v xml:space="preserve"> </v>
      </c>
      <c r="O405" s="66" t="str">
        <f>IFERROR(VLOOKUP(Tablo5[[#This Row],[ÜRÜN KODU]],'YMKODLARI '!$A$1:$K$348,8,0)," ")</f>
        <v xml:space="preserve"> </v>
      </c>
      <c r="P405" s="63" t="str">
        <f>IFERROR(VLOOKUP(Tablo5[[#This Row],[HAMMADDE KODU]],Tablo1[#All],3,0)," ")</f>
        <v xml:space="preserve"> </v>
      </c>
      <c r="Q405" s="63" t="str">
        <f>IFERROR(VLOOKUP(Tablo5[[#This Row],[HAMMADDE KODU]],Tablo1[#All],4,0)," ")</f>
        <v xml:space="preserve"> </v>
      </c>
      <c r="R405" s="66" t="str">
        <f>IFERROR(VLOOKUP(Tablo5[[#This Row],[ÜRÜN KODU]],'YMKODLARI '!$A$1:$K$348,5,0)," ")</f>
        <v xml:space="preserve"> </v>
      </c>
      <c r="S405" s="66" t="str">
        <f>IFERROR(VLOOKUP(Tablo5[[#This Row],[ÜRÜN KODU]],'YMKODLARI '!$A$1:$K$348,6,0)," ")</f>
        <v xml:space="preserve"> </v>
      </c>
      <c r="T405" s="63" t="str">
        <f>IFERROR(Tablo5[[#This Row],[YOLLUK HARİÇ BASKI GRAMI]]/Tablo5[[#This Row],[KALIP GÖZ ADEDİ]]," ")</f>
        <v xml:space="preserve"> </v>
      </c>
      <c r="U405" s="63" t="str">
        <f t="shared" si="44"/>
        <v xml:space="preserve"> </v>
      </c>
      <c r="V405" s="63"/>
      <c r="W405" s="63" t="str">
        <f t="shared" si="43"/>
        <v xml:space="preserve"> </v>
      </c>
      <c r="X405" s="13">
        <f t="shared" si="45"/>
        <v>24</v>
      </c>
      <c r="Y405" s="14">
        <f t="shared" si="46"/>
        <v>0</v>
      </c>
      <c r="Z405" s="63" t="str">
        <f t="shared" si="47"/>
        <v xml:space="preserve"> </v>
      </c>
      <c r="AA405" s="63" t="str">
        <f t="shared" si="48"/>
        <v xml:space="preserve"> </v>
      </c>
    </row>
    <row r="406" spans="3:27">
      <c r="C406" s="10" t="str">
        <f>IFERROR(VLOOKUP(Tablo5[[#This Row],[ÜRÜN KODU]],'YMKODLARI '!$A$1:$K$348,2,0)," ")</f>
        <v xml:space="preserve"> </v>
      </c>
      <c r="E406" s="63"/>
      <c r="H406" s="66" t="str">
        <f>IFERROR(VLOOKUP(Tablo5[[#This Row],[ÜRÜN KODU]],'YMKODLARI '!$A$1:$K$348,3,0)," ")</f>
        <v xml:space="preserve"> </v>
      </c>
      <c r="I406" s="66" t="str">
        <f>IFERROR(VLOOKUP(Tablo5[[#This Row],[ÜRÜN KODU]],'YMKODLARI '!$A$1:$K$348,4,0)," ")</f>
        <v xml:space="preserve"> </v>
      </c>
      <c r="J406" s="63"/>
      <c r="K406" s="66" t="str">
        <f>IFERROR(VLOOKUP(Tablo5[[#This Row],[ÜRÜN KODU]],'YMKODLARI '!$A$1:$K$348,9,0)," ")</f>
        <v xml:space="preserve"> </v>
      </c>
      <c r="L406" s="63" t="str">
        <f>IFERROR(VLOOKUP(Tablo5[[#This Row],[BOYA KODU]],Tablo14[#All],4,0)," ")</f>
        <v xml:space="preserve"> </v>
      </c>
      <c r="M406" s="63" t="str">
        <f>IFERROR(VLOOKUP(Tablo5[[#This Row],[BOYA KODU]],Tablo14[#All],6,0)," ")</f>
        <v xml:space="preserve"> </v>
      </c>
      <c r="N406" s="63" t="str">
        <f t="shared" si="42"/>
        <v xml:space="preserve"> </v>
      </c>
      <c r="O406" s="66" t="str">
        <f>IFERROR(VLOOKUP(Tablo5[[#This Row],[ÜRÜN KODU]],'YMKODLARI '!$A$1:$K$348,8,0)," ")</f>
        <v xml:space="preserve"> </v>
      </c>
      <c r="P406" s="63" t="str">
        <f>IFERROR(VLOOKUP(Tablo5[[#This Row],[HAMMADDE KODU]],Tablo1[#All],3,0)," ")</f>
        <v xml:space="preserve"> </v>
      </c>
      <c r="Q406" s="63" t="str">
        <f>IFERROR(VLOOKUP(Tablo5[[#This Row],[HAMMADDE KODU]],Tablo1[#All],4,0)," ")</f>
        <v xml:space="preserve"> </v>
      </c>
      <c r="R406" s="66" t="str">
        <f>IFERROR(VLOOKUP(Tablo5[[#This Row],[ÜRÜN KODU]],'YMKODLARI '!$A$1:$K$348,5,0)," ")</f>
        <v xml:space="preserve"> </v>
      </c>
      <c r="S406" s="66" t="str">
        <f>IFERROR(VLOOKUP(Tablo5[[#This Row],[ÜRÜN KODU]],'YMKODLARI '!$A$1:$K$348,6,0)," ")</f>
        <v xml:space="preserve"> </v>
      </c>
      <c r="T406" s="63" t="str">
        <f>IFERROR(Tablo5[[#This Row],[YOLLUK HARİÇ BASKI GRAMI]]/Tablo5[[#This Row],[KALIP GÖZ ADEDİ]]," ")</f>
        <v xml:space="preserve"> </v>
      </c>
      <c r="U406" s="63" t="str">
        <f t="shared" si="44"/>
        <v xml:space="preserve"> </v>
      </c>
      <c r="V406" s="63"/>
      <c r="W406" s="63" t="str">
        <f t="shared" si="43"/>
        <v xml:space="preserve"> </v>
      </c>
      <c r="X406" s="13">
        <f t="shared" si="45"/>
        <v>24</v>
      </c>
      <c r="Y406" s="14">
        <f t="shared" si="46"/>
        <v>0</v>
      </c>
      <c r="Z406" s="63" t="str">
        <f t="shared" si="47"/>
        <v xml:space="preserve"> </v>
      </c>
      <c r="AA406" s="63" t="str">
        <f t="shared" si="48"/>
        <v xml:space="preserve"> </v>
      </c>
    </row>
    <row r="407" spans="3:27">
      <c r="C407" s="10" t="str">
        <f>IFERROR(VLOOKUP(Tablo5[[#This Row],[ÜRÜN KODU]],'YMKODLARI '!$A$1:$K$348,2,0)," ")</f>
        <v xml:space="preserve"> </v>
      </c>
      <c r="E407" s="63"/>
      <c r="H407" s="66" t="str">
        <f>IFERROR(VLOOKUP(Tablo5[[#This Row],[ÜRÜN KODU]],'YMKODLARI '!$A$1:$K$348,3,0)," ")</f>
        <v xml:space="preserve"> </v>
      </c>
      <c r="I407" s="66" t="str">
        <f>IFERROR(VLOOKUP(Tablo5[[#This Row],[ÜRÜN KODU]],'YMKODLARI '!$A$1:$K$348,4,0)," ")</f>
        <v xml:space="preserve"> </v>
      </c>
      <c r="J407" s="63"/>
      <c r="K407" s="66" t="str">
        <f>IFERROR(VLOOKUP(Tablo5[[#This Row],[ÜRÜN KODU]],'YMKODLARI '!$A$1:$K$348,9,0)," ")</f>
        <v xml:space="preserve"> </v>
      </c>
      <c r="L407" s="63" t="str">
        <f>IFERROR(VLOOKUP(Tablo5[[#This Row],[BOYA KODU]],Tablo14[#All],4,0)," ")</f>
        <v xml:space="preserve"> </v>
      </c>
      <c r="M407" s="63" t="str">
        <f>IFERROR(VLOOKUP(Tablo5[[#This Row],[BOYA KODU]],Tablo14[#All],6,0)," ")</f>
        <v xml:space="preserve"> </v>
      </c>
      <c r="N407" s="63" t="str">
        <f t="shared" si="42"/>
        <v xml:space="preserve"> </v>
      </c>
      <c r="O407" s="66" t="str">
        <f>IFERROR(VLOOKUP(Tablo5[[#This Row],[ÜRÜN KODU]],'YMKODLARI '!$A$1:$K$348,8,0)," ")</f>
        <v xml:space="preserve"> </v>
      </c>
      <c r="P407" s="63" t="str">
        <f>IFERROR(VLOOKUP(Tablo5[[#This Row],[HAMMADDE KODU]],Tablo1[#All],3,0)," ")</f>
        <v xml:space="preserve"> </v>
      </c>
      <c r="Q407" s="63" t="str">
        <f>IFERROR(VLOOKUP(Tablo5[[#This Row],[HAMMADDE KODU]],Tablo1[#All],4,0)," ")</f>
        <v xml:space="preserve"> </v>
      </c>
      <c r="R407" s="66" t="str">
        <f>IFERROR(VLOOKUP(Tablo5[[#This Row],[ÜRÜN KODU]],'YMKODLARI '!$A$1:$K$348,5,0)," ")</f>
        <v xml:space="preserve"> </v>
      </c>
      <c r="S407" s="66" t="str">
        <f>IFERROR(VLOOKUP(Tablo5[[#This Row],[ÜRÜN KODU]],'YMKODLARI '!$A$1:$K$348,6,0)," ")</f>
        <v xml:space="preserve"> </v>
      </c>
      <c r="T407" s="63" t="str">
        <f>IFERROR(Tablo5[[#This Row],[YOLLUK HARİÇ BASKI GRAMI]]/Tablo5[[#This Row],[KALIP GÖZ ADEDİ]]," ")</f>
        <v xml:space="preserve"> </v>
      </c>
      <c r="U407" s="63" t="str">
        <f t="shared" si="44"/>
        <v xml:space="preserve"> </v>
      </c>
      <c r="V407" s="63"/>
      <c r="W407" s="63" t="str">
        <f t="shared" si="43"/>
        <v xml:space="preserve"> </v>
      </c>
      <c r="X407" s="13">
        <f t="shared" si="45"/>
        <v>24</v>
      </c>
      <c r="Y407" s="14">
        <f t="shared" si="46"/>
        <v>0</v>
      </c>
      <c r="Z407" s="63" t="str">
        <f t="shared" si="47"/>
        <v xml:space="preserve"> </v>
      </c>
      <c r="AA407" s="63" t="str">
        <f t="shared" si="48"/>
        <v xml:space="preserve"> </v>
      </c>
    </row>
    <row r="408" spans="3:27">
      <c r="C408" s="10" t="str">
        <f>IFERROR(VLOOKUP(Tablo5[[#This Row],[ÜRÜN KODU]],'YMKODLARI '!$A$1:$K$348,2,0)," ")</f>
        <v xml:space="preserve"> </v>
      </c>
      <c r="E408" s="63"/>
      <c r="H408" s="66" t="str">
        <f>IFERROR(VLOOKUP(Tablo5[[#This Row],[ÜRÜN KODU]],'YMKODLARI '!$A$1:$K$348,3,0)," ")</f>
        <v xml:space="preserve"> </v>
      </c>
      <c r="I408" s="66" t="str">
        <f>IFERROR(VLOOKUP(Tablo5[[#This Row],[ÜRÜN KODU]],'YMKODLARI '!$A$1:$K$348,4,0)," ")</f>
        <v xml:space="preserve"> </v>
      </c>
      <c r="J408" s="63"/>
      <c r="K408" s="66" t="str">
        <f>IFERROR(VLOOKUP(Tablo5[[#This Row],[ÜRÜN KODU]],'YMKODLARI '!$A$1:$K$348,9,0)," ")</f>
        <v xml:space="preserve"> </v>
      </c>
      <c r="L408" s="63" t="str">
        <f>IFERROR(VLOOKUP(Tablo5[[#This Row],[BOYA KODU]],Tablo14[#All],4,0)," ")</f>
        <v xml:space="preserve"> </v>
      </c>
      <c r="M408" s="63" t="str">
        <f>IFERROR(VLOOKUP(Tablo5[[#This Row],[BOYA KODU]],Tablo14[#All],6,0)," ")</f>
        <v xml:space="preserve"> </v>
      </c>
      <c r="N408" s="63" t="str">
        <f t="shared" si="42"/>
        <v xml:space="preserve"> </v>
      </c>
      <c r="O408" s="66" t="str">
        <f>IFERROR(VLOOKUP(Tablo5[[#This Row],[ÜRÜN KODU]],'YMKODLARI '!$A$1:$K$348,8,0)," ")</f>
        <v xml:space="preserve"> </v>
      </c>
      <c r="P408" s="63" t="str">
        <f>IFERROR(VLOOKUP(Tablo5[[#This Row],[HAMMADDE KODU]],Tablo1[#All],3,0)," ")</f>
        <v xml:space="preserve"> </v>
      </c>
      <c r="Q408" s="63" t="str">
        <f>IFERROR(VLOOKUP(Tablo5[[#This Row],[HAMMADDE KODU]],Tablo1[#All],4,0)," ")</f>
        <v xml:space="preserve"> </v>
      </c>
      <c r="R408" s="66" t="str">
        <f>IFERROR(VLOOKUP(Tablo5[[#This Row],[ÜRÜN KODU]],'YMKODLARI '!$A$1:$K$348,5,0)," ")</f>
        <v xml:space="preserve"> </v>
      </c>
      <c r="S408" s="66" t="str">
        <f>IFERROR(VLOOKUP(Tablo5[[#This Row],[ÜRÜN KODU]],'YMKODLARI '!$A$1:$K$348,6,0)," ")</f>
        <v xml:space="preserve"> </v>
      </c>
      <c r="T408" s="63" t="str">
        <f>IFERROR(Tablo5[[#This Row],[YOLLUK HARİÇ BASKI GRAMI]]/Tablo5[[#This Row],[KALIP GÖZ ADEDİ]]," ")</f>
        <v xml:space="preserve"> </v>
      </c>
      <c r="U408" s="63" t="str">
        <f t="shared" si="44"/>
        <v xml:space="preserve"> </v>
      </c>
      <c r="V408" s="63"/>
      <c r="W408" s="63" t="str">
        <f t="shared" si="43"/>
        <v xml:space="preserve"> </v>
      </c>
      <c r="X408" s="13">
        <f t="shared" si="45"/>
        <v>24</v>
      </c>
      <c r="Y408" s="14">
        <f t="shared" si="46"/>
        <v>0</v>
      </c>
      <c r="Z408" s="63" t="str">
        <f t="shared" si="47"/>
        <v xml:space="preserve"> </v>
      </c>
      <c r="AA408" s="63" t="str">
        <f t="shared" si="48"/>
        <v xml:space="preserve"> </v>
      </c>
    </row>
    <row r="409" spans="3:27">
      <c r="C409" s="10" t="str">
        <f>IFERROR(VLOOKUP(Tablo5[[#This Row],[ÜRÜN KODU]],'YMKODLARI '!$A$1:$K$348,2,0)," ")</f>
        <v xml:space="preserve"> </v>
      </c>
      <c r="E409" s="63"/>
      <c r="H409" s="66" t="str">
        <f>IFERROR(VLOOKUP(Tablo5[[#This Row],[ÜRÜN KODU]],'YMKODLARI '!$A$1:$K$348,3,0)," ")</f>
        <v xml:space="preserve"> </v>
      </c>
      <c r="I409" s="66" t="str">
        <f>IFERROR(VLOOKUP(Tablo5[[#This Row],[ÜRÜN KODU]],'YMKODLARI '!$A$1:$K$348,4,0)," ")</f>
        <v xml:space="preserve"> </v>
      </c>
      <c r="J409" s="63"/>
      <c r="K409" s="66" t="str">
        <f>IFERROR(VLOOKUP(Tablo5[[#This Row],[ÜRÜN KODU]],'YMKODLARI '!$A$1:$K$348,9,0)," ")</f>
        <v xml:space="preserve"> </v>
      </c>
      <c r="L409" s="63" t="str">
        <f>IFERROR(VLOOKUP(Tablo5[[#This Row],[BOYA KODU]],Tablo14[#All],4,0)," ")</f>
        <v xml:space="preserve"> </v>
      </c>
      <c r="M409" s="63" t="str">
        <f>IFERROR(VLOOKUP(Tablo5[[#This Row],[BOYA KODU]],Tablo14[#All],6,0)," ")</f>
        <v xml:space="preserve"> </v>
      </c>
      <c r="N409" s="63" t="str">
        <f t="shared" si="42"/>
        <v xml:space="preserve"> </v>
      </c>
      <c r="O409" s="66" t="str">
        <f>IFERROR(VLOOKUP(Tablo5[[#This Row],[ÜRÜN KODU]],'YMKODLARI '!$A$1:$K$348,8,0)," ")</f>
        <v xml:space="preserve"> </v>
      </c>
      <c r="P409" s="63" t="str">
        <f>IFERROR(VLOOKUP(Tablo5[[#This Row],[HAMMADDE KODU]],Tablo1[#All],3,0)," ")</f>
        <v xml:space="preserve"> </v>
      </c>
      <c r="Q409" s="63" t="str">
        <f>IFERROR(VLOOKUP(Tablo5[[#This Row],[HAMMADDE KODU]],Tablo1[#All],4,0)," ")</f>
        <v xml:space="preserve"> </v>
      </c>
      <c r="R409" s="66" t="str">
        <f>IFERROR(VLOOKUP(Tablo5[[#This Row],[ÜRÜN KODU]],'YMKODLARI '!$A$1:$K$348,5,0)," ")</f>
        <v xml:space="preserve"> </v>
      </c>
      <c r="S409" s="66" t="str">
        <f>IFERROR(VLOOKUP(Tablo5[[#This Row],[ÜRÜN KODU]],'YMKODLARI '!$A$1:$K$348,6,0)," ")</f>
        <v xml:space="preserve"> </v>
      </c>
      <c r="T409" s="63" t="str">
        <f>IFERROR(Tablo5[[#This Row],[YOLLUK HARİÇ BASKI GRAMI]]/Tablo5[[#This Row],[KALIP GÖZ ADEDİ]]," ")</f>
        <v xml:space="preserve"> </v>
      </c>
      <c r="U409" s="63" t="str">
        <f t="shared" si="44"/>
        <v xml:space="preserve"> </v>
      </c>
      <c r="V409" s="63"/>
      <c r="W409" s="63" t="str">
        <f t="shared" si="43"/>
        <v xml:space="preserve"> </v>
      </c>
      <c r="X409" s="13">
        <f t="shared" si="45"/>
        <v>24</v>
      </c>
      <c r="Y409" s="14">
        <f t="shared" si="46"/>
        <v>0</v>
      </c>
      <c r="Z409" s="63" t="str">
        <f t="shared" si="47"/>
        <v xml:space="preserve"> </v>
      </c>
      <c r="AA409" s="63" t="str">
        <f t="shared" si="48"/>
        <v xml:space="preserve"> </v>
      </c>
    </row>
    <row r="410" spans="3:27">
      <c r="C410" s="10" t="str">
        <f>IFERROR(VLOOKUP(Tablo5[[#This Row],[ÜRÜN KODU]],'YMKODLARI '!$A$1:$K$348,2,0)," ")</f>
        <v xml:space="preserve"> </v>
      </c>
      <c r="E410" s="63"/>
      <c r="H410" s="66" t="str">
        <f>IFERROR(VLOOKUP(Tablo5[[#This Row],[ÜRÜN KODU]],'YMKODLARI '!$A$1:$K$348,3,0)," ")</f>
        <v xml:space="preserve"> </v>
      </c>
      <c r="I410" s="66" t="str">
        <f>IFERROR(VLOOKUP(Tablo5[[#This Row],[ÜRÜN KODU]],'YMKODLARI '!$A$1:$K$348,4,0)," ")</f>
        <v xml:space="preserve"> </v>
      </c>
      <c r="J410" s="63"/>
      <c r="K410" s="66" t="str">
        <f>IFERROR(VLOOKUP(Tablo5[[#This Row],[ÜRÜN KODU]],'YMKODLARI '!$A$1:$K$348,9,0)," ")</f>
        <v xml:space="preserve"> </v>
      </c>
      <c r="L410" s="63" t="str">
        <f>IFERROR(VLOOKUP(Tablo5[[#This Row],[BOYA KODU]],Tablo14[#All],4,0)," ")</f>
        <v xml:space="preserve"> </v>
      </c>
      <c r="M410" s="63" t="str">
        <f>IFERROR(VLOOKUP(Tablo5[[#This Row],[BOYA KODU]],Tablo14[#All],6,0)," ")</f>
        <v xml:space="preserve"> </v>
      </c>
      <c r="N410" s="63" t="str">
        <f t="shared" si="42"/>
        <v xml:space="preserve"> </v>
      </c>
      <c r="O410" s="66" t="str">
        <f>IFERROR(VLOOKUP(Tablo5[[#This Row],[ÜRÜN KODU]],'YMKODLARI '!$A$1:$K$348,8,0)," ")</f>
        <v xml:space="preserve"> </v>
      </c>
      <c r="P410" s="63" t="str">
        <f>IFERROR(VLOOKUP(Tablo5[[#This Row],[HAMMADDE KODU]],Tablo1[#All],3,0)," ")</f>
        <v xml:space="preserve"> </v>
      </c>
      <c r="Q410" s="63" t="str">
        <f>IFERROR(VLOOKUP(Tablo5[[#This Row],[HAMMADDE KODU]],Tablo1[#All],4,0)," ")</f>
        <v xml:space="preserve"> </v>
      </c>
      <c r="R410" s="66" t="str">
        <f>IFERROR(VLOOKUP(Tablo5[[#This Row],[ÜRÜN KODU]],'YMKODLARI '!$A$1:$K$348,5,0)," ")</f>
        <v xml:space="preserve"> </v>
      </c>
      <c r="S410" s="66" t="str">
        <f>IFERROR(VLOOKUP(Tablo5[[#This Row],[ÜRÜN KODU]],'YMKODLARI '!$A$1:$K$348,6,0)," ")</f>
        <v xml:space="preserve"> </v>
      </c>
      <c r="T410" s="63" t="str">
        <f>IFERROR(Tablo5[[#This Row],[YOLLUK HARİÇ BASKI GRAMI]]/Tablo5[[#This Row],[KALIP GÖZ ADEDİ]]," ")</f>
        <v xml:space="preserve"> </v>
      </c>
      <c r="U410" s="63" t="str">
        <f t="shared" si="44"/>
        <v xml:space="preserve"> </v>
      </c>
      <c r="V410" s="63"/>
      <c r="W410" s="63" t="str">
        <f t="shared" si="43"/>
        <v xml:space="preserve"> </v>
      </c>
      <c r="X410" s="13">
        <f t="shared" si="45"/>
        <v>24</v>
      </c>
      <c r="Y410" s="14">
        <f t="shared" si="46"/>
        <v>0</v>
      </c>
      <c r="Z410" s="63" t="str">
        <f t="shared" si="47"/>
        <v xml:space="preserve"> </v>
      </c>
      <c r="AA410" s="63" t="str">
        <f t="shared" si="48"/>
        <v xml:space="preserve"> </v>
      </c>
    </row>
    <row r="411" spans="3:27">
      <c r="C411" s="10" t="str">
        <f>IFERROR(VLOOKUP(Tablo5[[#This Row],[ÜRÜN KODU]],'YMKODLARI '!$A$1:$K$348,2,0)," ")</f>
        <v xml:space="preserve"> </v>
      </c>
      <c r="E411" s="63"/>
      <c r="H411" s="66" t="str">
        <f>IFERROR(VLOOKUP(Tablo5[[#This Row],[ÜRÜN KODU]],'YMKODLARI '!$A$1:$K$348,3,0)," ")</f>
        <v xml:space="preserve"> </v>
      </c>
      <c r="I411" s="66" t="str">
        <f>IFERROR(VLOOKUP(Tablo5[[#This Row],[ÜRÜN KODU]],'YMKODLARI '!$A$1:$K$348,4,0)," ")</f>
        <v xml:space="preserve"> </v>
      </c>
      <c r="J411" s="63"/>
      <c r="K411" s="66" t="str">
        <f>IFERROR(VLOOKUP(Tablo5[[#This Row],[ÜRÜN KODU]],'YMKODLARI '!$A$1:$K$348,9,0)," ")</f>
        <v xml:space="preserve"> </v>
      </c>
      <c r="L411" s="63" t="str">
        <f>IFERROR(VLOOKUP(Tablo5[[#This Row],[BOYA KODU]],Tablo14[#All],4,0)," ")</f>
        <v xml:space="preserve"> </v>
      </c>
      <c r="M411" s="63" t="str">
        <f>IFERROR(VLOOKUP(Tablo5[[#This Row],[BOYA KODU]],Tablo14[#All],6,0)," ")</f>
        <v xml:space="preserve"> </v>
      </c>
      <c r="N411" s="63" t="str">
        <f t="shared" si="42"/>
        <v xml:space="preserve"> </v>
      </c>
      <c r="O411" s="66" t="str">
        <f>IFERROR(VLOOKUP(Tablo5[[#This Row],[ÜRÜN KODU]],'YMKODLARI '!$A$1:$K$348,8,0)," ")</f>
        <v xml:space="preserve"> </v>
      </c>
      <c r="P411" s="63" t="str">
        <f>IFERROR(VLOOKUP(Tablo5[[#This Row],[HAMMADDE KODU]],Tablo1[#All],3,0)," ")</f>
        <v xml:space="preserve"> </v>
      </c>
      <c r="Q411" s="63" t="str">
        <f>IFERROR(VLOOKUP(Tablo5[[#This Row],[HAMMADDE KODU]],Tablo1[#All],4,0)," ")</f>
        <v xml:space="preserve"> </v>
      </c>
      <c r="R411" s="66" t="str">
        <f>IFERROR(VLOOKUP(Tablo5[[#This Row],[ÜRÜN KODU]],'YMKODLARI '!$A$1:$K$348,5,0)," ")</f>
        <v xml:space="preserve"> </v>
      </c>
      <c r="S411" s="66" t="str">
        <f>IFERROR(VLOOKUP(Tablo5[[#This Row],[ÜRÜN KODU]],'YMKODLARI '!$A$1:$K$348,6,0)," ")</f>
        <v xml:space="preserve"> </v>
      </c>
      <c r="T411" s="63" t="str">
        <f>IFERROR(Tablo5[[#This Row],[YOLLUK HARİÇ BASKI GRAMI]]/Tablo5[[#This Row],[KALIP GÖZ ADEDİ]]," ")</f>
        <v xml:space="preserve"> </v>
      </c>
      <c r="U411" s="63" t="str">
        <f t="shared" si="44"/>
        <v xml:space="preserve"> </v>
      </c>
      <c r="V411" s="63"/>
      <c r="W411" s="63" t="str">
        <f t="shared" si="43"/>
        <v xml:space="preserve"> </v>
      </c>
      <c r="X411" s="13">
        <f t="shared" si="45"/>
        <v>24</v>
      </c>
      <c r="Y411" s="14">
        <f t="shared" si="46"/>
        <v>0</v>
      </c>
      <c r="Z411" s="63" t="str">
        <f t="shared" si="47"/>
        <v xml:space="preserve"> </v>
      </c>
      <c r="AA411" s="63" t="str">
        <f t="shared" si="48"/>
        <v xml:space="preserve"> </v>
      </c>
    </row>
    <row r="412" spans="3:27">
      <c r="C412" s="10" t="str">
        <f>IFERROR(VLOOKUP(Tablo5[[#This Row],[ÜRÜN KODU]],'YMKODLARI '!$A$1:$K$348,2,0)," ")</f>
        <v xml:space="preserve"> </v>
      </c>
      <c r="E412" s="63"/>
      <c r="H412" s="66" t="str">
        <f>IFERROR(VLOOKUP(Tablo5[[#This Row],[ÜRÜN KODU]],'YMKODLARI '!$A$1:$K$348,3,0)," ")</f>
        <v xml:space="preserve"> </v>
      </c>
      <c r="I412" s="66" t="str">
        <f>IFERROR(VLOOKUP(Tablo5[[#This Row],[ÜRÜN KODU]],'YMKODLARI '!$A$1:$K$348,4,0)," ")</f>
        <v xml:space="preserve"> </v>
      </c>
      <c r="J412" s="63"/>
      <c r="K412" s="66" t="str">
        <f>IFERROR(VLOOKUP(Tablo5[[#This Row],[ÜRÜN KODU]],'YMKODLARI '!$A$1:$K$348,9,0)," ")</f>
        <v xml:space="preserve"> </v>
      </c>
      <c r="L412" s="63" t="str">
        <f>IFERROR(VLOOKUP(Tablo5[[#This Row],[BOYA KODU]],Tablo14[#All],4,0)," ")</f>
        <v xml:space="preserve"> </v>
      </c>
      <c r="M412" s="63" t="str">
        <f>IFERROR(VLOOKUP(Tablo5[[#This Row],[BOYA KODU]],Tablo14[#All],6,0)," ")</f>
        <v xml:space="preserve"> </v>
      </c>
      <c r="N412" s="63" t="str">
        <f t="shared" si="42"/>
        <v xml:space="preserve"> </v>
      </c>
      <c r="O412" s="66" t="str">
        <f>IFERROR(VLOOKUP(Tablo5[[#This Row],[ÜRÜN KODU]],'YMKODLARI '!$A$1:$K$348,8,0)," ")</f>
        <v xml:space="preserve"> </v>
      </c>
      <c r="P412" s="63" t="str">
        <f>IFERROR(VLOOKUP(Tablo5[[#This Row],[HAMMADDE KODU]],Tablo1[#All],3,0)," ")</f>
        <v xml:space="preserve"> </v>
      </c>
      <c r="Q412" s="63" t="str">
        <f>IFERROR(VLOOKUP(Tablo5[[#This Row],[HAMMADDE KODU]],Tablo1[#All],4,0)," ")</f>
        <v xml:space="preserve"> </v>
      </c>
      <c r="R412" s="66" t="str">
        <f>IFERROR(VLOOKUP(Tablo5[[#This Row],[ÜRÜN KODU]],'YMKODLARI '!$A$1:$K$348,5,0)," ")</f>
        <v xml:space="preserve"> </v>
      </c>
      <c r="S412" s="66" t="str">
        <f>IFERROR(VLOOKUP(Tablo5[[#This Row],[ÜRÜN KODU]],'YMKODLARI '!$A$1:$K$348,6,0)," ")</f>
        <v xml:space="preserve"> </v>
      </c>
      <c r="T412" s="63" t="str">
        <f>IFERROR(Tablo5[[#This Row],[YOLLUK HARİÇ BASKI GRAMI]]/Tablo5[[#This Row],[KALIP GÖZ ADEDİ]]," ")</f>
        <v xml:space="preserve"> </v>
      </c>
      <c r="U412" s="63" t="str">
        <f t="shared" si="44"/>
        <v xml:space="preserve"> </v>
      </c>
      <c r="V412" s="63"/>
      <c r="W412" s="63" t="str">
        <f t="shared" si="43"/>
        <v xml:space="preserve"> </v>
      </c>
      <c r="X412" s="13">
        <f t="shared" si="45"/>
        <v>24</v>
      </c>
      <c r="Y412" s="14">
        <f t="shared" si="46"/>
        <v>0</v>
      </c>
      <c r="Z412" s="63" t="str">
        <f t="shared" si="47"/>
        <v xml:space="preserve"> </v>
      </c>
      <c r="AA412" s="63" t="str">
        <f t="shared" si="48"/>
        <v xml:space="preserve"> </v>
      </c>
    </row>
    <row r="413" spans="3:27">
      <c r="C413" s="10" t="str">
        <f>IFERROR(VLOOKUP(Tablo5[[#This Row],[ÜRÜN KODU]],'YMKODLARI '!$A$1:$K$348,2,0)," ")</f>
        <v xml:space="preserve"> </v>
      </c>
      <c r="E413" s="63"/>
      <c r="H413" s="66" t="str">
        <f>IFERROR(VLOOKUP(Tablo5[[#This Row],[ÜRÜN KODU]],'YMKODLARI '!$A$1:$K$348,3,0)," ")</f>
        <v xml:space="preserve"> </v>
      </c>
      <c r="I413" s="66" t="str">
        <f>IFERROR(VLOOKUP(Tablo5[[#This Row],[ÜRÜN KODU]],'YMKODLARI '!$A$1:$K$348,4,0)," ")</f>
        <v xml:space="preserve"> </v>
      </c>
      <c r="J413" s="63"/>
      <c r="K413" s="66" t="str">
        <f>IFERROR(VLOOKUP(Tablo5[[#This Row],[ÜRÜN KODU]],'YMKODLARI '!$A$1:$K$348,9,0)," ")</f>
        <v xml:space="preserve"> </v>
      </c>
      <c r="L413" s="63" t="str">
        <f>IFERROR(VLOOKUP(Tablo5[[#This Row],[BOYA KODU]],Tablo14[#All],4,0)," ")</f>
        <v xml:space="preserve"> </v>
      </c>
      <c r="M413" s="63" t="str">
        <f>IFERROR(VLOOKUP(Tablo5[[#This Row],[BOYA KODU]],Tablo14[#All],6,0)," ")</f>
        <v xml:space="preserve"> </v>
      </c>
      <c r="N413" s="63" t="str">
        <f t="shared" si="42"/>
        <v xml:space="preserve"> </v>
      </c>
      <c r="O413" s="66" t="str">
        <f>IFERROR(VLOOKUP(Tablo5[[#This Row],[ÜRÜN KODU]],'YMKODLARI '!$A$1:$K$348,8,0)," ")</f>
        <v xml:space="preserve"> </v>
      </c>
      <c r="P413" s="63" t="str">
        <f>IFERROR(VLOOKUP(Tablo5[[#This Row],[HAMMADDE KODU]],Tablo1[#All],3,0)," ")</f>
        <v xml:space="preserve"> </v>
      </c>
      <c r="Q413" s="63" t="str">
        <f>IFERROR(VLOOKUP(Tablo5[[#This Row],[HAMMADDE KODU]],Tablo1[#All],4,0)," ")</f>
        <v xml:space="preserve"> </v>
      </c>
      <c r="R413" s="66" t="str">
        <f>IFERROR(VLOOKUP(Tablo5[[#This Row],[ÜRÜN KODU]],'YMKODLARI '!$A$1:$K$348,5,0)," ")</f>
        <v xml:space="preserve"> </v>
      </c>
      <c r="S413" s="66" t="str">
        <f>IFERROR(VLOOKUP(Tablo5[[#This Row],[ÜRÜN KODU]],'YMKODLARI '!$A$1:$K$348,6,0)," ")</f>
        <v xml:space="preserve"> </v>
      </c>
      <c r="T413" s="63" t="str">
        <f>IFERROR(Tablo5[[#This Row],[YOLLUK HARİÇ BASKI GRAMI]]/Tablo5[[#This Row],[KALIP GÖZ ADEDİ]]," ")</f>
        <v xml:space="preserve"> </v>
      </c>
      <c r="U413" s="63" t="str">
        <f t="shared" si="44"/>
        <v xml:space="preserve"> </v>
      </c>
      <c r="V413" s="63"/>
      <c r="W413" s="63" t="str">
        <f t="shared" si="43"/>
        <v xml:space="preserve"> </v>
      </c>
      <c r="X413" s="13">
        <f t="shared" si="45"/>
        <v>24</v>
      </c>
      <c r="Y413" s="14">
        <f t="shared" si="46"/>
        <v>0</v>
      </c>
      <c r="Z413" s="63" t="str">
        <f t="shared" si="47"/>
        <v xml:space="preserve"> </v>
      </c>
      <c r="AA413" s="63" t="str">
        <f t="shared" si="48"/>
        <v xml:space="preserve"> </v>
      </c>
    </row>
    <row r="414" spans="3:27">
      <c r="C414" s="10" t="str">
        <f>IFERROR(VLOOKUP(Tablo5[[#This Row],[ÜRÜN KODU]],'YMKODLARI '!$A$1:$K$348,2,0)," ")</f>
        <v xml:space="preserve"> </v>
      </c>
      <c r="E414" s="63"/>
      <c r="H414" s="66" t="str">
        <f>IFERROR(VLOOKUP(Tablo5[[#This Row],[ÜRÜN KODU]],'YMKODLARI '!$A$1:$K$348,3,0)," ")</f>
        <v xml:space="preserve"> </v>
      </c>
      <c r="I414" s="66" t="str">
        <f>IFERROR(VLOOKUP(Tablo5[[#This Row],[ÜRÜN KODU]],'YMKODLARI '!$A$1:$K$348,4,0)," ")</f>
        <v xml:space="preserve"> </v>
      </c>
      <c r="J414" s="63"/>
      <c r="K414" s="66" t="str">
        <f>IFERROR(VLOOKUP(Tablo5[[#This Row],[ÜRÜN KODU]],'YMKODLARI '!$A$1:$K$348,9,0)," ")</f>
        <v xml:space="preserve"> </v>
      </c>
      <c r="L414" s="63" t="str">
        <f>IFERROR(VLOOKUP(Tablo5[[#This Row],[BOYA KODU]],Tablo14[#All],4,0)," ")</f>
        <v xml:space="preserve"> </v>
      </c>
      <c r="M414" s="63" t="str">
        <f>IFERROR(VLOOKUP(Tablo5[[#This Row],[BOYA KODU]],Tablo14[#All],6,0)," ")</f>
        <v xml:space="preserve"> </v>
      </c>
      <c r="N414" s="63" t="str">
        <f t="shared" si="42"/>
        <v xml:space="preserve"> </v>
      </c>
      <c r="O414" s="66" t="str">
        <f>IFERROR(VLOOKUP(Tablo5[[#This Row],[ÜRÜN KODU]],'YMKODLARI '!$A$1:$K$348,8,0)," ")</f>
        <v xml:space="preserve"> </v>
      </c>
      <c r="P414" s="63" t="str">
        <f>IFERROR(VLOOKUP(Tablo5[[#This Row],[HAMMADDE KODU]],Tablo1[#All],3,0)," ")</f>
        <v xml:space="preserve"> </v>
      </c>
      <c r="Q414" s="63" t="str">
        <f>IFERROR(VLOOKUP(Tablo5[[#This Row],[HAMMADDE KODU]],Tablo1[#All],4,0)," ")</f>
        <v xml:space="preserve"> </v>
      </c>
      <c r="R414" s="66" t="str">
        <f>IFERROR(VLOOKUP(Tablo5[[#This Row],[ÜRÜN KODU]],'YMKODLARI '!$A$1:$K$348,5,0)," ")</f>
        <v xml:space="preserve"> </v>
      </c>
      <c r="S414" s="66" t="str">
        <f>IFERROR(VLOOKUP(Tablo5[[#This Row],[ÜRÜN KODU]],'YMKODLARI '!$A$1:$K$348,6,0)," ")</f>
        <v xml:space="preserve"> </v>
      </c>
      <c r="T414" s="63" t="str">
        <f>IFERROR(Tablo5[[#This Row],[YOLLUK HARİÇ BASKI GRAMI]]/Tablo5[[#This Row],[KALIP GÖZ ADEDİ]]," ")</f>
        <v xml:space="preserve"> </v>
      </c>
      <c r="U414" s="63" t="str">
        <f t="shared" si="44"/>
        <v xml:space="preserve"> </v>
      </c>
      <c r="V414" s="63"/>
      <c r="W414" s="63" t="str">
        <f t="shared" si="43"/>
        <v xml:space="preserve"> </v>
      </c>
      <c r="X414" s="13">
        <f t="shared" si="45"/>
        <v>24</v>
      </c>
      <c r="Y414" s="14">
        <f t="shared" si="46"/>
        <v>0</v>
      </c>
      <c r="Z414" s="63" t="str">
        <f t="shared" si="47"/>
        <v xml:space="preserve"> </v>
      </c>
      <c r="AA414" s="63" t="str">
        <f t="shared" si="48"/>
        <v xml:space="preserve"> </v>
      </c>
    </row>
    <row r="415" spans="3:27">
      <c r="C415" s="10" t="str">
        <f>IFERROR(VLOOKUP(Tablo5[[#This Row],[ÜRÜN KODU]],'YMKODLARI '!$A$1:$K$348,2,0)," ")</f>
        <v xml:space="preserve"> </v>
      </c>
      <c r="E415" s="63"/>
      <c r="H415" s="66" t="str">
        <f>IFERROR(VLOOKUP(Tablo5[[#This Row],[ÜRÜN KODU]],'YMKODLARI '!$A$1:$K$348,3,0)," ")</f>
        <v xml:space="preserve"> </v>
      </c>
      <c r="I415" s="66" t="str">
        <f>IFERROR(VLOOKUP(Tablo5[[#This Row],[ÜRÜN KODU]],'YMKODLARI '!$A$1:$K$348,4,0)," ")</f>
        <v xml:space="preserve"> </v>
      </c>
      <c r="J415" s="63"/>
      <c r="K415" s="66" t="str">
        <f>IFERROR(VLOOKUP(Tablo5[[#This Row],[ÜRÜN KODU]],'YMKODLARI '!$A$1:$K$348,9,0)," ")</f>
        <v xml:space="preserve"> </v>
      </c>
      <c r="L415" s="63" t="str">
        <f>IFERROR(VLOOKUP(Tablo5[[#This Row],[BOYA KODU]],Tablo14[#All],4,0)," ")</f>
        <v xml:space="preserve"> </v>
      </c>
      <c r="M415" s="63" t="str">
        <f>IFERROR(VLOOKUP(Tablo5[[#This Row],[BOYA KODU]],Tablo14[#All],6,0)," ")</f>
        <v xml:space="preserve"> </v>
      </c>
      <c r="N415" s="63" t="str">
        <f t="shared" si="42"/>
        <v xml:space="preserve"> </v>
      </c>
      <c r="O415" s="66" t="str">
        <f>IFERROR(VLOOKUP(Tablo5[[#This Row],[ÜRÜN KODU]],'YMKODLARI '!$A$1:$K$348,8,0)," ")</f>
        <v xml:space="preserve"> </v>
      </c>
      <c r="P415" s="63" t="str">
        <f>IFERROR(VLOOKUP(Tablo5[[#This Row],[HAMMADDE KODU]],Tablo1[#All],3,0)," ")</f>
        <v xml:space="preserve"> </v>
      </c>
      <c r="Q415" s="63" t="str">
        <f>IFERROR(VLOOKUP(Tablo5[[#This Row],[HAMMADDE KODU]],Tablo1[#All],4,0)," ")</f>
        <v xml:space="preserve"> </v>
      </c>
      <c r="R415" s="66" t="str">
        <f>IFERROR(VLOOKUP(Tablo5[[#This Row],[ÜRÜN KODU]],'YMKODLARI '!$A$1:$K$348,5,0)," ")</f>
        <v xml:space="preserve"> </v>
      </c>
      <c r="S415" s="66" t="str">
        <f>IFERROR(VLOOKUP(Tablo5[[#This Row],[ÜRÜN KODU]],'YMKODLARI '!$A$1:$K$348,6,0)," ")</f>
        <v xml:space="preserve"> </v>
      </c>
      <c r="T415" s="63" t="str">
        <f>IFERROR(Tablo5[[#This Row],[YOLLUK HARİÇ BASKI GRAMI]]/Tablo5[[#This Row],[KALIP GÖZ ADEDİ]]," ")</f>
        <v xml:space="preserve"> </v>
      </c>
      <c r="U415" s="63" t="str">
        <f t="shared" si="44"/>
        <v xml:space="preserve"> </v>
      </c>
      <c r="V415" s="63"/>
      <c r="W415" s="63" t="str">
        <f t="shared" si="43"/>
        <v xml:space="preserve"> </v>
      </c>
      <c r="X415" s="13">
        <f t="shared" si="45"/>
        <v>24</v>
      </c>
      <c r="Y415" s="14">
        <f t="shared" si="46"/>
        <v>0</v>
      </c>
      <c r="Z415" s="63" t="str">
        <f t="shared" si="47"/>
        <v xml:space="preserve"> </v>
      </c>
      <c r="AA415" s="63" t="str">
        <f t="shared" si="48"/>
        <v xml:space="preserve"> </v>
      </c>
    </row>
    <row r="416" spans="3:27">
      <c r="C416" s="10" t="str">
        <f>IFERROR(VLOOKUP(Tablo5[[#This Row],[ÜRÜN KODU]],'YMKODLARI '!$A$1:$K$348,2,0)," ")</f>
        <v xml:space="preserve"> </v>
      </c>
      <c r="E416" s="63"/>
      <c r="H416" s="66" t="str">
        <f>IFERROR(VLOOKUP(Tablo5[[#This Row],[ÜRÜN KODU]],'YMKODLARI '!$A$1:$K$348,3,0)," ")</f>
        <v xml:space="preserve"> </v>
      </c>
      <c r="I416" s="66" t="str">
        <f>IFERROR(VLOOKUP(Tablo5[[#This Row],[ÜRÜN KODU]],'YMKODLARI '!$A$1:$K$348,4,0)," ")</f>
        <v xml:space="preserve"> </v>
      </c>
      <c r="J416" s="63"/>
      <c r="K416" s="66" t="str">
        <f>IFERROR(VLOOKUP(Tablo5[[#This Row],[ÜRÜN KODU]],'YMKODLARI '!$A$1:$K$348,9,0)," ")</f>
        <v xml:space="preserve"> </v>
      </c>
      <c r="L416" s="63" t="str">
        <f>IFERROR(VLOOKUP(Tablo5[[#This Row],[BOYA KODU]],Tablo14[#All],4,0)," ")</f>
        <v xml:space="preserve"> </v>
      </c>
      <c r="M416" s="63" t="str">
        <f>IFERROR(VLOOKUP(Tablo5[[#This Row],[BOYA KODU]],Tablo14[#All],6,0)," ")</f>
        <v xml:space="preserve"> </v>
      </c>
      <c r="N416" s="63" t="str">
        <f t="shared" si="42"/>
        <v xml:space="preserve"> </v>
      </c>
      <c r="O416" s="66" t="str">
        <f>IFERROR(VLOOKUP(Tablo5[[#This Row],[ÜRÜN KODU]],'YMKODLARI '!$A$1:$K$348,8,0)," ")</f>
        <v xml:space="preserve"> </v>
      </c>
      <c r="P416" s="63" t="str">
        <f>IFERROR(VLOOKUP(Tablo5[[#This Row],[HAMMADDE KODU]],Tablo1[#All],3,0)," ")</f>
        <v xml:space="preserve"> </v>
      </c>
      <c r="Q416" s="63" t="str">
        <f>IFERROR(VLOOKUP(Tablo5[[#This Row],[HAMMADDE KODU]],Tablo1[#All],4,0)," ")</f>
        <v xml:space="preserve"> </v>
      </c>
      <c r="R416" s="66" t="str">
        <f>IFERROR(VLOOKUP(Tablo5[[#This Row],[ÜRÜN KODU]],'YMKODLARI '!$A$1:$K$348,5,0)," ")</f>
        <v xml:space="preserve"> </v>
      </c>
      <c r="S416" s="66" t="str">
        <f>IFERROR(VLOOKUP(Tablo5[[#This Row],[ÜRÜN KODU]],'YMKODLARI '!$A$1:$K$348,6,0)," ")</f>
        <v xml:space="preserve"> </v>
      </c>
      <c r="T416" s="63" t="str">
        <f>IFERROR(Tablo5[[#This Row],[YOLLUK HARİÇ BASKI GRAMI]]/Tablo5[[#This Row],[KALIP GÖZ ADEDİ]]," ")</f>
        <v xml:space="preserve"> </v>
      </c>
      <c r="U416" s="63" t="str">
        <f t="shared" si="44"/>
        <v xml:space="preserve"> </v>
      </c>
      <c r="V416" s="63"/>
      <c r="W416" s="63" t="str">
        <f t="shared" si="43"/>
        <v xml:space="preserve"> </v>
      </c>
      <c r="X416" s="13">
        <f t="shared" si="45"/>
        <v>24</v>
      </c>
      <c r="Y416" s="14">
        <f t="shared" si="46"/>
        <v>0</v>
      </c>
      <c r="Z416" s="63" t="str">
        <f t="shared" si="47"/>
        <v xml:space="preserve"> </v>
      </c>
      <c r="AA416" s="63" t="str">
        <f t="shared" si="48"/>
        <v xml:space="preserve"> </v>
      </c>
    </row>
    <row r="417" spans="3:27">
      <c r="C417" s="10" t="str">
        <f>IFERROR(VLOOKUP(Tablo5[[#This Row],[ÜRÜN KODU]],'YMKODLARI '!$A$1:$K$348,2,0)," ")</f>
        <v xml:space="preserve"> </v>
      </c>
      <c r="E417" s="63"/>
      <c r="H417" s="66" t="str">
        <f>IFERROR(VLOOKUP(Tablo5[[#This Row],[ÜRÜN KODU]],'YMKODLARI '!$A$1:$K$348,3,0)," ")</f>
        <v xml:space="preserve"> </v>
      </c>
      <c r="I417" s="66" t="str">
        <f>IFERROR(VLOOKUP(Tablo5[[#This Row],[ÜRÜN KODU]],'YMKODLARI '!$A$1:$K$348,4,0)," ")</f>
        <v xml:space="preserve"> </v>
      </c>
      <c r="J417" s="63"/>
      <c r="K417" s="66" t="str">
        <f>IFERROR(VLOOKUP(Tablo5[[#This Row],[ÜRÜN KODU]],'YMKODLARI '!$A$1:$K$348,9,0)," ")</f>
        <v xml:space="preserve"> </v>
      </c>
      <c r="L417" s="63" t="str">
        <f>IFERROR(VLOOKUP(Tablo5[[#This Row],[BOYA KODU]],Tablo14[#All],4,0)," ")</f>
        <v xml:space="preserve"> </v>
      </c>
      <c r="M417" s="63" t="str">
        <f>IFERROR(VLOOKUP(Tablo5[[#This Row],[BOYA KODU]],Tablo14[#All],6,0)," ")</f>
        <v xml:space="preserve"> </v>
      </c>
      <c r="N417" s="63" t="str">
        <f t="shared" si="42"/>
        <v xml:space="preserve"> </v>
      </c>
      <c r="O417" s="66" t="str">
        <f>IFERROR(VLOOKUP(Tablo5[[#This Row],[ÜRÜN KODU]],'YMKODLARI '!$A$1:$K$348,8,0)," ")</f>
        <v xml:space="preserve"> </v>
      </c>
      <c r="P417" s="63" t="str">
        <f>IFERROR(VLOOKUP(Tablo5[[#This Row],[HAMMADDE KODU]],Tablo1[#All],3,0)," ")</f>
        <v xml:space="preserve"> </v>
      </c>
      <c r="Q417" s="63" t="str">
        <f>IFERROR(VLOOKUP(Tablo5[[#This Row],[HAMMADDE KODU]],Tablo1[#All],4,0)," ")</f>
        <v xml:space="preserve"> </v>
      </c>
      <c r="R417" s="66" t="str">
        <f>IFERROR(VLOOKUP(Tablo5[[#This Row],[ÜRÜN KODU]],'YMKODLARI '!$A$1:$K$348,5,0)," ")</f>
        <v xml:space="preserve"> </v>
      </c>
      <c r="S417" s="66" t="str">
        <f>IFERROR(VLOOKUP(Tablo5[[#This Row],[ÜRÜN KODU]],'YMKODLARI '!$A$1:$K$348,6,0)," ")</f>
        <v xml:space="preserve"> </v>
      </c>
      <c r="T417" s="63" t="str">
        <f>IFERROR(Tablo5[[#This Row],[YOLLUK HARİÇ BASKI GRAMI]]/Tablo5[[#This Row],[KALIP GÖZ ADEDİ]]," ")</f>
        <v xml:space="preserve"> </v>
      </c>
      <c r="U417" s="63" t="str">
        <f t="shared" si="44"/>
        <v xml:space="preserve"> </v>
      </c>
      <c r="V417" s="63"/>
      <c r="W417" s="63" t="str">
        <f t="shared" si="43"/>
        <v xml:space="preserve"> </v>
      </c>
      <c r="X417" s="13">
        <f t="shared" si="45"/>
        <v>24</v>
      </c>
      <c r="Y417" s="14">
        <f t="shared" si="46"/>
        <v>0</v>
      </c>
      <c r="Z417" s="63" t="str">
        <f t="shared" si="47"/>
        <v xml:space="preserve"> </v>
      </c>
      <c r="AA417" s="63" t="str">
        <f t="shared" si="48"/>
        <v xml:space="preserve"> </v>
      </c>
    </row>
    <row r="418" spans="3:27">
      <c r="C418" s="10" t="str">
        <f>IFERROR(VLOOKUP(Tablo5[[#This Row],[ÜRÜN KODU]],'YMKODLARI '!$A$1:$K$348,2,0)," ")</f>
        <v xml:space="preserve"> </v>
      </c>
      <c r="E418" s="63"/>
      <c r="H418" s="66" t="str">
        <f>IFERROR(VLOOKUP(Tablo5[[#This Row],[ÜRÜN KODU]],'YMKODLARI '!$A$1:$K$348,3,0)," ")</f>
        <v xml:space="preserve"> </v>
      </c>
      <c r="I418" s="66" t="str">
        <f>IFERROR(VLOOKUP(Tablo5[[#This Row],[ÜRÜN KODU]],'YMKODLARI '!$A$1:$K$348,4,0)," ")</f>
        <v xml:space="preserve"> </v>
      </c>
      <c r="J418" s="63"/>
      <c r="K418" s="66" t="str">
        <f>IFERROR(VLOOKUP(Tablo5[[#This Row],[ÜRÜN KODU]],'YMKODLARI '!$A$1:$K$348,9,0)," ")</f>
        <v xml:space="preserve"> </v>
      </c>
      <c r="L418" s="63" t="str">
        <f>IFERROR(VLOOKUP(Tablo5[[#This Row],[BOYA KODU]],Tablo14[#All],4,0)," ")</f>
        <v xml:space="preserve"> </v>
      </c>
      <c r="M418" s="63" t="str">
        <f>IFERROR(VLOOKUP(Tablo5[[#This Row],[BOYA KODU]],Tablo14[#All],6,0)," ")</f>
        <v xml:space="preserve"> </v>
      </c>
      <c r="N418" s="63" t="str">
        <f t="shared" si="42"/>
        <v xml:space="preserve"> </v>
      </c>
      <c r="O418" s="66" t="str">
        <f>IFERROR(VLOOKUP(Tablo5[[#This Row],[ÜRÜN KODU]],'YMKODLARI '!$A$1:$K$348,8,0)," ")</f>
        <v xml:space="preserve"> </v>
      </c>
      <c r="P418" s="63" t="str">
        <f>IFERROR(VLOOKUP(Tablo5[[#This Row],[HAMMADDE KODU]],Tablo1[#All],3,0)," ")</f>
        <v xml:space="preserve"> </v>
      </c>
      <c r="Q418" s="63" t="str">
        <f>IFERROR(VLOOKUP(Tablo5[[#This Row],[HAMMADDE KODU]],Tablo1[#All],4,0)," ")</f>
        <v xml:space="preserve"> </v>
      </c>
      <c r="R418" s="66" t="str">
        <f>IFERROR(VLOOKUP(Tablo5[[#This Row],[ÜRÜN KODU]],'YMKODLARI '!$A$1:$K$348,5,0)," ")</f>
        <v xml:space="preserve"> </v>
      </c>
      <c r="S418" s="66" t="str">
        <f>IFERROR(VLOOKUP(Tablo5[[#This Row],[ÜRÜN KODU]],'YMKODLARI '!$A$1:$K$348,6,0)," ")</f>
        <v xml:space="preserve"> </v>
      </c>
      <c r="T418" s="63" t="str">
        <f>IFERROR(Tablo5[[#This Row],[YOLLUK HARİÇ BASKI GRAMI]]/Tablo5[[#This Row],[KALIP GÖZ ADEDİ]]," ")</f>
        <v xml:space="preserve"> </v>
      </c>
      <c r="U418" s="63" t="str">
        <f t="shared" si="44"/>
        <v xml:space="preserve"> </v>
      </c>
      <c r="V418" s="63"/>
      <c r="W418" s="63" t="str">
        <f t="shared" si="43"/>
        <v xml:space="preserve"> </v>
      </c>
      <c r="X418" s="13">
        <f t="shared" si="45"/>
        <v>24</v>
      </c>
      <c r="Y418" s="14">
        <f t="shared" si="46"/>
        <v>0</v>
      </c>
      <c r="Z418" s="63" t="str">
        <f t="shared" si="47"/>
        <v xml:space="preserve"> </v>
      </c>
      <c r="AA418" s="63" t="str">
        <f t="shared" si="48"/>
        <v xml:space="preserve"> </v>
      </c>
    </row>
    <row r="419" spans="3:27">
      <c r="C419" s="10" t="str">
        <f>IFERROR(VLOOKUP(Tablo5[[#This Row],[ÜRÜN KODU]],'YMKODLARI '!$A$1:$K$348,2,0)," ")</f>
        <v xml:space="preserve"> </v>
      </c>
      <c r="E419" s="63"/>
      <c r="H419" s="66" t="str">
        <f>IFERROR(VLOOKUP(Tablo5[[#This Row],[ÜRÜN KODU]],'YMKODLARI '!$A$1:$K$348,3,0)," ")</f>
        <v xml:space="preserve"> </v>
      </c>
      <c r="I419" s="66" t="str">
        <f>IFERROR(VLOOKUP(Tablo5[[#This Row],[ÜRÜN KODU]],'YMKODLARI '!$A$1:$K$348,4,0)," ")</f>
        <v xml:space="preserve"> </v>
      </c>
      <c r="J419" s="63"/>
      <c r="K419" s="66" t="str">
        <f>IFERROR(VLOOKUP(Tablo5[[#This Row],[ÜRÜN KODU]],'YMKODLARI '!$A$1:$K$348,9,0)," ")</f>
        <v xml:space="preserve"> </v>
      </c>
      <c r="L419" s="63" t="str">
        <f>IFERROR(VLOOKUP(Tablo5[[#This Row],[BOYA KODU]],Tablo14[#All],4,0)," ")</f>
        <v xml:space="preserve"> </v>
      </c>
      <c r="M419" s="63" t="str">
        <f>IFERROR(VLOOKUP(Tablo5[[#This Row],[BOYA KODU]],Tablo14[#All],6,0)," ")</f>
        <v xml:space="preserve"> </v>
      </c>
      <c r="N419" s="63" t="str">
        <f t="shared" si="42"/>
        <v xml:space="preserve"> </v>
      </c>
      <c r="O419" s="66" t="str">
        <f>IFERROR(VLOOKUP(Tablo5[[#This Row],[ÜRÜN KODU]],'YMKODLARI '!$A$1:$K$348,8,0)," ")</f>
        <v xml:space="preserve"> </v>
      </c>
      <c r="P419" s="63" t="str">
        <f>IFERROR(VLOOKUP(Tablo5[[#This Row],[HAMMADDE KODU]],Tablo1[#All],3,0)," ")</f>
        <v xml:space="preserve"> </v>
      </c>
      <c r="Q419" s="63" t="str">
        <f>IFERROR(VLOOKUP(Tablo5[[#This Row],[HAMMADDE KODU]],Tablo1[#All],4,0)," ")</f>
        <v xml:space="preserve"> </v>
      </c>
      <c r="R419" s="66" t="str">
        <f>IFERROR(VLOOKUP(Tablo5[[#This Row],[ÜRÜN KODU]],'YMKODLARI '!$A$1:$K$348,5,0)," ")</f>
        <v xml:space="preserve"> </v>
      </c>
      <c r="S419" s="66" t="str">
        <f>IFERROR(VLOOKUP(Tablo5[[#This Row],[ÜRÜN KODU]],'YMKODLARI '!$A$1:$K$348,6,0)," ")</f>
        <v xml:space="preserve"> </v>
      </c>
      <c r="T419" s="63" t="str">
        <f>IFERROR(Tablo5[[#This Row],[YOLLUK HARİÇ BASKI GRAMI]]/Tablo5[[#This Row],[KALIP GÖZ ADEDİ]]," ")</f>
        <v xml:space="preserve"> </v>
      </c>
      <c r="U419" s="63" t="str">
        <f t="shared" si="44"/>
        <v xml:space="preserve"> </v>
      </c>
      <c r="V419" s="63"/>
      <c r="W419" s="63" t="str">
        <f t="shared" si="43"/>
        <v xml:space="preserve"> </v>
      </c>
      <c r="X419" s="13">
        <f t="shared" si="45"/>
        <v>24</v>
      </c>
      <c r="Y419" s="14">
        <f t="shared" si="46"/>
        <v>0</v>
      </c>
      <c r="Z419" s="63" t="str">
        <f t="shared" si="47"/>
        <v xml:space="preserve"> </v>
      </c>
      <c r="AA419" s="63" t="str">
        <f t="shared" si="48"/>
        <v xml:space="preserve"> </v>
      </c>
    </row>
    <row r="420" spans="3:27">
      <c r="C420" s="10" t="str">
        <f>IFERROR(VLOOKUP(Tablo5[[#This Row],[ÜRÜN KODU]],'YMKODLARI '!$A$1:$K$348,2,0)," ")</f>
        <v xml:space="preserve"> </v>
      </c>
      <c r="E420" s="63"/>
      <c r="H420" s="66" t="str">
        <f>IFERROR(VLOOKUP(Tablo5[[#This Row],[ÜRÜN KODU]],'YMKODLARI '!$A$1:$K$348,3,0)," ")</f>
        <v xml:space="preserve"> </v>
      </c>
      <c r="I420" s="66" t="str">
        <f>IFERROR(VLOOKUP(Tablo5[[#This Row],[ÜRÜN KODU]],'YMKODLARI '!$A$1:$K$348,4,0)," ")</f>
        <v xml:space="preserve"> </v>
      </c>
      <c r="J420" s="63"/>
      <c r="K420" s="66" t="str">
        <f>IFERROR(VLOOKUP(Tablo5[[#This Row],[ÜRÜN KODU]],'YMKODLARI '!$A$1:$K$348,9,0)," ")</f>
        <v xml:space="preserve"> </v>
      </c>
      <c r="L420" s="63" t="str">
        <f>IFERROR(VLOOKUP(Tablo5[[#This Row],[BOYA KODU]],Tablo14[#All],4,0)," ")</f>
        <v xml:space="preserve"> </v>
      </c>
      <c r="M420" s="63" t="str">
        <f>IFERROR(VLOOKUP(Tablo5[[#This Row],[BOYA KODU]],Tablo14[#All],6,0)," ")</f>
        <v xml:space="preserve"> </v>
      </c>
      <c r="N420" s="63" t="str">
        <f t="shared" si="42"/>
        <v xml:space="preserve"> </v>
      </c>
      <c r="O420" s="66" t="str">
        <f>IFERROR(VLOOKUP(Tablo5[[#This Row],[ÜRÜN KODU]],'YMKODLARI '!$A$1:$K$348,8,0)," ")</f>
        <v xml:space="preserve"> </v>
      </c>
      <c r="P420" s="63" t="str">
        <f>IFERROR(VLOOKUP(Tablo5[[#This Row],[HAMMADDE KODU]],Tablo1[#All],3,0)," ")</f>
        <v xml:space="preserve"> </v>
      </c>
      <c r="Q420" s="63" t="str">
        <f>IFERROR(VLOOKUP(Tablo5[[#This Row],[HAMMADDE KODU]],Tablo1[#All],4,0)," ")</f>
        <v xml:space="preserve"> </v>
      </c>
      <c r="R420" s="66" t="str">
        <f>IFERROR(VLOOKUP(Tablo5[[#This Row],[ÜRÜN KODU]],'YMKODLARI '!$A$1:$K$348,5,0)," ")</f>
        <v xml:space="preserve"> </v>
      </c>
      <c r="S420" s="66" t="str">
        <f>IFERROR(VLOOKUP(Tablo5[[#This Row],[ÜRÜN KODU]],'YMKODLARI '!$A$1:$K$348,6,0)," ")</f>
        <v xml:space="preserve"> </v>
      </c>
      <c r="T420" s="63" t="str">
        <f>IFERROR(Tablo5[[#This Row],[YOLLUK HARİÇ BASKI GRAMI]]/Tablo5[[#This Row],[KALIP GÖZ ADEDİ]]," ")</f>
        <v xml:space="preserve"> </v>
      </c>
      <c r="U420" s="63" t="str">
        <f t="shared" si="44"/>
        <v xml:space="preserve"> </v>
      </c>
      <c r="V420" s="63"/>
      <c r="W420" s="63" t="str">
        <f t="shared" si="43"/>
        <v xml:space="preserve"> </v>
      </c>
      <c r="X420" s="13">
        <f t="shared" si="45"/>
        <v>24</v>
      </c>
      <c r="Y420" s="14">
        <f t="shared" si="46"/>
        <v>0</v>
      </c>
      <c r="Z420" s="63" t="str">
        <f t="shared" si="47"/>
        <v xml:space="preserve"> </v>
      </c>
      <c r="AA420" s="63" t="str">
        <f t="shared" si="48"/>
        <v xml:space="preserve"> </v>
      </c>
    </row>
    <row r="421" spans="3:27">
      <c r="C421" s="10" t="str">
        <f>IFERROR(VLOOKUP(Tablo5[[#This Row],[ÜRÜN KODU]],'YMKODLARI '!$A$1:$K$348,2,0)," ")</f>
        <v xml:space="preserve"> </v>
      </c>
      <c r="E421" s="63"/>
      <c r="H421" s="66" t="str">
        <f>IFERROR(VLOOKUP(Tablo5[[#This Row],[ÜRÜN KODU]],'YMKODLARI '!$A$1:$K$348,3,0)," ")</f>
        <v xml:space="preserve"> </v>
      </c>
      <c r="I421" s="66" t="str">
        <f>IFERROR(VLOOKUP(Tablo5[[#This Row],[ÜRÜN KODU]],'YMKODLARI '!$A$1:$K$348,4,0)," ")</f>
        <v xml:space="preserve"> </v>
      </c>
      <c r="J421" s="63"/>
      <c r="K421" s="66" t="str">
        <f>IFERROR(VLOOKUP(Tablo5[[#This Row],[ÜRÜN KODU]],'YMKODLARI '!$A$1:$K$348,9,0)," ")</f>
        <v xml:space="preserve"> </v>
      </c>
      <c r="L421" s="63" t="str">
        <f>IFERROR(VLOOKUP(Tablo5[[#This Row],[BOYA KODU]],Tablo14[#All],4,0)," ")</f>
        <v xml:space="preserve"> </v>
      </c>
      <c r="M421" s="63" t="str">
        <f>IFERROR(VLOOKUP(Tablo5[[#This Row],[BOYA KODU]],Tablo14[#All],6,0)," ")</f>
        <v xml:space="preserve"> </v>
      </c>
      <c r="N421" s="63" t="str">
        <f t="shared" si="42"/>
        <v xml:space="preserve"> </v>
      </c>
      <c r="O421" s="66" t="str">
        <f>IFERROR(VLOOKUP(Tablo5[[#This Row],[ÜRÜN KODU]],'YMKODLARI '!$A$1:$K$348,8,0)," ")</f>
        <v xml:space="preserve"> </v>
      </c>
      <c r="P421" s="63" t="str">
        <f>IFERROR(VLOOKUP(Tablo5[[#This Row],[HAMMADDE KODU]],Tablo1[#All],3,0)," ")</f>
        <v xml:space="preserve"> </v>
      </c>
      <c r="Q421" s="63" t="str">
        <f>IFERROR(VLOOKUP(Tablo5[[#This Row],[HAMMADDE KODU]],Tablo1[#All],4,0)," ")</f>
        <v xml:space="preserve"> </v>
      </c>
      <c r="R421" s="66" t="str">
        <f>IFERROR(VLOOKUP(Tablo5[[#This Row],[ÜRÜN KODU]],'YMKODLARI '!$A$1:$K$348,5,0)," ")</f>
        <v xml:space="preserve"> </v>
      </c>
      <c r="S421" s="66" t="str">
        <f>IFERROR(VLOOKUP(Tablo5[[#This Row],[ÜRÜN KODU]],'YMKODLARI '!$A$1:$K$348,6,0)," ")</f>
        <v xml:space="preserve"> </v>
      </c>
      <c r="T421" s="63" t="str">
        <f>IFERROR(Tablo5[[#This Row],[YOLLUK HARİÇ BASKI GRAMI]]/Tablo5[[#This Row],[KALIP GÖZ ADEDİ]]," ")</f>
        <v xml:space="preserve"> </v>
      </c>
      <c r="U421" s="63" t="str">
        <f t="shared" si="44"/>
        <v xml:space="preserve"> </v>
      </c>
      <c r="V421" s="63"/>
      <c r="W421" s="63" t="str">
        <f t="shared" si="43"/>
        <v xml:space="preserve"> </v>
      </c>
      <c r="X421" s="13">
        <f t="shared" si="45"/>
        <v>24</v>
      </c>
      <c r="Y421" s="14">
        <f t="shared" si="46"/>
        <v>0</v>
      </c>
      <c r="Z421" s="63" t="str">
        <f t="shared" si="47"/>
        <v xml:space="preserve"> </v>
      </c>
      <c r="AA421" s="63" t="str">
        <f t="shared" si="48"/>
        <v xml:space="preserve"> </v>
      </c>
    </row>
    <row r="422" spans="3:27">
      <c r="C422" s="10" t="str">
        <f>IFERROR(VLOOKUP(Tablo5[[#This Row],[ÜRÜN KODU]],'YMKODLARI '!$A$1:$K$348,2,0)," ")</f>
        <v xml:space="preserve"> </v>
      </c>
      <c r="E422" s="63"/>
      <c r="H422" s="66" t="str">
        <f>IFERROR(VLOOKUP(Tablo5[[#This Row],[ÜRÜN KODU]],'YMKODLARI '!$A$1:$K$348,3,0)," ")</f>
        <v xml:space="preserve"> </v>
      </c>
      <c r="I422" s="66" t="str">
        <f>IFERROR(VLOOKUP(Tablo5[[#This Row],[ÜRÜN KODU]],'YMKODLARI '!$A$1:$K$348,4,0)," ")</f>
        <v xml:space="preserve"> </v>
      </c>
      <c r="J422" s="63"/>
      <c r="K422" s="66" t="str">
        <f>IFERROR(VLOOKUP(Tablo5[[#This Row],[ÜRÜN KODU]],'YMKODLARI '!$A$1:$K$348,9,0)," ")</f>
        <v xml:space="preserve"> </v>
      </c>
      <c r="L422" s="63" t="str">
        <f>IFERROR(VLOOKUP(Tablo5[[#This Row],[BOYA KODU]],Tablo14[#All],4,0)," ")</f>
        <v xml:space="preserve"> </v>
      </c>
      <c r="M422" s="63" t="str">
        <f>IFERROR(VLOOKUP(Tablo5[[#This Row],[BOYA KODU]],Tablo14[#All],6,0)," ")</f>
        <v xml:space="preserve"> </v>
      </c>
      <c r="N422" s="63" t="str">
        <f t="shared" si="42"/>
        <v xml:space="preserve"> </v>
      </c>
      <c r="O422" s="66" t="str">
        <f>IFERROR(VLOOKUP(Tablo5[[#This Row],[ÜRÜN KODU]],'YMKODLARI '!$A$1:$K$348,8,0)," ")</f>
        <v xml:space="preserve"> </v>
      </c>
      <c r="P422" s="63" t="str">
        <f>IFERROR(VLOOKUP(Tablo5[[#This Row],[HAMMADDE KODU]],Tablo1[#All],3,0)," ")</f>
        <v xml:space="preserve"> </v>
      </c>
      <c r="Q422" s="63" t="str">
        <f>IFERROR(VLOOKUP(Tablo5[[#This Row],[HAMMADDE KODU]],Tablo1[#All],4,0)," ")</f>
        <v xml:space="preserve"> </v>
      </c>
      <c r="R422" s="66" t="str">
        <f>IFERROR(VLOOKUP(Tablo5[[#This Row],[ÜRÜN KODU]],'YMKODLARI '!$A$1:$K$348,5,0)," ")</f>
        <v xml:space="preserve"> </v>
      </c>
      <c r="S422" s="66" t="str">
        <f>IFERROR(VLOOKUP(Tablo5[[#This Row],[ÜRÜN KODU]],'YMKODLARI '!$A$1:$K$348,6,0)," ")</f>
        <v xml:space="preserve"> </v>
      </c>
      <c r="T422" s="63" t="str">
        <f>IFERROR(Tablo5[[#This Row],[YOLLUK HARİÇ BASKI GRAMI]]/Tablo5[[#This Row],[KALIP GÖZ ADEDİ]]," ")</f>
        <v xml:space="preserve"> </v>
      </c>
      <c r="U422" s="63" t="str">
        <f t="shared" si="44"/>
        <v xml:space="preserve"> </v>
      </c>
      <c r="V422" s="63"/>
      <c r="W422" s="63" t="str">
        <f t="shared" si="43"/>
        <v xml:space="preserve"> </v>
      </c>
      <c r="X422" s="13">
        <f t="shared" si="45"/>
        <v>24</v>
      </c>
      <c r="Y422" s="14">
        <f t="shared" si="46"/>
        <v>0</v>
      </c>
      <c r="Z422" s="63" t="str">
        <f t="shared" si="47"/>
        <v xml:space="preserve"> </v>
      </c>
      <c r="AA422" s="63" t="str">
        <f t="shared" si="48"/>
        <v xml:space="preserve"> </v>
      </c>
    </row>
    <row r="423" spans="3:27">
      <c r="C423" s="10" t="str">
        <f>IFERROR(VLOOKUP(Tablo5[[#This Row],[ÜRÜN KODU]],'YMKODLARI '!$A$1:$K$348,2,0)," ")</f>
        <v xml:space="preserve"> </v>
      </c>
      <c r="E423" s="63"/>
      <c r="H423" s="66" t="str">
        <f>IFERROR(VLOOKUP(Tablo5[[#This Row],[ÜRÜN KODU]],'YMKODLARI '!$A$1:$K$348,3,0)," ")</f>
        <v xml:space="preserve"> </v>
      </c>
      <c r="I423" s="66" t="str">
        <f>IFERROR(VLOOKUP(Tablo5[[#This Row],[ÜRÜN KODU]],'YMKODLARI '!$A$1:$K$348,4,0)," ")</f>
        <v xml:space="preserve"> </v>
      </c>
      <c r="J423" s="63"/>
      <c r="K423" s="66" t="str">
        <f>IFERROR(VLOOKUP(Tablo5[[#This Row],[ÜRÜN KODU]],'YMKODLARI '!$A$1:$K$348,9,0)," ")</f>
        <v xml:space="preserve"> </v>
      </c>
      <c r="L423" s="63" t="str">
        <f>IFERROR(VLOOKUP(Tablo5[[#This Row],[BOYA KODU]],Tablo14[#All],4,0)," ")</f>
        <v xml:space="preserve"> </v>
      </c>
      <c r="M423" s="63" t="str">
        <f>IFERROR(VLOOKUP(Tablo5[[#This Row],[BOYA KODU]],Tablo14[#All],6,0)," ")</f>
        <v xml:space="preserve"> </v>
      </c>
      <c r="N423" s="63" t="str">
        <f t="shared" si="42"/>
        <v xml:space="preserve"> </v>
      </c>
      <c r="O423" s="66" t="str">
        <f>IFERROR(VLOOKUP(Tablo5[[#This Row],[ÜRÜN KODU]],'YMKODLARI '!$A$1:$K$348,8,0)," ")</f>
        <v xml:space="preserve"> </v>
      </c>
      <c r="P423" s="63" t="str">
        <f>IFERROR(VLOOKUP(Tablo5[[#This Row],[HAMMADDE KODU]],Tablo1[#All],3,0)," ")</f>
        <v xml:space="preserve"> </v>
      </c>
      <c r="Q423" s="63" t="str">
        <f>IFERROR(VLOOKUP(Tablo5[[#This Row],[HAMMADDE KODU]],Tablo1[#All],4,0)," ")</f>
        <v xml:space="preserve"> </v>
      </c>
      <c r="R423" s="66" t="str">
        <f>IFERROR(VLOOKUP(Tablo5[[#This Row],[ÜRÜN KODU]],'YMKODLARI '!$A$1:$K$348,5,0)," ")</f>
        <v xml:space="preserve"> </v>
      </c>
      <c r="S423" s="66" t="str">
        <f>IFERROR(VLOOKUP(Tablo5[[#This Row],[ÜRÜN KODU]],'YMKODLARI '!$A$1:$K$348,6,0)," ")</f>
        <v xml:space="preserve"> </v>
      </c>
      <c r="T423" s="63" t="str">
        <f>IFERROR(Tablo5[[#This Row],[YOLLUK HARİÇ BASKI GRAMI]]/Tablo5[[#This Row],[KALIP GÖZ ADEDİ]]," ")</f>
        <v xml:space="preserve"> </v>
      </c>
      <c r="U423" s="63" t="str">
        <f t="shared" si="44"/>
        <v xml:space="preserve"> </v>
      </c>
      <c r="V423" s="63"/>
      <c r="W423" s="63" t="str">
        <f t="shared" si="43"/>
        <v xml:space="preserve"> </v>
      </c>
      <c r="X423" s="13">
        <f t="shared" si="45"/>
        <v>24</v>
      </c>
      <c r="Y423" s="14">
        <f t="shared" si="46"/>
        <v>0</v>
      </c>
      <c r="Z423" s="63" t="str">
        <f t="shared" si="47"/>
        <v xml:space="preserve"> </v>
      </c>
      <c r="AA423" s="63" t="str">
        <f t="shared" si="48"/>
        <v xml:space="preserve"> </v>
      </c>
    </row>
    <row r="424" spans="3:27">
      <c r="C424" s="10" t="str">
        <f>IFERROR(VLOOKUP(Tablo5[[#This Row],[ÜRÜN KODU]],'YMKODLARI '!$A$1:$K$348,2,0)," ")</f>
        <v xml:space="preserve"> </v>
      </c>
      <c r="E424" s="63"/>
      <c r="H424" s="66" t="str">
        <f>IFERROR(VLOOKUP(Tablo5[[#This Row],[ÜRÜN KODU]],'YMKODLARI '!$A$1:$K$348,3,0)," ")</f>
        <v xml:space="preserve"> </v>
      </c>
      <c r="I424" s="66" t="str">
        <f>IFERROR(VLOOKUP(Tablo5[[#This Row],[ÜRÜN KODU]],'YMKODLARI '!$A$1:$K$348,4,0)," ")</f>
        <v xml:space="preserve"> </v>
      </c>
      <c r="J424" s="63"/>
      <c r="K424" s="66" t="str">
        <f>IFERROR(VLOOKUP(Tablo5[[#This Row],[ÜRÜN KODU]],'YMKODLARI '!$A$1:$K$348,9,0)," ")</f>
        <v xml:space="preserve"> </v>
      </c>
      <c r="L424" s="63" t="str">
        <f>IFERROR(VLOOKUP(Tablo5[[#This Row],[BOYA KODU]],Tablo14[#All],4,0)," ")</f>
        <v xml:space="preserve"> </v>
      </c>
      <c r="M424" s="63" t="str">
        <f>IFERROR(VLOOKUP(Tablo5[[#This Row],[BOYA KODU]],Tablo14[#All],6,0)," ")</f>
        <v xml:space="preserve"> </v>
      </c>
      <c r="N424" s="63" t="str">
        <f t="shared" si="42"/>
        <v xml:space="preserve"> </v>
      </c>
      <c r="O424" s="66" t="str">
        <f>IFERROR(VLOOKUP(Tablo5[[#This Row],[ÜRÜN KODU]],'YMKODLARI '!$A$1:$K$348,8,0)," ")</f>
        <v xml:space="preserve"> </v>
      </c>
      <c r="P424" s="63" t="str">
        <f>IFERROR(VLOOKUP(Tablo5[[#This Row],[HAMMADDE KODU]],Tablo1[#All],3,0)," ")</f>
        <v xml:space="preserve"> </v>
      </c>
      <c r="Q424" s="63" t="str">
        <f>IFERROR(VLOOKUP(Tablo5[[#This Row],[HAMMADDE KODU]],Tablo1[#All],4,0)," ")</f>
        <v xml:space="preserve"> </v>
      </c>
      <c r="R424" s="66" t="str">
        <f>IFERROR(VLOOKUP(Tablo5[[#This Row],[ÜRÜN KODU]],'YMKODLARI '!$A$1:$K$348,5,0)," ")</f>
        <v xml:space="preserve"> </v>
      </c>
      <c r="S424" s="66" t="str">
        <f>IFERROR(VLOOKUP(Tablo5[[#This Row],[ÜRÜN KODU]],'YMKODLARI '!$A$1:$K$348,6,0)," ")</f>
        <v xml:space="preserve"> </v>
      </c>
      <c r="T424" s="63" t="str">
        <f>IFERROR(Tablo5[[#This Row],[YOLLUK HARİÇ BASKI GRAMI]]/Tablo5[[#This Row],[KALIP GÖZ ADEDİ]]," ")</f>
        <v xml:space="preserve"> </v>
      </c>
      <c r="U424" s="63" t="str">
        <f t="shared" si="44"/>
        <v xml:space="preserve"> </v>
      </c>
      <c r="V424" s="63"/>
      <c r="W424" s="63" t="str">
        <f t="shared" si="43"/>
        <v xml:space="preserve"> </v>
      </c>
      <c r="X424" s="13">
        <f t="shared" si="45"/>
        <v>24</v>
      </c>
      <c r="Y424" s="14">
        <f t="shared" si="46"/>
        <v>0</v>
      </c>
      <c r="Z424" s="63" t="str">
        <f t="shared" si="47"/>
        <v xml:space="preserve"> </v>
      </c>
      <c r="AA424" s="63" t="str">
        <f t="shared" si="48"/>
        <v xml:space="preserve"> </v>
      </c>
    </row>
    <row r="425" spans="3:27">
      <c r="C425" s="10" t="str">
        <f>IFERROR(VLOOKUP(Tablo5[[#This Row],[ÜRÜN KODU]],'YMKODLARI '!$A$1:$K$348,2,0)," ")</f>
        <v xml:space="preserve"> </v>
      </c>
      <c r="E425" s="63"/>
      <c r="H425" s="66" t="str">
        <f>IFERROR(VLOOKUP(Tablo5[[#This Row],[ÜRÜN KODU]],'YMKODLARI '!$A$1:$K$348,3,0)," ")</f>
        <v xml:space="preserve"> </v>
      </c>
      <c r="I425" s="66" t="str">
        <f>IFERROR(VLOOKUP(Tablo5[[#This Row],[ÜRÜN KODU]],'YMKODLARI '!$A$1:$K$348,4,0)," ")</f>
        <v xml:space="preserve"> </v>
      </c>
      <c r="J425" s="63"/>
      <c r="K425" s="66" t="str">
        <f>IFERROR(VLOOKUP(Tablo5[[#This Row],[ÜRÜN KODU]],'YMKODLARI '!$A$1:$K$348,9,0)," ")</f>
        <v xml:space="preserve"> </v>
      </c>
      <c r="L425" s="63" t="str">
        <f>IFERROR(VLOOKUP(Tablo5[[#This Row],[BOYA KODU]],Tablo14[#All],4,0)," ")</f>
        <v xml:space="preserve"> </v>
      </c>
      <c r="M425" s="63" t="str">
        <f>IFERROR(VLOOKUP(Tablo5[[#This Row],[BOYA KODU]],Tablo14[#All],6,0)," ")</f>
        <v xml:space="preserve"> </v>
      </c>
      <c r="N425" s="63" t="str">
        <f t="shared" si="42"/>
        <v xml:space="preserve"> </v>
      </c>
      <c r="O425" s="66" t="str">
        <f>IFERROR(VLOOKUP(Tablo5[[#This Row],[ÜRÜN KODU]],'YMKODLARI '!$A$1:$K$348,8,0)," ")</f>
        <v xml:space="preserve"> </v>
      </c>
      <c r="P425" s="63" t="str">
        <f>IFERROR(VLOOKUP(Tablo5[[#This Row],[HAMMADDE KODU]],Tablo1[#All],3,0)," ")</f>
        <v xml:space="preserve"> </v>
      </c>
      <c r="Q425" s="63" t="str">
        <f>IFERROR(VLOOKUP(Tablo5[[#This Row],[HAMMADDE KODU]],Tablo1[#All],4,0)," ")</f>
        <v xml:space="preserve"> </v>
      </c>
      <c r="R425" s="66" t="str">
        <f>IFERROR(VLOOKUP(Tablo5[[#This Row],[ÜRÜN KODU]],'YMKODLARI '!$A$1:$K$348,5,0)," ")</f>
        <v xml:space="preserve"> </v>
      </c>
      <c r="S425" s="66" t="str">
        <f>IFERROR(VLOOKUP(Tablo5[[#This Row],[ÜRÜN KODU]],'YMKODLARI '!$A$1:$K$348,6,0)," ")</f>
        <v xml:space="preserve"> </v>
      </c>
      <c r="T425" s="63" t="str">
        <f>IFERROR(Tablo5[[#This Row],[YOLLUK HARİÇ BASKI GRAMI]]/Tablo5[[#This Row],[KALIP GÖZ ADEDİ]]," ")</f>
        <v xml:space="preserve"> </v>
      </c>
      <c r="U425" s="63" t="str">
        <f t="shared" si="44"/>
        <v xml:space="preserve"> </v>
      </c>
      <c r="V425" s="63"/>
      <c r="W425" s="63" t="str">
        <f t="shared" si="43"/>
        <v xml:space="preserve"> </v>
      </c>
      <c r="X425" s="13">
        <f t="shared" si="45"/>
        <v>24</v>
      </c>
      <c r="Y425" s="14">
        <f t="shared" si="46"/>
        <v>0</v>
      </c>
      <c r="Z425" s="63" t="str">
        <f t="shared" si="47"/>
        <v xml:space="preserve"> </v>
      </c>
      <c r="AA425" s="63" t="str">
        <f t="shared" si="48"/>
        <v xml:space="preserve"> </v>
      </c>
    </row>
    <row r="426" spans="3:27">
      <c r="C426" s="10" t="str">
        <f>IFERROR(VLOOKUP(Tablo5[[#This Row],[ÜRÜN KODU]],'YMKODLARI '!$A$1:$K$348,2,0)," ")</f>
        <v xml:space="preserve"> </v>
      </c>
      <c r="E426" s="63"/>
      <c r="H426" s="66" t="str">
        <f>IFERROR(VLOOKUP(Tablo5[[#This Row],[ÜRÜN KODU]],'YMKODLARI '!$A$1:$K$348,3,0)," ")</f>
        <v xml:space="preserve"> </v>
      </c>
      <c r="I426" s="66" t="str">
        <f>IFERROR(VLOOKUP(Tablo5[[#This Row],[ÜRÜN KODU]],'YMKODLARI '!$A$1:$K$348,4,0)," ")</f>
        <v xml:space="preserve"> </v>
      </c>
      <c r="J426" s="63"/>
      <c r="K426" s="66" t="str">
        <f>IFERROR(VLOOKUP(Tablo5[[#This Row],[ÜRÜN KODU]],'YMKODLARI '!$A$1:$K$348,9,0)," ")</f>
        <v xml:space="preserve"> </v>
      </c>
      <c r="L426" s="63" t="str">
        <f>IFERROR(VLOOKUP(Tablo5[[#This Row],[BOYA KODU]],Tablo14[#All],4,0)," ")</f>
        <v xml:space="preserve"> </v>
      </c>
      <c r="M426" s="63" t="str">
        <f>IFERROR(VLOOKUP(Tablo5[[#This Row],[BOYA KODU]],Tablo14[#All],6,0)," ")</f>
        <v xml:space="preserve"> </v>
      </c>
      <c r="N426" s="63" t="str">
        <f t="shared" si="42"/>
        <v xml:space="preserve"> </v>
      </c>
      <c r="O426" s="66" t="str">
        <f>IFERROR(VLOOKUP(Tablo5[[#This Row],[ÜRÜN KODU]],'YMKODLARI '!$A$1:$K$348,8,0)," ")</f>
        <v xml:space="preserve"> </v>
      </c>
      <c r="P426" s="63" t="str">
        <f>IFERROR(VLOOKUP(Tablo5[[#This Row],[HAMMADDE KODU]],Tablo1[#All],3,0)," ")</f>
        <v xml:space="preserve"> </v>
      </c>
      <c r="Q426" s="63" t="str">
        <f>IFERROR(VLOOKUP(Tablo5[[#This Row],[HAMMADDE KODU]],Tablo1[#All],4,0)," ")</f>
        <v xml:space="preserve"> </v>
      </c>
      <c r="R426" s="66" t="str">
        <f>IFERROR(VLOOKUP(Tablo5[[#This Row],[ÜRÜN KODU]],'YMKODLARI '!$A$1:$K$348,5,0)," ")</f>
        <v xml:space="preserve"> </v>
      </c>
      <c r="S426" s="66" t="str">
        <f>IFERROR(VLOOKUP(Tablo5[[#This Row],[ÜRÜN KODU]],'YMKODLARI '!$A$1:$K$348,6,0)," ")</f>
        <v xml:space="preserve"> </v>
      </c>
      <c r="T426" s="63" t="str">
        <f>IFERROR(Tablo5[[#This Row],[YOLLUK HARİÇ BASKI GRAMI]]/Tablo5[[#This Row],[KALIP GÖZ ADEDİ]]," ")</f>
        <v xml:space="preserve"> </v>
      </c>
      <c r="U426" s="63" t="str">
        <f t="shared" si="44"/>
        <v xml:space="preserve"> </v>
      </c>
      <c r="V426" s="63"/>
      <c r="W426" s="63" t="str">
        <f t="shared" si="43"/>
        <v xml:space="preserve"> </v>
      </c>
      <c r="X426" s="13">
        <f t="shared" si="45"/>
        <v>24</v>
      </c>
      <c r="Y426" s="14">
        <f t="shared" si="46"/>
        <v>0</v>
      </c>
      <c r="Z426" s="63" t="str">
        <f t="shared" si="47"/>
        <v xml:space="preserve"> </v>
      </c>
      <c r="AA426" s="63" t="str">
        <f t="shared" si="48"/>
        <v xml:space="preserve"> </v>
      </c>
    </row>
    <row r="427" spans="3:27">
      <c r="C427" s="10" t="str">
        <f>IFERROR(VLOOKUP(Tablo5[[#This Row],[ÜRÜN KODU]],'YMKODLARI '!$A$1:$K$348,2,0)," ")</f>
        <v xml:space="preserve"> </v>
      </c>
      <c r="E427" s="63"/>
      <c r="H427" s="66" t="str">
        <f>IFERROR(VLOOKUP(Tablo5[[#This Row],[ÜRÜN KODU]],'YMKODLARI '!$A$1:$K$348,3,0)," ")</f>
        <v xml:space="preserve"> </v>
      </c>
      <c r="I427" s="66" t="str">
        <f>IFERROR(VLOOKUP(Tablo5[[#This Row],[ÜRÜN KODU]],'YMKODLARI '!$A$1:$K$348,4,0)," ")</f>
        <v xml:space="preserve"> </v>
      </c>
      <c r="J427" s="63"/>
      <c r="K427" s="66" t="str">
        <f>IFERROR(VLOOKUP(Tablo5[[#This Row],[ÜRÜN KODU]],'YMKODLARI '!$A$1:$K$348,9,0)," ")</f>
        <v xml:space="preserve"> </v>
      </c>
      <c r="L427" s="63" t="str">
        <f>IFERROR(VLOOKUP(Tablo5[[#This Row],[BOYA KODU]],Tablo14[#All],4,0)," ")</f>
        <v xml:space="preserve"> </v>
      </c>
      <c r="M427" s="63" t="str">
        <f>IFERROR(VLOOKUP(Tablo5[[#This Row],[BOYA KODU]],Tablo14[#All],6,0)," ")</f>
        <v xml:space="preserve"> </v>
      </c>
      <c r="N427" s="63" t="str">
        <f t="shared" si="42"/>
        <v xml:space="preserve"> </v>
      </c>
      <c r="O427" s="66" t="str">
        <f>IFERROR(VLOOKUP(Tablo5[[#This Row],[ÜRÜN KODU]],'YMKODLARI '!$A$1:$K$348,8,0)," ")</f>
        <v xml:space="preserve"> </v>
      </c>
      <c r="P427" s="63" t="str">
        <f>IFERROR(VLOOKUP(Tablo5[[#This Row],[HAMMADDE KODU]],Tablo1[#All],3,0)," ")</f>
        <v xml:space="preserve"> </v>
      </c>
      <c r="Q427" s="63" t="str">
        <f>IFERROR(VLOOKUP(Tablo5[[#This Row],[HAMMADDE KODU]],Tablo1[#All],4,0)," ")</f>
        <v xml:space="preserve"> </v>
      </c>
      <c r="R427" s="66" t="str">
        <f>IFERROR(VLOOKUP(Tablo5[[#This Row],[ÜRÜN KODU]],'YMKODLARI '!$A$1:$K$348,5,0)," ")</f>
        <v xml:space="preserve"> </v>
      </c>
      <c r="S427" s="66" t="str">
        <f>IFERROR(VLOOKUP(Tablo5[[#This Row],[ÜRÜN KODU]],'YMKODLARI '!$A$1:$K$348,6,0)," ")</f>
        <v xml:space="preserve"> </v>
      </c>
      <c r="T427" s="63" t="str">
        <f>IFERROR(Tablo5[[#This Row],[YOLLUK HARİÇ BASKI GRAMI]]/Tablo5[[#This Row],[KALIP GÖZ ADEDİ]]," ")</f>
        <v xml:space="preserve"> </v>
      </c>
      <c r="U427" s="63" t="str">
        <f t="shared" si="44"/>
        <v xml:space="preserve"> </v>
      </c>
      <c r="V427" s="63"/>
      <c r="W427" s="63" t="str">
        <f t="shared" si="43"/>
        <v xml:space="preserve"> </v>
      </c>
      <c r="X427" s="13">
        <f t="shared" si="45"/>
        <v>24</v>
      </c>
      <c r="Y427" s="14">
        <f t="shared" si="46"/>
        <v>0</v>
      </c>
      <c r="Z427" s="63" t="str">
        <f t="shared" si="47"/>
        <v xml:space="preserve"> </v>
      </c>
      <c r="AA427" s="63" t="str">
        <f t="shared" si="48"/>
        <v xml:space="preserve"> </v>
      </c>
    </row>
    <row r="428" spans="3:27">
      <c r="C428" s="10" t="str">
        <f>IFERROR(VLOOKUP(Tablo5[[#This Row],[ÜRÜN KODU]],'YMKODLARI '!$A$1:$K$348,2,0)," ")</f>
        <v xml:space="preserve"> </v>
      </c>
      <c r="E428" s="63"/>
      <c r="H428" s="66" t="str">
        <f>IFERROR(VLOOKUP(Tablo5[[#This Row],[ÜRÜN KODU]],'YMKODLARI '!$A$1:$K$348,3,0)," ")</f>
        <v xml:space="preserve"> </v>
      </c>
      <c r="I428" s="66" t="str">
        <f>IFERROR(VLOOKUP(Tablo5[[#This Row],[ÜRÜN KODU]],'YMKODLARI '!$A$1:$K$348,4,0)," ")</f>
        <v xml:space="preserve"> </v>
      </c>
      <c r="J428" s="63"/>
      <c r="K428" s="66" t="str">
        <f>IFERROR(VLOOKUP(Tablo5[[#This Row],[ÜRÜN KODU]],'YMKODLARI '!$A$1:$K$348,9,0)," ")</f>
        <v xml:space="preserve"> </v>
      </c>
      <c r="L428" s="63" t="str">
        <f>IFERROR(VLOOKUP(Tablo5[[#This Row],[BOYA KODU]],Tablo14[#All],4,0)," ")</f>
        <v xml:space="preserve"> </v>
      </c>
      <c r="M428" s="63" t="str">
        <f>IFERROR(VLOOKUP(Tablo5[[#This Row],[BOYA KODU]],Tablo14[#All],6,0)," ")</f>
        <v xml:space="preserve"> </v>
      </c>
      <c r="N428" s="63" t="str">
        <f t="shared" si="42"/>
        <v xml:space="preserve"> </v>
      </c>
      <c r="O428" s="66" t="str">
        <f>IFERROR(VLOOKUP(Tablo5[[#This Row],[ÜRÜN KODU]],'YMKODLARI '!$A$1:$K$348,8,0)," ")</f>
        <v xml:space="preserve"> </v>
      </c>
      <c r="P428" s="63" t="str">
        <f>IFERROR(VLOOKUP(Tablo5[[#This Row],[HAMMADDE KODU]],Tablo1[#All],3,0)," ")</f>
        <v xml:space="preserve"> </v>
      </c>
      <c r="Q428" s="63" t="str">
        <f>IFERROR(VLOOKUP(Tablo5[[#This Row],[HAMMADDE KODU]],Tablo1[#All],4,0)," ")</f>
        <v xml:space="preserve"> </v>
      </c>
      <c r="R428" s="66" t="str">
        <f>IFERROR(VLOOKUP(Tablo5[[#This Row],[ÜRÜN KODU]],'YMKODLARI '!$A$1:$K$348,5,0)," ")</f>
        <v xml:space="preserve"> </v>
      </c>
      <c r="S428" s="66" t="str">
        <f>IFERROR(VLOOKUP(Tablo5[[#This Row],[ÜRÜN KODU]],'YMKODLARI '!$A$1:$K$348,6,0)," ")</f>
        <v xml:space="preserve"> </v>
      </c>
      <c r="T428" s="63" t="str">
        <f>IFERROR(Tablo5[[#This Row],[YOLLUK HARİÇ BASKI GRAMI]]/Tablo5[[#This Row],[KALIP GÖZ ADEDİ]]," ")</f>
        <v xml:space="preserve"> </v>
      </c>
      <c r="U428" s="63" t="str">
        <f t="shared" si="44"/>
        <v xml:space="preserve"> </v>
      </c>
      <c r="V428" s="63"/>
      <c r="W428" s="63" t="str">
        <f t="shared" si="43"/>
        <v xml:space="preserve"> </v>
      </c>
      <c r="X428" s="13">
        <f t="shared" si="45"/>
        <v>24</v>
      </c>
      <c r="Y428" s="14">
        <f t="shared" si="46"/>
        <v>0</v>
      </c>
      <c r="Z428" s="63" t="str">
        <f t="shared" si="47"/>
        <v xml:space="preserve"> </v>
      </c>
      <c r="AA428" s="63" t="str">
        <f t="shared" si="48"/>
        <v xml:space="preserve"> </v>
      </c>
    </row>
    <row r="429" spans="3:27">
      <c r="C429" s="10" t="str">
        <f>IFERROR(VLOOKUP(Tablo5[[#This Row],[ÜRÜN KODU]],'YMKODLARI '!$A$1:$K$348,2,0)," ")</f>
        <v xml:space="preserve"> </v>
      </c>
      <c r="E429" s="63"/>
      <c r="H429" s="66" t="str">
        <f>IFERROR(VLOOKUP(Tablo5[[#This Row],[ÜRÜN KODU]],'YMKODLARI '!$A$1:$K$348,3,0)," ")</f>
        <v xml:space="preserve"> </v>
      </c>
      <c r="I429" s="66" t="str">
        <f>IFERROR(VLOOKUP(Tablo5[[#This Row],[ÜRÜN KODU]],'YMKODLARI '!$A$1:$K$348,4,0)," ")</f>
        <v xml:space="preserve"> </v>
      </c>
      <c r="J429" s="63"/>
      <c r="K429" s="66" t="str">
        <f>IFERROR(VLOOKUP(Tablo5[[#This Row],[ÜRÜN KODU]],'YMKODLARI '!$A$1:$K$348,9,0)," ")</f>
        <v xml:space="preserve"> </v>
      </c>
      <c r="L429" s="63" t="str">
        <f>IFERROR(VLOOKUP(Tablo5[[#This Row],[BOYA KODU]],Tablo14[#All],4,0)," ")</f>
        <v xml:space="preserve"> </v>
      </c>
      <c r="M429" s="63" t="str">
        <f>IFERROR(VLOOKUP(Tablo5[[#This Row],[BOYA KODU]],Tablo14[#All],6,0)," ")</f>
        <v xml:space="preserve"> </v>
      </c>
      <c r="N429" s="63" t="str">
        <f t="shared" si="42"/>
        <v xml:space="preserve"> </v>
      </c>
      <c r="O429" s="66" t="str">
        <f>IFERROR(VLOOKUP(Tablo5[[#This Row],[ÜRÜN KODU]],'YMKODLARI '!$A$1:$K$348,8,0)," ")</f>
        <v xml:space="preserve"> </v>
      </c>
      <c r="P429" s="63" t="str">
        <f>IFERROR(VLOOKUP(Tablo5[[#This Row],[HAMMADDE KODU]],Tablo1[#All],3,0)," ")</f>
        <v xml:space="preserve"> </v>
      </c>
      <c r="Q429" s="63" t="str">
        <f>IFERROR(VLOOKUP(Tablo5[[#This Row],[HAMMADDE KODU]],Tablo1[#All],4,0)," ")</f>
        <v xml:space="preserve"> </v>
      </c>
      <c r="R429" s="66" t="str">
        <f>IFERROR(VLOOKUP(Tablo5[[#This Row],[ÜRÜN KODU]],'YMKODLARI '!$A$1:$K$348,5,0)," ")</f>
        <v xml:space="preserve"> </v>
      </c>
      <c r="S429" s="66" t="str">
        <f>IFERROR(VLOOKUP(Tablo5[[#This Row],[ÜRÜN KODU]],'YMKODLARI '!$A$1:$K$348,6,0)," ")</f>
        <v xml:space="preserve"> </v>
      </c>
      <c r="T429" s="63" t="str">
        <f>IFERROR(Tablo5[[#This Row],[YOLLUK HARİÇ BASKI GRAMI]]/Tablo5[[#This Row],[KALIP GÖZ ADEDİ]]," ")</f>
        <v xml:space="preserve"> </v>
      </c>
      <c r="U429" s="63" t="str">
        <f t="shared" si="44"/>
        <v xml:space="preserve"> </v>
      </c>
      <c r="V429" s="63"/>
      <c r="W429" s="63" t="str">
        <f t="shared" si="43"/>
        <v xml:space="preserve"> </v>
      </c>
      <c r="X429" s="13">
        <f t="shared" si="45"/>
        <v>24</v>
      </c>
      <c r="Y429" s="14">
        <f t="shared" si="46"/>
        <v>0</v>
      </c>
      <c r="Z429" s="63" t="str">
        <f t="shared" si="47"/>
        <v xml:space="preserve"> </v>
      </c>
      <c r="AA429" s="63" t="str">
        <f t="shared" si="48"/>
        <v xml:space="preserve"> </v>
      </c>
    </row>
    <row r="430" spans="3:27">
      <c r="C430" s="10" t="str">
        <f>IFERROR(VLOOKUP(Tablo5[[#This Row],[ÜRÜN KODU]],'YMKODLARI '!$A$1:$K$348,2,0)," ")</f>
        <v xml:space="preserve"> </v>
      </c>
      <c r="E430" s="63"/>
      <c r="H430" s="66" t="str">
        <f>IFERROR(VLOOKUP(Tablo5[[#This Row],[ÜRÜN KODU]],'YMKODLARI '!$A$1:$K$348,3,0)," ")</f>
        <v xml:space="preserve"> </v>
      </c>
      <c r="I430" s="66" t="str">
        <f>IFERROR(VLOOKUP(Tablo5[[#This Row],[ÜRÜN KODU]],'YMKODLARI '!$A$1:$K$348,4,0)," ")</f>
        <v xml:space="preserve"> </v>
      </c>
      <c r="J430" s="63"/>
      <c r="K430" s="66" t="str">
        <f>IFERROR(VLOOKUP(Tablo5[[#This Row],[ÜRÜN KODU]],'YMKODLARI '!$A$1:$K$348,9,0)," ")</f>
        <v xml:space="preserve"> </v>
      </c>
      <c r="L430" s="63" t="str">
        <f>IFERROR(VLOOKUP(Tablo5[[#This Row],[BOYA KODU]],Tablo14[#All],4,0)," ")</f>
        <v xml:space="preserve"> </v>
      </c>
      <c r="M430" s="63" t="str">
        <f>IFERROR(VLOOKUP(Tablo5[[#This Row],[BOYA KODU]],Tablo14[#All],6,0)," ")</f>
        <v xml:space="preserve"> </v>
      </c>
      <c r="N430" s="63" t="str">
        <f t="shared" si="42"/>
        <v xml:space="preserve"> </v>
      </c>
      <c r="O430" s="66" t="str">
        <f>IFERROR(VLOOKUP(Tablo5[[#This Row],[ÜRÜN KODU]],'YMKODLARI '!$A$1:$K$348,8,0)," ")</f>
        <v xml:space="preserve"> </v>
      </c>
      <c r="P430" s="63" t="str">
        <f>IFERROR(VLOOKUP(Tablo5[[#This Row],[HAMMADDE KODU]],Tablo1[#All],3,0)," ")</f>
        <v xml:space="preserve"> </v>
      </c>
      <c r="Q430" s="63" t="str">
        <f>IFERROR(VLOOKUP(Tablo5[[#This Row],[HAMMADDE KODU]],Tablo1[#All],4,0)," ")</f>
        <v xml:space="preserve"> </v>
      </c>
      <c r="R430" s="66" t="str">
        <f>IFERROR(VLOOKUP(Tablo5[[#This Row],[ÜRÜN KODU]],'YMKODLARI '!$A$1:$K$348,5,0)," ")</f>
        <v xml:space="preserve"> </v>
      </c>
      <c r="S430" s="66" t="str">
        <f>IFERROR(VLOOKUP(Tablo5[[#This Row],[ÜRÜN KODU]],'YMKODLARI '!$A$1:$K$348,6,0)," ")</f>
        <v xml:space="preserve"> </v>
      </c>
      <c r="T430" s="63" t="str">
        <f>IFERROR(Tablo5[[#This Row],[YOLLUK HARİÇ BASKI GRAMI]]/Tablo5[[#This Row],[KALIP GÖZ ADEDİ]]," ")</f>
        <v xml:space="preserve"> </v>
      </c>
      <c r="U430" s="63" t="str">
        <f t="shared" si="44"/>
        <v xml:space="preserve"> </v>
      </c>
      <c r="V430" s="63"/>
      <c r="W430" s="63" t="str">
        <f t="shared" si="43"/>
        <v xml:space="preserve"> </v>
      </c>
      <c r="X430" s="13">
        <f t="shared" si="45"/>
        <v>24</v>
      </c>
      <c r="Y430" s="14">
        <f t="shared" si="46"/>
        <v>0</v>
      </c>
      <c r="Z430" s="63" t="str">
        <f t="shared" si="47"/>
        <v xml:space="preserve"> </v>
      </c>
      <c r="AA430" s="63" t="str">
        <f t="shared" si="48"/>
        <v xml:space="preserve"> </v>
      </c>
    </row>
    <row r="431" spans="3:27">
      <c r="C431" s="10" t="str">
        <f>IFERROR(VLOOKUP(Tablo5[[#This Row],[ÜRÜN KODU]],'YMKODLARI '!$A$1:$K$348,2,0)," ")</f>
        <v xml:space="preserve"> </v>
      </c>
      <c r="E431" s="63"/>
      <c r="H431" s="66" t="str">
        <f>IFERROR(VLOOKUP(Tablo5[[#This Row],[ÜRÜN KODU]],'YMKODLARI '!$A$1:$K$348,3,0)," ")</f>
        <v xml:space="preserve"> </v>
      </c>
      <c r="I431" s="66" t="str">
        <f>IFERROR(VLOOKUP(Tablo5[[#This Row],[ÜRÜN KODU]],'YMKODLARI '!$A$1:$K$348,4,0)," ")</f>
        <v xml:space="preserve"> </v>
      </c>
      <c r="J431" s="63"/>
      <c r="K431" s="66" t="str">
        <f>IFERROR(VLOOKUP(Tablo5[[#This Row],[ÜRÜN KODU]],'YMKODLARI '!$A$1:$K$348,9,0)," ")</f>
        <v xml:space="preserve"> </v>
      </c>
      <c r="L431" s="63" t="str">
        <f>IFERROR(VLOOKUP(Tablo5[[#This Row],[BOYA KODU]],Tablo14[#All],4,0)," ")</f>
        <v xml:space="preserve"> </v>
      </c>
      <c r="M431" s="63" t="str">
        <f>IFERROR(VLOOKUP(Tablo5[[#This Row],[BOYA KODU]],Tablo14[#All],6,0)," ")</f>
        <v xml:space="preserve"> </v>
      </c>
      <c r="N431" s="63" t="str">
        <f t="shared" si="42"/>
        <v xml:space="preserve"> </v>
      </c>
      <c r="O431" s="66" t="str">
        <f>IFERROR(VLOOKUP(Tablo5[[#This Row],[ÜRÜN KODU]],'YMKODLARI '!$A$1:$K$348,8,0)," ")</f>
        <v xml:space="preserve"> </v>
      </c>
      <c r="P431" s="63" t="str">
        <f>IFERROR(VLOOKUP(Tablo5[[#This Row],[HAMMADDE KODU]],Tablo1[#All],3,0)," ")</f>
        <v xml:space="preserve"> </v>
      </c>
      <c r="Q431" s="63" t="str">
        <f>IFERROR(VLOOKUP(Tablo5[[#This Row],[HAMMADDE KODU]],Tablo1[#All],4,0)," ")</f>
        <v xml:space="preserve"> </v>
      </c>
      <c r="R431" s="66" t="str">
        <f>IFERROR(VLOOKUP(Tablo5[[#This Row],[ÜRÜN KODU]],'YMKODLARI '!$A$1:$K$348,5,0)," ")</f>
        <v xml:space="preserve"> </v>
      </c>
      <c r="S431" s="66" t="str">
        <f>IFERROR(VLOOKUP(Tablo5[[#This Row],[ÜRÜN KODU]],'YMKODLARI '!$A$1:$K$348,6,0)," ")</f>
        <v xml:space="preserve"> </v>
      </c>
      <c r="T431" s="63" t="str">
        <f>IFERROR(Tablo5[[#This Row],[YOLLUK HARİÇ BASKI GRAMI]]/Tablo5[[#This Row],[KALIP GÖZ ADEDİ]]," ")</f>
        <v xml:space="preserve"> </v>
      </c>
      <c r="U431" s="63" t="str">
        <f t="shared" si="44"/>
        <v xml:space="preserve"> </v>
      </c>
      <c r="V431" s="63"/>
      <c r="W431" s="63" t="str">
        <f t="shared" si="43"/>
        <v xml:space="preserve"> </v>
      </c>
      <c r="X431" s="13">
        <f t="shared" si="45"/>
        <v>24</v>
      </c>
      <c r="Y431" s="14">
        <f t="shared" si="46"/>
        <v>0</v>
      </c>
      <c r="Z431" s="63" t="str">
        <f t="shared" si="47"/>
        <v xml:space="preserve"> </v>
      </c>
      <c r="AA431" s="63" t="str">
        <f t="shared" si="48"/>
        <v xml:space="preserve"> </v>
      </c>
    </row>
    <row r="432" spans="3:27">
      <c r="C432" s="10" t="str">
        <f>IFERROR(VLOOKUP(Tablo5[[#This Row],[ÜRÜN KODU]],'YMKODLARI '!$A$1:$K$348,2,0)," ")</f>
        <v xml:space="preserve"> </v>
      </c>
      <c r="E432" s="63"/>
      <c r="H432" s="66" t="str">
        <f>IFERROR(VLOOKUP(Tablo5[[#This Row],[ÜRÜN KODU]],'YMKODLARI '!$A$1:$K$348,3,0)," ")</f>
        <v xml:space="preserve"> </v>
      </c>
      <c r="I432" s="66" t="str">
        <f>IFERROR(VLOOKUP(Tablo5[[#This Row],[ÜRÜN KODU]],'YMKODLARI '!$A$1:$K$348,4,0)," ")</f>
        <v xml:space="preserve"> </v>
      </c>
      <c r="J432" s="63"/>
      <c r="K432" s="66" t="str">
        <f>IFERROR(VLOOKUP(Tablo5[[#This Row],[ÜRÜN KODU]],'YMKODLARI '!$A$1:$K$348,9,0)," ")</f>
        <v xml:space="preserve"> </v>
      </c>
      <c r="L432" s="63" t="str">
        <f>IFERROR(VLOOKUP(Tablo5[[#This Row],[BOYA KODU]],Tablo14[#All],4,0)," ")</f>
        <v xml:space="preserve"> </v>
      </c>
      <c r="M432" s="63" t="str">
        <f>IFERROR(VLOOKUP(Tablo5[[#This Row],[BOYA KODU]],Tablo14[#All],6,0)," ")</f>
        <v xml:space="preserve"> </v>
      </c>
      <c r="N432" s="63" t="str">
        <f t="shared" si="42"/>
        <v xml:space="preserve"> </v>
      </c>
      <c r="O432" s="66" t="str">
        <f>IFERROR(VLOOKUP(Tablo5[[#This Row],[ÜRÜN KODU]],'YMKODLARI '!$A$1:$K$348,8,0)," ")</f>
        <v xml:space="preserve"> </v>
      </c>
      <c r="P432" s="63" t="str">
        <f>IFERROR(VLOOKUP(Tablo5[[#This Row],[HAMMADDE KODU]],Tablo1[#All],3,0)," ")</f>
        <v xml:space="preserve"> </v>
      </c>
      <c r="Q432" s="63" t="str">
        <f>IFERROR(VLOOKUP(Tablo5[[#This Row],[HAMMADDE KODU]],Tablo1[#All],4,0)," ")</f>
        <v xml:space="preserve"> </v>
      </c>
      <c r="R432" s="66" t="str">
        <f>IFERROR(VLOOKUP(Tablo5[[#This Row],[ÜRÜN KODU]],'YMKODLARI '!$A$1:$K$348,5,0)," ")</f>
        <v xml:space="preserve"> </v>
      </c>
      <c r="S432" s="66" t="str">
        <f>IFERROR(VLOOKUP(Tablo5[[#This Row],[ÜRÜN KODU]],'YMKODLARI '!$A$1:$K$348,6,0)," ")</f>
        <v xml:space="preserve"> </v>
      </c>
      <c r="T432" s="63" t="str">
        <f>IFERROR(Tablo5[[#This Row],[YOLLUK HARİÇ BASKI GRAMI]]/Tablo5[[#This Row],[KALIP GÖZ ADEDİ]]," ")</f>
        <v xml:space="preserve"> </v>
      </c>
      <c r="U432" s="63" t="str">
        <f t="shared" si="44"/>
        <v xml:space="preserve"> </v>
      </c>
      <c r="V432" s="63"/>
      <c r="W432" s="63" t="str">
        <f t="shared" si="43"/>
        <v xml:space="preserve"> </v>
      </c>
      <c r="X432" s="13">
        <f t="shared" si="45"/>
        <v>24</v>
      </c>
      <c r="Y432" s="14">
        <f t="shared" si="46"/>
        <v>0</v>
      </c>
      <c r="Z432" s="63" t="str">
        <f t="shared" si="47"/>
        <v xml:space="preserve"> </v>
      </c>
      <c r="AA432" s="63" t="str">
        <f t="shared" si="48"/>
        <v xml:space="preserve"> </v>
      </c>
    </row>
    <row r="433" spans="3:27">
      <c r="C433" s="10" t="str">
        <f>IFERROR(VLOOKUP(Tablo5[[#This Row],[ÜRÜN KODU]],'YMKODLARI '!$A$1:$K$348,2,0)," ")</f>
        <v xml:space="preserve"> </v>
      </c>
      <c r="E433" s="63"/>
      <c r="H433" s="66" t="str">
        <f>IFERROR(VLOOKUP(Tablo5[[#This Row],[ÜRÜN KODU]],'YMKODLARI '!$A$1:$K$348,3,0)," ")</f>
        <v xml:space="preserve"> </v>
      </c>
      <c r="I433" s="66" t="str">
        <f>IFERROR(VLOOKUP(Tablo5[[#This Row],[ÜRÜN KODU]],'YMKODLARI '!$A$1:$K$348,4,0)," ")</f>
        <v xml:space="preserve"> </v>
      </c>
      <c r="J433" s="63"/>
      <c r="K433" s="66" t="str">
        <f>IFERROR(VLOOKUP(Tablo5[[#This Row],[ÜRÜN KODU]],'YMKODLARI '!$A$1:$K$348,9,0)," ")</f>
        <v xml:space="preserve"> </v>
      </c>
      <c r="L433" s="63" t="str">
        <f>IFERROR(VLOOKUP(Tablo5[[#This Row],[BOYA KODU]],Tablo14[#All],4,0)," ")</f>
        <v xml:space="preserve"> </v>
      </c>
      <c r="M433" s="63" t="str">
        <f>IFERROR(VLOOKUP(Tablo5[[#This Row],[BOYA KODU]],Tablo14[#All],6,0)," ")</f>
        <v xml:space="preserve"> </v>
      </c>
      <c r="N433" s="63" t="str">
        <f t="shared" si="42"/>
        <v xml:space="preserve"> </v>
      </c>
      <c r="O433" s="66" t="str">
        <f>IFERROR(VLOOKUP(Tablo5[[#This Row],[ÜRÜN KODU]],'YMKODLARI '!$A$1:$K$348,8,0)," ")</f>
        <v xml:space="preserve"> </v>
      </c>
      <c r="P433" s="63" t="str">
        <f>IFERROR(VLOOKUP(Tablo5[[#This Row],[HAMMADDE KODU]],Tablo1[#All],3,0)," ")</f>
        <v xml:space="preserve"> </v>
      </c>
      <c r="Q433" s="63" t="str">
        <f>IFERROR(VLOOKUP(Tablo5[[#This Row],[HAMMADDE KODU]],Tablo1[#All],4,0)," ")</f>
        <v xml:space="preserve"> </v>
      </c>
      <c r="R433" s="66" t="str">
        <f>IFERROR(VLOOKUP(Tablo5[[#This Row],[ÜRÜN KODU]],'YMKODLARI '!$A$1:$K$348,5,0)," ")</f>
        <v xml:space="preserve"> </v>
      </c>
      <c r="S433" s="66" t="str">
        <f>IFERROR(VLOOKUP(Tablo5[[#This Row],[ÜRÜN KODU]],'YMKODLARI '!$A$1:$K$348,6,0)," ")</f>
        <v xml:space="preserve"> </v>
      </c>
      <c r="T433" s="63" t="str">
        <f>IFERROR(Tablo5[[#This Row],[YOLLUK HARİÇ BASKI GRAMI]]/Tablo5[[#This Row],[KALIP GÖZ ADEDİ]]," ")</f>
        <v xml:space="preserve"> </v>
      </c>
      <c r="U433" s="63" t="str">
        <f t="shared" si="44"/>
        <v xml:space="preserve"> </v>
      </c>
      <c r="V433" s="63"/>
      <c r="W433" s="63" t="str">
        <f t="shared" si="43"/>
        <v xml:space="preserve"> </v>
      </c>
      <c r="X433" s="13">
        <f t="shared" si="45"/>
        <v>24</v>
      </c>
      <c r="Y433" s="14">
        <f t="shared" si="46"/>
        <v>0</v>
      </c>
      <c r="Z433" s="63" t="str">
        <f t="shared" si="47"/>
        <v xml:space="preserve"> </v>
      </c>
      <c r="AA433" s="63" t="str">
        <f t="shared" si="48"/>
        <v xml:space="preserve"> </v>
      </c>
    </row>
    <row r="434" spans="3:27">
      <c r="C434" s="10" t="str">
        <f>IFERROR(VLOOKUP(Tablo5[[#This Row],[ÜRÜN KODU]],'YMKODLARI '!$A$1:$K$348,2,0)," ")</f>
        <v xml:space="preserve"> </v>
      </c>
      <c r="E434" s="63"/>
      <c r="H434" s="66" t="str">
        <f>IFERROR(VLOOKUP(Tablo5[[#This Row],[ÜRÜN KODU]],'YMKODLARI '!$A$1:$K$348,3,0)," ")</f>
        <v xml:space="preserve"> </v>
      </c>
      <c r="I434" s="66" t="str">
        <f>IFERROR(VLOOKUP(Tablo5[[#This Row],[ÜRÜN KODU]],'YMKODLARI '!$A$1:$K$348,4,0)," ")</f>
        <v xml:space="preserve"> </v>
      </c>
      <c r="J434" s="63"/>
      <c r="K434" s="66" t="str">
        <f>IFERROR(VLOOKUP(Tablo5[[#This Row],[ÜRÜN KODU]],'YMKODLARI '!$A$1:$K$348,9,0)," ")</f>
        <v xml:space="preserve"> </v>
      </c>
      <c r="L434" s="63" t="str">
        <f>IFERROR(VLOOKUP(Tablo5[[#This Row],[BOYA KODU]],Tablo14[#All],4,0)," ")</f>
        <v xml:space="preserve"> </v>
      </c>
      <c r="M434" s="63" t="str">
        <f>IFERROR(VLOOKUP(Tablo5[[#This Row],[BOYA KODU]],Tablo14[#All],6,0)," ")</f>
        <v xml:space="preserve"> </v>
      </c>
      <c r="N434" s="63" t="str">
        <f t="shared" si="42"/>
        <v xml:space="preserve"> </v>
      </c>
      <c r="O434" s="66" t="str">
        <f>IFERROR(VLOOKUP(Tablo5[[#This Row],[ÜRÜN KODU]],'YMKODLARI '!$A$1:$K$348,8,0)," ")</f>
        <v xml:space="preserve"> </v>
      </c>
      <c r="P434" s="63" t="str">
        <f>IFERROR(VLOOKUP(Tablo5[[#This Row],[HAMMADDE KODU]],Tablo1[#All],3,0)," ")</f>
        <v xml:space="preserve"> </v>
      </c>
      <c r="Q434" s="63" t="str">
        <f>IFERROR(VLOOKUP(Tablo5[[#This Row],[HAMMADDE KODU]],Tablo1[#All],4,0)," ")</f>
        <v xml:space="preserve"> </v>
      </c>
      <c r="R434" s="66" t="str">
        <f>IFERROR(VLOOKUP(Tablo5[[#This Row],[ÜRÜN KODU]],'YMKODLARI '!$A$1:$K$348,5,0)," ")</f>
        <v xml:space="preserve"> </v>
      </c>
      <c r="S434" s="66" t="str">
        <f>IFERROR(VLOOKUP(Tablo5[[#This Row],[ÜRÜN KODU]],'YMKODLARI '!$A$1:$K$348,6,0)," ")</f>
        <v xml:space="preserve"> </v>
      </c>
      <c r="T434" s="63" t="str">
        <f>IFERROR(Tablo5[[#This Row],[YOLLUK HARİÇ BASKI GRAMI]]/Tablo5[[#This Row],[KALIP GÖZ ADEDİ]]," ")</f>
        <v xml:space="preserve"> </v>
      </c>
      <c r="U434" s="63" t="str">
        <f t="shared" si="44"/>
        <v xml:space="preserve"> </v>
      </c>
      <c r="V434" s="63"/>
      <c r="W434" s="63" t="str">
        <f t="shared" si="43"/>
        <v xml:space="preserve"> </v>
      </c>
      <c r="X434" s="13">
        <f t="shared" si="45"/>
        <v>24</v>
      </c>
      <c r="Y434" s="14">
        <f t="shared" si="46"/>
        <v>0</v>
      </c>
      <c r="Z434" s="63" t="str">
        <f t="shared" si="47"/>
        <v xml:space="preserve"> </v>
      </c>
      <c r="AA434" s="63" t="str">
        <f t="shared" si="48"/>
        <v xml:space="preserve"> </v>
      </c>
    </row>
    <row r="435" spans="3:27">
      <c r="C435" s="10" t="str">
        <f>IFERROR(VLOOKUP(Tablo5[[#This Row],[ÜRÜN KODU]],'YMKODLARI '!$A$1:$K$348,2,0)," ")</f>
        <v xml:space="preserve"> </v>
      </c>
      <c r="E435" s="63"/>
      <c r="H435" s="66" t="str">
        <f>IFERROR(VLOOKUP(Tablo5[[#This Row],[ÜRÜN KODU]],'YMKODLARI '!$A$1:$K$348,3,0)," ")</f>
        <v xml:space="preserve"> </v>
      </c>
      <c r="I435" s="66" t="str">
        <f>IFERROR(VLOOKUP(Tablo5[[#This Row],[ÜRÜN KODU]],'YMKODLARI '!$A$1:$K$348,4,0)," ")</f>
        <v xml:space="preserve"> </v>
      </c>
      <c r="J435" s="63"/>
      <c r="K435" s="66" t="str">
        <f>IFERROR(VLOOKUP(Tablo5[[#This Row],[ÜRÜN KODU]],'YMKODLARI '!$A$1:$K$348,9,0)," ")</f>
        <v xml:space="preserve"> </v>
      </c>
      <c r="L435" s="63" t="str">
        <f>IFERROR(VLOOKUP(Tablo5[[#This Row],[BOYA KODU]],Tablo14[#All],4,0)," ")</f>
        <v xml:space="preserve"> </v>
      </c>
      <c r="M435" s="63" t="str">
        <f>IFERROR(VLOOKUP(Tablo5[[#This Row],[BOYA KODU]],Tablo14[#All],6,0)," ")</f>
        <v xml:space="preserve"> </v>
      </c>
      <c r="N435" s="63" t="str">
        <f t="shared" si="42"/>
        <v xml:space="preserve"> </v>
      </c>
      <c r="O435" s="66" t="str">
        <f>IFERROR(VLOOKUP(Tablo5[[#This Row],[ÜRÜN KODU]],'YMKODLARI '!$A$1:$K$348,8,0)," ")</f>
        <v xml:space="preserve"> </v>
      </c>
      <c r="P435" s="63" t="str">
        <f>IFERROR(VLOOKUP(Tablo5[[#This Row],[HAMMADDE KODU]],Tablo1[#All],3,0)," ")</f>
        <v xml:space="preserve"> </v>
      </c>
      <c r="Q435" s="63" t="str">
        <f>IFERROR(VLOOKUP(Tablo5[[#This Row],[HAMMADDE KODU]],Tablo1[#All],4,0)," ")</f>
        <v xml:space="preserve"> </v>
      </c>
      <c r="R435" s="66" t="str">
        <f>IFERROR(VLOOKUP(Tablo5[[#This Row],[ÜRÜN KODU]],'YMKODLARI '!$A$1:$K$348,5,0)," ")</f>
        <v xml:space="preserve"> </v>
      </c>
      <c r="S435" s="66" t="str">
        <f>IFERROR(VLOOKUP(Tablo5[[#This Row],[ÜRÜN KODU]],'YMKODLARI '!$A$1:$K$348,6,0)," ")</f>
        <v xml:space="preserve"> </v>
      </c>
      <c r="T435" s="63" t="str">
        <f>IFERROR(Tablo5[[#This Row],[YOLLUK HARİÇ BASKI GRAMI]]/Tablo5[[#This Row],[KALIP GÖZ ADEDİ]]," ")</f>
        <v xml:space="preserve"> </v>
      </c>
      <c r="U435" s="63" t="str">
        <f t="shared" si="44"/>
        <v xml:space="preserve"> </v>
      </c>
      <c r="V435" s="63"/>
      <c r="W435" s="63" t="str">
        <f t="shared" si="43"/>
        <v xml:space="preserve"> </v>
      </c>
      <c r="X435" s="13">
        <f t="shared" si="45"/>
        <v>24</v>
      </c>
      <c r="Y435" s="14">
        <f t="shared" si="46"/>
        <v>0</v>
      </c>
      <c r="Z435" s="63" t="str">
        <f t="shared" si="47"/>
        <v xml:space="preserve"> </v>
      </c>
      <c r="AA435" s="63" t="str">
        <f t="shared" si="48"/>
        <v xml:space="preserve"> </v>
      </c>
    </row>
    <row r="436" spans="3:27">
      <c r="C436" s="10" t="str">
        <f>IFERROR(VLOOKUP(Tablo5[[#This Row],[ÜRÜN KODU]],'YMKODLARI '!$A$1:$K$348,2,0)," ")</f>
        <v xml:space="preserve"> </v>
      </c>
      <c r="E436" s="63"/>
      <c r="H436" s="66" t="str">
        <f>IFERROR(VLOOKUP(Tablo5[[#This Row],[ÜRÜN KODU]],'YMKODLARI '!$A$1:$K$348,3,0)," ")</f>
        <v xml:space="preserve"> </v>
      </c>
      <c r="I436" s="66" t="str">
        <f>IFERROR(VLOOKUP(Tablo5[[#This Row],[ÜRÜN KODU]],'YMKODLARI '!$A$1:$K$348,4,0)," ")</f>
        <v xml:space="preserve"> </v>
      </c>
      <c r="J436" s="63"/>
      <c r="K436" s="66" t="str">
        <f>IFERROR(VLOOKUP(Tablo5[[#This Row],[ÜRÜN KODU]],'YMKODLARI '!$A$1:$K$348,9,0)," ")</f>
        <v xml:space="preserve"> </v>
      </c>
      <c r="L436" s="63" t="str">
        <f>IFERROR(VLOOKUP(Tablo5[[#This Row],[BOYA KODU]],Tablo14[#All],4,0)," ")</f>
        <v xml:space="preserve"> </v>
      </c>
      <c r="M436" s="63" t="str">
        <f>IFERROR(VLOOKUP(Tablo5[[#This Row],[BOYA KODU]],Tablo14[#All],6,0)," ")</f>
        <v xml:space="preserve"> </v>
      </c>
      <c r="N436" s="63" t="str">
        <f t="shared" si="42"/>
        <v xml:space="preserve"> </v>
      </c>
      <c r="O436" s="66" t="str">
        <f>IFERROR(VLOOKUP(Tablo5[[#This Row],[ÜRÜN KODU]],'YMKODLARI '!$A$1:$K$348,8,0)," ")</f>
        <v xml:space="preserve"> </v>
      </c>
      <c r="P436" s="63" t="str">
        <f>IFERROR(VLOOKUP(Tablo5[[#This Row],[HAMMADDE KODU]],Tablo1[#All],3,0)," ")</f>
        <v xml:space="preserve"> </v>
      </c>
      <c r="Q436" s="63" t="str">
        <f>IFERROR(VLOOKUP(Tablo5[[#This Row],[HAMMADDE KODU]],Tablo1[#All],4,0)," ")</f>
        <v xml:space="preserve"> </v>
      </c>
      <c r="R436" s="66" t="str">
        <f>IFERROR(VLOOKUP(Tablo5[[#This Row],[ÜRÜN KODU]],'YMKODLARI '!$A$1:$K$348,5,0)," ")</f>
        <v xml:space="preserve"> </v>
      </c>
      <c r="S436" s="66" t="str">
        <f>IFERROR(VLOOKUP(Tablo5[[#This Row],[ÜRÜN KODU]],'YMKODLARI '!$A$1:$K$348,6,0)," ")</f>
        <v xml:space="preserve"> </v>
      </c>
      <c r="T436" s="63" t="str">
        <f>IFERROR(Tablo5[[#This Row],[YOLLUK HARİÇ BASKI GRAMI]]/Tablo5[[#This Row],[KALIP GÖZ ADEDİ]]," ")</f>
        <v xml:space="preserve"> </v>
      </c>
      <c r="U436" s="63" t="str">
        <f t="shared" si="44"/>
        <v xml:space="preserve"> </v>
      </c>
      <c r="V436" s="63"/>
      <c r="W436" s="63" t="str">
        <f t="shared" si="43"/>
        <v xml:space="preserve"> </v>
      </c>
      <c r="X436" s="13">
        <f t="shared" si="45"/>
        <v>24</v>
      </c>
      <c r="Y436" s="14">
        <f t="shared" si="46"/>
        <v>0</v>
      </c>
      <c r="Z436" s="63" t="str">
        <f t="shared" si="47"/>
        <v xml:space="preserve"> </v>
      </c>
      <c r="AA436" s="63" t="str">
        <f t="shared" si="48"/>
        <v xml:space="preserve"> </v>
      </c>
    </row>
    <row r="437" spans="3:27">
      <c r="C437" s="10" t="str">
        <f>IFERROR(VLOOKUP(Tablo5[[#This Row],[ÜRÜN KODU]],'YMKODLARI '!$A$1:$K$348,2,0)," ")</f>
        <v xml:space="preserve"> </v>
      </c>
      <c r="E437" s="63"/>
      <c r="H437" s="66" t="str">
        <f>IFERROR(VLOOKUP(Tablo5[[#This Row],[ÜRÜN KODU]],'YMKODLARI '!$A$1:$K$348,3,0)," ")</f>
        <v xml:space="preserve"> </v>
      </c>
      <c r="I437" s="66" t="str">
        <f>IFERROR(VLOOKUP(Tablo5[[#This Row],[ÜRÜN KODU]],'YMKODLARI '!$A$1:$K$348,4,0)," ")</f>
        <v xml:space="preserve"> </v>
      </c>
      <c r="J437" s="63"/>
      <c r="K437" s="66" t="str">
        <f>IFERROR(VLOOKUP(Tablo5[[#This Row],[ÜRÜN KODU]],'YMKODLARI '!$A$1:$K$348,9,0)," ")</f>
        <v xml:space="preserve"> </v>
      </c>
      <c r="L437" s="63" t="str">
        <f>IFERROR(VLOOKUP(Tablo5[[#This Row],[BOYA KODU]],Tablo14[#All],4,0)," ")</f>
        <v xml:space="preserve"> </v>
      </c>
      <c r="M437" s="63" t="str">
        <f>IFERROR(VLOOKUP(Tablo5[[#This Row],[BOYA KODU]],Tablo14[#All],6,0)," ")</f>
        <v xml:space="preserve"> </v>
      </c>
      <c r="N437" s="63" t="str">
        <f t="shared" si="42"/>
        <v xml:space="preserve"> </v>
      </c>
      <c r="O437" s="66" t="str">
        <f>IFERROR(VLOOKUP(Tablo5[[#This Row],[ÜRÜN KODU]],'YMKODLARI '!$A$1:$K$348,8,0)," ")</f>
        <v xml:space="preserve"> </v>
      </c>
      <c r="P437" s="63" t="str">
        <f>IFERROR(VLOOKUP(Tablo5[[#This Row],[HAMMADDE KODU]],Tablo1[#All],3,0)," ")</f>
        <v xml:space="preserve"> </v>
      </c>
      <c r="Q437" s="63" t="str">
        <f>IFERROR(VLOOKUP(Tablo5[[#This Row],[HAMMADDE KODU]],Tablo1[#All],4,0)," ")</f>
        <v xml:space="preserve"> </v>
      </c>
      <c r="R437" s="66" t="str">
        <f>IFERROR(VLOOKUP(Tablo5[[#This Row],[ÜRÜN KODU]],'YMKODLARI '!$A$1:$K$348,5,0)," ")</f>
        <v xml:space="preserve"> </v>
      </c>
      <c r="S437" s="66" t="str">
        <f>IFERROR(VLOOKUP(Tablo5[[#This Row],[ÜRÜN KODU]],'YMKODLARI '!$A$1:$K$348,6,0)," ")</f>
        <v xml:space="preserve"> </v>
      </c>
      <c r="T437" s="63" t="str">
        <f>IFERROR(Tablo5[[#This Row],[YOLLUK HARİÇ BASKI GRAMI]]/Tablo5[[#This Row],[KALIP GÖZ ADEDİ]]," ")</f>
        <v xml:space="preserve"> </v>
      </c>
      <c r="U437" s="63" t="str">
        <f t="shared" si="44"/>
        <v xml:space="preserve"> </v>
      </c>
      <c r="V437" s="63"/>
      <c r="W437" s="63" t="str">
        <f t="shared" si="43"/>
        <v xml:space="preserve"> </v>
      </c>
      <c r="X437" s="13">
        <f t="shared" si="45"/>
        <v>24</v>
      </c>
      <c r="Y437" s="14">
        <f t="shared" si="46"/>
        <v>0</v>
      </c>
      <c r="Z437" s="63" t="str">
        <f t="shared" si="47"/>
        <v xml:space="preserve"> </v>
      </c>
      <c r="AA437" s="63" t="str">
        <f t="shared" si="48"/>
        <v xml:space="preserve"> </v>
      </c>
    </row>
    <row r="438" spans="3:27">
      <c r="C438" s="10" t="str">
        <f>IFERROR(VLOOKUP(Tablo5[[#This Row],[ÜRÜN KODU]],'YMKODLARI '!$A$1:$K$348,2,0)," ")</f>
        <v xml:space="preserve"> </v>
      </c>
      <c r="E438" s="63"/>
      <c r="H438" s="66" t="str">
        <f>IFERROR(VLOOKUP(Tablo5[[#This Row],[ÜRÜN KODU]],'YMKODLARI '!$A$1:$K$348,3,0)," ")</f>
        <v xml:space="preserve"> </v>
      </c>
      <c r="I438" s="66" t="str">
        <f>IFERROR(VLOOKUP(Tablo5[[#This Row],[ÜRÜN KODU]],'YMKODLARI '!$A$1:$K$348,4,0)," ")</f>
        <v xml:space="preserve"> </v>
      </c>
      <c r="J438" s="63"/>
      <c r="K438" s="66" t="str">
        <f>IFERROR(VLOOKUP(Tablo5[[#This Row],[ÜRÜN KODU]],'YMKODLARI '!$A$1:$K$348,9,0)," ")</f>
        <v xml:space="preserve"> </v>
      </c>
      <c r="L438" s="63" t="str">
        <f>IFERROR(VLOOKUP(Tablo5[[#This Row],[BOYA KODU]],Tablo14[#All],4,0)," ")</f>
        <v xml:space="preserve"> </v>
      </c>
      <c r="M438" s="63" t="str">
        <f>IFERROR(VLOOKUP(Tablo5[[#This Row],[BOYA KODU]],Tablo14[#All],6,0)," ")</f>
        <v xml:space="preserve"> </v>
      </c>
      <c r="N438" s="63" t="str">
        <f t="shared" si="42"/>
        <v xml:space="preserve"> </v>
      </c>
      <c r="O438" s="66" t="str">
        <f>IFERROR(VLOOKUP(Tablo5[[#This Row],[ÜRÜN KODU]],'YMKODLARI '!$A$1:$K$348,8,0)," ")</f>
        <v xml:space="preserve"> </v>
      </c>
      <c r="P438" s="63" t="str">
        <f>IFERROR(VLOOKUP(Tablo5[[#This Row],[HAMMADDE KODU]],Tablo1[#All],3,0)," ")</f>
        <v xml:space="preserve"> </v>
      </c>
      <c r="Q438" s="63" t="str">
        <f>IFERROR(VLOOKUP(Tablo5[[#This Row],[HAMMADDE KODU]],Tablo1[#All],4,0)," ")</f>
        <v xml:space="preserve"> </v>
      </c>
      <c r="R438" s="66" t="str">
        <f>IFERROR(VLOOKUP(Tablo5[[#This Row],[ÜRÜN KODU]],'YMKODLARI '!$A$1:$K$348,5,0)," ")</f>
        <v xml:space="preserve"> </v>
      </c>
      <c r="S438" s="66" t="str">
        <f>IFERROR(VLOOKUP(Tablo5[[#This Row],[ÜRÜN KODU]],'YMKODLARI '!$A$1:$K$348,6,0)," ")</f>
        <v xml:space="preserve"> </v>
      </c>
      <c r="T438" s="63" t="str">
        <f>IFERROR(Tablo5[[#This Row],[YOLLUK HARİÇ BASKI GRAMI]]/Tablo5[[#This Row],[KALIP GÖZ ADEDİ]]," ")</f>
        <v xml:space="preserve"> </v>
      </c>
      <c r="U438" s="63" t="str">
        <f t="shared" si="44"/>
        <v xml:space="preserve"> </v>
      </c>
      <c r="V438" s="63"/>
      <c r="W438" s="63" t="str">
        <f t="shared" si="43"/>
        <v xml:space="preserve"> </v>
      </c>
      <c r="X438" s="13">
        <f t="shared" si="45"/>
        <v>24</v>
      </c>
      <c r="Y438" s="14">
        <f t="shared" si="46"/>
        <v>0</v>
      </c>
      <c r="Z438" s="63" t="str">
        <f t="shared" si="47"/>
        <v xml:space="preserve"> </v>
      </c>
      <c r="AA438" s="63" t="str">
        <f t="shared" si="48"/>
        <v xml:space="preserve"> </v>
      </c>
    </row>
    <row r="439" spans="3:27">
      <c r="C439" s="10" t="str">
        <f>IFERROR(VLOOKUP(Tablo5[[#This Row],[ÜRÜN KODU]],'YMKODLARI '!$A$1:$K$348,2,0)," ")</f>
        <v xml:space="preserve"> </v>
      </c>
      <c r="E439" s="63"/>
      <c r="H439" s="66" t="str">
        <f>IFERROR(VLOOKUP(Tablo5[[#This Row],[ÜRÜN KODU]],'YMKODLARI '!$A$1:$K$348,3,0)," ")</f>
        <v xml:space="preserve"> </v>
      </c>
      <c r="I439" s="66" t="str">
        <f>IFERROR(VLOOKUP(Tablo5[[#This Row],[ÜRÜN KODU]],'YMKODLARI '!$A$1:$K$348,4,0)," ")</f>
        <v xml:space="preserve"> </v>
      </c>
      <c r="J439" s="63"/>
      <c r="K439" s="66" t="str">
        <f>IFERROR(VLOOKUP(Tablo5[[#This Row],[ÜRÜN KODU]],'YMKODLARI '!$A$1:$K$348,9,0)," ")</f>
        <v xml:space="preserve"> </v>
      </c>
      <c r="L439" s="63" t="str">
        <f>IFERROR(VLOOKUP(Tablo5[[#This Row],[BOYA KODU]],Tablo14[#All],4,0)," ")</f>
        <v xml:space="preserve"> </v>
      </c>
      <c r="M439" s="63" t="str">
        <f>IFERROR(VLOOKUP(Tablo5[[#This Row],[BOYA KODU]],Tablo14[#All],6,0)," ")</f>
        <v xml:space="preserve"> </v>
      </c>
      <c r="N439" s="63" t="str">
        <f t="shared" si="42"/>
        <v xml:space="preserve"> </v>
      </c>
      <c r="O439" s="66" t="str">
        <f>IFERROR(VLOOKUP(Tablo5[[#This Row],[ÜRÜN KODU]],'YMKODLARI '!$A$1:$K$348,8,0)," ")</f>
        <v xml:space="preserve"> </v>
      </c>
      <c r="P439" s="63" t="str">
        <f>IFERROR(VLOOKUP(Tablo5[[#This Row],[HAMMADDE KODU]],Tablo1[#All],3,0)," ")</f>
        <v xml:space="preserve"> </v>
      </c>
      <c r="Q439" s="63" t="str">
        <f>IFERROR(VLOOKUP(Tablo5[[#This Row],[HAMMADDE KODU]],Tablo1[#All],4,0)," ")</f>
        <v xml:space="preserve"> </v>
      </c>
      <c r="R439" s="66" t="str">
        <f>IFERROR(VLOOKUP(Tablo5[[#This Row],[ÜRÜN KODU]],'YMKODLARI '!$A$1:$K$348,5,0)," ")</f>
        <v xml:space="preserve"> </v>
      </c>
      <c r="S439" s="66" t="str">
        <f>IFERROR(VLOOKUP(Tablo5[[#This Row],[ÜRÜN KODU]],'YMKODLARI '!$A$1:$K$348,6,0)," ")</f>
        <v xml:space="preserve"> </v>
      </c>
      <c r="T439" s="63" t="str">
        <f>IFERROR(Tablo5[[#This Row],[YOLLUK HARİÇ BASKI GRAMI]]/Tablo5[[#This Row],[KALIP GÖZ ADEDİ]]," ")</f>
        <v xml:space="preserve"> </v>
      </c>
      <c r="U439" s="63" t="str">
        <f t="shared" si="44"/>
        <v xml:space="preserve"> </v>
      </c>
      <c r="V439" s="63"/>
      <c r="W439" s="63" t="str">
        <f t="shared" si="43"/>
        <v xml:space="preserve"> </v>
      </c>
      <c r="X439" s="13">
        <f t="shared" si="45"/>
        <v>24</v>
      </c>
      <c r="Y439" s="14">
        <f t="shared" si="46"/>
        <v>0</v>
      </c>
      <c r="Z439" s="63" t="str">
        <f t="shared" si="47"/>
        <v xml:space="preserve"> </v>
      </c>
      <c r="AA439" s="63" t="str">
        <f t="shared" si="48"/>
        <v xml:space="preserve"> </v>
      </c>
    </row>
    <row r="440" spans="3:27">
      <c r="C440" s="10" t="str">
        <f>IFERROR(VLOOKUP(Tablo5[[#This Row],[ÜRÜN KODU]],'YMKODLARI '!$A$1:$K$348,2,0)," ")</f>
        <v xml:space="preserve"> </v>
      </c>
      <c r="E440" s="63"/>
      <c r="H440" s="66" t="str">
        <f>IFERROR(VLOOKUP(Tablo5[[#This Row],[ÜRÜN KODU]],'YMKODLARI '!$A$1:$K$348,3,0)," ")</f>
        <v xml:space="preserve"> </v>
      </c>
      <c r="I440" s="66" t="str">
        <f>IFERROR(VLOOKUP(Tablo5[[#This Row],[ÜRÜN KODU]],'YMKODLARI '!$A$1:$K$348,4,0)," ")</f>
        <v xml:space="preserve"> </v>
      </c>
      <c r="J440" s="63"/>
      <c r="K440" s="66" t="str">
        <f>IFERROR(VLOOKUP(Tablo5[[#This Row],[ÜRÜN KODU]],'YMKODLARI '!$A$1:$K$348,9,0)," ")</f>
        <v xml:space="preserve"> </v>
      </c>
      <c r="L440" s="63" t="str">
        <f>IFERROR(VLOOKUP(Tablo5[[#This Row],[BOYA KODU]],Tablo14[#All],4,0)," ")</f>
        <v xml:space="preserve"> </v>
      </c>
      <c r="M440" s="63" t="str">
        <f>IFERROR(VLOOKUP(Tablo5[[#This Row],[BOYA KODU]],Tablo14[#All],6,0)," ")</f>
        <v xml:space="preserve"> </v>
      </c>
      <c r="N440" s="63" t="str">
        <f t="shared" si="42"/>
        <v xml:space="preserve"> </v>
      </c>
      <c r="O440" s="66" t="str">
        <f>IFERROR(VLOOKUP(Tablo5[[#This Row],[ÜRÜN KODU]],'YMKODLARI '!$A$1:$K$348,8,0)," ")</f>
        <v xml:space="preserve"> </v>
      </c>
      <c r="P440" s="63" t="str">
        <f>IFERROR(VLOOKUP(Tablo5[[#This Row],[HAMMADDE KODU]],Tablo1[#All],3,0)," ")</f>
        <v xml:space="preserve"> </v>
      </c>
      <c r="Q440" s="63" t="str">
        <f>IFERROR(VLOOKUP(Tablo5[[#This Row],[HAMMADDE KODU]],Tablo1[#All],4,0)," ")</f>
        <v xml:space="preserve"> </v>
      </c>
      <c r="R440" s="66" t="str">
        <f>IFERROR(VLOOKUP(Tablo5[[#This Row],[ÜRÜN KODU]],'YMKODLARI '!$A$1:$K$348,5,0)," ")</f>
        <v xml:space="preserve"> </v>
      </c>
      <c r="S440" s="66" t="str">
        <f>IFERROR(VLOOKUP(Tablo5[[#This Row],[ÜRÜN KODU]],'YMKODLARI '!$A$1:$K$348,6,0)," ")</f>
        <v xml:space="preserve"> </v>
      </c>
      <c r="T440" s="63" t="str">
        <f>IFERROR(Tablo5[[#This Row],[YOLLUK HARİÇ BASKI GRAMI]]/Tablo5[[#This Row],[KALIP GÖZ ADEDİ]]," ")</f>
        <v xml:space="preserve"> </v>
      </c>
      <c r="U440" s="63" t="str">
        <f t="shared" si="44"/>
        <v xml:space="preserve"> </v>
      </c>
      <c r="V440" s="63"/>
      <c r="W440" s="63" t="str">
        <f t="shared" si="43"/>
        <v xml:space="preserve"> </v>
      </c>
      <c r="X440" s="13">
        <f t="shared" si="45"/>
        <v>24</v>
      </c>
      <c r="Y440" s="14">
        <f t="shared" si="46"/>
        <v>0</v>
      </c>
      <c r="Z440" s="63" t="str">
        <f t="shared" si="47"/>
        <v xml:space="preserve"> </v>
      </c>
      <c r="AA440" s="63" t="str">
        <f t="shared" si="48"/>
        <v xml:space="preserve"> </v>
      </c>
    </row>
    <row r="441" spans="3:27">
      <c r="C441" s="10" t="str">
        <f>IFERROR(VLOOKUP(Tablo5[[#This Row],[ÜRÜN KODU]],'YMKODLARI '!$A$1:$K$348,2,0)," ")</f>
        <v xml:space="preserve"> </v>
      </c>
      <c r="E441" s="63"/>
      <c r="H441" s="66" t="str">
        <f>IFERROR(VLOOKUP(Tablo5[[#This Row],[ÜRÜN KODU]],'YMKODLARI '!$A$1:$K$348,3,0)," ")</f>
        <v xml:space="preserve"> </v>
      </c>
      <c r="I441" s="66" t="str">
        <f>IFERROR(VLOOKUP(Tablo5[[#This Row],[ÜRÜN KODU]],'YMKODLARI '!$A$1:$K$348,4,0)," ")</f>
        <v xml:space="preserve"> </v>
      </c>
      <c r="J441" s="63"/>
      <c r="K441" s="66" t="str">
        <f>IFERROR(VLOOKUP(Tablo5[[#This Row],[ÜRÜN KODU]],'YMKODLARI '!$A$1:$K$348,9,0)," ")</f>
        <v xml:space="preserve"> </v>
      </c>
      <c r="L441" s="63" t="str">
        <f>IFERROR(VLOOKUP(Tablo5[[#This Row],[BOYA KODU]],Tablo14[#All],4,0)," ")</f>
        <v xml:space="preserve"> </v>
      </c>
      <c r="M441" s="63" t="str">
        <f>IFERROR(VLOOKUP(Tablo5[[#This Row],[BOYA KODU]],Tablo14[#All],6,0)," ")</f>
        <v xml:space="preserve"> </v>
      </c>
      <c r="N441" s="63" t="str">
        <f t="shared" si="42"/>
        <v xml:space="preserve"> </v>
      </c>
      <c r="O441" s="66" t="str">
        <f>IFERROR(VLOOKUP(Tablo5[[#This Row],[ÜRÜN KODU]],'YMKODLARI '!$A$1:$K$348,8,0)," ")</f>
        <v xml:space="preserve"> </v>
      </c>
      <c r="P441" s="63" t="str">
        <f>IFERROR(VLOOKUP(Tablo5[[#This Row],[HAMMADDE KODU]],Tablo1[#All],3,0)," ")</f>
        <v xml:space="preserve"> </v>
      </c>
      <c r="Q441" s="63" t="str">
        <f>IFERROR(VLOOKUP(Tablo5[[#This Row],[HAMMADDE KODU]],Tablo1[#All],4,0)," ")</f>
        <v xml:space="preserve"> </v>
      </c>
      <c r="R441" s="66" t="str">
        <f>IFERROR(VLOOKUP(Tablo5[[#This Row],[ÜRÜN KODU]],'YMKODLARI '!$A$1:$K$348,5,0)," ")</f>
        <v xml:space="preserve"> </v>
      </c>
      <c r="S441" s="66" t="str">
        <f>IFERROR(VLOOKUP(Tablo5[[#This Row],[ÜRÜN KODU]],'YMKODLARI '!$A$1:$K$348,6,0)," ")</f>
        <v xml:space="preserve"> </v>
      </c>
      <c r="T441" s="63" t="str">
        <f>IFERROR(Tablo5[[#This Row],[YOLLUK HARİÇ BASKI GRAMI]]/Tablo5[[#This Row],[KALIP GÖZ ADEDİ]]," ")</f>
        <v xml:space="preserve"> </v>
      </c>
      <c r="U441" s="63" t="str">
        <f t="shared" si="44"/>
        <v xml:space="preserve"> </v>
      </c>
      <c r="V441" s="63"/>
      <c r="W441" s="63" t="str">
        <f t="shared" si="43"/>
        <v xml:space="preserve"> </v>
      </c>
      <c r="X441" s="13">
        <f t="shared" si="45"/>
        <v>24</v>
      </c>
      <c r="Y441" s="14">
        <f t="shared" si="46"/>
        <v>0</v>
      </c>
      <c r="Z441" s="63" t="str">
        <f t="shared" si="47"/>
        <v xml:space="preserve"> </v>
      </c>
      <c r="AA441" s="63" t="str">
        <f t="shared" si="48"/>
        <v xml:space="preserve"> </v>
      </c>
    </row>
    <row r="442" spans="3:27">
      <c r="C442" s="10" t="str">
        <f>IFERROR(VLOOKUP(Tablo5[[#This Row],[ÜRÜN KODU]],'YMKODLARI '!$A$1:$K$348,2,0)," ")</f>
        <v xml:space="preserve"> </v>
      </c>
      <c r="E442" s="63"/>
      <c r="H442" s="66" t="str">
        <f>IFERROR(VLOOKUP(Tablo5[[#This Row],[ÜRÜN KODU]],'YMKODLARI '!$A$1:$K$348,3,0)," ")</f>
        <v xml:space="preserve"> </v>
      </c>
      <c r="I442" s="66" t="str">
        <f>IFERROR(VLOOKUP(Tablo5[[#This Row],[ÜRÜN KODU]],'YMKODLARI '!$A$1:$K$348,4,0)," ")</f>
        <v xml:space="preserve"> </v>
      </c>
      <c r="J442" s="63"/>
      <c r="K442" s="66" t="str">
        <f>IFERROR(VLOOKUP(Tablo5[[#This Row],[ÜRÜN KODU]],'YMKODLARI '!$A$1:$K$348,9,0)," ")</f>
        <v xml:space="preserve"> </v>
      </c>
      <c r="L442" s="63" t="str">
        <f>IFERROR(VLOOKUP(Tablo5[[#This Row],[BOYA KODU]],Tablo14[#All],4,0)," ")</f>
        <v xml:space="preserve"> </v>
      </c>
      <c r="M442" s="63" t="str">
        <f>IFERROR(VLOOKUP(Tablo5[[#This Row],[BOYA KODU]],Tablo14[#All],6,0)," ")</f>
        <v xml:space="preserve"> </v>
      </c>
      <c r="N442" s="63" t="str">
        <f t="shared" si="42"/>
        <v xml:space="preserve"> </v>
      </c>
      <c r="O442" s="66" t="str">
        <f>IFERROR(VLOOKUP(Tablo5[[#This Row],[ÜRÜN KODU]],'YMKODLARI '!$A$1:$K$348,8,0)," ")</f>
        <v xml:space="preserve"> </v>
      </c>
      <c r="P442" s="63" t="str">
        <f>IFERROR(VLOOKUP(Tablo5[[#This Row],[HAMMADDE KODU]],Tablo1[#All],3,0)," ")</f>
        <v xml:space="preserve"> </v>
      </c>
      <c r="Q442" s="63" t="str">
        <f>IFERROR(VLOOKUP(Tablo5[[#This Row],[HAMMADDE KODU]],Tablo1[#All],4,0)," ")</f>
        <v xml:space="preserve"> </v>
      </c>
      <c r="R442" s="66" t="str">
        <f>IFERROR(VLOOKUP(Tablo5[[#This Row],[ÜRÜN KODU]],'YMKODLARI '!$A$1:$K$348,5,0)," ")</f>
        <v xml:space="preserve"> </v>
      </c>
      <c r="S442" s="66" t="str">
        <f>IFERROR(VLOOKUP(Tablo5[[#This Row],[ÜRÜN KODU]],'YMKODLARI '!$A$1:$K$348,6,0)," ")</f>
        <v xml:space="preserve"> </v>
      </c>
      <c r="T442" s="63" t="str">
        <f>IFERROR(Tablo5[[#This Row],[YOLLUK HARİÇ BASKI GRAMI]]/Tablo5[[#This Row],[KALIP GÖZ ADEDİ]]," ")</f>
        <v xml:space="preserve"> </v>
      </c>
      <c r="U442" s="63" t="str">
        <f t="shared" si="44"/>
        <v xml:space="preserve"> </v>
      </c>
      <c r="V442" s="63"/>
      <c r="W442" s="63" t="str">
        <f t="shared" si="43"/>
        <v xml:space="preserve"> </v>
      </c>
      <c r="X442" s="13">
        <f t="shared" si="45"/>
        <v>24</v>
      </c>
      <c r="Y442" s="14">
        <f t="shared" si="46"/>
        <v>0</v>
      </c>
      <c r="Z442" s="63" t="str">
        <f t="shared" si="47"/>
        <v xml:space="preserve"> </v>
      </c>
      <c r="AA442" s="63" t="str">
        <f t="shared" si="48"/>
        <v xml:space="preserve"> </v>
      </c>
    </row>
    <row r="443" spans="3:27">
      <c r="C443" s="10" t="str">
        <f>IFERROR(VLOOKUP(Tablo5[[#This Row],[ÜRÜN KODU]],'YMKODLARI '!$A$1:$K$348,2,0)," ")</f>
        <v xml:space="preserve"> </v>
      </c>
      <c r="E443" s="63"/>
      <c r="H443" s="66" t="str">
        <f>IFERROR(VLOOKUP(Tablo5[[#This Row],[ÜRÜN KODU]],'YMKODLARI '!$A$1:$K$348,3,0)," ")</f>
        <v xml:space="preserve"> </v>
      </c>
      <c r="I443" s="66" t="str">
        <f>IFERROR(VLOOKUP(Tablo5[[#This Row],[ÜRÜN KODU]],'YMKODLARI '!$A$1:$K$348,4,0)," ")</f>
        <v xml:space="preserve"> </v>
      </c>
      <c r="J443" s="63"/>
      <c r="K443" s="66" t="str">
        <f>IFERROR(VLOOKUP(Tablo5[[#This Row],[ÜRÜN KODU]],'YMKODLARI '!$A$1:$K$348,9,0)," ")</f>
        <v xml:space="preserve"> </v>
      </c>
      <c r="L443" s="63" t="str">
        <f>IFERROR(VLOOKUP(Tablo5[[#This Row],[BOYA KODU]],Tablo14[#All],4,0)," ")</f>
        <v xml:space="preserve"> </v>
      </c>
      <c r="M443" s="63" t="str">
        <f>IFERROR(VLOOKUP(Tablo5[[#This Row],[BOYA KODU]],Tablo14[#All],6,0)," ")</f>
        <v xml:space="preserve"> </v>
      </c>
      <c r="N443" s="63" t="str">
        <f t="shared" si="42"/>
        <v xml:space="preserve"> </v>
      </c>
      <c r="O443" s="66" t="str">
        <f>IFERROR(VLOOKUP(Tablo5[[#This Row],[ÜRÜN KODU]],'YMKODLARI '!$A$1:$K$348,8,0)," ")</f>
        <v xml:space="preserve"> </v>
      </c>
      <c r="P443" s="63" t="str">
        <f>IFERROR(VLOOKUP(Tablo5[[#This Row],[HAMMADDE KODU]],Tablo1[#All],3,0)," ")</f>
        <v xml:space="preserve"> </v>
      </c>
      <c r="Q443" s="63" t="str">
        <f>IFERROR(VLOOKUP(Tablo5[[#This Row],[HAMMADDE KODU]],Tablo1[#All],4,0)," ")</f>
        <v xml:space="preserve"> </v>
      </c>
      <c r="R443" s="66" t="str">
        <f>IFERROR(VLOOKUP(Tablo5[[#This Row],[ÜRÜN KODU]],'YMKODLARI '!$A$1:$K$348,5,0)," ")</f>
        <v xml:space="preserve"> </v>
      </c>
      <c r="S443" s="66" t="str">
        <f>IFERROR(VLOOKUP(Tablo5[[#This Row],[ÜRÜN KODU]],'YMKODLARI '!$A$1:$K$348,6,0)," ")</f>
        <v xml:space="preserve"> </v>
      </c>
      <c r="T443" s="63" t="str">
        <f>IFERROR(Tablo5[[#This Row],[YOLLUK HARİÇ BASKI GRAMI]]/Tablo5[[#This Row],[KALIP GÖZ ADEDİ]]," ")</f>
        <v xml:space="preserve"> </v>
      </c>
      <c r="U443" s="63" t="str">
        <f t="shared" si="44"/>
        <v xml:space="preserve"> </v>
      </c>
      <c r="V443" s="63"/>
      <c r="W443" s="63" t="str">
        <f t="shared" si="43"/>
        <v xml:space="preserve"> </v>
      </c>
      <c r="X443" s="13">
        <f t="shared" si="45"/>
        <v>24</v>
      </c>
      <c r="Y443" s="14">
        <f t="shared" si="46"/>
        <v>0</v>
      </c>
      <c r="Z443" s="63" t="str">
        <f t="shared" si="47"/>
        <v xml:space="preserve"> </v>
      </c>
      <c r="AA443" s="63" t="str">
        <f t="shared" si="48"/>
        <v xml:space="preserve"> </v>
      </c>
    </row>
    <row r="444" spans="3:27">
      <c r="C444" s="10" t="str">
        <f>IFERROR(VLOOKUP(Tablo5[[#This Row],[ÜRÜN KODU]],'YMKODLARI '!$A$1:$K$348,2,0)," ")</f>
        <v xml:space="preserve"> </v>
      </c>
      <c r="E444" s="63"/>
      <c r="H444" s="66" t="str">
        <f>IFERROR(VLOOKUP(Tablo5[[#This Row],[ÜRÜN KODU]],'YMKODLARI '!$A$1:$K$348,3,0)," ")</f>
        <v xml:space="preserve"> </v>
      </c>
      <c r="I444" s="66" t="str">
        <f>IFERROR(VLOOKUP(Tablo5[[#This Row],[ÜRÜN KODU]],'YMKODLARI '!$A$1:$K$348,4,0)," ")</f>
        <v xml:space="preserve"> </v>
      </c>
      <c r="J444" s="63"/>
      <c r="K444" s="66" t="str">
        <f>IFERROR(VLOOKUP(Tablo5[[#This Row],[ÜRÜN KODU]],'YMKODLARI '!$A$1:$K$348,9,0)," ")</f>
        <v xml:space="preserve"> </v>
      </c>
      <c r="L444" s="63" t="str">
        <f>IFERROR(VLOOKUP(Tablo5[[#This Row],[BOYA KODU]],Tablo14[#All],4,0)," ")</f>
        <v xml:space="preserve"> </v>
      </c>
      <c r="M444" s="63" t="str">
        <f>IFERROR(VLOOKUP(Tablo5[[#This Row],[BOYA KODU]],Tablo14[#All],6,0)," ")</f>
        <v xml:space="preserve"> </v>
      </c>
      <c r="N444" s="63" t="str">
        <f t="shared" si="42"/>
        <v xml:space="preserve"> </v>
      </c>
      <c r="O444" s="66" t="str">
        <f>IFERROR(VLOOKUP(Tablo5[[#This Row],[ÜRÜN KODU]],'YMKODLARI '!$A$1:$K$348,8,0)," ")</f>
        <v xml:space="preserve"> </v>
      </c>
      <c r="P444" s="63" t="str">
        <f>IFERROR(VLOOKUP(Tablo5[[#This Row],[HAMMADDE KODU]],Tablo1[#All],3,0)," ")</f>
        <v xml:space="preserve"> </v>
      </c>
      <c r="Q444" s="63" t="str">
        <f>IFERROR(VLOOKUP(Tablo5[[#This Row],[HAMMADDE KODU]],Tablo1[#All],4,0)," ")</f>
        <v xml:space="preserve"> </v>
      </c>
      <c r="R444" s="66" t="str">
        <f>IFERROR(VLOOKUP(Tablo5[[#This Row],[ÜRÜN KODU]],'YMKODLARI '!$A$1:$K$348,5,0)," ")</f>
        <v xml:space="preserve"> </v>
      </c>
      <c r="S444" s="66" t="str">
        <f>IFERROR(VLOOKUP(Tablo5[[#This Row],[ÜRÜN KODU]],'YMKODLARI '!$A$1:$K$348,6,0)," ")</f>
        <v xml:space="preserve"> </v>
      </c>
      <c r="T444" s="63" t="str">
        <f>IFERROR(Tablo5[[#This Row],[YOLLUK HARİÇ BASKI GRAMI]]/Tablo5[[#This Row],[KALIP GÖZ ADEDİ]]," ")</f>
        <v xml:space="preserve"> </v>
      </c>
      <c r="U444" s="63" t="str">
        <f t="shared" si="44"/>
        <v xml:space="preserve"> </v>
      </c>
      <c r="V444" s="63"/>
      <c r="W444" s="63" t="str">
        <f t="shared" si="43"/>
        <v xml:space="preserve"> </v>
      </c>
      <c r="X444" s="13">
        <f t="shared" si="45"/>
        <v>24</v>
      </c>
      <c r="Y444" s="14">
        <f t="shared" si="46"/>
        <v>0</v>
      </c>
      <c r="Z444" s="63" t="str">
        <f t="shared" si="47"/>
        <v xml:space="preserve"> </v>
      </c>
      <c r="AA444" s="63" t="str">
        <f t="shared" si="48"/>
        <v xml:space="preserve"> </v>
      </c>
    </row>
    <row r="445" spans="3:27">
      <c r="C445" s="10" t="str">
        <f>IFERROR(VLOOKUP(Tablo5[[#This Row],[ÜRÜN KODU]],'YMKODLARI '!$A$1:$K$348,2,0)," ")</f>
        <v xml:space="preserve"> </v>
      </c>
      <c r="E445" s="63"/>
      <c r="H445" s="66" t="str">
        <f>IFERROR(VLOOKUP(Tablo5[[#This Row],[ÜRÜN KODU]],'YMKODLARI '!$A$1:$K$348,3,0)," ")</f>
        <v xml:space="preserve"> </v>
      </c>
      <c r="I445" s="66" t="str">
        <f>IFERROR(VLOOKUP(Tablo5[[#This Row],[ÜRÜN KODU]],'YMKODLARI '!$A$1:$K$348,4,0)," ")</f>
        <v xml:space="preserve"> </v>
      </c>
      <c r="J445" s="63"/>
      <c r="K445" s="66" t="str">
        <f>IFERROR(VLOOKUP(Tablo5[[#This Row],[ÜRÜN KODU]],'YMKODLARI '!$A$1:$K$348,9,0)," ")</f>
        <v xml:space="preserve"> </v>
      </c>
      <c r="L445" s="63" t="str">
        <f>IFERROR(VLOOKUP(Tablo5[[#This Row],[BOYA KODU]],Tablo14[#All],4,0)," ")</f>
        <v xml:space="preserve"> </v>
      </c>
      <c r="M445" s="63" t="str">
        <f>IFERROR(VLOOKUP(Tablo5[[#This Row],[BOYA KODU]],Tablo14[#All],6,0)," ")</f>
        <v xml:space="preserve"> </v>
      </c>
      <c r="N445" s="63" t="str">
        <f t="shared" si="42"/>
        <v xml:space="preserve"> </v>
      </c>
      <c r="O445" s="66" t="str">
        <f>IFERROR(VLOOKUP(Tablo5[[#This Row],[ÜRÜN KODU]],'YMKODLARI '!$A$1:$K$348,8,0)," ")</f>
        <v xml:space="preserve"> </v>
      </c>
      <c r="P445" s="63" t="str">
        <f>IFERROR(VLOOKUP(Tablo5[[#This Row],[HAMMADDE KODU]],Tablo1[#All],3,0)," ")</f>
        <v xml:space="preserve"> </v>
      </c>
      <c r="Q445" s="63" t="str">
        <f>IFERROR(VLOOKUP(Tablo5[[#This Row],[HAMMADDE KODU]],Tablo1[#All],4,0)," ")</f>
        <v xml:space="preserve"> </v>
      </c>
      <c r="R445" s="66" t="str">
        <f>IFERROR(VLOOKUP(Tablo5[[#This Row],[ÜRÜN KODU]],'YMKODLARI '!$A$1:$K$348,5,0)," ")</f>
        <v xml:space="preserve"> </v>
      </c>
      <c r="S445" s="66" t="str">
        <f>IFERROR(VLOOKUP(Tablo5[[#This Row],[ÜRÜN KODU]],'YMKODLARI '!$A$1:$K$348,6,0)," ")</f>
        <v xml:space="preserve"> </v>
      </c>
      <c r="T445" s="63" t="str">
        <f>IFERROR(Tablo5[[#This Row],[YOLLUK HARİÇ BASKI GRAMI]]/Tablo5[[#This Row],[KALIP GÖZ ADEDİ]]," ")</f>
        <v xml:space="preserve"> </v>
      </c>
      <c r="U445" s="63" t="str">
        <f t="shared" si="44"/>
        <v xml:space="preserve"> </v>
      </c>
      <c r="V445" s="63"/>
      <c r="W445" s="63" t="str">
        <f t="shared" si="43"/>
        <v xml:space="preserve"> </v>
      </c>
      <c r="X445" s="13">
        <f t="shared" si="45"/>
        <v>24</v>
      </c>
      <c r="Y445" s="14">
        <f t="shared" si="46"/>
        <v>0</v>
      </c>
      <c r="Z445" s="63" t="str">
        <f t="shared" si="47"/>
        <v xml:space="preserve"> </v>
      </c>
      <c r="AA445" s="63" t="str">
        <f t="shared" si="48"/>
        <v xml:space="preserve"> </v>
      </c>
    </row>
    <row r="446" spans="3:27">
      <c r="C446" s="10" t="str">
        <f>IFERROR(VLOOKUP(Tablo5[[#This Row],[ÜRÜN KODU]],'YMKODLARI '!$A$1:$K$348,2,0)," ")</f>
        <v xml:space="preserve"> </v>
      </c>
      <c r="E446" s="63"/>
      <c r="H446" s="66" t="str">
        <f>IFERROR(VLOOKUP(Tablo5[[#This Row],[ÜRÜN KODU]],'YMKODLARI '!$A$1:$K$348,3,0)," ")</f>
        <v xml:space="preserve"> </v>
      </c>
      <c r="I446" s="66" t="str">
        <f>IFERROR(VLOOKUP(Tablo5[[#This Row],[ÜRÜN KODU]],'YMKODLARI '!$A$1:$K$348,4,0)," ")</f>
        <v xml:space="preserve"> </v>
      </c>
      <c r="J446" s="63"/>
      <c r="K446" s="66" t="str">
        <f>IFERROR(VLOOKUP(Tablo5[[#This Row],[ÜRÜN KODU]],'YMKODLARI '!$A$1:$K$348,9,0)," ")</f>
        <v xml:space="preserve"> </v>
      </c>
      <c r="L446" s="63" t="str">
        <f>IFERROR(VLOOKUP(Tablo5[[#This Row],[BOYA KODU]],Tablo14[#All],4,0)," ")</f>
        <v xml:space="preserve"> </v>
      </c>
      <c r="M446" s="63" t="str">
        <f>IFERROR(VLOOKUP(Tablo5[[#This Row],[BOYA KODU]],Tablo14[#All],6,0)," ")</f>
        <v xml:space="preserve"> </v>
      </c>
      <c r="N446" s="63" t="str">
        <f t="shared" si="42"/>
        <v xml:space="preserve"> </v>
      </c>
      <c r="O446" s="66" t="str">
        <f>IFERROR(VLOOKUP(Tablo5[[#This Row],[ÜRÜN KODU]],'YMKODLARI '!$A$1:$K$348,8,0)," ")</f>
        <v xml:space="preserve"> </v>
      </c>
      <c r="P446" s="63" t="str">
        <f>IFERROR(VLOOKUP(Tablo5[[#This Row],[HAMMADDE KODU]],Tablo1[#All],3,0)," ")</f>
        <v xml:space="preserve"> </v>
      </c>
      <c r="Q446" s="63" t="str">
        <f>IFERROR(VLOOKUP(Tablo5[[#This Row],[HAMMADDE KODU]],Tablo1[#All],4,0)," ")</f>
        <v xml:space="preserve"> </v>
      </c>
      <c r="R446" s="66" t="str">
        <f>IFERROR(VLOOKUP(Tablo5[[#This Row],[ÜRÜN KODU]],'YMKODLARI '!$A$1:$K$348,5,0)," ")</f>
        <v xml:space="preserve"> </v>
      </c>
      <c r="S446" s="66" t="str">
        <f>IFERROR(VLOOKUP(Tablo5[[#This Row],[ÜRÜN KODU]],'YMKODLARI '!$A$1:$K$348,6,0)," ")</f>
        <v xml:space="preserve"> </v>
      </c>
      <c r="T446" s="63" t="str">
        <f>IFERROR(Tablo5[[#This Row],[YOLLUK HARİÇ BASKI GRAMI]]/Tablo5[[#This Row],[KALIP GÖZ ADEDİ]]," ")</f>
        <v xml:space="preserve"> </v>
      </c>
      <c r="U446" s="63" t="str">
        <f t="shared" si="44"/>
        <v xml:space="preserve"> </v>
      </c>
      <c r="V446" s="63"/>
      <c r="W446" s="63" t="str">
        <f t="shared" si="43"/>
        <v xml:space="preserve"> </v>
      </c>
      <c r="X446" s="13">
        <f t="shared" si="45"/>
        <v>24</v>
      </c>
      <c r="Y446" s="14">
        <f t="shared" si="46"/>
        <v>0</v>
      </c>
      <c r="Z446" s="63" t="str">
        <f t="shared" si="47"/>
        <v xml:space="preserve"> </v>
      </c>
      <c r="AA446" s="63" t="str">
        <f t="shared" si="48"/>
        <v xml:space="preserve"> </v>
      </c>
    </row>
    <row r="447" spans="3:27">
      <c r="C447" s="10" t="str">
        <f>IFERROR(VLOOKUP(Tablo5[[#This Row],[ÜRÜN KODU]],'YMKODLARI '!$A$1:$K$348,2,0)," ")</f>
        <v xml:space="preserve"> </v>
      </c>
      <c r="E447" s="63"/>
      <c r="H447" s="66" t="str">
        <f>IFERROR(VLOOKUP(Tablo5[[#This Row],[ÜRÜN KODU]],'YMKODLARI '!$A$1:$K$348,3,0)," ")</f>
        <v xml:space="preserve"> </v>
      </c>
      <c r="I447" s="66" t="str">
        <f>IFERROR(VLOOKUP(Tablo5[[#This Row],[ÜRÜN KODU]],'YMKODLARI '!$A$1:$K$348,4,0)," ")</f>
        <v xml:space="preserve"> </v>
      </c>
      <c r="J447" s="63"/>
      <c r="K447" s="66" t="str">
        <f>IFERROR(VLOOKUP(Tablo5[[#This Row],[ÜRÜN KODU]],'YMKODLARI '!$A$1:$K$348,9,0)," ")</f>
        <v xml:space="preserve"> </v>
      </c>
      <c r="L447" s="63" t="str">
        <f>IFERROR(VLOOKUP(Tablo5[[#This Row],[BOYA KODU]],Tablo14[#All],4,0)," ")</f>
        <v xml:space="preserve"> </v>
      </c>
      <c r="M447" s="63" t="str">
        <f>IFERROR(VLOOKUP(Tablo5[[#This Row],[BOYA KODU]],Tablo14[#All],6,0)," ")</f>
        <v xml:space="preserve"> </v>
      </c>
      <c r="N447" s="63" t="str">
        <f t="shared" si="42"/>
        <v xml:space="preserve"> </v>
      </c>
      <c r="O447" s="66" t="str">
        <f>IFERROR(VLOOKUP(Tablo5[[#This Row],[ÜRÜN KODU]],'YMKODLARI '!$A$1:$K$348,8,0)," ")</f>
        <v xml:space="preserve"> </v>
      </c>
      <c r="P447" s="63" t="str">
        <f>IFERROR(VLOOKUP(Tablo5[[#This Row],[HAMMADDE KODU]],Tablo1[#All],3,0)," ")</f>
        <v xml:space="preserve"> </v>
      </c>
      <c r="Q447" s="63" t="str">
        <f>IFERROR(VLOOKUP(Tablo5[[#This Row],[HAMMADDE KODU]],Tablo1[#All],4,0)," ")</f>
        <v xml:space="preserve"> </v>
      </c>
      <c r="R447" s="66" t="str">
        <f>IFERROR(VLOOKUP(Tablo5[[#This Row],[ÜRÜN KODU]],'YMKODLARI '!$A$1:$K$348,5,0)," ")</f>
        <v xml:space="preserve"> </v>
      </c>
      <c r="S447" s="66" t="str">
        <f>IFERROR(VLOOKUP(Tablo5[[#This Row],[ÜRÜN KODU]],'YMKODLARI '!$A$1:$K$348,6,0)," ")</f>
        <v xml:space="preserve"> </v>
      </c>
      <c r="T447" s="63" t="str">
        <f>IFERROR(Tablo5[[#This Row],[YOLLUK HARİÇ BASKI GRAMI]]/Tablo5[[#This Row],[KALIP GÖZ ADEDİ]]," ")</f>
        <v xml:space="preserve"> </v>
      </c>
      <c r="U447" s="63" t="str">
        <f t="shared" si="44"/>
        <v xml:space="preserve"> </v>
      </c>
      <c r="V447" s="63"/>
      <c r="W447" s="63" t="str">
        <f t="shared" si="43"/>
        <v xml:space="preserve"> </v>
      </c>
      <c r="X447" s="13">
        <f t="shared" si="45"/>
        <v>24</v>
      </c>
      <c r="Y447" s="14">
        <f t="shared" si="46"/>
        <v>0</v>
      </c>
      <c r="Z447" s="63" t="str">
        <f t="shared" si="47"/>
        <v xml:space="preserve"> </v>
      </c>
      <c r="AA447" s="63" t="str">
        <f t="shared" si="48"/>
        <v xml:space="preserve"> </v>
      </c>
    </row>
    <row r="448" spans="3:27">
      <c r="C448" s="10" t="str">
        <f>IFERROR(VLOOKUP(Tablo5[[#This Row],[ÜRÜN KODU]],'YMKODLARI '!$A$1:$K$348,2,0)," ")</f>
        <v xml:space="preserve"> </v>
      </c>
      <c r="E448" s="63"/>
      <c r="H448" s="66" t="str">
        <f>IFERROR(VLOOKUP(Tablo5[[#This Row],[ÜRÜN KODU]],'YMKODLARI '!$A$1:$K$348,3,0)," ")</f>
        <v xml:space="preserve"> </v>
      </c>
      <c r="I448" s="66" t="str">
        <f>IFERROR(VLOOKUP(Tablo5[[#This Row],[ÜRÜN KODU]],'YMKODLARI '!$A$1:$K$348,4,0)," ")</f>
        <v xml:space="preserve"> </v>
      </c>
      <c r="J448" s="63"/>
      <c r="K448" s="66" t="str">
        <f>IFERROR(VLOOKUP(Tablo5[[#This Row],[ÜRÜN KODU]],'YMKODLARI '!$A$1:$K$348,9,0)," ")</f>
        <v xml:space="preserve"> </v>
      </c>
      <c r="L448" s="63" t="str">
        <f>IFERROR(VLOOKUP(Tablo5[[#This Row],[BOYA KODU]],Tablo14[#All],4,0)," ")</f>
        <v xml:space="preserve"> </v>
      </c>
      <c r="M448" s="63" t="str">
        <f>IFERROR(VLOOKUP(Tablo5[[#This Row],[BOYA KODU]],Tablo14[#All],6,0)," ")</f>
        <v xml:space="preserve"> </v>
      </c>
      <c r="N448" s="63" t="str">
        <f t="shared" si="42"/>
        <v xml:space="preserve"> </v>
      </c>
      <c r="O448" s="66" t="str">
        <f>IFERROR(VLOOKUP(Tablo5[[#This Row],[ÜRÜN KODU]],'YMKODLARI '!$A$1:$K$348,8,0)," ")</f>
        <v xml:space="preserve"> </v>
      </c>
      <c r="P448" s="63" t="str">
        <f>IFERROR(VLOOKUP(Tablo5[[#This Row],[HAMMADDE KODU]],Tablo1[#All],3,0)," ")</f>
        <v xml:space="preserve"> </v>
      </c>
      <c r="Q448" s="63" t="str">
        <f>IFERROR(VLOOKUP(Tablo5[[#This Row],[HAMMADDE KODU]],Tablo1[#All],4,0)," ")</f>
        <v xml:space="preserve"> </v>
      </c>
      <c r="R448" s="66" t="str">
        <f>IFERROR(VLOOKUP(Tablo5[[#This Row],[ÜRÜN KODU]],'YMKODLARI '!$A$1:$K$348,5,0)," ")</f>
        <v xml:space="preserve"> </v>
      </c>
      <c r="S448" s="66" t="str">
        <f>IFERROR(VLOOKUP(Tablo5[[#This Row],[ÜRÜN KODU]],'YMKODLARI '!$A$1:$K$348,6,0)," ")</f>
        <v xml:space="preserve"> </v>
      </c>
      <c r="T448" s="63" t="str">
        <f>IFERROR(Tablo5[[#This Row],[YOLLUK HARİÇ BASKI GRAMI]]/Tablo5[[#This Row],[KALIP GÖZ ADEDİ]]," ")</f>
        <v xml:space="preserve"> </v>
      </c>
      <c r="U448" s="63" t="str">
        <f t="shared" si="44"/>
        <v xml:space="preserve"> </v>
      </c>
      <c r="V448" s="63"/>
      <c r="W448" s="63" t="str">
        <f t="shared" si="43"/>
        <v xml:space="preserve"> </v>
      </c>
      <c r="X448" s="13">
        <f t="shared" si="45"/>
        <v>24</v>
      </c>
      <c r="Y448" s="14">
        <f t="shared" si="46"/>
        <v>0</v>
      </c>
      <c r="Z448" s="63" t="str">
        <f t="shared" si="47"/>
        <v xml:space="preserve"> </v>
      </c>
      <c r="AA448" s="63" t="str">
        <f t="shared" si="48"/>
        <v xml:space="preserve"> </v>
      </c>
    </row>
    <row r="449" spans="3:27">
      <c r="C449" s="10" t="str">
        <f>IFERROR(VLOOKUP(Tablo5[[#This Row],[ÜRÜN KODU]],'YMKODLARI '!$A$1:$K$348,2,0)," ")</f>
        <v xml:space="preserve"> </v>
      </c>
      <c r="E449" s="63"/>
      <c r="H449" s="66" t="str">
        <f>IFERROR(VLOOKUP(Tablo5[[#This Row],[ÜRÜN KODU]],'YMKODLARI '!$A$1:$K$348,3,0)," ")</f>
        <v xml:space="preserve"> </v>
      </c>
      <c r="I449" s="66" t="str">
        <f>IFERROR(VLOOKUP(Tablo5[[#This Row],[ÜRÜN KODU]],'YMKODLARI '!$A$1:$K$348,4,0)," ")</f>
        <v xml:space="preserve"> </v>
      </c>
      <c r="J449" s="63"/>
      <c r="K449" s="66" t="str">
        <f>IFERROR(VLOOKUP(Tablo5[[#This Row],[ÜRÜN KODU]],'YMKODLARI '!$A$1:$K$348,9,0)," ")</f>
        <v xml:space="preserve"> </v>
      </c>
      <c r="L449" s="63" t="str">
        <f>IFERROR(VLOOKUP(Tablo5[[#This Row],[BOYA KODU]],Tablo14[#All],4,0)," ")</f>
        <v xml:space="preserve"> </v>
      </c>
      <c r="M449" s="63" t="str">
        <f>IFERROR(VLOOKUP(Tablo5[[#This Row],[BOYA KODU]],Tablo14[#All],6,0)," ")</f>
        <v xml:space="preserve"> </v>
      </c>
      <c r="N449" s="63" t="str">
        <f t="shared" si="42"/>
        <v xml:space="preserve"> </v>
      </c>
      <c r="O449" s="66" t="str">
        <f>IFERROR(VLOOKUP(Tablo5[[#This Row],[ÜRÜN KODU]],'YMKODLARI '!$A$1:$K$348,8,0)," ")</f>
        <v xml:space="preserve"> </v>
      </c>
      <c r="P449" s="63" t="str">
        <f>IFERROR(VLOOKUP(Tablo5[[#This Row],[HAMMADDE KODU]],Tablo1[#All],3,0)," ")</f>
        <v xml:space="preserve"> </v>
      </c>
      <c r="Q449" s="63" t="str">
        <f>IFERROR(VLOOKUP(Tablo5[[#This Row],[HAMMADDE KODU]],Tablo1[#All],4,0)," ")</f>
        <v xml:space="preserve"> </v>
      </c>
      <c r="R449" s="66" t="str">
        <f>IFERROR(VLOOKUP(Tablo5[[#This Row],[ÜRÜN KODU]],'YMKODLARI '!$A$1:$K$348,5,0)," ")</f>
        <v xml:space="preserve"> </v>
      </c>
      <c r="S449" s="66" t="str">
        <f>IFERROR(VLOOKUP(Tablo5[[#This Row],[ÜRÜN KODU]],'YMKODLARI '!$A$1:$K$348,6,0)," ")</f>
        <v xml:space="preserve"> </v>
      </c>
      <c r="T449" s="63" t="str">
        <f>IFERROR(Tablo5[[#This Row],[YOLLUK HARİÇ BASKI GRAMI]]/Tablo5[[#This Row],[KALIP GÖZ ADEDİ]]," ")</f>
        <v xml:space="preserve"> </v>
      </c>
      <c r="U449" s="63" t="str">
        <f t="shared" si="44"/>
        <v xml:space="preserve"> </v>
      </c>
      <c r="V449" s="63"/>
      <c r="W449" s="63" t="str">
        <f t="shared" si="43"/>
        <v xml:space="preserve"> </v>
      </c>
      <c r="X449" s="13">
        <f t="shared" si="45"/>
        <v>24</v>
      </c>
      <c r="Y449" s="14">
        <f t="shared" si="46"/>
        <v>0</v>
      </c>
      <c r="Z449" s="63" t="str">
        <f t="shared" si="47"/>
        <v xml:space="preserve"> </v>
      </c>
      <c r="AA449" s="63" t="str">
        <f t="shared" si="48"/>
        <v xml:space="preserve"> </v>
      </c>
    </row>
    <row r="450" spans="3:27">
      <c r="C450" s="10" t="str">
        <f>IFERROR(VLOOKUP(Tablo5[[#This Row],[ÜRÜN KODU]],'YMKODLARI '!$A$1:$K$348,2,0)," ")</f>
        <v xml:space="preserve"> </v>
      </c>
      <c r="E450" s="63"/>
      <c r="H450" s="66" t="str">
        <f>IFERROR(VLOOKUP(Tablo5[[#This Row],[ÜRÜN KODU]],'YMKODLARI '!$A$1:$K$348,3,0)," ")</f>
        <v xml:space="preserve"> </v>
      </c>
      <c r="I450" s="66" t="str">
        <f>IFERROR(VLOOKUP(Tablo5[[#This Row],[ÜRÜN KODU]],'YMKODLARI '!$A$1:$K$348,4,0)," ")</f>
        <v xml:space="preserve"> </v>
      </c>
      <c r="J450" s="63"/>
      <c r="K450" s="66" t="str">
        <f>IFERROR(VLOOKUP(Tablo5[[#This Row],[ÜRÜN KODU]],'YMKODLARI '!$A$1:$K$348,9,0)," ")</f>
        <v xml:space="preserve"> </v>
      </c>
      <c r="L450" s="63" t="str">
        <f>IFERROR(VLOOKUP(Tablo5[[#This Row],[BOYA KODU]],Tablo14[#All],4,0)," ")</f>
        <v xml:space="preserve"> </v>
      </c>
      <c r="M450" s="63" t="str">
        <f>IFERROR(VLOOKUP(Tablo5[[#This Row],[BOYA KODU]],Tablo14[#All],6,0)," ")</f>
        <v xml:space="preserve"> </v>
      </c>
      <c r="N450" s="63" t="str">
        <f t="shared" ref="N450:N513" si="49">IFERROR((J450*R450)*M450," ")</f>
        <v xml:space="preserve"> </v>
      </c>
      <c r="O450" s="66" t="str">
        <f>IFERROR(VLOOKUP(Tablo5[[#This Row],[ÜRÜN KODU]],'YMKODLARI '!$A$1:$K$348,8,0)," ")</f>
        <v xml:space="preserve"> </v>
      </c>
      <c r="P450" s="63" t="str">
        <f>IFERROR(VLOOKUP(Tablo5[[#This Row],[HAMMADDE KODU]],Tablo1[#All],3,0)," ")</f>
        <v xml:space="preserve"> </v>
      </c>
      <c r="Q450" s="63" t="str">
        <f>IFERROR(VLOOKUP(Tablo5[[#This Row],[HAMMADDE KODU]],Tablo1[#All],4,0)," ")</f>
        <v xml:space="preserve"> </v>
      </c>
      <c r="R450" s="66" t="str">
        <f>IFERROR(VLOOKUP(Tablo5[[#This Row],[ÜRÜN KODU]],'YMKODLARI '!$A$1:$K$348,5,0)," ")</f>
        <v xml:space="preserve"> </v>
      </c>
      <c r="S450" s="66" t="str">
        <f>IFERROR(VLOOKUP(Tablo5[[#This Row],[ÜRÜN KODU]],'YMKODLARI '!$A$1:$K$348,6,0)," ")</f>
        <v xml:space="preserve"> </v>
      </c>
      <c r="T450" s="63" t="str">
        <f>IFERROR(Tablo5[[#This Row],[YOLLUK HARİÇ BASKI GRAMI]]/Tablo5[[#This Row],[KALIP GÖZ ADEDİ]]," ")</f>
        <v xml:space="preserve"> </v>
      </c>
      <c r="U450" s="63" t="str">
        <f t="shared" si="44"/>
        <v xml:space="preserve"> </v>
      </c>
      <c r="V450" s="63"/>
      <c r="W450" s="63" t="str">
        <f t="shared" ref="W450:W513" si="50">IFERROR(V450+(S450*J450) /1000," ")</f>
        <v xml:space="preserve"> </v>
      </c>
      <c r="X450" s="13">
        <f t="shared" si="45"/>
        <v>24</v>
      </c>
      <c r="Y450" s="14">
        <f t="shared" si="46"/>
        <v>0</v>
      </c>
      <c r="Z450" s="63" t="str">
        <f t="shared" si="47"/>
        <v xml:space="preserve"> </v>
      </c>
      <c r="AA450" s="63" t="str">
        <f t="shared" si="48"/>
        <v xml:space="preserve"> </v>
      </c>
    </row>
    <row r="451" spans="3:27">
      <c r="C451" s="10" t="str">
        <f>IFERROR(VLOOKUP(Tablo5[[#This Row],[ÜRÜN KODU]],'YMKODLARI '!$A$1:$K$348,2,0)," ")</f>
        <v xml:space="preserve"> </v>
      </c>
      <c r="E451" s="63"/>
      <c r="H451" s="66" t="str">
        <f>IFERROR(VLOOKUP(Tablo5[[#This Row],[ÜRÜN KODU]],'YMKODLARI '!$A$1:$K$348,3,0)," ")</f>
        <v xml:space="preserve"> </v>
      </c>
      <c r="I451" s="66" t="str">
        <f>IFERROR(VLOOKUP(Tablo5[[#This Row],[ÜRÜN KODU]],'YMKODLARI '!$A$1:$K$348,4,0)," ")</f>
        <v xml:space="preserve"> </v>
      </c>
      <c r="J451" s="63"/>
      <c r="K451" s="66" t="str">
        <f>IFERROR(VLOOKUP(Tablo5[[#This Row],[ÜRÜN KODU]],'YMKODLARI '!$A$1:$K$348,9,0)," ")</f>
        <v xml:space="preserve"> </v>
      </c>
      <c r="L451" s="63" t="str">
        <f>IFERROR(VLOOKUP(Tablo5[[#This Row],[BOYA KODU]],Tablo14[#All],4,0)," ")</f>
        <v xml:space="preserve"> </v>
      </c>
      <c r="M451" s="63" t="str">
        <f>IFERROR(VLOOKUP(Tablo5[[#This Row],[BOYA KODU]],Tablo14[#All],6,0)," ")</f>
        <v xml:space="preserve"> </v>
      </c>
      <c r="N451" s="63" t="str">
        <f t="shared" si="49"/>
        <v xml:space="preserve"> </v>
      </c>
      <c r="O451" s="66" t="str">
        <f>IFERROR(VLOOKUP(Tablo5[[#This Row],[ÜRÜN KODU]],'YMKODLARI '!$A$1:$K$348,8,0)," ")</f>
        <v xml:space="preserve"> </v>
      </c>
      <c r="P451" s="63" t="str">
        <f>IFERROR(VLOOKUP(Tablo5[[#This Row],[HAMMADDE KODU]],Tablo1[#All],3,0)," ")</f>
        <v xml:space="preserve"> </v>
      </c>
      <c r="Q451" s="63" t="str">
        <f>IFERROR(VLOOKUP(Tablo5[[#This Row],[HAMMADDE KODU]],Tablo1[#All],4,0)," ")</f>
        <v xml:space="preserve"> </v>
      </c>
      <c r="R451" s="66" t="str">
        <f>IFERROR(VLOOKUP(Tablo5[[#This Row],[ÜRÜN KODU]],'YMKODLARI '!$A$1:$K$348,5,0)," ")</f>
        <v xml:space="preserve"> </v>
      </c>
      <c r="S451" s="66" t="str">
        <f>IFERROR(VLOOKUP(Tablo5[[#This Row],[ÜRÜN KODU]],'YMKODLARI '!$A$1:$K$348,6,0)," ")</f>
        <v xml:space="preserve"> </v>
      </c>
      <c r="T451" s="63" t="str">
        <f>IFERROR(Tablo5[[#This Row],[YOLLUK HARİÇ BASKI GRAMI]]/Tablo5[[#This Row],[KALIP GÖZ ADEDİ]]," ")</f>
        <v xml:space="preserve"> </v>
      </c>
      <c r="U451" s="63" t="str">
        <f t="shared" ref="U451:U514" si="51">IFERROR(R451-S451," ")</f>
        <v xml:space="preserve"> </v>
      </c>
      <c r="V451" s="63"/>
      <c r="W451" s="63" t="str">
        <f t="shared" si="50"/>
        <v xml:space="preserve"> </v>
      </c>
      <c r="X451" s="13">
        <f t="shared" ref="X451:X514" si="52">IFERROR(24-(F451-G451)," ")</f>
        <v>24</v>
      </c>
      <c r="Y451" s="14">
        <f t="shared" ref="Y451:Y514" si="53">IFERROR((X451-INT(X451))*24," ")</f>
        <v>0</v>
      </c>
      <c r="Z451" s="63" t="str">
        <f t="shared" ref="Z451:Z514" si="54">IFERROR(I451*J451/3600," ")</f>
        <v xml:space="preserve"> </v>
      </c>
      <c r="AA451" s="63" t="str">
        <f t="shared" ref="AA451:AA514" si="55">IFERROR(J451*H451," " )</f>
        <v xml:space="preserve"> </v>
      </c>
    </row>
    <row r="452" spans="3:27">
      <c r="C452" s="10" t="str">
        <f>IFERROR(VLOOKUP(Tablo5[[#This Row],[ÜRÜN KODU]],'YMKODLARI '!$A$1:$K$348,2,0)," ")</f>
        <v xml:space="preserve"> </v>
      </c>
      <c r="E452" s="63"/>
      <c r="H452" s="66" t="str">
        <f>IFERROR(VLOOKUP(Tablo5[[#This Row],[ÜRÜN KODU]],'YMKODLARI '!$A$1:$K$348,3,0)," ")</f>
        <v xml:space="preserve"> </v>
      </c>
      <c r="I452" s="66" t="str">
        <f>IFERROR(VLOOKUP(Tablo5[[#This Row],[ÜRÜN KODU]],'YMKODLARI '!$A$1:$K$348,4,0)," ")</f>
        <v xml:space="preserve"> </v>
      </c>
      <c r="J452" s="63"/>
      <c r="K452" s="66" t="str">
        <f>IFERROR(VLOOKUP(Tablo5[[#This Row],[ÜRÜN KODU]],'YMKODLARI '!$A$1:$K$348,9,0)," ")</f>
        <v xml:space="preserve"> </v>
      </c>
      <c r="L452" s="63" t="str">
        <f>IFERROR(VLOOKUP(Tablo5[[#This Row],[BOYA KODU]],Tablo14[#All],4,0)," ")</f>
        <v xml:space="preserve"> </v>
      </c>
      <c r="M452" s="63" t="str">
        <f>IFERROR(VLOOKUP(Tablo5[[#This Row],[BOYA KODU]],Tablo14[#All],6,0)," ")</f>
        <v xml:space="preserve"> </v>
      </c>
      <c r="N452" s="63" t="str">
        <f t="shared" si="49"/>
        <v xml:space="preserve"> </v>
      </c>
      <c r="O452" s="66" t="str">
        <f>IFERROR(VLOOKUP(Tablo5[[#This Row],[ÜRÜN KODU]],'YMKODLARI '!$A$1:$K$348,8,0)," ")</f>
        <v xml:space="preserve"> </v>
      </c>
      <c r="P452" s="63" t="str">
        <f>IFERROR(VLOOKUP(Tablo5[[#This Row],[HAMMADDE KODU]],Tablo1[#All],3,0)," ")</f>
        <v xml:space="preserve"> </v>
      </c>
      <c r="Q452" s="63" t="str">
        <f>IFERROR(VLOOKUP(Tablo5[[#This Row],[HAMMADDE KODU]],Tablo1[#All],4,0)," ")</f>
        <v xml:space="preserve"> </v>
      </c>
      <c r="R452" s="66" t="str">
        <f>IFERROR(VLOOKUP(Tablo5[[#This Row],[ÜRÜN KODU]],'YMKODLARI '!$A$1:$K$348,5,0)," ")</f>
        <v xml:space="preserve"> </v>
      </c>
      <c r="S452" s="66" t="str">
        <f>IFERROR(VLOOKUP(Tablo5[[#This Row],[ÜRÜN KODU]],'YMKODLARI '!$A$1:$K$348,6,0)," ")</f>
        <v xml:space="preserve"> </v>
      </c>
      <c r="T452" s="63" t="str">
        <f>IFERROR(Tablo5[[#This Row],[YOLLUK HARİÇ BASKI GRAMI]]/Tablo5[[#This Row],[KALIP GÖZ ADEDİ]]," ")</f>
        <v xml:space="preserve"> </v>
      </c>
      <c r="U452" s="63" t="str">
        <f t="shared" si="51"/>
        <v xml:space="preserve"> </v>
      </c>
      <c r="V452" s="63"/>
      <c r="W452" s="63" t="str">
        <f t="shared" si="50"/>
        <v xml:space="preserve"> </v>
      </c>
      <c r="X452" s="13">
        <f t="shared" si="52"/>
        <v>24</v>
      </c>
      <c r="Y452" s="14">
        <f t="shared" si="53"/>
        <v>0</v>
      </c>
      <c r="Z452" s="63" t="str">
        <f t="shared" si="54"/>
        <v xml:space="preserve"> </v>
      </c>
      <c r="AA452" s="63" t="str">
        <f t="shared" si="55"/>
        <v xml:space="preserve"> </v>
      </c>
    </row>
    <row r="453" spans="3:27">
      <c r="C453" s="10" t="str">
        <f>IFERROR(VLOOKUP(Tablo5[[#This Row],[ÜRÜN KODU]],'YMKODLARI '!$A$1:$K$348,2,0)," ")</f>
        <v xml:space="preserve"> </v>
      </c>
      <c r="E453" s="63"/>
      <c r="H453" s="66" t="str">
        <f>IFERROR(VLOOKUP(Tablo5[[#This Row],[ÜRÜN KODU]],'YMKODLARI '!$A$1:$K$348,3,0)," ")</f>
        <v xml:space="preserve"> </v>
      </c>
      <c r="I453" s="66" t="str">
        <f>IFERROR(VLOOKUP(Tablo5[[#This Row],[ÜRÜN KODU]],'YMKODLARI '!$A$1:$K$348,4,0)," ")</f>
        <v xml:space="preserve"> </v>
      </c>
      <c r="J453" s="63"/>
      <c r="K453" s="66" t="str">
        <f>IFERROR(VLOOKUP(Tablo5[[#This Row],[ÜRÜN KODU]],'YMKODLARI '!$A$1:$K$348,9,0)," ")</f>
        <v xml:space="preserve"> </v>
      </c>
      <c r="L453" s="63" t="str">
        <f>IFERROR(VLOOKUP(Tablo5[[#This Row],[BOYA KODU]],Tablo14[#All],4,0)," ")</f>
        <v xml:space="preserve"> </v>
      </c>
      <c r="M453" s="63" t="str">
        <f>IFERROR(VLOOKUP(Tablo5[[#This Row],[BOYA KODU]],Tablo14[#All],6,0)," ")</f>
        <v xml:space="preserve"> </v>
      </c>
      <c r="N453" s="63" t="str">
        <f t="shared" si="49"/>
        <v xml:space="preserve"> </v>
      </c>
      <c r="O453" s="66" t="str">
        <f>IFERROR(VLOOKUP(Tablo5[[#This Row],[ÜRÜN KODU]],'YMKODLARI '!$A$1:$K$348,8,0)," ")</f>
        <v xml:space="preserve"> </v>
      </c>
      <c r="P453" s="63" t="str">
        <f>IFERROR(VLOOKUP(Tablo5[[#This Row],[HAMMADDE KODU]],Tablo1[#All],3,0)," ")</f>
        <v xml:space="preserve"> </v>
      </c>
      <c r="Q453" s="63" t="str">
        <f>IFERROR(VLOOKUP(Tablo5[[#This Row],[HAMMADDE KODU]],Tablo1[#All],4,0)," ")</f>
        <v xml:space="preserve"> </v>
      </c>
      <c r="R453" s="66" t="str">
        <f>IFERROR(VLOOKUP(Tablo5[[#This Row],[ÜRÜN KODU]],'YMKODLARI '!$A$1:$K$348,5,0)," ")</f>
        <v xml:space="preserve"> </v>
      </c>
      <c r="S453" s="66" t="str">
        <f>IFERROR(VLOOKUP(Tablo5[[#This Row],[ÜRÜN KODU]],'YMKODLARI '!$A$1:$K$348,6,0)," ")</f>
        <v xml:space="preserve"> </v>
      </c>
      <c r="T453" s="63" t="str">
        <f>IFERROR(Tablo5[[#This Row],[YOLLUK HARİÇ BASKI GRAMI]]/Tablo5[[#This Row],[KALIP GÖZ ADEDİ]]," ")</f>
        <v xml:space="preserve"> </v>
      </c>
      <c r="U453" s="63" t="str">
        <f t="shared" si="51"/>
        <v xml:space="preserve"> </v>
      </c>
      <c r="V453" s="63"/>
      <c r="W453" s="63" t="str">
        <f t="shared" si="50"/>
        <v xml:space="preserve"> </v>
      </c>
      <c r="X453" s="13">
        <f t="shared" si="52"/>
        <v>24</v>
      </c>
      <c r="Y453" s="14">
        <f t="shared" si="53"/>
        <v>0</v>
      </c>
      <c r="Z453" s="63" t="str">
        <f t="shared" si="54"/>
        <v xml:space="preserve"> </v>
      </c>
      <c r="AA453" s="63" t="str">
        <f t="shared" si="55"/>
        <v xml:space="preserve"> </v>
      </c>
    </row>
    <row r="454" spans="3:27">
      <c r="C454" s="10" t="str">
        <f>IFERROR(VLOOKUP(Tablo5[[#This Row],[ÜRÜN KODU]],'YMKODLARI '!$A$1:$K$348,2,0)," ")</f>
        <v xml:space="preserve"> </v>
      </c>
      <c r="E454" s="63"/>
      <c r="H454" s="66" t="str">
        <f>IFERROR(VLOOKUP(Tablo5[[#This Row],[ÜRÜN KODU]],'YMKODLARI '!$A$1:$K$348,3,0)," ")</f>
        <v xml:space="preserve"> </v>
      </c>
      <c r="I454" s="66" t="str">
        <f>IFERROR(VLOOKUP(Tablo5[[#This Row],[ÜRÜN KODU]],'YMKODLARI '!$A$1:$K$348,4,0)," ")</f>
        <v xml:space="preserve"> </v>
      </c>
      <c r="J454" s="63"/>
      <c r="K454" s="66" t="str">
        <f>IFERROR(VLOOKUP(Tablo5[[#This Row],[ÜRÜN KODU]],'YMKODLARI '!$A$1:$K$348,9,0)," ")</f>
        <v xml:space="preserve"> </v>
      </c>
      <c r="L454" s="63" t="str">
        <f>IFERROR(VLOOKUP(Tablo5[[#This Row],[BOYA KODU]],Tablo14[#All],4,0)," ")</f>
        <v xml:space="preserve"> </v>
      </c>
      <c r="M454" s="63" t="str">
        <f>IFERROR(VLOOKUP(Tablo5[[#This Row],[BOYA KODU]],Tablo14[#All],6,0)," ")</f>
        <v xml:space="preserve"> </v>
      </c>
      <c r="N454" s="63" t="str">
        <f t="shared" si="49"/>
        <v xml:space="preserve"> </v>
      </c>
      <c r="O454" s="66" t="str">
        <f>IFERROR(VLOOKUP(Tablo5[[#This Row],[ÜRÜN KODU]],'YMKODLARI '!$A$1:$K$348,8,0)," ")</f>
        <v xml:space="preserve"> </v>
      </c>
      <c r="P454" s="63" t="str">
        <f>IFERROR(VLOOKUP(Tablo5[[#This Row],[HAMMADDE KODU]],Tablo1[#All],3,0)," ")</f>
        <v xml:space="preserve"> </v>
      </c>
      <c r="Q454" s="63" t="str">
        <f>IFERROR(VLOOKUP(Tablo5[[#This Row],[HAMMADDE KODU]],Tablo1[#All],4,0)," ")</f>
        <v xml:space="preserve"> </v>
      </c>
      <c r="R454" s="66" t="str">
        <f>IFERROR(VLOOKUP(Tablo5[[#This Row],[ÜRÜN KODU]],'YMKODLARI '!$A$1:$K$348,5,0)," ")</f>
        <v xml:space="preserve"> </v>
      </c>
      <c r="S454" s="66" t="str">
        <f>IFERROR(VLOOKUP(Tablo5[[#This Row],[ÜRÜN KODU]],'YMKODLARI '!$A$1:$K$348,6,0)," ")</f>
        <v xml:space="preserve"> </v>
      </c>
      <c r="T454" s="63" t="str">
        <f>IFERROR(Tablo5[[#This Row],[YOLLUK HARİÇ BASKI GRAMI]]/Tablo5[[#This Row],[KALIP GÖZ ADEDİ]]," ")</f>
        <v xml:space="preserve"> </v>
      </c>
      <c r="U454" s="63" t="str">
        <f t="shared" si="51"/>
        <v xml:space="preserve"> </v>
      </c>
      <c r="V454" s="63"/>
      <c r="W454" s="63" t="str">
        <f t="shared" si="50"/>
        <v xml:space="preserve"> </v>
      </c>
      <c r="X454" s="13">
        <f t="shared" si="52"/>
        <v>24</v>
      </c>
      <c r="Y454" s="14">
        <f t="shared" si="53"/>
        <v>0</v>
      </c>
      <c r="Z454" s="63" t="str">
        <f t="shared" si="54"/>
        <v xml:space="preserve"> </v>
      </c>
      <c r="AA454" s="63" t="str">
        <f t="shared" si="55"/>
        <v xml:space="preserve"> </v>
      </c>
    </row>
    <row r="455" spans="3:27">
      <c r="C455" s="10" t="str">
        <f>IFERROR(VLOOKUP(Tablo5[[#This Row],[ÜRÜN KODU]],'YMKODLARI '!$A$1:$K$348,2,0)," ")</f>
        <v xml:space="preserve"> </v>
      </c>
      <c r="E455" s="63"/>
      <c r="H455" s="66" t="str">
        <f>IFERROR(VLOOKUP(Tablo5[[#This Row],[ÜRÜN KODU]],'YMKODLARI '!$A$1:$K$348,3,0)," ")</f>
        <v xml:space="preserve"> </v>
      </c>
      <c r="I455" s="66" t="str">
        <f>IFERROR(VLOOKUP(Tablo5[[#This Row],[ÜRÜN KODU]],'YMKODLARI '!$A$1:$K$348,4,0)," ")</f>
        <v xml:space="preserve"> </v>
      </c>
      <c r="J455" s="63"/>
      <c r="K455" s="66" t="str">
        <f>IFERROR(VLOOKUP(Tablo5[[#This Row],[ÜRÜN KODU]],'YMKODLARI '!$A$1:$K$348,9,0)," ")</f>
        <v xml:space="preserve"> </v>
      </c>
      <c r="L455" s="63" t="str">
        <f>IFERROR(VLOOKUP(Tablo5[[#This Row],[BOYA KODU]],Tablo14[#All],4,0)," ")</f>
        <v xml:space="preserve"> </v>
      </c>
      <c r="M455" s="63" t="str">
        <f>IFERROR(VLOOKUP(Tablo5[[#This Row],[BOYA KODU]],Tablo14[#All],6,0)," ")</f>
        <v xml:space="preserve"> </v>
      </c>
      <c r="N455" s="63" t="str">
        <f t="shared" si="49"/>
        <v xml:space="preserve"> </v>
      </c>
      <c r="O455" s="66" t="str">
        <f>IFERROR(VLOOKUP(Tablo5[[#This Row],[ÜRÜN KODU]],'YMKODLARI '!$A$1:$K$348,8,0)," ")</f>
        <v xml:space="preserve"> </v>
      </c>
      <c r="P455" s="63" t="str">
        <f>IFERROR(VLOOKUP(Tablo5[[#This Row],[HAMMADDE KODU]],Tablo1[#All],3,0)," ")</f>
        <v xml:space="preserve"> </v>
      </c>
      <c r="Q455" s="63" t="str">
        <f>IFERROR(VLOOKUP(Tablo5[[#This Row],[HAMMADDE KODU]],Tablo1[#All],4,0)," ")</f>
        <v xml:space="preserve"> </v>
      </c>
      <c r="R455" s="66" t="str">
        <f>IFERROR(VLOOKUP(Tablo5[[#This Row],[ÜRÜN KODU]],'YMKODLARI '!$A$1:$K$348,5,0)," ")</f>
        <v xml:space="preserve"> </v>
      </c>
      <c r="S455" s="66" t="str">
        <f>IFERROR(VLOOKUP(Tablo5[[#This Row],[ÜRÜN KODU]],'YMKODLARI '!$A$1:$K$348,6,0)," ")</f>
        <v xml:space="preserve"> </v>
      </c>
      <c r="T455" s="63" t="str">
        <f>IFERROR(Tablo5[[#This Row],[YOLLUK HARİÇ BASKI GRAMI]]/Tablo5[[#This Row],[KALIP GÖZ ADEDİ]]," ")</f>
        <v xml:space="preserve"> </v>
      </c>
      <c r="U455" s="63" t="str">
        <f t="shared" si="51"/>
        <v xml:space="preserve"> </v>
      </c>
      <c r="V455" s="63"/>
      <c r="W455" s="63" t="str">
        <f t="shared" si="50"/>
        <v xml:space="preserve"> </v>
      </c>
      <c r="X455" s="13">
        <f t="shared" si="52"/>
        <v>24</v>
      </c>
      <c r="Y455" s="14">
        <f t="shared" si="53"/>
        <v>0</v>
      </c>
      <c r="Z455" s="63" t="str">
        <f t="shared" si="54"/>
        <v xml:space="preserve"> </v>
      </c>
      <c r="AA455" s="63" t="str">
        <f t="shared" si="55"/>
        <v xml:space="preserve"> </v>
      </c>
    </row>
    <row r="456" spans="3:27">
      <c r="C456" s="10" t="str">
        <f>IFERROR(VLOOKUP(Tablo5[[#This Row],[ÜRÜN KODU]],'YMKODLARI '!$A$1:$K$348,2,0)," ")</f>
        <v xml:space="preserve"> </v>
      </c>
      <c r="E456" s="63"/>
      <c r="H456" s="66" t="str">
        <f>IFERROR(VLOOKUP(Tablo5[[#This Row],[ÜRÜN KODU]],'YMKODLARI '!$A$1:$K$348,3,0)," ")</f>
        <v xml:space="preserve"> </v>
      </c>
      <c r="I456" s="66" t="str">
        <f>IFERROR(VLOOKUP(Tablo5[[#This Row],[ÜRÜN KODU]],'YMKODLARI '!$A$1:$K$348,4,0)," ")</f>
        <v xml:space="preserve"> </v>
      </c>
      <c r="J456" s="63"/>
      <c r="K456" s="66" t="str">
        <f>IFERROR(VLOOKUP(Tablo5[[#This Row],[ÜRÜN KODU]],'YMKODLARI '!$A$1:$K$348,9,0)," ")</f>
        <v xml:space="preserve"> </v>
      </c>
      <c r="L456" s="63" t="str">
        <f>IFERROR(VLOOKUP(Tablo5[[#This Row],[BOYA KODU]],Tablo14[#All],4,0)," ")</f>
        <v xml:space="preserve"> </v>
      </c>
      <c r="M456" s="63" t="str">
        <f>IFERROR(VLOOKUP(Tablo5[[#This Row],[BOYA KODU]],Tablo14[#All],6,0)," ")</f>
        <v xml:space="preserve"> </v>
      </c>
      <c r="N456" s="63" t="str">
        <f t="shared" si="49"/>
        <v xml:space="preserve"> </v>
      </c>
      <c r="O456" s="66" t="str">
        <f>IFERROR(VLOOKUP(Tablo5[[#This Row],[ÜRÜN KODU]],'YMKODLARI '!$A$1:$K$348,8,0)," ")</f>
        <v xml:space="preserve"> </v>
      </c>
      <c r="P456" s="63" t="str">
        <f>IFERROR(VLOOKUP(Tablo5[[#This Row],[HAMMADDE KODU]],Tablo1[#All],3,0)," ")</f>
        <v xml:space="preserve"> </v>
      </c>
      <c r="Q456" s="63" t="str">
        <f>IFERROR(VLOOKUP(Tablo5[[#This Row],[HAMMADDE KODU]],Tablo1[#All],4,0)," ")</f>
        <v xml:space="preserve"> </v>
      </c>
      <c r="R456" s="66" t="str">
        <f>IFERROR(VLOOKUP(Tablo5[[#This Row],[ÜRÜN KODU]],'YMKODLARI '!$A$1:$K$348,5,0)," ")</f>
        <v xml:space="preserve"> </v>
      </c>
      <c r="S456" s="66" t="str">
        <f>IFERROR(VLOOKUP(Tablo5[[#This Row],[ÜRÜN KODU]],'YMKODLARI '!$A$1:$K$348,6,0)," ")</f>
        <v xml:space="preserve"> </v>
      </c>
      <c r="T456" s="63" t="str">
        <f>IFERROR(Tablo5[[#This Row],[YOLLUK HARİÇ BASKI GRAMI]]/Tablo5[[#This Row],[KALIP GÖZ ADEDİ]]," ")</f>
        <v xml:space="preserve"> </v>
      </c>
      <c r="U456" s="63" t="str">
        <f t="shared" si="51"/>
        <v xml:space="preserve"> </v>
      </c>
      <c r="V456" s="63"/>
      <c r="W456" s="63" t="str">
        <f t="shared" si="50"/>
        <v xml:space="preserve"> </v>
      </c>
      <c r="X456" s="13">
        <f t="shared" si="52"/>
        <v>24</v>
      </c>
      <c r="Y456" s="14">
        <f t="shared" si="53"/>
        <v>0</v>
      </c>
      <c r="Z456" s="63" t="str">
        <f t="shared" si="54"/>
        <v xml:space="preserve"> </v>
      </c>
      <c r="AA456" s="63" t="str">
        <f t="shared" si="55"/>
        <v xml:space="preserve"> </v>
      </c>
    </row>
    <row r="457" spans="3:27">
      <c r="C457" s="10" t="str">
        <f>IFERROR(VLOOKUP(Tablo5[[#This Row],[ÜRÜN KODU]],'YMKODLARI '!$A$1:$K$348,2,0)," ")</f>
        <v xml:space="preserve"> </v>
      </c>
      <c r="E457" s="63"/>
      <c r="H457" s="66" t="str">
        <f>IFERROR(VLOOKUP(Tablo5[[#This Row],[ÜRÜN KODU]],'YMKODLARI '!$A$1:$K$348,3,0)," ")</f>
        <v xml:space="preserve"> </v>
      </c>
      <c r="I457" s="66" t="str">
        <f>IFERROR(VLOOKUP(Tablo5[[#This Row],[ÜRÜN KODU]],'YMKODLARI '!$A$1:$K$348,4,0)," ")</f>
        <v xml:space="preserve"> </v>
      </c>
      <c r="J457" s="63"/>
      <c r="K457" s="66" t="str">
        <f>IFERROR(VLOOKUP(Tablo5[[#This Row],[ÜRÜN KODU]],'YMKODLARI '!$A$1:$K$348,9,0)," ")</f>
        <v xml:space="preserve"> </v>
      </c>
      <c r="L457" s="63" t="str">
        <f>IFERROR(VLOOKUP(Tablo5[[#This Row],[BOYA KODU]],Tablo14[#All],4,0)," ")</f>
        <v xml:space="preserve"> </v>
      </c>
      <c r="M457" s="63" t="str">
        <f>IFERROR(VLOOKUP(Tablo5[[#This Row],[BOYA KODU]],Tablo14[#All],6,0)," ")</f>
        <v xml:space="preserve"> </v>
      </c>
      <c r="N457" s="63" t="str">
        <f t="shared" si="49"/>
        <v xml:space="preserve"> </v>
      </c>
      <c r="O457" s="66" t="str">
        <f>IFERROR(VLOOKUP(Tablo5[[#This Row],[ÜRÜN KODU]],'YMKODLARI '!$A$1:$K$348,8,0)," ")</f>
        <v xml:space="preserve"> </v>
      </c>
      <c r="P457" s="63" t="str">
        <f>IFERROR(VLOOKUP(Tablo5[[#This Row],[HAMMADDE KODU]],Tablo1[#All],3,0)," ")</f>
        <v xml:space="preserve"> </v>
      </c>
      <c r="Q457" s="63" t="str">
        <f>IFERROR(VLOOKUP(Tablo5[[#This Row],[HAMMADDE KODU]],Tablo1[#All],4,0)," ")</f>
        <v xml:space="preserve"> </v>
      </c>
      <c r="R457" s="66" t="str">
        <f>IFERROR(VLOOKUP(Tablo5[[#This Row],[ÜRÜN KODU]],'YMKODLARI '!$A$1:$K$348,5,0)," ")</f>
        <v xml:space="preserve"> </v>
      </c>
      <c r="S457" s="66" t="str">
        <f>IFERROR(VLOOKUP(Tablo5[[#This Row],[ÜRÜN KODU]],'YMKODLARI '!$A$1:$K$348,6,0)," ")</f>
        <v xml:space="preserve"> </v>
      </c>
      <c r="T457" s="63" t="str">
        <f>IFERROR(Tablo5[[#This Row],[YOLLUK HARİÇ BASKI GRAMI]]/Tablo5[[#This Row],[KALIP GÖZ ADEDİ]]," ")</f>
        <v xml:space="preserve"> </v>
      </c>
      <c r="U457" s="63" t="str">
        <f t="shared" si="51"/>
        <v xml:space="preserve"> </v>
      </c>
      <c r="V457" s="63"/>
      <c r="W457" s="63" t="str">
        <f t="shared" si="50"/>
        <v xml:space="preserve"> </v>
      </c>
      <c r="X457" s="13">
        <f t="shared" si="52"/>
        <v>24</v>
      </c>
      <c r="Y457" s="14">
        <f t="shared" si="53"/>
        <v>0</v>
      </c>
      <c r="Z457" s="63" t="str">
        <f t="shared" si="54"/>
        <v xml:space="preserve"> </v>
      </c>
      <c r="AA457" s="63" t="str">
        <f t="shared" si="55"/>
        <v xml:space="preserve"> </v>
      </c>
    </row>
    <row r="458" spans="3:27">
      <c r="C458" s="10" t="str">
        <f>IFERROR(VLOOKUP(Tablo5[[#This Row],[ÜRÜN KODU]],'YMKODLARI '!$A$1:$K$348,2,0)," ")</f>
        <v xml:space="preserve"> </v>
      </c>
      <c r="E458" s="63"/>
      <c r="H458" s="66" t="str">
        <f>IFERROR(VLOOKUP(Tablo5[[#This Row],[ÜRÜN KODU]],'YMKODLARI '!$A$1:$K$348,3,0)," ")</f>
        <v xml:space="preserve"> </v>
      </c>
      <c r="I458" s="66" t="str">
        <f>IFERROR(VLOOKUP(Tablo5[[#This Row],[ÜRÜN KODU]],'YMKODLARI '!$A$1:$K$348,4,0)," ")</f>
        <v xml:space="preserve"> </v>
      </c>
      <c r="J458" s="63"/>
      <c r="K458" s="66" t="str">
        <f>IFERROR(VLOOKUP(Tablo5[[#This Row],[ÜRÜN KODU]],'YMKODLARI '!$A$1:$K$348,9,0)," ")</f>
        <v xml:space="preserve"> </v>
      </c>
      <c r="L458" s="63" t="str">
        <f>IFERROR(VLOOKUP(Tablo5[[#This Row],[BOYA KODU]],Tablo14[#All],4,0)," ")</f>
        <v xml:space="preserve"> </v>
      </c>
      <c r="M458" s="63" t="str">
        <f>IFERROR(VLOOKUP(Tablo5[[#This Row],[BOYA KODU]],Tablo14[#All],6,0)," ")</f>
        <v xml:space="preserve"> </v>
      </c>
      <c r="N458" s="63" t="str">
        <f t="shared" si="49"/>
        <v xml:space="preserve"> </v>
      </c>
      <c r="O458" s="66" t="str">
        <f>IFERROR(VLOOKUP(Tablo5[[#This Row],[ÜRÜN KODU]],'YMKODLARI '!$A$1:$K$348,8,0)," ")</f>
        <v xml:space="preserve"> </v>
      </c>
      <c r="P458" s="63" t="str">
        <f>IFERROR(VLOOKUP(Tablo5[[#This Row],[HAMMADDE KODU]],Tablo1[#All],3,0)," ")</f>
        <v xml:space="preserve"> </v>
      </c>
      <c r="Q458" s="63" t="str">
        <f>IFERROR(VLOOKUP(Tablo5[[#This Row],[HAMMADDE KODU]],Tablo1[#All],4,0)," ")</f>
        <v xml:space="preserve"> </v>
      </c>
      <c r="R458" s="66" t="str">
        <f>IFERROR(VLOOKUP(Tablo5[[#This Row],[ÜRÜN KODU]],'YMKODLARI '!$A$1:$K$348,5,0)," ")</f>
        <v xml:space="preserve"> </v>
      </c>
      <c r="S458" s="66" t="str">
        <f>IFERROR(VLOOKUP(Tablo5[[#This Row],[ÜRÜN KODU]],'YMKODLARI '!$A$1:$K$348,6,0)," ")</f>
        <v xml:space="preserve"> </v>
      </c>
      <c r="T458" s="63" t="str">
        <f>IFERROR(Tablo5[[#This Row],[YOLLUK HARİÇ BASKI GRAMI]]/Tablo5[[#This Row],[KALIP GÖZ ADEDİ]]," ")</f>
        <v xml:space="preserve"> </v>
      </c>
      <c r="U458" s="63" t="str">
        <f t="shared" si="51"/>
        <v xml:space="preserve"> </v>
      </c>
      <c r="V458" s="63"/>
      <c r="W458" s="63" t="str">
        <f t="shared" si="50"/>
        <v xml:space="preserve"> </v>
      </c>
      <c r="X458" s="13">
        <f t="shared" si="52"/>
        <v>24</v>
      </c>
      <c r="Y458" s="14">
        <f t="shared" si="53"/>
        <v>0</v>
      </c>
      <c r="Z458" s="63" t="str">
        <f t="shared" si="54"/>
        <v xml:space="preserve"> </v>
      </c>
      <c r="AA458" s="63" t="str">
        <f t="shared" si="55"/>
        <v xml:space="preserve"> </v>
      </c>
    </row>
    <row r="459" spans="3:27">
      <c r="C459" s="10" t="str">
        <f>IFERROR(VLOOKUP(Tablo5[[#This Row],[ÜRÜN KODU]],'YMKODLARI '!$A$1:$K$348,2,0)," ")</f>
        <v xml:space="preserve"> </v>
      </c>
      <c r="E459" s="63"/>
      <c r="H459" s="66" t="str">
        <f>IFERROR(VLOOKUP(Tablo5[[#This Row],[ÜRÜN KODU]],'YMKODLARI '!$A$1:$K$348,3,0)," ")</f>
        <v xml:space="preserve"> </v>
      </c>
      <c r="I459" s="66" t="str">
        <f>IFERROR(VLOOKUP(Tablo5[[#This Row],[ÜRÜN KODU]],'YMKODLARI '!$A$1:$K$348,4,0)," ")</f>
        <v xml:space="preserve"> </v>
      </c>
      <c r="J459" s="63"/>
      <c r="K459" s="66" t="str">
        <f>IFERROR(VLOOKUP(Tablo5[[#This Row],[ÜRÜN KODU]],'YMKODLARI '!$A$1:$K$348,9,0)," ")</f>
        <v xml:space="preserve"> </v>
      </c>
      <c r="L459" s="63" t="str">
        <f>IFERROR(VLOOKUP(Tablo5[[#This Row],[BOYA KODU]],Tablo14[#All],4,0)," ")</f>
        <v xml:space="preserve"> </v>
      </c>
      <c r="M459" s="63" t="str">
        <f>IFERROR(VLOOKUP(Tablo5[[#This Row],[BOYA KODU]],Tablo14[#All],6,0)," ")</f>
        <v xml:space="preserve"> </v>
      </c>
      <c r="N459" s="63" t="str">
        <f t="shared" si="49"/>
        <v xml:space="preserve"> </v>
      </c>
      <c r="O459" s="66" t="str">
        <f>IFERROR(VLOOKUP(Tablo5[[#This Row],[ÜRÜN KODU]],'YMKODLARI '!$A$1:$K$348,8,0)," ")</f>
        <v xml:space="preserve"> </v>
      </c>
      <c r="P459" s="63" t="str">
        <f>IFERROR(VLOOKUP(Tablo5[[#This Row],[HAMMADDE KODU]],Tablo1[#All],3,0)," ")</f>
        <v xml:space="preserve"> </v>
      </c>
      <c r="Q459" s="63" t="str">
        <f>IFERROR(VLOOKUP(Tablo5[[#This Row],[HAMMADDE KODU]],Tablo1[#All],4,0)," ")</f>
        <v xml:space="preserve"> </v>
      </c>
      <c r="R459" s="66" t="str">
        <f>IFERROR(VLOOKUP(Tablo5[[#This Row],[ÜRÜN KODU]],'YMKODLARI '!$A$1:$K$348,5,0)," ")</f>
        <v xml:space="preserve"> </v>
      </c>
      <c r="S459" s="66" t="str">
        <f>IFERROR(VLOOKUP(Tablo5[[#This Row],[ÜRÜN KODU]],'YMKODLARI '!$A$1:$K$348,6,0)," ")</f>
        <v xml:space="preserve"> </v>
      </c>
      <c r="T459" s="63" t="str">
        <f>IFERROR(Tablo5[[#This Row],[YOLLUK HARİÇ BASKI GRAMI]]/Tablo5[[#This Row],[KALIP GÖZ ADEDİ]]," ")</f>
        <v xml:space="preserve"> </v>
      </c>
      <c r="U459" s="63" t="str">
        <f t="shared" si="51"/>
        <v xml:space="preserve"> </v>
      </c>
      <c r="V459" s="63"/>
      <c r="W459" s="63" t="str">
        <f t="shared" si="50"/>
        <v xml:space="preserve"> </v>
      </c>
      <c r="X459" s="13">
        <f t="shared" si="52"/>
        <v>24</v>
      </c>
      <c r="Y459" s="14">
        <f t="shared" si="53"/>
        <v>0</v>
      </c>
      <c r="Z459" s="63" t="str">
        <f t="shared" si="54"/>
        <v xml:space="preserve"> </v>
      </c>
      <c r="AA459" s="63" t="str">
        <f t="shared" si="55"/>
        <v xml:space="preserve"> </v>
      </c>
    </row>
    <row r="460" spans="3:27">
      <c r="C460" s="10" t="str">
        <f>IFERROR(VLOOKUP(Tablo5[[#This Row],[ÜRÜN KODU]],'YMKODLARI '!$A$1:$K$348,2,0)," ")</f>
        <v xml:space="preserve"> </v>
      </c>
      <c r="E460" s="63"/>
      <c r="H460" s="66" t="str">
        <f>IFERROR(VLOOKUP(Tablo5[[#This Row],[ÜRÜN KODU]],'YMKODLARI '!$A$1:$K$348,3,0)," ")</f>
        <v xml:space="preserve"> </v>
      </c>
      <c r="I460" s="66" t="str">
        <f>IFERROR(VLOOKUP(Tablo5[[#This Row],[ÜRÜN KODU]],'YMKODLARI '!$A$1:$K$348,4,0)," ")</f>
        <v xml:space="preserve"> </v>
      </c>
      <c r="J460" s="63"/>
      <c r="K460" s="66" t="str">
        <f>IFERROR(VLOOKUP(Tablo5[[#This Row],[ÜRÜN KODU]],'YMKODLARI '!$A$1:$K$348,9,0)," ")</f>
        <v xml:space="preserve"> </v>
      </c>
      <c r="L460" s="63" t="str">
        <f>IFERROR(VLOOKUP(Tablo5[[#This Row],[BOYA KODU]],Tablo14[#All],4,0)," ")</f>
        <v xml:space="preserve"> </v>
      </c>
      <c r="M460" s="63" t="str">
        <f>IFERROR(VLOOKUP(Tablo5[[#This Row],[BOYA KODU]],Tablo14[#All],6,0)," ")</f>
        <v xml:space="preserve"> </v>
      </c>
      <c r="N460" s="63" t="str">
        <f t="shared" si="49"/>
        <v xml:space="preserve"> </v>
      </c>
      <c r="O460" s="66" t="str">
        <f>IFERROR(VLOOKUP(Tablo5[[#This Row],[ÜRÜN KODU]],'YMKODLARI '!$A$1:$K$348,8,0)," ")</f>
        <v xml:space="preserve"> </v>
      </c>
      <c r="P460" s="63" t="str">
        <f>IFERROR(VLOOKUP(Tablo5[[#This Row],[HAMMADDE KODU]],Tablo1[#All],3,0)," ")</f>
        <v xml:space="preserve"> </v>
      </c>
      <c r="Q460" s="63" t="str">
        <f>IFERROR(VLOOKUP(Tablo5[[#This Row],[HAMMADDE KODU]],Tablo1[#All],4,0)," ")</f>
        <v xml:space="preserve"> </v>
      </c>
      <c r="R460" s="66" t="str">
        <f>IFERROR(VLOOKUP(Tablo5[[#This Row],[ÜRÜN KODU]],'YMKODLARI '!$A$1:$K$348,5,0)," ")</f>
        <v xml:space="preserve"> </v>
      </c>
      <c r="S460" s="66" t="str">
        <f>IFERROR(VLOOKUP(Tablo5[[#This Row],[ÜRÜN KODU]],'YMKODLARI '!$A$1:$K$348,6,0)," ")</f>
        <v xml:space="preserve"> </v>
      </c>
      <c r="T460" s="63" t="str">
        <f>IFERROR(Tablo5[[#This Row],[YOLLUK HARİÇ BASKI GRAMI]]/Tablo5[[#This Row],[KALIP GÖZ ADEDİ]]," ")</f>
        <v xml:space="preserve"> </v>
      </c>
      <c r="U460" s="63" t="str">
        <f t="shared" si="51"/>
        <v xml:space="preserve"> </v>
      </c>
      <c r="V460" s="63"/>
      <c r="W460" s="63" t="str">
        <f t="shared" si="50"/>
        <v xml:space="preserve"> </v>
      </c>
      <c r="X460" s="13">
        <f t="shared" si="52"/>
        <v>24</v>
      </c>
      <c r="Y460" s="14">
        <f t="shared" si="53"/>
        <v>0</v>
      </c>
      <c r="Z460" s="63" t="str">
        <f t="shared" si="54"/>
        <v xml:space="preserve"> </v>
      </c>
      <c r="AA460" s="63" t="str">
        <f t="shared" si="55"/>
        <v xml:space="preserve"> </v>
      </c>
    </row>
    <row r="461" spans="3:27">
      <c r="C461" s="10" t="str">
        <f>IFERROR(VLOOKUP(Tablo5[[#This Row],[ÜRÜN KODU]],'YMKODLARI '!$A$1:$K$348,2,0)," ")</f>
        <v xml:space="preserve"> </v>
      </c>
      <c r="E461" s="63"/>
      <c r="H461" s="66" t="str">
        <f>IFERROR(VLOOKUP(Tablo5[[#This Row],[ÜRÜN KODU]],'YMKODLARI '!$A$1:$K$348,3,0)," ")</f>
        <v xml:space="preserve"> </v>
      </c>
      <c r="I461" s="66" t="str">
        <f>IFERROR(VLOOKUP(Tablo5[[#This Row],[ÜRÜN KODU]],'YMKODLARI '!$A$1:$K$348,4,0)," ")</f>
        <v xml:space="preserve"> </v>
      </c>
      <c r="J461" s="63"/>
      <c r="K461" s="66" t="str">
        <f>IFERROR(VLOOKUP(Tablo5[[#This Row],[ÜRÜN KODU]],'YMKODLARI '!$A$1:$K$348,9,0)," ")</f>
        <v xml:space="preserve"> </v>
      </c>
      <c r="L461" s="63" t="str">
        <f>IFERROR(VLOOKUP(Tablo5[[#This Row],[BOYA KODU]],Tablo14[#All],4,0)," ")</f>
        <v xml:space="preserve"> </v>
      </c>
      <c r="M461" s="63" t="str">
        <f>IFERROR(VLOOKUP(Tablo5[[#This Row],[BOYA KODU]],Tablo14[#All],6,0)," ")</f>
        <v xml:space="preserve"> </v>
      </c>
      <c r="N461" s="63" t="str">
        <f t="shared" si="49"/>
        <v xml:space="preserve"> </v>
      </c>
      <c r="O461" s="66" t="str">
        <f>IFERROR(VLOOKUP(Tablo5[[#This Row],[ÜRÜN KODU]],'YMKODLARI '!$A$1:$K$348,8,0)," ")</f>
        <v xml:space="preserve"> </v>
      </c>
      <c r="P461" s="63" t="str">
        <f>IFERROR(VLOOKUP(Tablo5[[#This Row],[HAMMADDE KODU]],Tablo1[#All],3,0)," ")</f>
        <v xml:space="preserve"> </v>
      </c>
      <c r="Q461" s="63" t="str">
        <f>IFERROR(VLOOKUP(Tablo5[[#This Row],[HAMMADDE KODU]],Tablo1[#All],4,0)," ")</f>
        <v xml:space="preserve"> </v>
      </c>
      <c r="R461" s="66" t="str">
        <f>IFERROR(VLOOKUP(Tablo5[[#This Row],[ÜRÜN KODU]],'YMKODLARI '!$A$1:$K$348,5,0)," ")</f>
        <v xml:space="preserve"> </v>
      </c>
      <c r="S461" s="66" t="str">
        <f>IFERROR(VLOOKUP(Tablo5[[#This Row],[ÜRÜN KODU]],'YMKODLARI '!$A$1:$K$348,6,0)," ")</f>
        <v xml:space="preserve"> </v>
      </c>
      <c r="T461" s="63" t="str">
        <f>IFERROR(Tablo5[[#This Row],[YOLLUK HARİÇ BASKI GRAMI]]/Tablo5[[#This Row],[KALIP GÖZ ADEDİ]]," ")</f>
        <v xml:space="preserve"> </v>
      </c>
      <c r="U461" s="63" t="str">
        <f t="shared" si="51"/>
        <v xml:space="preserve"> </v>
      </c>
      <c r="V461" s="63"/>
      <c r="W461" s="63" t="str">
        <f t="shared" si="50"/>
        <v xml:space="preserve"> </v>
      </c>
      <c r="X461" s="13">
        <f t="shared" si="52"/>
        <v>24</v>
      </c>
      <c r="Y461" s="14">
        <f t="shared" si="53"/>
        <v>0</v>
      </c>
      <c r="Z461" s="63" t="str">
        <f t="shared" si="54"/>
        <v xml:space="preserve"> </v>
      </c>
      <c r="AA461" s="63" t="str">
        <f t="shared" si="55"/>
        <v xml:space="preserve"> </v>
      </c>
    </row>
    <row r="462" spans="3:27">
      <c r="C462" s="10" t="str">
        <f>IFERROR(VLOOKUP(Tablo5[[#This Row],[ÜRÜN KODU]],'YMKODLARI '!$A$1:$K$348,2,0)," ")</f>
        <v xml:space="preserve"> </v>
      </c>
      <c r="E462" s="63"/>
      <c r="H462" s="66" t="str">
        <f>IFERROR(VLOOKUP(Tablo5[[#This Row],[ÜRÜN KODU]],'YMKODLARI '!$A$1:$K$348,3,0)," ")</f>
        <v xml:space="preserve"> </v>
      </c>
      <c r="I462" s="66" t="str">
        <f>IFERROR(VLOOKUP(Tablo5[[#This Row],[ÜRÜN KODU]],'YMKODLARI '!$A$1:$K$348,4,0)," ")</f>
        <v xml:space="preserve"> </v>
      </c>
      <c r="J462" s="63"/>
      <c r="K462" s="66" t="str">
        <f>IFERROR(VLOOKUP(Tablo5[[#This Row],[ÜRÜN KODU]],'YMKODLARI '!$A$1:$K$348,9,0)," ")</f>
        <v xml:space="preserve"> </v>
      </c>
      <c r="L462" s="63" t="str">
        <f>IFERROR(VLOOKUP(Tablo5[[#This Row],[BOYA KODU]],Tablo14[#All],4,0)," ")</f>
        <v xml:space="preserve"> </v>
      </c>
      <c r="M462" s="63" t="str">
        <f>IFERROR(VLOOKUP(Tablo5[[#This Row],[BOYA KODU]],Tablo14[#All],6,0)," ")</f>
        <v xml:space="preserve"> </v>
      </c>
      <c r="N462" s="63" t="str">
        <f t="shared" si="49"/>
        <v xml:space="preserve"> </v>
      </c>
      <c r="O462" s="66" t="str">
        <f>IFERROR(VLOOKUP(Tablo5[[#This Row],[ÜRÜN KODU]],'YMKODLARI '!$A$1:$K$348,8,0)," ")</f>
        <v xml:space="preserve"> </v>
      </c>
      <c r="P462" s="63" t="str">
        <f>IFERROR(VLOOKUP(Tablo5[[#This Row],[HAMMADDE KODU]],Tablo1[#All],3,0)," ")</f>
        <v xml:space="preserve"> </v>
      </c>
      <c r="Q462" s="63" t="str">
        <f>IFERROR(VLOOKUP(Tablo5[[#This Row],[HAMMADDE KODU]],Tablo1[#All],4,0)," ")</f>
        <v xml:space="preserve"> </v>
      </c>
      <c r="R462" s="66" t="str">
        <f>IFERROR(VLOOKUP(Tablo5[[#This Row],[ÜRÜN KODU]],'YMKODLARI '!$A$1:$K$348,5,0)," ")</f>
        <v xml:space="preserve"> </v>
      </c>
      <c r="S462" s="66" t="str">
        <f>IFERROR(VLOOKUP(Tablo5[[#This Row],[ÜRÜN KODU]],'YMKODLARI '!$A$1:$K$348,6,0)," ")</f>
        <v xml:space="preserve"> </v>
      </c>
      <c r="T462" s="63" t="str">
        <f>IFERROR(Tablo5[[#This Row],[YOLLUK HARİÇ BASKI GRAMI]]/Tablo5[[#This Row],[KALIP GÖZ ADEDİ]]," ")</f>
        <v xml:space="preserve"> </v>
      </c>
      <c r="U462" s="63" t="str">
        <f t="shared" si="51"/>
        <v xml:space="preserve"> </v>
      </c>
      <c r="V462" s="63"/>
      <c r="W462" s="63" t="str">
        <f t="shared" si="50"/>
        <v xml:space="preserve"> </v>
      </c>
      <c r="X462" s="13">
        <f t="shared" si="52"/>
        <v>24</v>
      </c>
      <c r="Y462" s="14">
        <f t="shared" si="53"/>
        <v>0</v>
      </c>
      <c r="Z462" s="63" t="str">
        <f t="shared" si="54"/>
        <v xml:space="preserve"> </v>
      </c>
      <c r="AA462" s="63" t="str">
        <f t="shared" si="55"/>
        <v xml:space="preserve"> </v>
      </c>
    </row>
    <row r="463" spans="3:27">
      <c r="C463" s="10" t="str">
        <f>IFERROR(VLOOKUP(Tablo5[[#This Row],[ÜRÜN KODU]],'YMKODLARI '!$A$1:$K$348,2,0)," ")</f>
        <v xml:space="preserve"> </v>
      </c>
      <c r="E463" s="63"/>
      <c r="H463" s="66" t="str">
        <f>IFERROR(VLOOKUP(Tablo5[[#This Row],[ÜRÜN KODU]],'YMKODLARI '!$A$1:$K$348,3,0)," ")</f>
        <v xml:space="preserve"> </v>
      </c>
      <c r="I463" s="66" t="str">
        <f>IFERROR(VLOOKUP(Tablo5[[#This Row],[ÜRÜN KODU]],'YMKODLARI '!$A$1:$K$348,4,0)," ")</f>
        <v xml:space="preserve"> </v>
      </c>
      <c r="J463" s="63"/>
      <c r="K463" s="66" t="str">
        <f>IFERROR(VLOOKUP(Tablo5[[#This Row],[ÜRÜN KODU]],'YMKODLARI '!$A$1:$K$348,9,0)," ")</f>
        <v xml:space="preserve"> </v>
      </c>
      <c r="L463" s="63" t="str">
        <f>IFERROR(VLOOKUP(Tablo5[[#This Row],[BOYA KODU]],Tablo14[#All],4,0)," ")</f>
        <v xml:space="preserve"> </v>
      </c>
      <c r="M463" s="63" t="str">
        <f>IFERROR(VLOOKUP(Tablo5[[#This Row],[BOYA KODU]],Tablo14[#All],6,0)," ")</f>
        <v xml:space="preserve"> </v>
      </c>
      <c r="N463" s="63" t="str">
        <f t="shared" si="49"/>
        <v xml:space="preserve"> </v>
      </c>
      <c r="O463" s="66" t="str">
        <f>IFERROR(VLOOKUP(Tablo5[[#This Row],[ÜRÜN KODU]],'YMKODLARI '!$A$1:$K$348,8,0)," ")</f>
        <v xml:space="preserve"> </v>
      </c>
      <c r="P463" s="63" t="str">
        <f>IFERROR(VLOOKUP(Tablo5[[#This Row],[HAMMADDE KODU]],Tablo1[#All],3,0)," ")</f>
        <v xml:space="preserve"> </v>
      </c>
      <c r="Q463" s="63" t="str">
        <f>IFERROR(VLOOKUP(Tablo5[[#This Row],[HAMMADDE KODU]],Tablo1[#All],4,0)," ")</f>
        <v xml:space="preserve"> </v>
      </c>
      <c r="R463" s="66" t="str">
        <f>IFERROR(VLOOKUP(Tablo5[[#This Row],[ÜRÜN KODU]],'YMKODLARI '!$A$1:$K$348,5,0)," ")</f>
        <v xml:space="preserve"> </v>
      </c>
      <c r="S463" s="66" t="str">
        <f>IFERROR(VLOOKUP(Tablo5[[#This Row],[ÜRÜN KODU]],'YMKODLARI '!$A$1:$K$348,6,0)," ")</f>
        <v xml:space="preserve"> </v>
      </c>
      <c r="T463" s="63" t="str">
        <f>IFERROR(Tablo5[[#This Row],[YOLLUK HARİÇ BASKI GRAMI]]/Tablo5[[#This Row],[KALIP GÖZ ADEDİ]]," ")</f>
        <v xml:space="preserve"> </v>
      </c>
      <c r="U463" s="63" t="str">
        <f t="shared" si="51"/>
        <v xml:space="preserve"> </v>
      </c>
      <c r="V463" s="63"/>
      <c r="W463" s="63" t="str">
        <f t="shared" si="50"/>
        <v xml:space="preserve"> </v>
      </c>
      <c r="X463" s="13">
        <f t="shared" si="52"/>
        <v>24</v>
      </c>
      <c r="Y463" s="14">
        <f t="shared" si="53"/>
        <v>0</v>
      </c>
      <c r="Z463" s="63" t="str">
        <f t="shared" si="54"/>
        <v xml:space="preserve"> </v>
      </c>
      <c r="AA463" s="63" t="str">
        <f t="shared" si="55"/>
        <v xml:space="preserve"> </v>
      </c>
    </row>
    <row r="464" spans="3:27">
      <c r="C464" s="10" t="str">
        <f>IFERROR(VLOOKUP(Tablo5[[#This Row],[ÜRÜN KODU]],'YMKODLARI '!$A$1:$K$348,2,0)," ")</f>
        <v xml:space="preserve"> </v>
      </c>
      <c r="E464" s="63"/>
      <c r="H464" s="66" t="str">
        <f>IFERROR(VLOOKUP(Tablo5[[#This Row],[ÜRÜN KODU]],'YMKODLARI '!$A$1:$K$348,3,0)," ")</f>
        <v xml:space="preserve"> </v>
      </c>
      <c r="I464" s="66" t="str">
        <f>IFERROR(VLOOKUP(Tablo5[[#This Row],[ÜRÜN KODU]],'YMKODLARI '!$A$1:$K$348,4,0)," ")</f>
        <v xml:space="preserve"> </v>
      </c>
      <c r="J464" s="63"/>
      <c r="K464" s="66" t="str">
        <f>IFERROR(VLOOKUP(Tablo5[[#This Row],[ÜRÜN KODU]],'YMKODLARI '!$A$1:$K$348,9,0)," ")</f>
        <v xml:space="preserve"> </v>
      </c>
      <c r="L464" s="63" t="str">
        <f>IFERROR(VLOOKUP(Tablo5[[#This Row],[BOYA KODU]],Tablo14[#All],4,0)," ")</f>
        <v xml:space="preserve"> </v>
      </c>
      <c r="M464" s="63" t="str">
        <f>IFERROR(VLOOKUP(Tablo5[[#This Row],[BOYA KODU]],Tablo14[#All],6,0)," ")</f>
        <v xml:space="preserve"> </v>
      </c>
      <c r="N464" s="63" t="str">
        <f t="shared" si="49"/>
        <v xml:space="preserve"> </v>
      </c>
      <c r="O464" s="66" t="str">
        <f>IFERROR(VLOOKUP(Tablo5[[#This Row],[ÜRÜN KODU]],'YMKODLARI '!$A$1:$K$348,8,0)," ")</f>
        <v xml:space="preserve"> </v>
      </c>
      <c r="P464" s="63" t="str">
        <f>IFERROR(VLOOKUP(Tablo5[[#This Row],[HAMMADDE KODU]],Tablo1[#All],3,0)," ")</f>
        <v xml:space="preserve"> </v>
      </c>
      <c r="Q464" s="63" t="str">
        <f>IFERROR(VLOOKUP(Tablo5[[#This Row],[HAMMADDE KODU]],Tablo1[#All],4,0)," ")</f>
        <v xml:space="preserve"> </v>
      </c>
      <c r="R464" s="66" t="str">
        <f>IFERROR(VLOOKUP(Tablo5[[#This Row],[ÜRÜN KODU]],'YMKODLARI '!$A$1:$K$348,5,0)," ")</f>
        <v xml:space="preserve"> </v>
      </c>
      <c r="S464" s="66" t="str">
        <f>IFERROR(VLOOKUP(Tablo5[[#This Row],[ÜRÜN KODU]],'YMKODLARI '!$A$1:$K$348,6,0)," ")</f>
        <v xml:space="preserve"> </v>
      </c>
      <c r="T464" s="63" t="str">
        <f>IFERROR(Tablo5[[#This Row],[YOLLUK HARİÇ BASKI GRAMI]]/Tablo5[[#This Row],[KALIP GÖZ ADEDİ]]," ")</f>
        <v xml:space="preserve"> </v>
      </c>
      <c r="U464" s="63" t="str">
        <f t="shared" si="51"/>
        <v xml:space="preserve"> </v>
      </c>
      <c r="V464" s="63"/>
      <c r="W464" s="63" t="str">
        <f t="shared" si="50"/>
        <v xml:space="preserve"> </v>
      </c>
      <c r="X464" s="13">
        <f t="shared" si="52"/>
        <v>24</v>
      </c>
      <c r="Y464" s="14">
        <f t="shared" si="53"/>
        <v>0</v>
      </c>
      <c r="Z464" s="63" t="str">
        <f t="shared" si="54"/>
        <v xml:space="preserve"> </v>
      </c>
      <c r="AA464" s="63" t="str">
        <f t="shared" si="55"/>
        <v xml:space="preserve"> </v>
      </c>
    </row>
    <row r="465" spans="3:27">
      <c r="C465" s="10" t="str">
        <f>IFERROR(VLOOKUP(Tablo5[[#This Row],[ÜRÜN KODU]],'YMKODLARI '!$A$1:$K$348,2,0)," ")</f>
        <v xml:space="preserve"> </v>
      </c>
      <c r="E465" s="63"/>
      <c r="H465" s="66" t="str">
        <f>IFERROR(VLOOKUP(Tablo5[[#This Row],[ÜRÜN KODU]],'YMKODLARI '!$A$1:$K$348,3,0)," ")</f>
        <v xml:space="preserve"> </v>
      </c>
      <c r="I465" s="66" t="str">
        <f>IFERROR(VLOOKUP(Tablo5[[#This Row],[ÜRÜN KODU]],'YMKODLARI '!$A$1:$K$348,4,0)," ")</f>
        <v xml:space="preserve"> </v>
      </c>
      <c r="J465" s="63"/>
      <c r="K465" s="66" t="str">
        <f>IFERROR(VLOOKUP(Tablo5[[#This Row],[ÜRÜN KODU]],'YMKODLARI '!$A$1:$K$348,9,0)," ")</f>
        <v xml:space="preserve"> </v>
      </c>
      <c r="L465" s="63" t="str">
        <f>IFERROR(VLOOKUP(Tablo5[[#This Row],[BOYA KODU]],Tablo14[#All],4,0)," ")</f>
        <v xml:space="preserve"> </v>
      </c>
      <c r="M465" s="63" t="str">
        <f>IFERROR(VLOOKUP(Tablo5[[#This Row],[BOYA KODU]],Tablo14[#All],6,0)," ")</f>
        <v xml:space="preserve"> </v>
      </c>
      <c r="N465" s="63" t="str">
        <f t="shared" si="49"/>
        <v xml:space="preserve"> </v>
      </c>
      <c r="O465" s="66" t="str">
        <f>IFERROR(VLOOKUP(Tablo5[[#This Row],[ÜRÜN KODU]],'YMKODLARI '!$A$1:$K$348,8,0)," ")</f>
        <v xml:space="preserve"> </v>
      </c>
      <c r="P465" s="63" t="str">
        <f>IFERROR(VLOOKUP(Tablo5[[#This Row],[HAMMADDE KODU]],Tablo1[#All],3,0)," ")</f>
        <v xml:space="preserve"> </v>
      </c>
      <c r="Q465" s="63" t="str">
        <f>IFERROR(VLOOKUP(Tablo5[[#This Row],[HAMMADDE KODU]],Tablo1[#All],4,0)," ")</f>
        <v xml:space="preserve"> </v>
      </c>
      <c r="R465" s="66" t="str">
        <f>IFERROR(VLOOKUP(Tablo5[[#This Row],[ÜRÜN KODU]],'YMKODLARI '!$A$1:$K$348,5,0)," ")</f>
        <v xml:space="preserve"> </v>
      </c>
      <c r="S465" s="66" t="str">
        <f>IFERROR(VLOOKUP(Tablo5[[#This Row],[ÜRÜN KODU]],'YMKODLARI '!$A$1:$K$348,6,0)," ")</f>
        <v xml:space="preserve"> </v>
      </c>
      <c r="T465" s="63" t="str">
        <f>IFERROR(Tablo5[[#This Row],[YOLLUK HARİÇ BASKI GRAMI]]/Tablo5[[#This Row],[KALIP GÖZ ADEDİ]]," ")</f>
        <v xml:space="preserve"> </v>
      </c>
      <c r="U465" s="63" t="str">
        <f t="shared" si="51"/>
        <v xml:space="preserve"> </v>
      </c>
      <c r="V465" s="63"/>
      <c r="W465" s="63" t="str">
        <f t="shared" si="50"/>
        <v xml:space="preserve"> </v>
      </c>
      <c r="X465" s="13">
        <f t="shared" si="52"/>
        <v>24</v>
      </c>
      <c r="Y465" s="14">
        <f t="shared" si="53"/>
        <v>0</v>
      </c>
      <c r="Z465" s="63" t="str">
        <f t="shared" si="54"/>
        <v xml:space="preserve"> </v>
      </c>
      <c r="AA465" s="63" t="str">
        <f t="shared" si="55"/>
        <v xml:space="preserve"> </v>
      </c>
    </row>
    <row r="466" spans="3:27">
      <c r="C466" s="10" t="str">
        <f>IFERROR(VLOOKUP(Tablo5[[#This Row],[ÜRÜN KODU]],'YMKODLARI '!$A$1:$K$348,2,0)," ")</f>
        <v xml:space="preserve"> </v>
      </c>
      <c r="E466" s="63"/>
      <c r="H466" s="66" t="str">
        <f>IFERROR(VLOOKUP(Tablo5[[#This Row],[ÜRÜN KODU]],'YMKODLARI '!$A$1:$K$348,3,0)," ")</f>
        <v xml:space="preserve"> </v>
      </c>
      <c r="I466" s="66" t="str">
        <f>IFERROR(VLOOKUP(Tablo5[[#This Row],[ÜRÜN KODU]],'YMKODLARI '!$A$1:$K$348,4,0)," ")</f>
        <v xml:space="preserve"> </v>
      </c>
      <c r="J466" s="63"/>
      <c r="K466" s="66" t="str">
        <f>IFERROR(VLOOKUP(Tablo5[[#This Row],[ÜRÜN KODU]],'YMKODLARI '!$A$1:$K$348,9,0)," ")</f>
        <v xml:space="preserve"> </v>
      </c>
      <c r="L466" s="63" t="str">
        <f>IFERROR(VLOOKUP(Tablo5[[#This Row],[BOYA KODU]],Tablo14[#All],4,0)," ")</f>
        <v xml:space="preserve"> </v>
      </c>
      <c r="M466" s="63" t="str">
        <f>IFERROR(VLOOKUP(Tablo5[[#This Row],[BOYA KODU]],Tablo14[#All],6,0)," ")</f>
        <v xml:space="preserve"> </v>
      </c>
      <c r="N466" s="63" t="str">
        <f t="shared" si="49"/>
        <v xml:space="preserve"> </v>
      </c>
      <c r="O466" s="66" t="str">
        <f>IFERROR(VLOOKUP(Tablo5[[#This Row],[ÜRÜN KODU]],'YMKODLARI '!$A$1:$K$348,8,0)," ")</f>
        <v xml:space="preserve"> </v>
      </c>
      <c r="P466" s="63" t="str">
        <f>IFERROR(VLOOKUP(Tablo5[[#This Row],[HAMMADDE KODU]],Tablo1[#All],3,0)," ")</f>
        <v xml:space="preserve"> </v>
      </c>
      <c r="Q466" s="63" t="str">
        <f>IFERROR(VLOOKUP(Tablo5[[#This Row],[HAMMADDE KODU]],Tablo1[#All],4,0)," ")</f>
        <v xml:space="preserve"> </v>
      </c>
      <c r="R466" s="66" t="str">
        <f>IFERROR(VLOOKUP(Tablo5[[#This Row],[ÜRÜN KODU]],'YMKODLARI '!$A$1:$K$348,5,0)," ")</f>
        <v xml:space="preserve"> </v>
      </c>
      <c r="S466" s="66" t="str">
        <f>IFERROR(VLOOKUP(Tablo5[[#This Row],[ÜRÜN KODU]],'YMKODLARI '!$A$1:$K$348,6,0)," ")</f>
        <v xml:space="preserve"> </v>
      </c>
      <c r="T466" s="63" t="str">
        <f>IFERROR(Tablo5[[#This Row],[YOLLUK HARİÇ BASKI GRAMI]]/Tablo5[[#This Row],[KALIP GÖZ ADEDİ]]," ")</f>
        <v xml:space="preserve"> </v>
      </c>
      <c r="U466" s="63" t="str">
        <f t="shared" si="51"/>
        <v xml:space="preserve"> </v>
      </c>
      <c r="V466" s="63"/>
      <c r="W466" s="63" t="str">
        <f t="shared" si="50"/>
        <v xml:space="preserve"> </v>
      </c>
      <c r="X466" s="13">
        <f t="shared" si="52"/>
        <v>24</v>
      </c>
      <c r="Y466" s="14">
        <f t="shared" si="53"/>
        <v>0</v>
      </c>
      <c r="Z466" s="63" t="str">
        <f t="shared" si="54"/>
        <v xml:space="preserve"> </v>
      </c>
      <c r="AA466" s="63" t="str">
        <f t="shared" si="55"/>
        <v xml:space="preserve"> </v>
      </c>
    </row>
    <row r="467" spans="3:27">
      <c r="C467" s="10" t="str">
        <f>IFERROR(VLOOKUP(Tablo5[[#This Row],[ÜRÜN KODU]],'YMKODLARI '!$A$1:$K$348,2,0)," ")</f>
        <v xml:space="preserve"> </v>
      </c>
      <c r="E467" s="63"/>
      <c r="H467" s="66" t="str">
        <f>IFERROR(VLOOKUP(Tablo5[[#This Row],[ÜRÜN KODU]],'YMKODLARI '!$A$1:$K$348,3,0)," ")</f>
        <v xml:space="preserve"> </v>
      </c>
      <c r="I467" s="66" t="str">
        <f>IFERROR(VLOOKUP(Tablo5[[#This Row],[ÜRÜN KODU]],'YMKODLARI '!$A$1:$K$348,4,0)," ")</f>
        <v xml:space="preserve"> </v>
      </c>
      <c r="J467" s="63"/>
      <c r="K467" s="66" t="str">
        <f>IFERROR(VLOOKUP(Tablo5[[#This Row],[ÜRÜN KODU]],'YMKODLARI '!$A$1:$K$348,9,0)," ")</f>
        <v xml:space="preserve"> </v>
      </c>
      <c r="L467" s="63" t="str">
        <f>IFERROR(VLOOKUP(Tablo5[[#This Row],[BOYA KODU]],Tablo14[#All],4,0)," ")</f>
        <v xml:space="preserve"> </v>
      </c>
      <c r="M467" s="63" t="str">
        <f>IFERROR(VLOOKUP(Tablo5[[#This Row],[BOYA KODU]],Tablo14[#All],6,0)," ")</f>
        <v xml:space="preserve"> </v>
      </c>
      <c r="N467" s="63" t="str">
        <f t="shared" si="49"/>
        <v xml:space="preserve"> </v>
      </c>
      <c r="O467" s="66" t="str">
        <f>IFERROR(VLOOKUP(Tablo5[[#This Row],[ÜRÜN KODU]],'YMKODLARI '!$A$1:$K$348,8,0)," ")</f>
        <v xml:space="preserve"> </v>
      </c>
      <c r="P467" s="63" t="str">
        <f>IFERROR(VLOOKUP(Tablo5[[#This Row],[HAMMADDE KODU]],Tablo1[#All],3,0)," ")</f>
        <v xml:space="preserve"> </v>
      </c>
      <c r="Q467" s="63" t="str">
        <f>IFERROR(VLOOKUP(Tablo5[[#This Row],[HAMMADDE KODU]],Tablo1[#All],4,0)," ")</f>
        <v xml:space="preserve"> </v>
      </c>
      <c r="R467" s="66" t="str">
        <f>IFERROR(VLOOKUP(Tablo5[[#This Row],[ÜRÜN KODU]],'YMKODLARI '!$A$1:$K$348,5,0)," ")</f>
        <v xml:space="preserve"> </v>
      </c>
      <c r="S467" s="66" t="str">
        <f>IFERROR(VLOOKUP(Tablo5[[#This Row],[ÜRÜN KODU]],'YMKODLARI '!$A$1:$K$348,6,0)," ")</f>
        <v xml:space="preserve"> </v>
      </c>
      <c r="T467" s="63" t="str">
        <f>IFERROR(Tablo5[[#This Row],[YOLLUK HARİÇ BASKI GRAMI]]/Tablo5[[#This Row],[KALIP GÖZ ADEDİ]]," ")</f>
        <v xml:space="preserve"> </v>
      </c>
      <c r="U467" s="63" t="str">
        <f t="shared" si="51"/>
        <v xml:space="preserve"> </v>
      </c>
      <c r="V467" s="63"/>
      <c r="W467" s="63" t="str">
        <f t="shared" si="50"/>
        <v xml:space="preserve"> </v>
      </c>
      <c r="X467" s="13">
        <f t="shared" si="52"/>
        <v>24</v>
      </c>
      <c r="Y467" s="14">
        <f t="shared" si="53"/>
        <v>0</v>
      </c>
      <c r="Z467" s="63" t="str">
        <f t="shared" si="54"/>
        <v xml:space="preserve"> </v>
      </c>
      <c r="AA467" s="63" t="str">
        <f t="shared" si="55"/>
        <v xml:space="preserve"> </v>
      </c>
    </row>
    <row r="468" spans="3:27">
      <c r="C468" s="10" t="str">
        <f>IFERROR(VLOOKUP(Tablo5[[#This Row],[ÜRÜN KODU]],'YMKODLARI '!$A$1:$K$348,2,0)," ")</f>
        <v xml:space="preserve"> </v>
      </c>
      <c r="E468" s="63"/>
      <c r="H468" s="66" t="str">
        <f>IFERROR(VLOOKUP(Tablo5[[#This Row],[ÜRÜN KODU]],'YMKODLARI '!$A$1:$K$348,3,0)," ")</f>
        <v xml:space="preserve"> </v>
      </c>
      <c r="I468" s="66" t="str">
        <f>IFERROR(VLOOKUP(Tablo5[[#This Row],[ÜRÜN KODU]],'YMKODLARI '!$A$1:$K$348,4,0)," ")</f>
        <v xml:space="preserve"> </v>
      </c>
      <c r="J468" s="63"/>
      <c r="K468" s="66" t="str">
        <f>IFERROR(VLOOKUP(Tablo5[[#This Row],[ÜRÜN KODU]],'YMKODLARI '!$A$1:$K$348,9,0)," ")</f>
        <v xml:space="preserve"> </v>
      </c>
      <c r="L468" s="63" t="str">
        <f>IFERROR(VLOOKUP(Tablo5[[#This Row],[BOYA KODU]],Tablo14[#All],4,0)," ")</f>
        <v xml:space="preserve"> </v>
      </c>
      <c r="M468" s="63" t="str">
        <f>IFERROR(VLOOKUP(Tablo5[[#This Row],[BOYA KODU]],Tablo14[#All],6,0)," ")</f>
        <v xml:space="preserve"> </v>
      </c>
      <c r="N468" s="63" t="str">
        <f t="shared" si="49"/>
        <v xml:space="preserve"> </v>
      </c>
      <c r="O468" s="66" t="str">
        <f>IFERROR(VLOOKUP(Tablo5[[#This Row],[ÜRÜN KODU]],'YMKODLARI '!$A$1:$K$348,8,0)," ")</f>
        <v xml:space="preserve"> </v>
      </c>
      <c r="P468" s="63" t="str">
        <f>IFERROR(VLOOKUP(Tablo5[[#This Row],[HAMMADDE KODU]],Tablo1[#All],3,0)," ")</f>
        <v xml:space="preserve"> </v>
      </c>
      <c r="Q468" s="63" t="str">
        <f>IFERROR(VLOOKUP(Tablo5[[#This Row],[HAMMADDE KODU]],Tablo1[#All],4,0)," ")</f>
        <v xml:space="preserve"> </v>
      </c>
      <c r="R468" s="66" t="str">
        <f>IFERROR(VLOOKUP(Tablo5[[#This Row],[ÜRÜN KODU]],'YMKODLARI '!$A$1:$K$348,5,0)," ")</f>
        <v xml:space="preserve"> </v>
      </c>
      <c r="S468" s="66" t="str">
        <f>IFERROR(VLOOKUP(Tablo5[[#This Row],[ÜRÜN KODU]],'YMKODLARI '!$A$1:$K$348,6,0)," ")</f>
        <v xml:space="preserve"> </v>
      </c>
      <c r="T468" s="63" t="str">
        <f>IFERROR(Tablo5[[#This Row],[YOLLUK HARİÇ BASKI GRAMI]]/Tablo5[[#This Row],[KALIP GÖZ ADEDİ]]," ")</f>
        <v xml:space="preserve"> </v>
      </c>
      <c r="U468" s="63" t="str">
        <f t="shared" si="51"/>
        <v xml:space="preserve"> </v>
      </c>
      <c r="V468" s="63"/>
      <c r="W468" s="63" t="str">
        <f t="shared" si="50"/>
        <v xml:space="preserve"> </v>
      </c>
      <c r="X468" s="13">
        <f t="shared" si="52"/>
        <v>24</v>
      </c>
      <c r="Y468" s="14">
        <f t="shared" si="53"/>
        <v>0</v>
      </c>
      <c r="Z468" s="63" t="str">
        <f t="shared" si="54"/>
        <v xml:space="preserve"> </v>
      </c>
      <c r="AA468" s="63" t="str">
        <f t="shared" si="55"/>
        <v xml:space="preserve"> </v>
      </c>
    </row>
    <row r="469" spans="3:27">
      <c r="C469" s="10" t="str">
        <f>IFERROR(VLOOKUP(Tablo5[[#This Row],[ÜRÜN KODU]],'YMKODLARI '!$A$1:$K$348,2,0)," ")</f>
        <v xml:space="preserve"> </v>
      </c>
      <c r="E469" s="63"/>
      <c r="H469" s="66" t="str">
        <f>IFERROR(VLOOKUP(Tablo5[[#This Row],[ÜRÜN KODU]],'YMKODLARI '!$A$1:$K$348,3,0)," ")</f>
        <v xml:space="preserve"> </v>
      </c>
      <c r="I469" s="66" t="str">
        <f>IFERROR(VLOOKUP(Tablo5[[#This Row],[ÜRÜN KODU]],'YMKODLARI '!$A$1:$K$348,4,0)," ")</f>
        <v xml:space="preserve"> </v>
      </c>
      <c r="J469" s="63"/>
      <c r="K469" s="66" t="str">
        <f>IFERROR(VLOOKUP(Tablo5[[#This Row],[ÜRÜN KODU]],'YMKODLARI '!$A$1:$K$348,9,0)," ")</f>
        <v xml:space="preserve"> </v>
      </c>
      <c r="L469" s="63" t="str">
        <f>IFERROR(VLOOKUP(Tablo5[[#This Row],[BOYA KODU]],Tablo14[#All],4,0)," ")</f>
        <v xml:space="preserve"> </v>
      </c>
      <c r="M469" s="63" t="str">
        <f>IFERROR(VLOOKUP(Tablo5[[#This Row],[BOYA KODU]],Tablo14[#All],6,0)," ")</f>
        <v xml:space="preserve"> </v>
      </c>
      <c r="N469" s="63" t="str">
        <f t="shared" si="49"/>
        <v xml:space="preserve"> </v>
      </c>
      <c r="O469" s="66" t="str">
        <f>IFERROR(VLOOKUP(Tablo5[[#This Row],[ÜRÜN KODU]],'YMKODLARI '!$A$1:$K$348,8,0)," ")</f>
        <v xml:space="preserve"> </v>
      </c>
      <c r="P469" s="63" t="str">
        <f>IFERROR(VLOOKUP(Tablo5[[#This Row],[HAMMADDE KODU]],Tablo1[#All],3,0)," ")</f>
        <v xml:space="preserve"> </v>
      </c>
      <c r="Q469" s="63" t="str">
        <f>IFERROR(VLOOKUP(Tablo5[[#This Row],[HAMMADDE KODU]],Tablo1[#All],4,0)," ")</f>
        <v xml:space="preserve"> </v>
      </c>
      <c r="R469" s="66" t="str">
        <f>IFERROR(VLOOKUP(Tablo5[[#This Row],[ÜRÜN KODU]],'YMKODLARI '!$A$1:$K$348,5,0)," ")</f>
        <v xml:space="preserve"> </v>
      </c>
      <c r="S469" s="66" t="str">
        <f>IFERROR(VLOOKUP(Tablo5[[#This Row],[ÜRÜN KODU]],'YMKODLARI '!$A$1:$K$348,6,0)," ")</f>
        <v xml:space="preserve"> </v>
      </c>
      <c r="T469" s="63" t="str">
        <f>IFERROR(Tablo5[[#This Row],[YOLLUK HARİÇ BASKI GRAMI]]/Tablo5[[#This Row],[KALIP GÖZ ADEDİ]]," ")</f>
        <v xml:space="preserve"> </v>
      </c>
      <c r="U469" s="63" t="str">
        <f t="shared" si="51"/>
        <v xml:space="preserve"> </v>
      </c>
      <c r="V469" s="63"/>
      <c r="W469" s="63" t="str">
        <f t="shared" si="50"/>
        <v xml:space="preserve"> </v>
      </c>
      <c r="X469" s="13">
        <f t="shared" si="52"/>
        <v>24</v>
      </c>
      <c r="Y469" s="14">
        <f t="shared" si="53"/>
        <v>0</v>
      </c>
      <c r="Z469" s="63" t="str">
        <f t="shared" si="54"/>
        <v xml:space="preserve"> </v>
      </c>
      <c r="AA469" s="63" t="str">
        <f t="shared" si="55"/>
        <v xml:space="preserve"> </v>
      </c>
    </row>
    <row r="470" spans="3:27">
      <c r="C470" s="10" t="str">
        <f>IFERROR(VLOOKUP(Tablo5[[#This Row],[ÜRÜN KODU]],'YMKODLARI '!$A$1:$K$348,2,0)," ")</f>
        <v xml:space="preserve"> </v>
      </c>
      <c r="E470" s="63"/>
      <c r="H470" s="66" t="str">
        <f>IFERROR(VLOOKUP(Tablo5[[#This Row],[ÜRÜN KODU]],'YMKODLARI '!$A$1:$K$348,3,0)," ")</f>
        <v xml:space="preserve"> </v>
      </c>
      <c r="I470" s="66" t="str">
        <f>IFERROR(VLOOKUP(Tablo5[[#This Row],[ÜRÜN KODU]],'YMKODLARI '!$A$1:$K$348,4,0)," ")</f>
        <v xml:space="preserve"> </v>
      </c>
      <c r="J470" s="63"/>
      <c r="K470" s="66" t="str">
        <f>IFERROR(VLOOKUP(Tablo5[[#This Row],[ÜRÜN KODU]],'YMKODLARI '!$A$1:$K$348,9,0)," ")</f>
        <v xml:space="preserve"> </v>
      </c>
      <c r="L470" s="63" t="str">
        <f>IFERROR(VLOOKUP(Tablo5[[#This Row],[BOYA KODU]],Tablo14[#All],4,0)," ")</f>
        <v xml:space="preserve"> </v>
      </c>
      <c r="M470" s="63" t="str">
        <f>IFERROR(VLOOKUP(Tablo5[[#This Row],[BOYA KODU]],Tablo14[#All],6,0)," ")</f>
        <v xml:space="preserve"> </v>
      </c>
      <c r="N470" s="63" t="str">
        <f t="shared" si="49"/>
        <v xml:space="preserve"> </v>
      </c>
      <c r="O470" s="66" t="str">
        <f>IFERROR(VLOOKUP(Tablo5[[#This Row],[ÜRÜN KODU]],'YMKODLARI '!$A$1:$K$348,8,0)," ")</f>
        <v xml:space="preserve"> </v>
      </c>
      <c r="P470" s="63" t="str">
        <f>IFERROR(VLOOKUP(Tablo5[[#This Row],[HAMMADDE KODU]],Tablo1[#All],3,0)," ")</f>
        <v xml:space="preserve"> </v>
      </c>
      <c r="Q470" s="63" t="str">
        <f>IFERROR(VLOOKUP(Tablo5[[#This Row],[HAMMADDE KODU]],Tablo1[#All],4,0)," ")</f>
        <v xml:space="preserve"> </v>
      </c>
      <c r="R470" s="66" t="str">
        <f>IFERROR(VLOOKUP(Tablo5[[#This Row],[ÜRÜN KODU]],'YMKODLARI '!$A$1:$K$348,5,0)," ")</f>
        <v xml:space="preserve"> </v>
      </c>
      <c r="S470" s="66" t="str">
        <f>IFERROR(VLOOKUP(Tablo5[[#This Row],[ÜRÜN KODU]],'YMKODLARI '!$A$1:$K$348,6,0)," ")</f>
        <v xml:space="preserve"> </v>
      </c>
      <c r="T470" s="63" t="str">
        <f>IFERROR(Tablo5[[#This Row],[YOLLUK HARİÇ BASKI GRAMI]]/Tablo5[[#This Row],[KALIP GÖZ ADEDİ]]," ")</f>
        <v xml:space="preserve"> </v>
      </c>
      <c r="U470" s="63" t="str">
        <f t="shared" si="51"/>
        <v xml:space="preserve"> </v>
      </c>
      <c r="V470" s="63"/>
      <c r="W470" s="63" t="str">
        <f t="shared" si="50"/>
        <v xml:space="preserve"> </v>
      </c>
      <c r="X470" s="13">
        <f t="shared" si="52"/>
        <v>24</v>
      </c>
      <c r="Y470" s="14">
        <f t="shared" si="53"/>
        <v>0</v>
      </c>
      <c r="Z470" s="63" t="str">
        <f t="shared" si="54"/>
        <v xml:space="preserve"> </v>
      </c>
      <c r="AA470" s="63" t="str">
        <f t="shared" si="55"/>
        <v xml:space="preserve"> </v>
      </c>
    </row>
    <row r="471" spans="3:27">
      <c r="C471" s="10" t="str">
        <f>IFERROR(VLOOKUP(Tablo5[[#This Row],[ÜRÜN KODU]],'YMKODLARI '!$A$1:$K$348,2,0)," ")</f>
        <v xml:space="preserve"> </v>
      </c>
      <c r="E471" s="63"/>
      <c r="H471" s="66" t="str">
        <f>IFERROR(VLOOKUP(Tablo5[[#This Row],[ÜRÜN KODU]],'YMKODLARI '!$A$1:$K$348,3,0)," ")</f>
        <v xml:space="preserve"> </v>
      </c>
      <c r="I471" s="66" t="str">
        <f>IFERROR(VLOOKUP(Tablo5[[#This Row],[ÜRÜN KODU]],'YMKODLARI '!$A$1:$K$348,4,0)," ")</f>
        <v xml:space="preserve"> </v>
      </c>
      <c r="J471" s="63"/>
      <c r="K471" s="66" t="str">
        <f>IFERROR(VLOOKUP(Tablo5[[#This Row],[ÜRÜN KODU]],'YMKODLARI '!$A$1:$K$348,9,0)," ")</f>
        <v xml:space="preserve"> </v>
      </c>
      <c r="L471" s="63" t="str">
        <f>IFERROR(VLOOKUP(Tablo5[[#This Row],[BOYA KODU]],Tablo14[#All],4,0)," ")</f>
        <v xml:space="preserve"> </v>
      </c>
      <c r="M471" s="63" t="str">
        <f>IFERROR(VLOOKUP(Tablo5[[#This Row],[BOYA KODU]],Tablo14[#All],6,0)," ")</f>
        <v xml:space="preserve"> </v>
      </c>
      <c r="N471" s="63" t="str">
        <f t="shared" si="49"/>
        <v xml:space="preserve"> </v>
      </c>
      <c r="O471" s="66" t="str">
        <f>IFERROR(VLOOKUP(Tablo5[[#This Row],[ÜRÜN KODU]],'YMKODLARI '!$A$1:$K$348,8,0)," ")</f>
        <v xml:space="preserve"> </v>
      </c>
      <c r="P471" s="63" t="str">
        <f>IFERROR(VLOOKUP(Tablo5[[#This Row],[HAMMADDE KODU]],Tablo1[#All],3,0)," ")</f>
        <v xml:space="preserve"> </v>
      </c>
      <c r="Q471" s="63" t="str">
        <f>IFERROR(VLOOKUP(Tablo5[[#This Row],[HAMMADDE KODU]],Tablo1[#All],4,0)," ")</f>
        <v xml:space="preserve"> </v>
      </c>
      <c r="R471" s="66" t="str">
        <f>IFERROR(VLOOKUP(Tablo5[[#This Row],[ÜRÜN KODU]],'YMKODLARI '!$A$1:$K$348,5,0)," ")</f>
        <v xml:space="preserve"> </v>
      </c>
      <c r="S471" s="66" t="str">
        <f>IFERROR(VLOOKUP(Tablo5[[#This Row],[ÜRÜN KODU]],'YMKODLARI '!$A$1:$K$348,6,0)," ")</f>
        <v xml:space="preserve"> </v>
      </c>
      <c r="T471" s="63" t="str">
        <f>IFERROR(Tablo5[[#This Row],[YOLLUK HARİÇ BASKI GRAMI]]/Tablo5[[#This Row],[KALIP GÖZ ADEDİ]]," ")</f>
        <v xml:space="preserve"> </v>
      </c>
      <c r="U471" s="63" t="str">
        <f t="shared" si="51"/>
        <v xml:space="preserve"> </v>
      </c>
      <c r="V471" s="63"/>
      <c r="W471" s="63" t="str">
        <f t="shared" si="50"/>
        <v xml:space="preserve"> </v>
      </c>
      <c r="X471" s="13">
        <f t="shared" si="52"/>
        <v>24</v>
      </c>
      <c r="Y471" s="14">
        <f t="shared" si="53"/>
        <v>0</v>
      </c>
      <c r="Z471" s="63" t="str">
        <f t="shared" si="54"/>
        <v xml:space="preserve"> </v>
      </c>
      <c r="AA471" s="63" t="str">
        <f t="shared" si="55"/>
        <v xml:space="preserve"> </v>
      </c>
    </row>
    <row r="472" spans="3:27">
      <c r="C472" s="10" t="str">
        <f>IFERROR(VLOOKUP(Tablo5[[#This Row],[ÜRÜN KODU]],'YMKODLARI '!$A$1:$K$348,2,0)," ")</f>
        <v xml:space="preserve"> </v>
      </c>
      <c r="E472" s="63"/>
      <c r="H472" s="66" t="str">
        <f>IFERROR(VLOOKUP(Tablo5[[#This Row],[ÜRÜN KODU]],'YMKODLARI '!$A$1:$K$348,3,0)," ")</f>
        <v xml:space="preserve"> </v>
      </c>
      <c r="I472" s="66" t="str">
        <f>IFERROR(VLOOKUP(Tablo5[[#This Row],[ÜRÜN KODU]],'YMKODLARI '!$A$1:$K$348,4,0)," ")</f>
        <v xml:space="preserve"> </v>
      </c>
      <c r="J472" s="63"/>
      <c r="K472" s="66" t="str">
        <f>IFERROR(VLOOKUP(Tablo5[[#This Row],[ÜRÜN KODU]],'YMKODLARI '!$A$1:$K$348,9,0)," ")</f>
        <v xml:space="preserve"> </v>
      </c>
      <c r="L472" s="63" t="str">
        <f>IFERROR(VLOOKUP(Tablo5[[#This Row],[BOYA KODU]],Tablo14[#All],4,0)," ")</f>
        <v xml:space="preserve"> </v>
      </c>
      <c r="M472" s="63" t="str">
        <f>IFERROR(VLOOKUP(Tablo5[[#This Row],[BOYA KODU]],Tablo14[#All],6,0)," ")</f>
        <v xml:space="preserve"> </v>
      </c>
      <c r="N472" s="63" t="str">
        <f t="shared" si="49"/>
        <v xml:space="preserve"> </v>
      </c>
      <c r="O472" s="66" t="str">
        <f>IFERROR(VLOOKUP(Tablo5[[#This Row],[ÜRÜN KODU]],'YMKODLARI '!$A$1:$K$348,8,0)," ")</f>
        <v xml:space="preserve"> </v>
      </c>
      <c r="P472" s="63" t="str">
        <f>IFERROR(VLOOKUP(Tablo5[[#This Row],[HAMMADDE KODU]],Tablo1[#All],3,0)," ")</f>
        <v xml:space="preserve"> </v>
      </c>
      <c r="Q472" s="63" t="str">
        <f>IFERROR(VLOOKUP(Tablo5[[#This Row],[HAMMADDE KODU]],Tablo1[#All],4,0)," ")</f>
        <v xml:space="preserve"> </v>
      </c>
      <c r="R472" s="66" t="str">
        <f>IFERROR(VLOOKUP(Tablo5[[#This Row],[ÜRÜN KODU]],'YMKODLARI '!$A$1:$K$348,5,0)," ")</f>
        <v xml:space="preserve"> </v>
      </c>
      <c r="S472" s="66" t="str">
        <f>IFERROR(VLOOKUP(Tablo5[[#This Row],[ÜRÜN KODU]],'YMKODLARI '!$A$1:$K$348,6,0)," ")</f>
        <v xml:space="preserve"> </v>
      </c>
      <c r="T472" s="63" t="str">
        <f>IFERROR(Tablo5[[#This Row],[YOLLUK HARİÇ BASKI GRAMI]]/Tablo5[[#This Row],[KALIP GÖZ ADEDİ]]," ")</f>
        <v xml:space="preserve"> </v>
      </c>
      <c r="U472" s="63" t="str">
        <f t="shared" si="51"/>
        <v xml:space="preserve"> </v>
      </c>
      <c r="V472" s="63"/>
      <c r="W472" s="63" t="str">
        <f t="shared" si="50"/>
        <v xml:space="preserve"> </v>
      </c>
      <c r="X472" s="13">
        <f t="shared" si="52"/>
        <v>24</v>
      </c>
      <c r="Y472" s="14">
        <f t="shared" si="53"/>
        <v>0</v>
      </c>
      <c r="Z472" s="63" t="str">
        <f t="shared" si="54"/>
        <v xml:space="preserve"> </v>
      </c>
      <c r="AA472" s="63" t="str">
        <f t="shared" si="55"/>
        <v xml:space="preserve"> </v>
      </c>
    </row>
    <row r="473" spans="3:27">
      <c r="C473" s="10" t="str">
        <f>IFERROR(VLOOKUP(Tablo5[[#This Row],[ÜRÜN KODU]],'YMKODLARI '!$A$1:$K$348,2,0)," ")</f>
        <v xml:space="preserve"> </v>
      </c>
      <c r="E473" s="63"/>
      <c r="H473" s="66" t="str">
        <f>IFERROR(VLOOKUP(Tablo5[[#This Row],[ÜRÜN KODU]],'YMKODLARI '!$A$1:$K$348,3,0)," ")</f>
        <v xml:space="preserve"> </v>
      </c>
      <c r="I473" s="66" t="str">
        <f>IFERROR(VLOOKUP(Tablo5[[#This Row],[ÜRÜN KODU]],'YMKODLARI '!$A$1:$K$348,4,0)," ")</f>
        <v xml:space="preserve"> </v>
      </c>
      <c r="J473" s="63"/>
      <c r="K473" s="66" t="str">
        <f>IFERROR(VLOOKUP(Tablo5[[#This Row],[ÜRÜN KODU]],'YMKODLARI '!$A$1:$K$348,9,0)," ")</f>
        <v xml:space="preserve"> </v>
      </c>
      <c r="L473" s="63" t="str">
        <f>IFERROR(VLOOKUP(Tablo5[[#This Row],[BOYA KODU]],Tablo14[#All],4,0)," ")</f>
        <v xml:space="preserve"> </v>
      </c>
      <c r="M473" s="63" t="str">
        <f>IFERROR(VLOOKUP(Tablo5[[#This Row],[BOYA KODU]],Tablo14[#All],6,0)," ")</f>
        <v xml:space="preserve"> </v>
      </c>
      <c r="N473" s="63" t="str">
        <f t="shared" si="49"/>
        <v xml:space="preserve"> </v>
      </c>
      <c r="O473" s="66" t="str">
        <f>IFERROR(VLOOKUP(Tablo5[[#This Row],[ÜRÜN KODU]],'YMKODLARI '!$A$1:$K$348,8,0)," ")</f>
        <v xml:space="preserve"> </v>
      </c>
      <c r="P473" s="63" t="str">
        <f>IFERROR(VLOOKUP(Tablo5[[#This Row],[HAMMADDE KODU]],Tablo1[#All],3,0)," ")</f>
        <v xml:space="preserve"> </v>
      </c>
      <c r="Q473" s="63" t="str">
        <f>IFERROR(VLOOKUP(Tablo5[[#This Row],[HAMMADDE KODU]],Tablo1[#All],4,0)," ")</f>
        <v xml:space="preserve"> </v>
      </c>
      <c r="R473" s="66" t="str">
        <f>IFERROR(VLOOKUP(Tablo5[[#This Row],[ÜRÜN KODU]],'YMKODLARI '!$A$1:$K$348,5,0)," ")</f>
        <v xml:space="preserve"> </v>
      </c>
      <c r="S473" s="66" t="str">
        <f>IFERROR(VLOOKUP(Tablo5[[#This Row],[ÜRÜN KODU]],'YMKODLARI '!$A$1:$K$348,6,0)," ")</f>
        <v xml:space="preserve"> </v>
      </c>
      <c r="T473" s="63" t="str">
        <f>IFERROR(Tablo5[[#This Row],[YOLLUK HARİÇ BASKI GRAMI]]/Tablo5[[#This Row],[KALIP GÖZ ADEDİ]]," ")</f>
        <v xml:space="preserve"> </v>
      </c>
      <c r="U473" s="63" t="str">
        <f t="shared" si="51"/>
        <v xml:space="preserve"> </v>
      </c>
      <c r="V473" s="63"/>
      <c r="W473" s="63" t="str">
        <f t="shared" si="50"/>
        <v xml:space="preserve"> </v>
      </c>
      <c r="X473" s="13">
        <f t="shared" si="52"/>
        <v>24</v>
      </c>
      <c r="Y473" s="14">
        <f t="shared" si="53"/>
        <v>0</v>
      </c>
      <c r="Z473" s="63" t="str">
        <f t="shared" si="54"/>
        <v xml:space="preserve"> </v>
      </c>
      <c r="AA473" s="63" t="str">
        <f t="shared" si="55"/>
        <v xml:space="preserve"> </v>
      </c>
    </row>
    <row r="474" spans="3:27">
      <c r="C474" s="10" t="str">
        <f>IFERROR(VLOOKUP(Tablo5[[#This Row],[ÜRÜN KODU]],'YMKODLARI '!$A$1:$K$348,2,0)," ")</f>
        <v xml:space="preserve"> </v>
      </c>
      <c r="E474" s="63"/>
      <c r="H474" s="66" t="str">
        <f>IFERROR(VLOOKUP(Tablo5[[#This Row],[ÜRÜN KODU]],'YMKODLARI '!$A$1:$K$348,3,0)," ")</f>
        <v xml:space="preserve"> </v>
      </c>
      <c r="I474" s="66" t="str">
        <f>IFERROR(VLOOKUP(Tablo5[[#This Row],[ÜRÜN KODU]],'YMKODLARI '!$A$1:$K$348,4,0)," ")</f>
        <v xml:space="preserve"> </v>
      </c>
      <c r="J474" s="63"/>
      <c r="K474" s="66" t="str">
        <f>IFERROR(VLOOKUP(Tablo5[[#This Row],[ÜRÜN KODU]],'YMKODLARI '!$A$1:$K$348,9,0)," ")</f>
        <v xml:space="preserve"> </v>
      </c>
      <c r="L474" s="63" t="str">
        <f>IFERROR(VLOOKUP(Tablo5[[#This Row],[BOYA KODU]],Tablo14[#All],4,0)," ")</f>
        <v xml:space="preserve"> </v>
      </c>
      <c r="M474" s="63" t="str">
        <f>IFERROR(VLOOKUP(Tablo5[[#This Row],[BOYA KODU]],Tablo14[#All],6,0)," ")</f>
        <v xml:space="preserve"> </v>
      </c>
      <c r="N474" s="63" t="str">
        <f t="shared" si="49"/>
        <v xml:space="preserve"> </v>
      </c>
      <c r="O474" s="66" t="str">
        <f>IFERROR(VLOOKUP(Tablo5[[#This Row],[ÜRÜN KODU]],'YMKODLARI '!$A$1:$K$348,8,0)," ")</f>
        <v xml:space="preserve"> </v>
      </c>
      <c r="P474" s="63" t="str">
        <f>IFERROR(VLOOKUP(Tablo5[[#This Row],[HAMMADDE KODU]],Tablo1[#All],3,0)," ")</f>
        <v xml:space="preserve"> </v>
      </c>
      <c r="Q474" s="63" t="str">
        <f>IFERROR(VLOOKUP(Tablo5[[#This Row],[HAMMADDE KODU]],Tablo1[#All],4,0)," ")</f>
        <v xml:space="preserve"> </v>
      </c>
      <c r="R474" s="66" t="str">
        <f>IFERROR(VLOOKUP(Tablo5[[#This Row],[ÜRÜN KODU]],'YMKODLARI '!$A$1:$K$348,5,0)," ")</f>
        <v xml:space="preserve"> </v>
      </c>
      <c r="S474" s="66" t="str">
        <f>IFERROR(VLOOKUP(Tablo5[[#This Row],[ÜRÜN KODU]],'YMKODLARI '!$A$1:$K$348,6,0)," ")</f>
        <v xml:space="preserve"> </v>
      </c>
      <c r="T474" s="63" t="str">
        <f>IFERROR(Tablo5[[#This Row],[YOLLUK HARİÇ BASKI GRAMI]]/Tablo5[[#This Row],[KALIP GÖZ ADEDİ]]," ")</f>
        <v xml:space="preserve"> </v>
      </c>
      <c r="U474" s="63" t="str">
        <f t="shared" si="51"/>
        <v xml:space="preserve"> </v>
      </c>
      <c r="V474" s="63"/>
      <c r="W474" s="63" t="str">
        <f t="shared" si="50"/>
        <v xml:space="preserve"> </v>
      </c>
      <c r="X474" s="13">
        <f t="shared" si="52"/>
        <v>24</v>
      </c>
      <c r="Y474" s="14">
        <f t="shared" si="53"/>
        <v>0</v>
      </c>
      <c r="Z474" s="63" t="str">
        <f t="shared" si="54"/>
        <v xml:space="preserve"> </v>
      </c>
      <c r="AA474" s="63" t="str">
        <f t="shared" si="55"/>
        <v xml:space="preserve"> </v>
      </c>
    </row>
    <row r="475" spans="3:27">
      <c r="C475" s="10" t="str">
        <f>IFERROR(VLOOKUP(Tablo5[[#This Row],[ÜRÜN KODU]],'YMKODLARI '!$A$1:$K$348,2,0)," ")</f>
        <v xml:space="preserve"> </v>
      </c>
      <c r="E475" s="63"/>
      <c r="H475" s="66" t="str">
        <f>IFERROR(VLOOKUP(Tablo5[[#This Row],[ÜRÜN KODU]],'YMKODLARI '!$A$1:$K$348,3,0)," ")</f>
        <v xml:space="preserve"> </v>
      </c>
      <c r="I475" s="66" t="str">
        <f>IFERROR(VLOOKUP(Tablo5[[#This Row],[ÜRÜN KODU]],'YMKODLARI '!$A$1:$K$348,4,0)," ")</f>
        <v xml:space="preserve"> </v>
      </c>
      <c r="J475" s="63"/>
      <c r="K475" s="66" t="str">
        <f>IFERROR(VLOOKUP(Tablo5[[#This Row],[ÜRÜN KODU]],'YMKODLARI '!$A$1:$K$348,9,0)," ")</f>
        <v xml:space="preserve"> </v>
      </c>
      <c r="L475" s="63" t="str">
        <f>IFERROR(VLOOKUP(Tablo5[[#This Row],[BOYA KODU]],Tablo14[#All],4,0)," ")</f>
        <v xml:space="preserve"> </v>
      </c>
      <c r="M475" s="63" t="str">
        <f>IFERROR(VLOOKUP(Tablo5[[#This Row],[BOYA KODU]],Tablo14[#All],6,0)," ")</f>
        <v xml:space="preserve"> </v>
      </c>
      <c r="N475" s="63" t="str">
        <f t="shared" si="49"/>
        <v xml:space="preserve"> </v>
      </c>
      <c r="O475" s="66" t="str">
        <f>IFERROR(VLOOKUP(Tablo5[[#This Row],[ÜRÜN KODU]],'YMKODLARI '!$A$1:$K$348,8,0)," ")</f>
        <v xml:space="preserve"> </v>
      </c>
      <c r="P475" s="63" t="str">
        <f>IFERROR(VLOOKUP(Tablo5[[#This Row],[HAMMADDE KODU]],Tablo1[#All],3,0)," ")</f>
        <v xml:space="preserve"> </v>
      </c>
      <c r="Q475" s="63" t="str">
        <f>IFERROR(VLOOKUP(Tablo5[[#This Row],[HAMMADDE KODU]],Tablo1[#All],4,0)," ")</f>
        <v xml:space="preserve"> </v>
      </c>
      <c r="R475" s="66" t="str">
        <f>IFERROR(VLOOKUP(Tablo5[[#This Row],[ÜRÜN KODU]],'YMKODLARI '!$A$1:$K$348,5,0)," ")</f>
        <v xml:space="preserve"> </v>
      </c>
      <c r="S475" s="66" t="str">
        <f>IFERROR(VLOOKUP(Tablo5[[#This Row],[ÜRÜN KODU]],'YMKODLARI '!$A$1:$K$348,6,0)," ")</f>
        <v xml:space="preserve"> </v>
      </c>
      <c r="T475" s="63" t="str">
        <f>IFERROR(Tablo5[[#This Row],[YOLLUK HARİÇ BASKI GRAMI]]/Tablo5[[#This Row],[KALIP GÖZ ADEDİ]]," ")</f>
        <v xml:space="preserve"> </v>
      </c>
      <c r="U475" s="63" t="str">
        <f t="shared" si="51"/>
        <v xml:space="preserve"> </v>
      </c>
      <c r="V475" s="63"/>
      <c r="W475" s="63" t="str">
        <f t="shared" si="50"/>
        <v xml:space="preserve"> </v>
      </c>
      <c r="X475" s="13">
        <f t="shared" si="52"/>
        <v>24</v>
      </c>
      <c r="Y475" s="14">
        <f t="shared" si="53"/>
        <v>0</v>
      </c>
      <c r="Z475" s="63" t="str">
        <f t="shared" si="54"/>
        <v xml:space="preserve"> </v>
      </c>
      <c r="AA475" s="63" t="str">
        <f t="shared" si="55"/>
        <v xml:space="preserve"> </v>
      </c>
    </row>
    <row r="476" spans="3:27">
      <c r="C476" s="10" t="str">
        <f>IFERROR(VLOOKUP(Tablo5[[#This Row],[ÜRÜN KODU]],'YMKODLARI '!$A$1:$K$348,2,0)," ")</f>
        <v xml:space="preserve"> </v>
      </c>
      <c r="E476" s="63"/>
      <c r="H476" s="66" t="str">
        <f>IFERROR(VLOOKUP(Tablo5[[#This Row],[ÜRÜN KODU]],'YMKODLARI '!$A$1:$K$348,3,0)," ")</f>
        <v xml:space="preserve"> </v>
      </c>
      <c r="I476" s="66" t="str">
        <f>IFERROR(VLOOKUP(Tablo5[[#This Row],[ÜRÜN KODU]],'YMKODLARI '!$A$1:$K$348,4,0)," ")</f>
        <v xml:space="preserve"> </v>
      </c>
      <c r="J476" s="63"/>
      <c r="K476" s="66" t="str">
        <f>IFERROR(VLOOKUP(Tablo5[[#This Row],[ÜRÜN KODU]],'YMKODLARI '!$A$1:$K$348,9,0)," ")</f>
        <v xml:space="preserve"> </v>
      </c>
      <c r="L476" s="63" t="str">
        <f>IFERROR(VLOOKUP(Tablo5[[#This Row],[BOYA KODU]],Tablo14[#All],4,0)," ")</f>
        <v xml:space="preserve"> </v>
      </c>
      <c r="M476" s="63" t="str">
        <f>IFERROR(VLOOKUP(Tablo5[[#This Row],[BOYA KODU]],Tablo14[#All],6,0)," ")</f>
        <v xml:space="preserve"> </v>
      </c>
      <c r="N476" s="63" t="str">
        <f t="shared" si="49"/>
        <v xml:space="preserve"> </v>
      </c>
      <c r="O476" s="66" t="str">
        <f>IFERROR(VLOOKUP(Tablo5[[#This Row],[ÜRÜN KODU]],'YMKODLARI '!$A$1:$K$348,8,0)," ")</f>
        <v xml:space="preserve"> </v>
      </c>
      <c r="P476" s="63" t="str">
        <f>IFERROR(VLOOKUP(Tablo5[[#This Row],[HAMMADDE KODU]],Tablo1[#All],3,0)," ")</f>
        <v xml:space="preserve"> </v>
      </c>
      <c r="Q476" s="63" t="str">
        <f>IFERROR(VLOOKUP(Tablo5[[#This Row],[HAMMADDE KODU]],Tablo1[#All],4,0)," ")</f>
        <v xml:space="preserve"> </v>
      </c>
      <c r="R476" s="66" t="str">
        <f>IFERROR(VLOOKUP(Tablo5[[#This Row],[ÜRÜN KODU]],'YMKODLARI '!$A$1:$K$348,5,0)," ")</f>
        <v xml:space="preserve"> </v>
      </c>
      <c r="S476" s="66" t="str">
        <f>IFERROR(VLOOKUP(Tablo5[[#This Row],[ÜRÜN KODU]],'YMKODLARI '!$A$1:$K$348,6,0)," ")</f>
        <v xml:space="preserve"> </v>
      </c>
      <c r="T476" s="63" t="str">
        <f>IFERROR(Tablo5[[#This Row],[YOLLUK HARİÇ BASKI GRAMI]]/Tablo5[[#This Row],[KALIP GÖZ ADEDİ]]," ")</f>
        <v xml:space="preserve"> </v>
      </c>
      <c r="U476" s="63" t="str">
        <f t="shared" si="51"/>
        <v xml:space="preserve"> </v>
      </c>
      <c r="V476" s="63"/>
      <c r="W476" s="63" t="str">
        <f t="shared" si="50"/>
        <v xml:space="preserve"> </v>
      </c>
      <c r="X476" s="13">
        <f t="shared" si="52"/>
        <v>24</v>
      </c>
      <c r="Y476" s="14">
        <f t="shared" si="53"/>
        <v>0</v>
      </c>
      <c r="Z476" s="63" t="str">
        <f t="shared" si="54"/>
        <v xml:space="preserve"> </v>
      </c>
      <c r="AA476" s="63" t="str">
        <f t="shared" si="55"/>
        <v xml:space="preserve"> </v>
      </c>
    </row>
    <row r="477" spans="3:27">
      <c r="C477" s="10" t="str">
        <f>IFERROR(VLOOKUP(Tablo5[[#This Row],[ÜRÜN KODU]],'YMKODLARI '!$A$1:$K$348,2,0)," ")</f>
        <v xml:space="preserve"> </v>
      </c>
      <c r="E477" s="63"/>
      <c r="H477" s="66" t="str">
        <f>IFERROR(VLOOKUP(Tablo5[[#This Row],[ÜRÜN KODU]],'YMKODLARI '!$A$1:$K$348,3,0)," ")</f>
        <v xml:space="preserve"> </v>
      </c>
      <c r="I477" s="66" t="str">
        <f>IFERROR(VLOOKUP(Tablo5[[#This Row],[ÜRÜN KODU]],'YMKODLARI '!$A$1:$K$348,4,0)," ")</f>
        <v xml:space="preserve"> </v>
      </c>
      <c r="J477" s="63"/>
      <c r="K477" s="66" t="str">
        <f>IFERROR(VLOOKUP(Tablo5[[#This Row],[ÜRÜN KODU]],'YMKODLARI '!$A$1:$K$348,9,0)," ")</f>
        <v xml:space="preserve"> </v>
      </c>
      <c r="L477" s="63" t="str">
        <f>IFERROR(VLOOKUP(Tablo5[[#This Row],[BOYA KODU]],Tablo14[#All],4,0)," ")</f>
        <v xml:space="preserve"> </v>
      </c>
      <c r="M477" s="63" t="str">
        <f>IFERROR(VLOOKUP(Tablo5[[#This Row],[BOYA KODU]],Tablo14[#All],6,0)," ")</f>
        <v xml:space="preserve"> </v>
      </c>
      <c r="N477" s="63" t="str">
        <f t="shared" si="49"/>
        <v xml:space="preserve"> </v>
      </c>
      <c r="O477" s="66" t="str">
        <f>IFERROR(VLOOKUP(Tablo5[[#This Row],[ÜRÜN KODU]],'YMKODLARI '!$A$1:$K$348,8,0)," ")</f>
        <v xml:space="preserve"> </v>
      </c>
      <c r="P477" s="63" t="str">
        <f>IFERROR(VLOOKUP(Tablo5[[#This Row],[HAMMADDE KODU]],Tablo1[#All],3,0)," ")</f>
        <v xml:space="preserve"> </v>
      </c>
      <c r="Q477" s="63" t="str">
        <f>IFERROR(VLOOKUP(Tablo5[[#This Row],[HAMMADDE KODU]],Tablo1[#All],4,0)," ")</f>
        <v xml:space="preserve"> </v>
      </c>
      <c r="R477" s="66" t="str">
        <f>IFERROR(VLOOKUP(Tablo5[[#This Row],[ÜRÜN KODU]],'YMKODLARI '!$A$1:$K$348,5,0)," ")</f>
        <v xml:space="preserve"> </v>
      </c>
      <c r="S477" s="66" t="str">
        <f>IFERROR(VLOOKUP(Tablo5[[#This Row],[ÜRÜN KODU]],'YMKODLARI '!$A$1:$K$348,6,0)," ")</f>
        <v xml:space="preserve"> </v>
      </c>
      <c r="T477" s="63" t="str">
        <f>IFERROR(Tablo5[[#This Row],[YOLLUK HARİÇ BASKI GRAMI]]/Tablo5[[#This Row],[KALIP GÖZ ADEDİ]]," ")</f>
        <v xml:space="preserve"> </v>
      </c>
      <c r="U477" s="63" t="str">
        <f t="shared" si="51"/>
        <v xml:space="preserve"> </v>
      </c>
      <c r="V477" s="63"/>
      <c r="W477" s="63" t="str">
        <f t="shared" si="50"/>
        <v xml:space="preserve"> </v>
      </c>
      <c r="X477" s="13">
        <f t="shared" si="52"/>
        <v>24</v>
      </c>
      <c r="Y477" s="14">
        <f t="shared" si="53"/>
        <v>0</v>
      </c>
      <c r="Z477" s="63" t="str">
        <f t="shared" si="54"/>
        <v xml:space="preserve"> </v>
      </c>
      <c r="AA477" s="63" t="str">
        <f t="shared" si="55"/>
        <v xml:space="preserve"> </v>
      </c>
    </row>
    <row r="478" spans="3:27">
      <c r="C478" s="10" t="str">
        <f>IFERROR(VLOOKUP(Tablo5[[#This Row],[ÜRÜN KODU]],'YMKODLARI '!$A$1:$K$348,2,0)," ")</f>
        <v xml:space="preserve"> </v>
      </c>
      <c r="E478" s="63"/>
      <c r="H478" s="66" t="str">
        <f>IFERROR(VLOOKUP(Tablo5[[#This Row],[ÜRÜN KODU]],'YMKODLARI '!$A$1:$K$348,3,0)," ")</f>
        <v xml:space="preserve"> </v>
      </c>
      <c r="I478" s="66" t="str">
        <f>IFERROR(VLOOKUP(Tablo5[[#This Row],[ÜRÜN KODU]],'YMKODLARI '!$A$1:$K$348,4,0)," ")</f>
        <v xml:space="preserve"> </v>
      </c>
      <c r="J478" s="63"/>
      <c r="K478" s="66" t="str">
        <f>IFERROR(VLOOKUP(Tablo5[[#This Row],[ÜRÜN KODU]],'YMKODLARI '!$A$1:$K$348,9,0)," ")</f>
        <v xml:space="preserve"> </v>
      </c>
      <c r="L478" s="63" t="str">
        <f>IFERROR(VLOOKUP(Tablo5[[#This Row],[BOYA KODU]],Tablo14[#All],4,0)," ")</f>
        <v xml:space="preserve"> </v>
      </c>
      <c r="M478" s="63" t="str">
        <f>IFERROR(VLOOKUP(Tablo5[[#This Row],[BOYA KODU]],Tablo14[#All],6,0)," ")</f>
        <v xml:space="preserve"> </v>
      </c>
      <c r="N478" s="63" t="str">
        <f t="shared" si="49"/>
        <v xml:space="preserve"> </v>
      </c>
      <c r="O478" s="66" t="str">
        <f>IFERROR(VLOOKUP(Tablo5[[#This Row],[ÜRÜN KODU]],'YMKODLARI '!$A$1:$K$348,8,0)," ")</f>
        <v xml:space="preserve"> </v>
      </c>
      <c r="P478" s="63" t="str">
        <f>IFERROR(VLOOKUP(Tablo5[[#This Row],[HAMMADDE KODU]],Tablo1[#All],3,0)," ")</f>
        <v xml:space="preserve"> </v>
      </c>
      <c r="Q478" s="63" t="str">
        <f>IFERROR(VLOOKUP(Tablo5[[#This Row],[HAMMADDE KODU]],Tablo1[#All],4,0)," ")</f>
        <v xml:space="preserve"> </v>
      </c>
      <c r="R478" s="66" t="str">
        <f>IFERROR(VLOOKUP(Tablo5[[#This Row],[ÜRÜN KODU]],'YMKODLARI '!$A$1:$K$348,5,0)," ")</f>
        <v xml:space="preserve"> </v>
      </c>
      <c r="S478" s="66" t="str">
        <f>IFERROR(VLOOKUP(Tablo5[[#This Row],[ÜRÜN KODU]],'YMKODLARI '!$A$1:$K$348,6,0)," ")</f>
        <v xml:space="preserve"> </v>
      </c>
      <c r="T478" s="63" t="str">
        <f>IFERROR(Tablo5[[#This Row],[YOLLUK HARİÇ BASKI GRAMI]]/Tablo5[[#This Row],[KALIP GÖZ ADEDİ]]," ")</f>
        <v xml:space="preserve"> </v>
      </c>
      <c r="U478" s="63" t="str">
        <f t="shared" si="51"/>
        <v xml:space="preserve"> </v>
      </c>
      <c r="V478" s="63"/>
      <c r="W478" s="63" t="str">
        <f t="shared" si="50"/>
        <v xml:space="preserve"> </v>
      </c>
      <c r="X478" s="13">
        <f t="shared" si="52"/>
        <v>24</v>
      </c>
      <c r="Y478" s="14">
        <f t="shared" si="53"/>
        <v>0</v>
      </c>
      <c r="Z478" s="63" t="str">
        <f t="shared" si="54"/>
        <v xml:space="preserve"> </v>
      </c>
      <c r="AA478" s="63" t="str">
        <f t="shared" si="55"/>
        <v xml:space="preserve"> </v>
      </c>
    </row>
    <row r="479" spans="3:27">
      <c r="C479" s="10" t="str">
        <f>IFERROR(VLOOKUP(Tablo5[[#This Row],[ÜRÜN KODU]],'YMKODLARI '!$A$1:$K$348,2,0)," ")</f>
        <v xml:space="preserve"> </v>
      </c>
      <c r="E479" s="63"/>
      <c r="H479" s="66" t="str">
        <f>IFERROR(VLOOKUP(Tablo5[[#This Row],[ÜRÜN KODU]],'YMKODLARI '!$A$1:$K$348,3,0)," ")</f>
        <v xml:space="preserve"> </v>
      </c>
      <c r="I479" s="66" t="str">
        <f>IFERROR(VLOOKUP(Tablo5[[#This Row],[ÜRÜN KODU]],'YMKODLARI '!$A$1:$K$348,4,0)," ")</f>
        <v xml:space="preserve"> </v>
      </c>
      <c r="J479" s="63"/>
      <c r="K479" s="66" t="str">
        <f>IFERROR(VLOOKUP(Tablo5[[#This Row],[ÜRÜN KODU]],'YMKODLARI '!$A$1:$K$348,9,0)," ")</f>
        <v xml:space="preserve"> </v>
      </c>
      <c r="L479" s="63" t="str">
        <f>IFERROR(VLOOKUP(Tablo5[[#This Row],[BOYA KODU]],Tablo14[#All],4,0)," ")</f>
        <v xml:space="preserve"> </v>
      </c>
      <c r="M479" s="63" t="str">
        <f>IFERROR(VLOOKUP(Tablo5[[#This Row],[BOYA KODU]],Tablo14[#All],6,0)," ")</f>
        <v xml:space="preserve"> </v>
      </c>
      <c r="N479" s="63" t="str">
        <f t="shared" si="49"/>
        <v xml:space="preserve"> </v>
      </c>
      <c r="O479" s="66" t="str">
        <f>IFERROR(VLOOKUP(Tablo5[[#This Row],[ÜRÜN KODU]],'YMKODLARI '!$A$1:$K$348,8,0)," ")</f>
        <v xml:space="preserve"> </v>
      </c>
      <c r="P479" s="63" t="str">
        <f>IFERROR(VLOOKUP(Tablo5[[#This Row],[HAMMADDE KODU]],Tablo1[#All],3,0)," ")</f>
        <v xml:space="preserve"> </v>
      </c>
      <c r="Q479" s="63" t="str">
        <f>IFERROR(VLOOKUP(Tablo5[[#This Row],[HAMMADDE KODU]],Tablo1[#All],4,0)," ")</f>
        <v xml:space="preserve"> </v>
      </c>
      <c r="R479" s="66" t="str">
        <f>IFERROR(VLOOKUP(Tablo5[[#This Row],[ÜRÜN KODU]],'YMKODLARI '!$A$1:$K$348,5,0)," ")</f>
        <v xml:space="preserve"> </v>
      </c>
      <c r="S479" s="66" t="str">
        <f>IFERROR(VLOOKUP(Tablo5[[#This Row],[ÜRÜN KODU]],'YMKODLARI '!$A$1:$K$348,6,0)," ")</f>
        <v xml:space="preserve"> </v>
      </c>
      <c r="T479" s="63" t="str">
        <f>IFERROR(Tablo5[[#This Row],[YOLLUK HARİÇ BASKI GRAMI]]/Tablo5[[#This Row],[KALIP GÖZ ADEDİ]]," ")</f>
        <v xml:space="preserve"> </v>
      </c>
      <c r="U479" s="63" t="str">
        <f t="shared" si="51"/>
        <v xml:space="preserve"> </v>
      </c>
      <c r="V479" s="63"/>
      <c r="W479" s="63" t="str">
        <f t="shared" si="50"/>
        <v xml:space="preserve"> </v>
      </c>
      <c r="X479" s="13">
        <f t="shared" si="52"/>
        <v>24</v>
      </c>
      <c r="Y479" s="14">
        <f t="shared" si="53"/>
        <v>0</v>
      </c>
      <c r="Z479" s="63" t="str">
        <f t="shared" si="54"/>
        <v xml:space="preserve"> </v>
      </c>
      <c r="AA479" s="63" t="str">
        <f t="shared" si="55"/>
        <v xml:space="preserve"> </v>
      </c>
    </row>
    <row r="480" spans="3:27">
      <c r="C480" s="10" t="str">
        <f>IFERROR(VLOOKUP(Tablo5[[#This Row],[ÜRÜN KODU]],'YMKODLARI '!$A$1:$K$348,2,0)," ")</f>
        <v xml:space="preserve"> </v>
      </c>
      <c r="E480" s="63"/>
      <c r="H480" s="66" t="str">
        <f>IFERROR(VLOOKUP(Tablo5[[#This Row],[ÜRÜN KODU]],'YMKODLARI '!$A$1:$K$348,3,0)," ")</f>
        <v xml:space="preserve"> </v>
      </c>
      <c r="I480" s="66" t="str">
        <f>IFERROR(VLOOKUP(Tablo5[[#This Row],[ÜRÜN KODU]],'YMKODLARI '!$A$1:$K$348,4,0)," ")</f>
        <v xml:space="preserve"> </v>
      </c>
      <c r="J480" s="63"/>
      <c r="K480" s="66" t="str">
        <f>IFERROR(VLOOKUP(Tablo5[[#This Row],[ÜRÜN KODU]],'YMKODLARI '!$A$1:$K$348,9,0)," ")</f>
        <v xml:space="preserve"> </v>
      </c>
      <c r="L480" s="63" t="str">
        <f>IFERROR(VLOOKUP(Tablo5[[#This Row],[BOYA KODU]],Tablo14[#All],4,0)," ")</f>
        <v xml:space="preserve"> </v>
      </c>
      <c r="M480" s="63" t="str">
        <f>IFERROR(VLOOKUP(Tablo5[[#This Row],[BOYA KODU]],Tablo14[#All],6,0)," ")</f>
        <v xml:space="preserve"> </v>
      </c>
      <c r="N480" s="63" t="str">
        <f t="shared" si="49"/>
        <v xml:space="preserve"> </v>
      </c>
      <c r="O480" s="66" t="str">
        <f>IFERROR(VLOOKUP(Tablo5[[#This Row],[ÜRÜN KODU]],'YMKODLARI '!$A$1:$K$348,8,0)," ")</f>
        <v xml:space="preserve"> </v>
      </c>
      <c r="P480" s="63" t="str">
        <f>IFERROR(VLOOKUP(Tablo5[[#This Row],[HAMMADDE KODU]],Tablo1[#All],3,0)," ")</f>
        <v xml:space="preserve"> </v>
      </c>
      <c r="Q480" s="63" t="str">
        <f>IFERROR(VLOOKUP(Tablo5[[#This Row],[HAMMADDE KODU]],Tablo1[#All],4,0)," ")</f>
        <v xml:space="preserve"> </v>
      </c>
      <c r="R480" s="66" t="str">
        <f>IFERROR(VLOOKUP(Tablo5[[#This Row],[ÜRÜN KODU]],'YMKODLARI '!$A$1:$K$348,5,0)," ")</f>
        <v xml:space="preserve"> </v>
      </c>
      <c r="S480" s="66" t="str">
        <f>IFERROR(VLOOKUP(Tablo5[[#This Row],[ÜRÜN KODU]],'YMKODLARI '!$A$1:$K$348,6,0)," ")</f>
        <v xml:space="preserve"> </v>
      </c>
      <c r="T480" s="63" t="str">
        <f>IFERROR(Tablo5[[#This Row],[YOLLUK HARİÇ BASKI GRAMI]]/Tablo5[[#This Row],[KALIP GÖZ ADEDİ]]," ")</f>
        <v xml:space="preserve"> </v>
      </c>
      <c r="U480" s="63" t="str">
        <f t="shared" si="51"/>
        <v xml:space="preserve"> </v>
      </c>
      <c r="V480" s="63"/>
      <c r="W480" s="63" t="str">
        <f t="shared" si="50"/>
        <v xml:space="preserve"> </v>
      </c>
      <c r="X480" s="13">
        <f t="shared" si="52"/>
        <v>24</v>
      </c>
      <c r="Y480" s="14">
        <f t="shared" si="53"/>
        <v>0</v>
      </c>
      <c r="Z480" s="63" t="str">
        <f t="shared" si="54"/>
        <v xml:space="preserve"> </v>
      </c>
      <c r="AA480" s="63" t="str">
        <f t="shared" si="55"/>
        <v xml:space="preserve"> </v>
      </c>
    </row>
    <row r="481" spans="3:27">
      <c r="C481" s="10" t="str">
        <f>IFERROR(VLOOKUP(Tablo5[[#This Row],[ÜRÜN KODU]],'YMKODLARI '!$A$1:$K$348,2,0)," ")</f>
        <v xml:space="preserve"> </v>
      </c>
      <c r="E481" s="63"/>
      <c r="H481" s="66" t="str">
        <f>IFERROR(VLOOKUP(Tablo5[[#This Row],[ÜRÜN KODU]],'YMKODLARI '!$A$1:$K$348,3,0)," ")</f>
        <v xml:space="preserve"> </v>
      </c>
      <c r="I481" s="66" t="str">
        <f>IFERROR(VLOOKUP(Tablo5[[#This Row],[ÜRÜN KODU]],'YMKODLARI '!$A$1:$K$348,4,0)," ")</f>
        <v xml:space="preserve"> </v>
      </c>
      <c r="J481" s="63"/>
      <c r="K481" s="66" t="str">
        <f>IFERROR(VLOOKUP(Tablo5[[#This Row],[ÜRÜN KODU]],'YMKODLARI '!$A$1:$K$348,9,0)," ")</f>
        <v xml:space="preserve"> </v>
      </c>
      <c r="L481" s="63" t="str">
        <f>IFERROR(VLOOKUP(Tablo5[[#This Row],[BOYA KODU]],Tablo14[#All],4,0)," ")</f>
        <v xml:space="preserve"> </v>
      </c>
      <c r="M481" s="63" t="str">
        <f>IFERROR(VLOOKUP(Tablo5[[#This Row],[BOYA KODU]],Tablo14[#All],6,0)," ")</f>
        <v xml:space="preserve"> </v>
      </c>
      <c r="N481" s="63" t="str">
        <f t="shared" si="49"/>
        <v xml:space="preserve"> </v>
      </c>
      <c r="O481" s="66" t="str">
        <f>IFERROR(VLOOKUP(Tablo5[[#This Row],[ÜRÜN KODU]],'YMKODLARI '!$A$1:$K$348,8,0)," ")</f>
        <v xml:space="preserve"> </v>
      </c>
      <c r="P481" s="63" t="str">
        <f>IFERROR(VLOOKUP(Tablo5[[#This Row],[HAMMADDE KODU]],Tablo1[#All],3,0)," ")</f>
        <v xml:space="preserve"> </v>
      </c>
      <c r="Q481" s="63" t="str">
        <f>IFERROR(VLOOKUP(Tablo5[[#This Row],[HAMMADDE KODU]],Tablo1[#All],4,0)," ")</f>
        <v xml:space="preserve"> </v>
      </c>
      <c r="R481" s="66" t="str">
        <f>IFERROR(VLOOKUP(Tablo5[[#This Row],[ÜRÜN KODU]],'YMKODLARI '!$A$1:$K$348,5,0)," ")</f>
        <v xml:space="preserve"> </v>
      </c>
      <c r="S481" s="66" t="str">
        <f>IFERROR(VLOOKUP(Tablo5[[#This Row],[ÜRÜN KODU]],'YMKODLARI '!$A$1:$K$348,6,0)," ")</f>
        <v xml:space="preserve"> </v>
      </c>
      <c r="T481" s="63" t="str">
        <f>IFERROR(Tablo5[[#This Row],[YOLLUK HARİÇ BASKI GRAMI]]/Tablo5[[#This Row],[KALIP GÖZ ADEDİ]]," ")</f>
        <v xml:space="preserve"> </v>
      </c>
      <c r="U481" s="63" t="str">
        <f t="shared" si="51"/>
        <v xml:space="preserve"> </v>
      </c>
      <c r="V481" s="63"/>
      <c r="W481" s="63" t="str">
        <f t="shared" si="50"/>
        <v xml:space="preserve"> </v>
      </c>
      <c r="X481" s="13">
        <f t="shared" si="52"/>
        <v>24</v>
      </c>
      <c r="Y481" s="14">
        <f t="shared" si="53"/>
        <v>0</v>
      </c>
      <c r="Z481" s="63" t="str">
        <f t="shared" si="54"/>
        <v xml:space="preserve"> </v>
      </c>
      <c r="AA481" s="63" t="str">
        <f t="shared" si="55"/>
        <v xml:space="preserve"> </v>
      </c>
    </row>
    <row r="482" spans="3:27">
      <c r="C482" s="10" t="str">
        <f>IFERROR(VLOOKUP(Tablo5[[#This Row],[ÜRÜN KODU]],'YMKODLARI '!$A$1:$K$348,2,0)," ")</f>
        <v xml:space="preserve"> </v>
      </c>
      <c r="E482" s="63"/>
      <c r="H482" s="66" t="str">
        <f>IFERROR(VLOOKUP(Tablo5[[#This Row],[ÜRÜN KODU]],'YMKODLARI '!$A$1:$K$348,3,0)," ")</f>
        <v xml:space="preserve"> </v>
      </c>
      <c r="I482" s="66" t="str">
        <f>IFERROR(VLOOKUP(Tablo5[[#This Row],[ÜRÜN KODU]],'YMKODLARI '!$A$1:$K$348,4,0)," ")</f>
        <v xml:space="preserve"> </v>
      </c>
      <c r="J482" s="63"/>
      <c r="K482" s="66" t="str">
        <f>IFERROR(VLOOKUP(Tablo5[[#This Row],[ÜRÜN KODU]],'YMKODLARI '!$A$1:$K$348,9,0)," ")</f>
        <v xml:space="preserve"> </v>
      </c>
      <c r="L482" s="63" t="str">
        <f>IFERROR(VLOOKUP(Tablo5[[#This Row],[BOYA KODU]],Tablo14[#All],4,0)," ")</f>
        <v xml:space="preserve"> </v>
      </c>
      <c r="M482" s="63" t="str">
        <f>IFERROR(VLOOKUP(Tablo5[[#This Row],[BOYA KODU]],Tablo14[#All],6,0)," ")</f>
        <v xml:space="preserve"> </v>
      </c>
      <c r="N482" s="63" t="str">
        <f t="shared" si="49"/>
        <v xml:space="preserve"> </v>
      </c>
      <c r="O482" s="66" t="str">
        <f>IFERROR(VLOOKUP(Tablo5[[#This Row],[ÜRÜN KODU]],'YMKODLARI '!$A$1:$K$348,8,0)," ")</f>
        <v xml:space="preserve"> </v>
      </c>
      <c r="P482" s="63" t="str">
        <f>IFERROR(VLOOKUP(Tablo5[[#This Row],[HAMMADDE KODU]],Tablo1[#All],3,0)," ")</f>
        <v xml:space="preserve"> </v>
      </c>
      <c r="Q482" s="63" t="str">
        <f>IFERROR(VLOOKUP(Tablo5[[#This Row],[HAMMADDE KODU]],Tablo1[#All],4,0)," ")</f>
        <v xml:space="preserve"> </v>
      </c>
      <c r="R482" s="66" t="str">
        <f>IFERROR(VLOOKUP(Tablo5[[#This Row],[ÜRÜN KODU]],'YMKODLARI '!$A$1:$K$348,5,0)," ")</f>
        <v xml:space="preserve"> </v>
      </c>
      <c r="S482" s="66" t="str">
        <f>IFERROR(VLOOKUP(Tablo5[[#This Row],[ÜRÜN KODU]],'YMKODLARI '!$A$1:$K$348,6,0)," ")</f>
        <v xml:space="preserve"> </v>
      </c>
      <c r="T482" s="63" t="str">
        <f>IFERROR(Tablo5[[#This Row],[YOLLUK HARİÇ BASKI GRAMI]]/Tablo5[[#This Row],[KALIP GÖZ ADEDİ]]," ")</f>
        <v xml:space="preserve"> </v>
      </c>
      <c r="U482" s="63" t="str">
        <f t="shared" si="51"/>
        <v xml:space="preserve"> </v>
      </c>
      <c r="V482" s="63"/>
      <c r="W482" s="63" t="str">
        <f t="shared" si="50"/>
        <v xml:space="preserve"> </v>
      </c>
      <c r="X482" s="13">
        <f t="shared" si="52"/>
        <v>24</v>
      </c>
      <c r="Y482" s="14">
        <f t="shared" si="53"/>
        <v>0</v>
      </c>
      <c r="Z482" s="63" t="str">
        <f t="shared" si="54"/>
        <v xml:space="preserve"> </v>
      </c>
      <c r="AA482" s="63" t="str">
        <f t="shared" si="55"/>
        <v xml:space="preserve"> </v>
      </c>
    </row>
    <row r="483" spans="3:27">
      <c r="C483" s="10" t="str">
        <f>IFERROR(VLOOKUP(Tablo5[[#This Row],[ÜRÜN KODU]],'YMKODLARI '!$A$1:$K$348,2,0)," ")</f>
        <v xml:space="preserve"> </v>
      </c>
      <c r="E483" s="63"/>
      <c r="H483" s="66" t="str">
        <f>IFERROR(VLOOKUP(Tablo5[[#This Row],[ÜRÜN KODU]],'YMKODLARI '!$A$1:$K$348,3,0)," ")</f>
        <v xml:space="preserve"> </v>
      </c>
      <c r="I483" s="66" t="str">
        <f>IFERROR(VLOOKUP(Tablo5[[#This Row],[ÜRÜN KODU]],'YMKODLARI '!$A$1:$K$348,4,0)," ")</f>
        <v xml:space="preserve"> </v>
      </c>
      <c r="J483" s="63"/>
      <c r="K483" s="66" t="str">
        <f>IFERROR(VLOOKUP(Tablo5[[#This Row],[ÜRÜN KODU]],'YMKODLARI '!$A$1:$K$348,9,0)," ")</f>
        <v xml:space="preserve"> </v>
      </c>
      <c r="L483" s="63" t="str">
        <f>IFERROR(VLOOKUP(Tablo5[[#This Row],[BOYA KODU]],Tablo14[#All],4,0)," ")</f>
        <v xml:space="preserve"> </v>
      </c>
      <c r="M483" s="63" t="str">
        <f>IFERROR(VLOOKUP(Tablo5[[#This Row],[BOYA KODU]],Tablo14[#All],6,0)," ")</f>
        <v xml:space="preserve"> </v>
      </c>
      <c r="N483" s="63" t="str">
        <f t="shared" si="49"/>
        <v xml:space="preserve"> </v>
      </c>
      <c r="O483" s="66" t="str">
        <f>IFERROR(VLOOKUP(Tablo5[[#This Row],[ÜRÜN KODU]],'YMKODLARI '!$A$1:$K$348,8,0)," ")</f>
        <v xml:space="preserve"> </v>
      </c>
      <c r="P483" s="63" t="str">
        <f>IFERROR(VLOOKUP(Tablo5[[#This Row],[HAMMADDE KODU]],Tablo1[#All],3,0)," ")</f>
        <v xml:space="preserve"> </v>
      </c>
      <c r="Q483" s="63" t="str">
        <f>IFERROR(VLOOKUP(Tablo5[[#This Row],[HAMMADDE KODU]],Tablo1[#All],4,0)," ")</f>
        <v xml:space="preserve"> </v>
      </c>
      <c r="R483" s="66" t="str">
        <f>IFERROR(VLOOKUP(Tablo5[[#This Row],[ÜRÜN KODU]],'YMKODLARI '!$A$1:$K$348,5,0)," ")</f>
        <v xml:space="preserve"> </v>
      </c>
      <c r="S483" s="66" t="str">
        <f>IFERROR(VLOOKUP(Tablo5[[#This Row],[ÜRÜN KODU]],'YMKODLARI '!$A$1:$K$348,6,0)," ")</f>
        <v xml:space="preserve"> </v>
      </c>
      <c r="T483" s="63" t="str">
        <f>IFERROR(Tablo5[[#This Row],[YOLLUK HARİÇ BASKI GRAMI]]/Tablo5[[#This Row],[KALIP GÖZ ADEDİ]]," ")</f>
        <v xml:space="preserve"> </v>
      </c>
      <c r="U483" s="63" t="str">
        <f t="shared" si="51"/>
        <v xml:space="preserve"> </v>
      </c>
      <c r="V483" s="63"/>
      <c r="W483" s="63" t="str">
        <f t="shared" si="50"/>
        <v xml:space="preserve"> </v>
      </c>
      <c r="X483" s="13">
        <f t="shared" si="52"/>
        <v>24</v>
      </c>
      <c r="Y483" s="14">
        <f t="shared" si="53"/>
        <v>0</v>
      </c>
      <c r="Z483" s="63" t="str">
        <f t="shared" si="54"/>
        <v xml:space="preserve"> </v>
      </c>
      <c r="AA483" s="63" t="str">
        <f t="shared" si="55"/>
        <v xml:space="preserve"> </v>
      </c>
    </row>
    <row r="484" spans="3:27">
      <c r="C484" s="10" t="str">
        <f>IFERROR(VLOOKUP(Tablo5[[#This Row],[ÜRÜN KODU]],'YMKODLARI '!$A$1:$K$348,2,0)," ")</f>
        <v xml:space="preserve"> </v>
      </c>
      <c r="E484" s="63"/>
      <c r="H484" s="66" t="str">
        <f>IFERROR(VLOOKUP(Tablo5[[#This Row],[ÜRÜN KODU]],'YMKODLARI '!$A$1:$K$348,3,0)," ")</f>
        <v xml:space="preserve"> </v>
      </c>
      <c r="I484" s="66" t="str">
        <f>IFERROR(VLOOKUP(Tablo5[[#This Row],[ÜRÜN KODU]],'YMKODLARI '!$A$1:$K$348,4,0)," ")</f>
        <v xml:space="preserve"> </v>
      </c>
      <c r="J484" s="63"/>
      <c r="K484" s="66" t="str">
        <f>IFERROR(VLOOKUP(Tablo5[[#This Row],[ÜRÜN KODU]],'YMKODLARI '!$A$1:$K$348,9,0)," ")</f>
        <v xml:space="preserve"> </v>
      </c>
      <c r="L484" s="63" t="str">
        <f>IFERROR(VLOOKUP(Tablo5[[#This Row],[BOYA KODU]],Tablo14[#All],4,0)," ")</f>
        <v xml:space="preserve"> </v>
      </c>
      <c r="M484" s="63" t="str">
        <f>IFERROR(VLOOKUP(Tablo5[[#This Row],[BOYA KODU]],Tablo14[#All],6,0)," ")</f>
        <v xml:space="preserve"> </v>
      </c>
      <c r="N484" s="63" t="str">
        <f t="shared" si="49"/>
        <v xml:space="preserve"> </v>
      </c>
      <c r="O484" s="66" t="str">
        <f>IFERROR(VLOOKUP(Tablo5[[#This Row],[ÜRÜN KODU]],'YMKODLARI '!$A$1:$K$348,8,0)," ")</f>
        <v xml:space="preserve"> </v>
      </c>
      <c r="P484" s="63" t="str">
        <f>IFERROR(VLOOKUP(Tablo5[[#This Row],[HAMMADDE KODU]],Tablo1[#All],3,0)," ")</f>
        <v xml:space="preserve"> </v>
      </c>
      <c r="Q484" s="63" t="str">
        <f>IFERROR(VLOOKUP(Tablo5[[#This Row],[HAMMADDE KODU]],Tablo1[#All],4,0)," ")</f>
        <v xml:space="preserve"> </v>
      </c>
      <c r="R484" s="66" t="str">
        <f>IFERROR(VLOOKUP(Tablo5[[#This Row],[ÜRÜN KODU]],'YMKODLARI '!$A$1:$K$348,5,0)," ")</f>
        <v xml:space="preserve"> </v>
      </c>
      <c r="S484" s="66" t="str">
        <f>IFERROR(VLOOKUP(Tablo5[[#This Row],[ÜRÜN KODU]],'YMKODLARI '!$A$1:$K$348,6,0)," ")</f>
        <v xml:space="preserve"> </v>
      </c>
      <c r="T484" s="63" t="str">
        <f>IFERROR(Tablo5[[#This Row],[YOLLUK HARİÇ BASKI GRAMI]]/Tablo5[[#This Row],[KALIP GÖZ ADEDİ]]," ")</f>
        <v xml:space="preserve"> </v>
      </c>
      <c r="U484" s="63" t="str">
        <f t="shared" si="51"/>
        <v xml:space="preserve"> </v>
      </c>
      <c r="V484" s="63"/>
      <c r="W484" s="63" t="str">
        <f t="shared" si="50"/>
        <v xml:space="preserve"> </v>
      </c>
      <c r="X484" s="13">
        <f t="shared" si="52"/>
        <v>24</v>
      </c>
      <c r="Y484" s="14">
        <f t="shared" si="53"/>
        <v>0</v>
      </c>
      <c r="Z484" s="63" t="str">
        <f t="shared" si="54"/>
        <v xml:space="preserve"> </v>
      </c>
      <c r="AA484" s="63" t="str">
        <f t="shared" si="55"/>
        <v xml:space="preserve"> </v>
      </c>
    </row>
    <row r="485" spans="3:27">
      <c r="C485" s="10" t="str">
        <f>IFERROR(VLOOKUP(Tablo5[[#This Row],[ÜRÜN KODU]],'YMKODLARI '!$A$1:$K$348,2,0)," ")</f>
        <v xml:space="preserve"> </v>
      </c>
      <c r="E485" s="63"/>
      <c r="H485" s="66" t="str">
        <f>IFERROR(VLOOKUP(Tablo5[[#This Row],[ÜRÜN KODU]],'YMKODLARI '!$A$1:$K$348,3,0)," ")</f>
        <v xml:space="preserve"> </v>
      </c>
      <c r="I485" s="66" t="str">
        <f>IFERROR(VLOOKUP(Tablo5[[#This Row],[ÜRÜN KODU]],'YMKODLARI '!$A$1:$K$348,4,0)," ")</f>
        <v xml:space="preserve"> </v>
      </c>
      <c r="J485" s="63"/>
      <c r="K485" s="66" t="str">
        <f>IFERROR(VLOOKUP(Tablo5[[#This Row],[ÜRÜN KODU]],'YMKODLARI '!$A$1:$K$348,9,0)," ")</f>
        <v xml:space="preserve"> </v>
      </c>
      <c r="L485" s="63" t="str">
        <f>IFERROR(VLOOKUP(Tablo5[[#This Row],[BOYA KODU]],Tablo14[#All],4,0)," ")</f>
        <v xml:space="preserve"> </v>
      </c>
      <c r="M485" s="63" t="str">
        <f>IFERROR(VLOOKUP(Tablo5[[#This Row],[BOYA KODU]],Tablo14[#All],6,0)," ")</f>
        <v xml:space="preserve"> </v>
      </c>
      <c r="N485" s="63" t="str">
        <f t="shared" si="49"/>
        <v xml:space="preserve"> </v>
      </c>
      <c r="O485" s="66" t="str">
        <f>IFERROR(VLOOKUP(Tablo5[[#This Row],[ÜRÜN KODU]],'YMKODLARI '!$A$1:$K$348,8,0)," ")</f>
        <v xml:space="preserve"> </v>
      </c>
      <c r="P485" s="63" t="str">
        <f>IFERROR(VLOOKUP(Tablo5[[#This Row],[HAMMADDE KODU]],Tablo1[#All],3,0)," ")</f>
        <v xml:space="preserve"> </v>
      </c>
      <c r="Q485" s="63" t="str">
        <f>IFERROR(VLOOKUP(Tablo5[[#This Row],[HAMMADDE KODU]],Tablo1[#All],4,0)," ")</f>
        <v xml:space="preserve"> </v>
      </c>
      <c r="R485" s="66" t="str">
        <f>IFERROR(VLOOKUP(Tablo5[[#This Row],[ÜRÜN KODU]],'YMKODLARI '!$A$1:$K$348,5,0)," ")</f>
        <v xml:space="preserve"> </v>
      </c>
      <c r="S485" s="66" t="str">
        <f>IFERROR(VLOOKUP(Tablo5[[#This Row],[ÜRÜN KODU]],'YMKODLARI '!$A$1:$K$348,6,0)," ")</f>
        <v xml:space="preserve"> </v>
      </c>
      <c r="T485" s="63" t="str">
        <f>IFERROR(Tablo5[[#This Row],[YOLLUK HARİÇ BASKI GRAMI]]/Tablo5[[#This Row],[KALIP GÖZ ADEDİ]]," ")</f>
        <v xml:space="preserve"> </v>
      </c>
      <c r="U485" s="63" t="str">
        <f t="shared" si="51"/>
        <v xml:space="preserve"> </v>
      </c>
      <c r="V485" s="63"/>
      <c r="W485" s="63" t="str">
        <f t="shared" si="50"/>
        <v xml:space="preserve"> </v>
      </c>
      <c r="X485" s="13">
        <f t="shared" si="52"/>
        <v>24</v>
      </c>
      <c r="Y485" s="14">
        <f t="shared" si="53"/>
        <v>0</v>
      </c>
      <c r="Z485" s="63" t="str">
        <f t="shared" si="54"/>
        <v xml:space="preserve"> </v>
      </c>
      <c r="AA485" s="63" t="str">
        <f t="shared" si="55"/>
        <v xml:space="preserve"> </v>
      </c>
    </row>
    <row r="486" spans="3:27">
      <c r="C486" s="10" t="str">
        <f>IFERROR(VLOOKUP(Tablo5[[#This Row],[ÜRÜN KODU]],'YMKODLARI '!$A$1:$K$348,2,0)," ")</f>
        <v xml:space="preserve"> </v>
      </c>
      <c r="E486" s="63"/>
      <c r="H486" s="66" t="str">
        <f>IFERROR(VLOOKUP(Tablo5[[#This Row],[ÜRÜN KODU]],'YMKODLARI '!$A$1:$K$348,3,0)," ")</f>
        <v xml:space="preserve"> </v>
      </c>
      <c r="I486" s="66" t="str">
        <f>IFERROR(VLOOKUP(Tablo5[[#This Row],[ÜRÜN KODU]],'YMKODLARI '!$A$1:$K$348,4,0)," ")</f>
        <v xml:space="preserve"> </v>
      </c>
      <c r="J486" s="63"/>
      <c r="K486" s="66" t="str">
        <f>IFERROR(VLOOKUP(Tablo5[[#This Row],[ÜRÜN KODU]],'YMKODLARI '!$A$1:$K$348,9,0)," ")</f>
        <v xml:space="preserve"> </v>
      </c>
      <c r="L486" s="63" t="str">
        <f>IFERROR(VLOOKUP(Tablo5[[#This Row],[BOYA KODU]],Tablo14[#All],4,0)," ")</f>
        <v xml:space="preserve"> </v>
      </c>
      <c r="M486" s="63" t="str">
        <f>IFERROR(VLOOKUP(Tablo5[[#This Row],[BOYA KODU]],Tablo14[#All],6,0)," ")</f>
        <v xml:space="preserve"> </v>
      </c>
      <c r="N486" s="63" t="str">
        <f t="shared" si="49"/>
        <v xml:space="preserve"> </v>
      </c>
      <c r="O486" s="66" t="str">
        <f>IFERROR(VLOOKUP(Tablo5[[#This Row],[ÜRÜN KODU]],'YMKODLARI '!$A$1:$K$348,8,0)," ")</f>
        <v xml:space="preserve"> </v>
      </c>
      <c r="P486" s="63" t="str">
        <f>IFERROR(VLOOKUP(Tablo5[[#This Row],[HAMMADDE KODU]],Tablo1[#All],3,0)," ")</f>
        <v xml:space="preserve"> </v>
      </c>
      <c r="Q486" s="63" t="str">
        <f>IFERROR(VLOOKUP(Tablo5[[#This Row],[HAMMADDE KODU]],Tablo1[#All],4,0)," ")</f>
        <v xml:space="preserve"> </v>
      </c>
      <c r="R486" s="66" t="str">
        <f>IFERROR(VLOOKUP(Tablo5[[#This Row],[ÜRÜN KODU]],'YMKODLARI '!$A$1:$K$348,5,0)," ")</f>
        <v xml:space="preserve"> </v>
      </c>
      <c r="S486" s="66" t="str">
        <f>IFERROR(VLOOKUP(Tablo5[[#This Row],[ÜRÜN KODU]],'YMKODLARI '!$A$1:$K$348,6,0)," ")</f>
        <v xml:space="preserve"> </v>
      </c>
      <c r="T486" s="63" t="str">
        <f>IFERROR(Tablo5[[#This Row],[YOLLUK HARİÇ BASKI GRAMI]]/Tablo5[[#This Row],[KALIP GÖZ ADEDİ]]," ")</f>
        <v xml:space="preserve"> </v>
      </c>
      <c r="U486" s="63" t="str">
        <f t="shared" si="51"/>
        <v xml:space="preserve"> </v>
      </c>
      <c r="V486" s="63"/>
      <c r="W486" s="63" t="str">
        <f t="shared" si="50"/>
        <v xml:space="preserve"> </v>
      </c>
      <c r="X486" s="13">
        <f t="shared" si="52"/>
        <v>24</v>
      </c>
      <c r="Y486" s="14">
        <f t="shared" si="53"/>
        <v>0</v>
      </c>
      <c r="Z486" s="63" t="str">
        <f t="shared" si="54"/>
        <v xml:space="preserve"> </v>
      </c>
      <c r="AA486" s="63" t="str">
        <f t="shared" si="55"/>
        <v xml:space="preserve"> </v>
      </c>
    </row>
    <row r="487" spans="3:27">
      <c r="C487" s="10" t="str">
        <f>IFERROR(VLOOKUP(Tablo5[[#This Row],[ÜRÜN KODU]],'YMKODLARI '!$A$1:$K$348,2,0)," ")</f>
        <v xml:space="preserve"> </v>
      </c>
      <c r="E487" s="63"/>
      <c r="H487" s="66" t="str">
        <f>IFERROR(VLOOKUP(Tablo5[[#This Row],[ÜRÜN KODU]],'YMKODLARI '!$A$1:$K$348,3,0)," ")</f>
        <v xml:space="preserve"> </v>
      </c>
      <c r="I487" s="66" t="str">
        <f>IFERROR(VLOOKUP(Tablo5[[#This Row],[ÜRÜN KODU]],'YMKODLARI '!$A$1:$K$348,4,0)," ")</f>
        <v xml:space="preserve"> </v>
      </c>
      <c r="J487" s="63"/>
      <c r="K487" s="66" t="str">
        <f>IFERROR(VLOOKUP(Tablo5[[#This Row],[ÜRÜN KODU]],'YMKODLARI '!$A$1:$K$348,9,0)," ")</f>
        <v xml:space="preserve"> </v>
      </c>
      <c r="L487" s="63" t="str">
        <f>IFERROR(VLOOKUP(Tablo5[[#This Row],[BOYA KODU]],Tablo14[#All],4,0)," ")</f>
        <v xml:space="preserve"> </v>
      </c>
      <c r="M487" s="63" t="str">
        <f>IFERROR(VLOOKUP(Tablo5[[#This Row],[BOYA KODU]],Tablo14[#All],6,0)," ")</f>
        <v xml:space="preserve"> </v>
      </c>
      <c r="N487" s="63" t="str">
        <f t="shared" si="49"/>
        <v xml:space="preserve"> </v>
      </c>
      <c r="O487" s="66" t="str">
        <f>IFERROR(VLOOKUP(Tablo5[[#This Row],[ÜRÜN KODU]],'YMKODLARI '!$A$1:$K$348,8,0)," ")</f>
        <v xml:space="preserve"> </v>
      </c>
      <c r="P487" s="63" t="str">
        <f>IFERROR(VLOOKUP(Tablo5[[#This Row],[HAMMADDE KODU]],Tablo1[#All],3,0)," ")</f>
        <v xml:space="preserve"> </v>
      </c>
      <c r="Q487" s="63" t="str">
        <f>IFERROR(VLOOKUP(Tablo5[[#This Row],[HAMMADDE KODU]],Tablo1[#All],4,0)," ")</f>
        <v xml:space="preserve"> </v>
      </c>
      <c r="R487" s="66" t="str">
        <f>IFERROR(VLOOKUP(Tablo5[[#This Row],[ÜRÜN KODU]],'YMKODLARI '!$A$1:$K$348,5,0)," ")</f>
        <v xml:space="preserve"> </v>
      </c>
      <c r="S487" s="66" t="str">
        <f>IFERROR(VLOOKUP(Tablo5[[#This Row],[ÜRÜN KODU]],'YMKODLARI '!$A$1:$K$348,6,0)," ")</f>
        <v xml:space="preserve"> </v>
      </c>
      <c r="T487" s="63" t="str">
        <f>IFERROR(Tablo5[[#This Row],[YOLLUK HARİÇ BASKI GRAMI]]/Tablo5[[#This Row],[KALIP GÖZ ADEDİ]]," ")</f>
        <v xml:space="preserve"> </v>
      </c>
      <c r="U487" s="63" t="str">
        <f t="shared" si="51"/>
        <v xml:space="preserve"> </v>
      </c>
      <c r="V487" s="63"/>
      <c r="W487" s="63" t="str">
        <f t="shared" si="50"/>
        <v xml:space="preserve"> </v>
      </c>
      <c r="X487" s="13">
        <f t="shared" si="52"/>
        <v>24</v>
      </c>
      <c r="Y487" s="14">
        <f t="shared" si="53"/>
        <v>0</v>
      </c>
      <c r="Z487" s="63" t="str">
        <f t="shared" si="54"/>
        <v xml:space="preserve"> </v>
      </c>
      <c r="AA487" s="63" t="str">
        <f t="shared" si="55"/>
        <v xml:space="preserve"> </v>
      </c>
    </row>
    <row r="488" spans="3:27">
      <c r="C488" s="10" t="str">
        <f>IFERROR(VLOOKUP(Tablo5[[#This Row],[ÜRÜN KODU]],'YMKODLARI '!$A$1:$K$348,2,0)," ")</f>
        <v xml:space="preserve"> </v>
      </c>
      <c r="E488" s="63"/>
      <c r="H488" s="66" t="str">
        <f>IFERROR(VLOOKUP(Tablo5[[#This Row],[ÜRÜN KODU]],'YMKODLARI '!$A$1:$K$348,3,0)," ")</f>
        <v xml:space="preserve"> </v>
      </c>
      <c r="I488" s="66" t="str">
        <f>IFERROR(VLOOKUP(Tablo5[[#This Row],[ÜRÜN KODU]],'YMKODLARI '!$A$1:$K$348,4,0)," ")</f>
        <v xml:space="preserve"> </v>
      </c>
      <c r="J488" s="63"/>
      <c r="K488" s="66" t="str">
        <f>IFERROR(VLOOKUP(Tablo5[[#This Row],[ÜRÜN KODU]],'YMKODLARI '!$A$1:$K$348,9,0)," ")</f>
        <v xml:space="preserve"> </v>
      </c>
      <c r="L488" s="63" t="str">
        <f>IFERROR(VLOOKUP(Tablo5[[#This Row],[BOYA KODU]],Tablo14[#All],4,0)," ")</f>
        <v xml:space="preserve"> </v>
      </c>
      <c r="M488" s="63" t="str">
        <f>IFERROR(VLOOKUP(Tablo5[[#This Row],[BOYA KODU]],Tablo14[#All],6,0)," ")</f>
        <v xml:space="preserve"> </v>
      </c>
      <c r="N488" s="63" t="str">
        <f t="shared" si="49"/>
        <v xml:space="preserve"> </v>
      </c>
      <c r="O488" s="66" t="str">
        <f>IFERROR(VLOOKUP(Tablo5[[#This Row],[ÜRÜN KODU]],'YMKODLARI '!$A$1:$K$348,8,0)," ")</f>
        <v xml:space="preserve"> </v>
      </c>
      <c r="P488" s="63" t="str">
        <f>IFERROR(VLOOKUP(Tablo5[[#This Row],[HAMMADDE KODU]],Tablo1[#All],3,0)," ")</f>
        <v xml:space="preserve"> </v>
      </c>
      <c r="Q488" s="63" t="str">
        <f>IFERROR(VLOOKUP(Tablo5[[#This Row],[HAMMADDE KODU]],Tablo1[#All],4,0)," ")</f>
        <v xml:space="preserve"> </v>
      </c>
      <c r="R488" s="66" t="str">
        <f>IFERROR(VLOOKUP(Tablo5[[#This Row],[ÜRÜN KODU]],'YMKODLARI '!$A$1:$K$348,5,0)," ")</f>
        <v xml:space="preserve"> </v>
      </c>
      <c r="S488" s="66" t="str">
        <f>IFERROR(VLOOKUP(Tablo5[[#This Row],[ÜRÜN KODU]],'YMKODLARI '!$A$1:$K$348,6,0)," ")</f>
        <v xml:space="preserve"> </v>
      </c>
      <c r="T488" s="63" t="str">
        <f>IFERROR(Tablo5[[#This Row],[YOLLUK HARİÇ BASKI GRAMI]]/Tablo5[[#This Row],[KALIP GÖZ ADEDİ]]," ")</f>
        <v xml:space="preserve"> </v>
      </c>
      <c r="U488" s="63" t="str">
        <f t="shared" si="51"/>
        <v xml:space="preserve"> </v>
      </c>
      <c r="V488" s="63"/>
      <c r="W488" s="63" t="str">
        <f t="shared" si="50"/>
        <v xml:space="preserve"> </v>
      </c>
      <c r="X488" s="13">
        <f t="shared" si="52"/>
        <v>24</v>
      </c>
      <c r="Y488" s="14">
        <f t="shared" si="53"/>
        <v>0</v>
      </c>
      <c r="Z488" s="63" t="str">
        <f t="shared" si="54"/>
        <v xml:space="preserve"> </v>
      </c>
      <c r="AA488" s="63" t="str">
        <f t="shared" si="55"/>
        <v xml:space="preserve"> </v>
      </c>
    </row>
    <row r="489" spans="3:27">
      <c r="C489" s="10" t="str">
        <f>IFERROR(VLOOKUP(Tablo5[[#This Row],[ÜRÜN KODU]],'YMKODLARI '!$A$1:$K$348,2,0)," ")</f>
        <v xml:space="preserve"> </v>
      </c>
      <c r="E489" s="63"/>
      <c r="H489" s="66" t="str">
        <f>IFERROR(VLOOKUP(Tablo5[[#This Row],[ÜRÜN KODU]],'YMKODLARI '!$A$1:$K$348,3,0)," ")</f>
        <v xml:space="preserve"> </v>
      </c>
      <c r="I489" s="66" t="str">
        <f>IFERROR(VLOOKUP(Tablo5[[#This Row],[ÜRÜN KODU]],'YMKODLARI '!$A$1:$K$348,4,0)," ")</f>
        <v xml:space="preserve"> </v>
      </c>
      <c r="J489" s="63"/>
      <c r="K489" s="66" t="str">
        <f>IFERROR(VLOOKUP(Tablo5[[#This Row],[ÜRÜN KODU]],'YMKODLARI '!$A$1:$K$348,9,0)," ")</f>
        <v xml:space="preserve"> </v>
      </c>
      <c r="L489" s="63" t="str">
        <f>IFERROR(VLOOKUP(Tablo5[[#This Row],[BOYA KODU]],Tablo14[#All],4,0)," ")</f>
        <v xml:space="preserve"> </v>
      </c>
      <c r="M489" s="63" t="str">
        <f>IFERROR(VLOOKUP(Tablo5[[#This Row],[BOYA KODU]],Tablo14[#All],6,0)," ")</f>
        <v xml:space="preserve"> </v>
      </c>
      <c r="N489" s="63" t="str">
        <f t="shared" si="49"/>
        <v xml:space="preserve"> </v>
      </c>
      <c r="O489" s="66" t="str">
        <f>IFERROR(VLOOKUP(Tablo5[[#This Row],[ÜRÜN KODU]],'YMKODLARI '!$A$1:$K$348,8,0)," ")</f>
        <v xml:space="preserve"> </v>
      </c>
      <c r="P489" s="63" t="str">
        <f>IFERROR(VLOOKUP(Tablo5[[#This Row],[HAMMADDE KODU]],Tablo1[#All],3,0)," ")</f>
        <v xml:space="preserve"> </v>
      </c>
      <c r="Q489" s="63" t="str">
        <f>IFERROR(VLOOKUP(Tablo5[[#This Row],[HAMMADDE KODU]],Tablo1[#All],4,0)," ")</f>
        <v xml:space="preserve"> </v>
      </c>
      <c r="R489" s="66" t="str">
        <f>IFERROR(VLOOKUP(Tablo5[[#This Row],[ÜRÜN KODU]],'YMKODLARI '!$A$1:$K$348,5,0)," ")</f>
        <v xml:space="preserve"> </v>
      </c>
      <c r="S489" s="66" t="str">
        <f>IFERROR(VLOOKUP(Tablo5[[#This Row],[ÜRÜN KODU]],'YMKODLARI '!$A$1:$K$348,6,0)," ")</f>
        <v xml:space="preserve"> </v>
      </c>
      <c r="T489" s="63" t="str">
        <f>IFERROR(Tablo5[[#This Row],[YOLLUK HARİÇ BASKI GRAMI]]/Tablo5[[#This Row],[KALIP GÖZ ADEDİ]]," ")</f>
        <v xml:space="preserve"> </v>
      </c>
      <c r="U489" s="63" t="str">
        <f t="shared" si="51"/>
        <v xml:space="preserve"> </v>
      </c>
      <c r="V489" s="63"/>
      <c r="W489" s="63" t="str">
        <f t="shared" si="50"/>
        <v xml:space="preserve"> </v>
      </c>
      <c r="X489" s="13">
        <f t="shared" si="52"/>
        <v>24</v>
      </c>
      <c r="Y489" s="14">
        <f t="shared" si="53"/>
        <v>0</v>
      </c>
      <c r="Z489" s="63" t="str">
        <f t="shared" si="54"/>
        <v xml:space="preserve"> </v>
      </c>
      <c r="AA489" s="63" t="str">
        <f t="shared" si="55"/>
        <v xml:space="preserve"> </v>
      </c>
    </row>
    <row r="490" spans="3:27">
      <c r="C490" s="10" t="str">
        <f>IFERROR(VLOOKUP(Tablo5[[#This Row],[ÜRÜN KODU]],'YMKODLARI '!$A$1:$K$348,2,0)," ")</f>
        <v xml:space="preserve"> </v>
      </c>
      <c r="E490" s="63"/>
      <c r="H490" s="66" t="str">
        <f>IFERROR(VLOOKUP(Tablo5[[#This Row],[ÜRÜN KODU]],'YMKODLARI '!$A$1:$K$348,3,0)," ")</f>
        <v xml:space="preserve"> </v>
      </c>
      <c r="I490" s="66" t="str">
        <f>IFERROR(VLOOKUP(Tablo5[[#This Row],[ÜRÜN KODU]],'YMKODLARI '!$A$1:$K$348,4,0)," ")</f>
        <v xml:space="preserve"> </v>
      </c>
      <c r="J490" s="63"/>
      <c r="K490" s="66" t="str">
        <f>IFERROR(VLOOKUP(Tablo5[[#This Row],[ÜRÜN KODU]],'YMKODLARI '!$A$1:$K$348,9,0)," ")</f>
        <v xml:space="preserve"> </v>
      </c>
      <c r="L490" s="63" t="str">
        <f>IFERROR(VLOOKUP(Tablo5[[#This Row],[BOYA KODU]],Tablo14[#All],4,0)," ")</f>
        <v xml:space="preserve"> </v>
      </c>
      <c r="M490" s="63" t="str">
        <f>IFERROR(VLOOKUP(Tablo5[[#This Row],[BOYA KODU]],Tablo14[#All],6,0)," ")</f>
        <v xml:space="preserve"> </v>
      </c>
      <c r="N490" s="63" t="str">
        <f t="shared" si="49"/>
        <v xml:space="preserve"> </v>
      </c>
      <c r="O490" s="66" t="str">
        <f>IFERROR(VLOOKUP(Tablo5[[#This Row],[ÜRÜN KODU]],'YMKODLARI '!$A$1:$K$348,8,0)," ")</f>
        <v xml:space="preserve"> </v>
      </c>
      <c r="P490" s="63" t="str">
        <f>IFERROR(VLOOKUP(Tablo5[[#This Row],[HAMMADDE KODU]],Tablo1[#All],3,0)," ")</f>
        <v xml:space="preserve"> </v>
      </c>
      <c r="Q490" s="63" t="str">
        <f>IFERROR(VLOOKUP(Tablo5[[#This Row],[HAMMADDE KODU]],Tablo1[#All],4,0)," ")</f>
        <v xml:space="preserve"> </v>
      </c>
      <c r="R490" s="66" t="str">
        <f>IFERROR(VLOOKUP(Tablo5[[#This Row],[ÜRÜN KODU]],'YMKODLARI '!$A$1:$K$348,5,0)," ")</f>
        <v xml:space="preserve"> </v>
      </c>
      <c r="S490" s="66" t="str">
        <f>IFERROR(VLOOKUP(Tablo5[[#This Row],[ÜRÜN KODU]],'YMKODLARI '!$A$1:$K$348,6,0)," ")</f>
        <v xml:space="preserve"> </v>
      </c>
      <c r="T490" s="63" t="str">
        <f>IFERROR(Tablo5[[#This Row],[YOLLUK HARİÇ BASKI GRAMI]]/Tablo5[[#This Row],[KALIP GÖZ ADEDİ]]," ")</f>
        <v xml:space="preserve"> </v>
      </c>
      <c r="U490" s="63" t="str">
        <f t="shared" si="51"/>
        <v xml:space="preserve"> </v>
      </c>
      <c r="V490" s="63"/>
      <c r="W490" s="63" t="str">
        <f t="shared" si="50"/>
        <v xml:space="preserve"> </v>
      </c>
      <c r="X490" s="13">
        <f t="shared" si="52"/>
        <v>24</v>
      </c>
      <c r="Y490" s="14">
        <f t="shared" si="53"/>
        <v>0</v>
      </c>
      <c r="Z490" s="63" t="str">
        <f t="shared" si="54"/>
        <v xml:space="preserve"> </v>
      </c>
      <c r="AA490" s="63" t="str">
        <f t="shared" si="55"/>
        <v xml:space="preserve"> </v>
      </c>
    </row>
    <row r="491" spans="3:27">
      <c r="C491" s="10" t="str">
        <f>IFERROR(VLOOKUP(Tablo5[[#This Row],[ÜRÜN KODU]],'YMKODLARI '!$A$1:$K$348,2,0)," ")</f>
        <v xml:space="preserve"> </v>
      </c>
      <c r="E491" s="63"/>
      <c r="H491" s="66" t="str">
        <f>IFERROR(VLOOKUP(Tablo5[[#This Row],[ÜRÜN KODU]],'YMKODLARI '!$A$1:$K$348,3,0)," ")</f>
        <v xml:space="preserve"> </v>
      </c>
      <c r="I491" s="66" t="str">
        <f>IFERROR(VLOOKUP(Tablo5[[#This Row],[ÜRÜN KODU]],'YMKODLARI '!$A$1:$K$348,4,0)," ")</f>
        <v xml:space="preserve"> </v>
      </c>
      <c r="J491" s="63"/>
      <c r="K491" s="66" t="str">
        <f>IFERROR(VLOOKUP(Tablo5[[#This Row],[ÜRÜN KODU]],'YMKODLARI '!$A$1:$K$348,9,0)," ")</f>
        <v xml:space="preserve"> </v>
      </c>
      <c r="L491" s="63" t="str">
        <f>IFERROR(VLOOKUP(Tablo5[[#This Row],[BOYA KODU]],Tablo14[#All],4,0)," ")</f>
        <v xml:space="preserve"> </v>
      </c>
      <c r="M491" s="63" t="str">
        <f>IFERROR(VLOOKUP(Tablo5[[#This Row],[BOYA KODU]],Tablo14[#All],6,0)," ")</f>
        <v xml:space="preserve"> </v>
      </c>
      <c r="N491" s="63" t="str">
        <f t="shared" si="49"/>
        <v xml:space="preserve"> </v>
      </c>
      <c r="O491" s="66" t="str">
        <f>IFERROR(VLOOKUP(Tablo5[[#This Row],[ÜRÜN KODU]],'YMKODLARI '!$A$1:$K$348,8,0)," ")</f>
        <v xml:space="preserve"> </v>
      </c>
      <c r="P491" s="63" t="str">
        <f>IFERROR(VLOOKUP(Tablo5[[#This Row],[HAMMADDE KODU]],Tablo1[#All],3,0)," ")</f>
        <v xml:space="preserve"> </v>
      </c>
      <c r="Q491" s="63" t="str">
        <f>IFERROR(VLOOKUP(Tablo5[[#This Row],[HAMMADDE KODU]],Tablo1[#All],4,0)," ")</f>
        <v xml:space="preserve"> </v>
      </c>
      <c r="R491" s="66" t="str">
        <f>IFERROR(VLOOKUP(Tablo5[[#This Row],[ÜRÜN KODU]],'YMKODLARI '!$A$1:$K$348,5,0)," ")</f>
        <v xml:space="preserve"> </v>
      </c>
      <c r="S491" s="66" t="str">
        <f>IFERROR(VLOOKUP(Tablo5[[#This Row],[ÜRÜN KODU]],'YMKODLARI '!$A$1:$K$348,6,0)," ")</f>
        <v xml:space="preserve"> </v>
      </c>
      <c r="T491" s="63" t="str">
        <f>IFERROR(Tablo5[[#This Row],[YOLLUK HARİÇ BASKI GRAMI]]/Tablo5[[#This Row],[KALIP GÖZ ADEDİ]]," ")</f>
        <v xml:space="preserve"> </v>
      </c>
      <c r="U491" s="63" t="str">
        <f t="shared" si="51"/>
        <v xml:space="preserve"> </v>
      </c>
      <c r="V491" s="63"/>
      <c r="W491" s="63" t="str">
        <f t="shared" si="50"/>
        <v xml:space="preserve"> </v>
      </c>
      <c r="X491" s="13">
        <f t="shared" si="52"/>
        <v>24</v>
      </c>
      <c r="Y491" s="14">
        <f t="shared" si="53"/>
        <v>0</v>
      </c>
      <c r="Z491" s="63" t="str">
        <f t="shared" si="54"/>
        <v xml:space="preserve"> </v>
      </c>
      <c r="AA491" s="63" t="str">
        <f t="shared" si="55"/>
        <v xml:space="preserve"> </v>
      </c>
    </row>
    <row r="492" spans="3:27">
      <c r="C492" s="10" t="str">
        <f>IFERROR(VLOOKUP(Tablo5[[#This Row],[ÜRÜN KODU]],'YMKODLARI '!$A$1:$K$348,2,0)," ")</f>
        <v xml:space="preserve"> </v>
      </c>
      <c r="E492" s="63"/>
      <c r="H492" s="66" t="str">
        <f>IFERROR(VLOOKUP(Tablo5[[#This Row],[ÜRÜN KODU]],'YMKODLARI '!$A$1:$K$348,3,0)," ")</f>
        <v xml:space="preserve"> </v>
      </c>
      <c r="I492" s="66" t="str">
        <f>IFERROR(VLOOKUP(Tablo5[[#This Row],[ÜRÜN KODU]],'YMKODLARI '!$A$1:$K$348,4,0)," ")</f>
        <v xml:space="preserve"> </v>
      </c>
      <c r="J492" s="63"/>
      <c r="K492" s="66" t="str">
        <f>IFERROR(VLOOKUP(Tablo5[[#This Row],[ÜRÜN KODU]],'YMKODLARI '!$A$1:$K$348,9,0)," ")</f>
        <v xml:space="preserve"> </v>
      </c>
      <c r="L492" s="63" t="str">
        <f>IFERROR(VLOOKUP(Tablo5[[#This Row],[BOYA KODU]],Tablo14[#All],4,0)," ")</f>
        <v xml:space="preserve"> </v>
      </c>
      <c r="M492" s="63" t="str">
        <f>IFERROR(VLOOKUP(Tablo5[[#This Row],[BOYA KODU]],Tablo14[#All],6,0)," ")</f>
        <v xml:space="preserve"> </v>
      </c>
      <c r="N492" s="63" t="str">
        <f t="shared" si="49"/>
        <v xml:space="preserve"> </v>
      </c>
      <c r="O492" s="66" t="str">
        <f>IFERROR(VLOOKUP(Tablo5[[#This Row],[ÜRÜN KODU]],'YMKODLARI '!$A$1:$K$348,8,0)," ")</f>
        <v xml:space="preserve"> </v>
      </c>
      <c r="P492" s="63" t="str">
        <f>IFERROR(VLOOKUP(Tablo5[[#This Row],[HAMMADDE KODU]],Tablo1[#All],3,0)," ")</f>
        <v xml:space="preserve"> </v>
      </c>
      <c r="Q492" s="63" t="str">
        <f>IFERROR(VLOOKUP(Tablo5[[#This Row],[HAMMADDE KODU]],Tablo1[#All],4,0)," ")</f>
        <v xml:space="preserve"> </v>
      </c>
      <c r="R492" s="66" t="str">
        <f>IFERROR(VLOOKUP(Tablo5[[#This Row],[ÜRÜN KODU]],'YMKODLARI '!$A$1:$K$348,5,0)," ")</f>
        <v xml:space="preserve"> </v>
      </c>
      <c r="S492" s="66" t="str">
        <f>IFERROR(VLOOKUP(Tablo5[[#This Row],[ÜRÜN KODU]],'YMKODLARI '!$A$1:$K$348,6,0)," ")</f>
        <v xml:space="preserve"> </v>
      </c>
      <c r="T492" s="63" t="str">
        <f>IFERROR(Tablo5[[#This Row],[YOLLUK HARİÇ BASKI GRAMI]]/Tablo5[[#This Row],[KALIP GÖZ ADEDİ]]," ")</f>
        <v xml:space="preserve"> </v>
      </c>
      <c r="U492" s="63" t="str">
        <f t="shared" si="51"/>
        <v xml:space="preserve"> </v>
      </c>
      <c r="V492" s="63"/>
      <c r="W492" s="63" t="str">
        <f t="shared" si="50"/>
        <v xml:space="preserve"> </v>
      </c>
      <c r="X492" s="13">
        <f t="shared" si="52"/>
        <v>24</v>
      </c>
      <c r="Y492" s="14">
        <f t="shared" si="53"/>
        <v>0</v>
      </c>
      <c r="Z492" s="63" t="str">
        <f t="shared" si="54"/>
        <v xml:space="preserve"> </v>
      </c>
      <c r="AA492" s="63" t="str">
        <f t="shared" si="55"/>
        <v xml:space="preserve"> </v>
      </c>
    </row>
    <row r="493" spans="3:27">
      <c r="C493" s="10" t="str">
        <f>IFERROR(VLOOKUP(Tablo5[[#This Row],[ÜRÜN KODU]],'YMKODLARI '!$A$1:$K$348,2,0)," ")</f>
        <v xml:space="preserve"> </v>
      </c>
      <c r="E493" s="63"/>
      <c r="H493" s="66" t="str">
        <f>IFERROR(VLOOKUP(Tablo5[[#This Row],[ÜRÜN KODU]],'YMKODLARI '!$A$1:$K$348,3,0)," ")</f>
        <v xml:space="preserve"> </v>
      </c>
      <c r="I493" s="66" t="str">
        <f>IFERROR(VLOOKUP(Tablo5[[#This Row],[ÜRÜN KODU]],'YMKODLARI '!$A$1:$K$348,4,0)," ")</f>
        <v xml:space="preserve"> </v>
      </c>
      <c r="J493" s="63"/>
      <c r="K493" s="66" t="str">
        <f>IFERROR(VLOOKUP(Tablo5[[#This Row],[ÜRÜN KODU]],'YMKODLARI '!$A$1:$K$348,9,0)," ")</f>
        <v xml:space="preserve"> </v>
      </c>
      <c r="L493" s="63" t="str">
        <f>IFERROR(VLOOKUP(Tablo5[[#This Row],[BOYA KODU]],Tablo14[#All],4,0)," ")</f>
        <v xml:space="preserve"> </v>
      </c>
      <c r="M493" s="63" t="str">
        <f>IFERROR(VLOOKUP(Tablo5[[#This Row],[BOYA KODU]],Tablo14[#All],6,0)," ")</f>
        <v xml:space="preserve"> </v>
      </c>
      <c r="N493" s="63" t="str">
        <f t="shared" si="49"/>
        <v xml:space="preserve"> </v>
      </c>
      <c r="O493" s="66" t="str">
        <f>IFERROR(VLOOKUP(Tablo5[[#This Row],[ÜRÜN KODU]],'YMKODLARI '!$A$1:$K$348,8,0)," ")</f>
        <v xml:space="preserve"> </v>
      </c>
      <c r="P493" s="63" t="str">
        <f>IFERROR(VLOOKUP(Tablo5[[#This Row],[HAMMADDE KODU]],Tablo1[#All],3,0)," ")</f>
        <v xml:space="preserve"> </v>
      </c>
      <c r="Q493" s="63" t="str">
        <f>IFERROR(VLOOKUP(Tablo5[[#This Row],[HAMMADDE KODU]],Tablo1[#All],4,0)," ")</f>
        <v xml:space="preserve"> </v>
      </c>
      <c r="R493" s="66" t="str">
        <f>IFERROR(VLOOKUP(Tablo5[[#This Row],[ÜRÜN KODU]],'YMKODLARI '!$A$1:$K$348,5,0)," ")</f>
        <v xml:space="preserve"> </v>
      </c>
      <c r="S493" s="66" t="str">
        <f>IFERROR(VLOOKUP(Tablo5[[#This Row],[ÜRÜN KODU]],'YMKODLARI '!$A$1:$K$348,6,0)," ")</f>
        <v xml:space="preserve"> </v>
      </c>
      <c r="T493" s="63" t="str">
        <f>IFERROR(Tablo5[[#This Row],[YOLLUK HARİÇ BASKI GRAMI]]/Tablo5[[#This Row],[KALIP GÖZ ADEDİ]]," ")</f>
        <v xml:space="preserve"> </v>
      </c>
      <c r="U493" s="63" t="str">
        <f t="shared" si="51"/>
        <v xml:space="preserve"> </v>
      </c>
      <c r="V493" s="63"/>
      <c r="W493" s="63" t="str">
        <f t="shared" si="50"/>
        <v xml:space="preserve"> </v>
      </c>
      <c r="X493" s="13">
        <f t="shared" si="52"/>
        <v>24</v>
      </c>
      <c r="Y493" s="14">
        <f t="shared" si="53"/>
        <v>0</v>
      </c>
      <c r="Z493" s="63" t="str">
        <f t="shared" si="54"/>
        <v xml:space="preserve"> </v>
      </c>
      <c r="AA493" s="63" t="str">
        <f t="shared" si="55"/>
        <v xml:space="preserve"> </v>
      </c>
    </row>
    <row r="494" spans="3:27">
      <c r="C494" s="10" t="str">
        <f>IFERROR(VLOOKUP(Tablo5[[#This Row],[ÜRÜN KODU]],'YMKODLARI '!$A$1:$K$348,2,0)," ")</f>
        <v xml:space="preserve"> </v>
      </c>
      <c r="E494" s="63"/>
      <c r="H494" s="66" t="str">
        <f>IFERROR(VLOOKUP(Tablo5[[#This Row],[ÜRÜN KODU]],'YMKODLARI '!$A$1:$K$348,3,0)," ")</f>
        <v xml:space="preserve"> </v>
      </c>
      <c r="I494" s="66" t="str">
        <f>IFERROR(VLOOKUP(Tablo5[[#This Row],[ÜRÜN KODU]],'YMKODLARI '!$A$1:$K$348,4,0)," ")</f>
        <v xml:space="preserve"> </v>
      </c>
      <c r="J494" s="63"/>
      <c r="K494" s="66" t="str">
        <f>IFERROR(VLOOKUP(Tablo5[[#This Row],[ÜRÜN KODU]],'YMKODLARI '!$A$1:$K$348,9,0)," ")</f>
        <v xml:space="preserve"> </v>
      </c>
      <c r="L494" s="63" t="str">
        <f>IFERROR(VLOOKUP(Tablo5[[#This Row],[BOYA KODU]],Tablo14[#All],4,0)," ")</f>
        <v xml:space="preserve"> </v>
      </c>
      <c r="M494" s="63" t="str">
        <f>IFERROR(VLOOKUP(Tablo5[[#This Row],[BOYA KODU]],Tablo14[#All],6,0)," ")</f>
        <v xml:space="preserve"> </v>
      </c>
      <c r="N494" s="63" t="str">
        <f t="shared" si="49"/>
        <v xml:space="preserve"> </v>
      </c>
      <c r="O494" s="66" t="str">
        <f>IFERROR(VLOOKUP(Tablo5[[#This Row],[ÜRÜN KODU]],'YMKODLARI '!$A$1:$K$348,8,0)," ")</f>
        <v xml:space="preserve"> </v>
      </c>
      <c r="P494" s="63" t="str">
        <f>IFERROR(VLOOKUP(Tablo5[[#This Row],[HAMMADDE KODU]],Tablo1[#All],3,0)," ")</f>
        <v xml:space="preserve"> </v>
      </c>
      <c r="Q494" s="63" t="str">
        <f>IFERROR(VLOOKUP(Tablo5[[#This Row],[HAMMADDE KODU]],Tablo1[#All],4,0)," ")</f>
        <v xml:space="preserve"> </v>
      </c>
      <c r="R494" s="66" t="str">
        <f>IFERROR(VLOOKUP(Tablo5[[#This Row],[ÜRÜN KODU]],'YMKODLARI '!$A$1:$K$348,5,0)," ")</f>
        <v xml:space="preserve"> </v>
      </c>
      <c r="S494" s="66" t="str">
        <f>IFERROR(VLOOKUP(Tablo5[[#This Row],[ÜRÜN KODU]],'YMKODLARI '!$A$1:$K$348,6,0)," ")</f>
        <v xml:space="preserve"> </v>
      </c>
      <c r="T494" s="63" t="str">
        <f>IFERROR(Tablo5[[#This Row],[YOLLUK HARİÇ BASKI GRAMI]]/Tablo5[[#This Row],[KALIP GÖZ ADEDİ]]," ")</f>
        <v xml:space="preserve"> </v>
      </c>
      <c r="U494" s="63" t="str">
        <f t="shared" si="51"/>
        <v xml:space="preserve"> </v>
      </c>
      <c r="V494" s="63"/>
      <c r="W494" s="63" t="str">
        <f t="shared" si="50"/>
        <v xml:space="preserve"> </v>
      </c>
      <c r="X494" s="13">
        <f t="shared" si="52"/>
        <v>24</v>
      </c>
      <c r="Y494" s="14">
        <f t="shared" si="53"/>
        <v>0</v>
      </c>
      <c r="Z494" s="63" t="str">
        <f t="shared" si="54"/>
        <v xml:space="preserve"> </v>
      </c>
      <c r="AA494" s="63" t="str">
        <f t="shared" si="55"/>
        <v xml:space="preserve"> </v>
      </c>
    </row>
    <row r="495" spans="3:27">
      <c r="C495" s="10" t="str">
        <f>IFERROR(VLOOKUP(Tablo5[[#This Row],[ÜRÜN KODU]],'YMKODLARI '!$A$1:$K$348,2,0)," ")</f>
        <v xml:space="preserve"> </v>
      </c>
      <c r="E495" s="63"/>
      <c r="H495" s="66" t="str">
        <f>IFERROR(VLOOKUP(Tablo5[[#This Row],[ÜRÜN KODU]],'YMKODLARI '!$A$1:$K$348,3,0)," ")</f>
        <v xml:space="preserve"> </v>
      </c>
      <c r="I495" s="66" t="str">
        <f>IFERROR(VLOOKUP(Tablo5[[#This Row],[ÜRÜN KODU]],'YMKODLARI '!$A$1:$K$348,4,0)," ")</f>
        <v xml:space="preserve"> </v>
      </c>
      <c r="J495" s="63"/>
      <c r="K495" s="66" t="str">
        <f>IFERROR(VLOOKUP(Tablo5[[#This Row],[ÜRÜN KODU]],'YMKODLARI '!$A$1:$K$348,9,0)," ")</f>
        <v xml:space="preserve"> </v>
      </c>
      <c r="L495" s="63" t="str">
        <f>IFERROR(VLOOKUP(Tablo5[[#This Row],[BOYA KODU]],Tablo14[#All],4,0)," ")</f>
        <v xml:space="preserve"> </v>
      </c>
      <c r="M495" s="63" t="str">
        <f>IFERROR(VLOOKUP(Tablo5[[#This Row],[BOYA KODU]],Tablo14[#All],6,0)," ")</f>
        <v xml:space="preserve"> </v>
      </c>
      <c r="N495" s="63" t="str">
        <f t="shared" si="49"/>
        <v xml:space="preserve"> </v>
      </c>
      <c r="O495" s="66" t="str">
        <f>IFERROR(VLOOKUP(Tablo5[[#This Row],[ÜRÜN KODU]],'YMKODLARI '!$A$1:$K$348,8,0)," ")</f>
        <v xml:space="preserve"> </v>
      </c>
      <c r="P495" s="63" t="str">
        <f>IFERROR(VLOOKUP(Tablo5[[#This Row],[HAMMADDE KODU]],Tablo1[#All],3,0)," ")</f>
        <v xml:space="preserve"> </v>
      </c>
      <c r="Q495" s="63" t="str">
        <f>IFERROR(VLOOKUP(Tablo5[[#This Row],[HAMMADDE KODU]],Tablo1[#All],4,0)," ")</f>
        <v xml:space="preserve"> </v>
      </c>
      <c r="R495" s="66" t="str">
        <f>IFERROR(VLOOKUP(Tablo5[[#This Row],[ÜRÜN KODU]],'YMKODLARI '!$A$1:$K$348,5,0)," ")</f>
        <v xml:space="preserve"> </v>
      </c>
      <c r="S495" s="66" t="str">
        <f>IFERROR(VLOOKUP(Tablo5[[#This Row],[ÜRÜN KODU]],'YMKODLARI '!$A$1:$K$348,6,0)," ")</f>
        <v xml:space="preserve"> </v>
      </c>
      <c r="T495" s="63" t="str">
        <f>IFERROR(Tablo5[[#This Row],[YOLLUK HARİÇ BASKI GRAMI]]/Tablo5[[#This Row],[KALIP GÖZ ADEDİ]]," ")</f>
        <v xml:space="preserve"> </v>
      </c>
      <c r="U495" s="63" t="str">
        <f t="shared" si="51"/>
        <v xml:space="preserve"> </v>
      </c>
      <c r="V495" s="63"/>
      <c r="W495" s="63" t="str">
        <f t="shared" si="50"/>
        <v xml:space="preserve"> </v>
      </c>
      <c r="X495" s="13">
        <f t="shared" si="52"/>
        <v>24</v>
      </c>
      <c r="Y495" s="14">
        <f t="shared" si="53"/>
        <v>0</v>
      </c>
      <c r="Z495" s="63" t="str">
        <f t="shared" si="54"/>
        <v xml:space="preserve"> </v>
      </c>
      <c r="AA495" s="63" t="str">
        <f t="shared" si="55"/>
        <v xml:space="preserve"> </v>
      </c>
    </row>
    <row r="496" spans="3:27">
      <c r="C496" s="10" t="str">
        <f>IFERROR(VLOOKUP(Tablo5[[#This Row],[ÜRÜN KODU]],'YMKODLARI '!$A$1:$K$348,2,0)," ")</f>
        <v xml:space="preserve"> </v>
      </c>
      <c r="E496" s="63"/>
      <c r="H496" s="66" t="str">
        <f>IFERROR(VLOOKUP(Tablo5[[#This Row],[ÜRÜN KODU]],'YMKODLARI '!$A$1:$K$348,3,0)," ")</f>
        <v xml:space="preserve"> </v>
      </c>
      <c r="I496" s="66" t="str">
        <f>IFERROR(VLOOKUP(Tablo5[[#This Row],[ÜRÜN KODU]],'YMKODLARI '!$A$1:$K$348,4,0)," ")</f>
        <v xml:space="preserve"> </v>
      </c>
      <c r="J496" s="63"/>
      <c r="K496" s="66" t="str">
        <f>IFERROR(VLOOKUP(Tablo5[[#This Row],[ÜRÜN KODU]],'YMKODLARI '!$A$1:$K$348,9,0)," ")</f>
        <v xml:space="preserve"> </v>
      </c>
      <c r="L496" s="63" t="str">
        <f>IFERROR(VLOOKUP(Tablo5[[#This Row],[BOYA KODU]],Tablo14[#All],4,0)," ")</f>
        <v xml:space="preserve"> </v>
      </c>
      <c r="M496" s="63" t="str">
        <f>IFERROR(VLOOKUP(Tablo5[[#This Row],[BOYA KODU]],Tablo14[#All],6,0)," ")</f>
        <v xml:space="preserve"> </v>
      </c>
      <c r="N496" s="63" t="str">
        <f t="shared" si="49"/>
        <v xml:space="preserve"> </v>
      </c>
      <c r="O496" s="66" t="str">
        <f>IFERROR(VLOOKUP(Tablo5[[#This Row],[ÜRÜN KODU]],'YMKODLARI '!$A$1:$K$348,8,0)," ")</f>
        <v xml:space="preserve"> </v>
      </c>
      <c r="P496" s="63" t="str">
        <f>IFERROR(VLOOKUP(Tablo5[[#This Row],[HAMMADDE KODU]],Tablo1[#All],3,0)," ")</f>
        <v xml:space="preserve"> </v>
      </c>
      <c r="Q496" s="63" t="str">
        <f>IFERROR(VLOOKUP(Tablo5[[#This Row],[HAMMADDE KODU]],Tablo1[#All],4,0)," ")</f>
        <v xml:space="preserve"> </v>
      </c>
      <c r="R496" s="66" t="str">
        <f>IFERROR(VLOOKUP(Tablo5[[#This Row],[ÜRÜN KODU]],'YMKODLARI '!$A$1:$K$348,5,0)," ")</f>
        <v xml:space="preserve"> </v>
      </c>
      <c r="S496" s="66" t="str">
        <f>IFERROR(VLOOKUP(Tablo5[[#This Row],[ÜRÜN KODU]],'YMKODLARI '!$A$1:$K$348,6,0)," ")</f>
        <v xml:space="preserve"> </v>
      </c>
      <c r="T496" s="63" t="str">
        <f>IFERROR(Tablo5[[#This Row],[YOLLUK HARİÇ BASKI GRAMI]]/Tablo5[[#This Row],[KALIP GÖZ ADEDİ]]," ")</f>
        <v xml:space="preserve"> </v>
      </c>
      <c r="U496" s="63" t="str">
        <f t="shared" si="51"/>
        <v xml:space="preserve"> </v>
      </c>
      <c r="V496" s="63"/>
      <c r="W496" s="63" t="str">
        <f t="shared" si="50"/>
        <v xml:space="preserve"> </v>
      </c>
      <c r="X496" s="13">
        <f t="shared" si="52"/>
        <v>24</v>
      </c>
      <c r="Y496" s="14">
        <f t="shared" si="53"/>
        <v>0</v>
      </c>
      <c r="Z496" s="63" t="str">
        <f t="shared" si="54"/>
        <v xml:space="preserve"> </v>
      </c>
      <c r="AA496" s="63" t="str">
        <f t="shared" si="55"/>
        <v xml:space="preserve"> </v>
      </c>
    </row>
    <row r="497" spans="3:27">
      <c r="C497" s="10" t="str">
        <f>IFERROR(VLOOKUP(Tablo5[[#This Row],[ÜRÜN KODU]],'YMKODLARI '!$A$1:$K$348,2,0)," ")</f>
        <v xml:space="preserve"> </v>
      </c>
      <c r="E497" s="63"/>
      <c r="H497" s="66" t="str">
        <f>IFERROR(VLOOKUP(Tablo5[[#This Row],[ÜRÜN KODU]],'YMKODLARI '!$A$1:$K$348,3,0)," ")</f>
        <v xml:space="preserve"> </v>
      </c>
      <c r="I497" s="66" t="str">
        <f>IFERROR(VLOOKUP(Tablo5[[#This Row],[ÜRÜN KODU]],'YMKODLARI '!$A$1:$K$348,4,0)," ")</f>
        <v xml:space="preserve"> </v>
      </c>
      <c r="J497" s="63"/>
      <c r="K497" s="66" t="str">
        <f>IFERROR(VLOOKUP(Tablo5[[#This Row],[ÜRÜN KODU]],'YMKODLARI '!$A$1:$K$348,9,0)," ")</f>
        <v xml:space="preserve"> </v>
      </c>
      <c r="L497" s="63" t="str">
        <f>IFERROR(VLOOKUP(Tablo5[[#This Row],[BOYA KODU]],Tablo14[#All],4,0)," ")</f>
        <v xml:space="preserve"> </v>
      </c>
      <c r="M497" s="63" t="str">
        <f>IFERROR(VLOOKUP(Tablo5[[#This Row],[BOYA KODU]],Tablo14[#All],6,0)," ")</f>
        <v xml:space="preserve"> </v>
      </c>
      <c r="N497" s="63" t="str">
        <f t="shared" si="49"/>
        <v xml:space="preserve"> </v>
      </c>
      <c r="O497" s="66" t="str">
        <f>IFERROR(VLOOKUP(Tablo5[[#This Row],[ÜRÜN KODU]],'YMKODLARI '!$A$1:$K$348,8,0)," ")</f>
        <v xml:space="preserve"> </v>
      </c>
      <c r="P497" s="63" t="str">
        <f>IFERROR(VLOOKUP(Tablo5[[#This Row],[HAMMADDE KODU]],Tablo1[#All],3,0)," ")</f>
        <v xml:space="preserve"> </v>
      </c>
      <c r="Q497" s="63" t="str">
        <f>IFERROR(VLOOKUP(Tablo5[[#This Row],[HAMMADDE KODU]],Tablo1[#All],4,0)," ")</f>
        <v xml:space="preserve"> </v>
      </c>
      <c r="R497" s="66" t="str">
        <f>IFERROR(VLOOKUP(Tablo5[[#This Row],[ÜRÜN KODU]],'YMKODLARI '!$A$1:$K$348,5,0)," ")</f>
        <v xml:space="preserve"> </v>
      </c>
      <c r="S497" s="66" t="str">
        <f>IFERROR(VLOOKUP(Tablo5[[#This Row],[ÜRÜN KODU]],'YMKODLARI '!$A$1:$K$348,6,0)," ")</f>
        <v xml:space="preserve"> </v>
      </c>
      <c r="T497" s="63" t="str">
        <f>IFERROR(Tablo5[[#This Row],[YOLLUK HARİÇ BASKI GRAMI]]/Tablo5[[#This Row],[KALIP GÖZ ADEDİ]]," ")</f>
        <v xml:space="preserve"> </v>
      </c>
      <c r="U497" s="63" t="str">
        <f t="shared" si="51"/>
        <v xml:space="preserve"> </v>
      </c>
      <c r="V497" s="63"/>
      <c r="W497" s="63" t="str">
        <f t="shared" si="50"/>
        <v xml:space="preserve"> </v>
      </c>
      <c r="X497" s="13">
        <f t="shared" si="52"/>
        <v>24</v>
      </c>
      <c r="Y497" s="14">
        <f t="shared" si="53"/>
        <v>0</v>
      </c>
      <c r="Z497" s="63" t="str">
        <f t="shared" si="54"/>
        <v xml:space="preserve"> </v>
      </c>
      <c r="AA497" s="63" t="str">
        <f t="shared" si="55"/>
        <v xml:space="preserve"> </v>
      </c>
    </row>
    <row r="498" spans="3:27">
      <c r="C498" s="10" t="str">
        <f>IFERROR(VLOOKUP(Tablo5[[#This Row],[ÜRÜN KODU]],'YMKODLARI '!$A$1:$K$348,2,0)," ")</f>
        <v xml:space="preserve"> </v>
      </c>
      <c r="E498" s="63"/>
      <c r="H498" s="66" t="str">
        <f>IFERROR(VLOOKUP(Tablo5[[#This Row],[ÜRÜN KODU]],'YMKODLARI '!$A$1:$K$348,3,0)," ")</f>
        <v xml:space="preserve"> </v>
      </c>
      <c r="I498" s="66" t="str">
        <f>IFERROR(VLOOKUP(Tablo5[[#This Row],[ÜRÜN KODU]],'YMKODLARI '!$A$1:$K$348,4,0)," ")</f>
        <v xml:space="preserve"> </v>
      </c>
      <c r="J498" s="63"/>
      <c r="K498" s="66" t="str">
        <f>IFERROR(VLOOKUP(Tablo5[[#This Row],[ÜRÜN KODU]],'YMKODLARI '!$A$1:$K$348,9,0)," ")</f>
        <v xml:space="preserve"> </v>
      </c>
      <c r="L498" s="63" t="str">
        <f>IFERROR(VLOOKUP(Tablo5[[#This Row],[BOYA KODU]],Tablo14[#All],4,0)," ")</f>
        <v xml:space="preserve"> </v>
      </c>
      <c r="M498" s="63" t="str">
        <f>IFERROR(VLOOKUP(Tablo5[[#This Row],[BOYA KODU]],Tablo14[#All],6,0)," ")</f>
        <v xml:space="preserve"> </v>
      </c>
      <c r="N498" s="63" t="str">
        <f t="shared" si="49"/>
        <v xml:space="preserve"> </v>
      </c>
      <c r="O498" s="66" t="str">
        <f>IFERROR(VLOOKUP(Tablo5[[#This Row],[ÜRÜN KODU]],'YMKODLARI '!$A$1:$K$348,8,0)," ")</f>
        <v xml:space="preserve"> </v>
      </c>
      <c r="P498" s="63" t="str">
        <f>IFERROR(VLOOKUP(Tablo5[[#This Row],[HAMMADDE KODU]],Tablo1[#All],3,0)," ")</f>
        <v xml:space="preserve"> </v>
      </c>
      <c r="Q498" s="63" t="str">
        <f>IFERROR(VLOOKUP(Tablo5[[#This Row],[HAMMADDE KODU]],Tablo1[#All],4,0)," ")</f>
        <v xml:space="preserve"> </v>
      </c>
      <c r="R498" s="66" t="str">
        <f>IFERROR(VLOOKUP(Tablo5[[#This Row],[ÜRÜN KODU]],'YMKODLARI '!$A$1:$K$348,5,0)," ")</f>
        <v xml:space="preserve"> </v>
      </c>
      <c r="S498" s="66" t="str">
        <f>IFERROR(VLOOKUP(Tablo5[[#This Row],[ÜRÜN KODU]],'YMKODLARI '!$A$1:$K$348,6,0)," ")</f>
        <v xml:space="preserve"> </v>
      </c>
      <c r="T498" s="63" t="str">
        <f>IFERROR(Tablo5[[#This Row],[YOLLUK HARİÇ BASKI GRAMI]]/Tablo5[[#This Row],[KALIP GÖZ ADEDİ]]," ")</f>
        <v xml:space="preserve"> </v>
      </c>
      <c r="U498" s="63" t="str">
        <f t="shared" si="51"/>
        <v xml:space="preserve"> </v>
      </c>
      <c r="V498" s="63"/>
      <c r="W498" s="63" t="str">
        <f t="shared" si="50"/>
        <v xml:space="preserve"> </v>
      </c>
      <c r="X498" s="13">
        <f t="shared" si="52"/>
        <v>24</v>
      </c>
      <c r="Y498" s="14">
        <f t="shared" si="53"/>
        <v>0</v>
      </c>
      <c r="Z498" s="63" t="str">
        <f t="shared" si="54"/>
        <v xml:space="preserve"> </v>
      </c>
      <c r="AA498" s="63" t="str">
        <f t="shared" si="55"/>
        <v xml:space="preserve"> </v>
      </c>
    </row>
    <row r="499" spans="3:27">
      <c r="C499" s="10" t="str">
        <f>IFERROR(VLOOKUP(Tablo5[[#This Row],[ÜRÜN KODU]],'YMKODLARI '!$A$1:$K$348,2,0)," ")</f>
        <v xml:space="preserve"> </v>
      </c>
      <c r="E499" s="63"/>
      <c r="H499" s="66" t="str">
        <f>IFERROR(VLOOKUP(Tablo5[[#This Row],[ÜRÜN KODU]],'YMKODLARI '!$A$1:$K$348,3,0)," ")</f>
        <v xml:space="preserve"> </v>
      </c>
      <c r="I499" s="66" t="str">
        <f>IFERROR(VLOOKUP(Tablo5[[#This Row],[ÜRÜN KODU]],'YMKODLARI '!$A$1:$K$348,4,0)," ")</f>
        <v xml:space="preserve"> </v>
      </c>
      <c r="J499" s="63"/>
      <c r="K499" s="66" t="str">
        <f>IFERROR(VLOOKUP(Tablo5[[#This Row],[ÜRÜN KODU]],'YMKODLARI '!$A$1:$K$348,9,0)," ")</f>
        <v xml:space="preserve"> </v>
      </c>
      <c r="L499" s="63" t="str">
        <f>IFERROR(VLOOKUP(Tablo5[[#This Row],[BOYA KODU]],Tablo14[#All],4,0)," ")</f>
        <v xml:space="preserve"> </v>
      </c>
      <c r="M499" s="63" t="str">
        <f>IFERROR(VLOOKUP(Tablo5[[#This Row],[BOYA KODU]],Tablo14[#All],6,0)," ")</f>
        <v xml:space="preserve"> </v>
      </c>
      <c r="N499" s="63" t="str">
        <f t="shared" si="49"/>
        <v xml:space="preserve"> </v>
      </c>
      <c r="O499" s="66" t="str">
        <f>IFERROR(VLOOKUP(Tablo5[[#This Row],[ÜRÜN KODU]],'YMKODLARI '!$A$1:$K$348,8,0)," ")</f>
        <v xml:space="preserve"> </v>
      </c>
      <c r="P499" s="63" t="str">
        <f>IFERROR(VLOOKUP(Tablo5[[#This Row],[HAMMADDE KODU]],Tablo1[#All],3,0)," ")</f>
        <v xml:space="preserve"> </v>
      </c>
      <c r="Q499" s="63" t="str">
        <f>IFERROR(VLOOKUP(Tablo5[[#This Row],[HAMMADDE KODU]],Tablo1[#All],4,0)," ")</f>
        <v xml:space="preserve"> </v>
      </c>
      <c r="R499" s="66" t="str">
        <f>IFERROR(VLOOKUP(Tablo5[[#This Row],[ÜRÜN KODU]],'YMKODLARI '!$A$1:$K$348,5,0)," ")</f>
        <v xml:space="preserve"> </v>
      </c>
      <c r="S499" s="66" t="str">
        <f>IFERROR(VLOOKUP(Tablo5[[#This Row],[ÜRÜN KODU]],'YMKODLARI '!$A$1:$K$348,6,0)," ")</f>
        <v xml:space="preserve"> </v>
      </c>
      <c r="T499" s="63" t="str">
        <f>IFERROR(Tablo5[[#This Row],[YOLLUK HARİÇ BASKI GRAMI]]/Tablo5[[#This Row],[KALIP GÖZ ADEDİ]]," ")</f>
        <v xml:space="preserve"> </v>
      </c>
      <c r="U499" s="63" t="str">
        <f t="shared" si="51"/>
        <v xml:space="preserve"> </v>
      </c>
      <c r="V499" s="63"/>
      <c r="W499" s="63" t="str">
        <f t="shared" si="50"/>
        <v xml:space="preserve"> </v>
      </c>
      <c r="X499" s="13">
        <f t="shared" si="52"/>
        <v>24</v>
      </c>
      <c r="Y499" s="14">
        <f t="shared" si="53"/>
        <v>0</v>
      </c>
      <c r="Z499" s="63" t="str">
        <f t="shared" si="54"/>
        <v xml:space="preserve"> </v>
      </c>
      <c r="AA499" s="63" t="str">
        <f t="shared" si="55"/>
        <v xml:space="preserve"> </v>
      </c>
    </row>
    <row r="500" spans="3:27">
      <c r="C500" s="10" t="str">
        <f>IFERROR(VLOOKUP(Tablo5[[#This Row],[ÜRÜN KODU]],'YMKODLARI '!$A$1:$K$348,2,0)," ")</f>
        <v xml:space="preserve"> </v>
      </c>
      <c r="E500" s="63"/>
      <c r="H500" s="66" t="str">
        <f>IFERROR(VLOOKUP(Tablo5[[#This Row],[ÜRÜN KODU]],'YMKODLARI '!$A$1:$K$348,3,0)," ")</f>
        <v xml:space="preserve"> </v>
      </c>
      <c r="I500" s="66" t="str">
        <f>IFERROR(VLOOKUP(Tablo5[[#This Row],[ÜRÜN KODU]],'YMKODLARI '!$A$1:$K$348,4,0)," ")</f>
        <v xml:space="preserve"> </v>
      </c>
      <c r="J500" s="63"/>
      <c r="K500" s="66" t="str">
        <f>IFERROR(VLOOKUP(Tablo5[[#This Row],[ÜRÜN KODU]],'YMKODLARI '!$A$1:$K$348,9,0)," ")</f>
        <v xml:space="preserve"> </v>
      </c>
      <c r="L500" s="63" t="str">
        <f>IFERROR(VLOOKUP(Tablo5[[#This Row],[BOYA KODU]],Tablo14[#All],4,0)," ")</f>
        <v xml:space="preserve"> </v>
      </c>
      <c r="M500" s="63" t="str">
        <f>IFERROR(VLOOKUP(Tablo5[[#This Row],[BOYA KODU]],Tablo14[#All],6,0)," ")</f>
        <v xml:space="preserve"> </v>
      </c>
      <c r="N500" s="63" t="str">
        <f t="shared" si="49"/>
        <v xml:space="preserve"> </v>
      </c>
      <c r="O500" s="66" t="str">
        <f>IFERROR(VLOOKUP(Tablo5[[#This Row],[ÜRÜN KODU]],'YMKODLARI '!$A$1:$K$348,8,0)," ")</f>
        <v xml:space="preserve"> </v>
      </c>
      <c r="P500" s="63" t="str">
        <f>IFERROR(VLOOKUP(Tablo5[[#This Row],[HAMMADDE KODU]],Tablo1[#All],3,0)," ")</f>
        <v xml:space="preserve"> </v>
      </c>
      <c r="Q500" s="63" t="str">
        <f>IFERROR(VLOOKUP(Tablo5[[#This Row],[HAMMADDE KODU]],Tablo1[#All],4,0)," ")</f>
        <v xml:space="preserve"> </v>
      </c>
      <c r="R500" s="66" t="str">
        <f>IFERROR(VLOOKUP(Tablo5[[#This Row],[ÜRÜN KODU]],'YMKODLARI '!$A$1:$K$348,5,0)," ")</f>
        <v xml:space="preserve"> </v>
      </c>
      <c r="S500" s="66" t="str">
        <f>IFERROR(VLOOKUP(Tablo5[[#This Row],[ÜRÜN KODU]],'YMKODLARI '!$A$1:$K$348,6,0)," ")</f>
        <v xml:space="preserve"> </v>
      </c>
      <c r="T500" s="63" t="str">
        <f>IFERROR(Tablo5[[#This Row],[YOLLUK HARİÇ BASKI GRAMI]]/Tablo5[[#This Row],[KALIP GÖZ ADEDİ]]," ")</f>
        <v xml:space="preserve"> </v>
      </c>
      <c r="U500" s="63" t="str">
        <f t="shared" si="51"/>
        <v xml:space="preserve"> </v>
      </c>
      <c r="V500" s="63"/>
      <c r="W500" s="63" t="str">
        <f t="shared" si="50"/>
        <v xml:space="preserve"> </v>
      </c>
      <c r="X500" s="13">
        <f t="shared" si="52"/>
        <v>24</v>
      </c>
      <c r="Y500" s="14">
        <f t="shared" si="53"/>
        <v>0</v>
      </c>
      <c r="Z500" s="63" t="str">
        <f t="shared" si="54"/>
        <v xml:space="preserve"> </v>
      </c>
      <c r="AA500" s="63" t="str">
        <f t="shared" si="55"/>
        <v xml:space="preserve"> </v>
      </c>
    </row>
    <row r="501" spans="3:27">
      <c r="C501" s="10" t="str">
        <f>IFERROR(VLOOKUP(Tablo5[[#This Row],[ÜRÜN KODU]],'YMKODLARI '!$A$1:$K$348,2,0)," ")</f>
        <v xml:space="preserve"> </v>
      </c>
      <c r="E501" s="63"/>
      <c r="H501" s="66" t="str">
        <f>IFERROR(VLOOKUP(Tablo5[[#This Row],[ÜRÜN KODU]],'YMKODLARI '!$A$1:$K$348,3,0)," ")</f>
        <v xml:space="preserve"> </v>
      </c>
      <c r="I501" s="66" t="str">
        <f>IFERROR(VLOOKUP(Tablo5[[#This Row],[ÜRÜN KODU]],'YMKODLARI '!$A$1:$K$348,4,0)," ")</f>
        <v xml:space="preserve"> </v>
      </c>
      <c r="J501" s="63"/>
      <c r="K501" s="66" t="str">
        <f>IFERROR(VLOOKUP(Tablo5[[#This Row],[ÜRÜN KODU]],'YMKODLARI '!$A$1:$K$348,9,0)," ")</f>
        <v xml:space="preserve"> </v>
      </c>
      <c r="L501" s="63" t="str">
        <f>IFERROR(VLOOKUP(Tablo5[[#This Row],[BOYA KODU]],Tablo14[#All],4,0)," ")</f>
        <v xml:space="preserve"> </v>
      </c>
      <c r="M501" s="63" t="str">
        <f>IFERROR(VLOOKUP(Tablo5[[#This Row],[BOYA KODU]],Tablo14[#All],6,0)," ")</f>
        <v xml:space="preserve"> </v>
      </c>
      <c r="N501" s="63" t="str">
        <f t="shared" si="49"/>
        <v xml:space="preserve"> </v>
      </c>
      <c r="O501" s="66" t="str">
        <f>IFERROR(VLOOKUP(Tablo5[[#This Row],[ÜRÜN KODU]],'YMKODLARI '!$A$1:$K$348,8,0)," ")</f>
        <v xml:space="preserve"> </v>
      </c>
      <c r="P501" s="63" t="str">
        <f>IFERROR(VLOOKUP(Tablo5[[#This Row],[HAMMADDE KODU]],Tablo1[#All],3,0)," ")</f>
        <v xml:space="preserve"> </v>
      </c>
      <c r="Q501" s="63" t="str">
        <f>IFERROR(VLOOKUP(Tablo5[[#This Row],[HAMMADDE KODU]],Tablo1[#All],4,0)," ")</f>
        <v xml:space="preserve"> </v>
      </c>
      <c r="R501" s="66" t="str">
        <f>IFERROR(VLOOKUP(Tablo5[[#This Row],[ÜRÜN KODU]],'YMKODLARI '!$A$1:$K$348,5,0)," ")</f>
        <v xml:space="preserve"> </v>
      </c>
      <c r="S501" s="66" t="str">
        <f>IFERROR(VLOOKUP(Tablo5[[#This Row],[ÜRÜN KODU]],'YMKODLARI '!$A$1:$K$348,6,0)," ")</f>
        <v xml:space="preserve"> </v>
      </c>
      <c r="T501" s="63" t="str">
        <f>IFERROR(Tablo5[[#This Row],[YOLLUK HARİÇ BASKI GRAMI]]/Tablo5[[#This Row],[KALIP GÖZ ADEDİ]]," ")</f>
        <v xml:space="preserve"> </v>
      </c>
      <c r="U501" s="63" t="str">
        <f t="shared" si="51"/>
        <v xml:space="preserve"> </v>
      </c>
      <c r="V501" s="63"/>
      <c r="W501" s="63" t="str">
        <f t="shared" si="50"/>
        <v xml:space="preserve"> </v>
      </c>
      <c r="X501" s="13">
        <f t="shared" si="52"/>
        <v>24</v>
      </c>
      <c r="Y501" s="14">
        <f t="shared" si="53"/>
        <v>0</v>
      </c>
      <c r="Z501" s="63" t="str">
        <f t="shared" si="54"/>
        <v xml:space="preserve"> </v>
      </c>
      <c r="AA501" s="63" t="str">
        <f t="shared" si="55"/>
        <v xml:space="preserve"> </v>
      </c>
    </row>
    <row r="502" spans="3:27">
      <c r="C502" s="10" t="str">
        <f>IFERROR(VLOOKUP(Tablo5[[#This Row],[ÜRÜN KODU]],'YMKODLARI '!$A$1:$K$348,2,0)," ")</f>
        <v xml:space="preserve"> </v>
      </c>
      <c r="E502" s="63"/>
      <c r="H502" s="66" t="str">
        <f>IFERROR(VLOOKUP(Tablo5[[#This Row],[ÜRÜN KODU]],'YMKODLARI '!$A$1:$K$348,3,0)," ")</f>
        <v xml:space="preserve"> </v>
      </c>
      <c r="I502" s="66" t="str">
        <f>IFERROR(VLOOKUP(Tablo5[[#This Row],[ÜRÜN KODU]],'YMKODLARI '!$A$1:$K$348,4,0)," ")</f>
        <v xml:space="preserve"> </v>
      </c>
      <c r="J502" s="63"/>
      <c r="K502" s="66" t="str">
        <f>IFERROR(VLOOKUP(Tablo5[[#This Row],[ÜRÜN KODU]],'YMKODLARI '!$A$1:$K$348,9,0)," ")</f>
        <v xml:space="preserve"> </v>
      </c>
      <c r="L502" s="63" t="str">
        <f>IFERROR(VLOOKUP(Tablo5[[#This Row],[BOYA KODU]],Tablo14[#All],4,0)," ")</f>
        <v xml:space="preserve"> </v>
      </c>
      <c r="M502" s="63" t="str">
        <f>IFERROR(VLOOKUP(Tablo5[[#This Row],[BOYA KODU]],Tablo14[#All],6,0)," ")</f>
        <v xml:space="preserve"> </v>
      </c>
      <c r="N502" s="63" t="str">
        <f t="shared" si="49"/>
        <v xml:space="preserve"> </v>
      </c>
      <c r="O502" s="66" t="str">
        <f>IFERROR(VLOOKUP(Tablo5[[#This Row],[ÜRÜN KODU]],'YMKODLARI '!$A$1:$K$348,8,0)," ")</f>
        <v xml:space="preserve"> </v>
      </c>
      <c r="P502" s="63" t="str">
        <f>IFERROR(VLOOKUP(Tablo5[[#This Row],[HAMMADDE KODU]],Tablo1[#All],3,0)," ")</f>
        <v xml:space="preserve"> </v>
      </c>
      <c r="Q502" s="63" t="str">
        <f>IFERROR(VLOOKUP(Tablo5[[#This Row],[HAMMADDE KODU]],Tablo1[#All],4,0)," ")</f>
        <v xml:space="preserve"> </v>
      </c>
      <c r="R502" s="66" t="str">
        <f>IFERROR(VLOOKUP(Tablo5[[#This Row],[ÜRÜN KODU]],'YMKODLARI '!$A$1:$K$348,5,0)," ")</f>
        <v xml:space="preserve"> </v>
      </c>
      <c r="S502" s="66" t="str">
        <f>IFERROR(VLOOKUP(Tablo5[[#This Row],[ÜRÜN KODU]],'YMKODLARI '!$A$1:$K$348,6,0)," ")</f>
        <v xml:space="preserve"> </v>
      </c>
      <c r="T502" s="63" t="str">
        <f>IFERROR(Tablo5[[#This Row],[YOLLUK HARİÇ BASKI GRAMI]]/Tablo5[[#This Row],[KALIP GÖZ ADEDİ]]," ")</f>
        <v xml:space="preserve"> </v>
      </c>
      <c r="U502" s="63" t="str">
        <f t="shared" si="51"/>
        <v xml:space="preserve"> </v>
      </c>
      <c r="V502" s="63"/>
      <c r="W502" s="63" t="str">
        <f t="shared" si="50"/>
        <v xml:space="preserve"> </v>
      </c>
      <c r="X502" s="13">
        <f t="shared" si="52"/>
        <v>24</v>
      </c>
      <c r="Y502" s="14">
        <f t="shared" si="53"/>
        <v>0</v>
      </c>
      <c r="Z502" s="63" t="str">
        <f t="shared" si="54"/>
        <v xml:space="preserve"> </v>
      </c>
      <c r="AA502" s="63" t="str">
        <f t="shared" si="55"/>
        <v xml:space="preserve"> </v>
      </c>
    </row>
    <row r="503" spans="3:27">
      <c r="C503" s="10" t="str">
        <f>IFERROR(VLOOKUP(Tablo5[[#This Row],[ÜRÜN KODU]],'YMKODLARI '!$A$1:$K$348,2,0)," ")</f>
        <v xml:space="preserve"> </v>
      </c>
      <c r="E503" s="63"/>
      <c r="H503" s="66" t="str">
        <f>IFERROR(VLOOKUP(Tablo5[[#This Row],[ÜRÜN KODU]],'YMKODLARI '!$A$1:$K$348,3,0)," ")</f>
        <v xml:space="preserve"> </v>
      </c>
      <c r="I503" s="66" t="str">
        <f>IFERROR(VLOOKUP(Tablo5[[#This Row],[ÜRÜN KODU]],'YMKODLARI '!$A$1:$K$348,4,0)," ")</f>
        <v xml:space="preserve"> </v>
      </c>
      <c r="J503" s="63"/>
      <c r="K503" s="66" t="str">
        <f>IFERROR(VLOOKUP(Tablo5[[#This Row],[ÜRÜN KODU]],'YMKODLARI '!$A$1:$K$348,9,0)," ")</f>
        <v xml:space="preserve"> </v>
      </c>
      <c r="L503" s="63" t="str">
        <f>IFERROR(VLOOKUP(Tablo5[[#This Row],[BOYA KODU]],Tablo14[#All],4,0)," ")</f>
        <v xml:space="preserve"> </v>
      </c>
      <c r="M503" s="63" t="str">
        <f>IFERROR(VLOOKUP(Tablo5[[#This Row],[BOYA KODU]],Tablo14[#All],6,0)," ")</f>
        <v xml:space="preserve"> </v>
      </c>
      <c r="N503" s="63" t="str">
        <f t="shared" si="49"/>
        <v xml:space="preserve"> </v>
      </c>
      <c r="O503" s="66" t="str">
        <f>IFERROR(VLOOKUP(Tablo5[[#This Row],[ÜRÜN KODU]],'YMKODLARI '!$A$1:$K$348,8,0)," ")</f>
        <v xml:space="preserve"> </v>
      </c>
      <c r="P503" s="63" t="str">
        <f>IFERROR(VLOOKUP(Tablo5[[#This Row],[HAMMADDE KODU]],Tablo1[#All],3,0)," ")</f>
        <v xml:space="preserve"> </v>
      </c>
      <c r="Q503" s="63" t="str">
        <f>IFERROR(VLOOKUP(Tablo5[[#This Row],[HAMMADDE KODU]],Tablo1[#All],4,0)," ")</f>
        <v xml:space="preserve"> </v>
      </c>
      <c r="R503" s="66" t="str">
        <f>IFERROR(VLOOKUP(Tablo5[[#This Row],[ÜRÜN KODU]],'YMKODLARI '!$A$1:$K$348,5,0)," ")</f>
        <v xml:space="preserve"> </v>
      </c>
      <c r="S503" s="66" t="str">
        <f>IFERROR(VLOOKUP(Tablo5[[#This Row],[ÜRÜN KODU]],'YMKODLARI '!$A$1:$K$348,6,0)," ")</f>
        <v xml:space="preserve"> </v>
      </c>
      <c r="T503" s="63" t="str">
        <f>IFERROR(Tablo5[[#This Row],[YOLLUK HARİÇ BASKI GRAMI]]/Tablo5[[#This Row],[KALIP GÖZ ADEDİ]]," ")</f>
        <v xml:space="preserve"> </v>
      </c>
      <c r="U503" s="63" t="str">
        <f t="shared" si="51"/>
        <v xml:space="preserve"> </v>
      </c>
      <c r="V503" s="63"/>
      <c r="W503" s="63" t="str">
        <f t="shared" si="50"/>
        <v xml:space="preserve"> </v>
      </c>
      <c r="X503" s="13">
        <f t="shared" si="52"/>
        <v>24</v>
      </c>
      <c r="Y503" s="14">
        <f t="shared" si="53"/>
        <v>0</v>
      </c>
      <c r="Z503" s="63" t="str">
        <f t="shared" si="54"/>
        <v xml:space="preserve"> </v>
      </c>
      <c r="AA503" s="63" t="str">
        <f t="shared" si="55"/>
        <v xml:space="preserve"> </v>
      </c>
    </row>
    <row r="504" spans="3:27">
      <c r="C504" s="10" t="str">
        <f>IFERROR(VLOOKUP(Tablo5[[#This Row],[ÜRÜN KODU]],'YMKODLARI '!$A$1:$K$348,2,0)," ")</f>
        <v xml:space="preserve"> </v>
      </c>
      <c r="E504" s="63"/>
      <c r="H504" s="66" t="str">
        <f>IFERROR(VLOOKUP(Tablo5[[#This Row],[ÜRÜN KODU]],'YMKODLARI '!$A$1:$K$348,3,0)," ")</f>
        <v xml:space="preserve"> </v>
      </c>
      <c r="I504" s="66" t="str">
        <f>IFERROR(VLOOKUP(Tablo5[[#This Row],[ÜRÜN KODU]],'YMKODLARI '!$A$1:$K$348,4,0)," ")</f>
        <v xml:space="preserve"> </v>
      </c>
      <c r="J504" s="63"/>
      <c r="K504" s="66" t="str">
        <f>IFERROR(VLOOKUP(Tablo5[[#This Row],[ÜRÜN KODU]],'YMKODLARI '!$A$1:$K$348,9,0)," ")</f>
        <v xml:space="preserve"> </v>
      </c>
      <c r="L504" s="63" t="str">
        <f>IFERROR(VLOOKUP(Tablo5[[#This Row],[BOYA KODU]],Tablo14[#All],4,0)," ")</f>
        <v xml:space="preserve"> </v>
      </c>
      <c r="M504" s="63" t="str">
        <f>IFERROR(VLOOKUP(Tablo5[[#This Row],[BOYA KODU]],Tablo14[#All],6,0)," ")</f>
        <v xml:space="preserve"> </v>
      </c>
      <c r="N504" s="63" t="str">
        <f t="shared" si="49"/>
        <v xml:space="preserve"> </v>
      </c>
      <c r="O504" s="66" t="str">
        <f>IFERROR(VLOOKUP(Tablo5[[#This Row],[ÜRÜN KODU]],'YMKODLARI '!$A$1:$K$348,8,0)," ")</f>
        <v xml:space="preserve"> </v>
      </c>
      <c r="P504" s="63" t="str">
        <f>IFERROR(VLOOKUP(Tablo5[[#This Row],[HAMMADDE KODU]],Tablo1[#All],3,0)," ")</f>
        <v xml:space="preserve"> </v>
      </c>
      <c r="Q504" s="63" t="str">
        <f>IFERROR(VLOOKUP(Tablo5[[#This Row],[HAMMADDE KODU]],Tablo1[#All],4,0)," ")</f>
        <v xml:space="preserve"> </v>
      </c>
      <c r="R504" s="66" t="str">
        <f>IFERROR(VLOOKUP(Tablo5[[#This Row],[ÜRÜN KODU]],'YMKODLARI '!$A$1:$K$348,5,0)," ")</f>
        <v xml:space="preserve"> </v>
      </c>
      <c r="S504" s="66" t="str">
        <f>IFERROR(VLOOKUP(Tablo5[[#This Row],[ÜRÜN KODU]],'YMKODLARI '!$A$1:$K$348,6,0)," ")</f>
        <v xml:space="preserve"> </v>
      </c>
      <c r="T504" s="63" t="str">
        <f>IFERROR(Tablo5[[#This Row],[YOLLUK HARİÇ BASKI GRAMI]]/Tablo5[[#This Row],[KALIP GÖZ ADEDİ]]," ")</f>
        <v xml:space="preserve"> </v>
      </c>
      <c r="U504" s="63" t="str">
        <f t="shared" si="51"/>
        <v xml:space="preserve"> </v>
      </c>
      <c r="V504" s="63"/>
      <c r="W504" s="63" t="str">
        <f t="shared" si="50"/>
        <v xml:space="preserve"> </v>
      </c>
      <c r="X504" s="13">
        <f t="shared" si="52"/>
        <v>24</v>
      </c>
      <c r="Y504" s="14">
        <f t="shared" si="53"/>
        <v>0</v>
      </c>
      <c r="Z504" s="63" t="str">
        <f t="shared" si="54"/>
        <v xml:space="preserve"> </v>
      </c>
      <c r="AA504" s="63" t="str">
        <f t="shared" si="55"/>
        <v xml:space="preserve"> </v>
      </c>
    </row>
    <row r="505" spans="3:27">
      <c r="C505" s="10" t="str">
        <f>IFERROR(VLOOKUP(Tablo5[[#This Row],[ÜRÜN KODU]],'YMKODLARI '!$A$1:$K$348,2,0)," ")</f>
        <v xml:space="preserve"> </v>
      </c>
      <c r="E505" s="63"/>
      <c r="H505" s="66" t="str">
        <f>IFERROR(VLOOKUP(Tablo5[[#This Row],[ÜRÜN KODU]],'YMKODLARI '!$A$1:$K$348,3,0)," ")</f>
        <v xml:space="preserve"> </v>
      </c>
      <c r="I505" s="66" t="str">
        <f>IFERROR(VLOOKUP(Tablo5[[#This Row],[ÜRÜN KODU]],'YMKODLARI '!$A$1:$K$348,4,0)," ")</f>
        <v xml:space="preserve"> </v>
      </c>
      <c r="J505" s="63"/>
      <c r="K505" s="66" t="str">
        <f>IFERROR(VLOOKUP(Tablo5[[#This Row],[ÜRÜN KODU]],'YMKODLARI '!$A$1:$K$348,9,0)," ")</f>
        <v xml:space="preserve"> </v>
      </c>
      <c r="L505" s="63" t="str">
        <f>IFERROR(VLOOKUP(Tablo5[[#This Row],[BOYA KODU]],Tablo14[#All],4,0)," ")</f>
        <v xml:space="preserve"> </v>
      </c>
      <c r="M505" s="63" t="str">
        <f>IFERROR(VLOOKUP(Tablo5[[#This Row],[BOYA KODU]],Tablo14[#All],6,0)," ")</f>
        <v xml:space="preserve"> </v>
      </c>
      <c r="N505" s="63" t="str">
        <f t="shared" si="49"/>
        <v xml:space="preserve"> </v>
      </c>
      <c r="O505" s="66" t="str">
        <f>IFERROR(VLOOKUP(Tablo5[[#This Row],[ÜRÜN KODU]],'YMKODLARI '!$A$1:$K$348,8,0)," ")</f>
        <v xml:space="preserve"> </v>
      </c>
      <c r="P505" s="63" t="str">
        <f>IFERROR(VLOOKUP(Tablo5[[#This Row],[HAMMADDE KODU]],Tablo1[#All],3,0)," ")</f>
        <v xml:space="preserve"> </v>
      </c>
      <c r="Q505" s="63" t="str">
        <f>IFERROR(VLOOKUP(Tablo5[[#This Row],[HAMMADDE KODU]],Tablo1[#All],4,0)," ")</f>
        <v xml:space="preserve"> </v>
      </c>
      <c r="R505" s="66" t="str">
        <f>IFERROR(VLOOKUP(Tablo5[[#This Row],[ÜRÜN KODU]],'YMKODLARI '!$A$1:$K$348,5,0)," ")</f>
        <v xml:space="preserve"> </v>
      </c>
      <c r="S505" s="66" t="str">
        <f>IFERROR(VLOOKUP(Tablo5[[#This Row],[ÜRÜN KODU]],'YMKODLARI '!$A$1:$K$348,6,0)," ")</f>
        <v xml:space="preserve"> </v>
      </c>
      <c r="T505" s="63" t="str">
        <f>IFERROR(Tablo5[[#This Row],[YOLLUK HARİÇ BASKI GRAMI]]/Tablo5[[#This Row],[KALIP GÖZ ADEDİ]]," ")</f>
        <v xml:space="preserve"> </v>
      </c>
      <c r="U505" s="63" t="str">
        <f t="shared" si="51"/>
        <v xml:space="preserve"> </v>
      </c>
      <c r="V505" s="63"/>
      <c r="W505" s="63" t="str">
        <f t="shared" si="50"/>
        <v xml:space="preserve"> </v>
      </c>
      <c r="X505" s="13">
        <f t="shared" si="52"/>
        <v>24</v>
      </c>
      <c r="Y505" s="14">
        <f t="shared" si="53"/>
        <v>0</v>
      </c>
      <c r="Z505" s="63" t="str">
        <f t="shared" si="54"/>
        <v xml:space="preserve"> </v>
      </c>
      <c r="AA505" s="63" t="str">
        <f t="shared" si="55"/>
        <v xml:space="preserve"> </v>
      </c>
    </row>
    <row r="506" spans="3:27">
      <c r="C506" s="10" t="str">
        <f>IFERROR(VLOOKUP(Tablo5[[#This Row],[ÜRÜN KODU]],'YMKODLARI '!$A$1:$K$348,2,0)," ")</f>
        <v xml:space="preserve"> </v>
      </c>
      <c r="E506" s="63"/>
      <c r="H506" s="66" t="str">
        <f>IFERROR(VLOOKUP(Tablo5[[#This Row],[ÜRÜN KODU]],'YMKODLARI '!$A$1:$K$348,3,0)," ")</f>
        <v xml:space="preserve"> </v>
      </c>
      <c r="I506" s="66" t="str">
        <f>IFERROR(VLOOKUP(Tablo5[[#This Row],[ÜRÜN KODU]],'YMKODLARI '!$A$1:$K$348,4,0)," ")</f>
        <v xml:space="preserve"> </v>
      </c>
      <c r="J506" s="63"/>
      <c r="K506" s="66" t="str">
        <f>IFERROR(VLOOKUP(Tablo5[[#This Row],[ÜRÜN KODU]],'YMKODLARI '!$A$1:$K$348,9,0)," ")</f>
        <v xml:space="preserve"> </v>
      </c>
      <c r="L506" s="63" t="str">
        <f>IFERROR(VLOOKUP(Tablo5[[#This Row],[BOYA KODU]],Tablo14[#All],4,0)," ")</f>
        <v xml:space="preserve"> </v>
      </c>
      <c r="M506" s="63" t="str">
        <f>IFERROR(VLOOKUP(Tablo5[[#This Row],[BOYA KODU]],Tablo14[#All],6,0)," ")</f>
        <v xml:space="preserve"> </v>
      </c>
      <c r="N506" s="63" t="str">
        <f t="shared" si="49"/>
        <v xml:space="preserve"> </v>
      </c>
      <c r="O506" s="66" t="str">
        <f>IFERROR(VLOOKUP(Tablo5[[#This Row],[ÜRÜN KODU]],'YMKODLARI '!$A$1:$K$348,8,0)," ")</f>
        <v xml:space="preserve"> </v>
      </c>
      <c r="P506" s="63" t="str">
        <f>IFERROR(VLOOKUP(Tablo5[[#This Row],[HAMMADDE KODU]],Tablo1[#All],3,0)," ")</f>
        <v xml:space="preserve"> </v>
      </c>
      <c r="Q506" s="63" t="str">
        <f>IFERROR(VLOOKUP(Tablo5[[#This Row],[HAMMADDE KODU]],Tablo1[#All],4,0)," ")</f>
        <v xml:space="preserve"> </v>
      </c>
      <c r="R506" s="66" t="str">
        <f>IFERROR(VLOOKUP(Tablo5[[#This Row],[ÜRÜN KODU]],'YMKODLARI '!$A$1:$K$348,5,0)," ")</f>
        <v xml:space="preserve"> </v>
      </c>
      <c r="S506" s="66" t="str">
        <f>IFERROR(VLOOKUP(Tablo5[[#This Row],[ÜRÜN KODU]],'YMKODLARI '!$A$1:$K$348,6,0)," ")</f>
        <v xml:space="preserve"> </v>
      </c>
      <c r="T506" s="63" t="str">
        <f>IFERROR(Tablo5[[#This Row],[YOLLUK HARİÇ BASKI GRAMI]]/Tablo5[[#This Row],[KALIP GÖZ ADEDİ]]," ")</f>
        <v xml:space="preserve"> </v>
      </c>
      <c r="U506" s="63" t="str">
        <f t="shared" si="51"/>
        <v xml:space="preserve"> </v>
      </c>
      <c r="V506" s="63"/>
      <c r="W506" s="63" t="str">
        <f t="shared" si="50"/>
        <v xml:space="preserve"> </v>
      </c>
      <c r="X506" s="13">
        <f t="shared" si="52"/>
        <v>24</v>
      </c>
      <c r="Y506" s="14">
        <f t="shared" si="53"/>
        <v>0</v>
      </c>
      <c r="Z506" s="63" t="str">
        <f t="shared" si="54"/>
        <v xml:space="preserve"> </v>
      </c>
      <c r="AA506" s="63" t="str">
        <f t="shared" si="55"/>
        <v xml:space="preserve"> </v>
      </c>
    </row>
    <row r="507" spans="3:27">
      <c r="C507" s="10" t="str">
        <f>IFERROR(VLOOKUP(Tablo5[[#This Row],[ÜRÜN KODU]],'YMKODLARI '!$A$1:$K$348,2,0)," ")</f>
        <v xml:space="preserve"> </v>
      </c>
      <c r="E507" s="63"/>
      <c r="H507" s="66" t="str">
        <f>IFERROR(VLOOKUP(Tablo5[[#This Row],[ÜRÜN KODU]],'YMKODLARI '!$A$1:$K$348,3,0)," ")</f>
        <v xml:space="preserve"> </v>
      </c>
      <c r="I507" s="66" t="str">
        <f>IFERROR(VLOOKUP(Tablo5[[#This Row],[ÜRÜN KODU]],'YMKODLARI '!$A$1:$K$348,4,0)," ")</f>
        <v xml:space="preserve"> </v>
      </c>
      <c r="J507" s="63"/>
      <c r="K507" s="66" t="str">
        <f>IFERROR(VLOOKUP(Tablo5[[#This Row],[ÜRÜN KODU]],'YMKODLARI '!$A$1:$K$348,9,0)," ")</f>
        <v xml:space="preserve"> </v>
      </c>
      <c r="L507" s="63" t="str">
        <f>IFERROR(VLOOKUP(Tablo5[[#This Row],[BOYA KODU]],Tablo14[#All],4,0)," ")</f>
        <v xml:space="preserve"> </v>
      </c>
      <c r="M507" s="63" t="str">
        <f>IFERROR(VLOOKUP(Tablo5[[#This Row],[BOYA KODU]],Tablo14[#All],6,0)," ")</f>
        <v xml:space="preserve"> </v>
      </c>
      <c r="N507" s="63" t="str">
        <f t="shared" si="49"/>
        <v xml:space="preserve"> </v>
      </c>
      <c r="O507" s="66" t="str">
        <f>IFERROR(VLOOKUP(Tablo5[[#This Row],[ÜRÜN KODU]],'YMKODLARI '!$A$1:$K$348,8,0)," ")</f>
        <v xml:space="preserve"> </v>
      </c>
      <c r="P507" s="63" t="str">
        <f>IFERROR(VLOOKUP(Tablo5[[#This Row],[HAMMADDE KODU]],Tablo1[#All],3,0)," ")</f>
        <v xml:space="preserve"> </v>
      </c>
      <c r="Q507" s="63" t="str">
        <f>IFERROR(VLOOKUP(Tablo5[[#This Row],[HAMMADDE KODU]],Tablo1[#All],4,0)," ")</f>
        <v xml:space="preserve"> </v>
      </c>
      <c r="R507" s="66" t="str">
        <f>IFERROR(VLOOKUP(Tablo5[[#This Row],[ÜRÜN KODU]],'YMKODLARI '!$A$1:$K$348,5,0)," ")</f>
        <v xml:space="preserve"> </v>
      </c>
      <c r="S507" s="66" t="str">
        <f>IFERROR(VLOOKUP(Tablo5[[#This Row],[ÜRÜN KODU]],'YMKODLARI '!$A$1:$K$348,6,0)," ")</f>
        <v xml:space="preserve"> </v>
      </c>
      <c r="T507" s="63" t="str">
        <f>IFERROR(Tablo5[[#This Row],[YOLLUK HARİÇ BASKI GRAMI]]/Tablo5[[#This Row],[KALIP GÖZ ADEDİ]]," ")</f>
        <v xml:space="preserve"> </v>
      </c>
      <c r="U507" s="63" t="str">
        <f t="shared" si="51"/>
        <v xml:space="preserve"> </v>
      </c>
      <c r="V507" s="63"/>
      <c r="W507" s="63" t="str">
        <f t="shared" si="50"/>
        <v xml:space="preserve"> </v>
      </c>
      <c r="X507" s="13">
        <f t="shared" si="52"/>
        <v>24</v>
      </c>
      <c r="Y507" s="14">
        <f t="shared" si="53"/>
        <v>0</v>
      </c>
      <c r="Z507" s="63" t="str">
        <f t="shared" si="54"/>
        <v xml:space="preserve"> </v>
      </c>
      <c r="AA507" s="63" t="str">
        <f t="shared" si="55"/>
        <v xml:space="preserve"> </v>
      </c>
    </row>
    <row r="508" spans="3:27">
      <c r="C508" s="10" t="str">
        <f>IFERROR(VLOOKUP(Tablo5[[#This Row],[ÜRÜN KODU]],'YMKODLARI '!$A$1:$K$348,2,0)," ")</f>
        <v xml:space="preserve"> </v>
      </c>
      <c r="E508" s="63"/>
      <c r="H508" s="66" t="str">
        <f>IFERROR(VLOOKUP(Tablo5[[#This Row],[ÜRÜN KODU]],'YMKODLARI '!$A$1:$K$348,3,0)," ")</f>
        <v xml:space="preserve"> </v>
      </c>
      <c r="I508" s="66" t="str">
        <f>IFERROR(VLOOKUP(Tablo5[[#This Row],[ÜRÜN KODU]],'YMKODLARI '!$A$1:$K$348,4,0)," ")</f>
        <v xml:space="preserve"> </v>
      </c>
      <c r="J508" s="63"/>
      <c r="K508" s="66" t="str">
        <f>IFERROR(VLOOKUP(Tablo5[[#This Row],[ÜRÜN KODU]],'YMKODLARI '!$A$1:$K$348,9,0)," ")</f>
        <v xml:space="preserve"> </v>
      </c>
      <c r="L508" s="63" t="str">
        <f>IFERROR(VLOOKUP(Tablo5[[#This Row],[BOYA KODU]],Tablo14[#All],4,0)," ")</f>
        <v xml:space="preserve"> </v>
      </c>
      <c r="M508" s="63" t="str">
        <f>IFERROR(VLOOKUP(Tablo5[[#This Row],[BOYA KODU]],Tablo14[#All],6,0)," ")</f>
        <v xml:space="preserve"> </v>
      </c>
      <c r="N508" s="63" t="str">
        <f t="shared" si="49"/>
        <v xml:space="preserve"> </v>
      </c>
      <c r="O508" s="66" t="str">
        <f>IFERROR(VLOOKUP(Tablo5[[#This Row],[ÜRÜN KODU]],'YMKODLARI '!$A$1:$K$348,8,0)," ")</f>
        <v xml:space="preserve"> </v>
      </c>
      <c r="P508" s="63" t="str">
        <f>IFERROR(VLOOKUP(Tablo5[[#This Row],[HAMMADDE KODU]],Tablo1[#All],3,0)," ")</f>
        <v xml:space="preserve"> </v>
      </c>
      <c r="Q508" s="63" t="str">
        <f>IFERROR(VLOOKUP(Tablo5[[#This Row],[HAMMADDE KODU]],Tablo1[#All],4,0)," ")</f>
        <v xml:space="preserve"> </v>
      </c>
      <c r="R508" s="66" t="str">
        <f>IFERROR(VLOOKUP(Tablo5[[#This Row],[ÜRÜN KODU]],'YMKODLARI '!$A$1:$K$348,5,0)," ")</f>
        <v xml:space="preserve"> </v>
      </c>
      <c r="S508" s="66" t="str">
        <f>IFERROR(VLOOKUP(Tablo5[[#This Row],[ÜRÜN KODU]],'YMKODLARI '!$A$1:$K$348,6,0)," ")</f>
        <v xml:space="preserve"> </v>
      </c>
      <c r="T508" s="63" t="str">
        <f>IFERROR(Tablo5[[#This Row],[YOLLUK HARİÇ BASKI GRAMI]]/Tablo5[[#This Row],[KALIP GÖZ ADEDİ]]," ")</f>
        <v xml:space="preserve"> </v>
      </c>
      <c r="U508" s="63" t="str">
        <f t="shared" si="51"/>
        <v xml:space="preserve"> </v>
      </c>
      <c r="V508" s="63"/>
      <c r="W508" s="63" t="str">
        <f t="shared" si="50"/>
        <v xml:space="preserve"> </v>
      </c>
      <c r="X508" s="13">
        <f t="shared" si="52"/>
        <v>24</v>
      </c>
      <c r="Y508" s="14">
        <f t="shared" si="53"/>
        <v>0</v>
      </c>
      <c r="Z508" s="63" t="str">
        <f t="shared" si="54"/>
        <v xml:space="preserve"> </v>
      </c>
      <c r="AA508" s="63" t="str">
        <f t="shared" si="55"/>
        <v xml:space="preserve"> </v>
      </c>
    </row>
    <row r="509" spans="3:27">
      <c r="C509" s="10" t="str">
        <f>IFERROR(VLOOKUP(Tablo5[[#This Row],[ÜRÜN KODU]],'YMKODLARI '!$A$1:$K$348,2,0)," ")</f>
        <v xml:space="preserve"> </v>
      </c>
      <c r="E509" s="63"/>
      <c r="H509" s="66" t="str">
        <f>IFERROR(VLOOKUP(Tablo5[[#This Row],[ÜRÜN KODU]],'YMKODLARI '!$A$1:$K$348,3,0)," ")</f>
        <v xml:space="preserve"> </v>
      </c>
      <c r="I509" s="66" t="str">
        <f>IFERROR(VLOOKUP(Tablo5[[#This Row],[ÜRÜN KODU]],'YMKODLARI '!$A$1:$K$348,4,0)," ")</f>
        <v xml:space="preserve"> </v>
      </c>
      <c r="J509" s="63"/>
      <c r="K509" s="66" t="str">
        <f>IFERROR(VLOOKUP(Tablo5[[#This Row],[ÜRÜN KODU]],'YMKODLARI '!$A$1:$K$348,9,0)," ")</f>
        <v xml:space="preserve"> </v>
      </c>
      <c r="L509" s="63" t="str">
        <f>IFERROR(VLOOKUP(Tablo5[[#This Row],[BOYA KODU]],Tablo14[#All],4,0)," ")</f>
        <v xml:space="preserve"> </v>
      </c>
      <c r="M509" s="63" t="str">
        <f>IFERROR(VLOOKUP(Tablo5[[#This Row],[BOYA KODU]],Tablo14[#All],6,0)," ")</f>
        <v xml:space="preserve"> </v>
      </c>
      <c r="N509" s="63" t="str">
        <f t="shared" si="49"/>
        <v xml:space="preserve"> </v>
      </c>
      <c r="O509" s="66" t="str">
        <f>IFERROR(VLOOKUP(Tablo5[[#This Row],[ÜRÜN KODU]],'YMKODLARI '!$A$1:$K$348,8,0)," ")</f>
        <v xml:space="preserve"> </v>
      </c>
      <c r="P509" s="63" t="str">
        <f>IFERROR(VLOOKUP(Tablo5[[#This Row],[HAMMADDE KODU]],Tablo1[#All],3,0)," ")</f>
        <v xml:space="preserve"> </v>
      </c>
      <c r="Q509" s="63" t="str">
        <f>IFERROR(VLOOKUP(Tablo5[[#This Row],[HAMMADDE KODU]],Tablo1[#All],4,0)," ")</f>
        <v xml:space="preserve"> </v>
      </c>
      <c r="R509" s="66" t="str">
        <f>IFERROR(VLOOKUP(Tablo5[[#This Row],[ÜRÜN KODU]],'YMKODLARI '!$A$1:$K$348,5,0)," ")</f>
        <v xml:space="preserve"> </v>
      </c>
      <c r="S509" s="66" t="str">
        <f>IFERROR(VLOOKUP(Tablo5[[#This Row],[ÜRÜN KODU]],'YMKODLARI '!$A$1:$K$348,6,0)," ")</f>
        <v xml:space="preserve"> </v>
      </c>
      <c r="T509" s="63" t="str">
        <f>IFERROR(Tablo5[[#This Row],[YOLLUK HARİÇ BASKI GRAMI]]/Tablo5[[#This Row],[KALIP GÖZ ADEDİ]]," ")</f>
        <v xml:space="preserve"> </v>
      </c>
      <c r="U509" s="63" t="str">
        <f t="shared" si="51"/>
        <v xml:space="preserve"> </v>
      </c>
      <c r="V509" s="63"/>
      <c r="W509" s="63" t="str">
        <f t="shared" si="50"/>
        <v xml:space="preserve"> </v>
      </c>
      <c r="X509" s="13">
        <f t="shared" si="52"/>
        <v>24</v>
      </c>
      <c r="Y509" s="14">
        <f t="shared" si="53"/>
        <v>0</v>
      </c>
      <c r="Z509" s="63" t="str">
        <f t="shared" si="54"/>
        <v xml:space="preserve"> </v>
      </c>
      <c r="AA509" s="63" t="str">
        <f t="shared" si="55"/>
        <v xml:space="preserve"> </v>
      </c>
    </row>
    <row r="510" spans="3:27">
      <c r="C510" s="10" t="str">
        <f>IFERROR(VLOOKUP(Tablo5[[#This Row],[ÜRÜN KODU]],'YMKODLARI '!$A$1:$K$348,2,0)," ")</f>
        <v xml:space="preserve"> </v>
      </c>
      <c r="E510" s="63"/>
      <c r="H510" s="66" t="str">
        <f>IFERROR(VLOOKUP(Tablo5[[#This Row],[ÜRÜN KODU]],'YMKODLARI '!$A$1:$K$348,3,0)," ")</f>
        <v xml:space="preserve"> </v>
      </c>
      <c r="I510" s="66" t="str">
        <f>IFERROR(VLOOKUP(Tablo5[[#This Row],[ÜRÜN KODU]],'YMKODLARI '!$A$1:$K$348,4,0)," ")</f>
        <v xml:space="preserve"> </v>
      </c>
      <c r="J510" s="63"/>
      <c r="K510" s="66" t="str">
        <f>IFERROR(VLOOKUP(Tablo5[[#This Row],[ÜRÜN KODU]],'YMKODLARI '!$A$1:$K$348,9,0)," ")</f>
        <v xml:space="preserve"> </v>
      </c>
      <c r="L510" s="63" t="str">
        <f>IFERROR(VLOOKUP(Tablo5[[#This Row],[BOYA KODU]],Tablo14[#All],4,0)," ")</f>
        <v xml:space="preserve"> </v>
      </c>
      <c r="M510" s="63" t="str">
        <f>IFERROR(VLOOKUP(Tablo5[[#This Row],[BOYA KODU]],Tablo14[#All],6,0)," ")</f>
        <v xml:space="preserve"> </v>
      </c>
      <c r="N510" s="63" t="str">
        <f t="shared" si="49"/>
        <v xml:space="preserve"> </v>
      </c>
      <c r="O510" s="66" t="str">
        <f>IFERROR(VLOOKUP(Tablo5[[#This Row],[ÜRÜN KODU]],'YMKODLARI '!$A$1:$K$348,8,0)," ")</f>
        <v xml:space="preserve"> </v>
      </c>
      <c r="P510" s="63" t="str">
        <f>IFERROR(VLOOKUP(Tablo5[[#This Row],[HAMMADDE KODU]],Tablo1[#All],3,0)," ")</f>
        <v xml:space="preserve"> </v>
      </c>
      <c r="Q510" s="63" t="str">
        <f>IFERROR(VLOOKUP(Tablo5[[#This Row],[HAMMADDE KODU]],Tablo1[#All],4,0)," ")</f>
        <v xml:space="preserve"> </v>
      </c>
      <c r="R510" s="66" t="str">
        <f>IFERROR(VLOOKUP(Tablo5[[#This Row],[ÜRÜN KODU]],'YMKODLARI '!$A$1:$K$348,5,0)," ")</f>
        <v xml:space="preserve"> </v>
      </c>
      <c r="S510" s="66" t="str">
        <f>IFERROR(VLOOKUP(Tablo5[[#This Row],[ÜRÜN KODU]],'YMKODLARI '!$A$1:$K$348,6,0)," ")</f>
        <v xml:space="preserve"> </v>
      </c>
      <c r="T510" s="63" t="str">
        <f>IFERROR(Tablo5[[#This Row],[YOLLUK HARİÇ BASKI GRAMI]]/Tablo5[[#This Row],[KALIP GÖZ ADEDİ]]," ")</f>
        <v xml:space="preserve"> </v>
      </c>
      <c r="U510" s="63" t="str">
        <f t="shared" si="51"/>
        <v xml:space="preserve"> </v>
      </c>
      <c r="V510" s="63"/>
      <c r="W510" s="63" t="str">
        <f t="shared" si="50"/>
        <v xml:space="preserve"> </v>
      </c>
      <c r="X510" s="13">
        <f t="shared" si="52"/>
        <v>24</v>
      </c>
      <c r="Y510" s="14">
        <f t="shared" si="53"/>
        <v>0</v>
      </c>
      <c r="Z510" s="63" t="str">
        <f t="shared" si="54"/>
        <v xml:space="preserve"> </v>
      </c>
      <c r="AA510" s="63" t="str">
        <f t="shared" si="55"/>
        <v xml:space="preserve"> </v>
      </c>
    </row>
    <row r="511" spans="3:27">
      <c r="C511" s="10" t="str">
        <f>IFERROR(VLOOKUP(Tablo5[[#This Row],[ÜRÜN KODU]],'YMKODLARI '!$A$1:$K$348,2,0)," ")</f>
        <v xml:space="preserve"> </v>
      </c>
      <c r="E511" s="63"/>
      <c r="H511" s="66" t="str">
        <f>IFERROR(VLOOKUP(Tablo5[[#This Row],[ÜRÜN KODU]],'YMKODLARI '!$A$1:$K$348,3,0)," ")</f>
        <v xml:space="preserve"> </v>
      </c>
      <c r="I511" s="66" t="str">
        <f>IFERROR(VLOOKUP(Tablo5[[#This Row],[ÜRÜN KODU]],'YMKODLARI '!$A$1:$K$348,4,0)," ")</f>
        <v xml:space="preserve"> </v>
      </c>
      <c r="J511" s="63"/>
      <c r="K511" s="66" t="str">
        <f>IFERROR(VLOOKUP(Tablo5[[#This Row],[ÜRÜN KODU]],'YMKODLARI '!$A$1:$K$348,9,0)," ")</f>
        <v xml:space="preserve"> </v>
      </c>
      <c r="L511" s="63" t="str">
        <f>IFERROR(VLOOKUP(Tablo5[[#This Row],[BOYA KODU]],Tablo14[#All],4,0)," ")</f>
        <v xml:space="preserve"> </v>
      </c>
      <c r="M511" s="63" t="str">
        <f>IFERROR(VLOOKUP(Tablo5[[#This Row],[BOYA KODU]],Tablo14[#All],6,0)," ")</f>
        <v xml:space="preserve"> </v>
      </c>
      <c r="N511" s="63" t="str">
        <f t="shared" si="49"/>
        <v xml:space="preserve"> </v>
      </c>
      <c r="O511" s="66" t="str">
        <f>IFERROR(VLOOKUP(Tablo5[[#This Row],[ÜRÜN KODU]],'YMKODLARI '!$A$1:$K$348,8,0)," ")</f>
        <v xml:space="preserve"> </v>
      </c>
      <c r="P511" s="63" t="str">
        <f>IFERROR(VLOOKUP(Tablo5[[#This Row],[HAMMADDE KODU]],Tablo1[#All],3,0)," ")</f>
        <v xml:space="preserve"> </v>
      </c>
      <c r="Q511" s="63" t="str">
        <f>IFERROR(VLOOKUP(Tablo5[[#This Row],[HAMMADDE KODU]],Tablo1[#All],4,0)," ")</f>
        <v xml:space="preserve"> </v>
      </c>
      <c r="R511" s="66" t="str">
        <f>IFERROR(VLOOKUP(Tablo5[[#This Row],[ÜRÜN KODU]],'YMKODLARI '!$A$1:$K$348,5,0)," ")</f>
        <v xml:space="preserve"> </v>
      </c>
      <c r="S511" s="66" t="str">
        <f>IFERROR(VLOOKUP(Tablo5[[#This Row],[ÜRÜN KODU]],'YMKODLARI '!$A$1:$K$348,6,0)," ")</f>
        <v xml:space="preserve"> </v>
      </c>
      <c r="T511" s="63" t="str">
        <f>IFERROR(Tablo5[[#This Row],[YOLLUK HARİÇ BASKI GRAMI]]/Tablo5[[#This Row],[KALIP GÖZ ADEDİ]]," ")</f>
        <v xml:space="preserve"> </v>
      </c>
      <c r="U511" s="63" t="str">
        <f t="shared" si="51"/>
        <v xml:space="preserve"> </v>
      </c>
      <c r="V511" s="63"/>
      <c r="W511" s="63" t="str">
        <f t="shared" si="50"/>
        <v xml:space="preserve"> </v>
      </c>
      <c r="X511" s="13">
        <f t="shared" si="52"/>
        <v>24</v>
      </c>
      <c r="Y511" s="14">
        <f t="shared" si="53"/>
        <v>0</v>
      </c>
      <c r="Z511" s="63" t="str">
        <f t="shared" si="54"/>
        <v xml:space="preserve"> </v>
      </c>
      <c r="AA511" s="63" t="str">
        <f t="shared" si="55"/>
        <v xml:space="preserve"> </v>
      </c>
    </row>
    <row r="512" spans="3:27">
      <c r="C512" s="10" t="str">
        <f>IFERROR(VLOOKUP(Tablo5[[#This Row],[ÜRÜN KODU]],'YMKODLARI '!$A$1:$K$348,2,0)," ")</f>
        <v xml:space="preserve"> </v>
      </c>
      <c r="E512" s="63"/>
      <c r="H512" s="66" t="str">
        <f>IFERROR(VLOOKUP(Tablo5[[#This Row],[ÜRÜN KODU]],'YMKODLARI '!$A$1:$K$348,3,0)," ")</f>
        <v xml:space="preserve"> </v>
      </c>
      <c r="I512" s="66" t="str">
        <f>IFERROR(VLOOKUP(Tablo5[[#This Row],[ÜRÜN KODU]],'YMKODLARI '!$A$1:$K$348,4,0)," ")</f>
        <v xml:space="preserve"> </v>
      </c>
      <c r="J512" s="63"/>
      <c r="K512" s="66" t="str">
        <f>IFERROR(VLOOKUP(Tablo5[[#This Row],[ÜRÜN KODU]],'YMKODLARI '!$A$1:$K$348,9,0)," ")</f>
        <v xml:space="preserve"> </v>
      </c>
      <c r="L512" s="63" t="str">
        <f>IFERROR(VLOOKUP(Tablo5[[#This Row],[BOYA KODU]],Tablo14[#All],4,0)," ")</f>
        <v xml:space="preserve"> </v>
      </c>
      <c r="M512" s="63" t="str">
        <f>IFERROR(VLOOKUP(Tablo5[[#This Row],[BOYA KODU]],Tablo14[#All],6,0)," ")</f>
        <v xml:space="preserve"> </v>
      </c>
      <c r="N512" s="63" t="str">
        <f t="shared" si="49"/>
        <v xml:space="preserve"> </v>
      </c>
      <c r="O512" s="66" t="str">
        <f>IFERROR(VLOOKUP(Tablo5[[#This Row],[ÜRÜN KODU]],'YMKODLARI '!$A$1:$K$348,8,0)," ")</f>
        <v xml:space="preserve"> </v>
      </c>
      <c r="P512" s="63" t="str">
        <f>IFERROR(VLOOKUP(Tablo5[[#This Row],[HAMMADDE KODU]],Tablo1[#All],3,0)," ")</f>
        <v xml:space="preserve"> </v>
      </c>
      <c r="Q512" s="63" t="str">
        <f>IFERROR(VLOOKUP(Tablo5[[#This Row],[HAMMADDE KODU]],Tablo1[#All],4,0)," ")</f>
        <v xml:space="preserve"> </v>
      </c>
      <c r="R512" s="66" t="str">
        <f>IFERROR(VLOOKUP(Tablo5[[#This Row],[ÜRÜN KODU]],'YMKODLARI '!$A$1:$K$348,5,0)," ")</f>
        <v xml:space="preserve"> </v>
      </c>
      <c r="S512" s="66" t="str">
        <f>IFERROR(VLOOKUP(Tablo5[[#This Row],[ÜRÜN KODU]],'YMKODLARI '!$A$1:$K$348,6,0)," ")</f>
        <v xml:space="preserve"> </v>
      </c>
      <c r="T512" s="63" t="str">
        <f>IFERROR(Tablo5[[#This Row],[YOLLUK HARİÇ BASKI GRAMI]]/Tablo5[[#This Row],[KALIP GÖZ ADEDİ]]," ")</f>
        <v xml:space="preserve"> </v>
      </c>
      <c r="U512" s="63" t="str">
        <f t="shared" si="51"/>
        <v xml:space="preserve"> </v>
      </c>
      <c r="V512" s="63"/>
      <c r="W512" s="63" t="str">
        <f t="shared" si="50"/>
        <v xml:space="preserve"> </v>
      </c>
      <c r="X512" s="13">
        <f t="shared" si="52"/>
        <v>24</v>
      </c>
      <c r="Y512" s="14">
        <f t="shared" si="53"/>
        <v>0</v>
      </c>
      <c r="Z512" s="63" t="str">
        <f t="shared" si="54"/>
        <v xml:space="preserve"> </v>
      </c>
      <c r="AA512" s="63" t="str">
        <f t="shared" si="55"/>
        <v xml:space="preserve"> </v>
      </c>
    </row>
    <row r="513" spans="3:27">
      <c r="C513" s="10" t="str">
        <f>IFERROR(VLOOKUP(Tablo5[[#This Row],[ÜRÜN KODU]],'YMKODLARI '!$A$1:$K$348,2,0)," ")</f>
        <v xml:space="preserve"> </v>
      </c>
      <c r="E513" s="63"/>
      <c r="H513" s="66" t="str">
        <f>IFERROR(VLOOKUP(Tablo5[[#This Row],[ÜRÜN KODU]],'YMKODLARI '!$A$1:$K$348,3,0)," ")</f>
        <v xml:space="preserve"> </v>
      </c>
      <c r="I513" s="66" t="str">
        <f>IFERROR(VLOOKUP(Tablo5[[#This Row],[ÜRÜN KODU]],'YMKODLARI '!$A$1:$K$348,4,0)," ")</f>
        <v xml:space="preserve"> </v>
      </c>
      <c r="J513" s="63"/>
      <c r="K513" s="66" t="str">
        <f>IFERROR(VLOOKUP(Tablo5[[#This Row],[ÜRÜN KODU]],'YMKODLARI '!$A$1:$K$348,9,0)," ")</f>
        <v xml:space="preserve"> </v>
      </c>
      <c r="L513" s="63" t="str">
        <f>IFERROR(VLOOKUP(Tablo5[[#This Row],[BOYA KODU]],Tablo14[#All],4,0)," ")</f>
        <v xml:space="preserve"> </v>
      </c>
      <c r="M513" s="63" t="str">
        <f>IFERROR(VLOOKUP(Tablo5[[#This Row],[BOYA KODU]],Tablo14[#All],6,0)," ")</f>
        <v xml:space="preserve"> </v>
      </c>
      <c r="N513" s="63" t="str">
        <f t="shared" si="49"/>
        <v xml:space="preserve"> </v>
      </c>
      <c r="O513" s="66" t="str">
        <f>IFERROR(VLOOKUP(Tablo5[[#This Row],[ÜRÜN KODU]],'YMKODLARI '!$A$1:$K$348,8,0)," ")</f>
        <v xml:space="preserve"> </v>
      </c>
      <c r="P513" s="63" t="str">
        <f>IFERROR(VLOOKUP(Tablo5[[#This Row],[HAMMADDE KODU]],Tablo1[#All],3,0)," ")</f>
        <v xml:space="preserve"> </v>
      </c>
      <c r="Q513" s="63" t="str">
        <f>IFERROR(VLOOKUP(Tablo5[[#This Row],[HAMMADDE KODU]],Tablo1[#All],4,0)," ")</f>
        <v xml:space="preserve"> </v>
      </c>
      <c r="R513" s="66" t="str">
        <f>IFERROR(VLOOKUP(Tablo5[[#This Row],[ÜRÜN KODU]],'YMKODLARI '!$A$1:$K$348,5,0)," ")</f>
        <v xml:space="preserve"> </v>
      </c>
      <c r="S513" s="66" t="str">
        <f>IFERROR(VLOOKUP(Tablo5[[#This Row],[ÜRÜN KODU]],'YMKODLARI '!$A$1:$K$348,6,0)," ")</f>
        <v xml:space="preserve"> </v>
      </c>
      <c r="T513" s="63" t="str">
        <f>IFERROR(Tablo5[[#This Row],[YOLLUK HARİÇ BASKI GRAMI]]/Tablo5[[#This Row],[KALIP GÖZ ADEDİ]]," ")</f>
        <v xml:space="preserve"> </v>
      </c>
      <c r="U513" s="63" t="str">
        <f t="shared" si="51"/>
        <v xml:space="preserve"> </v>
      </c>
      <c r="V513" s="63"/>
      <c r="W513" s="63" t="str">
        <f t="shared" si="50"/>
        <v xml:space="preserve"> </v>
      </c>
      <c r="X513" s="13">
        <f t="shared" si="52"/>
        <v>24</v>
      </c>
      <c r="Y513" s="14">
        <f t="shared" si="53"/>
        <v>0</v>
      </c>
      <c r="Z513" s="63" t="str">
        <f t="shared" si="54"/>
        <v xml:space="preserve"> </v>
      </c>
      <c r="AA513" s="63" t="str">
        <f t="shared" si="55"/>
        <v xml:space="preserve"> </v>
      </c>
    </row>
    <row r="514" spans="3:27">
      <c r="C514" s="10" t="str">
        <f>IFERROR(VLOOKUP(Tablo5[[#This Row],[ÜRÜN KODU]],'YMKODLARI '!$A$1:$K$348,2,0)," ")</f>
        <v xml:space="preserve"> </v>
      </c>
      <c r="E514" s="63"/>
      <c r="H514" s="66" t="str">
        <f>IFERROR(VLOOKUP(Tablo5[[#This Row],[ÜRÜN KODU]],'YMKODLARI '!$A$1:$K$348,3,0)," ")</f>
        <v xml:space="preserve"> </v>
      </c>
      <c r="I514" s="66" t="str">
        <f>IFERROR(VLOOKUP(Tablo5[[#This Row],[ÜRÜN KODU]],'YMKODLARI '!$A$1:$K$348,4,0)," ")</f>
        <v xml:space="preserve"> </v>
      </c>
      <c r="J514" s="63"/>
      <c r="K514" s="66" t="str">
        <f>IFERROR(VLOOKUP(Tablo5[[#This Row],[ÜRÜN KODU]],'YMKODLARI '!$A$1:$K$348,9,0)," ")</f>
        <v xml:space="preserve"> </v>
      </c>
      <c r="L514" s="63" t="str">
        <f>IFERROR(VLOOKUP(Tablo5[[#This Row],[BOYA KODU]],Tablo14[#All],4,0)," ")</f>
        <v xml:space="preserve"> </v>
      </c>
      <c r="M514" s="63" t="str">
        <f>IFERROR(VLOOKUP(Tablo5[[#This Row],[BOYA KODU]],Tablo14[#All],6,0)," ")</f>
        <v xml:space="preserve"> </v>
      </c>
      <c r="N514" s="63" t="str">
        <f t="shared" ref="N514:N571" si="56">IFERROR((J514*R514)*M514," ")</f>
        <v xml:space="preserve"> </v>
      </c>
      <c r="O514" s="66" t="str">
        <f>IFERROR(VLOOKUP(Tablo5[[#This Row],[ÜRÜN KODU]],'YMKODLARI '!$A$1:$K$348,8,0)," ")</f>
        <v xml:space="preserve"> </v>
      </c>
      <c r="P514" s="63" t="str">
        <f>IFERROR(VLOOKUP(Tablo5[[#This Row],[HAMMADDE KODU]],Tablo1[#All],3,0)," ")</f>
        <v xml:space="preserve"> </v>
      </c>
      <c r="Q514" s="63" t="str">
        <f>IFERROR(VLOOKUP(Tablo5[[#This Row],[HAMMADDE KODU]],Tablo1[#All],4,0)," ")</f>
        <v xml:space="preserve"> </v>
      </c>
      <c r="R514" s="66" t="str">
        <f>IFERROR(VLOOKUP(Tablo5[[#This Row],[ÜRÜN KODU]],'YMKODLARI '!$A$1:$K$348,5,0)," ")</f>
        <v xml:space="preserve"> </v>
      </c>
      <c r="S514" s="66" t="str">
        <f>IFERROR(VLOOKUP(Tablo5[[#This Row],[ÜRÜN KODU]],'YMKODLARI '!$A$1:$K$348,6,0)," ")</f>
        <v xml:space="preserve"> </v>
      </c>
      <c r="T514" s="63" t="str">
        <f>IFERROR(Tablo5[[#This Row],[YOLLUK HARİÇ BASKI GRAMI]]/Tablo5[[#This Row],[KALIP GÖZ ADEDİ]]," ")</f>
        <v xml:space="preserve"> </v>
      </c>
      <c r="U514" s="63" t="str">
        <f t="shared" si="51"/>
        <v xml:space="preserve"> </v>
      </c>
      <c r="V514" s="63"/>
      <c r="W514" s="63" t="str">
        <f t="shared" ref="W514:W571" si="57">IFERROR(V514+(S514*J514) /1000," ")</f>
        <v xml:space="preserve"> </v>
      </c>
      <c r="X514" s="13">
        <f t="shared" si="52"/>
        <v>24</v>
      </c>
      <c r="Y514" s="14">
        <f t="shared" si="53"/>
        <v>0</v>
      </c>
      <c r="Z514" s="63" t="str">
        <f t="shared" si="54"/>
        <v xml:space="preserve"> </v>
      </c>
      <c r="AA514" s="63" t="str">
        <f t="shared" si="55"/>
        <v xml:space="preserve"> </v>
      </c>
    </row>
    <row r="515" spans="3:27">
      <c r="C515" s="10" t="str">
        <f>IFERROR(VLOOKUP(Tablo5[[#This Row],[ÜRÜN KODU]],'YMKODLARI '!$A$1:$K$348,2,0)," ")</f>
        <v xml:space="preserve"> </v>
      </c>
      <c r="E515" s="63"/>
      <c r="H515" s="66" t="str">
        <f>IFERROR(VLOOKUP(Tablo5[[#This Row],[ÜRÜN KODU]],'YMKODLARI '!$A$1:$K$348,3,0)," ")</f>
        <v xml:space="preserve"> </v>
      </c>
      <c r="I515" s="66" t="str">
        <f>IFERROR(VLOOKUP(Tablo5[[#This Row],[ÜRÜN KODU]],'YMKODLARI '!$A$1:$K$348,4,0)," ")</f>
        <v xml:space="preserve"> </v>
      </c>
      <c r="J515" s="63"/>
      <c r="K515" s="66" t="str">
        <f>IFERROR(VLOOKUP(Tablo5[[#This Row],[ÜRÜN KODU]],'YMKODLARI '!$A$1:$K$348,9,0)," ")</f>
        <v xml:space="preserve"> </v>
      </c>
      <c r="L515" s="63" t="str">
        <f>IFERROR(VLOOKUP(Tablo5[[#This Row],[BOYA KODU]],Tablo14[#All],4,0)," ")</f>
        <v xml:space="preserve"> </v>
      </c>
      <c r="M515" s="63" t="str">
        <f>IFERROR(VLOOKUP(Tablo5[[#This Row],[BOYA KODU]],Tablo14[#All],6,0)," ")</f>
        <v xml:space="preserve"> </v>
      </c>
      <c r="N515" s="63" t="str">
        <f t="shared" si="56"/>
        <v xml:space="preserve"> </v>
      </c>
      <c r="O515" s="66" t="str">
        <f>IFERROR(VLOOKUP(Tablo5[[#This Row],[ÜRÜN KODU]],'YMKODLARI '!$A$1:$K$348,8,0)," ")</f>
        <v xml:space="preserve"> </v>
      </c>
      <c r="P515" s="63" t="str">
        <f>IFERROR(VLOOKUP(Tablo5[[#This Row],[HAMMADDE KODU]],Tablo1[#All],3,0)," ")</f>
        <v xml:space="preserve"> </v>
      </c>
      <c r="Q515" s="63" t="str">
        <f>IFERROR(VLOOKUP(Tablo5[[#This Row],[HAMMADDE KODU]],Tablo1[#All],4,0)," ")</f>
        <v xml:space="preserve"> </v>
      </c>
      <c r="R515" s="66" t="str">
        <f>IFERROR(VLOOKUP(Tablo5[[#This Row],[ÜRÜN KODU]],'YMKODLARI '!$A$1:$K$348,5,0)," ")</f>
        <v xml:space="preserve"> </v>
      </c>
      <c r="S515" s="66" t="str">
        <f>IFERROR(VLOOKUP(Tablo5[[#This Row],[ÜRÜN KODU]],'YMKODLARI '!$A$1:$K$348,6,0)," ")</f>
        <v xml:space="preserve"> </v>
      </c>
      <c r="T515" s="63" t="str">
        <f>IFERROR(Tablo5[[#This Row],[YOLLUK HARİÇ BASKI GRAMI]]/Tablo5[[#This Row],[KALIP GÖZ ADEDİ]]," ")</f>
        <v xml:space="preserve"> </v>
      </c>
      <c r="U515" s="63" t="str">
        <f t="shared" ref="U515:U571" si="58">IFERROR(R515-S515," ")</f>
        <v xml:space="preserve"> </v>
      </c>
      <c r="V515" s="63"/>
      <c r="W515" s="63" t="str">
        <f t="shared" si="57"/>
        <v xml:space="preserve"> </v>
      </c>
      <c r="X515" s="13">
        <f t="shared" ref="X515:X571" si="59">IFERROR(24-(F515-G515)," ")</f>
        <v>24</v>
      </c>
      <c r="Y515" s="14">
        <f t="shared" ref="Y515:Y571" si="60">IFERROR((X515-INT(X515))*24," ")</f>
        <v>0</v>
      </c>
      <c r="Z515" s="63" t="str">
        <f t="shared" ref="Z515:Z571" si="61">IFERROR(I515*J515/3600," ")</f>
        <v xml:space="preserve"> </v>
      </c>
      <c r="AA515" s="63" t="str">
        <f t="shared" ref="AA515:AA571" si="62">IFERROR(J515*H515," " )</f>
        <v xml:space="preserve"> </v>
      </c>
    </row>
    <row r="516" spans="3:27">
      <c r="C516" s="10" t="str">
        <f>IFERROR(VLOOKUP(Tablo5[[#This Row],[ÜRÜN KODU]],'YMKODLARI '!$A$1:$K$348,2,0)," ")</f>
        <v xml:space="preserve"> </v>
      </c>
      <c r="E516" s="63"/>
      <c r="H516" s="66" t="str">
        <f>IFERROR(VLOOKUP(Tablo5[[#This Row],[ÜRÜN KODU]],'YMKODLARI '!$A$1:$K$348,3,0)," ")</f>
        <v xml:space="preserve"> </v>
      </c>
      <c r="I516" s="66" t="str">
        <f>IFERROR(VLOOKUP(Tablo5[[#This Row],[ÜRÜN KODU]],'YMKODLARI '!$A$1:$K$348,4,0)," ")</f>
        <v xml:space="preserve"> </v>
      </c>
      <c r="J516" s="63"/>
      <c r="K516" s="66" t="str">
        <f>IFERROR(VLOOKUP(Tablo5[[#This Row],[ÜRÜN KODU]],'YMKODLARI '!$A$1:$K$348,9,0)," ")</f>
        <v xml:space="preserve"> </v>
      </c>
      <c r="L516" s="63" t="str">
        <f>IFERROR(VLOOKUP(Tablo5[[#This Row],[BOYA KODU]],Tablo14[#All],4,0)," ")</f>
        <v xml:space="preserve"> </v>
      </c>
      <c r="M516" s="63" t="str">
        <f>IFERROR(VLOOKUP(Tablo5[[#This Row],[BOYA KODU]],Tablo14[#All],6,0)," ")</f>
        <v xml:space="preserve"> </v>
      </c>
      <c r="N516" s="63" t="str">
        <f t="shared" si="56"/>
        <v xml:space="preserve"> </v>
      </c>
      <c r="O516" s="66" t="str">
        <f>IFERROR(VLOOKUP(Tablo5[[#This Row],[ÜRÜN KODU]],'YMKODLARI '!$A$1:$K$348,8,0)," ")</f>
        <v xml:space="preserve"> </v>
      </c>
      <c r="P516" s="63" t="str">
        <f>IFERROR(VLOOKUP(Tablo5[[#This Row],[HAMMADDE KODU]],Tablo1[#All],3,0)," ")</f>
        <v xml:space="preserve"> </v>
      </c>
      <c r="Q516" s="63" t="str">
        <f>IFERROR(VLOOKUP(Tablo5[[#This Row],[HAMMADDE KODU]],Tablo1[#All],4,0)," ")</f>
        <v xml:space="preserve"> </v>
      </c>
      <c r="R516" s="66" t="str">
        <f>IFERROR(VLOOKUP(Tablo5[[#This Row],[ÜRÜN KODU]],'YMKODLARI '!$A$1:$K$348,5,0)," ")</f>
        <v xml:space="preserve"> </v>
      </c>
      <c r="S516" s="66" t="str">
        <f>IFERROR(VLOOKUP(Tablo5[[#This Row],[ÜRÜN KODU]],'YMKODLARI '!$A$1:$K$348,6,0)," ")</f>
        <v xml:space="preserve"> </v>
      </c>
      <c r="T516" s="63" t="str">
        <f>IFERROR(Tablo5[[#This Row],[YOLLUK HARİÇ BASKI GRAMI]]/Tablo5[[#This Row],[KALIP GÖZ ADEDİ]]," ")</f>
        <v xml:space="preserve"> </v>
      </c>
      <c r="U516" s="63" t="str">
        <f t="shared" si="58"/>
        <v xml:space="preserve"> </v>
      </c>
      <c r="V516" s="63"/>
      <c r="W516" s="63" t="str">
        <f t="shared" si="57"/>
        <v xml:space="preserve"> </v>
      </c>
      <c r="X516" s="13">
        <f t="shared" si="59"/>
        <v>24</v>
      </c>
      <c r="Y516" s="14">
        <f t="shared" si="60"/>
        <v>0</v>
      </c>
      <c r="Z516" s="63" t="str">
        <f t="shared" si="61"/>
        <v xml:space="preserve"> </v>
      </c>
      <c r="AA516" s="63" t="str">
        <f t="shared" si="62"/>
        <v xml:space="preserve"> </v>
      </c>
    </row>
    <row r="517" spans="3:27">
      <c r="C517" s="10" t="str">
        <f>IFERROR(VLOOKUP(Tablo5[[#This Row],[ÜRÜN KODU]],'YMKODLARI '!$A$1:$K$348,2,0)," ")</f>
        <v xml:space="preserve"> </v>
      </c>
      <c r="E517" s="63"/>
      <c r="H517" s="66" t="str">
        <f>IFERROR(VLOOKUP(Tablo5[[#This Row],[ÜRÜN KODU]],'YMKODLARI '!$A$1:$K$348,3,0)," ")</f>
        <v xml:space="preserve"> </v>
      </c>
      <c r="I517" s="66" t="str">
        <f>IFERROR(VLOOKUP(Tablo5[[#This Row],[ÜRÜN KODU]],'YMKODLARI '!$A$1:$K$348,4,0)," ")</f>
        <v xml:space="preserve"> </v>
      </c>
      <c r="J517" s="63"/>
      <c r="K517" s="66" t="str">
        <f>IFERROR(VLOOKUP(Tablo5[[#This Row],[ÜRÜN KODU]],'YMKODLARI '!$A$1:$K$348,9,0)," ")</f>
        <v xml:space="preserve"> </v>
      </c>
      <c r="L517" s="63" t="str">
        <f>IFERROR(VLOOKUP(Tablo5[[#This Row],[BOYA KODU]],Tablo14[#All],4,0)," ")</f>
        <v xml:space="preserve"> </v>
      </c>
      <c r="M517" s="63" t="str">
        <f>IFERROR(VLOOKUP(Tablo5[[#This Row],[BOYA KODU]],Tablo14[#All],6,0)," ")</f>
        <v xml:space="preserve"> </v>
      </c>
      <c r="N517" s="63" t="str">
        <f t="shared" si="56"/>
        <v xml:space="preserve"> </v>
      </c>
      <c r="O517" s="66" t="str">
        <f>IFERROR(VLOOKUP(Tablo5[[#This Row],[ÜRÜN KODU]],'YMKODLARI '!$A$1:$K$348,8,0)," ")</f>
        <v xml:space="preserve"> </v>
      </c>
      <c r="P517" s="63" t="str">
        <f>IFERROR(VLOOKUP(Tablo5[[#This Row],[HAMMADDE KODU]],Tablo1[#All],3,0)," ")</f>
        <v xml:space="preserve"> </v>
      </c>
      <c r="Q517" s="63" t="str">
        <f>IFERROR(VLOOKUP(Tablo5[[#This Row],[HAMMADDE KODU]],Tablo1[#All],4,0)," ")</f>
        <v xml:space="preserve"> </v>
      </c>
      <c r="R517" s="66" t="str">
        <f>IFERROR(VLOOKUP(Tablo5[[#This Row],[ÜRÜN KODU]],'YMKODLARI '!$A$1:$K$348,5,0)," ")</f>
        <v xml:space="preserve"> </v>
      </c>
      <c r="S517" s="66" t="str">
        <f>IFERROR(VLOOKUP(Tablo5[[#This Row],[ÜRÜN KODU]],'YMKODLARI '!$A$1:$K$348,6,0)," ")</f>
        <v xml:space="preserve"> </v>
      </c>
      <c r="T517" s="63" t="str">
        <f>IFERROR(Tablo5[[#This Row],[YOLLUK HARİÇ BASKI GRAMI]]/Tablo5[[#This Row],[KALIP GÖZ ADEDİ]]," ")</f>
        <v xml:space="preserve"> </v>
      </c>
      <c r="U517" s="63" t="str">
        <f t="shared" si="58"/>
        <v xml:space="preserve"> </v>
      </c>
      <c r="V517" s="63"/>
      <c r="W517" s="63" t="str">
        <f t="shared" si="57"/>
        <v xml:space="preserve"> </v>
      </c>
      <c r="X517" s="13">
        <f t="shared" si="59"/>
        <v>24</v>
      </c>
      <c r="Y517" s="14">
        <f t="shared" si="60"/>
        <v>0</v>
      </c>
      <c r="Z517" s="63" t="str">
        <f t="shared" si="61"/>
        <v xml:space="preserve"> </v>
      </c>
      <c r="AA517" s="63" t="str">
        <f t="shared" si="62"/>
        <v xml:space="preserve"> </v>
      </c>
    </row>
    <row r="518" spans="3:27">
      <c r="C518" s="10" t="str">
        <f>IFERROR(VLOOKUP(Tablo5[[#This Row],[ÜRÜN KODU]],'YMKODLARI '!$A$1:$K$348,2,0)," ")</f>
        <v xml:space="preserve"> </v>
      </c>
      <c r="E518" s="63"/>
      <c r="H518" s="66" t="str">
        <f>IFERROR(VLOOKUP(Tablo5[[#This Row],[ÜRÜN KODU]],'YMKODLARI '!$A$1:$K$348,3,0)," ")</f>
        <v xml:space="preserve"> </v>
      </c>
      <c r="I518" s="66" t="str">
        <f>IFERROR(VLOOKUP(Tablo5[[#This Row],[ÜRÜN KODU]],'YMKODLARI '!$A$1:$K$348,4,0)," ")</f>
        <v xml:space="preserve"> </v>
      </c>
      <c r="J518" s="63"/>
      <c r="K518" s="66" t="str">
        <f>IFERROR(VLOOKUP(Tablo5[[#This Row],[ÜRÜN KODU]],'YMKODLARI '!$A$1:$K$348,9,0)," ")</f>
        <v xml:space="preserve"> </v>
      </c>
      <c r="L518" s="63" t="str">
        <f>IFERROR(VLOOKUP(Tablo5[[#This Row],[BOYA KODU]],Tablo14[#All],4,0)," ")</f>
        <v xml:space="preserve"> </v>
      </c>
      <c r="M518" s="63" t="str">
        <f>IFERROR(VLOOKUP(Tablo5[[#This Row],[BOYA KODU]],Tablo14[#All],6,0)," ")</f>
        <v xml:space="preserve"> </v>
      </c>
      <c r="N518" s="63" t="str">
        <f t="shared" si="56"/>
        <v xml:space="preserve"> </v>
      </c>
      <c r="O518" s="66" t="str">
        <f>IFERROR(VLOOKUP(Tablo5[[#This Row],[ÜRÜN KODU]],'YMKODLARI '!$A$1:$K$348,8,0)," ")</f>
        <v xml:space="preserve"> </v>
      </c>
      <c r="P518" s="63" t="str">
        <f>IFERROR(VLOOKUP(Tablo5[[#This Row],[HAMMADDE KODU]],Tablo1[#All],3,0)," ")</f>
        <v xml:space="preserve"> </v>
      </c>
      <c r="Q518" s="63" t="str">
        <f>IFERROR(VLOOKUP(Tablo5[[#This Row],[HAMMADDE KODU]],Tablo1[#All],4,0)," ")</f>
        <v xml:space="preserve"> </v>
      </c>
      <c r="R518" s="66" t="str">
        <f>IFERROR(VLOOKUP(Tablo5[[#This Row],[ÜRÜN KODU]],'YMKODLARI '!$A$1:$K$348,5,0)," ")</f>
        <v xml:space="preserve"> </v>
      </c>
      <c r="S518" s="66" t="str">
        <f>IFERROR(VLOOKUP(Tablo5[[#This Row],[ÜRÜN KODU]],'YMKODLARI '!$A$1:$K$348,6,0)," ")</f>
        <v xml:space="preserve"> </v>
      </c>
      <c r="T518" s="63" t="str">
        <f>IFERROR(Tablo5[[#This Row],[YOLLUK HARİÇ BASKI GRAMI]]/Tablo5[[#This Row],[KALIP GÖZ ADEDİ]]," ")</f>
        <v xml:space="preserve"> </v>
      </c>
      <c r="U518" s="63" t="str">
        <f t="shared" si="58"/>
        <v xml:space="preserve"> </v>
      </c>
      <c r="V518" s="63"/>
      <c r="W518" s="63" t="str">
        <f t="shared" si="57"/>
        <v xml:space="preserve"> </v>
      </c>
      <c r="X518" s="13">
        <f t="shared" si="59"/>
        <v>24</v>
      </c>
      <c r="Y518" s="14">
        <f t="shared" si="60"/>
        <v>0</v>
      </c>
      <c r="Z518" s="63" t="str">
        <f t="shared" si="61"/>
        <v xml:space="preserve"> </v>
      </c>
      <c r="AA518" s="63" t="str">
        <f t="shared" si="62"/>
        <v xml:space="preserve"> </v>
      </c>
    </row>
    <row r="519" spans="3:27">
      <c r="C519" s="10" t="str">
        <f>IFERROR(VLOOKUP(Tablo5[[#This Row],[ÜRÜN KODU]],'YMKODLARI '!$A$1:$K$348,2,0)," ")</f>
        <v xml:space="preserve"> </v>
      </c>
      <c r="E519" s="63"/>
      <c r="H519" s="66" t="str">
        <f>IFERROR(VLOOKUP(Tablo5[[#This Row],[ÜRÜN KODU]],'YMKODLARI '!$A$1:$K$348,3,0)," ")</f>
        <v xml:space="preserve"> </v>
      </c>
      <c r="I519" s="66" t="str">
        <f>IFERROR(VLOOKUP(Tablo5[[#This Row],[ÜRÜN KODU]],'YMKODLARI '!$A$1:$K$348,4,0)," ")</f>
        <v xml:space="preserve"> </v>
      </c>
      <c r="J519" s="63"/>
      <c r="K519" s="66" t="str">
        <f>IFERROR(VLOOKUP(Tablo5[[#This Row],[ÜRÜN KODU]],'YMKODLARI '!$A$1:$K$348,9,0)," ")</f>
        <v xml:space="preserve"> </v>
      </c>
      <c r="L519" s="63" t="str">
        <f>IFERROR(VLOOKUP(Tablo5[[#This Row],[BOYA KODU]],Tablo14[#All],4,0)," ")</f>
        <v xml:space="preserve"> </v>
      </c>
      <c r="M519" s="63" t="str">
        <f>IFERROR(VLOOKUP(Tablo5[[#This Row],[BOYA KODU]],Tablo14[#All],6,0)," ")</f>
        <v xml:space="preserve"> </v>
      </c>
      <c r="N519" s="63" t="str">
        <f t="shared" si="56"/>
        <v xml:space="preserve"> </v>
      </c>
      <c r="O519" s="66" t="str">
        <f>IFERROR(VLOOKUP(Tablo5[[#This Row],[ÜRÜN KODU]],'YMKODLARI '!$A$1:$K$348,8,0)," ")</f>
        <v xml:space="preserve"> </v>
      </c>
      <c r="P519" s="63" t="str">
        <f>IFERROR(VLOOKUP(Tablo5[[#This Row],[HAMMADDE KODU]],Tablo1[#All],3,0)," ")</f>
        <v xml:space="preserve"> </v>
      </c>
      <c r="Q519" s="63" t="str">
        <f>IFERROR(VLOOKUP(Tablo5[[#This Row],[HAMMADDE KODU]],Tablo1[#All],4,0)," ")</f>
        <v xml:space="preserve"> </v>
      </c>
      <c r="R519" s="66" t="str">
        <f>IFERROR(VLOOKUP(Tablo5[[#This Row],[ÜRÜN KODU]],'YMKODLARI '!$A$1:$K$348,5,0)," ")</f>
        <v xml:space="preserve"> </v>
      </c>
      <c r="S519" s="66" t="str">
        <f>IFERROR(VLOOKUP(Tablo5[[#This Row],[ÜRÜN KODU]],'YMKODLARI '!$A$1:$K$348,6,0)," ")</f>
        <v xml:space="preserve"> </v>
      </c>
      <c r="T519" s="63" t="str">
        <f>IFERROR(Tablo5[[#This Row],[YOLLUK HARİÇ BASKI GRAMI]]/Tablo5[[#This Row],[KALIP GÖZ ADEDİ]]," ")</f>
        <v xml:space="preserve"> </v>
      </c>
      <c r="U519" s="63" t="str">
        <f t="shared" si="58"/>
        <v xml:space="preserve"> </v>
      </c>
      <c r="V519" s="63"/>
      <c r="W519" s="63" t="str">
        <f t="shared" si="57"/>
        <v xml:space="preserve"> </v>
      </c>
      <c r="X519" s="13">
        <f t="shared" si="59"/>
        <v>24</v>
      </c>
      <c r="Y519" s="14">
        <f t="shared" si="60"/>
        <v>0</v>
      </c>
      <c r="Z519" s="63" t="str">
        <f t="shared" si="61"/>
        <v xml:space="preserve"> </v>
      </c>
      <c r="AA519" s="63" t="str">
        <f t="shared" si="62"/>
        <v xml:space="preserve"> </v>
      </c>
    </row>
    <row r="520" spans="3:27">
      <c r="C520" s="10" t="str">
        <f>IFERROR(VLOOKUP(Tablo5[[#This Row],[ÜRÜN KODU]],'YMKODLARI '!$A$1:$K$348,2,0)," ")</f>
        <v xml:space="preserve"> </v>
      </c>
      <c r="E520" s="63"/>
      <c r="H520" s="66" t="str">
        <f>IFERROR(VLOOKUP(Tablo5[[#This Row],[ÜRÜN KODU]],'YMKODLARI '!$A$1:$K$348,3,0)," ")</f>
        <v xml:space="preserve"> </v>
      </c>
      <c r="I520" s="66" t="str">
        <f>IFERROR(VLOOKUP(Tablo5[[#This Row],[ÜRÜN KODU]],'YMKODLARI '!$A$1:$K$348,4,0)," ")</f>
        <v xml:space="preserve"> </v>
      </c>
      <c r="J520" s="63"/>
      <c r="K520" s="66" t="str">
        <f>IFERROR(VLOOKUP(Tablo5[[#This Row],[ÜRÜN KODU]],'YMKODLARI '!$A$1:$K$348,9,0)," ")</f>
        <v xml:space="preserve"> </v>
      </c>
      <c r="L520" s="63" t="str">
        <f>IFERROR(VLOOKUP(Tablo5[[#This Row],[BOYA KODU]],Tablo14[#All],4,0)," ")</f>
        <v xml:space="preserve"> </v>
      </c>
      <c r="M520" s="63" t="str">
        <f>IFERROR(VLOOKUP(Tablo5[[#This Row],[BOYA KODU]],Tablo14[#All],6,0)," ")</f>
        <v xml:space="preserve"> </v>
      </c>
      <c r="N520" s="63" t="str">
        <f t="shared" si="56"/>
        <v xml:space="preserve"> </v>
      </c>
      <c r="O520" s="66" t="str">
        <f>IFERROR(VLOOKUP(Tablo5[[#This Row],[ÜRÜN KODU]],'YMKODLARI '!$A$1:$K$348,8,0)," ")</f>
        <v xml:space="preserve"> </v>
      </c>
      <c r="P520" s="63" t="str">
        <f>IFERROR(VLOOKUP(Tablo5[[#This Row],[HAMMADDE KODU]],Tablo1[#All],3,0)," ")</f>
        <v xml:space="preserve"> </v>
      </c>
      <c r="Q520" s="63" t="str">
        <f>IFERROR(VLOOKUP(Tablo5[[#This Row],[HAMMADDE KODU]],Tablo1[#All],4,0)," ")</f>
        <v xml:space="preserve"> </v>
      </c>
      <c r="R520" s="66" t="str">
        <f>IFERROR(VLOOKUP(Tablo5[[#This Row],[ÜRÜN KODU]],'YMKODLARI '!$A$1:$K$348,5,0)," ")</f>
        <v xml:space="preserve"> </v>
      </c>
      <c r="S520" s="66" t="str">
        <f>IFERROR(VLOOKUP(Tablo5[[#This Row],[ÜRÜN KODU]],'YMKODLARI '!$A$1:$K$348,6,0)," ")</f>
        <v xml:space="preserve"> </v>
      </c>
      <c r="T520" s="63" t="str">
        <f>IFERROR(Tablo5[[#This Row],[YOLLUK HARİÇ BASKI GRAMI]]/Tablo5[[#This Row],[KALIP GÖZ ADEDİ]]," ")</f>
        <v xml:space="preserve"> </v>
      </c>
      <c r="U520" s="63" t="str">
        <f t="shared" si="58"/>
        <v xml:space="preserve"> </v>
      </c>
      <c r="V520" s="63"/>
      <c r="W520" s="63" t="str">
        <f t="shared" si="57"/>
        <v xml:space="preserve"> </v>
      </c>
      <c r="X520" s="13">
        <f t="shared" si="59"/>
        <v>24</v>
      </c>
      <c r="Y520" s="14">
        <f t="shared" si="60"/>
        <v>0</v>
      </c>
      <c r="Z520" s="63" t="str">
        <f t="shared" si="61"/>
        <v xml:space="preserve"> </v>
      </c>
      <c r="AA520" s="63" t="str">
        <f t="shared" si="62"/>
        <v xml:space="preserve"> </v>
      </c>
    </row>
    <row r="521" spans="3:27">
      <c r="C521" s="10" t="str">
        <f>IFERROR(VLOOKUP(Tablo5[[#This Row],[ÜRÜN KODU]],'YMKODLARI '!$A$1:$K$348,2,0)," ")</f>
        <v xml:space="preserve"> </v>
      </c>
      <c r="E521" s="63"/>
      <c r="H521" s="66" t="str">
        <f>IFERROR(VLOOKUP(Tablo5[[#This Row],[ÜRÜN KODU]],'YMKODLARI '!$A$1:$K$348,3,0)," ")</f>
        <v xml:space="preserve"> </v>
      </c>
      <c r="I521" s="66" t="str">
        <f>IFERROR(VLOOKUP(Tablo5[[#This Row],[ÜRÜN KODU]],'YMKODLARI '!$A$1:$K$348,4,0)," ")</f>
        <v xml:space="preserve"> </v>
      </c>
      <c r="J521" s="63"/>
      <c r="K521" s="66" t="str">
        <f>IFERROR(VLOOKUP(Tablo5[[#This Row],[ÜRÜN KODU]],'YMKODLARI '!$A$1:$K$348,9,0)," ")</f>
        <v xml:space="preserve"> </v>
      </c>
      <c r="L521" s="63" t="str">
        <f>IFERROR(VLOOKUP(Tablo5[[#This Row],[BOYA KODU]],Tablo14[#All],4,0)," ")</f>
        <v xml:space="preserve"> </v>
      </c>
      <c r="M521" s="63" t="str">
        <f>IFERROR(VLOOKUP(Tablo5[[#This Row],[BOYA KODU]],Tablo14[#All],6,0)," ")</f>
        <v xml:space="preserve"> </v>
      </c>
      <c r="N521" s="63" t="str">
        <f t="shared" si="56"/>
        <v xml:space="preserve"> </v>
      </c>
      <c r="O521" s="66" t="str">
        <f>IFERROR(VLOOKUP(Tablo5[[#This Row],[ÜRÜN KODU]],'YMKODLARI '!$A$1:$K$348,8,0)," ")</f>
        <v xml:space="preserve"> </v>
      </c>
      <c r="P521" s="63" t="str">
        <f>IFERROR(VLOOKUP(Tablo5[[#This Row],[HAMMADDE KODU]],Tablo1[#All],3,0)," ")</f>
        <v xml:space="preserve"> </v>
      </c>
      <c r="Q521" s="63" t="str">
        <f>IFERROR(VLOOKUP(Tablo5[[#This Row],[HAMMADDE KODU]],Tablo1[#All],4,0)," ")</f>
        <v xml:space="preserve"> </v>
      </c>
      <c r="R521" s="66" t="str">
        <f>IFERROR(VLOOKUP(Tablo5[[#This Row],[ÜRÜN KODU]],'YMKODLARI '!$A$1:$K$348,5,0)," ")</f>
        <v xml:space="preserve"> </v>
      </c>
      <c r="S521" s="66" t="str">
        <f>IFERROR(VLOOKUP(Tablo5[[#This Row],[ÜRÜN KODU]],'YMKODLARI '!$A$1:$K$348,6,0)," ")</f>
        <v xml:space="preserve"> </v>
      </c>
      <c r="T521" s="63" t="str">
        <f>IFERROR(Tablo5[[#This Row],[YOLLUK HARİÇ BASKI GRAMI]]/Tablo5[[#This Row],[KALIP GÖZ ADEDİ]]," ")</f>
        <v xml:space="preserve"> </v>
      </c>
      <c r="U521" s="63" t="str">
        <f t="shared" si="58"/>
        <v xml:space="preserve"> </v>
      </c>
      <c r="V521" s="63"/>
      <c r="W521" s="63" t="str">
        <f t="shared" si="57"/>
        <v xml:space="preserve"> </v>
      </c>
      <c r="X521" s="13">
        <f t="shared" si="59"/>
        <v>24</v>
      </c>
      <c r="Y521" s="14">
        <f t="shared" si="60"/>
        <v>0</v>
      </c>
      <c r="Z521" s="63" t="str">
        <f t="shared" si="61"/>
        <v xml:space="preserve"> </v>
      </c>
      <c r="AA521" s="63" t="str">
        <f t="shared" si="62"/>
        <v xml:space="preserve"> </v>
      </c>
    </row>
    <row r="522" spans="3:27">
      <c r="C522" s="10" t="str">
        <f>IFERROR(VLOOKUP(Tablo5[[#This Row],[ÜRÜN KODU]],'YMKODLARI '!$A$1:$K$348,2,0)," ")</f>
        <v xml:space="preserve"> </v>
      </c>
      <c r="E522" s="63"/>
      <c r="H522" s="66" t="str">
        <f>IFERROR(VLOOKUP(Tablo5[[#This Row],[ÜRÜN KODU]],'YMKODLARI '!$A$1:$K$348,3,0)," ")</f>
        <v xml:space="preserve"> </v>
      </c>
      <c r="I522" s="66" t="str">
        <f>IFERROR(VLOOKUP(Tablo5[[#This Row],[ÜRÜN KODU]],'YMKODLARI '!$A$1:$K$348,4,0)," ")</f>
        <v xml:space="preserve"> </v>
      </c>
      <c r="J522" s="63"/>
      <c r="K522" s="66" t="str">
        <f>IFERROR(VLOOKUP(Tablo5[[#This Row],[ÜRÜN KODU]],'YMKODLARI '!$A$1:$K$348,9,0)," ")</f>
        <v xml:space="preserve"> </v>
      </c>
      <c r="L522" s="63" t="str">
        <f>IFERROR(VLOOKUP(Tablo5[[#This Row],[BOYA KODU]],Tablo14[#All],4,0)," ")</f>
        <v xml:space="preserve"> </v>
      </c>
      <c r="M522" s="63" t="str">
        <f>IFERROR(VLOOKUP(Tablo5[[#This Row],[BOYA KODU]],Tablo14[#All],6,0)," ")</f>
        <v xml:space="preserve"> </v>
      </c>
      <c r="N522" s="63" t="str">
        <f t="shared" si="56"/>
        <v xml:space="preserve"> </v>
      </c>
      <c r="O522" s="66" t="str">
        <f>IFERROR(VLOOKUP(Tablo5[[#This Row],[ÜRÜN KODU]],'YMKODLARI '!$A$1:$K$348,8,0)," ")</f>
        <v xml:space="preserve"> </v>
      </c>
      <c r="P522" s="63" t="str">
        <f>IFERROR(VLOOKUP(Tablo5[[#This Row],[HAMMADDE KODU]],Tablo1[#All],3,0)," ")</f>
        <v xml:space="preserve"> </v>
      </c>
      <c r="Q522" s="63" t="str">
        <f>IFERROR(VLOOKUP(Tablo5[[#This Row],[HAMMADDE KODU]],Tablo1[#All],4,0)," ")</f>
        <v xml:space="preserve"> </v>
      </c>
      <c r="R522" s="66" t="str">
        <f>IFERROR(VLOOKUP(Tablo5[[#This Row],[ÜRÜN KODU]],'YMKODLARI '!$A$1:$K$348,5,0)," ")</f>
        <v xml:space="preserve"> </v>
      </c>
      <c r="S522" s="66" t="str">
        <f>IFERROR(VLOOKUP(Tablo5[[#This Row],[ÜRÜN KODU]],'YMKODLARI '!$A$1:$K$348,6,0)," ")</f>
        <v xml:space="preserve"> </v>
      </c>
      <c r="T522" s="63" t="str">
        <f>IFERROR(Tablo5[[#This Row],[YOLLUK HARİÇ BASKI GRAMI]]/Tablo5[[#This Row],[KALIP GÖZ ADEDİ]]," ")</f>
        <v xml:space="preserve"> </v>
      </c>
      <c r="U522" s="63" t="str">
        <f t="shared" si="58"/>
        <v xml:space="preserve"> </v>
      </c>
      <c r="V522" s="63"/>
      <c r="W522" s="63" t="str">
        <f t="shared" si="57"/>
        <v xml:space="preserve"> </v>
      </c>
      <c r="X522" s="13">
        <f t="shared" si="59"/>
        <v>24</v>
      </c>
      <c r="Y522" s="14">
        <f t="shared" si="60"/>
        <v>0</v>
      </c>
      <c r="Z522" s="63" t="str">
        <f t="shared" si="61"/>
        <v xml:space="preserve"> </v>
      </c>
      <c r="AA522" s="63" t="str">
        <f t="shared" si="62"/>
        <v xml:space="preserve"> </v>
      </c>
    </row>
    <row r="523" spans="3:27">
      <c r="C523" s="10" t="str">
        <f>IFERROR(VLOOKUP(Tablo5[[#This Row],[ÜRÜN KODU]],'YMKODLARI '!$A$1:$K$348,2,0)," ")</f>
        <v xml:space="preserve"> </v>
      </c>
      <c r="E523" s="63"/>
      <c r="H523" s="66" t="str">
        <f>IFERROR(VLOOKUP(Tablo5[[#This Row],[ÜRÜN KODU]],'YMKODLARI '!$A$1:$K$348,3,0)," ")</f>
        <v xml:space="preserve"> </v>
      </c>
      <c r="I523" s="66" t="str">
        <f>IFERROR(VLOOKUP(Tablo5[[#This Row],[ÜRÜN KODU]],'YMKODLARI '!$A$1:$K$348,4,0)," ")</f>
        <v xml:space="preserve"> </v>
      </c>
      <c r="J523" s="63"/>
      <c r="K523" s="66" t="str">
        <f>IFERROR(VLOOKUP(Tablo5[[#This Row],[ÜRÜN KODU]],'YMKODLARI '!$A$1:$K$348,9,0)," ")</f>
        <v xml:space="preserve"> </v>
      </c>
      <c r="L523" s="63" t="str">
        <f>IFERROR(VLOOKUP(Tablo5[[#This Row],[BOYA KODU]],Tablo14[#All],4,0)," ")</f>
        <v xml:space="preserve"> </v>
      </c>
      <c r="M523" s="63" t="str">
        <f>IFERROR(VLOOKUP(Tablo5[[#This Row],[BOYA KODU]],Tablo14[#All],6,0)," ")</f>
        <v xml:space="preserve"> </v>
      </c>
      <c r="N523" s="63" t="str">
        <f t="shared" si="56"/>
        <v xml:space="preserve"> </v>
      </c>
      <c r="O523" s="66" t="str">
        <f>IFERROR(VLOOKUP(Tablo5[[#This Row],[ÜRÜN KODU]],'YMKODLARI '!$A$1:$K$348,8,0)," ")</f>
        <v xml:space="preserve"> </v>
      </c>
      <c r="P523" s="63" t="str">
        <f>IFERROR(VLOOKUP(Tablo5[[#This Row],[HAMMADDE KODU]],Tablo1[#All],3,0)," ")</f>
        <v xml:space="preserve"> </v>
      </c>
      <c r="Q523" s="63" t="str">
        <f>IFERROR(VLOOKUP(Tablo5[[#This Row],[HAMMADDE KODU]],Tablo1[#All],4,0)," ")</f>
        <v xml:space="preserve"> </v>
      </c>
      <c r="R523" s="66" t="str">
        <f>IFERROR(VLOOKUP(Tablo5[[#This Row],[ÜRÜN KODU]],'YMKODLARI '!$A$1:$K$348,5,0)," ")</f>
        <v xml:space="preserve"> </v>
      </c>
      <c r="S523" s="66" t="str">
        <f>IFERROR(VLOOKUP(Tablo5[[#This Row],[ÜRÜN KODU]],'YMKODLARI '!$A$1:$K$348,6,0)," ")</f>
        <v xml:space="preserve"> </v>
      </c>
      <c r="T523" s="63" t="str">
        <f>IFERROR(Tablo5[[#This Row],[YOLLUK HARİÇ BASKI GRAMI]]/Tablo5[[#This Row],[KALIP GÖZ ADEDİ]]," ")</f>
        <v xml:space="preserve"> </v>
      </c>
      <c r="U523" s="63" t="str">
        <f t="shared" si="58"/>
        <v xml:space="preserve"> </v>
      </c>
      <c r="V523" s="63"/>
      <c r="W523" s="63" t="str">
        <f t="shared" si="57"/>
        <v xml:space="preserve"> </v>
      </c>
      <c r="X523" s="13">
        <f t="shared" si="59"/>
        <v>24</v>
      </c>
      <c r="Y523" s="14">
        <f t="shared" si="60"/>
        <v>0</v>
      </c>
      <c r="Z523" s="63" t="str">
        <f t="shared" si="61"/>
        <v xml:space="preserve"> </v>
      </c>
      <c r="AA523" s="63" t="str">
        <f t="shared" si="62"/>
        <v xml:space="preserve"> </v>
      </c>
    </row>
    <row r="524" spans="3:27">
      <c r="C524" s="10" t="str">
        <f>IFERROR(VLOOKUP(Tablo5[[#This Row],[ÜRÜN KODU]],'YMKODLARI '!$A$1:$K$348,2,0)," ")</f>
        <v xml:space="preserve"> </v>
      </c>
      <c r="E524" s="63"/>
      <c r="H524" s="66" t="str">
        <f>IFERROR(VLOOKUP(Tablo5[[#This Row],[ÜRÜN KODU]],'YMKODLARI '!$A$1:$K$348,3,0)," ")</f>
        <v xml:space="preserve"> </v>
      </c>
      <c r="I524" s="66" t="str">
        <f>IFERROR(VLOOKUP(Tablo5[[#This Row],[ÜRÜN KODU]],'YMKODLARI '!$A$1:$K$348,4,0)," ")</f>
        <v xml:space="preserve"> </v>
      </c>
      <c r="J524" s="63"/>
      <c r="K524" s="66" t="str">
        <f>IFERROR(VLOOKUP(Tablo5[[#This Row],[ÜRÜN KODU]],'YMKODLARI '!$A$1:$K$348,9,0)," ")</f>
        <v xml:space="preserve"> </v>
      </c>
      <c r="L524" s="63" t="str">
        <f>IFERROR(VLOOKUP(Tablo5[[#This Row],[BOYA KODU]],Tablo14[#All],4,0)," ")</f>
        <v xml:space="preserve"> </v>
      </c>
      <c r="M524" s="63" t="str">
        <f>IFERROR(VLOOKUP(Tablo5[[#This Row],[BOYA KODU]],Tablo14[#All],6,0)," ")</f>
        <v xml:space="preserve"> </v>
      </c>
      <c r="N524" s="63" t="str">
        <f t="shared" si="56"/>
        <v xml:space="preserve"> </v>
      </c>
      <c r="O524" s="66" t="str">
        <f>IFERROR(VLOOKUP(Tablo5[[#This Row],[ÜRÜN KODU]],'YMKODLARI '!$A$1:$K$348,8,0)," ")</f>
        <v xml:space="preserve"> </v>
      </c>
      <c r="P524" s="63" t="str">
        <f>IFERROR(VLOOKUP(Tablo5[[#This Row],[HAMMADDE KODU]],Tablo1[#All],3,0)," ")</f>
        <v xml:space="preserve"> </v>
      </c>
      <c r="Q524" s="63" t="str">
        <f>IFERROR(VLOOKUP(Tablo5[[#This Row],[HAMMADDE KODU]],Tablo1[#All],4,0)," ")</f>
        <v xml:space="preserve"> </v>
      </c>
      <c r="R524" s="66" t="str">
        <f>IFERROR(VLOOKUP(Tablo5[[#This Row],[ÜRÜN KODU]],'YMKODLARI '!$A$1:$K$348,5,0)," ")</f>
        <v xml:space="preserve"> </v>
      </c>
      <c r="S524" s="66" t="str">
        <f>IFERROR(VLOOKUP(Tablo5[[#This Row],[ÜRÜN KODU]],'YMKODLARI '!$A$1:$K$348,6,0)," ")</f>
        <v xml:space="preserve"> </v>
      </c>
      <c r="T524" s="63" t="str">
        <f>IFERROR(Tablo5[[#This Row],[YOLLUK HARİÇ BASKI GRAMI]]/Tablo5[[#This Row],[KALIP GÖZ ADEDİ]]," ")</f>
        <v xml:space="preserve"> </v>
      </c>
      <c r="U524" s="63" t="str">
        <f t="shared" si="58"/>
        <v xml:space="preserve"> </v>
      </c>
      <c r="V524" s="63"/>
      <c r="W524" s="63" t="str">
        <f t="shared" si="57"/>
        <v xml:space="preserve"> </v>
      </c>
      <c r="X524" s="13">
        <f t="shared" si="59"/>
        <v>24</v>
      </c>
      <c r="Y524" s="14">
        <f t="shared" si="60"/>
        <v>0</v>
      </c>
      <c r="Z524" s="63" t="str">
        <f t="shared" si="61"/>
        <v xml:space="preserve"> </v>
      </c>
      <c r="AA524" s="63" t="str">
        <f t="shared" si="62"/>
        <v xml:space="preserve"> </v>
      </c>
    </row>
    <row r="525" spans="3:27">
      <c r="C525" s="10" t="str">
        <f>IFERROR(VLOOKUP(Tablo5[[#This Row],[ÜRÜN KODU]],'YMKODLARI '!$A$1:$K$348,2,0)," ")</f>
        <v xml:space="preserve"> </v>
      </c>
      <c r="E525" s="63"/>
      <c r="H525" s="66" t="str">
        <f>IFERROR(VLOOKUP(Tablo5[[#This Row],[ÜRÜN KODU]],'YMKODLARI '!$A$1:$K$348,3,0)," ")</f>
        <v xml:space="preserve"> </v>
      </c>
      <c r="I525" s="66" t="str">
        <f>IFERROR(VLOOKUP(Tablo5[[#This Row],[ÜRÜN KODU]],'YMKODLARI '!$A$1:$K$348,4,0)," ")</f>
        <v xml:space="preserve"> </v>
      </c>
      <c r="J525" s="63"/>
      <c r="K525" s="66" t="str">
        <f>IFERROR(VLOOKUP(Tablo5[[#This Row],[ÜRÜN KODU]],'YMKODLARI '!$A$1:$K$348,9,0)," ")</f>
        <v xml:space="preserve"> </v>
      </c>
      <c r="L525" s="63" t="str">
        <f>IFERROR(VLOOKUP(Tablo5[[#This Row],[BOYA KODU]],Tablo14[#All],4,0)," ")</f>
        <v xml:space="preserve"> </v>
      </c>
      <c r="M525" s="63" t="str">
        <f>IFERROR(VLOOKUP(Tablo5[[#This Row],[BOYA KODU]],Tablo14[#All],6,0)," ")</f>
        <v xml:space="preserve"> </v>
      </c>
      <c r="N525" s="63" t="str">
        <f t="shared" si="56"/>
        <v xml:space="preserve"> </v>
      </c>
      <c r="O525" s="66" t="str">
        <f>IFERROR(VLOOKUP(Tablo5[[#This Row],[ÜRÜN KODU]],'YMKODLARI '!$A$1:$K$348,8,0)," ")</f>
        <v xml:space="preserve"> </v>
      </c>
      <c r="P525" s="63" t="str">
        <f>IFERROR(VLOOKUP(Tablo5[[#This Row],[HAMMADDE KODU]],Tablo1[#All],3,0)," ")</f>
        <v xml:space="preserve"> </v>
      </c>
      <c r="Q525" s="63" t="str">
        <f>IFERROR(VLOOKUP(Tablo5[[#This Row],[HAMMADDE KODU]],Tablo1[#All],4,0)," ")</f>
        <v xml:space="preserve"> </v>
      </c>
      <c r="R525" s="66" t="str">
        <f>IFERROR(VLOOKUP(Tablo5[[#This Row],[ÜRÜN KODU]],'YMKODLARI '!$A$1:$K$348,5,0)," ")</f>
        <v xml:space="preserve"> </v>
      </c>
      <c r="S525" s="66" t="str">
        <f>IFERROR(VLOOKUP(Tablo5[[#This Row],[ÜRÜN KODU]],'YMKODLARI '!$A$1:$K$348,6,0)," ")</f>
        <v xml:space="preserve"> </v>
      </c>
      <c r="T525" s="63" t="str">
        <f>IFERROR(Tablo5[[#This Row],[YOLLUK HARİÇ BASKI GRAMI]]/Tablo5[[#This Row],[KALIP GÖZ ADEDİ]]," ")</f>
        <v xml:space="preserve"> </v>
      </c>
      <c r="U525" s="63" t="str">
        <f t="shared" si="58"/>
        <v xml:space="preserve"> </v>
      </c>
      <c r="V525" s="63"/>
      <c r="W525" s="63" t="str">
        <f t="shared" si="57"/>
        <v xml:space="preserve"> </v>
      </c>
      <c r="X525" s="13">
        <f t="shared" si="59"/>
        <v>24</v>
      </c>
      <c r="Y525" s="14">
        <f t="shared" si="60"/>
        <v>0</v>
      </c>
      <c r="Z525" s="63" t="str">
        <f t="shared" si="61"/>
        <v xml:space="preserve"> </v>
      </c>
      <c r="AA525" s="63" t="str">
        <f t="shared" si="62"/>
        <v xml:space="preserve"> </v>
      </c>
    </row>
    <row r="526" spans="3:27">
      <c r="C526" s="10" t="str">
        <f>IFERROR(VLOOKUP(Tablo5[[#This Row],[ÜRÜN KODU]],'YMKODLARI '!$A$1:$K$348,2,0)," ")</f>
        <v xml:space="preserve"> </v>
      </c>
      <c r="E526" s="63"/>
      <c r="H526" s="66" t="str">
        <f>IFERROR(VLOOKUP(Tablo5[[#This Row],[ÜRÜN KODU]],'YMKODLARI '!$A$1:$K$348,3,0)," ")</f>
        <v xml:space="preserve"> </v>
      </c>
      <c r="I526" s="66" t="str">
        <f>IFERROR(VLOOKUP(Tablo5[[#This Row],[ÜRÜN KODU]],'YMKODLARI '!$A$1:$K$348,4,0)," ")</f>
        <v xml:space="preserve"> </v>
      </c>
      <c r="J526" s="63"/>
      <c r="K526" s="66" t="str">
        <f>IFERROR(VLOOKUP(Tablo5[[#This Row],[ÜRÜN KODU]],'YMKODLARI '!$A$1:$K$348,9,0)," ")</f>
        <v xml:space="preserve"> </v>
      </c>
      <c r="L526" s="63" t="str">
        <f>IFERROR(VLOOKUP(Tablo5[[#This Row],[BOYA KODU]],Tablo14[#All],4,0)," ")</f>
        <v xml:space="preserve"> </v>
      </c>
      <c r="M526" s="63" t="str">
        <f>IFERROR(VLOOKUP(Tablo5[[#This Row],[BOYA KODU]],Tablo14[#All],6,0)," ")</f>
        <v xml:space="preserve"> </v>
      </c>
      <c r="N526" s="63" t="str">
        <f t="shared" si="56"/>
        <v xml:space="preserve"> </v>
      </c>
      <c r="O526" s="66" t="str">
        <f>IFERROR(VLOOKUP(Tablo5[[#This Row],[ÜRÜN KODU]],'YMKODLARI '!$A$1:$K$348,8,0)," ")</f>
        <v xml:space="preserve"> </v>
      </c>
      <c r="P526" s="63" t="str">
        <f>IFERROR(VLOOKUP(Tablo5[[#This Row],[HAMMADDE KODU]],Tablo1[#All],3,0)," ")</f>
        <v xml:space="preserve"> </v>
      </c>
      <c r="Q526" s="63" t="str">
        <f>IFERROR(VLOOKUP(Tablo5[[#This Row],[HAMMADDE KODU]],Tablo1[#All],4,0)," ")</f>
        <v xml:space="preserve"> </v>
      </c>
      <c r="R526" s="66" t="str">
        <f>IFERROR(VLOOKUP(Tablo5[[#This Row],[ÜRÜN KODU]],'YMKODLARI '!$A$1:$K$348,5,0)," ")</f>
        <v xml:space="preserve"> </v>
      </c>
      <c r="S526" s="66" t="str">
        <f>IFERROR(VLOOKUP(Tablo5[[#This Row],[ÜRÜN KODU]],'YMKODLARI '!$A$1:$K$348,6,0)," ")</f>
        <v xml:space="preserve"> </v>
      </c>
      <c r="T526" s="63" t="str">
        <f>IFERROR(Tablo5[[#This Row],[YOLLUK HARİÇ BASKI GRAMI]]/Tablo5[[#This Row],[KALIP GÖZ ADEDİ]]," ")</f>
        <v xml:space="preserve"> </v>
      </c>
      <c r="U526" s="63" t="str">
        <f t="shared" si="58"/>
        <v xml:space="preserve"> </v>
      </c>
      <c r="V526" s="63"/>
      <c r="W526" s="63" t="str">
        <f t="shared" si="57"/>
        <v xml:space="preserve"> </v>
      </c>
      <c r="X526" s="13">
        <f t="shared" si="59"/>
        <v>24</v>
      </c>
      <c r="Y526" s="14">
        <f t="shared" si="60"/>
        <v>0</v>
      </c>
      <c r="Z526" s="63" t="str">
        <f t="shared" si="61"/>
        <v xml:space="preserve"> </v>
      </c>
      <c r="AA526" s="63" t="str">
        <f t="shared" si="62"/>
        <v xml:space="preserve"> </v>
      </c>
    </row>
    <row r="527" spans="3:27">
      <c r="C527" s="10" t="str">
        <f>IFERROR(VLOOKUP(Tablo5[[#This Row],[ÜRÜN KODU]],'YMKODLARI '!$A$1:$K$348,2,0)," ")</f>
        <v xml:space="preserve"> </v>
      </c>
      <c r="E527" s="63"/>
      <c r="H527" s="66" t="str">
        <f>IFERROR(VLOOKUP(Tablo5[[#This Row],[ÜRÜN KODU]],'YMKODLARI '!$A$1:$K$348,3,0)," ")</f>
        <v xml:space="preserve"> </v>
      </c>
      <c r="I527" s="66" t="str">
        <f>IFERROR(VLOOKUP(Tablo5[[#This Row],[ÜRÜN KODU]],'YMKODLARI '!$A$1:$K$348,4,0)," ")</f>
        <v xml:space="preserve"> </v>
      </c>
      <c r="J527" s="63"/>
      <c r="K527" s="66" t="str">
        <f>IFERROR(VLOOKUP(Tablo5[[#This Row],[ÜRÜN KODU]],'YMKODLARI '!$A$1:$K$348,9,0)," ")</f>
        <v xml:space="preserve"> </v>
      </c>
      <c r="L527" s="63" t="str">
        <f>IFERROR(VLOOKUP(Tablo5[[#This Row],[BOYA KODU]],Tablo14[#All],4,0)," ")</f>
        <v xml:space="preserve"> </v>
      </c>
      <c r="M527" s="63" t="str">
        <f>IFERROR(VLOOKUP(Tablo5[[#This Row],[BOYA KODU]],Tablo14[#All],6,0)," ")</f>
        <v xml:space="preserve"> </v>
      </c>
      <c r="N527" s="63" t="str">
        <f t="shared" si="56"/>
        <v xml:space="preserve"> </v>
      </c>
      <c r="O527" s="66" t="str">
        <f>IFERROR(VLOOKUP(Tablo5[[#This Row],[ÜRÜN KODU]],'YMKODLARI '!$A$1:$K$348,8,0)," ")</f>
        <v xml:space="preserve"> </v>
      </c>
      <c r="P527" s="63" t="str">
        <f>IFERROR(VLOOKUP(Tablo5[[#This Row],[HAMMADDE KODU]],Tablo1[#All],3,0)," ")</f>
        <v xml:space="preserve"> </v>
      </c>
      <c r="Q527" s="63" t="str">
        <f>IFERROR(VLOOKUP(Tablo5[[#This Row],[HAMMADDE KODU]],Tablo1[#All],4,0)," ")</f>
        <v xml:space="preserve"> </v>
      </c>
      <c r="R527" s="66" t="str">
        <f>IFERROR(VLOOKUP(Tablo5[[#This Row],[ÜRÜN KODU]],'YMKODLARI '!$A$1:$K$348,5,0)," ")</f>
        <v xml:space="preserve"> </v>
      </c>
      <c r="S527" s="66" t="str">
        <f>IFERROR(VLOOKUP(Tablo5[[#This Row],[ÜRÜN KODU]],'YMKODLARI '!$A$1:$K$348,6,0)," ")</f>
        <v xml:space="preserve"> </v>
      </c>
      <c r="T527" s="63" t="str">
        <f>IFERROR(Tablo5[[#This Row],[YOLLUK HARİÇ BASKI GRAMI]]/Tablo5[[#This Row],[KALIP GÖZ ADEDİ]]," ")</f>
        <v xml:space="preserve"> </v>
      </c>
      <c r="U527" s="63" t="str">
        <f t="shared" si="58"/>
        <v xml:space="preserve"> </v>
      </c>
      <c r="V527" s="63"/>
      <c r="W527" s="63" t="str">
        <f t="shared" si="57"/>
        <v xml:space="preserve"> </v>
      </c>
      <c r="X527" s="13">
        <f t="shared" si="59"/>
        <v>24</v>
      </c>
      <c r="Y527" s="14">
        <f t="shared" si="60"/>
        <v>0</v>
      </c>
      <c r="Z527" s="63" t="str">
        <f t="shared" si="61"/>
        <v xml:space="preserve"> </v>
      </c>
      <c r="AA527" s="63" t="str">
        <f t="shared" si="62"/>
        <v xml:space="preserve"> </v>
      </c>
    </row>
    <row r="528" spans="3:27">
      <c r="C528" s="10" t="str">
        <f>IFERROR(VLOOKUP(Tablo5[[#This Row],[ÜRÜN KODU]],'YMKODLARI '!$A$1:$K$348,2,0)," ")</f>
        <v xml:space="preserve"> </v>
      </c>
      <c r="E528" s="63"/>
      <c r="H528" s="66" t="str">
        <f>IFERROR(VLOOKUP(Tablo5[[#This Row],[ÜRÜN KODU]],'YMKODLARI '!$A$1:$K$348,3,0)," ")</f>
        <v xml:space="preserve"> </v>
      </c>
      <c r="I528" s="66" t="str">
        <f>IFERROR(VLOOKUP(Tablo5[[#This Row],[ÜRÜN KODU]],'YMKODLARI '!$A$1:$K$348,4,0)," ")</f>
        <v xml:space="preserve"> </v>
      </c>
      <c r="J528" s="63"/>
      <c r="K528" s="66" t="str">
        <f>IFERROR(VLOOKUP(Tablo5[[#This Row],[ÜRÜN KODU]],'YMKODLARI '!$A$1:$K$348,9,0)," ")</f>
        <v xml:space="preserve"> </v>
      </c>
      <c r="L528" s="63" t="str">
        <f>IFERROR(VLOOKUP(Tablo5[[#This Row],[BOYA KODU]],Tablo14[#All],4,0)," ")</f>
        <v xml:space="preserve"> </v>
      </c>
      <c r="M528" s="63" t="str">
        <f>IFERROR(VLOOKUP(Tablo5[[#This Row],[BOYA KODU]],Tablo14[#All],6,0)," ")</f>
        <v xml:space="preserve"> </v>
      </c>
      <c r="N528" s="63" t="str">
        <f t="shared" si="56"/>
        <v xml:space="preserve"> </v>
      </c>
      <c r="O528" s="66" t="str">
        <f>IFERROR(VLOOKUP(Tablo5[[#This Row],[ÜRÜN KODU]],'YMKODLARI '!$A$1:$K$348,8,0)," ")</f>
        <v xml:space="preserve"> </v>
      </c>
      <c r="P528" s="63" t="str">
        <f>IFERROR(VLOOKUP(Tablo5[[#This Row],[HAMMADDE KODU]],Tablo1[#All],3,0)," ")</f>
        <v xml:space="preserve"> </v>
      </c>
      <c r="Q528" s="63" t="str">
        <f>IFERROR(VLOOKUP(Tablo5[[#This Row],[HAMMADDE KODU]],Tablo1[#All],4,0)," ")</f>
        <v xml:space="preserve"> </v>
      </c>
      <c r="R528" s="66" t="str">
        <f>IFERROR(VLOOKUP(Tablo5[[#This Row],[ÜRÜN KODU]],'YMKODLARI '!$A$1:$K$348,5,0)," ")</f>
        <v xml:space="preserve"> </v>
      </c>
      <c r="S528" s="66" t="str">
        <f>IFERROR(VLOOKUP(Tablo5[[#This Row],[ÜRÜN KODU]],'YMKODLARI '!$A$1:$K$348,6,0)," ")</f>
        <v xml:space="preserve"> </v>
      </c>
      <c r="T528" s="63" t="str">
        <f>IFERROR(Tablo5[[#This Row],[YOLLUK HARİÇ BASKI GRAMI]]/Tablo5[[#This Row],[KALIP GÖZ ADEDİ]]," ")</f>
        <v xml:space="preserve"> </v>
      </c>
      <c r="U528" s="63" t="str">
        <f t="shared" si="58"/>
        <v xml:space="preserve"> </v>
      </c>
      <c r="V528" s="63"/>
      <c r="W528" s="63" t="str">
        <f t="shared" si="57"/>
        <v xml:space="preserve"> </v>
      </c>
      <c r="X528" s="13">
        <f t="shared" si="59"/>
        <v>24</v>
      </c>
      <c r="Y528" s="14">
        <f t="shared" si="60"/>
        <v>0</v>
      </c>
      <c r="Z528" s="63" t="str">
        <f t="shared" si="61"/>
        <v xml:space="preserve"> </v>
      </c>
      <c r="AA528" s="63" t="str">
        <f t="shared" si="62"/>
        <v xml:space="preserve"> </v>
      </c>
    </row>
    <row r="529" spans="3:27">
      <c r="C529" s="10" t="str">
        <f>IFERROR(VLOOKUP(Tablo5[[#This Row],[ÜRÜN KODU]],'YMKODLARI '!$A$1:$K$348,2,0)," ")</f>
        <v xml:space="preserve"> </v>
      </c>
      <c r="E529" s="63"/>
      <c r="H529" s="66" t="str">
        <f>IFERROR(VLOOKUP(Tablo5[[#This Row],[ÜRÜN KODU]],'YMKODLARI '!$A$1:$K$348,3,0)," ")</f>
        <v xml:space="preserve"> </v>
      </c>
      <c r="I529" s="66" t="str">
        <f>IFERROR(VLOOKUP(Tablo5[[#This Row],[ÜRÜN KODU]],'YMKODLARI '!$A$1:$K$348,4,0)," ")</f>
        <v xml:space="preserve"> </v>
      </c>
      <c r="J529" s="63"/>
      <c r="K529" s="66" t="str">
        <f>IFERROR(VLOOKUP(Tablo5[[#This Row],[ÜRÜN KODU]],'YMKODLARI '!$A$1:$K$348,9,0)," ")</f>
        <v xml:space="preserve"> </v>
      </c>
      <c r="L529" s="63" t="str">
        <f>IFERROR(VLOOKUP(Tablo5[[#This Row],[BOYA KODU]],Tablo14[#All],4,0)," ")</f>
        <v xml:space="preserve"> </v>
      </c>
      <c r="M529" s="63" t="str">
        <f>IFERROR(VLOOKUP(Tablo5[[#This Row],[BOYA KODU]],Tablo14[#All],6,0)," ")</f>
        <v xml:space="preserve"> </v>
      </c>
      <c r="N529" s="63" t="str">
        <f t="shared" si="56"/>
        <v xml:space="preserve"> </v>
      </c>
      <c r="O529" s="66" t="str">
        <f>IFERROR(VLOOKUP(Tablo5[[#This Row],[ÜRÜN KODU]],'YMKODLARI '!$A$1:$K$348,8,0)," ")</f>
        <v xml:space="preserve"> </v>
      </c>
      <c r="P529" s="63" t="str">
        <f>IFERROR(VLOOKUP(Tablo5[[#This Row],[HAMMADDE KODU]],Tablo1[#All],3,0)," ")</f>
        <v xml:space="preserve"> </v>
      </c>
      <c r="Q529" s="63" t="str">
        <f>IFERROR(VLOOKUP(Tablo5[[#This Row],[HAMMADDE KODU]],Tablo1[#All],4,0)," ")</f>
        <v xml:space="preserve"> </v>
      </c>
      <c r="R529" s="66" t="str">
        <f>IFERROR(VLOOKUP(Tablo5[[#This Row],[ÜRÜN KODU]],'YMKODLARI '!$A$1:$K$348,5,0)," ")</f>
        <v xml:space="preserve"> </v>
      </c>
      <c r="S529" s="66" t="str">
        <f>IFERROR(VLOOKUP(Tablo5[[#This Row],[ÜRÜN KODU]],'YMKODLARI '!$A$1:$K$348,6,0)," ")</f>
        <v xml:space="preserve"> </v>
      </c>
      <c r="T529" s="63" t="str">
        <f>IFERROR(Tablo5[[#This Row],[YOLLUK HARİÇ BASKI GRAMI]]/Tablo5[[#This Row],[KALIP GÖZ ADEDİ]]," ")</f>
        <v xml:space="preserve"> </v>
      </c>
      <c r="U529" s="63" t="str">
        <f t="shared" si="58"/>
        <v xml:space="preserve"> </v>
      </c>
      <c r="V529" s="63"/>
      <c r="W529" s="63" t="str">
        <f t="shared" si="57"/>
        <v xml:space="preserve"> </v>
      </c>
      <c r="X529" s="13">
        <f t="shared" si="59"/>
        <v>24</v>
      </c>
      <c r="Y529" s="14">
        <f t="shared" si="60"/>
        <v>0</v>
      </c>
      <c r="Z529" s="63" t="str">
        <f t="shared" si="61"/>
        <v xml:space="preserve"> </v>
      </c>
      <c r="AA529" s="63" t="str">
        <f t="shared" si="62"/>
        <v xml:space="preserve"> </v>
      </c>
    </row>
    <row r="530" spans="3:27">
      <c r="C530" s="10" t="str">
        <f>IFERROR(VLOOKUP(Tablo5[[#This Row],[ÜRÜN KODU]],'YMKODLARI '!$A$1:$K$348,2,0)," ")</f>
        <v xml:space="preserve"> </v>
      </c>
      <c r="E530" s="63"/>
      <c r="H530" s="66" t="str">
        <f>IFERROR(VLOOKUP(Tablo5[[#This Row],[ÜRÜN KODU]],'YMKODLARI '!$A$1:$K$348,3,0)," ")</f>
        <v xml:space="preserve"> </v>
      </c>
      <c r="I530" s="66" t="str">
        <f>IFERROR(VLOOKUP(Tablo5[[#This Row],[ÜRÜN KODU]],'YMKODLARI '!$A$1:$K$348,4,0)," ")</f>
        <v xml:space="preserve"> </v>
      </c>
      <c r="J530" s="63"/>
      <c r="K530" s="66" t="str">
        <f>IFERROR(VLOOKUP(Tablo5[[#This Row],[ÜRÜN KODU]],'YMKODLARI '!$A$1:$K$348,9,0)," ")</f>
        <v xml:space="preserve"> </v>
      </c>
      <c r="L530" s="63" t="str">
        <f>IFERROR(VLOOKUP(Tablo5[[#This Row],[BOYA KODU]],Tablo14[#All],4,0)," ")</f>
        <v xml:space="preserve"> </v>
      </c>
      <c r="M530" s="63" t="str">
        <f>IFERROR(VLOOKUP(Tablo5[[#This Row],[BOYA KODU]],Tablo14[#All],6,0)," ")</f>
        <v xml:space="preserve"> </v>
      </c>
      <c r="N530" s="63" t="str">
        <f t="shared" si="56"/>
        <v xml:space="preserve"> </v>
      </c>
      <c r="O530" s="66" t="str">
        <f>IFERROR(VLOOKUP(Tablo5[[#This Row],[ÜRÜN KODU]],'YMKODLARI '!$A$1:$K$348,8,0)," ")</f>
        <v xml:space="preserve"> </v>
      </c>
      <c r="P530" s="63" t="str">
        <f>IFERROR(VLOOKUP(Tablo5[[#This Row],[HAMMADDE KODU]],Tablo1[#All],3,0)," ")</f>
        <v xml:space="preserve"> </v>
      </c>
      <c r="Q530" s="63" t="str">
        <f>IFERROR(VLOOKUP(Tablo5[[#This Row],[HAMMADDE KODU]],Tablo1[#All],4,0)," ")</f>
        <v xml:space="preserve"> </v>
      </c>
      <c r="R530" s="66" t="str">
        <f>IFERROR(VLOOKUP(Tablo5[[#This Row],[ÜRÜN KODU]],'YMKODLARI '!$A$1:$K$348,5,0)," ")</f>
        <v xml:space="preserve"> </v>
      </c>
      <c r="S530" s="66" t="str">
        <f>IFERROR(VLOOKUP(Tablo5[[#This Row],[ÜRÜN KODU]],'YMKODLARI '!$A$1:$K$348,6,0)," ")</f>
        <v xml:space="preserve"> </v>
      </c>
      <c r="T530" s="63" t="str">
        <f>IFERROR(Tablo5[[#This Row],[YOLLUK HARİÇ BASKI GRAMI]]/Tablo5[[#This Row],[KALIP GÖZ ADEDİ]]," ")</f>
        <v xml:space="preserve"> </v>
      </c>
      <c r="U530" s="63" t="str">
        <f t="shared" si="58"/>
        <v xml:space="preserve"> </v>
      </c>
      <c r="V530" s="63"/>
      <c r="W530" s="63" t="str">
        <f t="shared" si="57"/>
        <v xml:space="preserve"> </v>
      </c>
      <c r="X530" s="13">
        <f t="shared" si="59"/>
        <v>24</v>
      </c>
      <c r="Y530" s="14">
        <f t="shared" si="60"/>
        <v>0</v>
      </c>
      <c r="Z530" s="63" t="str">
        <f t="shared" si="61"/>
        <v xml:space="preserve"> </v>
      </c>
      <c r="AA530" s="63" t="str">
        <f t="shared" si="62"/>
        <v xml:space="preserve"> </v>
      </c>
    </row>
    <row r="531" spans="3:27">
      <c r="C531" s="10" t="str">
        <f>IFERROR(VLOOKUP(Tablo5[[#This Row],[ÜRÜN KODU]],'YMKODLARI '!$A$1:$K$348,2,0)," ")</f>
        <v xml:space="preserve"> </v>
      </c>
      <c r="E531" s="63"/>
      <c r="H531" s="66" t="str">
        <f>IFERROR(VLOOKUP(Tablo5[[#This Row],[ÜRÜN KODU]],'YMKODLARI '!$A$1:$K$348,3,0)," ")</f>
        <v xml:space="preserve"> </v>
      </c>
      <c r="I531" s="66" t="str">
        <f>IFERROR(VLOOKUP(Tablo5[[#This Row],[ÜRÜN KODU]],'YMKODLARI '!$A$1:$K$348,4,0)," ")</f>
        <v xml:space="preserve"> </v>
      </c>
      <c r="J531" s="63"/>
      <c r="K531" s="66" t="str">
        <f>IFERROR(VLOOKUP(Tablo5[[#This Row],[ÜRÜN KODU]],'YMKODLARI '!$A$1:$K$348,9,0)," ")</f>
        <v xml:space="preserve"> </v>
      </c>
      <c r="L531" s="63" t="str">
        <f>IFERROR(VLOOKUP(Tablo5[[#This Row],[BOYA KODU]],Tablo14[#All],4,0)," ")</f>
        <v xml:space="preserve"> </v>
      </c>
      <c r="M531" s="63" t="str">
        <f>IFERROR(VLOOKUP(Tablo5[[#This Row],[BOYA KODU]],Tablo14[#All],6,0)," ")</f>
        <v xml:space="preserve"> </v>
      </c>
      <c r="N531" s="63" t="str">
        <f t="shared" si="56"/>
        <v xml:space="preserve"> </v>
      </c>
      <c r="O531" s="66" t="str">
        <f>IFERROR(VLOOKUP(Tablo5[[#This Row],[ÜRÜN KODU]],'YMKODLARI '!$A$1:$K$348,8,0)," ")</f>
        <v xml:space="preserve"> </v>
      </c>
      <c r="P531" s="63" t="str">
        <f>IFERROR(VLOOKUP(Tablo5[[#This Row],[HAMMADDE KODU]],Tablo1[#All],3,0)," ")</f>
        <v xml:space="preserve"> </v>
      </c>
      <c r="Q531" s="63" t="str">
        <f>IFERROR(VLOOKUP(Tablo5[[#This Row],[HAMMADDE KODU]],Tablo1[#All],4,0)," ")</f>
        <v xml:space="preserve"> </v>
      </c>
      <c r="R531" s="66" t="str">
        <f>IFERROR(VLOOKUP(Tablo5[[#This Row],[ÜRÜN KODU]],'YMKODLARI '!$A$1:$K$348,5,0)," ")</f>
        <v xml:space="preserve"> </v>
      </c>
      <c r="S531" s="66" t="str">
        <f>IFERROR(VLOOKUP(Tablo5[[#This Row],[ÜRÜN KODU]],'YMKODLARI '!$A$1:$K$348,6,0)," ")</f>
        <v xml:space="preserve"> </v>
      </c>
      <c r="T531" s="63" t="str">
        <f>IFERROR(Tablo5[[#This Row],[YOLLUK HARİÇ BASKI GRAMI]]/Tablo5[[#This Row],[KALIP GÖZ ADEDİ]]," ")</f>
        <v xml:space="preserve"> </v>
      </c>
      <c r="U531" s="63" t="str">
        <f t="shared" si="58"/>
        <v xml:space="preserve"> </v>
      </c>
      <c r="V531" s="63"/>
      <c r="W531" s="63" t="str">
        <f t="shared" si="57"/>
        <v xml:space="preserve"> </v>
      </c>
      <c r="X531" s="13">
        <f t="shared" si="59"/>
        <v>24</v>
      </c>
      <c r="Y531" s="14">
        <f t="shared" si="60"/>
        <v>0</v>
      </c>
      <c r="Z531" s="63" t="str">
        <f t="shared" si="61"/>
        <v xml:space="preserve"> </v>
      </c>
      <c r="AA531" s="63" t="str">
        <f t="shared" si="62"/>
        <v xml:space="preserve"> </v>
      </c>
    </row>
    <row r="532" spans="3:27">
      <c r="C532" s="10" t="str">
        <f>IFERROR(VLOOKUP(Tablo5[[#This Row],[ÜRÜN KODU]],'YMKODLARI '!$A$1:$K$348,2,0)," ")</f>
        <v xml:space="preserve"> </v>
      </c>
      <c r="E532" s="63"/>
      <c r="H532" s="66" t="str">
        <f>IFERROR(VLOOKUP(Tablo5[[#This Row],[ÜRÜN KODU]],'YMKODLARI '!$A$1:$K$348,3,0)," ")</f>
        <v xml:space="preserve"> </v>
      </c>
      <c r="I532" s="66" t="str">
        <f>IFERROR(VLOOKUP(Tablo5[[#This Row],[ÜRÜN KODU]],'YMKODLARI '!$A$1:$K$348,4,0)," ")</f>
        <v xml:space="preserve"> </v>
      </c>
      <c r="J532" s="63"/>
      <c r="K532" s="66" t="str">
        <f>IFERROR(VLOOKUP(Tablo5[[#This Row],[ÜRÜN KODU]],'YMKODLARI '!$A$1:$K$348,9,0)," ")</f>
        <v xml:space="preserve"> </v>
      </c>
      <c r="L532" s="63" t="str">
        <f>IFERROR(VLOOKUP(Tablo5[[#This Row],[BOYA KODU]],Tablo14[#All],4,0)," ")</f>
        <v xml:space="preserve"> </v>
      </c>
      <c r="M532" s="63" t="str">
        <f>IFERROR(VLOOKUP(Tablo5[[#This Row],[BOYA KODU]],Tablo14[#All],6,0)," ")</f>
        <v xml:space="preserve"> </v>
      </c>
      <c r="N532" s="63" t="str">
        <f t="shared" si="56"/>
        <v xml:space="preserve"> </v>
      </c>
      <c r="O532" s="66" t="str">
        <f>IFERROR(VLOOKUP(Tablo5[[#This Row],[ÜRÜN KODU]],'YMKODLARI '!$A$1:$K$348,8,0)," ")</f>
        <v xml:space="preserve"> </v>
      </c>
      <c r="P532" s="63" t="str">
        <f>IFERROR(VLOOKUP(Tablo5[[#This Row],[HAMMADDE KODU]],Tablo1[#All],3,0)," ")</f>
        <v xml:space="preserve"> </v>
      </c>
      <c r="Q532" s="63" t="str">
        <f>IFERROR(VLOOKUP(Tablo5[[#This Row],[HAMMADDE KODU]],Tablo1[#All],4,0)," ")</f>
        <v xml:space="preserve"> </v>
      </c>
      <c r="R532" s="66" t="str">
        <f>IFERROR(VLOOKUP(Tablo5[[#This Row],[ÜRÜN KODU]],'YMKODLARI '!$A$1:$K$348,5,0)," ")</f>
        <v xml:space="preserve"> </v>
      </c>
      <c r="S532" s="66" t="str">
        <f>IFERROR(VLOOKUP(Tablo5[[#This Row],[ÜRÜN KODU]],'YMKODLARI '!$A$1:$K$348,6,0)," ")</f>
        <v xml:space="preserve"> </v>
      </c>
      <c r="T532" s="63" t="str">
        <f>IFERROR(Tablo5[[#This Row],[YOLLUK HARİÇ BASKI GRAMI]]/Tablo5[[#This Row],[KALIP GÖZ ADEDİ]]," ")</f>
        <v xml:space="preserve"> </v>
      </c>
      <c r="U532" s="63" t="str">
        <f t="shared" si="58"/>
        <v xml:space="preserve"> </v>
      </c>
      <c r="V532" s="63"/>
      <c r="W532" s="63" t="str">
        <f t="shared" si="57"/>
        <v xml:space="preserve"> </v>
      </c>
      <c r="X532" s="13">
        <f t="shared" si="59"/>
        <v>24</v>
      </c>
      <c r="Y532" s="14">
        <f t="shared" si="60"/>
        <v>0</v>
      </c>
      <c r="Z532" s="63" t="str">
        <f t="shared" si="61"/>
        <v xml:space="preserve"> </v>
      </c>
      <c r="AA532" s="63" t="str">
        <f t="shared" si="62"/>
        <v xml:space="preserve"> </v>
      </c>
    </row>
    <row r="533" spans="3:27">
      <c r="C533" s="10" t="str">
        <f>IFERROR(VLOOKUP(Tablo5[[#This Row],[ÜRÜN KODU]],'YMKODLARI '!$A$1:$K$348,2,0)," ")</f>
        <v xml:space="preserve"> </v>
      </c>
      <c r="E533" s="63"/>
      <c r="H533" s="66" t="str">
        <f>IFERROR(VLOOKUP(Tablo5[[#This Row],[ÜRÜN KODU]],'YMKODLARI '!$A$1:$K$348,3,0)," ")</f>
        <v xml:space="preserve"> </v>
      </c>
      <c r="I533" s="66" t="str">
        <f>IFERROR(VLOOKUP(Tablo5[[#This Row],[ÜRÜN KODU]],'YMKODLARI '!$A$1:$K$348,4,0)," ")</f>
        <v xml:space="preserve"> </v>
      </c>
      <c r="J533" s="63"/>
      <c r="K533" s="66" t="str">
        <f>IFERROR(VLOOKUP(Tablo5[[#This Row],[ÜRÜN KODU]],'YMKODLARI '!$A$1:$K$348,9,0)," ")</f>
        <v xml:space="preserve"> </v>
      </c>
      <c r="L533" s="63" t="str">
        <f>IFERROR(VLOOKUP(Tablo5[[#This Row],[BOYA KODU]],Tablo14[#All],4,0)," ")</f>
        <v xml:space="preserve"> </v>
      </c>
      <c r="M533" s="63" t="str">
        <f>IFERROR(VLOOKUP(Tablo5[[#This Row],[BOYA KODU]],Tablo14[#All],6,0)," ")</f>
        <v xml:space="preserve"> </v>
      </c>
      <c r="N533" s="63" t="str">
        <f t="shared" si="56"/>
        <v xml:space="preserve"> </v>
      </c>
      <c r="O533" s="66" t="str">
        <f>IFERROR(VLOOKUP(Tablo5[[#This Row],[ÜRÜN KODU]],'YMKODLARI '!$A$1:$K$348,8,0)," ")</f>
        <v xml:space="preserve"> </v>
      </c>
      <c r="P533" s="63" t="str">
        <f>IFERROR(VLOOKUP(Tablo5[[#This Row],[HAMMADDE KODU]],Tablo1[#All],3,0)," ")</f>
        <v xml:space="preserve"> </v>
      </c>
      <c r="Q533" s="63" t="str">
        <f>IFERROR(VLOOKUP(Tablo5[[#This Row],[HAMMADDE KODU]],Tablo1[#All],4,0)," ")</f>
        <v xml:space="preserve"> </v>
      </c>
      <c r="R533" s="66" t="str">
        <f>IFERROR(VLOOKUP(Tablo5[[#This Row],[ÜRÜN KODU]],'YMKODLARI '!$A$1:$K$348,5,0)," ")</f>
        <v xml:space="preserve"> </v>
      </c>
      <c r="S533" s="66" t="str">
        <f>IFERROR(VLOOKUP(Tablo5[[#This Row],[ÜRÜN KODU]],'YMKODLARI '!$A$1:$K$348,6,0)," ")</f>
        <v xml:space="preserve"> </v>
      </c>
      <c r="T533" s="63" t="str">
        <f>IFERROR(Tablo5[[#This Row],[YOLLUK HARİÇ BASKI GRAMI]]/Tablo5[[#This Row],[KALIP GÖZ ADEDİ]]," ")</f>
        <v xml:space="preserve"> </v>
      </c>
      <c r="U533" s="63" t="str">
        <f t="shared" si="58"/>
        <v xml:space="preserve"> </v>
      </c>
      <c r="V533" s="63"/>
      <c r="W533" s="63" t="str">
        <f t="shared" si="57"/>
        <v xml:space="preserve"> </v>
      </c>
      <c r="X533" s="13">
        <f t="shared" si="59"/>
        <v>24</v>
      </c>
      <c r="Y533" s="14">
        <f t="shared" si="60"/>
        <v>0</v>
      </c>
      <c r="Z533" s="63" t="str">
        <f t="shared" si="61"/>
        <v xml:space="preserve"> </v>
      </c>
      <c r="AA533" s="63" t="str">
        <f t="shared" si="62"/>
        <v xml:space="preserve"> </v>
      </c>
    </row>
    <row r="534" spans="3:27">
      <c r="C534" s="10" t="str">
        <f>IFERROR(VLOOKUP(Tablo5[[#This Row],[ÜRÜN KODU]],'YMKODLARI '!$A$1:$K$348,2,0)," ")</f>
        <v xml:space="preserve"> </v>
      </c>
      <c r="E534" s="63"/>
      <c r="H534" s="66" t="str">
        <f>IFERROR(VLOOKUP(Tablo5[[#This Row],[ÜRÜN KODU]],'YMKODLARI '!$A$1:$K$348,3,0)," ")</f>
        <v xml:space="preserve"> </v>
      </c>
      <c r="I534" s="66" t="str">
        <f>IFERROR(VLOOKUP(Tablo5[[#This Row],[ÜRÜN KODU]],'YMKODLARI '!$A$1:$K$348,4,0)," ")</f>
        <v xml:space="preserve"> </v>
      </c>
      <c r="J534" s="63"/>
      <c r="K534" s="66" t="str">
        <f>IFERROR(VLOOKUP(Tablo5[[#This Row],[ÜRÜN KODU]],'YMKODLARI '!$A$1:$K$348,9,0)," ")</f>
        <v xml:space="preserve"> </v>
      </c>
      <c r="L534" s="63" t="str">
        <f>IFERROR(VLOOKUP(Tablo5[[#This Row],[BOYA KODU]],Tablo14[#All],4,0)," ")</f>
        <v xml:space="preserve"> </v>
      </c>
      <c r="M534" s="63" t="str">
        <f>IFERROR(VLOOKUP(Tablo5[[#This Row],[BOYA KODU]],Tablo14[#All],6,0)," ")</f>
        <v xml:space="preserve"> </v>
      </c>
      <c r="N534" s="63" t="str">
        <f t="shared" si="56"/>
        <v xml:space="preserve"> </v>
      </c>
      <c r="O534" s="66" t="str">
        <f>IFERROR(VLOOKUP(Tablo5[[#This Row],[ÜRÜN KODU]],'YMKODLARI '!$A$1:$K$348,8,0)," ")</f>
        <v xml:space="preserve"> </v>
      </c>
      <c r="P534" s="63" t="str">
        <f>IFERROR(VLOOKUP(Tablo5[[#This Row],[HAMMADDE KODU]],Tablo1[#All],3,0)," ")</f>
        <v xml:space="preserve"> </v>
      </c>
      <c r="Q534" s="63" t="str">
        <f>IFERROR(VLOOKUP(Tablo5[[#This Row],[HAMMADDE KODU]],Tablo1[#All],4,0)," ")</f>
        <v xml:space="preserve"> </v>
      </c>
      <c r="R534" s="66" t="str">
        <f>IFERROR(VLOOKUP(Tablo5[[#This Row],[ÜRÜN KODU]],'YMKODLARI '!$A$1:$K$348,5,0)," ")</f>
        <v xml:space="preserve"> </v>
      </c>
      <c r="S534" s="66" t="str">
        <f>IFERROR(VLOOKUP(Tablo5[[#This Row],[ÜRÜN KODU]],'YMKODLARI '!$A$1:$K$348,6,0)," ")</f>
        <v xml:space="preserve"> </v>
      </c>
      <c r="T534" s="63" t="str">
        <f>IFERROR(Tablo5[[#This Row],[YOLLUK HARİÇ BASKI GRAMI]]/Tablo5[[#This Row],[KALIP GÖZ ADEDİ]]," ")</f>
        <v xml:space="preserve"> </v>
      </c>
      <c r="U534" s="63" t="str">
        <f t="shared" si="58"/>
        <v xml:space="preserve"> </v>
      </c>
      <c r="V534" s="63"/>
      <c r="W534" s="63" t="str">
        <f t="shared" si="57"/>
        <v xml:space="preserve"> </v>
      </c>
      <c r="X534" s="13">
        <f t="shared" si="59"/>
        <v>24</v>
      </c>
      <c r="Y534" s="14">
        <f t="shared" si="60"/>
        <v>0</v>
      </c>
      <c r="Z534" s="63" t="str">
        <f t="shared" si="61"/>
        <v xml:space="preserve"> </v>
      </c>
      <c r="AA534" s="63" t="str">
        <f t="shared" si="62"/>
        <v xml:space="preserve"> </v>
      </c>
    </row>
    <row r="535" spans="3:27">
      <c r="C535" s="10" t="str">
        <f>IFERROR(VLOOKUP(Tablo5[[#This Row],[ÜRÜN KODU]],'YMKODLARI '!$A$1:$K$348,2,0)," ")</f>
        <v xml:space="preserve"> </v>
      </c>
      <c r="E535" s="63"/>
      <c r="H535" s="66" t="str">
        <f>IFERROR(VLOOKUP(Tablo5[[#This Row],[ÜRÜN KODU]],'YMKODLARI '!$A$1:$K$348,3,0)," ")</f>
        <v xml:space="preserve"> </v>
      </c>
      <c r="I535" s="66" t="str">
        <f>IFERROR(VLOOKUP(Tablo5[[#This Row],[ÜRÜN KODU]],'YMKODLARI '!$A$1:$K$348,4,0)," ")</f>
        <v xml:space="preserve"> </v>
      </c>
      <c r="J535" s="63"/>
      <c r="K535" s="66" t="str">
        <f>IFERROR(VLOOKUP(Tablo5[[#This Row],[ÜRÜN KODU]],'YMKODLARI '!$A$1:$K$348,9,0)," ")</f>
        <v xml:space="preserve"> </v>
      </c>
      <c r="L535" s="63" t="str">
        <f>IFERROR(VLOOKUP(Tablo5[[#This Row],[BOYA KODU]],Tablo14[#All],4,0)," ")</f>
        <v xml:space="preserve"> </v>
      </c>
      <c r="M535" s="63" t="str">
        <f>IFERROR(VLOOKUP(Tablo5[[#This Row],[BOYA KODU]],Tablo14[#All],6,0)," ")</f>
        <v xml:space="preserve"> </v>
      </c>
      <c r="N535" s="63" t="str">
        <f t="shared" si="56"/>
        <v xml:space="preserve"> </v>
      </c>
      <c r="O535" s="66" t="str">
        <f>IFERROR(VLOOKUP(Tablo5[[#This Row],[ÜRÜN KODU]],'YMKODLARI '!$A$1:$K$348,8,0)," ")</f>
        <v xml:space="preserve"> </v>
      </c>
      <c r="P535" s="63" t="str">
        <f>IFERROR(VLOOKUP(Tablo5[[#This Row],[HAMMADDE KODU]],Tablo1[#All],3,0)," ")</f>
        <v xml:space="preserve"> </v>
      </c>
      <c r="Q535" s="63" t="str">
        <f>IFERROR(VLOOKUP(Tablo5[[#This Row],[HAMMADDE KODU]],Tablo1[#All],4,0)," ")</f>
        <v xml:space="preserve"> </v>
      </c>
      <c r="R535" s="66" t="str">
        <f>IFERROR(VLOOKUP(Tablo5[[#This Row],[ÜRÜN KODU]],'YMKODLARI '!$A$1:$K$348,5,0)," ")</f>
        <v xml:space="preserve"> </v>
      </c>
      <c r="S535" s="66" t="str">
        <f>IFERROR(VLOOKUP(Tablo5[[#This Row],[ÜRÜN KODU]],'YMKODLARI '!$A$1:$K$348,6,0)," ")</f>
        <v xml:space="preserve"> </v>
      </c>
      <c r="T535" s="63" t="str">
        <f>IFERROR(Tablo5[[#This Row],[YOLLUK HARİÇ BASKI GRAMI]]/Tablo5[[#This Row],[KALIP GÖZ ADEDİ]]," ")</f>
        <v xml:space="preserve"> </v>
      </c>
      <c r="U535" s="63" t="str">
        <f t="shared" si="58"/>
        <v xml:space="preserve"> </v>
      </c>
      <c r="V535" s="63"/>
      <c r="W535" s="63" t="str">
        <f t="shared" si="57"/>
        <v xml:space="preserve"> </v>
      </c>
      <c r="X535" s="13">
        <f t="shared" si="59"/>
        <v>24</v>
      </c>
      <c r="Y535" s="14">
        <f t="shared" si="60"/>
        <v>0</v>
      </c>
      <c r="Z535" s="63" t="str">
        <f t="shared" si="61"/>
        <v xml:space="preserve"> </v>
      </c>
      <c r="AA535" s="63" t="str">
        <f t="shared" si="62"/>
        <v xml:space="preserve"> </v>
      </c>
    </row>
    <row r="536" spans="3:27">
      <c r="C536" s="10" t="str">
        <f>IFERROR(VLOOKUP(Tablo5[[#This Row],[ÜRÜN KODU]],'YMKODLARI '!$A$1:$K$348,2,0)," ")</f>
        <v xml:space="preserve"> </v>
      </c>
      <c r="E536" s="63"/>
      <c r="H536" s="66" t="str">
        <f>IFERROR(VLOOKUP(Tablo5[[#This Row],[ÜRÜN KODU]],'YMKODLARI '!$A$1:$K$348,3,0)," ")</f>
        <v xml:space="preserve"> </v>
      </c>
      <c r="I536" s="66" t="str">
        <f>IFERROR(VLOOKUP(Tablo5[[#This Row],[ÜRÜN KODU]],'YMKODLARI '!$A$1:$K$348,4,0)," ")</f>
        <v xml:space="preserve"> </v>
      </c>
      <c r="J536" s="63"/>
      <c r="K536" s="66" t="str">
        <f>IFERROR(VLOOKUP(Tablo5[[#This Row],[ÜRÜN KODU]],'YMKODLARI '!$A$1:$K$348,9,0)," ")</f>
        <v xml:space="preserve"> </v>
      </c>
      <c r="L536" s="63" t="str">
        <f>IFERROR(VLOOKUP(Tablo5[[#This Row],[BOYA KODU]],Tablo14[#All],4,0)," ")</f>
        <v xml:space="preserve"> </v>
      </c>
      <c r="M536" s="63" t="str">
        <f>IFERROR(VLOOKUP(Tablo5[[#This Row],[BOYA KODU]],Tablo14[#All],6,0)," ")</f>
        <v xml:space="preserve"> </v>
      </c>
      <c r="N536" s="63" t="str">
        <f t="shared" si="56"/>
        <v xml:space="preserve"> </v>
      </c>
      <c r="O536" s="66" t="str">
        <f>IFERROR(VLOOKUP(Tablo5[[#This Row],[ÜRÜN KODU]],'YMKODLARI '!$A$1:$K$348,8,0)," ")</f>
        <v xml:space="preserve"> </v>
      </c>
      <c r="P536" s="63" t="str">
        <f>IFERROR(VLOOKUP(Tablo5[[#This Row],[HAMMADDE KODU]],Tablo1[#All],3,0)," ")</f>
        <v xml:space="preserve"> </v>
      </c>
      <c r="Q536" s="63" t="str">
        <f>IFERROR(VLOOKUP(Tablo5[[#This Row],[HAMMADDE KODU]],Tablo1[#All],4,0)," ")</f>
        <v xml:space="preserve"> </v>
      </c>
      <c r="R536" s="66" t="str">
        <f>IFERROR(VLOOKUP(Tablo5[[#This Row],[ÜRÜN KODU]],'YMKODLARI '!$A$1:$K$348,5,0)," ")</f>
        <v xml:space="preserve"> </v>
      </c>
      <c r="S536" s="66" t="str">
        <f>IFERROR(VLOOKUP(Tablo5[[#This Row],[ÜRÜN KODU]],'YMKODLARI '!$A$1:$K$348,6,0)," ")</f>
        <v xml:space="preserve"> </v>
      </c>
      <c r="T536" s="63" t="str">
        <f>IFERROR(Tablo5[[#This Row],[YOLLUK HARİÇ BASKI GRAMI]]/Tablo5[[#This Row],[KALIP GÖZ ADEDİ]]," ")</f>
        <v xml:space="preserve"> </v>
      </c>
      <c r="U536" s="63" t="str">
        <f t="shared" si="58"/>
        <v xml:space="preserve"> </v>
      </c>
      <c r="V536" s="63"/>
      <c r="W536" s="63" t="str">
        <f t="shared" si="57"/>
        <v xml:space="preserve"> </v>
      </c>
      <c r="X536" s="13">
        <f t="shared" si="59"/>
        <v>24</v>
      </c>
      <c r="Y536" s="14">
        <f t="shared" si="60"/>
        <v>0</v>
      </c>
      <c r="Z536" s="63" t="str">
        <f t="shared" si="61"/>
        <v xml:space="preserve"> </v>
      </c>
      <c r="AA536" s="63" t="str">
        <f t="shared" si="62"/>
        <v xml:space="preserve"> </v>
      </c>
    </row>
    <row r="537" spans="3:27">
      <c r="C537" s="10" t="str">
        <f>IFERROR(VLOOKUP(Tablo5[[#This Row],[ÜRÜN KODU]],'YMKODLARI '!$A$1:$K$348,2,0)," ")</f>
        <v xml:space="preserve"> </v>
      </c>
      <c r="E537" s="63"/>
      <c r="H537" s="66" t="str">
        <f>IFERROR(VLOOKUP(Tablo5[[#This Row],[ÜRÜN KODU]],'YMKODLARI '!$A$1:$K$348,3,0)," ")</f>
        <v xml:space="preserve"> </v>
      </c>
      <c r="I537" s="66" t="str">
        <f>IFERROR(VLOOKUP(Tablo5[[#This Row],[ÜRÜN KODU]],'YMKODLARI '!$A$1:$K$348,4,0)," ")</f>
        <v xml:space="preserve"> </v>
      </c>
      <c r="J537" s="63"/>
      <c r="K537" s="66" t="str">
        <f>IFERROR(VLOOKUP(Tablo5[[#This Row],[ÜRÜN KODU]],'YMKODLARI '!$A$1:$K$348,9,0)," ")</f>
        <v xml:space="preserve"> </v>
      </c>
      <c r="L537" s="63" t="str">
        <f>IFERROR(VLOOKUP(Tablo5[[#This Row],[BOYA KODU]],Tablo14[#All],4,0)," ")</f>
        <v xml:space="preserve"> </v>
      </c>
      <c r="M537" s="63" t="str">
        <f>IFERROR(VLOOKUP(Tablo5[[#This Row],[BOYA KODU]],Tablo14[#All],6,0)," ")</f>
        <v xml:space="preserve"> </v>
      </c>
      <c r="N537" s="63" t="str">
        <f t="shared" si="56"/>
        <v xml:space="preserve"> </v>
      </c>
      <c r="O537" s="66" t="str">
        <f>IFERROR(VLOOKUP(Tablo5[[#This Row],[ÜRÜN KODU]],'YMKODLARI '!$A$1:$K$348,8,0)," ")</f>
        <v xml:space="preserve"> </v>
      </c>
      <c r="P537" s="63" t="str">
        <f>IFERROR(VLOOKUP(Tablo5[[#This Row],[HAMMADDE KODU]],Tablo1[#All],3,0)," ")</f>
        <v xml:space="preserve"> </v>
      </c>
      <c r="Q537" s="63" t="str">
        <f>IFERROR(VLOOKUP(Tablo5[[#This Row],[HAMMADDE KODU]],Tablo1[#All],4,0)," ")</f>
        <v xml:space="preserve"> </v>
      </c>
      <c r="R537" s="66" t="str">
        <f>IFERROR(VLOOKUP(Tablo5[[#This Row],[ÜRÜN KODU]],'YMKODLARI '!$A$1:$K$348,5,0)," ")</f>
        <v xml:space="preserve"> </v>
      </c>
      <c r="S537" s="66" t="str">
        <f>IFERROR(VLOOKUP(Tablo5[[#This Row],[ÜRÜN KODU]],'YMKODLARI '!$A$1:$K$348,6,0)," ")</f>
        <v xml:space="preserve"> </v>
      </c>
      <c r="T537" s="63" t="str">
        <f>IFERROR(Tablo5[[#This Row],[YOLLUK HARİÇ BASKI GRAMI]]/Tablo5[[#This Row],[KALIP GÖZ ADEDİ]]," ")</f>
        <v xml:space="preserve"> </v>
      </c>
      <c r="U537" s="63" t="str">
        <f t="shared" si="58"/>
        <v xml:space="preserve"> </v>
      </c>
      <c r="V537" s="63"/>
      <c r="W537" s="63" t="str">
        <f t="shared" si="57"/>
        <v xml:space="preserve"> </v>
      </c>
      <c r="X537" s="13">
        <f t="shared" si="59"/>
        <v>24</v>
      </c>
      <c r="Y537" s="14">
        <f t="shared" si="60"/>
        <v>0</v>
      </c>
      <c r="Z537" s="63" t="str">
        <f t="shared" si="61"/>
        <v xml:space="preserve"> </v>
      </c>
      <c r="AA537" s="63" t="str">
        <f t="shared" si="62"/>
        <v xml:space="preserve"> </v>
      </c>
    </row>
    <row r="538" spans="3:27">
      <c r="C538" s="10" t="str">
        <f>IFERROR(VLOOKUP(Tablo5[[#This Row],[ÜRÜN KODU]],'YMKODLARI '!$A$1:$K$348,2,0)," ")</f>
        <v xml:space="preserve"> </v>
      </c>
      <c r="E538" s="63"/>
      <c r="H538" s="66" t="str">
        <f>IFERROR(VLOOKUP(Tablo5[[#This Row],[ÜRÜN KODU]],'YMKODLARI '!$A$1:$K$348,3,0)," ")</f>
        <v xml:space="preserve"> </v>
      </c>
      <c r="I538" s="66" t="str">
        <f>IFERROR(VLOOKUP(Tablo5[[#This Row],[ÜRÜN KODU]],'YMKODLARI '!$A$1:$K$348,4,0)," ")</f>
        <v xml:space="preserve"> </v>
      </c>
      <c r="J538" s="63"/>
      <c r="K538" s="66" t="str">
        <f>IFERROR(VLOOKUP(Tablo5[[#This Row],[ÜRÜN KODU]],'YMKODLARI '!$A$1:$K$348,9,0)," ")</f>
        <v xml:space="preserve"> </v>
      </c>
      <c r="L538" s="63" t="str">
        <f>IFERROR(VLOOKUP(Tablo5[[#This Row],[BOYA KODU]],Tablo14[#All],4,0)," ")</f>
        <v xml:space="preserve"> </v>
      </c>
      <c r="M538" s="63" t="str">
        <f>IFERROR(VLOOKUP(Tablo5[[#This Row],[BOYA KODU]],Tablo14[#All],6,0)," ")</f>
        <v xml:space="preserve"> </v>
      </c>
      <c r="N538" s="63" t="str">
        <f t="shared" si="56"/>
        <v xml:space="preserve"> </v>
      </c>
      <c r="O538" s="66" t="str">
        <f>IFERROR(VLOOKUP(Tablo5[[#This Row],[ÜRÜN KODU]],'YMKODLARI '!$A$1:$K$348,8,0)," ")</f>
        <v xml:space="preserve"> </v>
      </c>
      <c r="P538" s="63" t="str">
        <f>IFERROR(VLOOKUP(Tablo5[[#This Row],[HAMMADDE KODU]],Tablo1[#All],3,0)," ")</f>
        <v xml:space="preserve"> </v>
      </c>
      <c r="Q538" s="63" t="str">
        <f>IFERROR(VLOOKUP(Tablo5[[#This Row],[HAMMADDE KODU]],Tablo1[#All],4,0)," ")</f>
        <v xml:space="preserve"> </v>
      </c>
      <c r="R538" s="66" t="str">
        <f>IFERROR(VLOOKUP(Tablo5[[#This Row],[ÜRÜN KODU]],'YMKODLARI '!$A$1:$K$348,5,0)," ")</f>
        <v xml:space="preserve"> </v>
      </c>
      <c r="S538" s="66" t="str">
        <f>IFERROR(VLOOKUP(Tablo5[[#This Row],[ÜRÜN KODU]],'YMKODLARI '!$A$1:$K$348,6,0)," ")</f>
        <v xml:space="preserve"> </v>
      </c>
      <c r="T538" s="63" t="str">
        <f>IFERROR(Tablo5[[#This Row],[YOLLUK HARİÇ BASKI GRAMI]]/Tablo5[[#This Row],[KALIP GÖZ ADEDİ]]," ")</f>
        <v xml:space="preserve"> </v>
      </c>
      <c r="U538" s="63" t="str">
        <f t="shared" si="58"/>
        <v xml:space="preserve"> </v>
      </c>
      <c r="V538" s="63"/>
      <c r="W538" s="63" t="str">
        <f t="shared" si="57"/>
        <v xml:space="preserve"> </v>
      </c>
      <c r="X538" s="13">
        <f t="shared" si="59"/>
        <v>24</v>
      </c>
      <c r="Y538" s="14">
        <f t="shared" si="60"/>
        <v>0</v>
      </c>
      <c r="Z538" s="63" t="str">
        <f t="shared" si="61"/>
        <v xml:space="preserve"> </v>
      </c>
      <c r="AA538" s="63" t="str">
        <f t="shared" si="62"/>
        <v xml:space="preserve"> </v>
      </c>
    </row>
    <row r="539" spans="3:27">
      <c r="C539" s="10" t="str">
        <f>IFERROR(VLOOKUP(Tablo5[[#This Row],[ÜRÜN KODU]],'YMKODLARI '!$A$1:$K$348,2,0)," ")</f>
        <v xml:space="preserve"> </v>
      </c>
      <c r="E539" s="63"/>
      <c r="H539" s="66" t="str">
        <f>IFERROR(VLOOKUP(Tablo5[[#This Row],[ÜRÜN KODU]],'YMKODLARI '!$A$1:$K$348,3,0)," ")</f>
        <v xml:space="preserve"> </v>
      </c>
      <c r="I539" s="66" t="str">
        <f>IFERROR(VLOOKUP(Tablo5[[#This Row],[ÜRÜN KODU]],'YMKODLARI '!$A$1:$K$348,4,0)," ")</f>
        <v xml:space="preserve"> </v>
      </c>
      <c r="J539" s="63"/>
      <c r="K539" s="66" t="str">
        <f>IFERROR(VLOOKUP(Tablo5[[#This Row],[ÜRÜN KODU]],'YMKODLARI '!$A$1:$K$348,9,0)," ")</f>
        <v xml:space="preserve"> </v>
      </c>
      <c r="L539" s="63" t="str">
        <f>IFERROR(VLOOKUP(Tablo5[[#This Row],[BOYA KODU]],Tablo14[#All],4,0)," ")</f>
        <v xml:space="preserve"> </v>
      </c>
      <c r="M539" s="63" t="str">
        <f>IFERROR(VLOOKUP(Tablo5[[#This Row],[BOYA KODU]],Tablo14[#All],6,0)," ")</f>
        <v xml:space="preserve"> </v>
      </c>
      <c r="N539" s="63" t="str">
        <f t="shared" si="56"/>
        <v xml:space="preserve"> </v>
      </c>
      <c r="O539" s="66" t="str">
        <f>IFERROR(VLOOKUP(Tablo5[[#This Row],[ÜRÜN KODU]],'YMKODLARI '!$A$1:$K$348,8,0)," ")</f>
        <v xml:space="preserve"> </v>
      </c>
      <c r="P539" s="63" t="str">
        <f>IFERROR(VLOOKUP(Tablo5[[#This Row],[HAMMADDE KODU]],Tablo1[#All],3,0)," ")</f>
        <v xml:space="preserve"> </v>
      </c>
      <c r="Q539" s="63" t="str">
        <f>IFERROR(VLOOKUP(Tablo5[[#This Row],[HAMMADDE KODU]],Tablo1[#All],4,0)," ")</f>
        <v xml:space="preserve"> </v>
      </c>
      <c r="R539" s="66" t="str">
        <f>IFERROR(VLOOKUP(Tablo5[[#This Row],[ÜRÜN KODU]],'YMKODLARI '!$A$1:$K$348,5,0)," ")</f>
        <v xml:space="preserve"> </v>
      </c>
      <c r="S539" s="66" t="str">
        <f>IFERROR(VLOOKUP(Tablo5[[#This Row],[ÜRÜN KODU]],'YMKODLARI '!$A$1:$K$348,6,0)," ")</f>
        <v xml:space="preserve"> </v>
      </c>
      <c r="T539" s="63" t="str">
        <f>IFERROR(Tablo5[[#This Row],[YOLLUK HARİÇ BASKI GRAMI]]/Tablo5[[#This Row],[KALIP GÖZ ADEDİ]]," ")</f>
        <v xml:space="preserve"> </v>
      </c>
      <c r="U539" s="63" t="str">
        <f t="shared" si="58"/>
        <v xml:space="preserve"> </v>
      </c>
      <c r="V539" s="63"/>
      <c r="W539" s="63" t="str">
        <f t="shared" si="57"/>
        <v xml:space="preserve"> </v>
      </c>
      <c r="X539" s="13">
        <f t="shared" si="59"/>
        <v>24</v>
      </c>
      <c r="Y539" s="14">
        <f t="shared" si="60"/>
        <v>0</v>
      </c>
      <c r="Z539" s="63" t="str">
        <f t="shared" si="61"/>
        <v xml:space="preserve"> </v>
      </c>
      <c r="AA539" s="63" t="str">
        <f t="shared" si="62"/>
        <v xml:space="preserve"> </v>
      </c>
    </row>
    <row r="540" spans="3:27">
      <c r="C540" s="10" t="str">
        <f>IFERROR(VLOOKUP(Tablo5[[#This Row],[ÜRÜN KODU]],'YMKODLARI '!$A$1:$K$348,2,0)," ")</f>
        <v xml:space="preserve"> </v>
      </c>
      <c r="E540" s="63"/>
      <c r="H540" s="66" t="str">
        <f>IFERROR(VLOOKUP(Tablo5[[#This Row],[ÜRÜN KODU]],'YMKODLARI '!$A$1:$K$348,3,0)," ")</f>
        <v xml:space="preserve"> </v>
      </c>
      <c r="I540" s="66" t="str">
        <f>IFERROR(VLOOKUP(Tablo5[[#This Row],[ÜRÜN KODU]],'YMKODLARI '!$A$1:$K$348,4,0)," ")</f>
        <v xml:space="preserve"> </v>
      </c>
      <c r="J540" s="63"/>
      <c r="K540" s="66" t="str">
        <f>IFERROR(VLOOKUP(Tablo5[[#This Row],[ÜRÜN KODU]],'YMKODLARI '!$A$1:$K$348,9,0)," ")</f>
        <v xml:space="preserve"> </v>
      </c>
      <c r="L540" s="63" t="str">
        <f>IFERROR(VLOOKUP(Tablo5[[#This Row],[BOYA KODU]],Tablo14[#All],4,0)," ")</f>
        <v xml:space="preserve"> </v>
      </c>
      <c r="M540" s="63" t="str">
        <f>IFERROR(VLOOKUP(Tablo5[[#This Row],[BOYA KODU]],Tablo14[#All],6,0)," ")</f>
        <v xml:space="preserve"> </v>
      </c>
      <c r="N540" s="63" t="str">
        <f t="shared" si="56"/>
        <v xml:space="preserve"> </v>
      </c>
      <c r="O540" s="66" t="str">
        <f>IFERROR(VLOOKUP(Tablo5[[#This Row],[ÜRÜN KODU]],'YMKODLARI '!$A$1:$K$348,8,0)," ")</f>
        <v xml:space="preserve"> </v>
      </c>
      <c r="P540" s="63" t="str">
        <f>IFERROR(VLOOKUP(Tablo5[[#This Row],[HAMMADDE KODU]],Tablo1[#All],3,0)," ")</f>
        <v xml:space="preserve"> </v>
      </c>
      <c r="Q540" s="63" t="str">
        <f>IFERROR(VLOOKUP(Tablo5[[#This Row],[HAMMADDE KODU]],Tablo1[#All],4,0)," ")</f>
        <v xml:space="preserve"> </v>
      </c>
      <c r="R540" s="66" t="str">
        <f>IFERROR(VLOOKUP(Tablo5[[#This Row],[ÜRÜN KODU]],'YMKODLARI '!$A$1:$K$348,5,0)," ")</f>
        <v xml:space="preserve"> </v>
      </c>
      <c r="S540" s="66" t="str">
        <f>IFERROR(VLOOKUP(Tablo5[[#This Row],[ÜRÜN KODU]],'YMKODLARI '!$A$1:$K$348,6,0)," ")</f>
        <v xml:space="preserve"> </v>
      </c>
      <c r="T540" s="63" t="str">
        <f>IFERROR(Tablo5[[#This Row],[YOLLUK HARİÇ BASKI GRAMI]]/Tablo5[[#This Row],[KALIP GÖZ ADEDİ]]," ")</f>
        <v xml:space="preserve"> </v>
      </c>
      <c r="U540" s="63" t="str">
        <f t="shared" si="58"/>
        <v xml:space="preserve"> </v>
      </c>
      <c r="V540" s="63"/>
      <c r="W540" s="63" t="str">
        <f t="shared" si="57"/>
        <v xml:space="preserve"> </v>
      </c>
      <c r="X540" s="13">
        <f t="shared" si="59"/>
        <v>24</v>
      </c>
      <c r="Y540" s="14">
        <f t="shared" si="60"/>
        <v>0</v>
      </c>
      <c r="Z540" s="63" t="str">
        <f t="shared" si="61"/>
        <v xml:space="preserve"> </v>
      </c>
      <c r="AA540" s="63" t="str">
        <f t="shared" si="62"/>
        <v xml:space="preserve"> </v>
      </c>
    </row>
    <row r="541" spans="3:27">
      <c r="C541" s="10" t="str">
        <f>IFERROR(VLOOKUP(Tablo5[[#This Row],[ÜRÜN KODU]],'YMKODLARI '!$A$1:$K$348,2,0)," ")</f>
        <v xml:space="preserve"> </v>
      </c>
      <c r="E541" s="63"/>
      <c r="H541" s="66" t="str">
        <f>IFERROR(VLOOKUP(Tablo5[[#This Row],[ÜRÜN KODU]],'YMKODLARI '!$A$1:$K$348,3,0)," ")</f>
        <v xml:space="preserve"> </v>
      </c>
      <c r="I541" s="66" t="str">
        <f>IFERROR(VLOOKUP(Tablo5[[#This Row],[ÜRÜN KODU]],'YMKODLARI '!$A$1:$K$348,4,0)," ")</f>
        <v xml:space="preserve"> </v>
      </c>
      <c r="J541" s="63"/>
      <c r="K541" s="66" t="str">
        <f>IFERROR(VLOOKUP(Tablo5[[#This Row],[ÜRÜN KODU]],'YMKODLARI '!$A$1:$K$348,9,0)," ")</f>
        <v xml:space="preserve"> </v>
      </c>
      <c r="L541" s="63" t="str">
        <f>IFERROR(VLOOKUP(Tablo5[[#This Row],[BOYA KODU]],Tablo14[#All],4,0)," ")</f>
        <v xml:space="preserve"> </v>
      </c>
      <c r="M541" s="63" t="str">
        <f>IFERROR(VLOOKUP(Tablo5[[#This Row],[BOYA KODU]],Tablo14[#All],6,0)," ")</f>
        <v xml:space="preserve"> </v>
      </c>
      <c r="N541" s="63" t="str">
        <f t="shared" si="56"/>
        <v xml:space="preserve"> </v>
      </c>
      <c r="O541" s="66" t="str">
        <f>IFERROR(VLOOKUP(Tablo5[[#This Row],[ÜRÜN KODU]],'YMKODLARI '!$A$1:$K$348,8,0)," ")</f>
        <v xml:space="preserve"> </v>
      </c>
      <c r="P541" s="63" t="str">
        <f>IFERROR(VLOOKUP(Tablo5[[#This Row],[HAMMADDE KODU]],Tablo1[#All],3,0)," ")</f>
        <v xml:space="preserve"> </v>
      </c>
      <c r="Q541" s="63" t="str">
        <f>IFERROR(VLOOKUP(Tablo5[[#This Row],[HAMMADDE KODU]],Tablo1[#All],4,0)," ")</f>
        <v xml:space="preserve"> </v>
      </c>
      <c r="R541" s="66" t="str">
        <f>IFERROR(VLOOKUP(Tablo5[[#This Row],[ÜRÜN KODU]],'YMKODLARI '!$A$1:$K$348,5,0)," ")</f>
        <v xml:space="preserve"> </v>
      </c>
      <c r="S541" s="66" t="str">
        <f>IFERROR(VLOOKUP(Tablo5[[#This Row],[ÜRÜN KODU]],'YMKODLARI '!$A$1:$K$348,6,0)," ")</f>
        <v xml:space="preserve"> </v>
      </c>
      <c r="T541" s="63" t="str">
        <f>IFERROR(Tablo5[[#This Row],[YOLLUK HARİÇ BASKI GRAMI]]/Tablo5[[#This Row],[KALIP GÖZ ADEDİ]]," ")</f>
        <v xml:space="preserve"> </v>
      </c>
      <c r="U541" s="63" t="str">
        <f t="shared" si="58"/>
        <v xml:space="preserve"> </v>
      </c>
      <c r="V541" s="63"/>
      <c r="W541" s="63" t="str">
        <f t="shared" si="57"/>
        <v xml:space="preserve"> </v>
      </c>
      <c r="X541" s="13">
        <f t="shared" si="59"/>
        <v>24</v>
      </c>
      <c r="Y541" s="14">
        <f t="shared" si="60"/>
        <v>0</v>
      </c>
      <c r="Z541" s="63" t="str">
        <f t="shared" si="61"/>
        <v xml:space="preserve"> </v>
      </c>
      <c r="AA541" s="63" t="str">
        <f t="shared" si="62"/>
        <v xml:space="preserve"> </v>
      </c>
    </row>
    <row r="542" spans="3:27">
      <c r="C542" s="10" t="str">
        <f>IFERROR(VLOOKUP(Tablo5[[#This Row],[ÜRÜN KODU]],'YMKODLARI '!$A$1:$K$348,2,0)," ")</f>
        <v xml:space="preserve"> </v>
      </c>
      <c r="E542" s="63"/>
      <c r="H542" s="66" t="str">
        <f>IFERROR(VLOOKUP(Tablo5[[#This Row],[ÜRÜN KODU]],'YMKODLARI '!$A$1:$K$348,3,0)," ")</f>
        <v xml:space="preserve"> </v>
      </c>
      <c r="I542" s="66" t="str">
        <f>IFERROR(VLOOKUP(Tablo5[[#This Row],[ÜRÜN KODU]],'YMKODLARI '!$A$1:$K$348,4,0)," ")</f>
        <v xml:space="preserve"> </v>
      </c>
      <c r="J542" s="63"/>
      <c r="K542" s="66" t="str">
        <f>IFERROR(VLOOKUP(Tablo5[[#This Row],[ÜRÜN KODU]],'YMKODLARI '!$A$1:$K$348,9,0)," ")</f>
        <v xml:space="preserve"> </v>
      </c>
      <c r="L542" s="63" t="str">
        <f>IFERROR(VLOOKUP(Tablo5[[#This Row],[BOYA KODU]],Tablo14[#All],4,0)," ")</f>
        <v xml:space="preserve"> </v>
      </c>
      <c r="M542" s="63" t="str">
        <f>IFERROR(VLOOKUP(Tablo5[[#This Row],[BOYA KODU]],Tablo14[#All],6,0)," ")</f>
        <v xml:space="preserve"> </v>
      </c>
      <c r="N542" s="63" t="str">
        <f t="shared" si="56"/>
        <v xml:space="preserve"> </v>
      </c>
      <c r="O542" s="66" t="str">
        <f>IFERROR(VLOOKUP(Tablo5[[#This Row],[ÜRÜN KODU]],'YMKODLARI '!$A$1:$K$348,8,0)," ")</f>
        <v xml:space="preserve"> </v>
      </c>
      <c r="P542" s="63" t="str">
        <f>IFERROR(VLOOKUP(Tablo5[[#This Row],[HAMMADDE KODU]],Tablo1[#All],3,0)," ")</f>
        <v xml:space="preserve"> </v>
      </c>
      <c r="Q542" s="63" t="str">
        <f>IFERROR(VLOOKUP(Tablo5[[#This Row],[HAMMADDE KODU]],Tablo1[#All],4,0)," ")</f>
        <v xml:space="preserve"> </v>
      </c>
      <c r="R542" s="66" t="str">
        <f>IFERROR(VLOOKUP(Tablo5[[#This Row],[ÜRÜN KODU]],'YMKODLARI '!$A$1:$K$348,5,0)," ")</f>
        <v xml:space="preserve"> </v>
      </c>
      <c r="S542" s="66" t="str">
        <f>IFERROR(VLOOKUP(Tablo5[[#This Row],[ÜRÜN KODU]],'YMKODLARI '!$A$1:$K$348,6,0)," ")</f>
        <v xml:space="preserve"> </v>
      </c>
      <c r="T542" s="63" t="str">
        <f>IFERROR(Tablo5[[#This Row],[YOLLUK HARİÇ BASKI GRAMI]]/Tablo5[[#This Row],[KALIP GÖZ ADEDİ]]," ")</f>
        <v xml:space="preserve"> </v>
      </c>
      <c r="U542" s="63" t="str">
        <f t="shared" si="58"/>
        <v xml:space="preserve"> </v>
      </c>
      <c r="V542" s="63"/>
      <c r="W542" s="63" t="str">
        <f t="shared" si="57"/>
        <v xml:space="preserve"> </v>
      </c>
      <c r="X542" s="13">
        <f t="shared" si="59"/>
        <v>24</v>
      </c>
      <c r="Y542" s="14">
        <f t="shared" si="60"/>
        <v>0</v>
      </c>
      <c r="Z542" s="63" t="str">
        <f t="shared" si="61"/>
        <v xml:space="preserve"> </v>
      </c>
      <c r="AA542" s="63" t="str">
        <f t="shared" si="62"/>
        <v xml:space="preserve"> </v>
      </c>
    </row>
    <row r="543" spans="3:27">
      <c r="C543" s="10" t="str">
        <f>IFERROR(VLOOKUP(Tablo5[[#This Row],[ÜRÜN KODU]],'YMKODLARI '!$A$1:$K$348,2,0)," ")</f>
        <v xml:space="preserve"> </v>
      </c>
      <c r="E543" s="63"/>
      <c r="H543" s="66" t="str">
        <f>IFERROR(VLOOKUP(Tablo5[[#This Row],[ÜRÜN KODU]],'YMKODLARI '!$A$1:$K$348,3,0)," ")</f>
        <v xml:space="preserve"> </v>
      </c>
      <c r="I543" s="66" t="str">
        <f>IFERROR(VLOOKUP(Tablo5[[#This Row],[ÜRÜN KODU]],'YMKODLARI '!$A$1:$K$348,4,0)," ")</f>
        <v xml:space="preserve"> </v>
      </c>
      <c r="J543" s="63"/>
      <c r="K543" s="66" t="str">
        <f>IFERROR(VLOOKUP(Tablo5[[#This Row],[ÜRÜN KODU]],'YMKODLARI '!$A$1:$K$348,9,0)," ")</f>
        <v xml:space="preserve"> </v>
      </c>
      <c r="L543" s="63" t="str">
        <f>IFERROR(VLOOKUP(Tablo5[[#This Row],[BOYA KODU]],Tablo14[#All],4,0)," ")</f>
        <v xml:space="preserve"> </v>
      </c>
      <c r="M543" s="63" t="str">
        <f>IFERROR(VLOOKUP(Tablo5[[#This Row],[BOYA KODU]],Tablo14[#All],6,0)," ")</f>
        <v xml:space="preserve"> </v>
      </c>
      <c r="N543" s="63" t="str">
        <f t="shared" si="56"/>
        <v xml:space="preserve"> </v>
      </c>
      <c r="O543" s="66" t="str">
        <f>IFERROR(VLOOKUP(Tablo5[[#This Row],[ÜRÜN KODU]],'YMKODLARI '!$A$1:$K$348,8,0)," ")</f>
        <v xml:space="preserve"> </v>
      </c>
      <c r="P543" s="63" t="str">
        <f>IFERROR(VLOOKUP(Tablo5[[#This Row],[HAMMADDE KODU]],Tablo1[#All],3,0)," ")</f>
        <v xml:space="preserve"> </v>
      </c>
      <c r="Q543" s="63" t="str">
        <f>IFERROR(VLOOKUP(Tablo5[[#This Row],[HAMMADDE KODU]],Tablo1[#All],4,0)," ")</f>
        <v xml:space="preserve"> </v>
      </c>
      <c r="R543" s="66" t="str">
        <f>IFERROR(VLOOKUP(Tablo5[[#This Row],[ÜRÜN KODU]],'YMKODLARI '!$A$1:$K$348,5,0)," ")</f>
        <v xml:space="preserve"> </v>
      </c>
      <c r="S543" s="66" t="str">
        <f>IFERROR(VLOOKUP(Tablo5[[#This Row],[ÜRÜN KODU]],'YMKODLARI '!$A$1:$K$348,6,0)," ")</f>
        <v xml:space="preserve"> </v>
      </c>
      <c r="T543" s="63" t="str">
        <f>IFERROR(Tablo5[[#This Row],[YOLLUK HARİÇ BASKI GRAMI]]/Tablo5[[#This Row],[KALIP GÖZ ADEDİ]]," ")</f>
        <v xml:space="preserve"> </v>
      </c>
      <c r="U543" s="63" t="str">
        <f t="shared" si="58"/>
        <v xml:space="preserve"> </v>
      </c>
      <c r="V543" s="63"/>
      <c r="W543" s="63" t="str">
        <f t="shared" si="57"/>
        <v xml:space="preserve"> </v>
      </c>
      <c r="X543" s="13">
        <f t="shared" si="59"/>
        <v>24</v>
      </c>
      <c r="Y543" s="14">
        <f t="shared" si="60"/>
        <v>0</v>
      </c>
      <c r="Z543" s="63" t="str">
        <f t="shared" si="61"/>
        <v xml:space="preserve"> </v>
      </c>
      <c r="AA543" s="63" t="str">
        <f t="shared" si="62"/>
        <v xml:space="preserve"> </v>
      </c>
    </row>
    <row r="544" spans="3:27">
      <c r="C544" s="10" t="str">
        <f>IFERROR(VLOOKUP(Tablo5[[#This Row],[ÜRÜN KODU]],'YMKODLARI '!$A$1:$K$348,2,0)," ")</f>
        <v xml:space="preserve"> </v>
      </c>
      <c r="E544" s="63"/>
      <c r="H544" s="66" t="str">
        <f>IFERROR(VLOOKUP(Tablo5[[#This Row],[ÜRÜN KODU]],'YMKODLARI '!$A$1:$K$348,3,0)," ")</f>
        <v xml:space="preserve"> </v>
      </c>
      <c r="I544" s="66" t="str">
        <f>IFERROR(VLOOKUP(Tablo5[[#This Row],[ÜRÜN KODU]],'YMKODLARI '!$A$1:$K$348,4,0)," ")</f>
        <v xml:space="preserve"> </v>
      </c>
      <c r="J544" s="63"/>
      <c r="K544" s="66" t="str">
        <f>IFERROR(VLOOKUP(Tablo5[[#This Row],[ÜRÜN KODU]],'YMKODLARI '!$A$1:$K$348,9,0)," ")</f>
        <v xml:space="preserve"> </v>
      </c>
      <c r="L544" s="63" t="str">
        <f>IFERROR(VLOOKUP(Tablo5[[#This Row],[BOYA KODU]],Tablo14[#All],4,0)," ")</f>
        <v xml:space="preserve"> </v>
      </c>
      <c r="M544" s="63" t="str">
        <f>IFERROR(VLOOKUP(Tablo5[[#This Row],[BOYA KODU]],Tablo14[#All],6,0)," ")</f>
        <v xml:space="preserve"> </v>
      </c>
      <c r="N544" s="63" t="str">
        <f t="shared" si="56"/>
        <v xml:space="preserve"> </v>
      </c>
      <c r="O544" s="66" t="str">
        <f>IFERROR(VLOOKUP(Tablo5[[#This Row],[ÜRÜN KODU]],'YMKODLARI '!$A$1:$K$348,8,0)," ")</f>
        <v xml:space="preserve"> </v>
      </c>
      <c r="P544" s="63" t="str">
        <f>IFERROR(VLOOKUP(Tablo5[[#This Row],[HAMMADDE KODU]],Tablo1[#All],3,0)," ")</f>
        <v xml:space="preserve"> </v>
      </c>
      <c r="Q544" s="63" t="str">
        <f>IFERROR(VLOOKUP(Tablo5[[#This Row],[HAMMADDE KODU]],Tablo1[#All],4,0)," ")</f>
        <v xml:space="preserve"> </v>
      </c>
      <c r="R544" s="66" t="str">
        <f>IFERROR(VLOOKUP(Tablo5[[#This Row],[ÜRÜN KODU]],'YMKODLARI '!$A$1:$K$348,5,0)," ")</f>
        <v xml:space="preserve"> </v>
      </c>
      <c r="S544" s="66" t="str">
        <f>IFERROR(VLOOKUP(Tablo5[[#This Row],[ÜRÜN KODU]],'YMKODLARI '!$A$1:$K$348,6,0)," ")</f>
        <v xml:space="preserve"> </v>
      </c>
      <c r="T544" s="63" t="str">
        <f>IFERROR(Tablo5[[#This Row],[YOLLUK HARİÇ BASKI GRAMI]]/Tablo5[[#This Row],[KALIP GÖZ ADEDİ]]," ")</f>
        <v xml:space="preserve"> </v>
      </c>
      <c r="U544" s="63" t="str">
        <f t="shared" si="58"/>
        <v xml:space="preserve"> </v>
      </c>
      <c r="V544" s="63"/>
      <c r="W544" s="63" t="str">
        <f t="shared" si="57"/>
        <v xml:space="preserve"> </v>
      </c>
      <c r="X544" s="13">
        <f t="shared" si="59"/>
        <v>24</v>
      </c>
      <c r="Y544" s="14">
        <f t="shared" si="60"/>
        <v>0</v>
      </c>
      <c r="Z544" s="63" t="str">
        <f t="shared" si="61"/>
        <v xml:space="preserve"> </v>
      </c>
      <c r="AA544" s="63" t="str">
        <f t="shared" si="62"/>
        <v xml:space="preserve"> </v>
      </c>
    </row>
    <row r="545" spans="2:27">
      <c r="C545" s="10" t="str">
        <f>IFERROR(VLOOKUP(Tablo5[[#This Row],[ÜRÜN KODU]],'YMKODLARI '!$A$1:$K$348,2,0)," ")</f>
        <v xml:space="preserve"> </v>
      </c>
      <c r="E545" s="63"/>
      <c r="H545" s="66" t="str">
        <f>IFERROR(VLOOKUP(Tablo5[[#This Row],[ÜRÜN KODU]],'YMKODLARI '!$A$1:$K$348,3,0)," ")</f>
        <v xml:space="preserve"> </v>
      </c>
      <c r="I545" s="66" t="str">
        <f>IFERROR(VLOOKUP(Tablo5[[#This Row],[ÜRÜN KODU]],'YMKODLARI '!$A$1:$K$348,4,0)," ")</f>
        <v xml:space="preserve"> </v>
      </c>
      <c r="J545" s="63"/>
      <c r="K545" s="66" t="str">
        <f>IFERROR(VLOOKUP(Tablo5[[#This Row],[ÜRÜN KODU]],'YMKODLARI '!$A$1:$K$348,9,0)," ")</f>
        <v xml:space="preserve"> </v>
      </c>
      <c r="L545" s="63" t="str">
        <f>IFERROR(VLOOKUP(Tablo5[[#This Row],[BOYA KODU]],Tablo14[#All],4,0)," ")</f>
        <v xml:space="preserve"> </v>
      </c>
      <c r="M545" s="63" t="str">
        <f>IFERROR(VLOOKUP(Tablo5[[#This Row],[BOYA KODU]],Tablo14[#All],6,0)," ")</f>
        <v xml:space="preserve"> </v>
      </c>
      <c r="N545" s="63" t="str">
        <f t="shared" si="56"/>
        <v xml:space="preserve"> </v>
      </c>
      <c r="O545" s="66" t="str">
        <f>IFERROR(VLOOKUP(Tablo5[[#This Row],[ÜRÜN KODU]],'YMKODLARI '!$A$1:$K$348,8,0)," ")</f>
        <v xml:space="preserve"> </v>
      </c>
      <c r="P545" s="63" t="str">
        <f>IFERROR(VLOOKUP(Tablo5[[#This Row],[HAMMADDE KODU]],Tablo1[#All],3,0)," ")</f>
        <v xml:space="preserve"> </v>
      </c>
      <c r="Q545" s="63" t="str">
        <f>IFERROR(VLOOKUP(Tablo5[[#This Row],[HAMMADDE KODU]],Tablo1[#All],4,0)," ")</f>
        <v xml:space="preserve"> </v>
      </c>
      <c r="R545" s="66" t="str">
        <f>IFERROR(VLOOKUP(Tablo5[[#This Row],[ÜRÜN KODU]],'YMKODLARI '!$A$1:$K$348,5,0)," ")</f>
        <v xml:space="preserve"> </v>
      </c>
      <c r="S545" s="66" t="str">
        <f>IFERROR(VLOOKUP(Tablo5[[#This Row],[ÜRÜN KODU]],'YMKODLARI '!$A$1:$K$348,6,0)," ")</f>
        <v xml:space="preserve"> </v>
      </c>
      <c r="T545" s="63" t="str">
        <f>IFERROR(Tablo5[[#This Row],[YOLLUK HARİÇ BASKI GRAMI]]/Tablo5[[#This Row],[KALIP GÖZ ADEDİ]]," ")</f>
        <v xml:space="preserve"> </v>
      </c>
      <c r="U545" s="63" t="str">
        <f t="shared" si="58"/>
        <v xml:space="preserve"> </v>
      </c>
      <c r="V545" s="63"/>
      <c r="W545" s="63" t="str">
        <f t="shared" si="57"/>
        <v xml:space="preserve"> </v>
      </c>
      <c r="X545" s="13">
        <f t="shared" si="59"/>
        <v>24</v>
      </c>
      <c r="Y545" s="14">
        <f t="shared" si="60"/>
        <v>0</v>
      </c>
      <c r="Z545" s="63" t="str">
        <f t="shared" si="61"/>
        <v xml:space="preserve"> </v>
      </c>
      <c r="AA545" s="63" t="str">
        <f t="shared" si="62"/>
        <v xml:space="preserve"> </v>
      </c>
    </row>
    <row r="546" spans="2:27">
      <c r="C546" s="10" t="str">
        <f>IFERROR(VLOOKUP(Tablo5[[#This Row],[ÜRÜN KODU]],'YMKODLARI '!$A$1:$K$348,2,0)," ")</f>
        <v xml:space="preserve"> </v>
      </c>
      <c r="E546" s="63"/>
      <c r="H546" s="66" t="str">
        <f>IFERROR(VLOOKUP(Tablo5[[#This Row],[ÜRÜN KODU]],'YMKODLARI '!$A$1:$K$348,3,0)," ")</f>
        <v xml:space="preserve"> </v>
      </c>
      <c r="I546" s="66" t="str">
        <f>IFERROR(VLOOKUP(Tablo5[[#This Row],[ÜRÜN KODU]],'YMKODLARI '!$A$1:$K$348,4,0)," ")</f>
        <v xml:space="preserve"> </v>
      </c>
      <c r="J546" s="63"/>
      <c r="K546" s="66" t="str">
        <f>IFERROR(VLOOKUP(Tablo5[[#This Row],[ÜRÜN KODU]],'YMKODLARI '!$A$1:$K$348,9,0)," ")</f>
        <v xml:space="preserve"> </v>
      </c>
      <c r="L546" s="63" t="str">
        <f>IFERROR(VLOOKUP(Tablo5[[#This Row],[BOYA KODU]],Tablo14[#All],4,0)," ")</f>
        <v xml:space="preserve"> </v>
      </c>
      <c r="M546" s="63" t="str">
        <f>IFERROR(VLOOKUP(Tablo5[[#This Row],[BOYA KODU]],Tablo14[#All],6,0)," ")</f>
        <v xml:space="preserve"> </v>
      </c>
      <c r="N546" s="63" t="str">
        <f t="shared" si="56"/>
        <v xml:space="preserve"> </v>
      </c>
      <c r="O546" s="66" t="str">
        <f>IFERROR(VLOOKUP(Tablo5[[#This Row],[ÜRÜN KODU]],'YMKODLARI '!$A$1:$K$348,8,0)," ")</f>
        <v xml:space="preserve"> </v>
      </c>
      <c r="P546" s="63" t="str">
        <f>IFERROR(VLOOKUP(Tablo5[[#This Row],[HAMMADDE KODU]],Tablo1[#All],3,0)," ")</f>
        <v xml:space="preserve"> </v>
      </c>
      <c r="Q546" s="63" t="str">
        <f>IFERROR(VLOOKUP(Tablo5[[#This Row],[HAMMADDE KODU]],Tablo1[#All],4,0)," ")</f>
        <v xml:space="preserve"> </v>
      </c>
      <c r="R546" s="66" t="str">
        <f>IFERROR(VLOOKUP(Tablo5[[#This Row],[ÜRÜN KODU]],'YMKODLARI '!$A$1:$K$348,5,0)," ")</f>
        <v xml:space="preserve"> </v>
      </c>
      <c r="S546" s="66" t="str">
        <f>IFERROR(VLOOKUP(Tablo5[[#This Row],[ÜRÜN KODU]],'YMKODLARI '!$A$1:$K$348,6,0)," ")</f>
        <v xml:space="preserve"> </v>
      </c>
      <c r="T546" s="63" t="str">
        <f>IFERROR(Tablo5[[#This Row],[YOLLUK HARİÇ BASKI GRAMI]]/Tablo5[[#This Row],[KALIP GÖZ ADEDİ]]," ")</f>
        <v xml:space="preserve"> </v>
      </c>
      <c r="U546" s="63" t="str">
        <f t="shared" si="58"/>
        <v xml:space="preserve"> </v>
      </c>
      <c r="V546" s="63"/>
      <c r="W546" s="63" t="str">
        <f t="shared" si="57"/>
        <v xml:space="preserve"> </v>
      </c>
      <c r="X546" s="13">
        <f t="shared" si="59"/>
        <v>24</v>
      </c>
      <c r="Y546" s="14">
        <f t="shared" si="60"/>
        <v>0</v>
      </c>
      <c r="Z546" s="63" t="str">
        <f t="shared" si="61"/>
        <v xml:space="preserve"> </v>
      </c>
      <c r="AA546" s="63" t="str">
        <f t="shared" si="62"/>
        <v xml:space="preserve"> </v>
      </c>
    </row>
    <row r="547" spans="2:27">
      <c r="C547" s="10" t="str">
        <f>IFERROR(VLOOKUP(Tablo5[[#This Row],[ÜRÜN KODU]],'YMKODLARI '!$A$1:$K$348,2,0)," ")</f>
        <v xml:space="preserve"> </v>
      </c>
      <c r="E547" s="63"/>
      <c r="H547" s="66" t="str">
        <f>IFERROR(VLOOKUP(Tablo5[[#This Row],[ÜRÜN KODU]],'YMKODLARI '!$A$1:$K$348,3,0)," ")</f>
        <v xml:space="preserve"> </v>
      </c>
      <c r="I547" s="66" t="str">
        <f>IFERROR(VLOOKUP(Tablo5[[#This Row],[ÜRÜN KODU]],'YMKODLARI '!$A$1:$K$348,4,0)," ")</f>
        <v xml:space="preserve"> </v>
      </c>
      <c r="J547" s="63"/>
      <c r="K547" s="66" t="str">
        <f>IFERROR(VLOOKUP(Tablo5[[#This Row],[ÜRÜN KODU]],'YMKODLARI '!$A$1:$K$348,9,0)," ")</f>
        <v xml:space="preserve"> </v>
      </c>
      <c r="L547" s="63" t="str">
        <f>IFERROR(VLOOKUP(Tablo5[[#This Row],[BOYA KODU]],Tablo14[#All],4,0)," ")</f>
        <v xml:space="preserve"> </v>
      </c>
      <c r="M547" s="63" t="str">
        <f>IFERROR(VLOOKUP(Tablo5[[#This Row],[BOYA KODU]],Tablo14[#All],6,0)," ")</f>
        <v xml:space="preserve"> </v>
      </c>
      <c r="N547" s="63" t="str">
        <f t="shared" si="56"/>
        <v xml:space="preserve"> </v>
      </c>
      <c r="O547" s="66" t="str">
        <f>IFERROR(VLOOKUP(Tablo5[[#This Row],[ÜRÜN KODU]],'YMKODLARI '!$A$1:$K$348,8,0)," ")</f>
        <v xml:space="preserve"> </v>
      </c>
      <c r="P547" s="63" t="str">
        <f>IFERROR(VLOOKUP(Tablo5[[#This Row],[HAMMADDE KODU]],Tablo1[#All],3,0)," ")</f>
        <v xml:space="preserve"> </v>
      </c>
      <c r="Q547" s="63" t="str">
        <f>IFERROR(VLOOKUP(Tablo5[[#This Row],[HAMMADDE KODU]],Tablo1[#All],4,0)," ")</f>
        <v xml:space="preserve"> </v>
      </c>
      <c r="R547" s="66" t="str">
        <f>IFERROR(VLOOKUP(Tablo5[[#This Row],[ÜRÜN KODU]],'YMKODLARI '!$A$1:$K$348,5,0)," ")</f>
        <v xml:space="preserve"> </v>
      </c>
      <c r="S547" s="66" t="str">
        <f>IFERROR(VLOOKUP(Tablo5[[#This Row],[ÜRÜN KODU]],'YMKODLARI '!$A$1:$K$348,6,0)," ")</f>
        <v xml:space="preserve"> </v>
      </c>
      <c r="T547" s="63" t="str">
        <f>IFERROR(Tablo5[[#This Row],[YOLLUK HARİÇ BASKI GRAMI]]/Tablo5[[#This Row],[KALIP GÖZ ADEDİ]]," ")</f>
        <v xml:space="preserve"> </v>
      </c>
      <c r="U547" s="63" t="str">
        <f t="shared" si="58"/>
        <v xml:space="preserve"> </v>
      </c>
      <c r="V547" s="63"/>
      <c r="W547" s="63" t="str">
        <f t="shared" si="57"/>
        <v xml:space="preserve"> </v>
      </c>
      <c r="X547" s="13">
        <f t="shared" si="59"/>
        <v>24</v>
      </c>
      <c r="Y547" s="14">
        <f t="shared" si="60"/>
        <v>0</v>
      </c>
      <c r="Z547" s="63" t="str">
        <f t="shared" si="61"/>
        <v xml:space="preserve"> </v>
      </c>
      <c r="AA547" s="63" t="str">
        <f t="shared" si="62"/>
        <v xml:space="preserve"> </v>
      </c>
    </row>
    <row r="548" spans="2:27">
      <c r="C548" s="10" t="str">
        <f>IFERROR(VLOOKUP(Tablo5[[#This Row],[ÜRÜN KODU]],'YMKODLARI '!$A$1:$K$348,2,0)," ")</f>
        <v xml:space="preserve"> </v>
      </c>
      <c r="E548" s="63"/>
      <c r="H548" s="66" t="str">
        <f>IFERROR(VLOOKUP(Tablo5[[#This Row],[ÜRÜN KODU]],'YMKODLARI '!$A$1:$K$348,3,0)," ")</f>
        <v xml:space="preserve"> </v>
      </c>
      <c r="I548" s="66" t="str">
        <f>IFERROR(VLOOKUP(Tablo5[[#This Row],[ÜRÜN KODU]],'YMKODLARI '!$A$1:$K$348,4,0)," ")</f>
        <v xml:space="preserve"> </v>
      </c>
      <c r="J548" s="63"/>
      <c r="K548" s="66" t="str">
        <f>IFERROR(VLOOKUP(Tablo5[[#This Row],[ÜRÜN KODU]],'YMKODLARI '!$A$1:$K$348,9,0)," ")</f>
        <v xml:space="preserve"> </v>
      </c>
      <c r="L548" s="63" t="str">
        <f>IFERROR(VLOOKUP(Tablo5[[#This Row],[BOYA KODU]],Tablo14[#All],4,0)," ")</f>
        <v xml:space="preserve"> </v>
      </c>
      <c r="M548" s="63" t="str">
        <f>IFERROR(VLOOKUP(Tablo5[[#This Row],[BOYA KODU]],Tablo14[#All],6,0)," ")</f>
        <v xml:space="preserve"> </v>
      </c>
      <c r="N548" s="63" t="str">
        <f t="shared" si="56"/>
        <v xml:space="preserve"> </v>
      </c>
      <c r="O548" s="66" t="str">
        <f>IFERROR(VLOOKUP(Tablo5[[#This Row],[ÜRÜN KODU]],'YMKODLARI '!$A$1:$K$348,8,0)," ")</f>
        <v xml:space="preserve"> </v>
      </c>
      <c r="P548" s="63" t="str">
        <f>IFERROR(VLOOKUP(Tablo5[[#This Row],[HAMMADDE KODU]],Tablo1[#All],3,0)," ")</f>
        <v xml:space="preserve"> </v>
      </c>
      <c r="Q548" s="63" t="str">
        <f>IFERROR(VLOOKUP(Tablo5[[#This Row],[HAMMADDE KODU]],Tablo1[#All],4,0)," ")</f>
        <v xml:space="preserve"> </v>
      </c>
      <c r="R548" s="66" t="str">
        <f>IFERROR(VLOOKUP(Tablo5[[#This Row],[ÜRÜN KODU]],'YMKODLARI '!$A$1:$K$348,5,0)," ")</f>
        <v xml:space="preserve"> </v>
      </c>
      <c r="S548" s="66" t="str">
        <f>IFERROR(VLOOKUP(Tablo5[[#This Row],[ÜRÜN KODU]],'YMKODLARI '!$A$1:$K$348,6,0)," ")</f>
        <v xml:space="preserve"> </v>
      </c>
      <c r="T548" s="63" t="str">
        <f>IFERROR(Tablo5[[#This Row],[YOLLUK HARİÇ BASKI GRAMI]]/Tablo5[[#This Row],[KALIP GÖZ ADEDİ]]," ")</f>
        <v xml:space="preserve"> </v>
      </c>
      <c r="U548" s="63" t="str">
        <f t="shared" si="58"/>
        <v xml:space="preserve"> </v>
      </c>
      <c r="V548" s="63"/>
      <c r="W548" s="63" t="str">
        <f t="shared" si="57"/>
        <v xml:space="preserve"> </v>
      </c>
      <c r="X548" s="13">
        <f t="shared" si="59"/>
        <v>24</v>
      </c>
      <c r="Y548" s="14">
        <f t="shared" si="60"/>
        <v>0</v>
      </c>
      <c r="Z548" s="63" t="str">
        <f t="shared" si="61"/>
        <v xml:space="preserve"> </v>
      </c>
      <c r="AA548" s="63" t="str">
        <f t="shared" si="62"/>
        <v xml:space="preserve"> </v>
      </c>
    </row>
    <row r="549" spans="2:27">
      <c r="C549" s="10" t="str">
        <f>IFERROR(VLOOKUP(Tablo5[[#This Row],[ÜRÜN KODU]],'YMKODLARI '!$A$1:$K$348,2,0)," ")</f>
        <v xml:space="preserve"> </v>
      </c>
      <c r="E549" s="63"/>
      <c r="H549" s="66" t="str">
        <f>IFERROR(VLOOKUP(Tablo5[[#This Row],[ÜRÜN KODU]],'YMKODLARI '!$A$1:$K$348,3,0)," ")</f>
        <v xml:space="preserve"> </v>
      </c>
      <c r="I549" s="66" t="str">
        <f>IFERROR(VLOOKUP(Tablo5[[#This Row],[ÜRÜN KODU]],'YMKODLARI '!$A$1:$K$348,4,0)," ")</f>
        <v xml:space="preserve"> </v>
      </c>
      <c r="J549" s="63"/>
      <c r="K549" s="66" t="str">
        <f>IFERROR(VLOOKUP(Tablo5[[#This Row],[ÜRÜN KODU]],'YMKODLARI '!$A$1:$K$348,9,0)," ")</f>
        <v xml:space="preserve"> </v>
      </c>
      <c r="L549" s="63" t="str">
        <f>IFERROR(VLOOKUP(Tablo5[[#This Row],[BOYA KODU]],Tablo14[#All],4,0)," ")</f>
        <v xml:space="preserve"> </v>
      </c>
      <c r="M549" s="63" t="str">
        <f>IFERROR(VLOOKUP(Tablo5[[#This Row],[BOYA KODU]],Tablo14[#All],6,0)," ")</f>
        <v xml:space="preserve"> </v>
      </c>
      <c r="N549" s="63" t="str">
        <f t="shared" si="56"/>
        <v xml:space="preserve"> </v>
      </c>
      <c r="O549" s="66" t="str">
        <f>IFERROR(VLOOKUP(Tablo5[[#This Row],[ÜRÜN KODU]],'YMKODLARI '!$A$1:$K$348,8,0)," ")</f>
        <v xml:space="preserve"> </v>
      </c>
      <c r="P549" s="63" t="str">
        <f>IFERROR(VLOOKUP(Tablo5[[#This Row],[HAMMADDE KODU]],Tablo1[#All],3,0)," ")</f>
        <v xml:space="preserve"> </v>
      </c>
      <c r="Q549" s="63" t="str">
        <f>IFERROR(VLOOKUP(Tablo5[[#This Row],[HAMMADDE KODU]],Tablo1[#All],4,0)," ")</f>
        <v xml:space="preserve"> </v>
      </c>
      <c r="R549" s="66" t="str">
        <f>IFERROR(VLOOKUP(Tablo5[[#This Row],[ÜRÜN KODU]],'YMKODLARI '!$A$1:$K$348,5,0)," ")</f>
        <v xml:space="preserve"> </v>
      </c>
      <c r="S549" s="66" t="str">
        <f>IFERROR(VLOOKUP(Tablo5[[#This Row],[ÜRÜN KODU]],'YMKODLARI '!$A$1:$K$348,6,0)," ")</f>
        <v xml:space="preserve"> </v>
      </c>
      <c r="T549" s="63" t="str">
        <f>IFERROR(Tablo5[[#This Row],[YOLLUK HARİÇ BASKI GRAMI]]/Tablo5[[#This Row],[KALIP GÖZ ADEDİ]]," ")</f>
        <v xml:space="preserve"> </v>
      </c>
      <c r="U549" s="63" t="str">
        <f t="shared" si="58"/>
        <v xml:space="preserve"> </v>
      </c>
      <c r="V549" s="63"/>
      <c r="W549" s="63" t="str">
        <f t="shared" si="57"/>
        <v xml:space="preserve"> </v>
      </c>
      <c r="X549" s="13">
        <f t="shared" si="59"/>
        <v>24</v>
      </c>
      <c r="Y549" s="14">
        <f t="shared" si="60"/>
        <v>0</v>
      </c>
      <c r="Z549" s="63" t="str">
        <f t="shared" si="61"/>
        <v xml:space="preserve"> </v>
      </c>
      <c r="AA549" s="63" t="str">
        <f t="shared" si="62"/>
        <v xml:space="preserve"> </v>
      </c>
    </row>
    <row r="550" spans="2:27">
      <c r="C550" s="10" t="str">
        <f>IFERROR(VLOOKUP(Tablo5[[#This Row],[ÜRÜN KODU]],'YMKODLARI '!$A$1:$K$348,2,0)," ")</f>
        <v xml:space="preserve"> </v>
      </c>
      <c r="E550" s="63"/>
      <c r="H550" s="66" t="str">
        <f>IFERROR(VLOOKUP(Tablo5[[#This Row],[ÜRÜN KODU]],'YMKODLARI '!$A$1:$K$348,3,0)," ")</f>
        <v xml:space="preserve"> </v>
      </c>
      <c r="I550" s="66" t="str">
        <f>IFERROR(VLOOKUP(Tablo5[[#This Row],[ÜRÜN KODU]],'YMKODLARI '!$A$1:$K$348,4,0)," ")</f>
        <v xml:space="preserve"> </v>
      </c>
      <c r="J550" s="63"/>
      <c r="K550" s="66" t="str">
        <f>IFERROR(VLOOKUP(Tablo5[[#This Row],[ÜRÜN KODU]],'YMKODLARI '!$A$1:$K$348,9,0)," ")</f>
        <v xml:space="preserve"> </v>
      </c>
      <c r="L550" s="63" t="str">
        <f>IFERROR(VLOOKUP(Tablo5[[#This Row],[BOYA KODU]],Tablo14[#All],4,0)," ")</f>
        <v xml:space="preserve"> </v>
      </c>
      <c r="M550" s="63" t="str">
        <f>IFERROR(VLOOKUP(Tablo5[[#This Row],[BOYA KODU]],Tablo14[#All],6,0)," ")</f>
        <v xml:space="preserve"> </v>
      </c>
      <c r="N550" s="63" t="str">
        <f t="shared" si="56"/>
        <v xml:space="preserve"> </v>
      </c>
      <c r="O550" s="66" t="str">
        <f>IFERROR(VLOOKUP(Tablo5[[#This Row],[ÜRÜN KODU]],'YMKODLARI '!$A$1:$K$348,8,0)," ")</f>
        <v xml:space="preserve"> </v>
      </c>
      <c r="P550" s="63" t="str">
        <f>IFERROR(VLOOKUP(Tablo5[[#This Row],[HAMMADDE KODU]],Tablo1[#All],3,0)," ")</f>
        <v xml:space="preserve"> </v>
      </c>
      <c r="Q550" s="63" t="str">
        <f>IFERROR(VLOOKUP(Tablo5[[#This Row],[HAMMADDE KODU]],Tablo1[#All],4,0)," ")</f>
        <v xml:space="preserve"> </v>
      </c>
      <c r="R550" s="66" t="str">
        <f>IFERROR(VLOOKUP(Tablo5[[#This Row],[ÜRÜN KODU]],'YMKODLARI '!$A$1:$K$348,5,0)," ")</f>
        <v xml:space="preserve"> </v>
      </c>
      <c r="S550" s="66" t="str">
        <f>IFERROR(VLOOKUP(Tablo5[[#This Row],[ÜRÜN KODU]],'YMKODLARI '!$A$1:$K$348,6,0)," ")</f>
        <v xml:space="preserve"> </v>
      </c>
      <c r="T550" s="63" t="str">
        <f>IFERROR(Tablo5[[#This Row],[YOLLUK HARİÇ BASKI GRAMI]]/Tablo5[[#This Row],[KALIP GÖZ ADEDİ]]," ")</f>
        <v xml:space="preserve"> </v>
      </c>
      <c r="U550" s="63" t="str">
        <f t="shared" si="58"/>
        <v xml:space="preserve"> </v>
      </c>
      <c r="V550" s="63"/>
      <c r="W550" s="63" t="str">
        <f t="shared" si="57"/>
        <v xml:space="preserve"> </v>
      </c>
      <c r="X550" s="13">
        <f t="shared" si="59"/>
        <v>24</v>
      </c>
      <c r="Y550" s="14">
        <f t="shared" si="60"/>
        <v>0</v>
      </c>
      <c r="Z550" s="63" t="str">
        <f t="shared" si="61"/>
        <v xml:space="preserve"> </v>
      </c>
      <c r="AA550" s="63" t="str">
        <f t="shared" si="62"/>
        <v xml:space="preserve"> </v>
      </c>
    </row>
    <row r="551" spans="2:27">
      <c r="C551" s="10" t="str">
        <f>IFERROR(VLOOKUP(Tablo5[[#This Row],[ÜRÜN KODU]],'YMKODLARI '!$A$1:$K$348,2,0)," ")</f>
        <v xml:space="preserve"> </v>
      </c>
      <c r="E551" s="63"/>
      <c r="H551" s="66" t="str">
        <f>IFERROR(VLOOKUP(Tablo5[[#This Row],[ÜRÜN KODU]],'YMKODLARI '!$A$1:$K$348,3,0)," ")</f>
        <v xml:space="preserve"> </v>
      </c>
      <c r="I551" s="66" t="str">
        <f>IFERROR(VLOOKUP(Tablo5[[#This Row],[ÜRÜN KODU]],'YMKODLARI '!$A$1:$K$348,4,0)," ")</f>
        <v xml:space="preserve"> </v>
      </c>
      <c r="J551" s="63"/>
      <c r="K551" s="66" t="str">
        <f>IFERROR(VLOOKUP(Tablo5[[#This Row],[ÜRÜN KODU]],'YMKODLARI '!$A$1:$K$348,9,0)," ")</f>
        <v xml:space="preserve"> </v>
      </c>
      <c r="L551" s="63" t="str">
        <f>IFERROR(VLOOKUP(Tablo5[[#This Row],[BOYA KODU]],Tablo14[#All],4,0)," ")</f>
        <v xml:space="preserve"> </v>
      </c>
      <c r="M551" s="63" t="str">
        <f>IFERROR(VLOOKUP(Tablo5[[#This Row],[BOYA KODU]],Tablo14[#All],6,0)," ")</f>
        <v xml:space="preserve"> </v>
      </c>
      <c r="N551" s="63" t="str">
        <f t="shared" si="56"/>
        <v xml:space="preserve"> </v>
      </c>
      <c r="O551" s="66" t="str">
        <f>IFERROR(VLOOKUP(Tablo5[[#This Row],[ÜRÜN KODU]],'YMKODLARI '!$A$1:$K$348,8,0)," ")</f>
        <v xml:space="preserve"> </v>
      </c>
      <c r="P551" s="63" t="str">
        <f>IFERROR(VLOOKUP(Tablo5[[#This Row],[HAMMADDE KODU]],Tablo1[#All],3,0)," ")</f>
        <v xml:space="preserve"> </v>
      </c>
      <c r="Q551" s="63" t="str">
        <f>IFERROR(VLOOKUP(Tablo5[[#This Row],[HAMMADDE KODU]],Tablo1[#All],4,0)," ")</f>
        <v xml:space="preserve"> </v>
      </c>
      <c r="R551" s="66" t="str">
        <f>IFERROR(VLOOKUP(Tablo5[[#This Row],[ÜRÜN KODU]],'YMKODLARI '!$A$1:$K$348,5,0)," ")</f>
        <v xml:space="preserve"> </v>
      </c>
      <c r="S551" s="66" t="str">
        <f>IFERROR(VLOOKUP(Tablo5[[#This Row],[ÜRÜN KODU]],'YMKODLARI '!$A$1:$K$348,6,0)," ")</f>
        <v xml:space="preserve"> </v>
      </c>
      <c r="T551" s="63" t="str">
        <f>IFERROR(Tablo5[[#This Row],[YOLLUK HARİÇ BASKI GRAMI]]/Tablo5[[#This Row],[KALIP GÖZ ADEDİ]]," ")</f>
        <v xml:space="preserve"> </v>
      </c>
      <c r="U551" s="63" t="str">
        <f t="shared" si="58"/>
        <v xml:space="preserve"> </v>
      </c>
      <c r="V551" s="63"/>
      <c r="W551" s="63" t="str">
        <f t="shared" si="57"/>
        <v xml:space="preserve"> </v>
      </c>
      <c r="X551" s="13">
        <f t="shared" si="59"/>
        <v>24</v>
      </c>
      <c r="Y551" s="14">
        <f t="shared" si="60"/>
        <v>0</v>
      </c>
      <c r="Z551" s="63" t="str">
        <f t="shared" si="61"/>
        <v xml:space="preserve"> </v>
      </c>
      <c r="AA551" s="63" t="str">
        <f t="shared" si="62"/>
        <v xml:space="preserve"> </v>
      </c>
    </row>
    <row r="552" spans="2:27">
      <c r="C552" s="10" t="str">
        <f>IFERROR(VLOOKUP(Tablo5[[#This Row],[ÜRÜN KODU]],'YMKODLARI '!$A$1:$K$348,2,0)," ")</f>
        <v xml:space="preserve"> </v>
      </c>
      <c r="E552" s="63"/>
      <c r="H552" s="66" t="str">
        <f>IFERROR(VLOOKUP(Tablo5[[#This Row],[ÜRÜN KODU]],'YMKODLARI '!$A$1:$K$348,3,0)," ")</f>
        <v xml:space="preserve"> </v>
      </c>
      <c r="I552" s="66" t="str">
        <f>IFERROR(VLOOKUP(Tablo5[[#This Row],[ÜRÜN KODU]],'YMKODLARI '!$A$1:$K$348,4,0)," ")</f>
        <v xml:space="preserve"> </v>
      </c>
      <c r="J552" s="63"/>
      <c r="K552" s="66" t="str">
        <f>IFERROR(VLOOKUP(Tablo5[[#This Row],[ÜRÜN KODU]],'YMKODLARI '!$A$1:$K$348,9,0)," ")</f>
        <v xml:space="preserve"> </v>
      </c>
      <c r="L552" s="63" t="str">
        <f>IFERROR(VLOOKUP(Tablo5[[#This Row],[BOYA KODU]],Tablo14[#All],4,0)," ")</f>
        <v xml:space="preserve"> </v>
      </c>
      <c r="M552" s="63" t="str">
        <f>IFERROR(VLOOKUP(Tablo5[[#This Row],[BOYA KODU]],Tablo14[#All],6,0)," ")</f>
        <v xml:space="preserve"> </v>
      </c>
      <c r="N552" s="63" t="str">
        <f t="shared" si="56"/>
        <v xml:space="preserve"> </v>
      </c>
      <c r="O552" s="66" t="str">
        <f>IFERROR(VLOOKUP(Tablo5[[#This Row],[ÜRÜN KODU]],'YMKODLARI '!$A$1:$K$348,8,0)," ")</f>
        <v xml:space="preserve"> </v>
      </c>
      <c r="P552" s="63" t="str">
        <f>IFERROR(VLOOKUP(Tablo5[[#This Row],[HAMMADDE KODU]],Tablo1[#All],3,0)," ")</f>
        <v xml:space="preserve"> </v>
      </c>
      <c r="Q552" s="63" t="str">
        <f>IFERROR(VLOOKUP(Tablo5[[#This Row],[HAMMADDE KODU]],Tablo1[#All],4,0)," ")</f>
        <v xml:space="preserve"> </v>
      </c>
      <c r="R552" s="66" t="str">
        <f>IFERROR(VLOOKUP(Tablo5[[#This Row],[ÜRÜN KODU]],'YMKODLARI '!$A$1:$K$348,5,0)," ")</f>
        <v xml:space="preserve"> </v>
      </c>
      <c r="S552" s="66" t="str">
        <f>IFERROR(VLOOKUP(Tablo5[[#This Row],[ÜRÜN KODU]],'YMKODLARI '!$A$1:$K$348,6,0)," ")</f>
        <v xml:space="preserve"> </v>
      </c>
      <c r="T552" s="63" t="str">
        <f>IFERROR(Tablo5[[#This Row],[YOLLUK HARİÇ BASKI GRAMI]]/Tablo5[[#This Row],[KALIP GÖZ ADEDİ]]," ")</f>
        <v xml:space="preserve"> </v>
      </c>
      <c r="U552" s="63" t="str">
        <f t="shared" si="58"/>
        <v xml:space="preserve"> </v>
      </c>
      <c r="V552" s="63"/>
      <c r="W552" s="63" t="str">
        <f t="shared" si="57"/>
        <v xml:space="preserve"> </v>
      </c>
      <c r="X552" s="13">
        <f t="shared" si="59"/>
        <v>24</v>
      </c>
      <c r="Y552" s="14">
        <f t="shared" si="60"/>
        <v>0</v>
      </c>
      <c r="Z552" s="63" t="str">
        <f t="shared" si="61"/>
        <v xml:space="preserve"> </v>
      </c>
      <c r="AA552" s="63" t="str">
        <f t="shared" si="62"/>
        <v xml:space="preserve"> </v>
      </c>
    </row>
    <row r="553" spans="2:27">
      <c r="C553" s="10" t="str">
        <f>IFERROR(VLOOKUP(Tablo5[[#This Row],[ÜRÜN KODU]],'YMKODLARI '!$A$1:$K$348,2,0)," ")</f>
        <v xml:space="preserve"> </v>
      </c>
      <c r="E553" s="63"/>
      <c r="H553" s="66" t="str">
        <f>IFERROR(VLOOKUP(Tablo5[[#This Row],[ÜRÜN KODU]],'YMKODLARI '!$A$1:$K$348,3,0)," ")</f>
        <v xml:space="preserve"> </v>
      </c>
      <c r="I553" s="66" t="str">
        <f>IFERROR(VLOOKUP(Tablo5[[#This Row],[ÜRÜN KODU]],'YMKODLARI '!$A$1:$K$348,4,0)," ")</f>
        <v xml:space="preserve"> </v>
      </c>
      <c r="J553" s="63"/>
      <c r="K553" s="66" t="str">
        <f>IFERROR(VLOOKUP(Tablo5[[#This Row],[ÜRÜN KODU]],'YMKODLARI '!$A$1:$K$348,9,0)," ")</f>
        <v xml:space="preserve"> </v>
      </c>
      <c r="L553" s="63" t="str">
        <f>IFERROR(VLOOKUP(Tablo5[[#This Row],[BOYA KODU]],Tablo14[#All],4,0)," ")</f>
        <v xml:space="preserve"> </v>
      </c>
      <c r="M553" s="63" t="str">
        <f>IFERROR(VLOOKUP(Tablo5[[#This Row],[BOYA KODU]],Tablo14[#All],6,0)," ")</f>
        <v xml:space="preserve"> </v>
      </c>
      <c r="N553" s="63" t="str">
        <f t="shared" si="56"/>
        <v xml:space="preserve"> </v>
      </c>
      <c r="O553" s="66" t="str">
        <f>IFERROR(VLOOKUP(Tablo5[[#This Row],[ÜRÜN KODU]],'YMKODLARI '!$A$1:$K$348,8,0)," ")</f>
        <v xml:space="preserve"> </v>
      </c>
      <c r="P553" s="63" t="str">
        <f>IFERROR(VLOOKUP(Tablo5[[#This Row],[HAMMADDE KODU]],Tablo1[#All],3,0)," ")</f>
        <v xml:space="preserve"> </v>
      </c>
      <c r="Q553" s="63" t="str">
        <f>IFERROR(VLOOKUP(Tablo5[[#This Row],[HAMMADDE KODU]],Tablo1[#All],4,0)," ")</f>
        <v xml:space="preserve"> </v>
      </c>
      <c r="R553" s="66" t="str">
        <f>IFERROR(VLOOKUP(Tablo5[[#This Row],[ÜRÜN KODU]],'YMKODLARI '!$A$1:$K$348,5,0)," ")</f>
        <v xml:space="preserve"> </v>
      </c>
      <c r="S553" s="66" t="str">
        <f>IFERROR(VLOOKUP(Tablo5[[#This Row],[ÜRÜN KODU]],'YMKODLARI '!$A$1:$K$348,6,0)," ")</f>
        <v xml:space="preserve"> </v>
      </c>
      <c r="T553" s="63" t="str">
        <f>IFERROR(Tablo5[[#This Row],[YOLLUK HARİÇ BASKI GRAMI]]/Tablo5[[#This Row],[KALIP GÖZ ADEDİ]]," ")</f>
        <v xml:space="preserve"> </v>
      </c>
      <c r="U553" s="63" t="str">
        <f t="shared" si="58"/>
        <v xml:space="preserve"> </v>
      </c>
      <c r="V553" s="63"/>
      <c r="W553" s="63" t="str">
        <f t="shared" si="57"/>
        <v xml:space="preserve"> </v>
      </c>
      <c r="X553" s="13">
        <f t="shared" si="59"/>
        <v>24</v>
      </c>
      <c r="Y553" s="14">
        <f t="shared" si="60"/>
        <v>0</v>
      </c>
      <c r="Z553" s="63" t="str">
        <f t="shared" si="61"/>
        <v xml:space="preserve"> </v>
      </c>
      <c r="AA553" s="63" t="str">
        <f t="shared" si="62"/>
        <v xml:space="preserve"> </v>
      </c>
    </row>
    <row r="554" spans="2:27">
      <c r="C554" s="10" t="str">
        <f>IFERROR(VLOOKUP(Tablo5[[#This Row],[ÜRÜN KODU]],'YMKODLARI '!$A$1:$K$348,2,0)," ")</f>
        <v xml:space="preserve"> </v>
      </c>
      <c r="E554" s="63"/>
      <c r="H554" s="66" t="str">
        <f>IFERROR(VLOOKUP(Tablo5[[#This Row],[ÜRÜN KODU]],'YMKODLARI '!$A$1:$K$348,3,0)," ")</f>
        <v xml:space="preserve"> </v>
      </c>
      <c r="I554" s="66" t="str">
        <f>IFERROR(VLOOKUP(Tablo5[[#This Row],[ÜRÜN KODU]],'YMKODLARI '!$A$1:$K$348,4,0)," ")</f>
        <v xml:space="preserve"> </v>
      </c>
      <c r="J554" s="63"/>
      <c r="K554" s="66" t="str">
        <f>IFERROR(VLOOKUP(Tablo5[[#This Row],[ÜRÜN KODU]],'YMKODLARI '!$A$1:$K$348,9,0)," ")</f>
        <v xml:space="preserve"> </v>
      </c>
      <c r="L554" s="63" t="str">
        <f>IFERROR(VLOOKUP(Tablo5[[#This Row],[BOYA KODU]],Tablo14[#All],4,0)," ")</f>
        <v xml:space="preserve"> </v>
      </c>
      <c r="M554" s="63" t="str">
        <f>IFERROR(VLOOKUP(Tablo5[[#This Row],[BOYA KODU]],Tablo14[#All],6,0)," ")</f>
        <v xml:space="preserve"> </v>
      </c>
      <c r="N554" s="63" t="str">
        <f t="shared" si="56"/>
        <v xml:space="preserve"> </v>
      </c>
      <c r="O554" s="66" t="str">
        <f>IFERROR(VLOOKUP(Tablo5[[#This Row],[ÜRÜN KODU]],'YMKODLARI '!$A$1:$K$348,8,0)," ")</f>
        <v xml:space="preserve"> </v>
      </c>
      <c r="P554" s="63" t="str">
        <f>IFERROR(VLOOKUP(Tablo5[[#This Row],[HAMMADDE KODU]],Tablo1[#All],3,0)," ")</f>
        <v xml:space="preserve"> </v>
      </c>
      <c r="Q554" s="63" t="str">
        <f>IFERROR(VLOOKUP(Tablo5[[#This Row],[HAMMADDE KODU]],Tablo1[#All],4,0)," ")</f>
        <v xml:space="preserve"> </v>
      </c>
      <c r="R554" s="66" t="str">
        <f>IFERROR(VLOOKUP(Tablo5[[#This Row],[ÜRÜN KODU]],'YMKODLARI '!$A$1:$K$348,5,0)," ")</f>
        <v xml:space="preserve"> </v>
      </c>
      <c r="S554" s="66" t="str">
        <f>IFERROR(VLOOKUP(Tablo5[[#This Row],[ÜRÜN KODU]],'YMKODLARI '!$A$1:$K$348,6,0)," ")</f>
        <v xml:space="preserve"> </v>
      </c>
      <c r="T554" s="63" t="str">
        <f>IFERROR(Tablo5[[#This Row],[YOLLUK HARİÇ BASKI GRAMI]]/Tablo5[[#This Row],[KALIP GÖZ ADEDİ]]," ")</f>
        <v xml:space="preserve"> </v>
      </c>
      <c r="U554" s="63" t="str">
        <f t="shared" si="58"/>
        <v xml:space="preserve"> </v>
      </c>
      <c r="V554" s="63"/>
      <c r="W554" s="63" t="str">
        <f t="shared" si="57"/>
        <v xml:space="preserve"> </v>
      </c>
      <c r="X554" s="13">
        <f t="shared" si="59"/>
        <v>24</v>
      </c>
      <c r="Y554" s="14">
        <f t="shared" si="60"/>
        <v>0</v>
      </c>
      <c r="Z554" s="63" t="str">
        <f t="shared" si="61"/>
        <v xml:space="preserve"> </v>
      </c>
      <c r="AA554" s="63" t="str">
        <f t="shared" si="62"/>
        <v xml:space="preserve"> </v>
      </c>
    </row>
    <row r="555" spans="2:27">
      <c r="C555" s="10" t="str">
        <f>IFERROR(VLOOKUP(Tablo5[[#This Row],[ÜRÜN KODU]],'YMKODLARI '!$A$1:$K$348,2,0)," ")</f>
        <v xml:space="preserve"> </v>
      </c>
      <c r="E555" s="63"/>
      <c r="H555" s="66" t="str">
        <f>IFERROR(VLOOKUP(Tablo5[[#This Row],[ÜRÜN KODU]],'YMKODLARI '!$A$1:$K$348,3,0)," ")</f>
        <v xml:space="preserve"> </v>
      </c>
      <c r="I555" s="66" t="str">
        <f>IFERROR(VLOOKUP(Tablo5[[#This Row],[ÜRÜN KODU]],'YMKODLARI '!$A$1:$K$348,4,0)," ")</f>
        <v xml:space="preserve"> </v>
      </c>
      <c r="J555" s="63"/>
      <c r="K555" s="66" t="str">
        <f>IFERROR(VLOOKUP(Tablo5[[#This Row],[ÜRÜN KODU]],'YMKODLARI '!$A$1:$K$348,9,0)," ")</f>
        <v xml:space="preserve"> </v>
      </c>
      <c r="L555" s="63" t="str">
        <f>IFERROR(VLOOKUP(Tablo5[[#This Row],[BOYA KODU]],Tablo14[#All],4,0)," ")</f>
        <v xml:space="preserve"> </v>
      </c>
      <c r="M555" s="63" t="str">
        <f>IFERROR(VLOOKUP(Tablo5[[#This Row],[BOYA KODU]],Tablo14[#All],6,0)," ")</f>
        <v xml:space="preserve"> </v>
      </c>
      <c r="N555" s="63" t="str">
        <f t="shared" si="56"/>
        <v xml:space="preserve"> </v>
      </c>
      <c r="O555" s="66" t="str">
        <f>IFERROR(VLOOKUP(Tablo5[[#This Row],[ÜRÜN KODU]],'YMKODLARI '!$A$1:$K$348,8,0)," ")</f>
        <v xml:space="preserve"> </v>
      </c>
      <c r="P555" s="63" t="str">
        <f>IFERROR(VLOOKUP(Tablo5[[#This Row],[HAMMADDE KODU]],Tablo1[#All],3,0)," ")</f>
        <v xml:space="preserve"> </v>
      </c>
      <c r="Q555" s="63" t="str">
        <f>IFERROR(VLOOKUP(Tablo5[[#This Row],[HAMMADDE KODU]],Tablo1[#All],4,0)," ")</f>
        <v xml:space="preserve"> </v>
      </c>
      <c r="R555" s="66" t="str">
        <f>IFERROR(VLOOKUP(Tablo5[[#This Row],[ÜRÜN KODU]],'YMKODLARI '!$A$1:$K$348,5,0)," ")</f>
        <v xml:space="preserve"> </v>
      </c>
      <c r="S555" s="66" t="str">
        <f>IFERROR(VLOOKUP(Tablo5[[#This Row],[ÜRÜN KODU]],'YMKODLARI '!$A$1:$K$348,6,0)," ")</f>
        <v xml:space="preserve"> </v>
      </c>
      <c r="T555" s="63" t="str">
        <f>IFERROR(Tablo5[[#This Row],[YOLLUK HARİÇ BASKI GRAMI]]/Tablo5[[#This Row],[KALIP GÖZ ADEDİ]]," ")</f>
        <v xml:space="preserve"> </v>
      </c>
      <c r="U555" s="63" t="str">
        <f t="shared" si="58"/>
        <v xml:space="preserve"> </v>
      </c>
      <c r="V555" s="63"/>
      <c r="W555" s="63" t="str">
        <f t="shared" si="57"/>
        <v xml:space="preserve"> </v>
      </c>
      <c r="X555" s="13">
        <f t="shared" si="59"/>
        <v>24</v>
      </c>
      <c r="Y555" s="14">
        <f t="shared" si="60"/>
        <v>0</v>
      </c>
      <c r="Z555" s="63" t="str">
        <f t="shared" si="61"/>
        <v xml:space="preserve"> </v>
      </c>
      <c r="AA555" s="63" t="str">
        <f t="shared" si="62"/>
        <v xml:space="preserve"> </v>
      </c>
    </row>
    <row r="556" spans="2:27">
      <c r="C556" s="10" t="str">
        <f>IFERROR(VLOOKUP(Tablo5[[#This Row],[ÜRÜN KODU]],'YMKODLARI '!$A$1:$K$348,2,0)," ")</f>
        <v xml:space="preserve"> </v>
      </c>
      <c r="E556" s="63"/>
      <c r="H556" s="66" t="str">
        <f>IFERROR(VLOOKUP(Tablo5[[#This Row],[ÜRÜN KODU]],'YMKODLARI '!$A$1:$K$348,3,0)," ")</f>
        <v xml:space="preserve"> </v>
      </c>
      <c r="I556" s="66" t="str">
        <f>IFERROR(VLOOKUP(Tablo5[[#This Row],[ÜRÜN KODU]],'YMKODLARI '!$A$1:$K$348,4,0)," ")</f>
        <v xml:space="preserve"> </v>
      </c>
      <c r="J556" s="63"/>
      <c r="K556" s="66" t="str">
        <f>IFERROR(VLOOKUP(Tablo5[[#This Row],[ÜRÜN KODU]],'YMKODLARI '!$A$1:$K$348,9,0)," ")</f>
        <v xml:space="preserve"> </v>
      </c>
      <c r="L556" s="63" t="str">
        <f>IFERROR(VLOOKUP(Tablo5[[#This Row],[BOYA KODU]],Tablo14[#All],4,0)," ")</f>
        <v xml:space="preserve"> </v>
      </c>
      <c r="M556" s="63" t="str">
        <f>IFERROR(VLOOKUP(Tablo5[[#This Row],[BOYA KODU]],Tablo14[#All],6,0)," ")</f>
        <v xml:space="preserve"> </v>
      </c>
      <c r="N556" s="63" t="str">
        <f t="shared" si="56"/>
        <v xml:space="preserve"> </v>
      </c>
      <c r="O556" s="66" t="str">
        <f>IFERROR(VLOOKUP(Tablo5[[#This Row],[ÜRÜN KODU]],'YMKODLARI '!$A$1:$K$348,8,0)," ")</f>
        <v xml:space="preserve"> </v>
      </c>
      <c r="P556" s="63" t="str">
        <f>IFERROR(VLOOKUP(Tablo5[[#This Row],[HAMMADDE KODU]],Tablo1[#All],3,0)," ")</f>
        <v xml:space="preserve"> </v>
      </c>
      <c r="Q556" s="63" t="str">
        <f>IFERROR(VLOOKUP(Tablo5[[#This Row],[HAMMADDE KODU]],Tablo1[#All],4,0)," ")</f>
        <v xml:space="preserve"> </v>
      </c>
      <c r="R556" s="66" t="str">
        <f>IFERROR(VLOOKUP(Tablo5[[#This Row],[ÜRÜN KODU]],'YMKODLARI '!$A$1:$K$348,5,0)," ")</f>
        <v xml:space="preserve"> </v>
      </c>
      <c r="S556" s="66" t="str">
        <f>IFERROR(VLOOKUP(Tablo5[[#This Row],[ÜRÜN KODU]],'YMKODLARI '!$A$1:$K$348,6,0)," ")</f>
        <v xml:space="preserve"> </v>
      </c>
      <c r="T556" s="63" t="str">
        <f>IFERROR(Tablo5[[#This Row],[YOLLUK HARİÇ BASKI GRAMI]]/Tablo5[[#This Row],[KALIP GÖZ ADEDİ]]," ")</f>
        <v xml:space="preserve"> </v>
      </c>
      <c r="U556" s="63" t="str">
        <f t="shared" si="58"/>
        <v xml:space="preserve"> </v>
      </c>
      <c r="V556" s="63"/>
      <c r="W556" s="63" t="str">
        <f t="shared" si="57"/>
        <v xml:space="preserve"> </v>
      </c>
      <c r="X556" s="13">
        <f t="shared" si="59"/>
        <v>24</v>
      </c>
      <c r="Y556" s="14">
        <f t="shared" si="60"/>
        <v>0</v>
      </c>
      <c r="Z556" s="63" t="str">
        <f t="shared" si="61"/>
        <v xml:space="preserve"> </v>
      </c>
      <c r="AA556" s="63" t="str">
        <f t="shared" si="62"/>
        <v xml:space="preserve"> </v>
      </c>
    </row>
    <row r="557" spans="2:27">
      <c r="C557" s="10" t="str">
        <f>IFERROR(VLOOKUP(Tablo5[[#This Row],[ÜRÜN KODU]],'YMKODLARI '!$A$1:$K$348,2,0)," ")</f>
        <v xml:space="preserve"> </v>
      </c>
      <c r="E557" s="63"/>
      <c r="H557" s="66" t="str">
        <f>IFERROR(VLOOKUP(Tablo5[[#This Row],[ÜRÜN KODU]],'YMKODLARI '!$A$1:$K$348,3,0)," ")</f>
        <v xml:space="preserve"> </v>
      </c>
      <c r="I557" s="66" t="str">
        <f>IFERROR(VLOOKUP(Tablo5[[#This Row],[ÜRÜN KODU]],'YMKODLARI '!$A$1:$K$348,4,0)," ")</f>
        <v xml:space="preserve"> </v>
      </c>
      <c r="J557" s="63"/>
      <c r="K557" s="66" t="str">
        <f>IFERROR(VLOOKUP(Tablo5[[#This Row],[ÜRÜN KODU]],'YMKODLARI '!$A$1:$K$348,9,0)," ")</f>
        <v xml:space="preserve"> </v>
      </c>
      <c r="L557" s="63" t="str">
        <f>IFERROR(VLOOKUP(Tablo5[[#This Row],[BOYA KODU]],Tablo14[#All],4,0)," ")</f>
        <v xml:space="preserve"> </v>
      </c>
      <c r="M557" s="63" t="str">
        <f>IFERROR(VLOOKUP(Tablo5[[#This Row],[BOYA KODU]],Tablo14[#All],6,0)," ")</f>
        <v xml:space="preserve"> </v>
      </c>
      <c r="N557" s="63" t="str">
        <f t="shared" si="56"/>
        <v xml:space="preserve"> </v>
      </c>
      <c r="O557" s="66" t="str">
        <f>IFERROR(VLOOKUP(Tablo5[[#This Row],[ÜRÜN KODU]],'YMKODLARI '!$A$1:$K$348,8,0)," ")</f>
        <v xml:space="preserve"> </v>
      </c>
      <c r="P557" s="63" t="str">
        <f>IFERROR(VLOOKUP(Tablo5[[#This Row],[HAMMADDE KODU]],Tablo1[#All],3,0)," ")</f>
        <v xml:space="preserve"> </v>
      </c>
      <c r="Q557" s="63" t="str">
        <f>IFERROR(VLOOKUP(Tablo5[[#This Row],[HAMMADDE KODU]],Tablo1[#All],4,0)," ")</f>
        <v xml:space="preserve"> </v>
      </c>
      <c r="R557" s="66" t="str">
        <f>IFERROR(VLOOKUP(Tablo5[[#This Row],[ÜRÜN KODU]],'YMKODLARI '!$A$1:$K$348,5,0)," ")</f>
        <v xml:space="preserve"> </v>
      </c>
      <c r="S557" s="66" t="str">
        <f>IFERROR(VLOOKUP(Tablo5[[#This Row],[ÜRÜN KODU]],'YMKODLARI '!$A$1:$K$348,6,0)," ")</f>
        <v xml:space="preserve"> </v>
      </c>
      <c r="T557" s="63" t="str">
        <f>IFERROR(Tablo5[[#This Row],[YOLLUK HARİÇ BASKI GRAMI]]/Tablo5[[#This Row],[KALIP GÖZ ADEDİ]]," ")</f>
        <v xml:space="preserve"> </v>
      </c>
      <c r="U557" s="63" t="str">
        <f t="shared" si="58"/>
        <v xml:space="preserve"> </v>
      </c>
      <c r="V557" s="63"/>
      <c r="W557" s="63" t="str">
        <f t="shared" si="57"/>
        <v xml:space="preserve"> </v>
      </c>
      <c r="X557" s="13">
        <f t="shared" si="59"/>
        <v>24</v>
      </c>
      <c r="Y557" s="14">
        <f t="shared" si="60"/>
        <v>0</v>
      </c>
      <c r="Z557" s="63" t="str">
        <f t="shared" si="61"/>
        <v xml:space="preserve"> </v>
      </c>
      <c r="AA557" s="63" t="str">
        <f t="shared" si="62"/>
        <v xml:space="preserve"> </v>
      </c>
    </row>
    <row r="558" spans="2:27">
      <c r="C558" s="10" t="str">
        <f>IFERROR(VLOOKUP(Tablo5[[#This Row],[ÜRÜN KODU]],'YMKODLARI '!$A$1:$K$348,2,0)," ")</f>
        <v xml:space="preserve"> </v>
      </c>
      <c r="E558" s="63"/>
      <c r="H558" s="66" t="str">
        <f>IFERROR(VLOOKUP(Tablo5[[#This Row],[ÜRÜN KODU]],'YMKODLARI '!$A$1:$K$348,3,0)," ")</f>
        <v xml:space="preserve"> </v>
      </c>
      <c r="I558" s="66" t="str">
        <f>IFERROR(VLOOKUP(Tablo5[[#This Row],[ÜRÜN KODU]],'YMKODLARI '!$A$1:$K$348,4,0)," ")</f>
        <v xml:space="preserve"> </v>
      </c>
      <c r="J558" s="63"/>
      <c r="K558" s="66" t="str">
        <f>IFERROR(VLOOKUP(Tablo5[[#This Row],[ÜRÜN KODU]],'YMKODLARI '!$A$1:$K$348,9,0)," ")</f>
        <v xml:space="preserve"> </v>
      </c>
      <c r="L558" s="63" t="str">
        <f>IFERROR(VLOOKUP(Tablo5[[#This Row],[BOYA KODU]],Tablo14[#All],4,0)," ")</f>
        <v xml:space="preserve"> </v>
      </c>
      <c r="M558" s="63" t="str">
        <f>IFERROR(VLOOKUP(Tablo5[[#This Row],[BOYA KODU]],Tablo14[#All],6,0)," ")</f>
        <v xml:space="preserve"> </v>
      </c>
      <c r="N558" s="63" t="str">
        <f t="shared" si="56"/>
        <v xml:space="preserve"> </v>
      </c>
      <c r="O558" s="66" t="str">
        <f>IFERROR(VLOOKUP(Tablo5[[#This Row],[ÜRÜN KODU]],'YMKODLARI '!$A$1:$K$348,8,0)," ")</f>
        <v xml:space="preserve"> </v>
      </c>
      <c r="P558" s="63" t="str">
        <f>IFERROR(VLOOKUP(Tablo5[[#This Row],[HAMMADDE KODU]],Tablo1[#All],3,0)," ")</f>
        <v xml:space="preserve"> </v>
      </c>
      <c r="Q558" s="63" t="str">
        <f>IFERROR(VLOOKUP(Tablo5[[#This Row],[HAMMADDE KODU]],Tablo1[#All],4,0)," ")</f>
        <v xml:space="preserve"> </v>
      </c>
      <c r="R558" s="66" t="str">
        <f>IFERROR(VLOOKUP(Tablo5[[#This Row],[ÜRÜN KODU]],'YMKODLARI '!$A$1:$K$348,5,0)," ")</f>
        <v xml:space="preserve"> </v>
      </c>
      <c r="S558" s="66" t="str">
        <f>IFERROR(VLOOKUP(Tablo5[[#This Row],[ÜRÜN KODU]],'YMKODLARI '!$A$1:$K$348,6,0)," ")</f>
        <v xml:space="preserve"> </v>
      </c>
      <c r="T558" s="63" t="str">
        <f>IFERROR(Tablo5[[#This Row],[YOLLUK HARİÇ BASKI GRAMI]]/Tablo5[[#This Row],[KALIP GÖZ ADEDİ]]," ")</f>
        <v xml:space="preserve"> </v>
      </c>
      <c r="U558" s="63" t="str">
        <f t="shared" si="58"/>
        <v xml:space="preserve"> </v>
      </c>
      <c r="V558" s="63"/>
      <c r="W558" s="63" t="str">
        <f t="shared" si="57"/>
        <v xml:space="preserve"> </v>
      </c>
      <c r="X558" s="13">
        <f t="shared" si="59"/>
        <v>24</v>
      </c>
      <c r="Y558" s="14">
        <f t="shared" si="60"/>
        <v>0</v>
      </c>
      <c r="Z558" s="63" t="str">
        <f t="shared" si="61"/>
        <v xml:space="preserve"> </v>
      </c>
      <c r="AA558" s="63" t="str">
        <f t="shared" si="62"/>
        <v xml:space="preserve"> </v>
      </c>
    </row>
    <row r="559" spans="2:27">
      <c r="C559" s="10" t="str">
        <f>IFERROR(VLOOKUP(Tablo5[[#This Row],[ÜRÜN KODU]],'YMKODLARI '!$A$1:$K$348,2,0)," ")</f>
        <v xml:space="preserve"> </v>
      </c>
      <c r="E559" s="63"/>
      <c r="H559" s="66" t="str">
        <f>IFERROR(VLOOKUP(Tablo5[[#This Row],[ÜRÜN KODU]],'YMKODLARI '!$A$1:$K$348,3,0)," ")</f>
        <v xml:space="preserve"> </v>
      </c>
      <c r="I559" s="66" t="str">
        <f>IFERROR(VLOOKUP(Tablo5[[#This Row],[ÜRÜN KODU]],'YMKODLARI '!$A$1:$K$348,4,0)," ")</f>
        <v xml:space="preserve"> </v>
      </c>
      <c r="J559" s="63"/>
      <c r="K559" s="66" t="str">
        <f>IFERROR(VLOOKUP(Tablo5[[#This Row],[ÜRÜN KODU]],'YMKODLARI '!$A$1:$K$348,9,0)," ")</f>
        <v xml:space="preserve"> </v>
      </c>
      <c r="L559" s="63" t="str">
        <f>IFERROR(VLOOKUP(Tablo5[[#This Row],[BOYA KODU]],Tablo14[#All],4,0)," ")</f>
        <v xml:space="preserve"> </v>
      </c>
      <c r="M559" s="63" t="str">
        <f>IFERROR(VLOOKUP(Tablo5[[#This Row],[BOYA KODU]],Tablo14[#All],6,0)," ")</f>
        <v xml:space="preserve"> </v>
      </c>
      <c r="N559" s="63" t="str">
        <f t="shared" si="56"/>
        <v xml:space="preserve"> </v>
      </c>
      <c r="O559" s="66" t="str">
        <f>IFERROR(VLOOKUP(Tablo5[[#This Row],[ÜRÜN KODU]],'YMKODLARI '!$A$1:$K$348,8,0)," ")</f>
        <v xml:space="preserve"> </v>
      </c>
      <c r="P559" s="63" t="str">
        <f>IFERROR(VLOOKUP(Tablo5[[#This Row],[HAMMADDE KODU]],Tablo1[#All],3,0)," ")</f>
        <v xml:space="preserve"> </v>
      </c>
      <c r="Q559" s="63" t="str">
        <f>IFERROR(VLOOKUP(Tablo5[[#This Row],[HAMMADDE KODU]],Tablo1[#All],4,0)," ")</f>
        <v xml:space="preserve"> </v>
      </c>
      <c r="R559" s="66" t="str">
        <f>IFERROR(VLOOKUP(Tablo5[[#This Row],[ÜRÜN KODU]],'YMKODLARI '!$A$1:$K$348,5,0)," ")</f>
        <v xml:space="preserve"> </v>
      </c>
      <c r="S559" s="66" t="str">
        <f>IFERROR(VLOOKUP(Tablo5[[#This Row],[ÜRÜN KODU]],'YMKODLARI '!$A$1:$K$348,6,0)," ")</f>
        <v xml:space="preserve"> </v>
      </c>
      <c r="T559" s="63" t="str">
        <f>IFERROR(Tablo5[[#This Row],[YOLLUK HARİÇ BASKI GRAMI]]/Tablo5[[#This Row],[KALIP GÖZ ADEDİ]]," ")</f>
        <v xml:space="preserve"> </v>
      </c>
      <c r="U559" s="63" t="str">
        <f t="shared" si="58"/>
        <v xml:space="preserve"> </v>
      </c>
      <c r="V559" s="63"/>
      <c r="W559" s="63" t="str">
        <f t="shared" si="57"/>
        <v xml:space="preserve"> </v>
      </c>
      <c r="X559" s="13">
        <f t="shared" si="59"/>
        <v>24</v>
      </c>
      <c r="Y559" s="14">
        <f t="shared" si="60"/>
        <v>0</v>
      </c>
      <c r="Z559" s="63" t="str">
        <f t="shared" si="61"/>
        <v xml:space="preserve"> </v>
      </c>
      <c r="AA559" s="63" t="str">
        <f t="shared" si="62"/>
        <v xml:space="preserve"> </v>
      </c>
    </row>
    <row r="560" spans="2:27">
      <c r="B560" s="63"/>
      <c r="C560" s="10" t="str">
        <f>IFERROR(VLOOKUP(Tablo5[[#This Row],[ÜRÜN KODU]],'YMKODLARI '!$A$1:$K$348,2,0)," ")</f>
        <v xml:space="preserve"> </v>
      </c>
      <c r="E560" s="63"/>
      <c r="H560" s="66" t="str">
        <f>IFERROR(VLOOKUP(Tablo5[[#This Row],[ÜRÜN KODU]],'YMKODLARI '!$A$1:$K$348,3,0)," ")</f>
        <v xml:space="preserve"> </v>
      </c>
      <c r="I560" s="66" t="str">
        <f>IFERROR(VLOOKUP(Tablo5[[#This Row],[ÜRÜN KODU]],'YMKODLARI '!$A$1:$K$348,4,0)," ")</f>
        <v xml:space="preserve"> </v>
      </c>
      <c r="J560" s="63"/>
      <c r="K560" s="66" t="str">
        <f>IFERROR(VLOOKUP(Tablo5[[#This Row],[ÜRÜN KODU]],'YMKODLARI '!$A$1:$K$348,9,0)," ")</f>
        <v xml:space="preserve"> </v>
      </c>
      <c r="L560" s="63" t="str">
        <f>IFERROR(VLOOKUP(Tablo5[[#This Row],[BOYA KODU]],Tablo14[#All],4,0)," ")</f>
        <v xml:space="preserve"> </v>
      </c>
      <c r="M560" s="63" t="str">
        <f>IFERROR(VLOOKUP(Tablo5[[#This Row],[BOYA KODU]],Tablo14[#All],6,0)," ")</f>
        <v xml:space="preserve"> </v>
      </c>
      <c r="N560" s="63" t="str">
        <f t="shared" si="56"/>
        <v xml:space="preserve"> </v>
      </c>
      <c r="O560" s="66" t="str">
        <f>IFERROR(VLOOKUP(Tablo5[[#This Row],[ÜRÜN KODU]],'YMKODLARI '!$A$1:$K$348,8,0)," ")</f>
        <v xml:space="preserve"> </v>
      </c>
      <c r="P560" s="63" t="str">
        <f>IFERROR(VLOOKUP(Tablo5[[#This Row],[HAMMADDE KODU]],Tablo1[#All],3,0)," ")</f>
        <v xml:space="preserve"> </v>
      </c>
      <c r="Q560" s="63" t="str">
        <f>IFERROR(VLOOKUP(Tablo5[[#This Row],[HAMMADDE KODU]],Tablo1[#All],4,0)," ")</f>
        <v xml:space="preserve"> </v>
      </c>
      <c r="R560" s="66" t="str">
        <f>IFERROR(VLOOKUP(Tablo5[[#This Row],[ÜRÜN KODU]],'YMKODLARI '!$A$1:$K$348,5,0)," ")</f>
        <v xml:space="preserve"> </v>
      </c>
      <c r="S560" s="66" t="str">
        <f>IFERROR(VLOOKUP(Tablo5[[#This Row],[ÜRÜN KODU]],'YMKODLARI '!$A$1:$K$348,6,0)," ")</f>
        <v xml:space="preserve"> </v>
      </c>
      <c r="T560" s="63" t="str">
        <f>IFERROR(Tablo5[[#This Row],[YOLLUK HARİÇ BASKI GRAMI]]/Tablo5[[#This Row],[KALIP GÖZ ADEDİ]]," ")</f>
        <v xml:space="preserve"> </v>
      </c>
      <c r="U560" s="63" t="str">
        <f t="shared" si="58"/>
        <v xml:space="preserve"> </v>
      </c>
      <c r="V560" s="63"/>
      <c r="W560" s="63" t="str">
        <f t="shared" si="57"/>
        <v xml:space="preserve"> </v>
      </c>
      <c r="X560" s="13">
        <f t="shared" si="59"/>
        <v>24</v>
      </c>
      <c r="Y560" s="14">
        <f t="shared" si="60"/>
        <v>0</v>
      </c>
      <c r="Z560" s="63" t="str">
        <f t="shared" si="61"/>
        <v xml:space="preserve"> </v>
      </c>
      <c r="AA560" s="63" t="str">
        <f t="shared" si="62"/>
        <v xml:space="preserve"> </v>
      </c>
    </row>
    <row r="561" spans="2:27">
      <c r="B561" s="63"/>
      <c r="C561" s="10" t="str">
        <f>IFERROR(VLOOKUP(Tablo5[[#This Row],[ÜRÜN KODU]],'YMKODLARI '!$A$1:$K$348,2,0)," ")</f>
        <v xml:space="preserve"> </v>
      </c>
      <c r="E561" s="63"/>
      <c r="H561" s="66" t="str">
        <f>IFERROR(VLOOKUP(Tablo5[[#This Row],[ÜRÜN KODU]],'YMKODLARI '!$A$1:$K$348,3,0)," ")</f>
        <v xml:space="preserve"> </v>
      </c>
      <c r="I561" s="66" t="str">
        <f>IFERROR(VLOOKUP(Tablo5[[#This Row],[ÜRÜN KODU]],'YMKODLARI '!$A$1:$K$348,4,0)," ")</f>
        <v xml:space="preserve"> </v>
      </c>
      <c r="J561" s="63"/>
      <c r="K561" s="66" t="str">
        <f>IFERROR(VLOOKUP(Tablo5[[#This Row],[ÜRÜN KODU]],'YMKODLARI '!$A$1:$K$348,9,0)," ")</f>
        <v xml:space="preserve"> </v>
      </c>
      <c r="L561" s="63" t="str">
        <f>IFERROR(VLOOKUP(Tablo5[[#This Row],[BOYA KODU]],Tablo14[#All],4,0)," ")</f>
        <v xml:space="preserve"> </v>
      </c>
      <c r="M561" s="63" t="str">
        <f>IFERROR(VLOOKUP(Tablo5[[#This Row],[BOYA KODU]],Tablo14[#All],6,0)," ")</f>
        <v xml:space="preserve"> </v>
      </c>
      <c r="N561" s="63" t="str">
        <f t="shared" si="56"/>
        <v xml:space="preserve"> </v>
      </c>
      <c r="O561" s="66" t="str">
        <f>IFERROR(VLOOKUP(Tablo5[[#This Row],[ÜRÜN KODU]],'YMKODLARI '!$A$1:$K$348,8,0)," ")</f>
        <v xml:space="preserve"> </v>
      </c>
      <c r="P561" s="63" t="str">
        <f>IFERROR(VLOOKUP(Tablo5[[#This Row],[HAMMADDE KODU]],Tablo1[#All],3,0)," ")</f>
        <v xml:space="preserve"> </v>
      </c>
      <c r="Q561" s="63" t="str">
        <f>IFERROR(VLOOKUP(Tablo5[[#This Row],[HAMMADDE KODU]],Tablo1[#All],4,0)," ")</f>
        <v xml:space="preserve"> </v>
      </c>
      <c r="R561" s="66" t="str">
        <f>IFERROR(VLOOKUP(Tablo5[[#This Row],[ÜRÜN KODU]],'YMKODLARI '!$A$1:$K$348,5,0)," ")</f>
        <v xml:space="preserve"> </v>
      </c>
      <c r="S561" s="66" t="str">
        <f>IFERROR(VLOOKUP(Tablo5[[#This Row],[ÜRÜN KODU]],'YMKODLARI '!$A$1:$K$348,6,0)," ")</f>
        <v xml:space="preserve"> </v>
      </c>
      <c r="T561" s="63" t="str">
        <f>IFERROR(Tablo5[[#This Row],[YOLLUK HARİÇ BASKI GRAMI]]/Tablo5[[#This Row],[KALIP GÖZ ADEDİ]]," ")</f>
        <v xml:space="preserve"> </v>
      </c>
      <c r="U561" s="63" t="str">
        <f t="shared" si="58"/>
        <v xml:space="preserve"> </v>
      </c>
      <c r="V561" s="63"/>
      <c r="W561" s="63" t="str">
        <f t="shared" si="57"/>
        <v xml:space="preserve"> </v>
      </c>
      <c r="X561" s="13">
        <f t="shared" si="59"/>
        <v>24</v>
      </c>
      <c r="Y561" s="14">
        <f t="shared" si="60"/>
        <v>0</v>
      </c>
      <c r="Z561" s="63" t="str">
        <f t="shared" si="61"/>
        <v xml:space="preserve"> </v>
      </c>
      <c r="AA561" s="63" t="str">
        <f t="shared" si="62"/>
        <v xml:space="preserve"> </v>
      </c>
    </row>
    <row r="562" spans="2:27">
      <c r="B562" s="63"/>
      <c r="C562" s="10" t="str">
        <f>IFERROR(VLOOKUP(Tablo5[[#This Row],[ÜRÜN KODU]],'YMKODLARI '!$A$1:$K$348,2,0)," ")</f>
        <v xml:space="preserve"> </v>
      </c>
      <c r="E562" s="63"/>
      <c r="H562" s="66" t="str">
        <f>IFERROR(VLOOKUP(Tablo5[[#This Row],[ÜRÜN KODU]],'YMKODLARI '!$A$1:$K$348,3,0)," ")</f>
        <v xml:space="preserve"> </v>
      </c>
      <c r="I562" s="66" t="str">
        <f>IFERROR(VLOOKUP(Tablo5[[#This Row],[ÜRÜN KODU]],'YMKODLARI '!$A$1:$K$348,4,0)," ")</f>
        <v xml:space="preserve"> </v>
      </c>
      <c r="J562" s="63"/>
      <c r="K562" s="66" t="str">
        <f>IFERROR(VLOOKUP(Tablo5[[#This Row],[ÜRÜN KODU]],'YMKODLARI '!$A$1:$K$348,9,0)," ")</f>
        <v xml:space="preserve"> </v>
      </c>
      <c r="L562" s="63" t="str">
        <f>IFERROR(VLOOKUP(Tablo5[[#This Row],[BOYA KODU]],Tablo14[#All],4,0)," ")</f>
        <v xml:space="preserve"> </v>
      </c>
      <c r="M562" s="63" t="str">
        <f>IFERROR(VLOOKUP(Tablo5[[#This Row],[BOYA KODU]],Tablo14[#All],6,0)," ")</f>
        <v xml:space="preserve"> </v>
      </c>
      <c r="N562" s="63" t="str">
        <f t="shared" si="56"/>
        <v xml:space="preserve"> </v>
      </c>
      <c r="O562" s="66" t="str">
        <f>IFERROR(VLOOKUP(Tablo5[[#This Row],[ÜRÜN KODU]],'YMKODLARI '!$A$1:$K$348,8,0)," ")</f>
        <v xml:space="preserve"> </v>
      </c>
      <c r="P562" s="63" t="str">
        <f>IFERROR(VLOOKUP(Tablo5[[#This Row],[HAMMADDE KODU]],Tablo1[#All],3,0)," ")</f>
        <v xml:space="preserve"> </v>
      </c>
      <c r="Q562" s="63" t="str">
        <f>IFERROR(VLOOKUP(Tablo5[[#This Row],[HAMMADDE KODU]],Tablo1[#All],4,0)," ")</f>
        <v xml:space="preserve"> </v>
      </c>
      <c r="R562" s="66" t="str">
        <f>IFERROR(VLOOKUP(Tablo5[[#This Row],[ÜRÜN KODU]],'YMKODLARI '!$A$1:$K$348,5,0)," ")</f>
        <v xml:space="preserve"> </v>
      </c>
      <c r="S562" s="66" t="str">
        <f>IFERROR(VLOOKUP(Tablo5[[#This Row],[ÜRÜN KODU]],'YMKODLARI '!$A$1:$K$348,6,0)," ")</f>
        <v xml:space="preserve"> </v>
      </c>
      <c r="T562" s="63" t="str">
        <f>IFERROR(Tablo5[[#This Row],[YOLLUK HARİÇ BASKI GRAMI]]/Tablo5[[#This Row],[KALIP GÖZ ADEDİ]]," ")</f>
        <v xml:space="preserve"> </v>
      </c>
      <c r="U562" s="63" t="str">
        <f t="shared" si="58"/>
        <v xml:space="preserve"> </v>
      </c>
      <c r="V562" s="63"/>
      <c r="W562" s="63" t="str">
        <f t="shared" si="57"/>
        <v xml:space="preserve"> </v>
      </c>
      <c r="X562" s="13">
        <f t="shared" si="59"/>
        <v>24</v>
      </c>
      <c r="Y562" s="14">
        <f t="shared" si="60"/>
        <v>0</v>
      </c>
      <c r="Z562" s="63" t="str">
        <f t="shared" si="61"/>
        <v xml:space="preserve"> </v>
      </c>
      <c r="AA562" s="63" t="str">
        <f t="shared" si="62"/>
        <v xml:space="preserve"> </v>
      </c>
    </row>
    <row r="563" spans="2:27">
      <c r="B563" s="63"/>
      <c r="C563" s="10" t="str">
        <f>IFERROR(VLOOKUP(Tablo5[[#This Row],[ÜRÜN KODU]],'YMKODLARI '!$A$1:$K$348,2,0)," ")</f>
        <v xml:space="preserve"> </v>
      </c>
      <c r="E563" s="63"/>
      <c r="H563" s="66" t="str">
        <f>IFERROR(VLOOKUP(Tablo5[[#This Row],[ÜRÜN KODU]],'YMKODLARI '!$A$1:$K$348,3,0)," ")</f>
        <v xml:space="preserve"> </v>
      </c>
      <c r="I563" s="66" t="str">
        <f>IFERROR(VLOOKUP(Tablo5[[#This Row],[ÜRÜN KODU]],'YMKODLARI '!$A$1:$K$348,4,0)," ")</f>
        <v xml:space="preserve"> </v>
      </c>
      <c r="J563" s="63"/>
      <c r="K563" s="66" t="str">
        <f>IFERROR(VLOOKUP(Tablo5[[#This Row],[ÜRÜN KODU]],'YMKODLARI '!$A$1:$K$348,9,0)," ")</f>
        <v xml:space="preserve"> </v>
      </c>
      <c r="L563" s="63" t="str">
        <f>IFERROR(VLOOKUP(Tablo5[[#This Row],[BOYA KODU]],Tablo14[#All],4,0)," ")</f>
        <v xml:space="preserve"> </v>
      </c>
      <c r="M563" s="63" t="str">
        <f>IFERROR(VLOOKUP(Tablo5[[#This Row],[BOYA KODU]],Tablo14[#All],6,0)," ")</f>
        <v xml:space="preserve"> </v>
      </c>
      <c r="N563" s="63" t="str">
        <f t="shared" si="56"/>
        <v xml:space="preserve"> </v>
      </c>
      <c r="O563" s="66" t="str">
        <f>IFERROR(VLOOKUP(Tablo5[[#This Row],[ÜRÜN KODU]],'YMKODLARI '!$A$1:$K$348,8,0)," ")</f>
        <v xml:space="preserve"> </v>
      </c>
      <c r="P563" s="63" t="str">
        <f>IFERROR(VLOOKUP(Tablo5[[#This Row],[HAMMADDE KODU]],Tablo1[#All],3,0)," ")</f>
        <v xml:space="preserve"> </v>
      </c>
      <c r="Q563" s="63" t="str">
        <f>IFERROR(VLOOKUP(Tablo5[[#This Row],[HAMMADDE KODU]],Tablo1[#All],4,0)," ")</f>
        <v xml:space="preserve"> </v>
      </c>
      <c r="R563" s="66" t="str">
        <f>IFERROR(VLOOKUP(Tablo5[[#This Row],[ÜRÜN KODU]],'YMKODLARI '!$A$1:$K$348,5,0)," ")</f>
        <v xml:space="preserve"> </v>
      </c>
      <c r="S563" s="66" t="str">
        <f>IFERROR(VLOOKUP(Tablo5[[#This Row],[ÜRÜN KODU]],'YMKODLARI '!$A$1:$K$348,6,0)," ")</f>
        <v xml:space="preserve"> </v>
      </c>
      <c r="T563" s="63" t="str">
        <f>IFERROR(Tablo5[[#This Row],[YOLLUK HARİÇ BASKI GRAMI]]/Tablo5[[#This Row],[KALIP GÖZ ADEDİ]]," ")</f>
        <v xml:space="preserve"> </v>
      </c>
      <c r="U563" s="63" t="str">
        <f t="shared" si="58"/>
        <v xml:space="preserve"> </v>
      </c>
      <c r="V563" s="63"/>
      <c r="W563" s="63" t="str">
        <f t="shared" si="57"/>
        <v xml:space="preserve"> </v>
      </c>
      <c r="X563" s="13">
        <f t="shared" si="59"/>
        <v>24</v>
      </c>
      <c r="Y563" s="14">
        <f t="shared" si="60"/>
        <v>0</v>
      </c>
      <c r="Z563" s="63" t="str">
        <f t="shared" si="61"/>
        <v xml:space="preserve"> </v>
      </c>
      <c r="AA563" s="63" t="str">
        <f t="shared" si="62"/>
        <v xml:space="preserve"> </v>
      </c>
    </row>
    <row r="564" spans="2:27">
      <c r="B564" s="63"/>
      <c r="C564" s="10" t="str">
        <f>IFERROR(VLOOKUP(Tablo5[[#This Row],[ÜRÜN KODU]],'YMKODLARI '!$A$1:$K$348,2,0)," ")</f>
        <v xml:space="preserve"> </v>
      </c>
      <c r="E564" s="63"/>
      <c r="H564" s="66" t="str">
        <f>IFERROR(VLOOKUP(Tablo5[[#This Row],[ÜRÜN KODU]],'YMKODLARI '!$A$1:$K$348,3,0)," ")</f>
        <v xml:space="preserve"> </v>
      </c>
      <c r="I564" s="66" t="str">
        <f>IFERROR(VLOOKUP(Tablo5[[#This Row],[ÜRÜN KODU]],'YMKODLARI '!$A$1:$K$348,4,0)," ")</f>
        <v xml:space="preserve"> </v>
      </c>
      <c r="J564" s="63"/>
      <c r="K564" s="66" t="str">
        <f>IFERROR(VLOOKUP(Tablo5[[#This Row],[ÜRÜN KODU]],'YMKODLARI '!$A$1:$K$348,9,0)," ")</f>
        <v xml:space="preserve"> </v>
      </c>
      <c r="L564" s="63" t="str">
        <f>IFERROR(VLOOKUP(Tablo5[[#This Row],[BOYA KODU]],Tablo14[#All],4,0)," ")</f>
        <v xml:space="preserve"> </v>
      </c>
      <c r="M564" s="63" t="str">
        <f>IFERROR(VLOOKUP(Tablo5[[#This Row],[BOYA KODU]],Tablo14[#All],6,0)," ")</f>
        <v xml:space="preserve"> </v>
      </c>
      <c r="N564" s="63" t="str">
        <f t="shared" si="56"/>
        <v xml:space="preserve"> </v>
      </c>
      <c r="O564" s="66" t="str">
        <f>IFERROR(VLOOKUP(Tablo5[[#This Row],[ÜRÜN KODU]],'YMKODLARI '!$A$1:$K$348,8,0)," ")</f>
        <v xml:space="preserve"> </v>
      </c>
      <c r="P564" s="63" t="str">
        <f>IFERROR(VLOOKUP(Tablo5[[#This Row],[HAMMADDE KODU]],Tablo1[#All],3,0)," ")</f>
        <v xml:space="preserve"> </v>
      </c>
      <c r="Q564" s="63" t="str">
        <f>IFERROR(VLOOKUP(Tablo5[[#This Row],[HAMMADDE KODU]],Tablo1[#All],4,0)," ")</f>
        <v xml:space="preserve"> </v>
      </c>
      <c r="R564" s="66" t="str">
        <f>IFERROR(VLOOKUP(Tablo5[[#This Row],[ÜRÜN KODU]],'YMKODLARI '!$A$1:$K$348,5,0)," ")</f>
        <v xml:space="preserve"> </v>
      </c>
      <c r="S564" s="66" t="str">
        <f>IFERROR(VLOOKUP(Tablo5[[#This Row],[ÜRÜN KODU]],'YMKODLARI '!$A$1:$K$348,6,0)," ")</f>
        <v xml:space="preserve"> </v>
      </c>
      <c r="T564" s="63" t="str">
        <f>IFERROR(Tablo5[[#This Row],[YOLLUK HARİÇ BASKI GRAMI]]/Tablo5[[#This Row],[KALIP GÖZ ADEDİ]]," ")</f>
        <v xml:space="preserve"> </v>
      </c>
      <c r="U564" s="63" t="str">
        <f t="shared" si="58"/>
        <v xml:space="preserve"> </v>
      </c>
      <c r="V564" s="63"/>
      <c r="W564" s="63" t="str">
        <f t="shared" si="57"/>
        <v xml:space="preserve"> </v>
      </c>
      <c r="X564" s="13">
        <f t="shared" si="59"/>
        <v>24</v>
      </c>
      <c r="Y564" s="14">
        <f t="shared" si="60"/>
        <v>0</v>
      </c>
      <c r="Z564" s="63" t="str">
        <f t="shared" si="61"/>
        <v xml:space="preserve"> </v>
      </c>
      <c r="AA564" s="63" t="str">
        <f t="shared" si="62"/>
        <v xml:space="preserve"> </v>
      </c>
    </row>
    <row r="565" spans="2:27">
      <c r="B565" s="63"/>
      <c r="C565" s="10" t="str">
        <f>IFERROR(VLOOKUP(Tablo5[[#This Row],[ÜRÜN KODU]],'YMKODLARI '!$A$1:$K$348,2,0)," ")</f>
        <v xml:space="preserve"> </v>
      </c>
      <c r="E565" s="63"/>
      <c r="H565" s="66" t="str">
        <f>IFERROR(VLOOKUP(Tablo5[[#This Row],[ÜRÜN KODU]],'YMKODLARI '!$A$1:$K$348,3,0)," ")</f>
        <v xml:space="preserve"> </v>
      </c>
      <c r="I565" s="66" t="str">
        <f>IFERROR(VLOOKUP(Tablo5[[#This Row],[ÜRÜN KODU]],'YMKODLARI '!$A$1:$K$348,4,0)," ")</f>
        <v xml:space="preserve"> </v>
      </c>
      <c r="J565" s="63"/>
      <c r="K565" s="66" t="str">
        <f>IFERROR(VLOOKUP(Tablo5[[#This Row],[ÜRÜN KODU]],'YMKODLARI '!$A$1:$K$348,9,0)," ")</f>
        <v xml:space="preserve"> </v>
      </c>
      <c r="L565" s="63" t="str">
        <f>IFERROR(VLOOKUP(Tablo5[[#This Row],[BOYA KODU]],Tablo14[#All],4,0)," ")</f>
        <v xml:space="preserve"> </v>
      </c>
      <c r="M565" s="63" t="str">
        <f>IFERROR(VLOOKUP(Tablo5[[#This Row],[BOYA KODU]],Tablo14[#All],6,0)," ")</f>
        <v xml:space="preserve"> </v>
      </c>
      <c r="N565" s="63" t="str">
        <f t="shared" si="56"/>
        <v xml:space="preserve"> </v>
      </c>
      <c r="O565" s="66" t="str">
        <f>IFERROR(VLOOKUP(Tablo5[[#This Row],[ÜRÜN KODU]],'YMKODLARI '!$A$1:$K$348,8,0)," ")</f>
        <v xml:space="preserve"> </v>
      </c>
      <c r="P565" s="63" t="str">
        <f>IFERROR(VLOOKUP(Tablo5[[#This Row],[HAMMADDE KODU]],Tablo1[#All],3,0)," ")</f>
        <v xml:space="preserve"> </v>
      </c>
      <c r="Q565" s="63" t="str">
        <f>IFERROR(VLOOKUP(Tablo5[[#This Row],[HAMMADDE KODU]],Tablo1[#All],4,0)," ")</f>
        <v xml:space="preserve"> </v>
      </c>
      <c r="R565" s="66" t="str">
        <f>IFERROR(VLOOKUP(Tablo5[[#This Row],[ÜRÜN KODU]],'YMKODLARI '!$A$1:$K$348,5,0)," ")</f>
        <v xml:space="preserve"> </v>
      </c>
      <c r="S565" s="66" t="str">
        <f>IFERROR(VLOOKUP(Tablo5[[#This Row],[ÜRÜN KODU]],'YMKODLARI '!$A$1:$K$348,6,0)," ")</f>
        <v xml:space="preserve"> </v>
      </c>
      <c r="T565" s="63" t="str">
        <f>IFERROR(Tablo5[[#This Row],[YOLLUK HARİÇ BASKI GRAMI]]/Tablo5[[#This Row],[KALIP GÖZ ADEDİ]]," ")</f>
        <v xml:space="preserve"> </v>
      </c>
      <c r="U565" s="63" t="str">
        <f t="shared" si="58"/>
        <v xml:space="preserve"> </v>
      </c>
      <c r="V565" s="63"/>
      <c r="W565" s="63" t="str">
        <f t="shared" si="57"/>
        <v xml:space="preserve"> </v>
      </c>
      <c r="X565" s="13">
        <f t="shared" si="59"/>
        <v>24</v>
      </c>
      <c r="Y565" s="14">
        <f t="shared" si="60"/>
        <v>0</v>
      </c>
      <c r="Z565" s="63" t="str">
        <f t="shared" si="61"/>
        <v xml:space="preserve"> </v>
      </c>
      <c r="AA565" s="63" t="str">
        <f t="shared" si="62"/>
        <v xml:space="preserve"> </v>
      </c>
    </row>
    <row r="566" spans="2:27">
      <c r="B566" s="63"/>
      <c r="C566" s="10" t="str">
        <f>IFERROR(VLOOKUP(Tablo5[[#This Row],[ÜRÜN KODU]],'YMKODLARI '!$A$1:$K$348,2,0)," ")</f>
        <v xml:space="preserve"> </v>
      </c>
      <c r="E566" s="63"/>
      <c r="H566" s="66" t="str">
        <f>IFERROR(VLOOKUP(Tablo5[[#This Row],[ÜRÜN KODU]],'YMKODLARI '!$A$1:$K$348,3,0)," ")</f>
        <v xml:space="preserve"> </v>
      </c>
      <c r="I566" s="66" t="str">
        <f>IFERROR(VLOOKUP(Tablo5[[#This Row],[ÜRÜN KODU]],'YMKODLARI '!$A$1:$K$348,4,0)," ")</f>
        <v xml:space="preserve"> </v>
      </c>
      <c r="J566" s="63"/>
      <c r="K566" s="66" t="str">
        <f>IFERROR(VLOOKUP(Tablo5[[#This Row],[ÜRÜN KODU]],'YMKODLARI '!$A$1:$K$348,9,0)," ")</f>
        <v xml:space="preserve"> </v>
      </c>
      <c r="L566" s="63" t="str">
        <f>IFERROR(VLOOKUP(Tablo5[[#This Row],[BOYA KODU]],Tablo14[#All],4,0)," ")</f>
        <v xml:space="preserve"> </v>
      </c>
      <c r="M566" s="63" t="str">
        <f>IFERROR(VLOOKUP(Tablo5[[#This Row],[BOYA KODU]],Tablo14[#All],6,0)," ")</f>
        <v xml:space="preserve"> </v>
      </c>
      <c r="N566" s="63" t="str">
        <f t="shared" si="56"/>
        <v xml:space="preserve"> </v>
      </c>
      <c r="O566" s="66" t="str">
        <f>IFERROR(VLOOKUP(Tablo5[[#This Row],[ÜRÜN KODU]],'YMKODLARI '!$A$1:$K$348,8,0)," ")</f>
        <v xml:space="preserve"> </v>
      </c>
      <c r="P566" s="63" t="str">
        <f>IFERROR(VLOOKUP(Tablo5[[#This Row],[HAMMADDE KODU]],Tablo1[#All],3,0)," ")</f>
        <v xml:space="preserve"> </v>
      </c>
      <c r="Q566" s="63" t="str">
        <f>IFERROR(VLOOKUP(Tablo5[[#This Row],[HAMMADDE KODU]],Tablo1[#All],4,0)," ")</f>
        <v xml:space="preserve"> </v>
      </c>
      <c r="R566" s="66" t="str">
        <f>IFERROR(VLOOKUP(Tablo5[[#This Row],[ÜRÜN KODU]],'YMKODLARI '!$A$1:$K$348,5,0)," ")</f>
        <v xml:space="preserve"> </v>
      </c>
      <c r="S566" s="66" t="str">
        <f>IFERROR(VLOOKUP(Tablo5[[#This Row],[ÜRÜN KODU]],'YMKODLARI '!$A$1:$K$348,6,0)," ")</f>
        <v xml:space="preserve"> </v>
      </c>
      <c r="T566" s="63" t="str">
        <f>IFERROR(Tablo5[[#This Row],[YOLLUK HARİÇ BASKI GRAMI]]/Tablo5[[#This Row],[KALIP GÖZ ADEDİ]]," ")</f>
        <v xml:space="preserve"> </v>
      </c>
      <c r="U566" s="63" t="str">
        <f t="shared" si="58"/>
        <v xml:space="preserve"> </v>
      </c>
      <c r="V566" s="63"/>
      <c r="W566" s="63" t="str">
        <f t="shared" si="57"/>
        <v xml:space="preserve"> </v>
      </c>
      <c r="X566" s="13">
        <f t="shared" si="59"/>
        <v>24</v>
      </c>
      <c r="Y566" s="14">
        <f t="shared" si="60"/>
        <v>0</v>
      </c>
      <c r="Z566" s="63" t="str">
        <f t="shared" si="61"/>
        <v xml:space="preserve"> </v>
      </c>
      <c r="AA566" s="63" t="str">
        <f t="shared" si="62"/>
        <v xml:space="preserve"> </v>
      </c>
    </row>
    <row r="567" spans="2:27">
      <c r="B567" s="63"/>
      <c r="C567" s="10" t="str">
        <f>IFERROR(VLOOKUP(Tablo5[[#This Row],[ÜRÜN KODU]],'YMKODLARI '!$A$1:$K$348,2,0)," ")</f>
        <v xml:space="preserve"> </v>
      </c>
      <c r="E567" s="63"/>
      <c r="H567" s="66" t="str">
        <f>IFERROR(VLOOKUP(Tablo5[[#This Row],[ÜRÜN KODU]],'YMKODLARI '!$A$1:$K$348,3,0)," ")</f>
        <v xml:space="preserve"> </v>
      </c>
      <c r="I567" s="66" t="str">
        <f>IFERROR(VLOOKUP(Tablo5[[#This Row],[ÜRÜN KODU]],'YMKODLARI '!$A$1:$K$348,4,0)," ")</f>
        <v xml:space="preserve"> </v>
      </c>
      <c r="J567" s="63"/>
      <c r="K567" s="66" t="str">
        <f>IFERROR(VLOOKUP(Tablo5[[#This Row],[ÜRÜN KODU]],'YMKODLARI '!$A$1:$K$348,9,0)," ")</f>
        <v xml:space="preserve"> </v>
      </c>
      <c r="L567" s="63" t="str">
        <f>IFERROR(VLOOKUP(Tablo5[[#This Row],[BOYA KODU]],Tablo14[#All],4,0)," ")</f>
        <v xml:space="preserve"> </v>
      </c>
      <c r="M567" s="63" t="str">
        <f>IFERROR(VLOOKUP(Tablo5[[#This Row],[BOYA KODU]],Tablo14[#All],6,0)," ")</f>
        <v xml:space="preserve"> </v>
      </c>
      <c r="N567" s="63" t="str">
        <f t="shared" si="56"/>
        <v xml:space="preserve"> </v>
      </c>
      <c r="O567" s="66" t="str">
        <f>IFERROR(VLOOKUP(Tablo5[[#This Row],[ÜRÜN KODU]],'YMKODLARI '!$A$1:$K$348,8,0)," ")</f>
        <v xml:space="preserve"> </v>
      </c>
      <c r="P567" s="63" t="str">
        <f>IFERROR(VLOOKUP(Tablo5[[#This Row],[HAMMADDE KODU]],Tablo1[#All],3,0)," ")</f>
        <v xml:space="preserve"> </v>
      </c>
      <c r="Q567" s="63" t="str">
        <f>IFERROR(VLOOKUP(Tablo5[[#This Row],[HAMMADDE KODU]],Tablo1[#All],4,0)," ")</f>
        <v xml:space="preserve"> </v>
      </c>
      <c r="R567" s="66" t="str">
        <f>IFERROR(VLOOKUP(Tablo5[[#This Row],[ÜRÜN KODU]],'YMKODLARI '!$A$1:$K$348,5,0)," ")</f>
        <v xml:space="preserve"> </v>
      </c>
      <c r="S567" s="66" t="str">
        <f>IFERROR(VLOOKUP(Tablo5[[#This Row],[ÜRÜN KODU]],'YMKODLARI '!$A$1:$K$348,6,0)," ")</f>
        <v xml:space="preserve"> </v>
      </c>
      <c r="T567" s="63" t="str">
        <f>IFERROR(Tablo5[[#This Row],[YOLLUK HARİÇ BASKI GRAMI]]/Tablo5[[#This Row],[KALIP GÖZ ADEDİ]]," ")</f>
        <v xml:space="preserve"> </v>
      </c>
      <c r="U567" s="63" t="str">
        <f t="shared" si="58"/>
        <v xml:space="preserve"> </v>
      </c>
      <c r="V567" s="63"/>
      <c r="W567" s="63" t="str">
        <f t="shared" si="57"/>
        <v xml:space="preserve"> </v>
      </c>
      <c r="X567" s="13">
        <f t="shared" si="59"/>
        <v>24</v>
      </c>
      <c r="Y567" s="14">
        <f t="shared" si="60"/>
        <v>0</v>
      </c>
      <c r="Z567" s="63" t="str">
        <f t="shared" si="61"/>
        <v xml:space="preserve"> </v>
      </c>
      <c r="AA567" s="63" t="str">
        <f t="shared" si="62"/>
        <v xml:space="preserve"> </v>
      </c>
    </row>
    <row r="568" spans="2:27">
      <c r="B568" s="63"/>
      <c r="C568" s="10" t="str">
        <f>IFERROR(VLOOKUP(Tablo5[[#This Row],[ÜRÜN KODU]],'YMKODLARI '!$A$1:$K$348,2,0)," ")</f>
        <v xml:space="preserve"> </v>
      </c>
      <c r="E568" s="63"/>
      <c r="H568" s="66" t="str">
        <f>IFERROR(VLOOKUP(Tablo5[[#This Row],[ÜRÜN KODU]],'YMKODLARI '!$A$1:$K$348,3,0)," ")</f>
        <v xml:space="preserve"> </v>
      </c>
      <c r="I568" s="66" t="str">
        <f>IFERROR(VLOOKUP(Tablo5[[#This Row],[ÜRÜN KODU]],'YMKODLARI '!$A$1:$K$348,4,0)," ")</f>
        <v xml:space="preserve"> </v>
      </c>
      <c r="J568" s="63"/>
      <c r="K568" s="66" t="str">
        <f>IFERROR(VLOOKUP(Tablo5[[#This Row],[ÜRÜN KODU]],'YMKODLARI '!$A$1:$K$348,9,0)," ")</f>
        <v xml:space="preserve"> </v>
      </c>
      <c r="L568" s="63" t="str">
        <f>IFERROR(VLOOKUP(Tablo5[[#This Row],[BOYA KODU]],Tablo14[#All],4,0)," ")</f>
        <v xml:space="preserve"> </v>
      </c>
      <c r="M568" s="63" t="str">
        <f>IFERROR(VLOOKUP(Tablo5[[#This Row],[BOYA KODU]],Tablo14[#All],6,0)," ")</f>
        <v xml:space="preserve"> </v>
      </c>
      <c r="N568" s="63" t="str">
        <f t="shared" si="56"/>
        <v xml:space="preserve"> </v>
      </c>
      <c r="O568" s="66" t="str">
        <f>IFERROR(VLOOKUP(Tablo5[[#This Row],[ÜRÜN KODU]],'YMKODLARI '!$A$1:$K$348,8,0)," ")</f>
        <v xml:space="preserve"> </v>
      </c>
      <c r="P568" s="63" t="str">
        <f>IFERROR(VLOOKUP(Tablo5[[#This Row],[HAMMADDE KODU]],Tablo1[#All],3,0)," ")</f>
        <v xml:space="preserve"> </v>
      </c>
      <c r="Q568" s="63" t="str">
        <f>IFERROR(VLOOKUP(Tablo5[[#This Row],[HAMMADDE KODU]],Tablo1[#All],4,0)," ")</f>
        <v xml:space="preserve"> </v>
      </c>
      <c r="R568" s="66" t="str">
        <f>IFERROR(VLOOKUP(Tablo5[[#This Row],[ÜRÜN KODU]],'YMKODLARI '!$A$1:$K$348,5,0)," ")</f>
        <v xml:space="preserve"> </v>
      </c>
      <c r="S568" s="66" t="str">
        <f>IFERROR(VLOOKUP(Tablo5[[#This Row],[ÜRÜN KODU]],'YMKODLARI '!$A$1:$K$348,6,0)," ")</f>
        <v xml:space="preserve"> </v>
      </c>
      <c r="T568" s="63" t="str">
        <f>IFERROR(Tablo5[[#This Row],[YOLLUK HARİÇ BASKI GRAMI]]/Tablo5[[#This Row],[KALIP GÖZ ADEDİ]]," ")</f>
        <v xml:space="preserve"> </v>
      </c>
      <c r="U568" s="63" t="str">
        <f t="shared" si="58"/>
        <v xml:space="preserve"> </v>
      </c>
      <c r="V568" s="63"/>
      <c r="W568" s="63" t="str">
        <f t="shared" si="57"/>
        <v xml:space="preserve"> </v>
      </c>
      <c r="X568" s="13">
        <f t="shared" si="59"/>
        <v>24</v>
      </c>
      <c r="Y568" s="14">
        <f t="shared" si="60"/>
        <v>0</v>
      </c>
      <c r="Z568" s="63" t="str">
        <f t="shared" si="61"/>
        <v xml:space="preserve"> </v>
      </c>
      <c r="AA568" s="63" t="str">
        <f t="shared" si="62"/>
        <v xml:space="preserve"> </v>
      </c>
    </row>
    <row r="569" spans="2:27">
      <c r="B569" s="63"/>
      <c r="C569" s="10" t="str">
        <f>IFERROR(VLOOKUP(Tablo5[[#This Row],[ÜRÜN KODU]],'YMKODLARI '!$A$1:$K$348,2,0)," ")</f>
        <v xml:space="preserve"> </v>
      </c>
      <c r="E569" s="63"/>
      <c r="H569" s="66" t="str">
        <f>IFERROR(VLOOKUP(Tablo5[[#This Row],[ÜRÜN KODU]],'YMKODLARI '!$A$1:$K$348,3,0)," ")</f>
        <v xml:space="preserve"> </v>
      </c>
      <c r="I569" s="66" t="str">
        <f>IFERROR(VLOOKUP(Tablo5[[#This Row],[ÜRÜN KODU]],'YMKODLARI '!$A$1:$K$348,4,0)," ")</f>
        <v xml:space="preserve"> </v>
      </c>
      <c r="J569" s="63"/>
      <c r="K569" s="66" t="str">
        <f>IFERROR(VLOOKUP(Tablo5[[#This Row],[ÜRÜN KODU]],'YMKODLARI '!$A$1:$K$348,9,0)," ")</f>
        <v xml:space="preserve"> </v>
      </c>
      <c r="L569" s="63" t="str">
        <f>IFERROR(VLOOKUP(Tablo5[[#This Row],[BOYA KODU]],Tablo14[#All],4,0)," ")</f>
        <v xml:space="preserve"> </v>
      </c>
      <c r="M569" s="63" t="str">
        <f>IFERROR(VLOOKUP(Tablo5[[#This Row],[BOYA KODU]],Tablo14[#All],6,0)," ")</f>
        <v xml:space="preserve"> </v>
      </c>
      <c r="N569" s="63" t="str">
        <f t="shared" si="56"/>
        <v xml:space="preserve"> </v>
      </c>
      <c r="O569" s="66" t="str">
        <f>IFERROR(VLOOKUP(Tablo5[[#This Row],[ÜRÜN KODU]],'YMKODLARI '!$A$1:$K$348,8,0)," ")</f>
        <v xml:space="preserve"> </v>
      </c>
      <c r="P569" s="63" t="str">
        <f>IFERROR(VLOOKUP(Tablo5[[#This Row],[HAMMADDE KODU]],Tablo1[#All],3,0)," ")</f>
        <v xml:space="preserve"> </v>
      </c>
      <c r="Q569" s="63" t="str">
        <f>IFERROR(VLOOKUP(Tablo5[[#This Row],[HAMMADDE KODU]],Tablo1[#All],4,0)," ")</f>
        <v xml:space="preserve"> </v>
      </c>
      <c r="R569" s="66" t="str">
        <f>IFERROR(VLOOKUP(Tablo5[[#This Row],[ÜRÜN KODU]],'YMKODLARI '!$A$1:$K$348,5,0)," ")</f>
        <v xml:space="preserve"> </v>
      </c>
      <c r="S569" s="66" t="str">
        <f>IFERROR(VLOOKUP(Tablo5[[#This Row],[ÜRÜN KODU]],'YMKODLARI '!$A$1:$K$348,6,0)," ")</f>
        <v xml:space="preserve"> </v>
      </c>
      <c r="T569" s="63" t="str">
        <f>IFERROR(Tablo5[[#This Row],[YOLLUK HARİÇ BASKI GRAMI]]/Tablo5[[#This Row],[KALIP GÖZ ADEDİ]]," ")</f>
        <v xml:space="preserve"> </v>
      </c>
      <c r="U569" s="63" t="str">
        <f t="shared" si="58"/>
        <v xml:space="preserve"> </v>
      </c>
      <c r="V569" s="63"/>
      <c r="W569" s="63" t="str">
        <f t="shared" si="57"/>
        <v xml:space="preserve"> </v>
      </c>
      <c r="X569" s="13">
        <f t="shared" si="59"/>
        <v>24</v>
      </c>
      <c r="Y569" s="14">
        <f t="shared" si="60"/>
        <v>0</v>
      </c>
      <c r="Z569" s="63" t="str">
        <f t="shared" si="61"/>
        <v xml:space="preserve"> </v>
      </c>
      <c r="AA569" s="63" t="str">
        <f t="shared" si="62"/>
        <v xml:space="preserve"> </v>
      </c>
    </row>
    <row r="570" spans="2:27">
      <c r="B570" s="63"/>
      <c r="C570" s="10" t="str">
        <f>IFERROR(VLOOKUP(Tablo5[[#This Row],[ÜRÜN KODU]],'YMKODLARI '!$A$1:$K$348,2,0)," ")</f>
        <v xml:space="preserve"> </v>
      </c>
      <c r="E570" s="63"/>
      <c r="H570" s="66" t="str">
        <f>IFERROR(VLOOKUP(Tablo5[[#This Row],[ÜRÜN KODU]],'YMKODLARI '!$A$1:$K$348,3,0)," ")</f>
        <v xml:space="preserve"> </v>
      </c>
      <c r="I570" s="66" t="str">
        <f>IFERROR(VLOOKUP(Tablo5[[#This Row],[ÜRÜN KODU]],'YMKODLARI '!$A$1:$K$348,4,0)," ")</f>
        <v xml:space="preserve"> </v>
      </c>
      <c r="J570" s="63"/>
      <c r="K570" s="66" t="str">
        <f>IFERROR(VLOOKUP(Tablo5[[#This Row],[ÜRÜN KODU]],'YMKODLARI '!$A$1:$K$348,9,0)," ")</f>
        <v xml:space="preserve"> </v>
      </c>
      <c r="L570" s="63" t="str">
        <f>IFERROR(VLOOKUP(Tablo5[[#This Row],[BOYA KODU]],Tablo14[#All],4,0)," ")</f>
        <v xml:space="preserve"> </v>
      </c>
      <c r="M570" s="63" t="str">
        <f>IFERROR(VLOOKUP(Tablo5[[#This Row],[BOYA KODU]],Tablo14[#All],6,0)," ")</f>
        <v xml:space="preserve"> </v>
      </c>
      <c r="N570" s="63" t="str">
        <f t="shared" si="56"/>
        <v xml:space="preserve"> </v>
      </c>
      <c r="O570" s="66" t="str">
        <f>IFERROR(VLOOKUP(Tablo5[[#This Row],[ÜRÜN KODU]],'YMKODLARI '!$A$1:$K$348,8,0)," ")</f>
        <v xml:space="preserve"> </v>
      </c>
      <c r="P570" s="63" t="str">
        <f>IFERROR(VLOOKUP(Tablo5[[#This Row],[HAMMADDE KODU]],Tablo1[#All],3,0)," ")</f>
        <v xml:space="preserve"> </v>
      </c>
      <c r="Q570" s="63" t="str">
        <f>IFERROR(VLOOKUP(Tablo5[[#This Row],[HAMMADDE KODU]],Tablo1[#All],4,0)," ")</f>
        <v xml:space="preserve"> </v>
      </c>
      <c r="R570" s="66" t="str">
        <f>IFERROR(VLOOKUP(Tablo5[[#This Row],[ÜRÜN KODU]],'YMKODLARI '!$A$1:$K$348,5,0)," ")</f>
        <v xml:space="preserve"> </v>
      </c>
      <c r="S570" s="66" t="str">
        <f>IFERROR(VLOOKUP(Tablo5[[#This Row],[ÜRÜN KODU]],'YMKODLARI '!$A$1:$K$348,6,0)," ")</f>
        <v xml:space="preserve"> </v>
      </c>
      <c r="T570" s="63" t="str">
        <f>IFERROR(Tablo5[[#This Row],[YOLLUK HARİÇ BASKI GRAMI]]/Tablo5[[#This Row],[KALIP GÖZ ADEDİ]]," ")</f>
        <v xml:space="preserve"> </v>
      </c>
      <c r="U570" s="63" t="str">
        <f t="shared" si="58"/>
        <v xml:space="preserve"> </v>
      </c>
      <c r="V570" s="63"/>
      <c r="W570" s="63" t="str">
        <f t="shared" si="57"/>
        <v xml:space="preserve"> </v>
      </c>
      <c r="X570" s="13">
        <f t="shared" si="59"/>
        <v>24</v>
      </c>
      <c r="Y570" s="14">
        <f t="shared" si="60"/>
        <v>0</v>
      </c>
      <c r="Z570" s="63" t="str">
        <f t="shared" si="61"/>
        <v xml:space="preserve"> </v>
      </c>
      <c r="AA570" s="63" t="str">
        <f t="shared" si="62"/>
        <v xml:space="preserve"> </v>
      </c>
    </row>
    <row r="571" spans="2:27">
      <c r="B571" s="63"/>
      <c r="C571" s="10" t="str">
        <f>IFERROR(VLOOKUP(Tablo5[[#This Row],[ÜRÜN KODU]],'YMKODLARI '!$A$1:$K$348,2,0)," ")</f>
        <v xml:space="preserve"> </v>
      </c>
      <c r="E571" s="63"/>
      <c r="H571" s="66" t="str">
        <f>IFERROR(VLOOKUP(Tablo5[[#This Row],[ÜRÜN KODU]],'YMKODLARI '!$A$1:$K$348,3,0)," ")</f>
        <v xml:space="preserve"> </v>
      </c>
      <c r="I571" s="66" t="str">
        <f>IFERROR(VLOOKUP(Tablo5[[#This Row],[ÜRÜN KODU]],'YMKODLARI '!$A$1:$K$348,4,0)," ")</f>
        <v xml:space="preserve"> </v>
      </c>
      <c r="J571" s="63"/>
      <c r="K571" s="66" t="str">
        <f>IFERROR(VLOOKUP(Tablo5[[#This Row],[ÜRÜN KODU]],'YMKODLARI '!$A$1:$K$348,9,0)," ")</f>
        <v xml:space="preserve"> </v>
      </c>
      <c r="L571" s="63" t="str">
        <f>IFERROR(VLOOKUP(Tablo5[[#This Row],[BOYA KODU]],Tablo14[#All],4,0)," ")</f>
        <v xml:space="preserve"> </v>
      </c>
      <c r="M571" s="63" t="str">
        <f>IFERROR(VLOOKUP(Tablo5[[#This Row],[BOYA KODU]],Tablo14[#All],6,0)," ")</f>
        <v xml:space="preserve"> </v>
      </c>
      <c r="N571" s="63" t="str">
        <f t="shared" si="56"/>
        <v xml:space="preserve"> </v>
      </c>
      <c r="O571" s="66" t="str">
        <f>IFERROR(VLOOKUP(Tablo5[[#This Row],[ÜRÜN KODU]],'YMKODLARI '!$A$1:$K$348,8,0)," ")</f>
        <v xml:space="preserve"> </v>
      </c>
      <c r="P571" s="63" t="str">
        <f>IFERROR(VLOOKUP(Tablo5[[#This Row],[HAMMADDE KODU]],Tablo1[#All],3,0)," ")</f>
        <v xml:space="preserve"> </v>
      </c>
      <c r="Q571" s="63" t="str">
        <f>IFERROR(VLOOKUP(Tablo5[[#This Row],[HAMMADDE KODU]],Tablo1[#All],4,0)," ")</f>
        <v xml:space="preserve"> </v>
      </c>
      <c r="R571" s="66" t="str">
        <f>IFERROR(VLOOKUP(Tablo5[[#This Row],[ÜRÜN KODU]],'YMKODLARI '!$A$1:$K$348,5,0)," ")</f>
        <v xml:space="preserve"> </v>
      </c>
      <c r="S571" s="66" t="str">
        <f>IFERROR(VLOOKUP(Tablo5[[#This Row],[ÜRÜN KODU]],'YMKODLARI '!$A$1:$K$348,6,0)," ")</f>
        <v xml:space="preserve"> </v>
      </c>
      <c r="T571" s="63" t="str">
        <f>IFERROR(Tablo5[[#This Row],[YOLLUK HARİÇ BASKI GRAMI]]/Tablo5[[#This Row],[KALIP GÖZ ADEDİ]]," ")</f>
        <v xml:space="preserve"> </v>
      </c>
      <c r="U571" s="63" t="str">
        <f t="shared" si="58"/>
        <v xml:space="preserve"> </v>
      </c>
      <c r="V571" s="63"/>
      <c r="W571" s="63" t="str">
        <f t="shared" si="57"/>
        <v xml:space="preserve"> </v>
      </c>
      <c r="X571" s="13">
        <f t="shared" si="59"/>
        <v>24</v>
      </c>
      <c r="Y571" s="14">
        <f t="shared" si="60"/>
        <v>0</v>
      </c>
      <c r="Z571" s="63" t="str">
        <f t="shared" si="61"/>
        <v xml:space="preserve"> </v>
      </c>
      <c r="AA571" s="63" t="str">
        <f t="shared" si="62"/>
        <v xml:space="preserve"> </v>
      </c>
    </row>
    <row r="572" spans="2:27">
      <c r="B572" s="47"/>
      <c r="C572" s="10" t="str">
        <f>IFERROR(VLOOKUP(Tablo5[[#This Row],[ÜRÜN KODU]],'YMKODLARI '!$A$1:$K$348,2,0)," ")</f>
        <v xml:space="preserve"> </v>
      </c>
      <c r="D572" s="49"/>
      <c r="E572" s="47"/>
      <c r="F572" s="50"/>
      <c r="G572" s="50"/>
      <c r="H572" s="66" t="str">
        <f>IFERROR(VLOOKUP(Tablo5[[#This Row],[ÜRÜN KODU]],'YMKODLARI '!$A$1:$K$348,3,0)," ")</f>
        <v xml:space="preserve"> </v>
      </c>
      <c r="I572" s="66" t="str">
        <f>IFERROR(VLOOKUP(Tablo5[[#This Row],[ÜRÜN KODU]],'YMKODLARI '!$A$1:$K$348,4,0)," ")</f>
        <v xml:space="preserve"> </v>
      </c>
      <c r="J572" s="47"/>
      <c r="K572" s="66" t="str">
        <f>IFERROR(VLOOKUP(Tablo5[[#This Row],[ÜRÜN KODU]],'YMKODLARI '!$A$1:$K$348,9,0)," ")</f>
        <v xml:space="preserve"> </v>
      </c>
      <c r="L572" s="47" t="str">
        <f>IFERROR(VLOOKUP(Tablo5[[#This Row],[BOYA KODU]],Tablo14[#All],4,0)," ")</f>
        <v xml:space="preserve"> </v>
      </c>
      <c r="M572" s="47" t="str">
        <f>IFERROR(VLOOKUP(Tablo5[[#This Row],[BOYA KODU]],Tablo14[#All],6,0)," ")</f>
        <v xml:space="preserve"> </v>
      </c>
      <c r="N572" s="47" t="str">
        <f>IFERROR((J572*R572)*M572," ")</f>
        <v xml:space="preserve"> </v>
      </c>
      <c r="O572" s="66" t="str">
        <f>IFERROR(VLOOKUP(Tablo5[[#This Row],[ÜRÜN KODU]],'YMKODLARI '!$A$1:$K$348,8,0)," ")</f>
        <v xml:space="preserve"> </v>
      </c>
      <c r="P572" s="47" t="str">
        <f>IFERROR(VLOOKUP(Tablo5[[#This Row],[HAMMADDE KODU]],Tablo1[#All],3,0)," ")</f>
        <v xml:space="preserve"> </v>
      </c>
      <c r="Q572" s="47" t="str">
        <f>IFERROR(VLOOKUP(Tablo5[[#This Row],[HAMMADDE KODU]],Tablo1[#All],4,0)," ")</f>
        <v xml:space="preserve"> </v>
      </c>
      <c r="R572" s="66" t="str">
        <f>IFERROR(VLOOKUP(Tablo5[[#This Row],[ÜRÜN KODU]],'YMKODLARI '!$A$1:$K$348,5,0)," ")</f>
        <v xml:space="preserve"> </v>
      </c>
      <c r="S572" s="66" t="str">
        <f>IFERROR(VLOOKUP(Tablo5[[#This Row],[ÜRÜN KODU]],'YMKODLARI '!$A$1:$K$348,6,0)," ")</f>
        <v xml:space="preserve"> </v>
      </c>
      <c r="T572" s="47" t="str">
        <f>IFERROR(Tablo5[[#This Row],[YOLLUK HARİÇ BASKI GRAMI]]/Tablo5[[#This Row],[KALIP GÖZ ADEDİ]]," ")</f>
        <v xml:space="preserve"> </v>
      </c>
      <c r="U572" s="47" t="str">
        <f>IFERROR(R572-S572," ")</f>
        <v xml:space="preserve"> </v>
      </c>
      <c r="V572" s="47"/>
      <c r="W572" s="47" t="str">
        <f>IFERROR(V572+(S572*J572) /1000," ")</f>
        <v xml:space="preserve"> </v>
      </c>
      <c r="X572" s="50">
        <f>IFERROR(24-(F572-G572)," ")</f>
        <v>24</v>
      </c>
      <c r="Y572" s="51">
        <f>IFERROR((X572-INT(X572))*24," ")</f>
        <v>0</v>
      </c>
      <c r="Z572" s="47" t="str">
        <f>IFERROR(I572*J572/3600," ")</f>
        <v xml:space="preserve"> </v>
      </c>
      <c r="AA572" s="47" t="str">
        <f>IFERROR(J572*H572," " )</f>
        <v xml:space="preserve"> </v>
      </c>
    </row>
  </sheetData>
  <sheetProtection selectLockedCells="1"/>
  <protectedRanges>
    <protectedRange sqref="J1:J1048576 V1:V1048576 D573:G1048576 E131:G137 E138 D131:D572 F138:G572 D1:G130" name="girdiler"/>
    <protectedRange sqref="B2:B1715" name="ürün kodu"/>
  </protectedRanges>
  <dataValidations count="4">
    <dataValidation allowBlank="1" showInputMessage="1" showErrorMessage="1" errorTitle="HATALI  GİRİŞ" error="LÜTFEN YARI MAMÜL KODUNU DOĞRU GİRİNİZ..." sqref="B16:B26"/>
    <dataValidation type="date" allowBlank="1" showInputMessage="1" showErrorMessage="1" errorTitle="HATALI GİRİŞ" error="TARİH SADECE ARALIK AYINA AİT OLMALI !!!!_x000a_" sqref="D9:D25">
      <formula1>43831</formula1>
      <formula2>43861</formula2>
    </dataValidation>
    <dataValidation type="textLength" allowBlank="1" showInputMessage="1" showErrorMessage="1" errorTitle="HATALI  GİRİŞ" error="LÜTFEN YARI MAMÜL KODUNU DOĞRU GİRİNİZ..." sqref="B27:B31">
      <formula1>5</formula1>
      <formula2>5</formula2>
    </dataValidation>
    <dataValidation showInputMessage="1" showErrorMessage="1" errorTitle="HATALI GİRİŞ" error="TARİH SADECE ARALIK AYINA AİT OLMALI !!!!_x000a_" sqref="D8"/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Sayfa16"/>
  <dimension ref="A1:G44"/>
  <sheetViews>
    <sheetView zoomScale="80" zoomScaleNormal="80" workbookViewId="0">
      <pane ySplit="1" topLeftCell="A2" activePane="bottomLeft" state="frozen"/>
      <selection activeCell="F19" sqref="F19"/>
      <selection pane="bottomLeft" activeCell="G19" sqref="G19"/>
    </sheetView>
  </sheetViews>
  <sheetFormatPr defaultRowHeight="15"/>
  <cols>
    <col min="1" max="1" width="14.85546875" style="4" customWidth="1"/>
    <col min="2" max="2" width="17" style="4" bestFit="1" customWidth="1"/>
    <col min="3" max="3" width="21.7109375" style="4" bestFit="1" customWidth="1"/>
    <col min="4" max="4" width="13" style="3" customWidth="1"/>
    <col min="5" max="5" width="14" style="3" bestFit="1" customWidth="1"/>
    <col min="6" max="6" width="13.7109375" style="3" customWidth="1"/>
    <col min="7" max="7" width="16.28515625" style="3" bestFit="1" customWidth="1"/>
    <col min="8" max="16384" width="9.140625" style="4"/>
  </cols>
  <sheetData>
    <row r="1" spans="1:7" ht="49.5" customHeight="1">
      <c r="A1" s="25" t="s">
        <v>9</v>
      </c>
      <c r="B1" s="25" t="s">
        <v>52</v>
      </c>
      <c r="C1" s="25" t="s">
        <v>157</v>
      </c>
      <c r="D1" s="45" t="s">
        <v>104</v>
      </c>
      <c r="E1" s="45" t="s">
        <v>158</v>
      </c>
      <c r="F1" s="45" t="s">
        <v>102</v>
      </c>
      <c r="G1" s="46" t="s">
        <v>159</v>
      </c>
    </row>
    <row r="2" spans="1:7" ht="24" customHeight="1">
      <c r="A2" s="10" t="s">
        <v>105</v>
      </c>
      <c r="B2" s="29" t="str">
        <f>IFERROR(VLOOKUP(Tablo413[[#All],[BOYA KODU]],Tablo14[#All],2,0)," ")</f>
        <v>2D KİMYA</v>
      </c>
      <c r="C2" s="29" t="str">
        <f>IFERROR(VLOOKUP(Tablo413[[#All],[BOYA KODU]],Tablo14[#All],3,0)," ")</f>
        <v>P.C/P.P</v>
      </c>
      <c r="D2" s="32">
        <f>IFERROR(SUMIF(Tablo211[BOYA KODU],Tablo413[[#This Row],[BOYA KODU]],Tablo211[ALINAN GR])," " )</f>
        <v>0</v>
      </c>
      <c r="E2" s="32" t="str">
        <f>IFERROR(SUMIF(Tablo14[Boya Kodu],Tablo413[[#This Row],[BOYA KODU]],#REF!)," " )</f>
        <v xml:space="preserve"> </v>
      </c>
      <c r="F2" s="32" t="e">
        <f>Tablo413[[#This Row],[ALINAN GR]]-Tablo413[[#This Row],[KULLANILAN GR]]</f>
        <v>#VALUE!</v>
      </c>
      <c r="G2" s="32" t="e">
        <f>F2/1000</f>
        <v>#VALUE!</v>
      </c>
    </row>
    <row r="3" spans="1:7" ht="24" customHeight="1">
      <c r="A3" s="10">
        <v>1290</v>
      </c>
      <c r="B3" s="29" t="str">
        <f>IFERROR(VLOOKUP(Tablo413[[#All],[BOYA KODU]],Tablo14[#All],2,0)," ")</f>
        <v>2D KİMYA</v>
      </c>
      <c r="C3" s="29" t="str">
        <f>IFERROR(VLOOKUP(Tablo413[[#All],[BOYA KODU]],Tablo14[#All],3,0)," ")</f>
        <v>P.P</v>
      </c>
      <c r="D3" s="32">
        <f>IFERROR(SUMIF(Tablo211[BOYA KODU],Tablo413[[#This Row],[BOYA KODU]],Tablo211[ALINAN GR])," " )</f>
        <v>0</v>
      </c>
      <c r="E3" s="32" t="str">
        <f>IFERROR(SUMIF(Tablo14[Boya Kodu],Tablo413[[#This Row],[BOYA KODU]],#REF!)," " )</f>
        <v xml:space="preserve"> </v>
      </c>
      <c r="F3" s="32" t="e">
        <f>Tablo413[[#This Row],[ALINAN GR]]-Tablo413[[#This Row],[KULLANILAN GR]]</f>
        <v>#VALUE!</v>
      </c>
      <c r="G3" s="32" t="e">
        <f t="shared" ref="G3:G27" si="0">F3/1000</f>
        <v>#VALUE!</v>
      </c>
    </row>
    <row r="4" spans="1:7" ht="24" customHeight="1">
      <c r="A4" s="10">
        <v>6192</v>
      </c>
      <c r="B4" s="29" t="str">
        <f>IFERROR(VLOOKUP(Tablo413[[#All],[BOYA KODU]],Tablo14[#All],2,0)," ")</f>
        <v>2D KİMYA</v>
      </c>
      <c r="C4" s="29" t="str">
        <f>IFERROR(VLOOKUP(Tablo413[[#All],[BOYA KODU]],Tablo14[#All],3,0)," ")</f>
        <v>P.C/P.P/T.P.E.</v>
      </c>
      <c r="D4" s="32">
        <f>IFERROR(SUMIF(Tablo211[BOYA KODU],Tablo413[[#This Row],[BOYA KODU]],Tablo211[ALINAN GR])," " )</f>
        <v>0</v>
      </c>
      <c r="E4" s="32" t="str">
        <f>IFERROR(SUMIF(Tablo14[Boya Kodu],Tablo413[[#This Row],[BOYA KODU]],#REF!)," " )</f>
        <v xml:space="preserve"> </v>
      </c>
      <c r="F4" s="32" t="e">
        <f>Tablo413[[#This Row],[ALINAN GR]]-Tablo413[[#This Row],[KULLANILAN GR]]</f>
        <v>#VALUE!</v>
      </c>
      <c r="G4" s="32" t="e">
        <f t="shared" si="0"/>
        <v>#VALUE!</v>
      </c>
    </row>
    <row r="5" spans="1:7" ht="24" customHeight="1">
      <c r="A5" s="10">
        <v>3409</v>
      </c>
      <c r="B5" s="29" t="str">
        <f>IFERROR(VLOOKUP(Tablo413[[#All],[BOYA KODU]],Tablo14[#All],2,0)," ")</f>
        <v>2D KİMYA</v>
      </c>
      <c r="C5" s="29" t="str">
        <f>IFERROR(VLOOKUP(Tablo413[[#All],[BOYA KODU]],Tablo14[#All],3,0)," ")</f>
        <v>P.P</v>
      </c>
      <c r="D5" s="32">
        <f>IFERROR(SUMIF(Tablo211[BOYA KODU],Tablo413[[#This Row],[BOYA KODU]],Tablo211[ALINAN GR])," " )</f>
        <v>0</v>
      </c>
      <c r="E5" s="32" t="str">
        <f>IFERROR(SUMIF(Tablo14[Boya Kodu],Tablo413[[#This Row],[BOYA KODU]],#REF!)," " )</f>
        <v xml:space="preserve"> </v>
      </c>
      <c r="F5" s="32" t="e">
        <f>Tablo413[[#This Row],[ALINAN GR]]-Tablo413[[#This Row],[KULLANILAN GR]]</f>
        <v>#VALUE!</v>
      </c>
      <c r="G5" s="32" t="e">
        <f t="shared" si="0"/>
        <v>#VALUE!</v>
      </c>
    </row>
    <row r="6" spans="1:7" ht="24" customHeight="1">
      <c r="A6" s="10">
        <v>5287</v>
      </c>
      <c r="B6" s="29" t="str">
        <f>IFERROR(VLOOKUP(Tablo413[[#All],[BOYA KODU]],Tablo14[#All],2,0)," ")</f>
        <v>2D KİMYA</v>
      </c>
      <c r="C6" s="29" t="str">
        <f>IFERROR(VLOOKUP(Tablo413[[#All],[BOYA KODU]],Tablo14[#All],3,0)," ")</f>
        <v>P.P</v>
      </c>
      <c r="D6" s="32">
        <f>IFERROR(SUMIF(Tablo211[BOYA KODU],Tablo413[[#This Row],[BOYA KODU]],Tablo211[ALINAN GR])," " )</f>
        <v>0</v>
      </c>
      <c r="E6" s="32" t="str">
        <f>IFERROR(SUMIF(Tablo14[Boya Kodu],Tablo413[[#This Row],[BOYA KODU]],#REF!)," " )</f>
        <v xml:space="preserve"> </v>
      </c>
      <c r="F6" s="32" t="e">
        <f>Tablo413[[#This Row],[ALINAN GR]]-Tablo413[[#This Row],[KULLANILAN GR]]</f>
        <v>#VALUE!</v>
      </c>
      <c r="G6" s="32" t="e">
        <f t="shared" si="0"/>
        <v>#VALUE!</v>
      </c>
    </row>
    <row r="7" spans="1:7" ht="24" customHeight="1">
      <c r="A7" s="10">
        <v>4090</v>
      </c>
      <c r="B7" s="29" t="str">
        <f>IFERROR(VLOOKUP(Tablo413[[#All],[BOYA KODU]],Tablo14[#All],2,0)," ")</f>
        <v>2D KİMYA</v>
      </c>
      <c r="C7" s="29" t="str">
        <f>IFERROR(VLOOKUP(Tablo413[[#All],[BOYA KODU]],Tablo14[#All],3,0)," ")</f>
        <v>P.P</v>
      </c>
      <c r="D7" s="32">
        <f>IFERROR(SUMIF(Tablo211[BOYA KODU],Tablo413[[#This Row],[BOYA KODU]],Tablo211[ALINAN GR])," " )</f>
        <v>0</v>
      </c>
      <c r="E7" s="32" t="str">
        <f>IFERROR(SUMIF(Tablo14[Boya Kodu],Tablo413[[#This Row],[BOYA KODU]],#REF!)," " )</f>
        <v xml:space="preserve"> </v>
      </c>
      <c r="F7" s="32" t="e">
        <f>Tablo413[[#This Row],[ALINAN GR]]-Tablo413[[#This Row],[KULLANILAN GR]]</f>
        <v>#VALUE!</v>
      </c>
      <c r="G7" s="32" t="e">
        <f t="shared" si="0"/>
        <v>#VALUE!</v>
      </c>
    </row>
    <row r="8" spans="1:7" ht="24" customHeight="1">
      <c r="A8" s="10">
        <v>3041</v>
      </c>
      <c r="B8" s="29" t="str">
        <f>IFERROR(VLOOKUP(Tablo413[[#All],[BOYA KODU]],Tablo14[#All],2,0)," ")</f>
        <v>2D KİMYA</v>
      </c>
      <c r="C8" s="29" t="str">
        <f>IFERROR(VLOOKUP(Tablo413[[#All],[BOYA KODU]],Tablo14[#All],3,0)," ")</f>
        <v>P.P</v>
      </c>
      <c r="D8" s="32">
        <f>IFERROR(SUMIF(Tablo211[BOYA KODU],Tablo413[[#This Row],[BOYA KODU]],Tablo211[ALINAN GR])," " )</f>
        <v>0</v>
      </c>
      <c r="E8" s="32" t="str">
        <f>IFERROR(SUMIF(Tablo14[Boya Kodu],Tablo413[[#This Row],[BOYA KODU]],#REF!)," " )</f>
        <v xml:space="preserve"> </v>
      </c>
      <c r="F8" s="32" t="e">
        <f>Tablo413[[#This Row],[ALINAN GR]]-Tablo413[[#This Row],[KULLANILAN GR]]</f>
        <v>#VALUE!</v>
      </c>
      <c r="G8" s="32" t="e">
        <f t="shared" si="0"/>
        <v>#VALUE!</v>
      </c>
    </row>
    <row r="9" spans="1:7" ht="24" customHeight="1">
      <c r="A9" s="10" t="s">
        <v>106</v>
      </c>
      <c r="B9" s="29" t="str">
        <f>IFERROR(VLOOKUP(Tablo413[[#All],[BOYA KODU]],Tablo14[#All],2,0)," ")</f>
        <v>2D KİMYA</v>
      </c>
      <c r="C9" s="29" t="str">
        <f>IFERROR(VLOOKUP(Tablo413[[#All],[BOYA KODU]],Tablo14[#All],3,0)," ")</f>
        <v>P.P</v>
      </c>
      <c r="D9" s="32">
        <f>IFERROR(SUMIF(Tablo211[BOYA KODU],Tablo413[[#This Row],[BOYA KODU]],Tablo211[ALINAN GR])," " )</f>
        <v>0</v>
      </c>
      <c r="E9" s="32" t="str">
        <f>IFERROR(SUMIF(Tablo14[Boya Kodu],Tablo413[[#This Row],[BOYA KODU]],#REF!)," " )</f>
        <v xml:space="preserve"> </v>
      </c>
      <c r="F9" s="32" t="e">
        <f>Tablo413[[#This Row],[ALINAN GR]]-Tablo413[[#This Row],[KULLANILAN GR]]</f>
        <v>#VALUE!</v>
      </c>
      <c r="G9" s="32" t="e">
        <f t="shared" si="0"/>
        <v>#VALUE!</v>
      </c>
    </row>
    <row r="10" spans="1:7" ht="24" customHeight="1">
      <c r="A10" s="10">
        <v>1289</v>
      </c>
      <c r="B10" s="29" t="str">
        <f>IFERROR(VLOOKUP(Tablo413[[#All],[BOYA KODU]],Tablo14[#All],2,0)," ")</f>
        <v>2D KİMYA</v>
      </c>
      <c r="C10" s="29" t="str">
        <f>IFERROR(VLOOKUP(Tablo413[[#All],[BOYA KODU]],Tablo14[#All],3,0)," ")</f>
        <v>P.C.</v>
      </c>
      <c r="D10" s="32">
        <f>IFERROR(SUMIF(Tablo211[BOYA KODU],Tablo413[[#This Row],[BOYA KODU]],Tablo211[ALINAN GR])," " )</f>
        <v>0</v>
      </c>
      <c r="E10" s="32" t="str">
        <f>IFERROR(SUMIF(Tablo14[Boya Kodu],Tablo413[[#This Row],[BOYA KODU]],#REF!)," " )</f>
        <v xml:space="preserve"> </v>
      </c>
      <c r="F10" s="32" t="e">
        <f>Tablo413[[#This Row],[ALINAN GR]]-Tablo413[[#This Row],[KULLANILAN GR]]</f>
        <v>#VALUE!</v>
      </c>
      <c r="G10" s="32" t="e">
        <f t="shared" si="0"/>
        <v>#VALUE!</v>
      </c>
    </row>
    <row r="11" spans="1:7" ht="24" customHeight="1">
      <c r="A11" s="10">
        <v>3408</v>
      </c>
      <c r="B11" s="29" t="str">
        <f>IFERROR(VLOOKUP(Tablo413[[#All],[BOYA KODU]],Tablo14[#All],2,0)," ")</f>
        <v>2D KİMYA</v>
      </c>
      <c r="C11" s="29" t="str">
        <f>IFERROR(VLOOKUP(Tablo413[[#All],[BOYA KODU]],Tablo14[#All],3,0)," ")</f>
        <v>P.C.</v>
      </c>
      <c r="D11" s="32">
        <f>IFERROR(SUMIF(Tablo211[BOYA KODU],Tablo413[[#This Row],[BOYA KODU]],Tablo211[ALINAN GR])," " )</f>
        <v>0</v>
      </c>
      <c r="E11" s="32" t="str">
        <f>IFERROR(SUMIF(Tablo14[Boya Kodu],Tablo413[[#This Row],[BOYA KODU]],#REF!)," " )</f>
        <v xml:space="preserve"> </v>
      </c>
      <c r="F11" s="32" t="e">
        <f>Tablo413[[#This Row],[ALINAN GR]]-Tablo413[[#This Row],[KULLANILAN GR]]</f>
        <v>#VALUE!</v>
      </c>
      <c r="G11" s="32" t="e">
        <f t="shared" si="0"/>
        <v>#VALUE!</v>
      </c>
    </row>
    <row r="12" spans="1:7" ht="24" customHeight="1">
      <c r="A12" s="10" t="s">
        <v>107</v>
      </c>
      <c r="B12" s="29" t="str">
        <f>IFERROR(VLOOKUP(Tablo413[[#All],[BOYA KODU]],Tablo14[#All],2,0)," ")</f>
        <v>2D KİMYA</v>
      </c>
      <c r="C12" s="29" t="str">
        <f>IFERROR(VLOOKUP(Tablo413[[#All],[BOYA KODU]],Tablo14[#All],3,0)," ")</f>
        <v>P.C.</v>
      </c>
      <c r="D12" s="32">
        <f>IFERROR(SUMIF(Tablo211[BOYA KODU],Tablo413[[#This Row],[BOYA KODU]],Tablo211[ALINAN GR])," " )</f>
        <v>0</v>
      </c>
      <c r="E12" s="32" t="str">
        <f>IFERROR(SUMIF(Tablo14[Boya Kodu],Tablo413[[#This Row],[BOYA KODU]],#REF!)," " )</f>
        <v xml:space="preserve"> </v>
      </c>
      <c r="F12" s="32" t="e">
        <f>Tablo413[[#This Row],[ALINAN GR]]-Tablo413[[#This Row],[KULLANILAN GR]]</f>
        <v>#VALUE!</v>
      </c>
      <c r="G12" s="32" t="e">
        <f t="shared" si="0"/>
        <v>#VALUE!</v>
      </c>
    </row>
    <row r="13" spans="1:7" ht="24" customHeight="1">
      <c r="A13" s="10">
        <v>4089</v>
      </c>
      <c r="B13" s="29" t="str">
        <f>IFERROR(VLOOKUP(Tablo413[[#All],[BOYA KODU]],Tablo14[#All],2,0)," ")</f>
        <v>2D KİMYA</v>
      </c>
      <c r="C13" s="29" t="str">
        <f>IFERROR(VLOOKUP(Tablo413[[#All],[BOYA KODU]],Tablo14[#All],3,0)," ")</f>
        <v>P.C.</v>
      </c>
      <c r="D13" s="32">
        <f>IFERROR(SUMIF(Tablo211[BOYA KODU],Tablo413[[#This Row],[BOYA KODU]],Tablo211[ALINAN GR])," " )</f>
        <v>0</v>
      </c>
      <c r="E13" s="32" t="str">
        <f>IFERROR(SUMIF(Tablo14[Boya Kodu],Tablo413[[#This Row],[BOYA KODU]],#REF!)," " )</f>
        <v xml:space="preserve"> </v>
      </c>
      <c r="F13" s="32" t="e">
        <f>Tablo413[[#This Row],[ALINAN GR]]-Tablo413[[#This Row],[KULLANILAN GR]]</f>
        <v>#VALUE!</v>
      </c>
      <c r="G13" s="32" t="e">
        <f t="shared" si="0"/>
        <v>#VALUE!</v>
      </c>
    </row>
    <row r="14" spans="1:7" ht="24" customHeight="1">
      <c r="A14" s="10" t="s">
        <v>108</v>
      </c>
      <c r="B14" s="29" t="str">
        <f>IFERROR(VLOOKUP(Tablo413[[#All],[BOYA KODU]],Tablo14[#All],2,0)," ")</f>
        <v>2D KİMYA</v>
      </c>
      <c r="C14" s="29" t="str">
        <f>IFERROR(VLOOKUP(Tablo413[[#All],[BOYA KODU]],Tablo14[#All],3,0)," ")</f>
        <v>P.C.</v>
      </c>
      <c r="D14" s="32">
        <f>IFERROR(SUMIF(Tablo211[BOYA KODU],Tablo413[[#This Row],[BOYA KODU]],Tablo211[ALINAN GR])," " )</f>
        <v>0</v>
      </c>
      <c r="E14" s="32" t="str">
        <f>IFERROR(SUMIF(Tablo14[Boya Kodu],Tablo413[[#This Row],[BOYA KODU]],#REF!)," " )</f>
        <v xml:space="preserve"> </v>
      </c>
      <c r="F14" s="32" t="e">
        <f>Tablo413[[#This Row],[ALINAN GR]]-Tablo413[[#This Row],[KULLANILAN GR]]</f>
        <v>#VALUE!</v>
      </c>
      <c r="G14" s="32" t="e">
        <f t="shared" si="0"/>
        <v>#VALUE!</v>
      </c>
    </row>
    <row r="15" spans="1:7" ht="24" customHeight="1">
      <c r="A15" s="10">
        <v>3332</v>
      </c>
      <c r="B15" s="29" t="str">
        <f>IFERROR(VLOOKUP(Tablo413[[#All],[BOYA KODU]],Tablo14[#All],2,0)," ")</f>
        <v>2D KİMYA</v>
      </c>
      <c r="C15" s="29" t="str">
        <f>IFERROR(VLOOKUP(Tablo413[[#All],[BOYA KODU]],Tablo14[#All],3,0)," ")</f>
        <v>P.C.</v>
      </c>
      <c r="D15" s="32">
        <f>IFERROR(SUMIF(Tablo211[BOYA KODU],Tablo413[[#This Row],[BOYA KODU]],Tablo211[ALINAN GR])," " )</f>
        <v>0</v>
      </c>
      <c r="E15" s="32" t="str">
        <f>IFERROR(SUMIF(Tablo14[Boya Kodu],Tablo413[[#This Row],[BOYA KODU]],#REF!)," " )</f>
        <v xml:space="preserve"> </v>
      </c>
      <c r="F15" s="32" t="e">
        <f>Tablo413[[#This Row],[ALINAN GR]]-Tablo413[[#This Row],[KULLANILAN GR]]</f>
        <v>#VALUE!</v>
      </c>
      <c r="G15" s="32" t="e">
        <f t="shared" si="0"/>
        <v>#VALUE!</v>
      </c>
    </row>
    <row r="16" spans="1:7" ht="24" customHeight="1">
      <c r="A16" s="10">
        <v>1045</v>
      </c>
      <c r="B16" s="29" t="str">
        <f>IFERROR(VLOOKUP(Tablo413[[#All],[BOYA KODU]],Tablo14[#All],2,0)," ")</f>
        <v>2D KİMYA</v>
      </c>
      <c r="C16" s="29" t="str">
        <f>IFERROR(VLOOKUP(Tablo413[[#All],[BOYA KODU]],Tablo14[#All],3,0)," ")</f>
        <v>P.C/P.P</v>
      </c>
      <c r="D16" s="32">
        <f>IFERROR(SUMIF(Tablo211[BOYA KODU],Tablo413[[#This Row],[BOYA KODU]],Tablo211[ALINAN GR])," " )</f>
        <v>0</v>
      </c>
      <c r="E16" s="32" t="str">
        <f>IFERROR(SUMIF(Tablo14[Boya Kodu],Tablo413[[#This Row],[BOYA KODU]],#REF!)," " )</f>
        <v xml:space="preserve"> </v>
      </c>
      <c r="F16" s="32" t="e">
        <f>Tablo413[[#This Row],[ALINAN GR]]-Tablo413[[#This Row],[KULLANILAN GR]]</f>
        <v>#VALUE!</v>
      </c>
      <c r="G16" s="32" t="e">
        <f t="shared" si="0"/>
        <v>#VALUE!</v>
      </c>
    </row>
    <row r="17" spans="1:7" ht="24" customHeight="1">
      <c r="A17" s="10" t="s">
        <v>109</v>
      </c>
      <c r="B17" s="29" t="str">
        <f>IFERROR(VLOOKUP(Tablo413[[#All],[BOYA KODU]],Tablo14[#All],2,0)," ")</f>
        <v>polytrend</v>
      </c>
      <c r="C17" s="29" t="str">
        <f>IFERROR(VLOOKUP(Tablo413[[#All],[BOYA KODU]],Tablo14[#All],3,0)," ")</f>
        <v>P.C/P.P</v>
      </c>
      <c r="D17" s="32">
        <f>IFERROR(SUMIF(Tablo211[BOYA KODU],Tablo413[[#This Row],[BOYA KODU]],Tablo211[ALINAN GR])," " )</f>
        <v>0</v>
      </c>
      <c r="E17" s="32" t="str">
        <f>IFERROR(SUMIF(Tablo14[Boya Kodu],Tablo413[[#This Row],[BOYA KODU]],#REF!)," " )</f>
        <v xml:space="preserve"> </v>
      </c>
      <c r="F17" s="32" t="e">
        <f>Tablo413[[#This Row],[ALINAN GR]]-Tablo413[[#This Row],[KULLANILAN GR]]</f>
        <v>#VALUE!</v>
      </c>
      <c r="G17" s="32" t="e">
        <f t="shared" si="0"/>
        <v>#VALUE!</v>
      </c>
    </row>
    <row r="18" spans="1:7" ht="24" customHeight="1">
      <c r="A18" s="10" t="s">
        <v>110</v>
      </c>
      <c r="B18" s="29" t="str">
        <f>IFERROR(VLOOKUP(Tablo413[[#All],[BOYA KODU]],Tablo14[#All],2,0)," ")</f>
        <v>polytrend</v>
      </c>
      <c r="C18" s="29" t="str">
        <f>IFERROR(VLOOKUP(Tablo413[[#All],[BOYA KODU]],Tablo14[#All],3,0)," ")</f>
        <v>P.C/P.P</v>
      </c>
      <c r="D18" s="32">
        <f>IFERROR(SUMIF(Tablo211[BOYA KODU],Tablo413[[#This Row],[BOYA KODU]],Tablo211[ALINAN GR])," " )</f>
        <v>0</v>
      </c>
      <c r="E18" s="32" t="str">
        <f>IFERROR(SUMIF(Tablo14[Boya Kodu],Tablo413[[#This Row],[BOYA KODU]],#REF!)," " )</f>
        <v xml:space="preserve"> </v>
      </c>
      <c r="F18" s="32" t="e">
        <f>Tablo413[[#This Row],[ALINAN GR]]-Tablo413[[#This Row],[KULLANILAN GR]]</f>
        <v>#VALUE!</v>
      </c>
      <c r="G18" s="32" t="e">
        <f t="shared" si="0"/>
        <v>#VALUE!</v>
      </c>
    </row>
    <row r="19" spans="1:7" ht="24" customHeight="1">
      <c r="A19" s="10" t="s">
        <v>111</v>
      </c>
      <c r="B19" s="29" t="str">
        <f>IFERROR(VLOOKUP(Tablo413[[#All],[BOYA KODU]],Tablo14[#All],2,0)," ")</f>
        <v>2D KİMYA</v>
      </c>
      <c r="C19" s="29" t="str">
        <f>IFERROR(VLOOKUP(Tablo413[[#All],[BOYA KODU]],Tablo14[#All],3,0)," ")</f>
        <v>P.C/P.P</v>
      </c>
      <c r="D19" s="32">
        <f>IFERROR(SUMIF(Tablo211[BOYA KODU],Tablo413[[#This Row],[BOYA KODU]],Tablo211[ALINAN GR])," " )</f>
        <v>0</v>
      </c>
      <c r="E19" s="32" t="str">
        <f>IFERROR(SUMIF(Tablo14[Boya Kodu],Tablo413[[#This Row],[BOYA KODU]],#REF!)," " )</f>
        <v xml:space="preserve"> </v>
      </c>
      <c r="F19" s="32" t="e">
        <f>Tablo413[[#This Row],[ALINAN GR]]-Tablo413[[#This Row],[KULLANILAN GR]]</f>
        <v>#VALUE!</v>
      </c>
      <c r="G19" s="32" t="e">
        <f t="shared" si="0"/>
        <v>#VALUE!</v>
      </c>
    </row>
    <row r="20" spans="1:7" ht="24" customHeight="1">
      <c r="A20" s="10" t="s">
        <v>112</v>
      </c>
      <c r="B20" s="29" t="str">
        <f>IFERROR(VLOOKUP(Tablo413[[#All],[BOYA KODU]],Tablo14[#All],2,0)," ")</f>
        <v>polytrend</v>
      </c>
      <c r="C20" s="29" t="str">
        <f>IFERROR(VLOOKUP(Tablo413[[#All],[BOYA KODU]],Tablo14[#All],3,0)," ")</f>
        <v>P.C/P.P</v>
      </c>
      <c r="D20" s="32">
        <f>IFERROR(SUMIF(Tablo211[BOYA KODU],Tablo413[[#This Row],[BOYA KODU]],Tablo211[ALINAN GR])," " )</f>
        <v>0</v>
      </c>
      <c r="E20" s="32" t="str">
        <f>IFERROR(SUMIF(Tablo14[Boya Kodu],Tablo413[[#This Row],[BOYA KODU]],#REF!)," " )</f>
        <v xml:space="preserve"> </v>
      </c>
      <c r="F20" s="32" t="e">
        <f>Tablo413[[#This Row],[ALINAN GR]]-Tablo413[[#This Row],[KULLANILAN GR]]</f>
        <v>#VALUE!</v>
      </c>
      <c r="G20" s="32" t="e">
        <f t="shared" si="0"/>
        <v>#VALUE!</v>
      </c>
    </row>
    <row r="21" spans="1:7" ht="24" customHeight="1">
      <c r="A21" s="10">
        <v>3014</v>
      </c>
      <c r="B21" s="29" t="str">
        <f>IFERROR(VLOOKUP(Tablo413[[#All],[BOYA KODU]],Tablo14[#All],2,0)," ")</f>
        <v>2D KİMYA</v>
      </c>
      <c r="C21" s="29" t="str">
        <f>IFERROR(VLOOKUP(Tablo413[[#All],[BOYA KODU]],Tablo14[#All],3,0)," ")</f>
        <v>P.C/P.P</v>
      </c>
      <c r="D21" s="32">
        <f>IFERROR(SUMIF(Tablo211[BOYA KODU],Tablo413[[#This Row],[BOYA KODU]],Tablo211[ALINAN GR])," " )</f>
        <v>0</v>
      </c>
      <c r="E21" s="32" t="str">
        <f>IFERROR(SUMIF(Tablo14[Boya Kodu],Tablo413[[#This Row],[BOYA KODU]],#REF!)," " )</f>
        <v xml:space="preserve"> </v>
      </c>
      <c r="F21" s="32" t="e">
        <f>Tablo413[[#This Row],[ALINAN GR]]-Tablo413[[#This Row],[KULLANILAN GR]]</f>
        <v>#VALUE!</v>
      </c>
      <c r="G21" s="32" t="e">
        <f t="shared" si="0"/>
        <v>#VALUE!</v>
      </c>
    </row>
    <row r="22" spans="1:7" ht="24" customHeight="1">
      <c r="A22" s="10" t="s">
        <v>113</v>
      </c>
      <c r="B22" s="29" t="str">
        <f>IFERROR(VLOOKUP(Tablo413[[#All],[BOYA KODU]],Tablo14[#All],2,0)," ")</f>
        <v>polytrend</v>
      </c>
      <c r="C22" s="29" t="str">
        <f>IFERROR(VLOOKUP(Tablo413[[#All],[BOYA KODU]],Tablo14[#All],3,0)," ")</f>
        <v>P.C/P.P</v>
      </c>
      <c r="D22" s="32">
        <f>IFERROR(SUMIF(Tablo211[BOYA KODU],Tablo413[[#This Row],[BOYA KODU]],Tablo211[ALINAN GR])," " )</f>
        <v>0</v>
      </c>
      <c r="E22" s="32" t="str">
        <f>IFERROR(SUMIF(Tablo14[Boya Kodu],Tablo413[[#This Row],[BOYA KODU]],#REF!)," " )</f>
        <v xml:space="preserve"> </v>
      </c>
      <c r="F22" s="32" t="e">
        <f>Tablo413[[#This Row],[ALINAN GR]]-Tablo413[[#This Row],[KULLANILAN GR]]</f>
        <v>#VALUE!</v>
      </c>
      <c r="G22" s="32" t="e">
        <f t="shared" si="0"/>
        <v>#VALUE!</v>
      </c>
    </row>
    <row r="23" spans="1:7" ht="24" customHeight="1">
      <c r="A23" s="10" t="s">
        <v>114</v>
      </c>
      <c r="B23" s="29" t="str">
        <f>IFERROR(VLOOKUP(Tablo413[[#All],[BOYA KODU]],Tablo14[#All],2,0)," ")</f>
        <v>GO-CHEM</v>
      </c>
      <c r="C23" s="29" t="str">
        <f>IFERROR(VLOOKUP(Tablo413[[#All],[BOYA KODU]],Tablo14[#All],3,0)," ")</f>
        <v>LSR</v>
      </c>
      <c r="D23" s="32">
        <f>IFERROR(SUMIF(Tablo211[BOYA KODU],Tablo413[[#This Row],[BOYA KODU]],Tablo211[ALINAN GR])," " )</f>
        <v>0</v>
      </c>
      <c r="E23" s="32" t="str">
        <f>IFERROR(SUMIF(Tablo14[Boya Kodu],Tablo413[[#This Row],[BOYA KODU]],#REF!)," " )</f>
        <v xml:space="preserve"> </v>
      </c>
      <c r="F23" s="32" t="e">
        <f>Tablo413[[#This Row],[ALINAN GR]]-Tablo413[[#This Row],[KULLANILAN GR]]</f>
        <v>#VALUE!</v>
      </c>
      <c r="G23" s="32" t="e">
        <f t="shared" si="0"/>
        <v>#VALUE!</v>
      </c>
    </row>
    <row r="24" spans="1:7" ht="24" customHeight="1">
      <c r="A24" s="10" t="s">
        <v>115</v>
      </c>
      <c r="B24" s="29" t="str">
        <f>IFERROR(VLOOKUP(Tablo413[[#All],[BOYA KODU]],Tablo14[#All],2,0)," ")</f>
        <v>GO-CHEM</v>
      </c>
      <c r="C24" s="29" t="str">
        <f>IFERROR(VLOOKUP(Tablo413[[#All],[BOYA KODU]],Tablo14[#All],3,0)," ")</f>
        <v>LSR</v>
      </c>
      <c r="D24" s="32">
        <f>IFERROR(SUMIF(Tablo211[BOYA KODU],Tablo413[[#This Row],[BOYA KODU]],Tablo211[ALINAN GR])," " )</f>
        <v>0</v>
      </c>
      <c r="E24" s="32" t="str">
        <f>IFERROR(SUMIF(Tablo14[Boya Kodu],Tablo413[[#This Row],[BOYA KODU]],#REF!)," " )</f>
        <v xml:space="preserve"> </v>
      </c>
      <c r="F24" s="32" t="e">
        <f>Tablo413[[#This Row],[ALINAN GR]]-Tablo413[[#This Row],[KULLANILAN GR]]</f>
        <v>#VALUE!</v>
      </c>
      <c r="G24" s="32" t="e">
        <f t="shared" si="0"/>
        <v>#VALUE!</v>
      </c>
    </row>
    <row r="25" spans="1:7" ht="24" customHeight="1">
      <c r="A25" s="10" t="s">
        <v>116</v>
      </c>
      <c r="B25" s="29" t="str">
        <f>IFERROR(VLOOKUP(Tablo413[[#All],[BOYA KODU]],Tablo14[#All],2,0)," ")</f>
        <v>2D KİMYA</v>
      </c>
      <c r="C25" s="29" t="str">
        <f>IFERROR(VLOOKUP(Tablo413[[#All],[BOYA KODU]],Tablo14[#All],3,0)," ")</f>
        <v>LSR</v>
      </c>
      <c r="D25" s="32">
        <f>IFERROR(SUMIF(Tablo211[BOYA KODU],Tablo413[[#This Row],[BOYA KODU]],Tablo211[ALINAN GR])," " )</f>
        <v>0</v>
      </c>
      <c r="E25" s="32" t="str">
        <f>IFERROR(SUMIF(Tablo14[Boya Kodu],Tablo413[[#This Row],[BOYA KODU]],#REF!)," " )</f>
        <v xml:space="preserve"> </v>
      </c>
      <c r="F25" s="32" t="e">
        <f>Tablo413[[#This Row],[ALINAN GR]]-Tablo413[[#This Row],[KULLANILAN GR]]</f>
        <v>#VALUE!</v>
      </c>
      <c r="G25" s="32" t="e">
        <f t="shared" si="0"/>
        <v>#VALUE!</v>
      </c>
    </row>
    <row r="26" spans="1:7" ht="24" customHeight="1">
      <c r="A26" s="10" t="s">
        <v>117</v>
      </c>
      <c r="B26" s="29" t="str">
        <f>IFERROR(VLOOKUP(Tablo413[[#All],[BOYA KODU]],Tablo14[#All],2,0)," ")</f>
        <v>GO-CHEM</v>
      </c>
      <c r="C26" s="29" t="str">
        <f>IFERROR(VLOOKUP(Tablo413[[#All],[BOYA KODU]],Tablo14[#All],3,0)," ")</f>
        <v>LSR</v>
      </c>
      <c r="D26" s="32">
        <f>IFERROR(SUMIF(Tablo211[BOYA KODU],Tablo413[[#This Row],[BOYA KODU]],Tablo211[ALINAN GR])," " )</f>
        <v>0</v>
      </c>
      <c r="E26" s="32" t="str">
        <f>IFERROR(SUMIF(Tablo14[Boya Kodu],Tablo413[[#This Row],[BOYA KODU]],#REF!)," " )</f>
        <v xml:space="preserve"> </v>
      </c>
      <c r="F26" s="32" t="e">
        <f>Tablo413[[#This Row],[ALINAN GR]]-Tablo413[[#This Row],[KULLANILAN GR]]</f>
        <v>#VALUE!</v>
      </c>
      <c r="G26" s="32" t="e">
        <f t="shared" si="0"/>
        <v>#VALUE!</v>
      </c>
    </row>
    <row r="27" spans="1:7" ht="24" customHeight="1">
      <c r="A27" s="10" t="s">
        <v>118</v>
      </c>
      <c r="B27" s="29" t="str">
        <f>IFERROR(VLOOKUP(Tablo413[[#All],[BOYA KODU]],Tablo14[#All],2,0)," ")</f>
        <v>TAYF</v>
      </c>
      <c r="C27" s="29" t="str">
        <f>IFERROR(VLOOKUP(Tablo413[[#All],[BOYA KODU]],Tablo14[#All],3,0)," ")</f>
        <v>P.P.</v>
      </c>
      <c r="D27" s="32">
        <f>IFERROR(SUMIF(Tablo211[BOYA KODU],Tablo413[[#This Row],[BOYA KODU]],Tablo211[ALINAN GR])," " )</f>
        <v>0</v>
      </c>
      <c r="E27" s="32" t="str">
        <f>IFERROR(SUMIF(Tablo14[Boya Kodu],Tablo413[[#This Row],[BOYA KODU]],#REF!)," " )</f>
        <v xml:space="preserve"> </v>
      </c>
      <c r="F27" s="32" t="e">
        <f>Tablo413[[#This Row],[ALINAN GR]]-Tablo413[[#This Row],[KULLANILAN GR]]</f>
        <v>#VALUE!</v>
      </c>
      <c r="G27" s="32" t="e">
        <f t="shared" si="0"/>
        <v>#VALUE!</v>
      </c>
    </row>
    <row r="28" spans="1:7" ht="24" customHeight="1">
      <c r="A28" s="55" t="s">
        <v>122</v>
      </c>
      <c r="B28" s="29" t="str">
        <f>IFERROR(VLOOKUP(Tablo413[[#All],[BOYA KODU]],Tablo14[#All],2,0)," ")</f>
        <v>2D KİMYA</v>
      </c>
      <c r="C28" s="29" t="str">
        <f>IFERROR(VLOOKUP(Tablo413[[#All],[BOYA KODU]],Tablo14[#All],3,0)," ")</f>
        <v>LSR</v>
      </c>
      <c r="D28" s="32">
        <f>IFERROR(SUMIF(Tablo211[BOYA KODU],Tablo413[[#This Row],[BOYA KODU]],Tablo211[ALINAN GR])," " )</f>
        <v>0</v>
      </c>
      <c r="E28" s="32" t="str">
        <f>IFERROR(SUMIF(Tablo14[Boya Kodu],Tablo413[[#This Row],[BOYA KODU]],#REF!)," " )</f>
        <v xml:space="preserve"> </v>
      </c>
      <c r="F28" s="32" t="e">
        <f>Tablo413[[#This Row],[ALINAN GR]]-Tablo413[[#This Row],[KULLANILAN GR]]</f>
        <v>#VALUE!</v>
      </c>
      <c r="G28" s="32" t="e">
        <f>F28/1000</f>
        <v>#VALUE!</v>
      </c>
    </row>
    <row r="29" spans="1:7" ht="24" customHeight="1">
      <c r="A29" s="55" t="s">
        <v>119</v>
      </c>
      <c r="B29" s="29" t="str">
        <f>IFERROR(VLOOKUP(Tablo413[[#All],[BOYA KODU]],Tablo14[#All],2,0)," ")</f>
        <v>2D KİMYA</v>
      </c>
      <c r="C29" s="29" t="str">
        <f>IFERROR(VLOOKUP(Tablo413[[#All],[BOYA KODU]],Tablo14[#All],3,0)," ")</f>
        <v>LSR</v>
      </c>
      <c r="D29" s="32">
        <f>IFERROR(SUMIF(Tablo211[BOYA KODU],Tablo413[[#This Row],[BOYA KODU]],Tablo211[ALINAN GR])," " )</f>
        <v>0</v>
      </c>
      <c r="E29" s="32" t="str">
        <f>IFERROR(SUMIF(Tablo14[Boya Kodu],Tablo413[[#This Row],[BOYA KODU]],#REF!)," " )</f>
        <v xml:space="preserve"> </v>
      </c>
      <c r="F29" s="32" t="e">
        <f>Tablo413[[#This Row],[ALINAN GR]]-Tablo413[[#This Row],[KULLANILAN GR]]</f>
        <v>#VALUE!</v>
      </c>
      <c r="G29" s="32" t="e">
        <f>F29/1000</f>
        <v>#VALUE!</v>
      </c>
    </row>
    <row r="30" spans="1:7" ht="24" customHeight="1">
      <c r="A30" s="56" t="s">
        <v>124</v>
      </c>
      <c r="B30" s="10" t="str">
        <f>IFERROR(VLOOKUP(Tablo413[[#All],[BOYA KODU]],Tablo14[#All],2,0)," ")</f>
        <v>AYDIN BOYA</v>
      </c>
      <c r="C30" s="10" t="str">
        <f>IFERROR(VLOOKUP(Tablo413[[#All],[BOYA KODU]],Tablo14[#All],3,0)," ")</f>
        <v>P.C.</v>
      </c>
      <c r="D30" s="33">
        <f>IFERROR(SUMIF(Tablo211[BOYA KODU],Tablo413[[#This Row],[BOYA KODU]],Tablo211[ALINAN GR])," " )</f>
        <v>0</v>
      </c>
      <c r="E30" s="33" t="str">
        <f>IFERROR(SUMIF(Tablo14[Boya Kodu],Tablo413[[#This Row],[BOYA KODU]],#REF!)," " )</f>
        <v xml:space="preserve"> </v>
      </c>
      <c r="F30" s="33" t="e">
        <f>Tablo413[[#This Row],[ALINAN GR]]-Tablo413[[#This Row],[KULLANILAN GR]]</f>
        <v>#VALUE!</v>
      </c>
      <c r="G30" s="33" t="e">
        <f>F30/1000</f>
        <v>#VALUE!</v>
      </c>
    </row>
    <row r="44" spans="2:7">
      <c r="B44" s="5"/>
      <c r="C44" s="5"/>
      <c r="D44" s="6"/>
      <c r="E44" s="6"/>
      <c r="F44" s="6"/>
      <c r="G44" s="6"/>
    </row>
  </sheetData>
  <conditionalFormatting sqref="G1:G1048576">
    <cfRule type="iconSet" priority="1">
      <iconSet>
        <cfvo type="percent" val="0"/>
        <cfvo type="num" val="1"/>
        <cfvo type="num" val="3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Sayfa6"/>
  <dimension ref="A1:W321"/>
  <sheetViews>
    <sheetView workbookViewId="0">
      <pane ySplit="1" topLeftCell="A304" activePane="bottomLeft" state="frozen"/>
      <selection activeCell="C14" sqref="C14"/>
      <selection pane="bottomLeft" activeCell="B1" sqref="B1"/>
    </sheetView>
  </sheetViews>
  <sheetFormatPr defaultRowHeight="23.25" customHeight="1"/>
  <cols>
    <col min="1" max="1" width="19.28515625" style="105" customWidth="1"/>
    <col min="2" max="2" width="34.7109375" style="106" bestFit="1" customWidth="1"/>
    <col min="3" max="3" width="6.5703125" style="106" customWidth="1"/>
    <col min="4" max="4" width="8.5703125" style="106" customWidth="1"/>
    <col min="5" max="5" width="7.42578125" style="106" customWidth="1"/>
    <col min="6" max="6" width="12" style="106" customWidth="1"/>
    <col min="7" max="7" width="8.5703125" style="106" customWidth="1"/>
    <col min="8" max="8" width="11" style="106" customWidth="1"/>
    <col min="9" max="9" width="11.7109375" style="106" bestFit="1" customWidth="1"/>
    <col min="10" max="16384" width="9.140625" style="74"/>
  </cols>
  <sheetData>
    <row r="1" spans="1:11" ht="60.75" customHeight="1">
      <c r="A1" s="68" t="s">
        <v>160</v>
      </c>
      <c r="B1" s="69" t="s">
        <v>1</v>
      </c>
      <c r="C1" s="70" t="s">
        <v>161</v>
      </c>
      <c r="D1" s="70" t="s">
        <v>7</v>
      </c>
      <c r="E1" s="70" t="s">
        <v>162</v>
      </c>
      <c r="F1" s="70" t="s">
        <v>17</v>
      </c>
      <c r="G1" s="70" t="s">
        <v>163</v>
      </c>
      <c r="H1" s="71" t="s">
        <v>164</v>
      </c>
      <c r="I1" s="72" t="s">
        <v>9</v>
      </c>
      <c r="J1" s="73" t="s">
        <v>11</v>
      </c>
      <c r="K1" s="70" t="s">
        <v>165</v>
      </c>
    </row>
    <row r="2" spans="1:11" ht="30" customHeight="1">
      <c r="A2" s="75" t="s">
        <v>246</v>
      </c>
      <c r="B2" s="76" t="s">
        <v>166</v>
      </c>
      <c r="C2" s="77">
        <v>8</v>
      </c>
      <c r="D2" s="77"/>
      <c r="E2" s="77"/>
      <c r="F2" s="77"/>
      <c r="G2" s="77">
        <f>Tablo1769[[#This Row],[YOLLUK HARİÇ BASKI GRAMI]]/Tablo1769[[#This Row],[GÖZ ADEDİ]]</f>
        <v>0</v>
      </c>
      <c r="H2" s="78" t="s">
        <v>59</v>
      </c>
      <c r="I2" s="77" t="s">
        <v>167</v>
      </c>
      <c r="J2" s="79"/>
      <c r="K2" s="80"/>
    </row>
    <row r="3" spans="1:11" ht="30" customHeight="1">
      <c r="A3" s="75" t="s">
        <v>247</v>
      </c>
      <c r="B3" s="76" t="s">
        <v>168</v>
      </c>
      <c r="C3" s="77">
        <v>8</v>
      </c>
      <c r="D3" s="77">
        <v>38.5</v>
      </c>
      <c r="E3" s="77">
        <v>26.9</v>
      </c>
      <c r="F3" s="77">
        <v>20.9</v>
      </c>
      <c r="G3" s="77">
        <f>Tablo1769[[#This Row],[YOLLUK HARİÇ BASKI GRAMI]]/Tablo1769[[#This Row],[GÖZ ADEDİ]]</f>
        <v>2.6124999999999998</v>
      </c>
      <c r="H3" s="78" t="s">
        <v>59</v>
      </c>
      <c r="I3" s="77" t="s">
        <v>167</v>
      </c>
      <c r="J3" s="81"/>
      <c r="K3" s="77"/>
    </row>
    <row r="4" spans="1:11" ht="30" customHeight="1">
      <c r="A4" s="75" t="s">
        <v>248</v>
      </c>
      <c r="B4" s="76" t="s">
        <v>169</v>
      </c>
      <c r="C4" s="77">
        <v>8</v>
      </c>
      <c r="D4" s="77"/>
      <c r="E4" s="77"/>
      <c r="F4" s="77"/>
      <c r="G4" s="77">
        <f>Tablo1769[[#This Row],[YOLLUK HARİÇ BASKI GRAMI]]/Tablo1769[[#This Row],[GÖZ ADEDİ]]</f>
        <v>0</v>
      </c>
      <c r="H4" s="78" t="s">
        <v>59</v>
      </c>
      <c r="I4" s="77" t="s">
        <v>167</v>
      </c>
      <c r="J4" s="81"/>
      <c r="K4" s="77"/>
    </row>
    <row r="5" spans="1:11" ht="9.9499999999999993" customHeight="1">
      <c r="A5" s="82"/>
      <c r="B5" s="83"/>
      <c r="C5" s="84"/>
      <c r="D5" s="84"/>
      <c r="E5" s="84"/>
      <c r="F5" s="84"/>
      <c r="G5" s="84"/>
      <c r="H5" s="84"/>
      <c r="I5" s="84"/>
      <c r="J5" s="84"/>
      <c r="K5" s="85"/>
    </row>
    <row r="6" spans="1:11" ht="30" customHeight="1">
      <c r="A6" s="75" t="s">
        <v>249</v>
      </c>
      <c r="B6" s="76" t="s">
        <v>170</v>
      </c>
      <c r="C6" s="77">
        <v>8</v>
      </c>
      <c r="D6" s="77">
        <v>30</v>
      </c>
      <c r="E6" s="77">
        <v>20.399999999999999</v>
      </c>
      <c r="F6" s="77">
        <v>14.2</v>
      </c>
      <c r="G6" s="77">
        <f>Tablo1769[[#This Row],[YOLLUK HARİÇ BASKI GRAMI]]/Tablo1769[[#This Row],[GÖZ ADEDİ]]</f>
        <v>1.7749999999999999</v>
      </c>
      <c r="H6" s="78" t="s">
        <v>63</v>
      </c>
      <c r="I6" s="77" t="s">
        <v>167</v>
      </c>
      <c r="J6" s="81"/>
      <c r="K6" s="77"/>
    </row>
    <row r="7" spans="1:11" ht="30" customHeight="1">
      <c r="A7" s="75" t="s">
        <v>250</v>
      </c>
      <c r="B7" s="76" t="s">
        <v>171</v>
      </c>
      <c r="C7" s="77">
        <v>8</v>
      </c>
      <c r="D7" s="77">
        <v>30</v>
      </c>
      <c r="E7" s="77">
        <v>21.9</v>
      </c>
      <c r="F7" s="77">
        <v>16.100000000000001</v>
      </c>
      <c r="G7" s="77">
        <f>Tablo1769[[#This Row],[YOLLUK HARİÇ BASKI GRAMI]]/Tablo1769[[#This Row],[GÖZ ADEDİ]]</f>
        <v>2.0125000000000002</v>
      </c>
      <c r="H7" s="78" t="s">
        <v>63</v>
      </c>
      <c r="I7" s="77" t="s">
        <v>167</v>
      </c>
      <c r="J7" s="81"/>
      <c r="K7" s="77"/>
    </row>
    <row r="8" spans="1:11" ht="30" customHeight="1">
      <c r="A8" s="75" t="s">
        <v>251</v>
      </c>
      <c r="B8" s="76" t="s">
        <v>172</v>
      </c>
      <c r="C8" s="77">
        <v>8</v>
      </c>
      <c r="D8" s="77">
        <v>33</v>
      </c>
      <c r="E8" s="77">
        <v>25</v>
      </c>
      <c r="F8" s="77">
        <v>29.5</v>
      </c>
      <c r="G8" s="77">
        <f>Tablo1769[[#This Row],[YOLLUK HARİÇ BASKI GRAMI]]/Tablo1769[[#This Row],[GÖZ ADEDİ]]</f>
        <v>3.6875</v>
      </c>
      <c r="H8" s="78" t="s">
        <v>63</v>
      </c>
      <c r="I8" s="77" t="s">
        <v>167</v>
      </c>
      <c r="J8" s="81"/>
      <c r="K8" s="77"/>
    </row>
    <row r="9" spans="1:11" ht="9.9499999999999993" customHeight="1">
      <c r="A9" s="82"/>
      <c r="B9" s="83"/>
      <c r="C9" s="84"/>
      <c r="D9" s="84"/>
      <c r="E9" s="84"/>
      <c r="F9" s="84"/>
      <c r="G9" s="84"/>
      <c r="H9" s="84"/>
      <c r="I9" s="84"/>
      <c r="J9" s="84"/>
      <c r="K9" s="85"/>
    </row>
    <row r="10" spans="1:11" ht="30" customHeight="1">
      <c r="A10" s="75" t="s">
        <v>252</v>
      </c>
      <c r="B10" s="76" t="s">
        <v>173</v>
      </c>
      <c r="C10" s="77">
        <v>4</v>
      </c>
      <c r="D10" s="77"/>
      <c r="E10" s="77"/>
      <c r="F10" s="77"/>
      <c r="G10" s="77">
        <f>Tablo1769[[#This Row],[YOLLUK HARİÇ BASKI GRAMI]]/Tablo1769[[#This Row],[GÖZ ADEDİ]]</f>
        <v>0</v>
      </c>
      <c r="H10" s="78" t="s">
        <v>63</v>
      </c>
      <c r="I10" s="77" t="s">
        <v>167</v>
      </c>
      <c r="J10" s="81"/>
      <c r="K10" s="77"/>
    </row>
    <row r="11" spans="1:11" ht="30" customHeight="1">
      <c r="A11" s="75" t="s">
        <v>253</v>
      </c>
      <c r="B11" s="76" t="s">
        <v>173</v>
      </c>
      <c r="C11" s="77">
        <v>4</v>
      </c>
      <c r="D11" s="77"/>
      <c r="E11" s="77"/>
      <c r="F11" s="77"/>
      <c r="G11" s="77">
        <f>Tablo1769[[#This Row],[YOLLUK HARİÇ BASKI GRAMI]]/Tablo1769[[#This Row],[GÖZ ADEDİ]]</f>
        <v>0</v>
      </c>
      <c r="H11" s="78" t="s">
        <v>63</v>
      </c>
      <c r="I11" s="77" t="s">
        <v>115</v>
      </c>
      <c r="J11" s="81"/>
      <c r="K11" s="77"/>
    </row>
    <row r="12" spans="1:11" ht="30" customHeight="1">
      <c r="A12" s="75" t="s">
        <v>254</v>
      </c>
      <c r="B12" s="76" t="s">
        <v>173</v>
      </c>
      <c r="C12" s="77">
        <v>4</v>
      </c>
      <c r="D12" s="77"/>
      <c r="E12" s="77"/>
      <c r="F12" s="77"/>
      <c r="G12" s="77">
        <f>Tablo1769[[#This Row],[YOLLUK HARİÇ BASKI GRAMI]]/Tablo1769[[#This Row],[GÖZ ADEDİ]]</f>
        <v>0</v>
      </c>
      <c r="H12" s="78" t="s">
        <v>63</v>
      </c>
      <c r="I12" s="77" t="s">
        <v>114</v>
      </c>
      <c r="J12" s="81"/>
      <c r="K12" s="77"/>
    </row>
    <row r="13" spans="1:11" ht="9.9499999999999993" customHeight="1">
      <c r="A13" s="82"/>
      <c r="B13" s="83"/>
      <c r="C13" s="84"/>
      <c r="D13" s="84"/>
      <c r="E13" s="84"/>
      <c r="F13" s="84"/>
      <c r="G13" s="84"/>
      <c r="H13" s="84"/>
      <c r="I13" s="84"/>
      <c r="J13" s="84"/>
      <c r="K13" s="85"/>
    </row>
    <row r="14" spans="1:11" ht="30" customHeight="1">
      <c r="A14" s="75" t="s">
        <v>255</v>
      </c>
      <c r="B14" s="76" t="s">
        <v>174</v>
      </c>
      <c r="C14" s="77">
        <v>4</v>
      </c>
      <c r="D14" s="77"/>
      <c r="E14" s="77"/>
      <c r="F14" s="77"/>
      <c r="G14" s="77">
        <f>Tablo1769[[#This Row],[YOLLUK HARİÇ BASKI GRAMI]]/Tablo1769[[#This Row],[GÖZ ADEDİ]]</f>
        <v>0</v>
      </c>
      <c r="H14" s="78" t="s">
        <v>63</v>
      </c>
      <c r="I14" s="77" t="s">
        <v>167</v>
      </c>
      <c r="J14" s="81"/>
      <c r="K14" s="77"/>
    </row>
    <row r="15" spans="1:11" ht="30" customHeight="1">
      <c r="A15" s="75" t="s">
        <v>256</v>
      </c>
      <c r="B15" s="76" t="s">
        <v>174</v>
      </c>
      <c r="C15" s="77">
        <v>4</v>
      </c>
      <c r="D15" s="77"/>
      <c r="E15" s="77"/>
      <c r="F15" s="77"/>
      <c r="G15" s="77">
        <f>Tablo1769[[#This Row],[YOLLUK HARİÇ BASKI GRAMI]]/Tablo1769[[#This Row],[GÖZ ADEDİ]]</f>
        <v>0</v>
      </c>
      <c r="H15" s="78" t="s">
        <v>63</v>
      </c>
      <c r="I15" s="77" t="s">
        <v>115</v>
      </c>
      <c r="J15" s="81"/>
      <c r="K15" s="77"/>
    </row>
    <row r="16" spans="1:11" ht="30" customHeight="1">
      <c r="A16" s="75" t="s">
        <v>257</v>
      </c>
      <c r="B16" s="76" t="s">
        <v>174</v>
      </c>
      <c r="C16" s="77">
        <v>4</v>
      </c>
      <c r="D16" s="77"/>
      <c r="E16" s="77"/>
      <c r="F16" s="77"/>
      <c r="G16" s="77">
        <f>Tablo1769[[#This Row],[YOLLUK HARİÇ BASKI GRAMI]]/Tablo1769[[#This Row],[GÖZ ADEDİ]]</f>
        <v>0</v>
      </c>
      <c r="H16" s="78" t="s">
        <v>63</v>
      </c>
      <c r="I16" s="77" t="s">
        <v>114</v>
      </c>
      <c r="J16" s="81"/>
      <c r="K16" s="77"/>
    </row>
    <row r="17" spans="1:11" ht="9.9499999999999993" customHeight="1">
      <c r="A17" s="82"/>
      <c r="B17" s="83"/>
      <c r="C17" s="84"/>
      <c r="D17" s="84"/>
      <c r="E17" s="84"/>
      <c r="F17" s="84"/>
      <c r="G17" s="84"/>
      <c r="H17" s="84"/>
      <c r="I17" s="84"/>
      <c r="J17" s="84"/>
      <c r="K17" s="85"/>
    </row>
    <row r="18" spans="1:11" ht="30" customHeight="1">
      <c r="A18" s="75" t="s">
        <v>258</v>
      </c>
      <c r="B18" s="76" t="s">
        <v>175</v>
      </c>
      <c r="C18" s="77">
        <v>6</v>
      </c>
      <c r="D18" s="77"/>
      <c r="E18" s="77"/>
      <c r="F18" s="77"/>
      <c r="G18" s="77">
        <f>Tablo1769[[#This Row],[YOLLUK HARİÇ BASKI GRAMI]]/Tablo1769[[#This Row],[GÖZ ADEDİ]]</f>
        <v>0</v>
      </c>
      <c r="H18" s="78" t="s">
        <v>59</v>
      </c>
      <c r="I18" s="77" t="s">
        <v>167</v>
      </c>
      <c r="J18" s="81"/>
      <c r="K18" s="77"/>
    </row>
    <row r="19" spans="1:11" ht="30" customHeight="1">
      <c r="A19" s="75" t="s">
        <v>259</v>
      </c>
      <c r="B19" s="76" t="s">
        <v>175</v>
      </c>
      <c r="C19" s="77">
        <v>6</v>
      </c>
      <c r="D19" s="77"/>
      <c r="E19" s="77"/>
      <c r="F19" s="77"/>
      <c r="G19" s="77">
        <f>Tablo1769[[#This Row],[YOLLUK HARİÇ BASKI GRAMI]]/Tablo1769[[#This Row],[GÖZ ADEDİ]]</f>
        <v>0</v>
      </c>
      <c r="H19" s="78" t="s">
        <v>59</v>
      </c>
      <c r="I19" s="77" t="s">
        <v>115</v>
      </c>
      <c r="J19" s="81"/>
      <c r="K19" s="77"/>
    </row>
    <row r="20" spans="1:11" ht="30" customHeight="1">
      <c r="A20" s="75" t="s">
        <v>260</v>
      </c>
      <c r="B20" s="76" t="s">
        <v>175</v>
      </c>
      <c r="C20" s="77">
        <v>6</v>
      </c>
      <c r="D20" s="77"/>
      <c r="E20" s="77"/>
      <c r="F20" s="77"/>
      <c r="G20" s="77">
        <f>Tablo1769[[#This Row],[YOLLUK HARİÇ BASKI GRAMI]]/Tablo1769[[#This Row],[GÖZ ADEDİ]]</f>
        <v>0</v>
      </c>
      <c r="H20" s="78" t="s">
        <v>59</v>
      </c>
      <c r="I20" s="77" t="s">
        <v>114</v>
      </c>
      <c r="J20" s="81"/>
      <c r="K20" s="77"/>
    </row>
    <row r="21" spans="1:11" ht="9.9499999999999993" customHeight="1">
      <c r="A21" s="82"/>
      <c r="B21" s="83"/>
      <c r="C21" s="84"/>
      <c r="D21" s="84"/>
      <c r="E21" s="84"/>
      <c r="F21" s="84"/>
      <c r="G21" s="84"/>
      <c r="H21" s="84"/>
      <c r="I21" s="84"/>
      <c r="J21" s="84"/>
      <c r="K21" s="85"/>
    </row>
    <row r="22" spans="1:11" ht="30" customHeight="1">
      <c r="A22" s="75" t="s">
        <v>261</v>
      </c>
      <c r="B22" s="76" t="s">
        <v>176</v>
      </c>
      <c r="C22" s="77">
        <v>8</v>
      </c>
      <c r="D22" s="77">
        <v>36</v>
      </c>
      <c r="E22" s="77">
        <v>51.7</v>
      </c>
      <c r="F22" s="77">
        <v>44.5</v>
      </c>
      <c r="G22" s="77">
        <f>Tablo1769[[#This Row],[YOLLUK HARİÇ BASKI GRAMI]]/Tablo1769[[#This Row],[GÖZ ADEDİ]]</f>
        <v>5.5625</v>
      </c>
      <c r="H22" s="78" t="s">
        <v>59</v>
      </c>
      <c r="I22" s="77" t="s">
        <v>167</v>
      </c>
      <c r="J22" s="81"/>
      <c r="K22" s="77"/>
    </row>
    <row r="23" spans="1:11" ht="30" customHeight="1">
      <c r="A23" s="75" t="s">
        <v>262</v>
      </c>
      <c r="B23" s="76" t="s">
        <v>177</v>
      </c>
      <c r="C23" s="77">
        <v>8</v>
      </c>
      <c r="D23" s="77">
        <v>41</v>
      </c>
      <c r="E23" s="77">
        <v>54.8</v>
      </c>
      <c r="F23" s="77">
        <v>48.1</v>
      </c>
      <c r="G23" s="77">
        <f>Tablo1769[[#This Row],[YOLLUK HARİÇ BASKI GRAMI]]/Tablo1769[[#This Row],[GÖZ ADEDİ]]</f>
        <v>6.0125000000000002</v>
      </c>
      <c r="H23" s="78" t="s">
        <v>59</v>
      </c>
      <c r="I23" s="77" t="s">
        <v>167</v>
      </c>
      <c r="J23" s="81"/>
      <c r="K23" s="77"/>
    </row>
    <row r="24" spans="1:11" ht="30" customHeight="1">
      <c r="A24" s="75" t="s">
        <v>263</v>
      </c>
      <c r="B24" s="76" t="s">
        <v>178</v>
      </c>
      <c r="C24" s="77">
        <v>8</v>
      </c>
      <c r="D24" s="77"/>
      <c r="E24" s="77"/>
      <c r="F24" s="77"/>
      <c r="G24" s="77">
        <f>Tablo1769[[#This Row],[YOLLUK HARİÇ BASKI GRAMI]]/Tablo1769[[#This Row],[GÖZ ADEDİ]]</f>
        <v>0</v>
      </c>
      <c r="H24" s="78" t="s">
        <v>59</v>
      </c>
      <c r="I24" s="77" t="s">
        <v>167</v>
      </c>
      <c r="J24" s="81"/>
      <c r="K24" s="77"/>
    </row>
    <row r="25" spans="1:11" ht="9.9499999999999993" customHeight="1">
      <c r="A25" s="82"/>
      <c r="B25" s="83"/>
      <c r="C25" s="84"/>
      <c r="D25" s="84"/>
      <c r="E25" s="84"/>
      <c r="F25" s="84"/>
      <c r="G25" s="84"/>
      <c r="H25" s="84"/>
      <c r="I25" s="84"/>
      <c r="J25" s="84"/>
      <c r="K25" s="85"/>
    </row>
    <row r="26" spans="1:11" ht="30" customHeight="1">
      <c r="A26" s="75" t="s">
        <v>264</v>
      </c>
      <c r="B26" s="76" t="s">
        <v>179</v>
      </c>
      <c r="C26" s="77">
        <v>4</v>
      </c>
      <c r="D26" s="77"/>
      <c r="E26" s="77"/>
      <c r="F26" s="77"/>
      <c r="G26" s="77">
        <f>Tablo1769[[#This Row],[YOLLUK HARİÇ BASKI GRAMI]]/Tablo1769[[#This Row],[GÖZ ADEDİ]]</f>
        <v>0</v>
      </c>
      <c r="H26" s="78" t="s">
        <v>59</v>
      </c>
      <c r="I26" s="77" t="s">
        <v>167</v>
      </c>
      <c r="J26" s="81"/>
      <c r="K26" s="77"/>
    </row>
    <row r="27" spans="1:11" ht="30" customHeight="1">
      <c r="A27" s="75" t="s">
        <v>265</v>
      </c>
      <c r="B27" s="76" t="s">
        <v>180</v>
      </c>
      <c r="C27" s="77">
        <v>4</v>
      </c>
      <c r="D27" s="77"/>
      <c r="E27" s="77"/>
      <c r="F27" s="77"/>
      <c r="G27" s="77">
        <f>Tablo1769[[#This Row],[YOLLUK HARİÇ BASKI GRAMI]]/Tablo1769[[#This Row],[GÖZ ADEDİ]]</f>
        <v>0</v>
      </c>
      <c r="H27" s="78" t="s">
        <v>59</v>
      </c>
      <c r="I27" s="77" t="s">
        <v>167</v>
      </c>
      <c r="J27" s="81"/>
      <c r="K27" s="77"/>
    </row>
    <row r="28" spans="1:11" ht="30" customHeight="1">
      <c r="A28" s="75" t="s">
        <v>266</v>
      </c>
      <c r="B28" s="76" t="s">
        <v>181</v>
      </c>
      <c r="C28" s="77">
        <v>4</v>
      </c>
      <c r="D28" s="77">
        <v>38.5</v>
      </c>
      <c r="E28" s="77">
        <v>28.5</v>
      </c>
      <c r="F28" s="77">
        <v>25.6</v>
      </c>
      <c r="G28" s="77">
        <f>Tablo1769[[#This Row],[YOLLUK HARİÇ BASKI GRAMI]]/Tablo1769[[#This Row],[GÖZ ADEDİ]]</f>
        <v>6.4</v>
      </c>
      <c r="H28" s="78" t="s">
        <v>59</v>
      </c>
      <c r="I28" s="77" t="s">
        <v>167</v>
      </c>
      <c r="J28" s="81"/>
      <c r="K28" s="77"/>
    </row>
    <row r="29" spans="1:11" ht="9.9499999999999993" customHeight="1">
      <c r="A29" s="82"/>
      <c r="B29" s="83"/>
      <c r="C29" s="84"/>
      <c r="D29" s="84"/>
      <c r="E29" s="84"/>
      <c r="F29" s="84"/>
      <c r="G29" s="84"/>
      <c r="H29" s="84"/>
      <c r="I29" s="84"/>
      <c r="J29" s="84"/>
      <c r="K29" s="85"/>
    </row>
    <row r="30" spans="1:11" ht="30" customHeight="1">
      <c r="A30" s="75" t="s">
        <v>267</v>
      </c>
      <c r="B30" s="76" t="s">
        <v>182</v>
      </c>
      <c r="C30" s="77">
        <v>6</v>
      </c>
      <c r="D30" s="77">
        <v>45</v>
      </c>
      <c r="E30" s="77">
        <v>58.8</v>
      </c>
      <c r="F30" s="77">
        <v>52.5</v>
      </c>
      <c r="G30" s="77">
        <f>Tablo1769[[#This Row],[YOLLUK HARİÇ BASKI GRAMI]]/Tablo1769[[#This Row],[GÖZ ADEDİ]]</f>
        <v>8.75</v>
      </c>
      <c r="H30" s="78" t="s">
        <v>59</v>
      </c>
      <c r="I30" s="77" t="s">
        <v>167</v>
      </c>
      <c r="J30" s="81"/>
      <c r="K30" s="77"/>
    </row>
    <row r="31" spans="1:11" ht="9.9499999999999993" customHeight="1">
      <c r="A31" s="82"/>
      <c r="B31" s="83"/>
      <c r="C31" s="84"/>
      <c r="D31" s="84"/>
      <c r="E31" s="84"/>
      <c r="F31" s="84"/>
      <c r="G31" s="84"/>
      <c r="H31" s="84"/>
      <c r="I31" s="84"/>
      <c r="J31" s="84"/>
      <c r="K31" s="85"/>
    </row>
    <row r="32" spans="1:11" ht="30" customHeight="1">
      <c r="A32" s="75" t="s">
        <v>268</v>
      </c>
      <c r="B32" s="76" t="s">
        <v>183</v>
      </c>
      <c r="C32" s="77">
        <v>6</v>
      </c>
      <c r="D32" s="77"/>
      <c r="E32" s="77"/>
      <c r="F32" s="77"/>
      <c r="G32" s="77">
        <f>Tablo1769[[#This Row],[YOLLUK HARİÇ BASKI GRAMI]]/Tablo1769[[#This Row],[GÖZ ADEDİ]]</f>
        <v>0</v>
      </c>
      <c r="H32" s="78" t="s">
        <v>59</v>
      </c>
      <c r="I32" s="77" t="s">
        <v>167</v>
      </c>
      <c r="J32" s="81"/>
      <c r="K32" s="77"/>
    </row>
    <row r="33" spans="1:11" ht="9.9499999999999993" customHeight="1">
      <c r="A33" s="82"/>
      <c r="B33" s="83"/>
      <c r="C33" s="84"/>
      <c r="D33" s="84"/>
      <c r="E33" s="84"/>
      <c r="F33" s="84"/>
      <c r="G33" s="84"/>
      <c r="H33" s="84"/>
      <c r="I33" s="84"/>
      <c r="J33" s="84"/>
      <c r="K33" s="85"/>
    </row>
    <row r="34" spans="1:11" ht="30" customHeight="1">
      <c r="A34" s="75" t="s">
        <v>269</v>
      </c>
      <c r="B34" s="76" t="s">
        <v>184</v>
      </c>
      <c r="C34" s="77">
        <v>8</v>
      </c>
      <c r="D34" s="77"/>
      <c r="E34" s="77"/>
      <c r="F34" s="77"/>
      <c r="G34" s="77">
        <f>Tablo1769[[#This Row],[YOLLUK HARİÇ BASKI GRAMI]]/Tablo1769[[#This Row],[GÖZ ADEDİ]]</f>
        <v>0</v>
      </c>
      <c r="H34" s="78" t="s">
        <v>59</v>
      </c>
      <c r="I34" s="77" t="s">
        <v>167</v>
      </c>
      <c r="J34" s="81"/>
      <c r="K34" s="77"/>
    </row>
    <row r="35" spans="1:11" ht="9.9499999999999993" customHeight="1">
      <c r="A35" s="82"/>
      <c r="B35" s="83"/>
      <c r="C35" s="84"/>
      <c r="D35" s="84"/>
      <c r="E35" s="84"/>
      <c r="F35" s="84"/>
      <c r="G35" s="84"/>
      <c r="H35" s="84"/>
      <c r="I35" s="84"/>
      <c r="J35" s="84"/>
      <c r="K35" s="85"/>
    </row>
    <row r="36" spans="1:11" ht="30" customHeight="1">
      <c r="A36" s="75" t="s">
        <v>270</v>
      </c>
      <c r="B36" s="76" t="s">
        <v>185</v>
      </c>
      <c r="C36" s="77">
        <v>8</v>
      </c>
      <c r="D36" s="77">
        <v>22</v>
      </c>
      <c r="E36" s="77">
        <v>42.8</v>
      </c>
      <c r="F36" s="77">
        <v>42</v>
      </c>
      <c r="G36" s="77">
        <f>Tablo1769[[#This Row],[YOLLUK HARİÇ BASKI GRAMI]]/Tablo1769[[#This Row],[GÖZ ADEDİ]]</f>
        <v>5.25</v>
      </c>
      <c r="H36" s="78" t="s">
        <v>67</v>
      </c>
      <c r="I36" s="77" t="s">
        <v>167</v>
      </c>
      <c r="J36" s="81"/>
      <c r="K36" s="77"/>
    </row>
    <row r="37" spans="1:11" ht="9.9499999999999993" customHeight="1">
      <c r="A37" s="82"/>
      <c r="B37" s="83"/>
      <c r="C37" s="84"/>
      <c r="D37" s="84"/>
      <c r="E37" s="84"/>
      <c r="F37" s="84"/>
      <c r="G37" s="84"/>
      <c r="H37" s="84"/>
      <c r="I37" s="84"/>
      <c r="J37" s="84"/>
      <c r="K37" s="85"/>
    </row>
    <row r="38" spans="1:11" ht="30" customHeight="1">
      <c r="A38" s="75" t="s">
        <v>271</v>
      </c>
      <c r="B38" s="76" t="s">
        <v>272</v>
      </c>
      <c r="C38" s="77">
        <v>4</v>
      </c>
      <c r="D38" s="77"/>
      <c r="E38" s="77"/>
      <c r="F38" s="77"/>
      <c r="G38" s="77">
        <f>Tablo1769[[#This Row],[YOLLUK HARİÇ BASKI GRAMI]]/Tablo1769[[#This Row],[GÖZ ADEDİ]]</f>
        <v>0</v>
      </c>
      <c r="H38" s="78" t="s">
        <v>59</v>
      </c>
      <c r="I38" s="77" t="s">
        <v>167</v>
      </c>
      <c r="J38" s="81"/>
      <c r="K38" s="77"/>
    </row>
    <row r="39" spans="1:11" ht="30" customHeight="1">
      <c r="A39" s="75" t="s">
        <v>273</v>
      </c>
      <c r="B39" s="76" t="s">
        <v>272</v>
      </c>
      <c r="C39" s="77">
        <v>4</v>
      </c>
      <c r="D39" s="77"/>
      <c r="E39" s="77"/>
      <c r="F39" s="77"/>
      <c r="G39" s="77">
        <f>Tablo1769[[#This Row],[YOLLUK HARİÇ BASKI GRAMI]]/Tablo1769[[#This Row],[GÖZ ADEDİ]]</f>
        <v>0</v>
      </c>
      <c r="H39" s="78" t="s">
        <v>59</v>
      </c>
      <c r="I39" s="77" t="s">
        <v>167</v>
      </c>
      <c r="J39" s="81"/>
      <c r="K39" s="77"/>
    </row>
    <row r="40" spans="1:11" ht="30" customHeight="1">
      <c r="A40" s="75" t="s">
        <v>274</v>
      </c>
      <c r="B40" s="76" t="s">
        <v>272</v>
      </c>
      <c r="C40" s="77">
        <v>4</v>
      </c>
      <c r="D40" s="77"/>
      <c r="E40" s="77"/>
      <c r="F40" s="77"/>
      <c r="G40" s="77">
        <f>Tablo1769[[#This Row],[YOLLUK HARİÇ BASKI GRAMI]]/Tablo1769[[#This Row],[GÖZ ADEDİ]]</f>
        <v>0</v>
      </c>
      <c r="H40" s="78" t="s">
        <v>59</v>
      </c>
      <c r="I40" s="77" t="s">
        <v>115</v>
      </c>
      <c r="J40" s="81"/>
      <c r="K40" s="77"/>
    </row>
    <row r="41" spans="1:11" ht="30" customHeight="1">
      <c r="A41" s="75" t="s">
        <v>275</v>
      </c>
      <c r="B41" s="76" t="s">
        <v>272</v>
      </c>
      <c r="C41" s="86"/>
      <c r="D41" s="86"/>
      <c r="E41" s="86"/>
      <c r="F41" s="86"/>
      <c r="G41" s="86" t="e">
        <f>Tablo1769[[#This Row],[YOLLUK HARİÇ BASKI GRAMI]]/Tablo1769[[#This Row],[GÖZ ADEDİ]]</f>
        <v>#DIV/0!</v>
      </c>
      <c r="H41" s="78" t="s">
        <v>59</v>
      </c>
      <c r="I41" s="77" t="s">
        <v>114</v>
      </c>
      <c r="J41" s="86"/>
      <c r="K41" s="86"/>
    </row>
    <row r="42" spans="1:11" ht="30" customHeight="1">
      <c r="A42" s="75" t="s">
        <v>276</v>
      </c>
      <c r="B42" s="76" t="s">
        <v>272</v>
      </c>
      <c r="C42" s="86"/>
      <c r="D42" s="86"/>
      <c r="E42" s="86"/>
      <c r="F42" s="86"/>
      <c r="G42" s="86" t="e">
        <f>Tablo1769[[#This Row],[YOLLUK HARİÇ BASKI GRAMI]]/Tablo1769[[#This Row],[GÖZ ADEDİ]]</f>
        <v>#DIV/0!</v>
      </c>
      <c r="H42" s="78" t="s">
        <v>59</v>
      </c>
      <c r="I42" s="86"/>
      <c r="J42" s="86"/>
      <c r="K42" s="86"/>
    </row>
    <row r="43" spans="1:11" ht="30" customHeight="1">
      <c r="A43" s="75" t="s">
        <v>277</v>
      </c>
      <c r="B43" s="76" t="s">
        <v>272</v>
      </c>
      <c r="C43" s="86"/>
      <c r="D43" s="86"/>
      <c r="E43" s="86"/>
      <c r="F43" s="86"/>
      <c r="G43" s="86" t="e">
        <f>Tablo1769[[#This Row],[YOLLUK HARİÇ BASKI GRAMI]]/Tablo1769[[#This Row],[GÖZ ADEDİ]]</f>
        <v>#DIV/0!</v>
      </c>
      <c r="H43" s="78" t="s">
        <v>59</v>
      </c>
      <c r="I43" s="86"/>
      <c r="J43" s="86"/>
      <c r="K43" s="86"/>
    </row>
    <row r="44" spans="1:11" ht="9.9499999999999993" customHeight="1">
      <c r="A44" s="82"/>
      <c r="B44" s="83"/>
      <c r="C44" s="84"/>
      <c r="D44" s="84"/>
      <c r="E44" s="84"/>
      <c r="F44" s="84"/>
      <c r="G44" s="84"/>
      <c r="H44" s="84"/>
      <c r="I44" s="84"/>
      <c r="J44" s="84"/>
      <c r="K44" s="85"/>
    </row>
    <row r="45" spans="1:11" ht="30" customHeight="1">
      <c r="A45" s="75" t="s">
        <v>278</v>
      </c>
      <c r="B45" s="76" t="s">
        <v>186</v>
      </c>
      <c r="C45" s="77">
        <v>2</v>
      </c>
      <c r="D45" s="77"/>
      <c r="E45" s="77"/>
      <c r="F45" s="77"/>
      <c r="G45" s="77">
        <f>Tablo1769[[#This Row],[YOLLUK HARİÇ BASKI GRAMI]]/Tablo1769[[#This Row],[GÖZ ADEDİ]]</f>
        <v>0</v>
      </c>
      <c r="H45" s="78" t="s">
        <v>59</v>
      </c>
      <c r="I45" s="77" t="s">
        <v>167</v>
      </c>
      <c r="J45" s="81"/>
      <c r="K45" s="77"/>
    </row>
    <row r="46" spans="1:11" ht="9.9499999999999993" customHeight="1">
      <c r="A46" s="82"/>
      <c r="B46" s="83"/>
      <c r="C46" s="84"/>
      <c r="D46" s="84"/>
      <c r="E46" s="84"/>
      <c r="F46" s="84"/>
      <c r="G46" s="84"/>
      <c r="H46" s="84"/>
      <c r="I46" s="84"/>
      <c r="J46" s="84"/>
      <c r="K46" s="85"/>
    </row>
    <row r="47" spans="1:11" ht="30" customHeight="1">
      <c r="A47" s="75" t="s">
        <v>279</v>
      </c>
      <c r="B47" s="76" t="s">
        <v>187</v>
      </c>
      <c r="C47" s="77">
        <v>16</v>
      </c>
      <c r="D47" s="77"/>
      <c r="E47" s="77"/>
      <c r="F47" s="77"/>
      <c r="G47" s="77">
        <f>Tablo1769[[#This Row],[YOLLUK HARİÇ BASKI GRAMI]]/Tablo1769[[#This Row],[GÖZ ADEDİ]]</f>
        <v>0</v>
      </c>
      <c r="H47" s="78" t="s">
        <v>59</v>
      </c>
      <c r="I47" s="77" t="s">
        <v>167</v>
      </c>
      <c r="J47" s="81"/>
      <c r="K47" s="77"/>
    </row>
    <row r="48" spans="1:11" ht="9.9499999999999993" customHeight="1">
      <c r="A48" s="82"/>
      <c r="B48" s="83"/>
      <c r="C48" s="84"/>
      <c r="D48" s="84"/>
      <c r="E48" s="84"/>
      <c r="F48" s="84"/>
      <c r="G48" s="84"/>
      <c r="H48" s="84"/>
      <c r="I48" s="84"/>
      <c r="J48" s="84"/>
      <c r="K48" s="85"/>
    </row>
    <row r="49" spans="1:11" ht="30" customHeight="1">
      <c r="A49" s="75" t="s">
        <v>280</v>
      </c>
      <c r="B49" s="76" t="s">
        <v>188</v>
      </c>
      <c r="C49" s="77">
        <v>4</v>
      </c>
      <c r="D49" s="77"/>
      <c r="E49" s="77"/>
      <c r="F49" s="77"/>
      <c r="G49" s="77">
        <f>Tablo1769[[#This Row],[YOLLUK HARİÇ BASKI GRAMI]]/Tablo1769[[#This Row],[GÖZ ADEDİ]]</f>
        <v>0</v>
      </c>
      <c r="H49" s="78" t="s">
        <v>77</v>
      </c>
      <c r="I49" s="77">
        <v>6192</v>
      </c>
      <c r="J49" s="81"/>
      <c r="K49" s="77"/>
    </row>
    <row r="50" spans="1:11" ht="9.9499999999999993" customHeight="1">
      <c r="A50" s="82"/>
      <c r="B50" s="83"/>
      <c r="C50" s="84"/>
      <c r="D50" s="84"/>
      <c r="E50" s="84"/>
      <c r="F50" s="84"/>
      <c r="G50" s="84"/>
      <c r="H50" s="84"/>
      <c r="I50" s="84"/>
      <c r="J50" s="84"/>
      <c r="K50" s="85"/>
    </row>
    <row r="51" spans="1:11" ht="30" customHeight="1">
      <c r="A51" s="75" t="s">
        <v>281</v>
      </c>
      <c r="B51" s="76" t="s">
        <v>189</v>
      </c>
      <c r="C51" s="77">
        <v>4</v>
      </c>
      <c r="D51" s="77">
        <v>40</v>
      </c>
      <c r="E51" s="77">
        <v>88.8</v>
      </c>
      <c r="F51" s="77">
        <v>85.2</v>
      </c>
      <c r="G51" s="77">
        <f>Tablo1769[[#This Row],[YOLLUK HARİÇ BASKI GRAMI]]/Tablo1769[[#This Row],[GÖZ ADEDİ]]</f>
        <v>21.3</v>
      </c>
      <c r="H51" s="78" t="s">
        <v>67</v>
      </c>
      <c r="I51" s="77" t="s">
        <v>115</v>
      </c>
      <c r="J51" s="81"/>
      <c r="K51" s="77"/>
    </row>
    <row r="52" spans="1:11" ht="30" customHeight="1">
      <c r="A52" s="75" t="s">
        <v>282</v>
      </c>
      <c r="B52" s="76" t="s">
        <v>189</v>
      </c>
      <c r="C52" s="77">
        <v>4</v>
      </c>
      <c r="D52" s="77">
        <v>40</v>
      </c>
      <c r="E52" s="77">
        <v>88.8</v>
      </c>
      <c r="F52" s="77">
        <v>85.2</v>
      </c>
      <c r="G52" s="77">
        <f>Tablo1769[[#This Row],[YOLLUK HARİÇ BASKI GRAMI]]/Tablo1769[[#This Row],[GÖZ ADEDİ]]</f>
        <v>21.3</v>
      </c>
      <c r="H52" s="78" t="s">
        <v>67</v>
      </c>
      <c r="I52" s="77" t="s">
        <v>114</v>
      </c>
      <c r="J52" s="81"/>
      <c r="K52" s="77"/>
    </row>
    <row r="53" spans="1:11" ht="9.9499999999999993" customHeight="1">
      <c r="A53" s="82"/>
      <c r="B53" s="83"/>
      <c r="C53" s="84"/>
      <c r="D53" s="84"/>
      <c r="E53" s="84"/>
      <c r="F53" s="84"/>
      <c r="G53" s="84"/>
      <c r="H53" s="84"/>
      <c r="I53" s="84"/>
      <c r="J53" s="84"/>
      <c r="K53" s="85"/>
    </row>
    <row r="54" spans="1:11" ht="30" customHeight="1">
      <c r="A54" s="75" t="s">
        <v>283</v>
      </c>
      <c r="B54" s="76" t="s">
        <v>190</v>
      </c>
      <c r="C54" s="77">
        <v>2</v>
      </c>
      <c r="D54" s="77"/>
      <c r="E54" s="77"/>
      <c r="F54" s="77"/>
      <c r="G54" s="77">
        <f>Tablo1769[[#This Row],[YOLLUK HARİÇ BASKI GRAMI]]/Tablo1769[[#This Row],[GÖZ ADEDİ]]</f>
        <v>0</v>
      </c>
      <c r="H54" s="78" t="s">
        <v>59</v>
      </c>
      <c r="I54" s="77" t="s">
        <v>167</v>
      </c>
      <c r="J54" s="81"/>
      <c r="K54" s="77"/>
    </row>
    <row r="55" spans="1:11" ht="9.9499999999999993" customHeigh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5"/>
    </row>
    <row r="56" spans="1:11" ht="30" customHeight="1">
      <c r="A56" s="75" t="s">
        <v>284</v>
      </c>
      <c r="B56" s="76" t="s">
        <v>191</v>
      </c>
      <c r="C56" s="77">
        <v>8</v>
      </c>
      <c r="D56" s="77">
        <v>20</v>
      </c>
      <c r="E56" s="77">
        <v>29.6</v>
      </c>
      <c r="F56" s="77">
        <v>28.6</v>
      </c>
      <c r="G56" s="77">
        <f>Tablo1769[[#This Row],[YOLLUK HARİÇ BASKI GRAMI]]/Tablo1769[[#This Row],[GÖZ ADEDİ]]</f>
        <v>3.5750000000000002</v>
      </c>
      <c r="H56" s="78" t="s">
        <v>30</v>
      </c>
      <c r="I56" s="77" t="s">
        <v>105</v>
      </c>
      <c r="J56" s="81"/>
      <c r="K56" s="77"/>
    </row>
    <row r="57" spans="1:11" ht="30" customHeight="1">
      <c r="A57" s="75" t="s">
        <v>285</v>
      </c>
      <c r="B57" s="76" t="s">
        <v>191</v>
      </c>
      <c r="C57" s="77">
        <v>8</v>
      </c>
      <c r="D57" s="77">
        <v>20</v>
      </c>
      <c r="E57" s="77">
        <v>29.6</v>
      </c>
      <c r="F57" s="77">
        <v>28.6</v>
      </c>
      <c r="G57" s="77">
        <f>Tablo1769[[#This Row],[YOLLUK HARİÇ BASKI GRAMI]]/Tablo1769[[#This Row],[GÖZ ADEDİ]]</f>
        <v>3.5750000000000002</v>
      </c>
      <c r="H57" s="78" t="s">
        <v>30</v>
      </c>
      <c r="I57" s="77" t="s">
        <v>107</v>
      </c>
      <c r="J57" s="81"/>
      <c r="K57" s="77"/>
    </row>
    <row r="58" spans="1:11" ht="30" customHeight="1">
      <c r="A58" s="75" t="s">
        <v>286</v>
      </c>
      <c r="B58" s="76" t="s">
        <v>191</v>
      </c>
      <c r="C58" s="77">
        <v>8</v>
      </c>
      <c r="D58" s="77">
        <v>20</v>
      </c>
      <c r="E58" s="77">
        <v>29.6</v>
      </c>
      <c r="F58" s="77">
        <v>28.6</v>
      </c>
      <c r="G58" s="77">
        <f>Tablo1769[[#This Row],[YOLLUK HARİÇ BASKI GRAMI]]/Tablo1769[[#This Row],[GÖZ ADEDİ]]</f>
        <v>3.5750000000000002</v>
      </c>
      <c r="H58" s="78" t="s">
        <v>30</v>
      </c>
      <c r="I58" s="77" t="s">
        <v>108</v>
      </c>
      <c r="J58" s="81"/>
      <c r="K58" s="77"/>
    </row>
    <row r="59" spans="1:11" ht="30" customHeight="1">
      <c r="A59" s="75" t="s">
        <v>287</v>
      </c>
      <c r="B59" s="76" t="s">
        <v>191</v>
      </c>
      <c r="C59" s="77">
        <v>8</v>
      </c>
      <c r="D59" s="77">
        <v>20</v>
      </c>
      <c r="E59" s="77">
        <v>29.6</v>
      </c>
      <c r="F59" s="77">
        <v>28.6</v>
      </c>
      <c r="G59" s="77">
        <f>Tablo1769[[#This Row],[YOLLUK HARİÇ BASKI GRAMI]]/Tablo1769[[#This Row],[GÖZ ADEDİ]]</f>
        <v>3.5750000000000002</v>
      </c>
      <c r="H59" s="78" t="s">
        <v>30</v>
      </c>
      <c r="I59" s="77">
        <v>3408</v>
      </c>
      <c r="J59" s="81"/>
      <c r="K59" s="77"/>
    </row>
    <row r="60" spans="1:11" ht="30" customHeight="1">
      <c r="A60" s="75" t="s">
        <v>288</v>
      </c>
      <c r="B60" s="76" t="s">
        <v>191</v>
      </c>
      <c r="C60" s="77">
        <v>8</v>
      </c>
      <c r="D60" s="77">
        <v>20</v>
      </c>
      <c r="E60" s="77">
        <v>29.6</v>
      </c>
      <c r="F60" s="77">
        <v>28.6</v>
      </c>
      <c r="G60" s="77">
        <f>Tablo1769[[#This Row],[YOLLUK HARİÇ BASKI GRAMI]]/Tablo1769[[#This Row],[GÖZ ADEDİ]]</f>
        <v>3.5750000000000002</v>
      </c>
      <c r="H60" s="78" t="s">
        <v>59</v>
      </c>
      <c r="I60" s="77">
        <v>3332</v>
      </c>
      <c r="J60" s="81"/>
      <c r="K60" s="77"/>
    </row>
    <row r="61" spans="1:11" ht="30" customHeight="1">
      <c r="A61" s="75" t="s">
        <v>289</v>
      </c>
      <c r="B61" s="76" t="s">
        <v>191</v>
      </c>
      <c r="C61" s="77">
        <v>8</v>
      </c>
      <c r="D61" s="77">
        <v>20</v>
      </c>
      <c r="E61" s="77">
        <v>29.6</v>
      </c>
      <c r="F61" s="77">
        <v>28.6</v>
      </c>
      <c r="G61" s="77">
        <f>Tablo1769[[#This Row],[YOLLUK HARİÇ BASKI GRAMI]]/Tablo1769[[#This Row],[GÖZ ADEDİ]]</f>
        <v>3.5750000000000002</v>
      </c>
      <c r="H61" s="78" t="s">
        <v>30</v>
      </c>
      <c r="I61" s="77">
        <v>1289</v>
      </c>
      <c r="J61" s="81"/>
      <c r="K61" s="77"/>
    </row>
    <row r="62" spans="1:11" ht="30" customHeight="1">
      <c r="A62" s="75" t="s">
        <v>290</v>
      </c>
      <c r="B62" s="76" t="s">
        <v>191</v>
      </c>
      <c r="C62" s="77">
        <v>8</v>
      </c>
      <c r="D62" s="77">
        <v>20</v>
      </c>
      <c r="E62" s="77">
        <v>29.6</v>
      </c>
      <c r="F62" s="77">
        <v>28.6</v>
      </c>
      <c r="G62" s="77">
        <f>Tablo1769[[#This Row],[YOLLUK HARİÇ BASKI GRAMI]]/Tablo1769[[#This Row],[GÖZ ADEDİ]]</f>
        <v>3.5750000000000002</v>
      </c>
      <c r="H62" s="78" t="s">
        <v>30</v>
      </c>
      <c r="I62" s="77">
        <v>4089</v>
      </c>
      <c r="J62" s="81"/>
      <c r="K62" s="77"/>
    </row>
    <row r="63" spans="1:11" ht="30" customHeight="1">
      <c r="A63" s="75" t="s">
        <v>291</v>
      </c>
      <c r="B63" s="76" t="s">
        <v>191</v>
      </c>
      <c r="C63" s="77">
        <v>8</v>
      </c>
      <c r="D63" s="77">
        <v>20</v>
      </c>
      <c r="E63" s="77">
        <v>29.6</v>
      </c>
      <c r="F63" s="77">
        <v>28.6</v>
      </c>
      <c r="G63" s="77">
        <f>Tablo1769[[#This Row],[YOLLUK HARİÇ BASKI GRAMI]]/Tablo1769[[#This Row],[GÖZ ADEDİ]]</f>
        <v>3.5750000000000002</v>
      </c>
      <c r="H63" s="78" t="s">
        <v>30</v>
      </c>
      <c r="I63" s="77" t="s">
        <v>167</v>
      </c>
      <c r="J63" s="81"/>
      <c r="K63" s="77"/>
    </row>
    <row r="64" spans="1:11" ht="30" customHeight="1">
      <c r="A64" s="75" t="s">
        <v>292</v>
      </c>
      <c r="B64" s="76" t="s">
        <v>191</v>
      </c>
      <c r="C64" s="77">
        <v>8</v>
      </c>
      <c r="D64" s="77">
        <v>20</v>
      </c>
      <c r="E64" s="77">
        <v>29.6</v>
      </c>
      <c r="F64" s="77">
        <v>28.6</v>
      </c>
      <c r="G64" s="77">
        <f>Tablo1769[[#This Row],[YOLLUK HARİÇ BASKI GRAMI]]/Tablo1769[[#This Row],[GÖZ ADEDİ]]</f>
        <v>3.5750000000000002</v>
      </c>
      <c r="H64" s="78" t="s">
        <v>30</v>
      </c>
      <c r="I64" s="77">
        <v>1045</v>
      </c>
      <c r="J64" s="77"/>
      <c r="K64" s="77"/>
    </row>
    <row r="65" spans="1:11" ht="30" customHeight="1">
      <c r="A65" s="75" t="s">
        <v>293</v>
      </c>
      <c r="B65" s="76" t="s">
        <v>191</v>
      </c>
      <c r="C65" s="77">
        <v>8</v>
      </c>
      <c r="D65" s="77">
        <v>20</v>
      </c>
      <c r="E65" s="77">
        <v>29.6</v>
      </c>
      <c r="F65" s="77">
        <v>28.6</v>
      </c>
      <c r="G65" s="77">
        <f>Tablo1769[[#This Row],[YOLLUK HARİÇ BASKI GRAMI]]/Tablo1769[[#This Row],[GÖZ ADEDİ]]</f>
        <v>3.5750000000000002</v>
      </c>
      <c r="H65" s="78" t="s">
        <v>30</v>
      </c>
      <c r="I65" s="77" t="s">
        <v>110</v>
      </c>
      <c r="J65" s="77"/>
      <c r="K65" s="77"/>
    </row>
    <row r="66" spans="1:11" ht="30" customHeight="1">
      <c r="A66" s="75" t="s">
        <v>294</v>
      </c>
      <c r="B66" s="76" t="s">
        <v>191</v>
      </c>
      <c r="C66" s="77">
        <v>8</v>
      </c>
      <c r="D66" s="77">
        <v>20</v>
      </c>
      <c r="E66" s="77">
        <v>29.6</v>
      </c>
      <c r="F66" s="77">
        <v>28.6</v>
      </c>
      <c r="G66" s="77">
        <f>Tablo1769[[#This Row],[YOLLUK HARİÇ BASKI GRAMI]]/Tablo1769[[#This Row],[GÖZ ADEDİ]]</f>
        <v>3.5750000000000002</v>
      </c>
      <c r="H66" s="78" t="s">
        <v>30</v>
      </c>
      <c r="I66" s="77" t="s">
        <v>111</v>
      </c>
      <c r="J66" s="77"/>
      <c r="K66" s="77"/>
    </row>
    <row r="67" spans="1:11" ht="30" customHeight="1">
      <c r="A67" s="75" t="s">
        <v>295</v>
      </c>
      <c r="B67" s="76" t="s">
        <v>191</v>
      </c>
      <c r="C67" s="77">
        <v>8</v>
      </c>
      <c r="D67" s="77">
        <v>20</v>
      </c>
      <c r="E67" s="77">
        <v>29.6</v>
      </c>
      <c r="F67" s="77">
        <v>28.6</v>
      </c>
      <c r="G67" s="77">
        <f>Tablo1769[[#This Row],[YOLLUK HARİÇ BASKI GRAMI]]/Tablo1769[[#This Row],[GÖZ ADEDİ]]</f>
        <v>3.5750000000000002</v>
      </c>
      <c r="H67" s="78" t="s">
        <v>30</v>
      </c>
      <c r="I67" s="77">
        <v>3014</v>
      </c>
      <c r="J67" s="77"/>
      <c r="K67" s="77"/>
    </row>
    <row r="68" spans="1:11" ht="30" customHeight="1">
      <c r="A68" s="75" t="s">
        <v>296</v>
      </c>
      <c r="B68" s="76" t="s">
        <v>191</v>
      </c>
      <c r="C68" s="77">
        <v>8</v>
      </c>
      <c r="D68" s="77">
        <v>20</v>
      </c>
      <c r="E68" s="77">
        <v>29.9</v>
      </c>
      <c r="F68" s="77">
        <v>29.1</v>
      </c>
      <c r="G68" s="77">
        <f>Tablo1769[[#This Row],[YOLLUK HARİÇ BASKI GRAMI]]/Tablo1769[[#This Row],[GÖZ ADEDİ]]</f>
        <v>3.6375000000000002</v>
      </c>
      <c r="H68" s="78" t="s">
        <v>30</v>
      </c>
      <c r="I68" s="77" t="s">
        <v>112</v>
      </c>
      <c r="J68" s="77">
        <v>2E-3</v>
      </c>
      <c r="K68" s="77"/>
    </row>
    <row r="69" spans="1:11" ht="30" customHeight="1">
      <c r="A69" s="75" t="s">
        <v>297</v>
      </c>
      <c r="B69" s="76" t="s">
        <v>191</v>
      </c>
      <c r="C69" s="77">
        <v>8</v>
      </c>
      <c r="D69" s="77">
        <v>20</v>
      </c>
      <c r="E69" s="77">
        <v>29.6</v>
      </c>
      <c r="F69" s="77">
        <v>28.6</v>
      </c>
      <c r="G69" s="77">
        <f>Tablo1769[[#This Row],[YOLLUK HARİÇ BASKI GRAMI]]/Tablo1769[[#This Row],[GÖZ ADEDİ]]</f>
        <v>3.5750000000000002</v>
      </c>
      <c r="H69" s="78" t="s">
        <v>30</v>
      </c>
      <c r="I69" s="77" t="s">
        <v>109</v>
      </c>
      <c r="J69" s="77"/>
      <c r="K69" s="77"/>
    </row>
    <row r="70" spans="1:11" ht="30" customHeight="1">
      <c r="A70" s="75" t="s">
        <v>298</v>
      </c>
      <c r="B70" s="76" t="s">
        <v>192</v>
      </c>
      <c r="C70" s="77">
        <v>8</v>
      </c>
      <c r="D70" s="77">
        <v>20</v>
      </c>
      <c r="E70" s="77">
        <v>29.6</v>
      </c>
      <c r="F70" s="77">
        <v>28.6</v>
      </c>
      <c r="G70" s="77">
        <f>Tablo1769[[#This Row],[YOLLUK HARİÇ BASKI GRAMI]]/Tablo1769[[#This Row],[GÖZ ADEDİ]]</f>
        <v>3.5750000000000002</v>
      </c>
      <c r="H70" s="78" t="s">
        <v>30</v>
      </c>
      <c r="I70" s="77" t="s">
        <v>112</v>
      </c>
      <c r="J70" s="77">
        <v>3.0000000000000001E-3</v>
      </c>
      <c r="K70" s="77"/>
    </row>
    <row r="71" spans="1:11" ht="30" customHeight="1">
      <c r="A71" s="75" t="s">
        <v>299</v>
      </c>
      <c r="B71" s="76" t="s">
        <v>192</v>
      </c>
      <c r="C71" s="77">
        <v>8</v>
      </c>
      <c r="D71" s="77">
        <v>20</v>
      </c>
      <c r="E71" s="77">
        <v>29.6</v>
      </c>
      <c r="F71" s="77">
        <v>28.6</v>
      </c>
      <c r="G71" s="77">
        <f>Tablo1769[[#This Row],[YOLLUK HARİÇ BASKI GRAMI]]/Tablo1769[[#This Row],[GÖZ ADEDİ]]</f>
        <v>3.5750000000000002</v>
      </c>
      <c r="H71" s="78" t="s">
        <v>30</v>
      </c>
      <c r="I71" s="77" t="s">
        <v>111</v>
      </c>
      <c r="J71" s="77">
        <v>3.0000000000000001E-3</v>
      </c>
      <c r="K71" s="77"/>
    </row>
    <row r="72" spans="1:11" ht="9.9499999999999993" customHeight="1">
      <c r="A72" s="82"/>
      <c r="B72" s="83"/>
      <c r="C72" s="84"/>
      <c r="D72" s="84"/>
      <c r="E72" s="84"/>
      <c r="F72" s="84"/>
      <c r="G72" s="84"/>
      <c r="H72" s="84"/>
      <c r="I72" s="84"/>
      <c r="J72" s="84"/>
      <c r="K72" s="85"/>
    </row>
    <row r="73" spans="1:11" ht="30" customHeight="1">
      <c r="A73" s="75" t="s">
        <v>300</v>
      </c>
      <c r="B73" s="76" t="s">
        <v>193</v>
      </c>
      <c r="C73" s="77">
        <v>8</v>
      </c>
      <c r="D73" s="77">
        <v>21</v>
      </c>
      <c r="E73" s="77">
        <v>31.4</v>
      </c>
      <c r="F73" s="77">
        <v>30.4</v>
      </c>
      <c r="G73" s="77">
        <f>Tablo1769[[#This Row],[YOLLUK HARİÇ BASKI GRAMI]]/Tablo1769[[#This Row],[GÖZ ADEDİ]]</f>
        <v>3.8</v>
      </c>
      <c r="H73" s="78" t="s">
        <v>30</v>
      </c>
      <c r="I73" s="77" t="s">
        <v>105</v>
      </c>
      <c r="J73" s="81"/>
      <c r="K73" s="77"/>
    </row>
    <row r="74" spans="1:11" ht="30" customHeight="1">
      <c r="A74" s="75" t="s">
        <v>301</v>
      </c>
      <c r="B74" s="76" t="s">
        <v>193</v>
      </c>
      <c r="C74" s="77">
        <v>8</v>
      </c>
      <c r="D74" s="77">
        <v>21</v>
      </c>
      <c r="E74" s="77">
        <v>31.4</v>
      </c>
      <c r="F74" s="77">
        <v>30.4</v>
      </c>
      <c r="G74" s="77">
        <f>Tablo1769[[#This Row],[YOLLUK HARİÇ BASKI GRAMI]]/Tablo1769[[#This Row],[GÖZ ADEDİ]]</f>
        <v>3.8</v>
      </c>
      <c r="H74" s="78" t="s">
        <v>30</v>
      </c>
      <c r="I74" s="77" t="s">
        <v>107</v>
      </c>
      <c r="J74" s="81"/>
      <c r="K74" s="77"/>
    </row>
    <row r="75" spans="1:11" ht="30" customHeight="1">
      <c r="A75" s="75" t="s">
        <v>302</v>
      </c>
      <c r="B75" s="76" t="s">
        <v>193</v>
      </c>
      <c r="C75" s="77">
        <v>8</v>
      </c>
      <c r="D75" s="87">
        <v>21</v>
      </c>
      <c r="E75" s="77">
        <v>31.4</v>
      </c>
      <c r="F75" s="77">
        <v>30.4</v>
      </c>
      <c r="G75" s="77">
        <f>Tablo1769[[#This Row],[YOLLUK HARİÇ BASKI GRAMI]]/Tablo1769[[#This Row],[GÖZ ADEDİ]]</f>
        <v>3.8</v>
      </c>
      <c r="H75" s="78" t="s">
        <v>30</v>
      </c>
      <c r="I75" s="77" t="s">
        <v>108</v>
      </c>
      <c r="J75" s="81"/>
      <c r="K75" s="77"/>
    </row>
    <row r="76" spans="1:11" ht="30" customHeight="1">
      <c r="A76" s="75" t="s">
        <v>303</v>
      </c>
      <c r="B76" s="76" t="s">
        <v>193</v>
      </c>
      <c r="C76" s="77">
        <v>8</v>
      </c>
      <c r="D76" s="77">
        <v>21</v>
      </c>
      <c r="E76" s="77">
        <v>31.4</v>
      </c>
      <c r="F76" s="77">
        <v>30.4</v>
      </c>
      <c r="G76" s="77">
        <f>Tablo1769[[#This Row],[YOLLUK HARİÇ BASKI GRAMI]]/Tablo1769[[#This Row],[GÖZ ADEDİ]]</f>
        <v>3.8</v>
      </c>
      <c r="H76" s="78" t="s">
        <v>30</v>
      </c>
      <c r="I76" s="77">
        <v>1289</v>
      </c>
      <c r="J76" s="81"/>
      <c r="K76" s="77"/>
    </row>
    <row r="77" spans="1:11" ht="30" customHeight="1">
      <c r="A77" s="75" t="s">
        <v>304</v>
      </c>
      <c r="B77" s="76" t="s">
        <v>193</v>
      </c>
      <c r="C77" s="77">
        <v>8</v>
      </c>
      <c r="D77" s="77">
        <v>21</v>
      </c>
      <c r="E77" s="77">
        <v>31.4</v>
      </c>
      <c r="F77" s="77">
        <v>30.4</v>
      </c>
      <c r="G77" s="77">
        <f>Tablo1769[[#This Row],[YOLLUK HARİÇ BASKI GRAMI]]/Tablo1769[[#This Row],[GÖZ ADEDİ]]</f>
        <v>3.8</v>
      </c>
      <c r="H77" s="78" t="s">
        <v>30</v>
      </c>
      <c r="I77" s="77">
        <v>3408</v>
      </c>
      <c r="J77" s="81"/>
      <c r="K77" s="77"/>
    </row>
    <row r="78" spans="1:11" ht="30" customHeight="1">
      <c r="A78" s="75" t="s">
        <v>305</v>
      </c>
      <c r="B78" s="76" t="s">
        <v>193</v>
      </c>
      <c r="C78" s="77">
        <v>8</v>
      </c>
      <c r="D78" s="77">
        <v>21</v>
      </c>
      <c r="E78" s="77">
        <v>31.4</v>
      </c>
      <c r="F78" s="77">
        <v>30.4</v>
      </c>
      <c r="G78" s="77">
        <f>Tablo1769[[#This Row],[YOLLUK HARİÇ BASKI GRAMI]]/Tablo1769[[#This Row],[GÖZ ADEDİ]]</f>
        <v>3.8</v>
      </c>
      <c r="H78" s="78" t="s">
        <v>30</v>
      </c>
      <c r="I78" s="77">
        <v>4089</v>
      </c>
      <c r="J78" s="81"/>
      <c r="K78" s="77"/>
    </row>
    <row r="79" spans="1:11" ht="30" customHeight="1">
      <c r="A79" s="75" t="s">
        <v>306</v>
      </c>
      <c r="B79" s="76" t="s">
        <v>193</v>
      </c>
      <c r="C79" s="77">
        <v>8</v>
      </c>
      <c r="D79" s="77">
        <v>21</v>
      </c>
      <c r="E79" s="77">
        <v>31.4</v>
      </c>
      <c r="F79" s="77">
        <v>30.4</v>
      </c>
      <c r="G79" s="77">
        <f>Tablo1769[[#This Row],[YOLLUK HARİÇ BASKI GRAMI]]/Tablo1769[[#This Row],[GÖZ ADEDİ]]</f>
        <v>3.8</v>
      </c>
      <c r="H79" s="78" t="s">
        <v>30</v>
      </c>
      <c r="I79" s="77" t="s">
        <v>167</v>
      </c>
      <c r="J79" s="81"/>
      <c r="K79" s="77"/>
    </row>
    <row r="80" spans="1:11" ht="9.9499999999999993" customHeight="1">
      <c r="A80" s="82"/>
      <c r="B80" s="83"/>
      <c r="C80" s="84"/>
      <c r="D80" s="84"/>
      <c r="E80" s="84"/>
      <c r="F80" s="84"/>
      <c r="G80" s="84"/>
      <c r="H80" s="84"/>
      <c r="I80" s="84"/>
      <c r="J80" s="84"/>
      <c r="K80" s="85"/>
    </row>
    <row r="81" spans="1:11" ht="30" customHeight="1">
      <c r="A81" s="88" t="s">
        <v>29</v>
      </c>
      <c r="B81" s="89" t="s">
        <v>194</v>
      </c>
      <c r="C81" s="87">
        <v>8</v>
      </c>
      <c r="D81" s="87"/>
      <c r="E81" s="87"/>
      <c r="F81" s="87"/>
      <c r="G81" s="87"/>
      <c r="H81" s="90" t="s">
        <v>30</v>
      </c>
      <c r="I81" s="77" t="s">
        <v>167</v>
      </c>
      <c r="J81" s="87"/>
      <c r="K81" s="87"/>
    </row>
    <row r="82" spans="1:11" ht="9.9499999999999993" customHeight="1">
      <c r="A82" s="82"/>
      <c r="B82" s="83"/>
      <c r="C82" s="84"/>
      <c r="D82" s="84"/>
      <c r="E82" s="84"/>
      <c r="F82" s="84"/>
      <c r="G82" s="84"/>
      <c r="H82" s="84"/>
      <c r="I82" s="84"/>
      <c r="J82" s="84"/>
      <c r="K82" s="85"/>
    </row>
    <row r="83" spans="1:11" ht="30" customHeight="1">
      <c r="A83" s="75" t="s">
        <v>307</v>
      </c>
      <c r="B83" s="76" t="s">
        <v>195</v>
      </c>
      <c r="C83" s="77">
        <v>16</v>
      </c>
      <c r="D83" s="77">
        <v>19.95</v>
      </c>
      <c r="E83" s="77">
        <v>18.5</v>
      </c>
      <c r="F83" s="77">
        <v>16.7</v>
      </c>
      <c r="G83" s="77">
        <f>Tablo1769[[#This Row],[YOLLUK HARİÇ BASKI GRAMI]]/Tablo1769[[#This Row],[GÖZ ADEDİ]]</f>
        <v>1.04375</v>
      </c>
      <c r="H83" s="78" t="s">
        <v>30</v>
      </c>
      <c r="I83" s="77" t="s">
        <v>105</v>
      </c>
      <c r="J83" s="81"/>
      <c r="K83" s="77"/>
    </row>
    <row r="84" spans="1:11" ht="30" customHeight="1">
      <c r="A84" s="75" t="s">
        <v>308</v>
      </c>
      <c r="B84" s="76" t="s">
        <v>195</v>
      </c>
      <c r="C84" s="77">
        <v>16</v>
      </c>
      <c r="D84" s="77">
        <v>19.95</v>
      </c>
      <c r="E84" s="77">
        <v>18.5</v>
      </c>
      <c r="F84" s="77">
        <v>16.7</v>
      </c>
      <c r="G84" s="77">
        <f>Tablo1769[[#This Row],[YOLLUK HARİÇ BASKI GRAMI]]/Tablo1769[[#This Row],[GÖZ ADEDİ]]</f>
        <v>1.04375</v>
      </c>
      <c r="H84" s="78" t="s">
        <v>30</v>
      </c>
      <c r="I84" s="77" t="s">
        <v>107</v>
      </c>
      <c r="J84" s="81"/>
      <c r="K84" s="77"/>
    </row>
    <row r="85" spans="1:11" ht="30" customHeight="1">
      <c r="A85" s="75" t="s">
        <v>309</v>
      </c>
      <c r="B85" s="76" t="s">
        <v>195</v>
      </c>
      <c r="C85" s="77">
        <v>16</v>
      </c>
      <c r="D85" s="77">
        <v>19.95</v>
      </c>
      <c r="E85" s="77">
        <v>18.5</v>
      </c>
      <c r="F85" s="77">
        <v>16.7</v>
      </c>
      <c r="G85" s="77">
        <f>Tablo1769[[#This Row],[YOLLUK HARİÇ BASKI GRAMI]]/Tablo1769[[#This Row],[GÖZ ADEDİ]]</f>
        <v>1.04375</v>
      </c>
      <c r="H85" s="78" t="s">
        <v>30</v>
      </c>
      <c r="I85" s="77" t="s">
        <v>108</v>
      </c>
      <c r="J85" s="81"/>
      <c r="K85" s="77"/>
    </row>
    <row r="86" spans="1:11" ht="30" customHeight="1">
      <c r="A86" s="75" t="s">
        <v>310</v>
      </c>
      <c r="B86" s="76" t="s">
        <v>195</v>
      </c>
      <c r="C86" s="77">
        <v>16</v>
      </c>
      <c r="D86" s="77">
        <v>19.95</v>
      </c>
      <c r="E86" s="77">
        <v>18.5</v>
      </c>
      <c r="F86" s="77">
        <v>16.7</v>
      </c>
      <c r="G86" s="77">
        <f>Tablo1769[[#This Row],[YOLLUK HARİÇ BASKI GRAMI]]/Tablo1769[[#This Row],[GÖZ ADEDİ]]</f>
        <v>1.04375</v>
      </c>
      <c r="H86" s="78" t="s">
        <v>30</v>
      </c>
      <c r="I86" s="77">
        <v>1289</v>
      </c>
      <c r="J86" s="81"/>
      <c r="K86" s="77"/>
    </row>
    <row r="87" spans="1:11" ht="30" customHeight="1">
      <c r="A87" s="75" t="s">
        <v>311</v>
      </c>
      <c r="B87" s="76" t="s">
        <v>195</v>
      </c>
      <c r="C87" s="77">
        <v>16</v>
      </c>
      <c r="D87" s="77">
        <v>19.95</v>
      </c>
      <c r="E87" s="77">
        <v>18.5</v>
      </c>
      <c r="F87" s="77">
        <v>16.7</v>
      </c>
      <c r="G87" s="77">
        <f>Tablo1769[[#This Row],[YOLLUK HARİÇ BASKI GRAMI]]/Tablo1769[[#This Row],[GÖZ ADEDİ]]</f>
        <v>1.04375</v>
      </c>
      <c r="H87" s="78" t="s">
        <v>30</v>
      </c>
      <c r="I87" s="77">
        <v>3408</v>
      </c>
      <c r="J87" s="81"/>
      <c r="K87" s="77"/>
    </row>
    <row r="88" spans="1:11" ht="30" customHeight="1">
      <c r="A88" s="75" t="s">
        <v>312</v>
      </c>
      <c r="B88" s="76" t="s">
        <v>195</v>
      </c>
      <c r="C88" s="77">
        <v>16</v>
      </c>
      <c r="D88" s="77">
        <v>19.95</v>
      </c>
      <c r="E88" s="77">
        <v>18.5</v>
      </c>
      <c r="F88" s="77">
        <v>16.7</v>
      </c>
      <c r="G88" s="77">
        <f>Tablo1769[[#This Row],[YOLLUK HARİÇ BASKI GRAMI]]/Tablo1769[[#This Row],[GÖZ ADEDİ]]</f>
        <v>1.04375</v>
      </c>
      <c r="H88" s="78" t="s">
        <v>30</v>
      </c>
      <c r="I88" s="77">
        <v>4089</v>
      </c>
      <c r="J88" s="81"/>
      <c r="K88" s="77"/>
    </row>
    <row r="89" spans="1:11" ht="30" customHeight="1">
      <c r="A89" s="75" t="s">
        <v>313</v>
      </c>
      <c r="B89" s="76" t="s">
        <v>195</v>
      </c>
      <c r="C89" s="77">
        <v>16</v>
      </c>
      <c r="D89" s="77">
        <v>19.95</v>
      </c>
      <c r="E89" s="77">
        <v>18.5</v>
      </c>
      <c r="F89" s="77">
        <v>16.7</v>
      </c>
      <c r="G89" s="77">
        <f>Tablo1769[[#This Row],[YOLLUK HARİÇ BASKI GRAMI]]/Tablo1769[[#This Row],[GÖZ ADEDİ]]</f>
        <v>1.04375</v>
      </c>
      <c r="H89" s="78" t="s">
        <v>30</v>
      </c>
      <c r="I89" s="77" t="s">
        <v>167</v>
      </c>
      <c r="J89" s="81"/>
      <c r="K89" s="77"/>
    </row>
    <row r="90" spans="1:11" ht="9.9499999999999993" customHeight="1">
      <c r="A90" s="82"/>
      <c r="B90" s="83"/>
      <c r="C90" s="84"/>
      <c r="D90" s="84"/>
      <c r="E90" s="84"/>
      <c r="F90" s="84"/>
      <c r="G90" s="84"/>
      <c r="H90" s="84"/>
      <c r="I90" s="84"/>
      <c r="J90" s="84"/>
      <c r="K90" s="85"/>
    </row>
    <row r="91" spans="1:11" ht="30" customHeight="1">
      <c r="A91" s="75" t="s">
        <v>314</v>
      </c>
      <c r="B91" s="76" t="s">
        <v>196</v>
      </c>
      <c r="C91" s="77">
        <v>16</v>
      </c>
      <c r="D91" s="77">
        <v>20</v>
      </c>
      <c r="E91" s="77">
        <v>18.600000000000001</v>
      </c>
      <c r="F91" s="77">
        <v>16.7</v>
      </c>
      <c r="G91" s="77">
        <f>Tablo1769[[#This Row],[YOLLUK HARİÇ BASKI GRAMI]]/Tablo1769[[#This Row],[GÖZ ADEDİ]]</f>
        <v>1.04375</v>
      </c>
      <c r="H91" s="78" t="s">
        <v>30</v>
      </c>
      <c r="I91" s="77" t="s">
        <v>105</v>
      </c>
      <c r="J91" s="81"/>
      <c r="K91" s="77"/>
    </row>
    <row r="92" spans="1:11" ht="30" customHeight="1">
      <c r="A92" s="75" t="s">
        <v>315</v>
      </c>
      <c r="B92" s="76" t="s">
        <v>196</v>
      </c>
      <c r="C92" s="77">
        <v>16</v>
      </c>
      <c r="D92" s="77">
        <v>20</v>
      </c>
      <c r="E92" s="77">
        <v>18.600000000000001</v>
      </c>
      <c r="F92" s="77">
        <v>16.7</v>
      </c>
      <c r="G92" s="77">
        <f>Tablo1769[[#This Row],[YOLLUK HARİÇ BASKI GRAMI]]/Tablo1769[[#This Row],[GÖZ ADEDİ]]</f>
        <v>1.04375</v>
      </c>
      <c r="H92" s="78" t="s">
        <v>30</v>
      </c>
      <c r="I92" s="77" t="s">
        <v>107</v>
      </c>
      <c r="J92" s="81"/>
      <c r="K92" s="77"/>
    </row>
    <row r="93" spans="1:11" ht="30" customHeight="1">
      <c r="A93" s="75" t="s">
        <v>316</v>
      </c>
      <c r="B93" s="76" t="s">
        <v>196</v>
      </c>
      <c r="C93" s="77">
        <v>16</v>
      </c>
      <c r="D93" s="77">
        <v>20</v>
      </c>
      <c r="E93" s="77">
        <v>18.600000000000001</v>
      </c>
      <c r="F93" s="77">
        <v>16.7</v>
      </c>
      <c r="G93" s="77">
        <f>Tablo1769[[#This Row],[YOLLUK HARİÇ BASKI GRAMI]]/Tablo1769[[#This Row],[GÖZ ADEDİ]]</f>
        <v>1.04375</v>
      </c>
      <c r="H93" s="78" t="s">
        <v>30</v>
      </c>
      <c r="I93" s="77" t="s">
        <v>108</v>
      </c>
      <c r="J93" s="81"/>
      <c r="K93" s="77"/>
    </row>
    <row r="94" spans="1:11" ht="30" customHeight="1">
      <c r="A94" s="75" t="s">
        <v>317</v>
      </c>
      <c r="B94" s="76" t="s">
        <v>196</v>
      </c>
      <c r="C94" s="77">
        <v>16</v>
      </c>
      <c r="D94" s="77">
        <v>20</v>
      </c>
      <c r="E94" s="77">
        <v>18.600000000000001</v>
      </c>
      <c r="F94" s="77">
        <v>16.7</v>
      </c>
      <c r="G94" s="77">
        <f>Tablo1769[[#This Row],[YOLLUK HARİÇ BASKI GRAMI]]/Tablo1769[[#This Row],[GÖZ ADEDİ]]</f>
        <v>1.04375</v>
      </c>
      <c r="H94" s="78" t="s">
        <v>30</v>
      </c>
      <c r="I94" s="77">
        <v>1289</v>
      </c>
      <c r="J94" s="81"/>
      <c r="K94" s="77"/>
    </row>
    <row r="95" spans="1:11" ht="30" customHeight="1">
      <c r="A95" s="75" t="s">
        <v>318</v>
      </c>
      <c r="B95" s="76" t="s">
        <v>196</v>
      </c>
      <c r="C95" s="77">
        <v>16</v>
      </c>
      <c r="D95" s="77">
        <v>20</v>
      </c>
      <c r="E95" s="77">
        <v>18.600000000000001</v>
      </c>
      <c r="F95" s="77">
        <v>16.7</v>
      </c>
      <c r="G95" s="77">
        <f>Tablo1769[[#This Row],[YOLLUK HARİÇ BASKI GRAMI]]/Tablo1769[[#This Row],[GÖZ ADEDİ]]</f>
        <v>1.04375</v>
      </c>
      <c r="H95" s="78" t="s">
        <v>30</v>
      </c>
      <c r="I95" s="77">
        <v>3332</v>
      </c>
      <c r="J95" s="81"/>
      <c r="K95" s="77"/>
    </row>
    <row r="96" spans="1:11" ht="30" customHeight="1">
      <c r="A96" s="75" t="s">
        <v>319</v>
      </c>
      <c r="B96" s="76" t="s">
        <v>196</v>
      </c>
      <c r="C96" s="77">
        <v>16</v>
      </c>
      <c r="D96" s="77">
        <v>20</v>
      </c>
      <c r="E96" s="77">
        <v>18.600000000000001</v>
      </c>
      <c r="F96" s="77">
        <v>16.7</v>
      </c>
      <c r="G96" s="77">
        <f>Tablo1769[[#This Row],[YOLLUK HARİÇ BASKI GRAMI]]/Tablo1769[[#This Row],[GÖZ ADEDİ]]</f>
        <v>1.04375</v>
      </c>
      <c r="H96" s="78" t="s">
        <v>30</v>
      </c>
      <c r="I96" s="77">
        <v>4089</v>
      </c>
      <c r="J96" s="81"/>
      <c r="K96" s="77"/>
    </row>
    <row r="97" spans="1:11" ht="30" customHeight="1">
      <c r="A97" s="75" t="s">
        <v>320</v>
      </c>
      <c r="B97" s="76" t="s">
        <v>196</v>
      </c>
      <c r="C97" s="77">
        <v>16</v>
      </c>
      <c r="D97" s="77">
        <v>20</v>
      </c>
      <c r="E97" s="77">
        <v>18.600000000000001</v>
      </c>
      <c r="F97" s="77">
        <v>16.7</v>
      </c>
      <c r="G97" s="77">
        <f>Tablo1769[[#This Row],[YOLLUK HARİÇ BASKI GRAMI]]/Tablo1769[[#This Row],[GÖZ ADEDİ]]</f>
        <v>1.04375</v>
      </c>
      <c r="H97" s="78" t="s">
        <v>30</v>
      </c>
      <c r="I97" s="77" t="s">
        <v>167</v>
      </c>
      <c r="J97" s="81"/>
      <c r="K97" s="77"/>
    </row>
    <row r="98" spans="1:11" ht="30" customHeight="1">
      <c r="A98" s="75" t="s">
        <v>321</v>
      </c>
      <c r="B98" s="76" t="s">
        <v>196</v>
      </c>
      <c r="C98" s="77">
        <v>16</v>
      </c>
      <c r="D98" s="77">
        <v>20</v>
      </c>
      <c r="E98" s="77">
        <v>18.600000000000001</v>
      </c>
      <c r="F98" s="77">
        <v>16.7</v>
      </c>
      <c r="G98" s="86">
        <f>Tablo1769[[#This Row],[YOLLUK HARİÇ BASKI GRAMI]]/Tablo1769[[#This Row],[GÖZ ADEDİ]]</f>
        <v>1.04375</v>
      </c>
      <c r="H98" s="78" t="s">
        <v>30</v>
      </c>
      <c r="I98" s="86"/>
      <c r="J98" s="86"/>
      <c r="K98" s="86"/>
    </row>
    <row r="99" spans="1:11" ht="30" customHeight="1">
      <c r="A99" s="75" t="s">
        <v>322</v>
      </c>
      <c r="B99" s="76" t="s">
        <v>196</v>
      </c>
      <c r="C99" s="77">
        <v>16</v>
      </c>
      <c r="D99" s="77">
        <v>20</v>
      </c>
      <c r="E99" s="77">
        <v>18.600000000000001</v>
      </c>
      <c r="F99" s="77">
        <v>16.7</v>
      </c>
      <c r="G99" s="77">
        <f>Tablo1769[[#This Row],[YOLLUK HARİÇ BASKI GRAMI]]/Tablo1769[[#This Row],[GÖZ ADEDİ]]</f>
        <v>1.04375</v>
      </c>
      <c r="H99" s="78" t="s">
        <v>30</v>
      </c>
      <c r="I99" s="77" t="s">
        <v>111</v>
      </c>
      <c r="J99" s="77"/>
      <c r="K99" s="77"/>
    </row>
    <row r="100" spans="1:11" ht="30" customHeight="1">
      <c r="A100" s="75" t="s">
        <v>323</v>
      </c>
      <c r="B100" s="76" t="s">
        <v>196</v>
      </c>
      <c r="C100" s="77">
        <v>16</v>
      </c>
      <c r="D100" s="77">
        <v>20</v>
      </c>
      <c r="E100" s="77">
        <v>18.600000000000001</v>
      </c>
      <c r="F100" s="77">
        <v>16.7</v>
      </c>
      <c r="G100" s="77">
        <f>Tablo1769[[#This Row],[YOLLUK HARİÇ BASKI GRAMI]]/Tablo1769[[#This Row],[GÖZ ADEDİ]]</f>
        <v>1.04375</v>
      </c>
      <c r="H100" s="78" t="s">
        <v>30</v>
      </c>
      <c r="I100" s="77" t="s">
        <v>109</v>
      </c>
      <c r="J100" s="77"/>
      <c r="K100" s="77"/>
    </row>
    <row r="101" spans="1:11" ht="30" customHeight="1">
      <c r="A101" s="75" t="s">
        <v>324</v>
      </c>
      <c r="B101" s="76" t="s">
        <v>196</v>
      </c>
      <c r="C101" s="77">
        <v>16</v>
      </c>
      <c r="D101" s="77">
        <v>20</v>
      </c>
      <c r="E101" s="77">
        <v>18.600000000000001</v>
      </c>
      <c r="F101" s="77">
        <v>16.7</v>
      </c>
      <c r="G101" s="77">
        <f>Tablo1769[[#This Row],[YOLLUK HARİÇ BASKI GRAMI]]/Tablo1769[[#This Row],[GÖZ ADEDİ]]</f>
        <v>1.04375</v>
      </c>
      <c r="H101" s="78" t="s">
        <v>30</v>
      </c>
      <c r="I101" s="77">
        <v>1045</v>
      </c>
      <c r="J101" s="77"/>
      <c r="K101" s="77"/>
    </row>
    <row r="102" spans="1:11" ht="30" customHeight="1">
      <c r="A102" s="75" t="s">
        <v>325</v>
      </c>
      <c r="B102" s="76" t="s">
        <v>196</v>
      </c>
      <c r="C102" s="77">
        <v>16</v>
      </c>
      <c r="D102" s="77">
        <v>20</v>
      </c>
      <c r="E102" s="77">
        <v>18.600000000000001</v>
      </c>
      <c r="F102" s="77">
        <v>16.7</v>
      </c>
      <c r="G102" s="77">
        <f>Tablo1769[[#This Row],[YOLLUK HARİÇ BASKI GRAMI]]/Tablo1769[[#This Row],[GÖZ ADEDİ]]</f>
        <v>1.04375</v>
      </c>
      <c r="H102" s="78" t="s">
        <v>30</v>
      </c>
      <c r="I102" s="77">
        <v>3014</v>
      </c>
      <c r="J102" s="77"/>
      <c r="K102" s="77"/>
    </row>
    <row r="103" spans="1:11" ht="30" customHeight="1">
      <c r="A103" s="75" t="s">
        <v>326</v>
      </c>
      <c r="B103" s="76" t="s">
        <v>196</v>
      </c>
      <c r="C103" s="77">
        <v>16</v>
      </c>
      <c r="D103" s="77">
        <v>20</v>
      </c>
      <c r="E103" s="77">
        <v>18.600000000000001</v>
      </c>
      <c r="F103" s="77">
        <v>16.7</v>
      </c>
      <c r="G103" s="77">
        <f>Tablo1769[[#This Row],[YOLLUK HARİÇ BASKI GRAMI]]/Tablo1769[[#This Row],[GÖZ ADEDİ]]</f>
        <v>1.04375</v>
      </c>
      <c r="H103" s="78" t="s">
        <v>30</v>
      </c>
      <c r="I103" s="77" t="s">
        <v>112</v>
      </c>
      <c r="J103" s="77"/>
      <c r="K103" s="77"/>
    </row>
    <row r="104" spans="1:11" ht="9.9499999999999993" customHeight="1">
      <c r="A104" s="82"/>
      <c r="B104" s="83"/>
      <c r="C104" s="84"/>
      <c r="D104" s="84"/>
      <c r="E104" s="84"/>
      <c r="F104" s="84"/>
      <c r="G104" s="84"/>
      <c r="H104" s="84"/>
      <c r="I104" s="84"/>
      <c r="J104" s="84"/>
      <c r="K104" s="85"/>
    </row>
    <row r="105" spans="1:11" ht="30" customHeight="1">
      <c r="A105" s="75" t="s">
        <v>327</v>
      </c>
      <c r="B105" s="76" t="s">
        <v>197</v>
      </c>
      <c r="C105" s="77">
        <v>16</v>
      </c>
      <c r="D105" s="77">
        <v>22</v>
      </c>
      <c r="E105" s="77">
        <v>68.8</v>
      </c>
      <c r="F105" s="77">
        <v>65</v>
      </c>
      <c r="G105" s="77">
        <f>Tablo1769[[#This Row],[YOLLUK HARİÇ BASKI GRAMI]]/Tablo1769[[#This Row],[GÖZ ADEDİ]]</f>
        <v>4.0625</v>
      </c>
      <c r="H105" s="78" t="s">
        <v>53</v>
      </c>
      <c r="I105" s="77" t="s">
        <v>105</v>
      </c>
      <c r="J105" s="81"/>
      <c r="K105" s="77"/>
    </row>
    <row r="106" spans="1:11" ht="30" customHeight="1">
      <c r="A106" s="75" t="s">
        <v>328</v>
      </c>
      <c r="B106" s="76" t="s">
        <v>197</v>
      </c>
      <c r="C106" s="77">
        <v>16</v>
      </c>
      <c r="D106" s="77">
        <v>22</v>
      </c>
      <c r="E106" s="77">
        <v>68.8</v>
      </c>
      <c r="F106" s="77">
        <v>65</v>
      </c>
      <c r="G106" s="77">
        <f>Tablo1769[[#This Row],[YOLLUK HARİÇ BASKI GRAMI]]/Tablo1769[[#This Row],[GÖZ ADEDİ]]</f>
        <v>4.0625</v>
      </c>
      <c r="H106" s="78" t="s">
        <v>30</v>
      </c>
      <c r="I106" s="77">
        <v>3409</v>
      </c>
      <c r="J106" s="77"/>
      <c r="K106" s="77"/>
    </row>
    <row r="107" spans="1:11" ht="30" customHeight="1">
      <c r="A107" s="75" t="s">
        <v>329</v>
      </c>
      <c r="B107" s="76" t="s">
        <v>197</v>
      </c>
      <c r="C107" s="77">
        <v>16</v>
      </c>
      <c r="D107" s="77">
        <v>22</v>
      </c>
      <c r="E107" s="77">
        <v>68.8</v>
      </c>
      <c r="F107" s="77">
        <v>65</v>
      </c>
      <c r="G107" s="77">
        <f>Tablo1769[[#This Row],[YOLLUK HARİÇ BASKI GRAMI]]/Tablo1769[[#This Row],[GÖZ ADEDİ]]</f>
        <v>4.0625</v>
      </c>
      <c r="H107" s="78" t="s">
        <v>59</v>
      </c>
      <c r="I107" s="77">
        <v>5287</v>
      </c>
      <c r="J107" s="77"/>
      <c r="K107" s="77"/>
    </row>
    <row r="108" spans="1:11" ht="9.9499999999999993" customHeight="1">
      <c r="A108" s="82"/>
      <c r="B108" s="83"/>
      <c r="C108" s="84"/>
      <c r="D108" s="84"/>
      <c r="E108" s="84"/>
      <c r="F108" s="84"/>
      <c r="G108" s="84"/>
      <c r="H108" s="84"/>
      <c r="I108" s="84"/>
      <c r="J108" s="84"/>
      <c r="K108" s="85"/>
    </row>
    <row r="109" spans="1:11" ht="30" customHeight="1">
      <c r="A109" s="75" t="s">
        <v>330</v>
      </c>
      <c r="B109" s="76" t="s">
        <v>198</v>
      </c>
      <c r="C109" s="77">
        <v>8</v>
      </c>
      <c r="D109" s="77">
        <v>23</v>
      </c>
      <c r="E109" s="91">
        <v>19.5</v>
      </c>
      <c r="F109" s="91">
        <v>18.2</v>
      </c>
      <c r="G109" s="77">
        <f>Tablo1769[[#This Row],[YOLLUK HARİÇ BASKI GRAMI]]/Tablo1769[[#This Row],[GÖZ ADEDİ]]</f>
        <v>2.2749999999999999</v>
      </c>
      <c r="H109" s="78" t="s">
        <v>30</v>
      </c>
      <c r="I109" s="77" t="s">
        <v>105</v>
      </c>
      <c r="J109" s="81"/>
      <c r="K109" s="77"/>
    </row>
    <row r="110" spans="1:11" ht="30" customHeight="1">
      <c r="A110" s="75" t="s">
        <v>331</v>
      </c>
      <c r="B110" s="76" t="s">
        <v>198</v>
      </c>
      <c r="C110" s="77">
        <v>8</v>
      </c>
      <c r="D110" s="77">
        <v>23</v>
      </c>
      <c r="E110" s="91">
        <v>19.5</v>
      </c>
      <c r="F110" s="91">
        <v>18.2</v>
      </c>
      <c r="G110" s="77">
        <f>Tablo1769[[#This Row],[YOLLUK HARİÇ BASKI GRAMI]]/Tablo1769[[#This Row],[GÖZ ADEDİ]]</f>
        <v>2.2749999999999999</v>
      </c>
      <c r="H110" s="78" t="s">
        <v>30</v>
      </c>
      <c r="I110" s="77">
        <v>6192</v>
      </c>
      <c r="J110" s="77"/>
      <c r="K110" s="77"/>
    </row>
    <row r="111" spans="1:11" ht="30" customHeight="1">
      <c r="A111" s="75" t="s">
        <v>332</v>
      </c>
      <c r="B111" s="76" t="s">
        <v>198</v>
      </c>
      <c r="C111" s="77">
        <v>8</v>
      </c>
      <c r="D111" s="77">
        <v>23</v>
      </c>
      <c r="E111" s="91">
        <v>19.5</v>
      </c>
      <c r="F111" s="91">
        <v>18.2</v>
      </c>
      <c r="G111" s="77">
        <f>Tablo1769[[#This Row],[YOLLUK HARİÇ BASKI GRAMI]]/Tablo1769[[#This Row],[GÖZ ADEDİ]]</f>
        <v>2.2749999999999999</v>
      </c>
      <c r="H111" s="78" t="s">
        <v>30</v>
      </c>
      <c r="I111" s="77">
        <v>3332</v>
      </c>
      <c r="J111" s="77"/>
      <c r="K111" s="77"/>
    </row>
    <row r="112" spans="1:11" ht="30" customHeight="1">
      <c r="A112" s="75" t="s">
        <v>333</v>
      </c>
      <c r="B112" s="76" t="s">
        <v>198</v>
      </c>
      <c r="C112" s="77">
        <v>8</v>
      </c>
      <c r="D112" s="77">
        <v>23</v>
      </c>
      <c r="E112" s="91">
        <v>19.5</v>
      </c>
      <c r="F112" s="91">
        <v>18.2</v>
      </c>
      <c r="G112" s="77">
        <f>Tablo1769[[#This Row],[YOLLUK HARİÇ BASKI GRAMI]]/Tablo1769[[#This Row],[GÖZ ADEDİ]]</f>
        <v>2.2749999999999999</v>
      </c>
      <c r="H112" s="78" t="s">
        <v>30</v>
      </c>
      <c r="I112" s="77">
        <v>4089</v>
      </c>
      <c r="J112" s="77"/>
      <c r="K112" s="77"/>
    </row>
    <row r="113" spans="1:11" ht="9.9499999999999993" customHeight="1">
      <c r="A113" s="82"/>
      <c r="B113" s="83"/>
      <c r="C113" s="84"/>
      <c r="D113" s="84"/>
      <c r="E113" s="84"/>
      <c r="F113" s="84"/>
      <c r="G113" s="84"/>
      <c r="H113" s="84"/>
      <c r="I113" s="84"/>
      <c r="J113" s="84"/>
      <c r="K113" s="85"/>
    </row>
    <row r="114" spans="1:11" ht="30" customHeight="1">
      <c r="A114" s="75" t="s">
        <v>334</v>
      </c>
      <c r="B114" s="76" t="s">
        <v>199</v>
      </c>
      <c r="C114" s="77">
        <v>8</v>
      </c>
      <c r="D114" s="77">
        <v>20</v>
      </c>
      <c r="E114" s="77">
        <v>17</v>
      </c>
      <c r="F114" s="77">
        <v>15.1</v>
      </c>
      <c r="G114" s="77">
        <f>Tablo1769[[#This Row],[YOLLUK HARİÇ BASKI GRAMI]]/Tablo1769[[#This Row],[GÖZ ADEDİ]]</f>
        <v>1.8875</v>
      </c>
      <c r="H114" s="78" t="s">
        <v>30</v>
      </c>
      <c r="I114" s="77" t="s">
        <v>105</v>
      </c>
      <c r="J114" s="81"/>
      <c r="K114" s="77"/>
    </row>
    <row r="115" spans="1:11" ht="30" customHeight="1">
      <c r="A115" s="75" t="s">
        <v>335</v>
      </c>
      <c r="B115" s="76" t="s">
        <v>199</v>
      </c>
      <c r="C115" s="77">
        <v>8</v>
      </c>
      <c r="D115" s="77">
        <v>20</v>
      </c>
      <c r="E115" s="77">
        <v>17</v>
      </c>
      <c r="F115" s="77">
        <v>15.1</v>
      </c>
      <c r="G115" s="77">
        <f>Tablo1769[[#This Row],[YOLLUK HARİÇ BASKI GRAMI]]/Tablo1769[[#This Row],[GÖZ ADEDİ]]</f>
        <v>1.8875</v>
      </c>
      <c r="H115" s="78" t="s">
        <v>30</v>
      </c>
      <c r="I115" s="77" t="s">
        <v>107</v>
      </c>
      <c r="J115" s="77"/>
      <c r="K115" s="77"/>
    </row>
    <row r="116" spans="1:11" ht="30" customHeight="1">
      <c r="A116" s="75" t="s">
        <v>336</v>
      </c>
      <c r="B116" s="76" t="s">
        <v>199</v>
      </c>
      <c r="C116" s="77">
        <v>8</v>
      </c>
      <c r="D116" s="77">
        <v>20</v>
      </c>
      <c r="E116" s="77">
        <v>17</v>
      </c>
      <c r="F116" s="77">
        <v>15.1</v>
      </c>
      <c r="G116" s="77">
        <f>Tablo1769[[#This Row],[YOLLUK HARİÇ BASKI GRAMI]]/Tablo1769[[#This Row],[GÖZ ADEDİ]]</f>
        <v>1.8875</v>
      </c>
      <c r="H116" s="78" t="s">
        <v>30</v>
      </c>
      <c r="I116" s="77">
        <v>3332</v>
      </c>
      <c r="J116" s="77"/>
      <c r="K116" s="77"/>
    </row>
    <row r="117" spans="1:11" ht="30" customHeight="1">
      <c r="A117" s="75" t="s">
        <v>337</v>
      </c>
      <c r="B117" s="76" t="s">
        <v>199</v>
      </c>
      <c r="C117" s="77">
        <v>8</v>
      </c>
      <c r="D117" s="77">
        <v>20</v>
      </c>
      <c r="E117" s="77">
        <v>17</v>
      </c>
      <c r="F117" s="77">
        <v>15.1</v>
      </c>
      <c r="G117" s="77">
        <f>Tablo1769[[#This Row],[YOLLUK HARİÇ BASKI GRAMI]]/Tablo1769[[#This Row],[GÖZ ADEDİ]]</f>
        <v>1.8875</v>
      </c>
      <c r="H117" s="78" t="s">
        <v>30</v>
      </c>
      <c r="I117" s="77">
        <v>1289</v>
      </c>
      <c r="J117" s="77"/>
      <c r="K117" s="77"/>
    </row>
    <row r="118" spans="1:11" ht="30" customHeight="1">
      <c r="A118" s="75" t="s">
        <v>338</v>
      </c>
      <c r="B118" s="76" t="s">
        <v>199</v>
      </c>
      <c r="C118" s="77">
        <v>8</v>
      </c>
      <c r="D118" s="77">
        <v>20</v>
      </c>
      <c r="E118" s="77">
        <v>17</v>
      </c>
      <c r="F118" s="77">
        <v>15.1</v>
      </c>
      <c r="G118" s="77">
        <f>Tablo1769[[#This Row],[YOLLUK HARİÇ BASKI GRAMI]]/Tablo1769[[#This Row],[GÖZ ADEDİ]]</f>
        <v>1.8875</v>
      </c>
      <c r="H118" s="78" t="s">
        <v>30</v>
      </c>
      <c r="I118" s="77" t="s">
        <v>108</v>
      </c>
      <c r="J118" s="77"/>
      <c r="K118" s="77"/>
    </row>
    <row r="119" spans="1:11" ht="30" customHeight="1">
      <c r="A119" s="75" t="s">
        <v>339</v>
      </c>
      <c r="B119" s="76" t="s">
        <v>199</v>
      </c>
      <c r="C119" s="77">
        <v>8</v>
      </c>
      <c r="D119" s="77">
        <v>20</v>
      </c>
      <c r="E119" s="77">
        <v>17</v>
      </c>
      <c r="F119" s="77">
        <v>15.1</v>
      </c>
      <c r="G119" s="77">
        <f>Tablo1769[[#This Row],[YOLLUK HARİÇ BASKI GRAMI]]/Tablo1769[[#This Row],[GÖZ ADEDİ]]</f>
        <v>1.8875</v>
      </c>
      <c r="H119" s="78" t="s">
        <v>30</v>
      </c>
      <c r="I119" s="77">
        <v>6192</v>
      </c>
      <c r="J119" s="77"/>
      <c r="K119" s="77"/>
    </row>
    <row r="120" spans="1:11" ht="30" customHeight="1">
      <c r="A120" s="75" t="s">
        <v>340</v>
      </c>
      <c r="B120" s="76" t="s">
        <v>199</v>
      </c>
      <c r="C120" s="77">
        <v>8</v>
      </c>
      <c r="D120" s="77">
        <v>20</v>
      </c>
      <c r="E120" s="77">
        <v>17</v>
      </c>
      <c r="F120" s="77">
        <v>15.1</v>
      </c>
      <c r="G120" s="77">
        <f>Tablo1769[[#This Row],[YOLLUK HARİÇ BASKI GRAMI]]/Tablo1769[[#This Row],[GÖZ ADEDİ]]</f>
        <v>1.8875</v>
      </c>
      <c r="H120" s="78" t="s">
        <v>30</v>
      </c>
      <c r="I120" s="77">
        <v>4089</v>
      </c>
      <c r="J120" s="77"/>
      <c r="K120" s="77"/>
    </row>
    <row r="121" spans="1:11" ht="9.9499999999999993" customHeight="1">
      <c r="A121" s="82"/>
      <c r="B121" s="83"/>
      <c r="C121" s="84"/>
      <c r="D121" s="84"/>
      <c r="E121" s="84"/>
      <c r="F121" s="84"/>
      <c r="G121" s="84"/>
      <c r="H121" s="84"/>
      <c r="I121" s="84"/>
      <c r="J121" s="84"/>
      <c r="K121" s="85"/>
    </row>
    <row r="122" spans="1:11" ht="30" customHeight="1">
      <c r="A122" s="75" t="s">
        <v>341</v>
      </c>
      <c r="B122" s="76" t="s">
        <v>200</v>
      </c>
      <c r="C122" s="77">
        <v>8</v>
      </c>
      <c r="D122" s="77">
        <v>25</v>
      </c>
      <c r="E122" s="91">
        <v>28.1</v>
      </c>
      <c r="F122" s="91">
        <v>22.6</v>
      </c>
      <c r="G122" s="77">
        <f>Tablo1769[[#This Row],[YOLLUK HARİÇ BASKI GRAMI]]/Tablo1769[[#This Row],[GÖZ ADEDİ]]</f>
        <v>2.8250000000000002</v>
      </c>
      <c r="H122" s="78" t="s">
        <v>30</v>
      </c>
      <c r="I122" s="77" t="s">
        <v>107</v>
      </c>
      <c r="J122" s="81"/>
      <c r="K122" s="77"/>
    </row>
    <row r="123" spans="1:11" ht="30" customHeight="1">
      <c r="A123" s="75" t="s">
        <v>342</v>
      </c>
      <c r="B123" s="76" t="s">
        <v>200</v>
      </c>
      <c r="C123" s="77">
        <v>8</v>
      </c>
      <c r="D123" s="77">
        <v>25</v>
      </c>
      <c r="E123" s="91">
        <v>28.1</v>
      </c>
      <c r="F123" s="91">
        <v>22.6</v>
      </c>
      <c r="G123" s="77">
        <f>Tablo1769[[#This Row],[YOLLUK HARİÇ BASKI GRAMI]]/Tablo1769[[#This Row],[GÖZ ADEDİ]]</f>
        <v>2.8250000000000002</v>
      </c>
      <c r="H123" s="78" t="s">
        <v>30</v>
      </c>
      <c r="I123" s="77" t="s">
        <v>108</v>
      </c>
      <c r="J123" s="81"/>
      <c r="K123" s="77"/>
    </row>
    <row r="124" spans="1:11" ht="30" customHeight="1">
      <c r="A124" s="75" t="s">
        <v>343</v>
      </c>
      <c r="B124" s="76" t="s">
        <v>200</v>
      </c>
      <c r="C124" s="77">
        <v>8</v>
      </c>
      <c r="D124" s="77">
        <v>25</v>
      </c>
      <c r="E124" s="91">
        <v>28.1</v>
      </c>
      <c r="F124" s="91">
        <v>22.6</v>
      </c>
      <c r="G124" s="77">
        <f>Tablo1769[[#This Row],[YOLLUK HARİÇ BASKI GRAMI]]/Tablo1769[[#This Row],[GÖZ ADEDİ]]</f>
        <v>2.8250000000000002</v>
      </c>
      <c r="H124" s="78" t="s">
        <v>30</v>
      </c>
      <c r="I124" s="77">
        <v>3408</v>
      </c>
      <c r="J124" s="81">
        <v>5.0000000000000001E-3</v>
      </c>
      <c r="K124" s="77"/>
    </row>
    <row r="125" spans="1:11" ht="30" customHeight="1">
      <c r="A125" s="75" t="s">
        <v>344</v>
      </c>
      <c r="B125" s="76" t="s">
        <v>200</v>
      </c>
      <c r="C125" s="77">
        <v>8</v>
      </c>
      <c r="D125" s="77">
        <v>25</v>
      </c>
      <c r="E125" s="91">
        <v>27.8</v>
      </c>
      <c r="F125" s="91">
        <v>22.3</v>
      </c>
      <c r="G125" s="77">
        <f>Tablo1769[[#This Row],[YOLLUK HARİÇ BASKI GRAMI]]/Tablo1769[[#This Row],[GÖZ ADEDİ]]</f>
        <v>2.7875000000000001</v>
      </c>
      <c r="H125" s="78" t="s">
        <v>30</v>
      </c>
      <c r="I125" s="77" t="s">
        <v>112</v>
      </c>
      <c r="J125" s="77">
        <v>3.0000000000000001E-3</v>
      </c>
      <c r="K125" s="77"/>
    </row>
    <row r="126" spans="1:11" ht="30" customHeight="1">
      <c r="A126" s="75" t="s">
        <v>345</v>
      </c>
      <c r="B126" s="76" t="s">
        <v>200</v>
      </c>
      <c r="C126" s="77">
        <v>8</v>
      </c>
      <c r="D126" s="77">
        <v>25</v>
      </c>
      <c r="E126" s="91">
        <v>27.8</v>
      </c>
      <c r="F126" s="91">
        <v>22.3</v>
      </c>
      <c r="G126" s="77">
        <f>Tablo1769[[#This Row],[YOLLUK HARİÇ BASKI GRAMI]]/Tablo1769[[#This Row],[GÖZ ADEDİ]]</f>
        <v>2.7875000000000001</v>
      </c>
      <c r="H126" s="78" t="s">
        <v>30</v>
      </c>
      <c r="I126" s="77" t="s">
        <v>111</v>
      </c>
      <c r="J126" s="77">
        <v>3.0000000000000001E-3</v>
      </c>
      <c r="K126" s="77"/>
    </row>
    <row r="127" spans="1:11" ht="9.9499999999999993" customHeight="1">
      <c r="A127" s="82"/>
      <c r="B127" s="83"/>
      <c r="C127" s="84"/>
      <c r="D127" s="84"/>
      <c r="E127" s="84"/>
      <c r="F127" s="84"/>
      <c r="G127" s="84"/>
      <c r="H127" s="84"/>
      <c r="I127" s="84"/>
      <c r="J127" s="84"/>
      <c r="K127" s="85"/>
    </row>
    <row r="128" spans="1:11" ht="30" customHeight="1">
      <c r="A128" s="75" t="s">
        <v>346</v>
      </c>
      <c r="B128" s="76" t="s">
        <v>201</v>
      </c>
      <c r="C128" s="77">
        <v>8</v>
      </c>
      <c r="D128" s="77">
        <v>23</v>
      </c>
      <c r="E128" s="77">
        <v>7.2</v>
      </c>
      <c r="F128" s="77">
        <v>5</v>
      </c>
      <c r="G128" s="77">
        <f>Tablo1769[[#This Row],[YOLLUK HARİÇ BASKI GRAMI]]/Tablo1769[[#This Row],[GÖZ ADEDİ]]</f>
        <v>0.625</v>
      </c>
      <c r="H128" s="78" t="s">
        <v>79</v>
      </c>
      <c r="I128" s="77"/>
      <c r="J128" s="81"/>
      <c r="K128" s="77"/>
    </row>
    <row r="129" spans="1:11" ht="30" customHeight="1">
      <c r="A129" s="75" t="s">
        <v>347</v>
      </c>
      <c r="B129" s="76" t="s">
        <v>201</v>
      </c>
      <c r="C129" s="77">
        <v>8</v>
      </c>
      <c r="D129" s="77">
        <v>23</v>
      </c>
      <c r="E129" s="77">
        <v>7.2</v>
      </c>
      <c r="F129" s="77">
        <v>5</v>
      </c>
      <c r="G129" s="77">
        <f>Tablo1769[[#This Row],[YOLLUK HARİÇ BASKI GRAMI]]/Tablo1769[[#This Row],[GÖZ ADEDİ]]</f>
        <v>0.625</v>
      </c>
      <c r="H129" s="78" t="s">
        <v>79</v>
      </c>
      <c r="I129" s="77"/>
      <c r="J129" s="81"/>
      <c r="K129" s="77"/>
    </row>
    <row r="130" spans="1:11" ht="30" customHeight="1">
      <c r="A130" s="75" t="s">
        <v>348</v>
      </c>
      <c r="B130" s="76" t="s">
        <v>201</v>
      </c>
      <c r="C130" s="77">
        <v>8</v>
      </c>
      <c r="D130" s="77">
        <v>23</v>
      </c>
      <c r="E130" s="77">
        <v>7.2</v>
      </c>
      <c r="F130" s="77">
        <v>5</v>
      </c>
      <c r="G130" s="77">
        <f>Tablo1769[[#This Row],[YOLLUK HARİÇ BASKI GRAMI]]/Tablo1769[[#This Row],[GÖZ ADEDİ]]</f>
        <v>0.625</v>
      </c>
      <c r="H130" s="78" t="s">
        <v>79</v>
      </c>
      <c r="I130" s="77"/>
      <c r="J130" s="81"/>
      <c r="K130" s="77"/>
    </row>
    <row r="131" spans="1:11" ht="30" customHeight="1">
      <c r="A131" s="92" t="s">
        <v>349</v>
      </c>
      <c r="B131" s="93" t="s">
        <v>201</v>
      </c>
      <c r="C131" s="94">
        <v>8</v>
      </c>
      <c r="D131" s="94">
        <v>23</v>
      </c>
      <c r="E131" s="94">
        <v>7.2</v>
      </c>
      <c r="F131" s="94">
        <v>5</v>
      </c>
      <c r="G131" s="94">
        <f>Tablo1769[[#This Row],[YOLLUK HARİÇ BASKI GRAMI]]/Tablo1769[[#This Row],[GÖZ ADEDİ]]</f>
        <v>0.625</v>
      </c>
      <c r="H131" s="95" t="s">
        <v>79</v>
      </c>
      <c r="I131" s="94"/>
      <c r="J131" s="94"/>
      <c r="K131" s="94"/>
    </row>
    <row r="132" spans="1:11" ht="9.9499999999999993" customHeight="1">
      <c r="A132" s="82"/>
      <c r="B132" s="83"/>
      <c r="C132" s="84"/>
      <c r="D132" s="84"/>
      <c r="E132" s="84"/>
      <c r="F132" s="84"/>
      <c r="G132" s="84"/>
      <c r="H132" s="84"/>
      <c r="I132" s="84"/>
      <c r="J132" s="84"/>
      <c r="K132" s="85"/>
    </row>
    <row r="133" spans="1:11" ht="30" customHeight="1">
      <c r="A133" s="96" t="s">
        <v>350</v>
      </c>
      <c r="B133" s="97" t="s">
        <v>202</v>
      </c>
      <c r="C133" s="69">
        <v>8</v>
      </c>
      <c r="D133" s="69">
        <v>29</v>
      </c>
      <c r="E133" s="69">
        <v>13</v>
      </c>
      <c r="F133" s="69">
        <v>10.7</v>
      </c>
      <c r="G133" s="69">
        <f>Tablo1769[[#This Row],[YOLLUK HARİÇ BASKI GRAMI]]/Tablo1769[[#This Row],[GÖZ ADEDİ]]</f>
        <v>1.3374999999999999</v>
      </c>
      <c r="H133" s="98" t="s">
        <v>79</v>
      </c>
      <c r="I133" s="69" t="s">
        <v>204</v>
      </c>
      <c r="J133" s="99"/>
      <c r="K133" s="69"/>
    </row>
    <row r="134" spans="1:11" ht="9.9499999999999993" customHeight="1">
      <c r="A134" s="82"/>
      <c r="B134" s="83"/>
      <c r="C134" s="84"/>
      <c r="D134" s="84"/>
      <c r="E134" s="84"/>
      <c r="F134" s="84"/>
      <c r="G134" s="84"/>
      <c r="H134" s="84"/>
      <c r="I134" s="84"/>
      <c r="J134" s="84"/>
      <c r="K134" s="85"/>
    </row>
    <row r="135" spans="1:11" ht="30" customHeight="1">
      <c r="A135" s="75" t="s">
        <v>351</v>
      </c>
      <c r="B135" s="76" t="s">
        <v>203</v>
      </c>
      <c r="C135" s="77">
        <v>4</v>
      </c>
      <c r="D135" s="77"/>
      <c r="E135" s="77"/>
      <c r="F135" s="77"/>
      <c r="G135" s="77">
        <f>Tablo1769[[#This Row],[YOLLUK HARİÇ BASKI GRAMI]]/Tablo1769[[#This Row],[GÖZ ADEDİ]]</f>
        <v>0</v>
      </c>
      <c r="H135" s="78" t="s">
        <v>83</v>
      </c>
      <c r="I135" s="77" t="s">
        <v>204</v>
      </c>
      <c r="J135" s="81"/>
      <c r="K135" s="77"/>
    </row>
    <row r="136" spans="1:11" ht="9.9499999999999993" customHeight="1">
      <c r="A136" s="82"/>
      <c r="B136" s="83"/>
      <c r="C136" s="84"/>
      <c r="D136" s="84"/>
      <c r="E136" s="84"/>
      <c r="F136" s="84"/>
      <c r="G136" s="84"/>
      <c r="H136" s="84"/>
      <c r="I136" s="84"/>
      <c r="J136" s="84"/>
      <c r="K136" s="85"/>
    </row>
    <row r="137" spans="1:11" ht="30" customHeight="1">
      <c r="A137" s="75" t="s">
        <v>352</v>
      </c>
      <c r="B137" s="76" t="s">
        <v>353</v>
      </c>
      <c r="C137" s="77">
        <v>8</v>
      </c>
      <c r="D137" s="77">
        <v>21</v>
      </c>
      <c r="E137" s="77">
        <v>41.3</v>
      </c>
      <c r="F137" s="77">
        <v>41.3</v>
      </c>
      <c r="G137" s="77">
        <f>Tablo1769[[#This Row],[YOLLUK HARİÇ BASKI GRAMI]]/Tablo1769[[#This Row],[GÖZ ADEDİ]]</f>
        <v>5.1624999999999996</v>
      </c>
      <c r="H137" s="78" t="s">
        <v>53</v>
      </c>
      <c r="I137" s="77" t="s">
        <v>167</v>
      </c>
      <c r="J137" s="81"/>
      <c r="K137" s="77"/>
    </row>
    <row r="138" spans="1:11" ht="9.9499999999999993" customHeight="1">
      <c r="A138" s="82"/>
      <c r="B138" s="83"/>
      <c r="C138" s="84"/>
      <c r="D138" s="84"/>
      <c r="E138" s="84"/>
      <c r="F138" s="84"/>
      <c r="G138" s="84"/>
      <c r="H138" s="84"/>
      <c r="I138" s="84"/>
      <c r="J138" s="84"/>
      <c r="K138" s="85"/>
    </row>
    <row r="139" spans="1:11" ht="30" customHeight="1">
      <c r="A139" s="75" t="s">
        <v>354</v>
      </c>
      <c r="B139" s="76" t="s">
        <v>205</v>
      </c>
      <c r="C139" s="77">
        <v>4</v>
      </c>
      <c r="D139" s="77">
        <v>12</v>
      </c>
      <c r="E139" s="77">
        <v>34.4</v>
      </c>
      <c r="F139" s="77">
        <v>34.4</v>
      </c>
      <c r="G139" s="77">
        <f>Tablo1769[[#This Row],[YOLLUK HARİÇ BASKI GRAMI]]/Tablo1769[[#This Row],[GÖZ ADEDİ]]</f>
        <v>8.6</v>
      </c>
      <c r="H139" s="78" t="s">
        <v>53</v>
      </c>
      <c r="I139" s="77" t="s">
        <v>167</v>
      </c>
      <c r="J139" s="81"/>
      <c r="K139" s="77"/>
    </row>
    <row r="140" spans="1:11" ht="9.9499999999999993" customHeight="1">
      <c r="A140" s="82"/>
      <c r="B140" s="83"/>
      <c r="C140" s="84"/>
      <c r="D140" s="84"/>
      <c r="E140" s="84"/>
      <c r="F140" s="84"/>
      <c r="G140" s="84"/>
      <c r="H140" s="84"/>
      <c r="I140" s="84"/>
      <c r="J140" s="84"/>
      <c r="K140" s="85"/>
    </row>
    <row r="141" spans="1:11" ht="30" customHeight="1">
      <c r="A141" s="75" t="s">
        <v>355</v>
      </c>
      <c r="B141" s="76" t="s">
        <v>206</v>
      </c>
      <c r="C141" s="77">
        <v>4</v>
      </c>
      <c r="D141" s="77"/>
      <c r="E141" s="77"/>
      <c r="F141" s="77"/>
      <c r="G141" s="77">
        <f>Tablo1769[[#This Row],[YOLLUK HARİÇ BASKI GRAMI]]/Tablo1769[[#This Row],[GÖZ ADEDİ]]</f>
        <v>0</v>
      </c>
      <c r="H141" s="78" t="s">
        <v>53</v>
      </c>
      <c r="I141" s="77" t="s">
        <v>105</v>
      </c>
      <c r="J141" s="81"/>
      <c r="K141" s="77"/>
    </row>
    <row r="142" spans="1:11" ht="30" customHeight="1">
      <c r="A142" s="75" t="s">
        <v>356</v>
      </c>
      <c r="B142" s="76" t="s">
        <v>206</v>
      </c>
      <c r="C142" s="77">
        <v>4</v>
      </c>
      <c r="D142" s="77"/>
      <c r="E142" s="77"/>
      <c r="F142" s="77"/>
      <c r="G142" s="77">
        <f>Tablo1769[[#This Row],[YOLLUK HARİÇ BASKI GRAMI]]/Tablo1769[[#This Row],[GÖZ ADEDİ]]</f>
        <v>0</v>
      </c>
      <c r="H142" s="78" t="s">
        <v>53</v>
      </c>
      <c r="I142" s="77">
        <v>5287</v>
      </c>
      <c r="J142" s="81"/>
      <c r="K142" s="77"/>
    </row>
    <row r="143" spans="1:11" ht="30" customHeight="1">
      <c r="A143" s="75" t="s">
        <v>357</v>
      </c>
      <c r="B143" s="76" t="s">
        <v>206</v>
      </c>
      <c r="C143" s="77">
        <v>4</v>
      </c>
      <c r="D143" s="77"/>
      <c r="E143" s="77"/>
      <c r="F143" s="77"/>
      <c r="G143" s="77">
        <f>Tablo1769[[#This Row],[YOLLUK HARİÇ BASKI GRAMI]]/Tablo1769[[#This Row],[GÖZ ADEDİ]]</f>
        <v>0</v>
      </c>
      <c r="H143" s="78" t="s">
        <v>53</v>
      </c>
      <c r="I143" s="77">
        <v>3041</v>
      </c>
      <c r="J143" s="81"/>
      <c r="K143" s="77"/>
    </row>
    <row r="144" spans="1:11" ht="30" customHeight="1">
      <c r="A144" s="75" t="s">
        <v>358</v>
      </c>
      <c r="B144" s="76" t="s">
        <v>206</v>
      </c>
      <c r="C144" s="77">
        <v>4</v>
      </c>
      <c r="D144" s="77"/>
      <c r="E144" s="77"/>
      <c r="F144" s="77"/>
      <c r="G144" s="77">
        <f>Tablo1769[[#This Row],[YOLLUK HARİÇ BASKI GRAMI]]/Tablo1769[[#This Row],[GÖZ ADEDİ]]</f>
        <v>0</v>
      </c>
      <c r="H144" s="78" t="s">
        <v>53</v>
      </c>
      <c r="I144" s="77">
        <v>1290</v>
      </c>
      <c r="J144" s="81"/>
      <c r="K144" s="77"/>
    </row>
    <row r="145" spans="1:11" ht="30" customHeight="1">
      <c r="A145" s="75" t="s">
        <v>359</v>
      </c>
      <c r="B145" s="76" t="s">
        <v>206</v>
      </c>
      <c r="C145" s="77">
        <v>4</v>
      </c>
      <c r="D145" s="77"/>
      <c r="E145" s="77"/>
      <c r="F145" s="77"/>
      <c r="G145" s="77">
        <f>Tablo1769[[#This Row],[YOLLUK HARİÇ BASKI GRAMI]]/Tablo1769[[#This Row],[GÖZ ADEDİ]]</f>
        <v>0</v>
      </c>
      <c r="H145" s="78" t="s">
        <v>53</v>
      </c>
      <c r="I145" s="77">
        <v>3409</v>
      </c>
      <c r="J145" s="81"/>
      <c r="K145" s="77"/>
    </row>
    <row r="146" spans="1:11" ht="30" customHeight="1">
      <c r="A146" s="75" t="s">
        <v>360</v>
      </c>
      <c r="B146" s="76" t="s">
        <v>206</v>
      </c>
      <c r="C146" s="77">
        <v>4</v>
      </c>
      <c r="D146" s="77"/>
      <c r="E146" s="77"/>
      <c r="F146" s="77"/>
      <c r="G146" s="77">
        <f>Tablo1769[[#This Row],[YOLLUK HARİÇ BASKI GRAMI]]/Tablo1769[[#This Row],[GÖZ ADEDİ]]</f>
        <v>0</v>
      </c>
      <c r="H146" s="78" t="s">
        <v>53</v>
      </c>
      <c r="I146" s="77">
        <v>4090</v>
      </c>
      <c r="J146" s="81"/>
      <c r="K146" s="77"/>
    </row>
    <row r="147" spans="1:11" ht="9.9499999999999993" customHeight="1">
      <c r="A147" s="82"/>
      <c r="B147" s="83"/>
      <c r="C147" s="84"/>
      <c r="D147" s="84"/>
      <c r="E147" s="84"/>
      <c r="F147" s="84"/>
      <c r="G147" s="84"/>
      <c r="H147" s="84"/>
      <c r="I147" s="84"/>
      <c r="J147" s="84"/>
      <c r="K147" s="85"/>
    </row>
    <row r="148" spans="1:11" ht="30" customHeight="1">
      <c r="A148" s="75" t="s">
        <v>361</v>
      </c>
      <c r="B148" s="76" t="s">
        <v>207</v>
      </c>
      <c r="C148" s="77">
        <v>4</v>
      </c>
      <c r="D148" s="77"/>
      <c r="E148" s="77"/>
      <c r="F148" s="77"/>
      <c r="G148" s="77">
        <f>Tablo1769[[#This Row],[YOLLUK HARİÇ BASKI GRAMI]]/Tablo1769[[#This Row],[GÖZ ADEDİ]]</f>
        <v>0</v>
      </c>
      <c r="H148" s="78" t="s">
        <v>53</v>
      </c>
      <c r="I148" s="77" t="s">
        <v>105</v>
      </c>
      <c r="J148" s="81"/>
      <c r="K148" s="77"/>
    </row>
    <row r="149" spans="1:11" ht="30" customHeight="1">
      <c r="A149" s="75" t="s">
        <v>362</v>
      </c>
      <c r="B149" s="76" t="s">
        <v>207</v>
      </c>
      <c r="C149" s="77">
        <v>4</v>
      </c>
      <c r="D149" s="77"/>
      <c r="E149" s="77"/>
      <c r="F149" s="77"/>
      <c r="G149" s="77">
        <f>Tablo1769[[#This Row],[YOLLUK HARİÇ BASKI GRAMI]]/Tablo1769[[#This Row],[GÖZ ADEDİ]]</f>
        <v>0</v>
      </c>
      <c r="H149" s="78" t="s">
        <v>53</v>
      </c>
      <c r="I149" s="77">
        <v>5287</v>
      </c>
      <c r="J149" s="81"/>
      <c r="K149" s="77"/>
    </row>
    <row r="150" spans="1:11" ht="30" customHeight="1">
      <c r="A150" s="75" t="s">
        <v>363</v>
      </c>
      <c r="B150" s="76" t="s">
        <v>207</v>
      </c>
      <c r="C150" s="77">
        <v>4</v>
      </c>
      <c r="D150" s="77"/>
      <c r="E150" s="77"/>
      <c r="F150" s="77"/>
      <c r="G150" s="77">
        <f>Tablo1769[[#This Row],[YOLLUK HARİÇ BASKI GRAMI]]/Tablo1769[[#This Row],[GÖZ ADEDİ]]</f>
        <v>0</v>
      </c>
      <c r="H150" s="78" t="s">
        <v>53</v>
      </c>
      <c r="I150" s="77">
        <v>3041</v>
      </c>
      <c r="J150" s="81"/>
      <c r="K150" s="77"/>
    </row>
    <row r="151" spans="1:11" ht="30" customHeight="1">
      <c r="A151" s="75" t="s">
        <v>364</v>
      </c>
      <c r="B151" s="76" t="s">
        <v>207</v>
      </c>
      <c r="C151" s="77">
        <v>4</v>
      </c>
      <c r="D151" s="77"/>
      <c r="E151" s="77"/>
      <c r="F151" s="77"/>
      <c r="G151" s="77">
        <f>Tablo1769[[#This Row],[YOLLUK HARİÇ BASKI GRAMI]]/Tablo1769[[#This Row],[GÖZ ADEDİ]]</f>
        <v>0</v>
      </c>
      <c r="H151" s="78" t="s">
        <v>53</v>
      </c>
      <c r="I151" s="77">
        <v>1290</v>
      </c>
      <c r="J151" s="81"/>
      <c r="K151" s="77"/>
    </row>
    <row r="152" spans="1:11" ht="30" customHeight="1">
      <c r="A152" s="75" t="s">
        <v>365</v>
      </c>
      <c r="B152" s="76" t="s">
        <v>207</v>
      </c>
      <c r="C152" s="77">
        <v>4</v>
      </c>
      <c r="D152" s="77"/>
      <c r="E152" s="77"/>
      <c r="F152" s="77"/>
      <c r="G152" s="77">
        <f>Tablo1769[[#This Row],[YOLLUK HARİÇ BASKI GRAMI]]/Tablo1769[[#This Row],[GÖZ ADEDİ]]</f>
        <v>0</v>
      </c>
      <c r="H152" s="78" t="s">
        <v>53</v>
      </c>
      <c r="I152" s="77">
        <v>3409</v>
      </c>
      <c r="J152" s="81"/>
      <c r="K152" s="77"/>
    </row>
    <row r="153" spans="1:11" ht="30" customHeight="1">
      <c r="A153" s="75" t="s">
        <v>366</v>
      </c>
      <c r="B153" s="76" t="s">
        <v>207</v>
      </c>
      <c r="C153" s="77">
        <v>4</v>
      </c>
      <c r="D153" s="77"/>
      <c r="E153" s="77"/>
      <c r="F153" s="77"/>
      <c r="G153" s="77">
        <f>Tablo1769[[#This Row],[YOLLUK HARİÇ BASKI GRAMI]]/Tablo1769[[#This Row],[GÖZ ADEDİ]]</f>
        <v>0</v>
      </c>
      <c r="H153" s="78" t="s">
        <v>53</v>
      </c>
      <c r="I153" s="77">
        <v>4090</v>
      </c>
      <c r="J153" s="81"/>
      <c r="K153" s="77"/>
    </row>
    <row r="154" spans="1:11" ht="9.9499999999999993" customHeight="1">
      <c r="A154" s="82"/>
      <c r="B154" s="83"/>
      <c r="C154" s="84"/>
      <c r="D154" s="84"/>
      <c r="E154" s="84"/>
      <c r="F154" s="84"/>
      <c r="G154" s="84"/>
      <c r="H154" s="84"/>
      <c r="I154" s="84"/>
      <c r="J154" s="84"/>
      <c r="K154" s="85"/>
    </row>
    <row r="155" spans="1:11" ht="30" customHeight="1">
      <c r="A155" s="75" t="s">
        <v>367</v>
      </c>
      <c r="B155" s="76" t="s">
        <v>208</v>
      </c>
      <c r="C155" s="77">
        <v>4</v>
      </c>
      <c r="D155" s="77"/>
      <c r="E155" s="77"/>
      <c r="F155" s="77"/>
      <c r="G155" s="77">
        <f>Tablo1769[[#This Row],[YOLLUK HARİÇ BASKI GRAMI]]/Tablo1769[[#This Row],[GÖZ ADEDİ]]</f>
        <v>0</v>
      </c>
      <c r="H155" s="78" t="s">
        <v>53</v>
      </c>
      <c r="I155" s="77" t="s">
        <v>105</v>
      </c>
      <c r="J155" s="81"/>
      <c r="K155" s="77"/>
    </row>
    <row r="156" spans="1:11" ht="30" customHeight="1">
      <c r="A156" s="75" t="s">
        <v>368</v>
      </c>
      <c r="B156" s="76" t="s">
        <v>208</v>
      </c>
      <c r="C156" s="77">
        <v>4</v>
      </c>
      <c r="D156" s="77"/>
      <c r="E156" s="77"/>
      <c r="F156" s="77"/>
      <c r="G156" s="77">
        <f>Tablo1769[[#This Row],[YOLLUK HARİÇ BASKI GRAMI]]/Tablo1769[[#This Row],[GÖZ ADEDİ]]</f>
        <v>0</v>
      </c>
      <c r="H156" s="78" t="s">
        <v>53</v>
      </c>
      <c r="I156" s="77">
        <v>5287</v>
      </c>
      <c r="J156" s="81"/>
      <c r="K156" s="77"/>
    </row>
    <row r="157" spans="1:11" ht="30" customHeight="1">
      <c r="A157" s="75" t="s">
        <v>369</v>
      </c>
      <c r="B157" s="76" t="s">
        <v>208</v>
      </c>
      <c r="C157" s="77">
        <v>4</v>
      </c>
      <c r="D157" s="77"/>
      <c r="E157" s="77"/>
      <c r="F157" s="77"/>
      <c r="G157" s="77">
        <f>Tablo1769[[#This Row],[YOLLUK HARİÇ BASKI GRAMI]]/Tablo1769[[#This Row],[GÖZ ADEDİ]]</f>
        <v>0</v>
      </c>
      <c r="H157" s="78" t="s">
        <v>53</v>
      </c>
      <c r="I157" s="77">
        <v>3041</v>
      </c>
      <c r="J157" s="81"/>
      <c r="K157" s="77"/>
    </row>
    <row r="158" spans="1:11" ht="30" customHeight="1">
      <c r="A158" s="75" t="s">
        <v>370</v>
      </c>
      <c r="B158" s="76" t="s">
        <v>208</v>
      </c>
      <c r="C158" s="77">
        <v>4</v>
      </c>
      <c r="D158" s="77"/>
      <c r="E158" s="77"/>
      <c r="F158" s="77"/>
      <c r="G158" s="77">
        <f>Tablo1769[[#This Row],[YOLLUK HARİÇ BASKI GRAMI]]/Tablo1769[[#This Row],[GÖZ ADEDİ]]</f>
        <v>0</v>
      </c>
      <c r="H158" s="78" t="s">
        <v>53</v>
      </c>
      <c r="I158" s="77">
        <v>1290</v>
      </c>
      <c r="J158" s="81"/>
      <c r="K158" s="77"/>
    </row>
    <row r="159" spans="1:11" ht="30" customHeight="1">
      <c r="A159" s="75" t="s">
        <v>371</v>
      </c>
      <c r="B159" s="76" t="s">
        <v>208</v>
      </c>
      <c r="C159" s="77">
        <v>4</v>
      </c>
      <c r="D159" s="77"/>
      <c r="E159" s="77"/>
      <c r="F159" s="77"/>
      <c r="G159" s="77">
        <f>Tablo1769[[#This Row],[YOLLUK HARİÇ BASKI GRAMI]]/Tablo1769[[#This Row],[GÖZ ADEDİ]]</f>
        <v>0</v>
      </c>
      <c r="H159" s="78" t="s">
        <v>53</v>
      </c>
      <c r="I159" s="77">
        <v>3409</v>
      </c>
      <c r="J159" s="81"/>
      <c r="K159" s="77"/>
    </row>
    <row r="160" spans="1:11" ht="30" customHeight="1">
      <c r="A160" s="75" t="s">
        <v>372</v>
      </c>
      <c r="B160" s="76" t="s">
        <v>208</v>
      </c>
      <c r="C160" s="77">
        <v>4</v>
      </c>
      <c r="D160" s="77"/>
      <c r="E160" s="77"/>
      <c r="F160" s="77"/>
      <c r="G160" s="77">
        <f>Tablo1769[[#This Row],[YOLLUK HARİÇ BASKI GRAMI]]/Tablo1769[[#This Row],[GÖZ ADEDİ]]</f>
        <v>0</v>
      </c>
      <c r="H160" s="78" t="s">
        <v>53</v>
      </c>
      <c r="I160" s="77">
        <v>4090</v>
      </c>
      <c r="J160" s="81"/>
      <c r="K160" s="77"/>
    </row>
    <row r="161" spans="1:11" ht="9.9499999999999993" customHeight="1">
      <c r="A161" s="82"/>
      <c r="B161" s="83"/>
      <c r="C161" s="84"/>
      <c r="D161" s="84"/>
      <c r="E161" s="84"/>
      <c r="F161" s="84"/>
      <c r="G161" s="84"/>
      <c r="H161" s="84"/>
      <c r="I161" s="84"/>
      <c r="J161" s="84"/>
      <c r="K161" s="85"/>
    </row>
    <row r="162" spans="1:11" ht="30" customHeight="1">
      <c r="A162" s="75" t="s">
        <v>373</v>
      </c>
      <c r="B162" s="76" t="s">
        <v>209</v>
      </c>
      <c r="C162" s="77">
        <v>1</v>
      </c>
      <c r="D162" s="77">
        <v>33</v>
      </c>
      <c r="E162" s="77">
        <v>107</v>
      </c>
      <c r="F162" s="77">
        <v>107</v>
      </c>
      <c r="G162" s="77">
        <f>Tablo1769[[#This Row],[YOLLUK HARİÇ BASKI GRAMI]]/Tablo1769[[#This Row],[GÖZ ADEDİ]]</f>
        <v>107</v>
      </c>
      <c r="H162" s="78" t="s">
        <v>30</v>
      </c>
      <c r="I162" s="77" t="s">
        <v>167</v>
      </c>
      <c r="J162" s="81"/>
      <c r="K162" s="77"/>
    </row>
    <row r="163" spans="1:11" ht="9.9499999999999993" customHeight="1">
      <c r="A163" s="82"/>
      <c r="B163" s="83"/>
      <c r="C163" s="84"/>
      <c r="D163" s="84"/>
      <c r="E163" s="84"/>
      <c r="F163" s="84"/>
      <c r="G163" s="84"/>
      <c r="H163" s="84"/>
      <c r="I163" s="84"/>
      <c r="J163" s="84"/>
      <c r="K163" s="85"/>
    </row>
    <row r="164" spans="1:11" ht="30" customHeight="1">
      <c r="A164" s="75" t="s">
        <v>374</v>
      </c>
      <c r="B164" s="76" t="s">
        <v>210</v>
      </c>
      <c r="C164" s="77">
        <v>8</v>
      </c>
      <c r="D164" s="77">
        <v>27</v>
      </c>
      <c r="E164" s="77">
        <v>27.2</v>
      </c>
      <c r="F164" s="77">
        <v>27.2</v>
      </c>
      <c r="G164" s="87">
        <f>Tablo1769[[#This Row],[YOLLUK HARİÇ BASKI GRAMI]]/Tablo1769[[#This Row],[GÖZ ADEDİ]]</f>
        <v>3.4</v>
      </c>
      <c r="H164" s="78" t="s">
        <v>53</v>
      </c>
      <c r="I164" s="77" t="s">
        <v>167</v>
      </c>
      <c r="J164" s="81"/>
      <c r="K164" s="77"/>
    </row>
    <row r="165" spans="1:11" ht="9.9499999999999993" customHeight="1">
      <c r="A165" s="82"/>
      <c r="B165" s="83"/>
      <c r="C165" s="84"/>
      <c r="D165" s="84"/>
      <c r="E165" s="84"/>
      <c r="F165" s="84"/>
      <c r="G165" s="84"/>
      <c r="H165" s="84"/>
      <c r="I165" s="84"/>
      <c r="J165" s="84"/>
      <c r="K165" s="85"/>
    </row>
    <row r="166" spans="1:11" ht="30" customHeight="1">
      <c r="A166" s="75" t="s">
        <v>375</v>
      </c>
      <c r="B166" s="76" t="s">
        <v>211</v>
      </c>
      <c r="C166" s="77">
        <v>4</v>
      </c>
      <c r="D166" s="77">
        <v>32</v>
      </c>
      <c r="E166" s="77">
        <v>52.9</v>
      </c>
      <c r="F166" s="77">
        <v>52.9</v>
      </c>
      <c r="G166" s="77">
        <f>Tablo1769[[#This Row],[YOLLUK HARİÇ BASKI GRAMI]]/Tablo1769[[#This Row],[GÖZ ADEDİ]]</f>
        <v>13.225</v>
      </c>
      <c r="H166" s="78" t="s">
        <v>53</v>
      </c>
      <c r="I166" s="77" t="s">
        <v>167</v>
      </c>
      <c r="J166" s="81"/>
      <c r="K166" s="77"/>
    </row>
    <row r="167" spans="1:11" ht="9.9499999999999993" customHeight="1">
      <c r="A167" s="82"/>
      <c r="B167" s="83"/>
      <c r="C167" s="84"/>
      <c r="D167" s="84"/>
      <c r="E167" s="84"/>
      <c r="F167" s="84"/>
      <c r="G167" s="84"/>
      <c r="H167" s="84"/>
      <c r="I167" s="84"/>
      <c r="J167" s="84"/>
      <c r="K167" s="85"/>
    </row>
    <row r="168" spans="1:11" ht="30" customHeight="1">
      <c r="A168" s="75" t="s">
        <v>376</v>
      </c>
      <c r="B168" s="76" t="s">
        <v>212</v>
      </c>
      <c r="C168" s="77">
        <v>4</v>
      </c>
      <c r="D168" s="77"/>
      <c r="E168" s="77"/>
      <c r="F168" s="77"/>
      <c r="G168" s="77">
        <f>Tablo1769[[#This Row],[YOLLUK HARİÇ BASKI GRAMI]]/Tablo1769[[#This Row],[GÖZ ADEDİ]]</f>
        <v>0</v>
      </c>
      <c r="H168" s="78" t="s">
        <v>53</v>
      </c>
      <c r="I168" s="77" t="s">
        <v>167</v>
      </c>
      <c r="J168" s="81"/>
      <c r="K168" s="77"/>
    </row>
    <row r="169" spans="1:11" ht="9.9499999999999993" customHeight="1">
      <c r="A169" s="82"/>
      <c r="B169" s="83"/>
      <c r="C169" s="84"/>
      <c r="D169" s="84"/>
      <c r="E169" s="84"/>
      <c r="F169" s="84"/>
      <c r="G169" s="84"/>
      <c r="H169" s="84"/>
      <c r="I169" s="84"/>
      <c r="J169" s="84"/>
      <c r="K169" s="85"/>
    </row>
    <row r="170" spans="1:11" ht="30" customHeight="1">
      <c r="A170" s="75" t="s">
        <v>377</v>
      </c>
      <c r="B170" s="76" t="s">
        <v>213</v>
      </c>
      <c r="C170" s="77">
        <v>4</v>
      </c>
      <c r="D170" s="77">
        <v>20</v>
      </c>
      <c r="E170" s="77">
        <v>22.5</v>
      </c>
      <c r="F170" s="77">
        <v>22.5</v>
      </c>
      <c r="G170" s="77">
        <f>Tablo1769[[#This Row],[YOLLUK HARİÇ BASKI GRAMI]]/Tablo1769[[#This Row],[GÖZ ADEDİ]]</f>
        <v>5.625</v>
      </c>
      <c r="H170" s="78" t="s">
        <v>53</v>
      </c>
      <c r="I170" s="77" t="s">
        <v>105</v>
      </c>
      <c r="J170" s="81"/>
      <c r="K170" s="77"/>
    </row>
    <row r="171" spans="1:11" ht="30" customHeight="1">
      <c r="A171" s="75" t="s">
        <v>378</v>
      </c>
      <c r="B171" s="76" t="s">
        <v>213</v>
      </c>
      <c r="C171" s="77">
        <v>4</v>
      </c>
      <c r="D171" s="77">
        <v>20</v>
      </c>
      <c r="E171" s="77">
        <v>22.5</v>
      </c>
      <c r="F171" s="77">
        <v>22.5</v>
      </c>
      <c r="G171" s="77">
        <f>Tablo1769[[#This Row],[YOLLUK HARİÇ BASKI GRAMI]]/Tablo1769[[#This Row],[GÖZ ADEDİ]]</f>
        <v>5.625</v>
      </c>
      <c r="H171" s="78" t="s">
        <v>53</v>
      </c>
      <c r="I171" s="77">
        <v>5287</v>
      </c>
      <c r="J171" s="81"/>
      <c r="K171" s="77"/>
    </row>
    <row r="172" spans="1:11" ht="30" customHeight="1">
      <c r="A172" s="75" t="s">
        <v>379</v>
      </c>
      <c r="B172" s="76" t="s">
        <v>213</v>
      </c>
      <c r="C172" s="77">
        <v>4</v>
      </c>
      <c r="D172" s="77">
        <v>20</v>
      </c>
      <c r="E172" s="77">
        <v>22.5</v>
      </c>
      <c r="F172" s="77">
        <v>22.5</v>
      </c>
      <c r="G172" s="77">
        <f>Tablo1769[[#This Row],[YOLLUK HARİÇ BASKI GRAMI]]/Tablo1769[[#This Row],[GÖZ ADEDİ]]</f>
        <v>5.625</v>
      </c>
      <c r="H172" s="78" t="s">
        <v>53</v>
      </c>
      <c r="I172" s="77">
        <v>3041</v>
      </c>
      <c r="J172" s="81"/>
      <c r="K172" s="77"/>
    </row>
    <row r="173" spans="1:11" ht="30" customHeight="1">
      <c r="A173" s="75" t="s">
        <v>380</v>
      </c>
      <c r="B173" s="76" t="s">
        <v>213</v>
      </c>
      <c r="C173" s="77">
        <v>4</v>
      </c>
      <c r="D173" s="77">
        <v>20</v>
      </c>
      <c r="E173" s="77">
        <v>22.5</v>
      </c>
      <c r="F173" s="77">
        <v>22.5</v>
      </c>
      <c r="G173" s="77">
        <f>Tablo1769[[#This Row],[YOLLUK HARİÇ BASKI GRAMI]]/Tablo1769[[#This Row],[GÖZ ADEDİ]]</f>
        <v>5.625</v>
      </c>
      <c r="H173" s="78" t="s">
        <v>53</v>
      </c>
      <c r="I173" s="77">
        <v>1290</v>
      </c>
      <c r="J173" s="81"/>
      <c r="K173" s="77"/>
    </row>
    <row r="174" spans="1:11" ht="30" customHeight="1">
      <c r="A174" s="75" t="s">
        <v>381</v>
      </c>
      <c r="B174" s="76" t="s">
        <v>213</v>
      </c>
      <c r="C174" s="77">
        <v>4</v>
      </c>
      <c r="D174" s="77">
        <v>20</v>
      </c>
      <c r="E174" s="77">
        <v>22.5</v>
      </c>
      <c r="F174" s="77">
        <v>22.5</v>
      </c>
      <c r="G174" s="77">
        <f>Tablo1769[[#This Row],[YOLLUK HARİÇ BASKI GRAMI]]/Tablo1769[[#This Row],[GÖZ ADEDİ]]</f>
        <v>5.625</v>
      </c>
      <c r="H174" s="78" t="s">
        <v>53</v>
      </c>
      <c r="I174" s="77">
        <v>3409</v>
      </c>
      <c r="J174" s="81"/>
      <c r="K174" s="77"/>
    </row>
    <row r="175" spans="1:11" ht="30" customHeight="1">
      <c r="A175" s="75" t="s">
        <v>382</v>
      </c>
      <c r="B175" s="76" t="s">
        <v>213</v>
      </c>
      <c r="C175" s="77">
        <v>4</v>
      </c>
      <c r="D175" s="77">
        <v>20</v>
      </c>
      <c r="E175" s="77">
        <v>22.5</v>
      </c>
      <c r="F175" s="77">
        <v>22.5</v>
      </c>
      <c r="G175" s="77">
        <f>Tablo1769[[#This Row],[YOLLUK HARİÇ BASKI GRAMI]]/Tablo1769[[#This Row],[GÖZ ADEDİ]]</f>
        <v>5.625</v>
      </c>
      <c r="H175" s="78" t="s">
        <v>53</v>
      </c>
      <c r="I175" s="77">
        <v>4090</v>
      </c>
      <c r="J175" s="81"/>
      <c r="K175" s="77"/>
    </row>
    <row r="176" spans="1:11" ht="9.9499999999999993" customHeight="1">
      <c r="A176" s="82"/>
      <c r="B176" s="83"/>
      <c r="C176" s="84"/>
      <c r="D176" s="84"/>
      <c r="E176" s="84"/>
      <c r="F176" s="84"/>
      <c r="G176" s="84"/>
      <c r="H176" s="84"/>
      <c r="I176" s="84"/>
      <c r="J176" s="84"/>
      <c r="K176" s="85"/>
    </row>
    <row r="177" spans="1:12" ht="30" customHeight="1">
      <c r="A177" s="75" t="s">
        <v>383</v>
      </c>
      <c r="B177" s="76" t="s">
        <v>214</v>
      </c>
      <c r="C177" s="77">
        <v>4</v>
      </c>
      <c r="D177" s="77">
        <v>25</v>
      </c>
      <c r="E177" s="77">
        <v>28</v>
      </c>
      <c r="F177" s="77">
        <v>28</v>
      </c>
      <c r="G177" s="77">
        <f>Tablo1769[[#This Row],[YOLLUK HARİÇ BASKI GRAMI]]/Tablo1769[[#This Row],[GÖZ ADEDİ]]</f>
        <v>7</v>
      </c>
      <c r="H177" s="78" t="s">
        <v>53</v>
      </c>
      <c r="I177" s="77" t="s">
        <v>105</v>
      </c>
      <c r="J177" s="81"/>
      <c r="K177" s="77"/>
    </row>
    <row r="178" spans="1:12" ht="30" customHeight="1">
      <c r="A178" s="75" t="s">
        <v>384</v>
      </c>
      <c r="B178" s="76" t="s">
        <v>214</v>
      </c>
      <c r="C178" s="77">
        <v>4</v>
      </c>
      <c r="D178" s="77">
        <v>25</v>
      </c>
      <c r="E178" s="77">
        <v>28</v>
      </c>
      <c r="F178" s="77">
        <v>28</v>
      </c>
      <c r="G178" s="77">
        <f>Tablo1769[[#This Row],[YOLLUK HARİÇ BASKI GRAMI]]/Tablo1769[[#This Row],[GÖZ ADEDİ]]</f>
        <v>7</v>
      </c>
      <c r="H178" s="78" t="s">
        <v>53</v>
      </c>
      <c r="I178" s="77">
        <v>5287</v>
      </c>
      <c r="J178" s="81"/>
      <c r="K178" s="77"/>
    </row>
    <row r="179" spans="1:12" ht="30" customHeight="1">
      <c r="A179" s="75" t="s">
        <v>385</v>
      </c>
      <c r="B179" s="76" t="s">
        <v>214</v>
      </c>
      <c r="C179" s="77">
        <v>4</v>
      </c>
      <c r="D179" s="77">
        <v>25</v>
      </c>
      <c r="E179" s="77">
        <v>28</v>
      </c>
      <c r="F179" s="77">
        <v>28</v>
      </c>
      <c r="G179" s="77">
        <f>Tablo1769[[#This Row],[YOLLUK HARİÇ BASKI GRAMI]]/Tablo1769[[#This Row],[GÖZ ADEDİ]]</f>
        <v>7</v>
      </c>
      <c r="H179" s="78" t="s">
        <v>53</v>
      </c>
      <c r="I179" s="77">
        <v>3041</v>
      </c>
      <c r="J179" s="81"/>
      <c r="K179" s="77"/>
    </row>
    <row r="180" spans="1:12" ht="30" customHeight="1">
      <c r="A180" s="75" t="s">
        <v>386</v>
      </c>
      <c r="B180" s="76" t="s">
        <v>214</v>
      </c>
      <c r="C180" s="77">
        <v>4</v>
      </c>
      <c r="D180" s="77">
        <v>25</v>
      </c>
      <c r="E180" s="77">
        <v>28</v>
      </c>
      <c r="F180" s="77">
        <v>28</v>
      </c>
      <c r="G180" s="77">
        <f>Tablo1769[[#This Row],[YOLLUK HARİÇ BASKI GRAMI]]/Tablo1769[[#This Row],[GÖZ ADEDİ]]</f>
        <v>7</v>
      </c>
      <c r="H180" s="78" t="s">
        <v>53</v>
      </c>
      <c r="I180" s="77">
        <v>1290</v>
      </c>
      <c r="J180" s="81"/>
      <c r="K180" s="77"/>
    </row>
    <row r="181" spans="1:12" ht="30" customHeight="1">
      <c r="A181" s="75" t="s">
        <v>387</v>
      </c>
      <c r="B181" s="76" t="s">
        <v>214</v>
      </c>
      <c r="C181" s="77">
        <v>4</v>
      </c>
      <c r="D181" s="77">
        <v>25</v>
      </c>
      <c r="E181" s="77">
        <v>28</v>
      </c>
      <c r="F181" s="77">
        <v>28</v>
      </c>
      <c r="G181" s="77">
        <f>Tablo1769[[#This Row],[YOLLUK HARİÇ BASKI GRAMI]]/Tablo1769[[#This Row],[GÖZ ADEDİ]]</f>
        <v>7</v>
      </c>
      <c r="H181" s="78" t="s">
        <v>53</v>
      </c>
      <c r="I181" s="77">
        <v>3409</v>
      </c>
      <c r="J181" s="81"/>
      <c r="K181" s="77"/>
    </row>
    <row r="182" spans="1:12" ht="30" customHeight="1">
      <c r="A182" s="75" t="s">
        <v>388</v>
      </c>
      <c r="B182" s="76" t="s">
        <v>214</v>
      </c>
      <c r="C182" s="77">
        <v>4</v>
      </c>
      <c r="D182" s="77">
        <v>25</v>
      </c>
      <c r="E182" s="77">
        <v>28</v>
      </c>
      <c r="F182" s="77">
        <v>28</v>
      </c>
      <c r="G182" s="77">
        <f>Tablo1769[[#This Row],[YOLLUK HARİÇ BASKI GRAMI]]/Tablo1769[[#This Row],[GÖZ ADEDİ]]</f>
        <v>7</v>
      </c>
      <c r="H182" s="78" t="s">
        <v>53</v>
      </c>
      <c r="I182" s="77">
        <v>4090</v>
      </c>
      <c r="J182" s="81"/>
      <c r="K182" s="77"/>
    </row>
    <row r="183" spans="1:12" ht="9.9499999999999993" customHeight="1">
      <c r="A183" s="82"/>
      <c r="B183" s="83"/>
      <c r="C183" s="84"/>
      <c r="D183" s="84"/>
      <c r="E183" s="84"/>
      <c r="F183" s="84"/>
      <c r="G183" s="84"/>
      <c r="H183" s="84"/>
      <c r="I183" s="84"/>
      <c r="J183" s="84"/>
      <c r="K183" s="85"/>
    </row>
    <row r="184" spans="1:12" ht="30" customHeight="1">
      <c r="A184" s="75" t="s">
        <v>389</v>
      </c>
      <c r="B184" s="76" t="s">
        <v>215</v>
      </c>
      <c r="C184" s="77">
        <v>2</v>
      </c>
      <c r="D184" s="77"/>
      <c r="E184" s="77"/>
      <c r="F184" s="77"/>
      <c r="G184" s="77">
        <f>Tablo1769[[#This Row],[YOLLUK HARİÇ BASKI GRAMI]]/Tablo1769[[#This Row],[GÖZ ADEDİ]]</f>
        <v>0</v>
      </c>
      <c r="H184" s="78" t="s">
        <v>53</v>
      </c>
      <c r="I184" s="77" t="s">
        <v>105</v>
      </c>
      <c r="J184" s="81"/>
      <c r="K184" s="77"/>
    </row>
    <row r="185" spans="1:12" ht="30" customHeight="1">
      <c r="A185" s="75" t="s">
        <v>390</v>
      </c>
      <c r="B185" s="76" t="s">
        <v>215</v>
      </c>
      <c r="C185" s="77">
        <v>2</v>
      </c>
      <c r="D185" s="77"/>
      <c r="E185" s="77"/>
      <c r="F185" s="77"/>
      <c r="G185" s="77">
        <f>Tablo1769[[#This Row],[YOLLUK HARİÇ BASKI GRAMI]]/Tablo1769[[#This Row],[GÖZ ADEDİ]]</f>
        <v>0</v>
      </c>
      <c r="H185" s="78" t="s">
        <v>53</v>
      </c>
      <c r="I185" s="77">
        <v>5287</v>
      </c>
      <c r="J185" s="81"/>
      <c r="K185" s="77"/>
      <c r="L185" s="100"/>
    </row>
    <row r="186" spans="1:12" ht="30" customHeight="1">
      <c r="A186" s="75" t="s">
        <v>391</v>
      </c>
      <c r="B186" s="76" t="s">
        <v>215</v>
      </c>
      <c r="C186" s="77">
        <v>2</v>
      </c>
      <c r="D186" s="77"/>
      <c r="E186" s="77"/>
      <c r="F186" s="77"/>
      <c r="G186" s="77">
        <f>Tablo1769[[#This Row],[YOLLUK HARİÇ BASKI GRAMI]]/Tablo1769[[#This Row],[GÖZ ADEDİ]]</f>
        <v>0</v>
      </c>
      <c r="H186" s="78" t="s">
        <v>53</v>
      </c>
      <c r="I186" s="77">
        <v>3041</v>
      </c>
      <c r="J186" s="81"/>
      <c r="K186" s="77"/>
    </row>
    <row r="187" spans="1:12" ht="9.9499999999999993" customHeight="1">
      <c r="A187" s="82"/>
      <c r="B187" s="83"/>
      <c r="C187" s="84"/>
      <c r="D187" s="84"/>
      <c r="E187" s="84"/>
      <c r="F187" s="84"/>
      <c r="G187" s="84"/>
      <c r="H187" s="84"/>
      <c r="I187" s="84"/>
      <c r="J187" s="84"/>
      <c r="K187" s="85"/>
    </row>
    <row r="188" spans="1:12" ht="30" customHeight="1">
      <c r="A188" s="75" t="s">
        <v>392</v>
      </c>
      <c r="B188" s="76" t="s">
        <v>216</v>
      </c>
      <c r="C188" s="77">
        <v>2</v>
      </c>
      <c r="D188" s="77"/>
      <c r="E188" s="77"/>
      <c r="F188" s="77"/>
      <c r="G188" s="77">
        <f>Tablo1769[[#This Row],[YOLLUK HARİÇ BASKI GRAMI]]/Tablo1769[[#This Row],[GÖZ ADEDİ]]</f>
        <v>0</v>
      </c>
      <c r="H188" s="78" t="s">
        <v>53</v>
      </c>
      <c r="I188" s="77" t="s">
        <v>167</v>
      </c>
      <c r="J188" s="81"/>
      <c r="K188" s="77"/>
    </row>
    <row r="189" spans="1:12" ht="9.9499999999999993" customHeight="1">
      <c r="A189" s="82"/>
      <c r="B189" s="83"/>
      <c r="C189" s="84"/>
      <c r="D189" s="84"/>
      <c r="E189" s="84"/>
      <c r="F189" s="84"/>
      <c r="G189" s="84"/>
      <c r="H189" s="84"/>
      <c r="I189" s="84"/>
      <c r="J189" s="84"/>
      <c r="K189" s="85"/>
    </row>
    <row r="190" spans="1:12" ht="30" customHeight="1">
      <c r="A190" s="75" t="s">
        <v>393</v>
      </c>
      <c r="B190" s="76" t="s">
        <v>217</v>
      </c>
      <c r="C190" s="77">
        <v>4</v>
      </c>
      <c r="D190" s="77"/>
      <c r="E190" s="77"/>
      <c r="F190" s="77"/>
      <c r="G190" s="77">
        <f>Tablo1769[[#This Row],[YOLLUK HARİÇ BASKI GRAMI]]/Tablo1769[[#This Row],[GÖZ ADEDİ]]</f>
        <v>0</v>
      </c>
      <c r="H190" s="78" t="s">
        <v>53</v>
      </c>
      <c r="I190" s="77" t="s">
        <v>105</v>
      </c>
      <c r="J190" s="81"/>
      <c r="K190" s="77"/>
    </row>
    <row r="191" spans="1:12" ht="30" customHeight="1">
      <c r="A191" s="75" t="s">
        <v>394</v>
      </c>
      <c r="B191" s="76" t="s">
        <v>217</v>
      </c>
      <c r="C191" s="77">
        <v>4</v>
      </c>
      <c r="D191" s="77"/>
      <c r="E191" s="77"/>
      <c r="F191" s="77"/>
      <c r="G191" s="77">
        <f>Tablo1769[[#This Row],[YOLLUK HARİÇ BASKI GRAMI]]/Tablo1769[[#This Row],[GÖZ ADEDİ]]</f>
        <v>0</v>
      </c>
      <c r="H191" s="78" t="s">
        <v>53</v>
      </c>
      <c r="I191" s="77">
        <v>5287</v>
      </c>
      <c r="J191" s="81"/>
      <c r="K191" s="77"/>
    </row>
    <row r="192" spans="1:12" ht="30" customHeight="1">
      <c r="A192" s="75" t="s">
        <v>395</v>
      </c>
      <c r="B192" s="76" t="s">
        <v>217</v>
      </c>
      <c r="C192" s="77">
        <v>4</v>
      </c>
      <c r="D192" s="77"/>
      <c r="E192" s="77"/>
      <c r="F192" s="77"/>
      <c r="G192" s="77">
        <f>Tablo1769[[#This Row],[YOLLUK HARİÇ BASKI GRAMI]]/Tablo1769[[#This Row],[GÖZ ADEDİ]]</f>
        <v>0</v>
      </c>
      <c r="H192" s="78" t="s">
        <v>53</v>
      </c>
      <c r="I192" s="77">
        <v>3041</v>
      </c>
      <c r="J192" s="81"/>
      <c r="K192" s="77"/>
    </row>
    <row r="193" spans="1:11" ht="30" customHeight="1">
      <c r="A193" s="75" t="s">
        <v>396</v>
      </c>
      <c r="B193" s="76" t="s">
        <v>217</v>
      </c>
      <c r="C193" s="77">
        <v>4</v>
      </c>
      <c r="D193" s="77"/>
      <c r="E193" s="77"/>
      <c r="F193" s="77"/>
      <c r="G193" s="77">
        <f>Tablo1769[[#This Row],[YOLLUK HARİÇ BASKI GRAMI]]/Tablo1769[[#This Row],[GÖZ ADEDİ]]</f>
        <v>0</v>
      </c>
      <c r="H193" s="78" t="s">
        <v>53</v>
      </c>
      <c r="I193" s="77">
        <v>1290</v>
      </c>
      <c r="J193" s="81"/>
      <c r="K193" s="77"/>
    </row>
    <row r="194" spans="1:11" ht="30" customHeight="1">
      <c r="A194" s="75" t="s">
        <v>397</v>
      </c>
      <c r="B194" s="76" t="s">
        <v>217</v>
      </c>
      <c r="C194" s="77">
        <v>4</v>
      </c>
      <c r="D194" s="77"/>
      <c r="E194" s="77"/>
      <c r="F194" s="77"/>
      <c r="G194" s="77">
        <f>Tablo1769[[#This Row],[YOLLUK HARİÇ BASKI GRAMI]]/Tablo1769[[#This Row],[GÖZ ADEDİ]]</f>
        <v>0</v>
      </c>
      <c r="H194" s="78" t="s">
        <v>53</v>
      </c>
      <c r="I194" s="77">
        <v>3409</v>
      </c>
      <c r="J194" s="81"/>
      <c r="K194" s="77"/>
    </row>
    <row r="195" spans="1:11" ht="30" customHeight="1">
      <c r="A195" s="75" t="s">
        <v>398</v>
      </c>
      <c r="B195" s="76" t="s">
        <v>217</v>
      </c>
      <c r="C195" s="77">
        <v>4</v>
      </c>
      <c r="D195" s="77"/>
      <c r="E195" s="77"/>
      <c r="F195" s="77"/>
      <c r="G195" s="77">
        <f>Tablo1769[[#This Row],[YOLLUK HARİÇ BASKI GRAMI]]/Tablo1769[[#This Row],[GÖZ ADEDİ]]</f>
        <v>0</v>
      </c>
      <c r="H195" s="78" t="s">
        <v>53</v>
      </c>
      <c r="I195" s="77">
        <v>4090</v>
      </c>
      <c r="J195" s="81"/>
      <c r="K195" s="77"/>
    </row>
    <row r="196" spans="1:11" ht="9.9499999999999993" customHeight="1">
      <c r="A196" s="82"/>
      <c r="B196" s="83"/>
      <c r="C196" s="84"/>
      <c r="D196" s="84"/>
      <c r="E196" s="84"/>
      <c r="F196" s="84"/>
      <c r="G196" s="84"/>
      <c r="H196" s="84"/>
      <c r="I196" s="84"/>
      <c r="J196" s="84"/>
      <c r="K196" s="85"/>
    </row>
    <row r="197" spans="1:11" ht="30" customHeight="1">
      <c r="A197" s="75" t="s">
        <v>399</v>
      </c>
      <c r="B197" s="76" t="s">
        <v>218</v>
      </c>
      <c r="C197" s="77">
        <v>2</v>
      </c>
      <c r="D197" s="77"/>
      <c r="E197" s="77"/>
      <c r="F197" s="77"/>
      <c r="G197" s="77">
        <f>Tablo1769[[#This Row],[YOLLUK HARİÇ BASKI GRAMI]]/Tablo1769[[#This Row],[GÖZ ADEDİ]]</f>
        <v>0</v>
      </c>
      <c r="H197" s="78" t="s">
        <v>59</v>
      </c>
      <c r="I197" s="87" t="s">
        <v>167</v>
      </c>
      <c r="J197" s="101"/>
      <c r="K197" s="87"/>
    </row>
    <row r="198" spans="1:11" ht="9.9499999999999993" customHeight="1">
      <c r="A198" s="82"/>
      <c r="B198" s="83"/>
      <c r="C198" s="84"/>
      <c r="D198" s="84"/>
      <c r="E198" s="84"/>
      <c r="F198" s="84"/>
      <c r="G198" s="84"/>
      <c r="H198" s="84"/>
      <c r="I198" s="84"/>
      <c r="J198" s="84"/>
      <c r="K198" s="85"/>
    </row>
    <row r="199" spans="1:11" ht="30" customHeight="1">
      <c r="A199" s="75" t="s">
        <v>400</v>
      </c>
      <c r="B199" s="76" t="s">
        <v>219</v>
      </c>
      <c r="C199" s="77">
        <v>2</v>
      </c>
      <c r="D199" s="77"/>
      <c r="E199" s="77"/>
      <c r="F199" s="77"/>
      <c r="G199" s="77">
        <f>Tablo1769[[#This Row],[YOLLUK HARİÇ BASKI GRAMI]]/Tablo1769[[#This Row],[GÖZ ADEDİ]]</f>
        <v>0</v>
      </c>
      <c r="H199" s="78" t="s">
        <v>53</v>
      </c>
      <c r="I199" s="77" t="s">
        <v>167</v>
      </c>
      <c r="J199" s="81"/>
      <c r="K199" s="77"/>
    </row>
    <row r="200" spans="1:11" ht="9.9499999999999993" customHeight="1">
      <c r="A200" s="82"/>
      <c r="B200" s="83"/>
      <c r="C200" s="84"/>
      <c r="D200" s="84"/>
      <c r="E200" s="84"/>
      <c r="F200" s="84"/>
      <c r="G200" s="84"/>
      <c r="H200" s="84"/>
      <c r="I200" s="84"/>
      <c r="J200" s="84"/>
      <c r="K200" s="85"/>
    </row>
    <row r="201" spans="1:11" ht="30" customHeight="1">
      <c r="A201" s="75" t="s">
        <v>401</v>
      </c>
      <c r="B201" s="76" t="s">
        <v>220</v>
      </c>
      <c r="C201" s="77">
        <v>1</v>
      </c>
      <c r="D201" s="77"/>
      <c r="E201" s="77"/>
      <c r="F201" s="77"/>
      <c r="G201" s="77">
        <f>Tablo1769[[#This Row],[YOLLUK HARİÇ BASKI GRAMI]]/Tablo1769[[#This Row],[GÖZ ADEDİ]]</f>
        <v>0</v>
      </c>
      <c r="H201" s="78" t="s">
        <v>53</v>
      </c>
      <c r="I201" s="77" t="s">
        <v>167</v>
      </c>
      <c r="J201" s="101"/>
      <c r="K201" s="77"/>
    </row>
    <row r="202" spans="1:11" ht="9.9499999999999993" customHeight="1">
      <c r="A202" s="82"/>
      <c r="B202" s="83"/>
      <c r="C202" s="84"/>
      <c r="D202" s="84"/>
      <c r="E202" s="84"/>
      <c r="F202" s="84"/>
      <c r="G202" s="84"/>
      <c r="H202" s="84"/>
      <c r="I202" s="84"/>
      <c r="J202" s="84"/>
      <c r="K202" s="85"/>
    </row>
    <row r="203" spans="1:11" ht="30" customHeight="1">
      <c r="A203" s="75" t="s">
        <v>402</v>
      </c>
      <c r="B203" s="76" t="s">
        <v>221</v>
      </c>
      <c r="C203" s="77">
        <v>2</v>
      </c>
      <c r="D203" s="77">
        <v>37</v>
      </c>
      <c r="E203" s="77">
        <v>22.3</v>
      </c>
      <c r="F203" s="77">
        <v>21.2</v>
      </c>
      <c r="G203" s="87">
        <f>Tablo1769[[#This Row],[YOLLUK HARİÇ BASKI GRAMI]]/Tablo1769[[#This Row],[GÖZ ADEDİ]]</f>
        <v>10.6</v>
      </c>
      <c r="H203" s="78" t="s">
        <v>53</v>
      </c>
      <c r="I203" s="77" t="s">
        <v>167</v>
      </c>
      <c r="J203" s="81"/>
      <c r="K203" s="77"/>
    </row>
    <row r="204" spans="1:11" ht="30" customHeight="1">
      <c r="A204" s="75" t="s">
        <v>403</v>
      </c>
      <c r="B204" s="76" t="s">
        <v>221</v>
      </c>
      <c r="C204" s="77">
        <v>2</v>
      </c>
      <c r="D204" s="77">
        <v>37</v>
      </c>
      <c r="E204" s="77">
        <v>22.3</v>
      </c>
      <c r="F204" s="77">
        <v>21.2</v>
      </c>
      <c r="G204" s="77">
        <f>Tablo1769[[#This Row],[YOLLUK HARİÇ BASKI GRAMI]]/Tablo1769[[#This Row],[GÖZ ADEDİ]]</f>
        <v>10.6</v>
      </c>
      <c r="H204" s="78" t="s">
        <v>53</v>
      </c>
      <c r="I204" s="77" t="s">
        <v>167</v>
      </c>
      <c r="J204" s="81"/>
      <c r="K204" s="77"/>
    </row>
    <row r="205" spans="1:11" ht="9.9499999999999993" customHeight="1">
      <c r="A205" s="82"/>
      <c r="B205" s="83"/>
      <c r="C205" s="84"/>
      <c r="D205" s="84"/>
      <c r="E205" s="84"/>
      <c r="F205" s="84"/>
      <c r="G205" s="84"/>
      <c r="H205" s="84"/>
      <c r="I205" s="84"/>
      <c r="J205" s="84"/>
      <c r="K205" s="85"/>
    </row>
    <row r="206" spans="1:11" ht="30" customHeight="1">
      <c r="A206" s="75" t="s">
        <v>404</v>
      </c>
      <c r="B206" s="76" t="s">
        <v>222</v>
      </c>
      <c r="C206" s="77">
        <v>2</v>
      </c>
      <c r="D206" s="77">
        <v>37</v>
      </c>
      <c r="E206" s="77">
        <v>22.3</v>
      </c>
      <c r="F206" s="77">
        <v>21.2</v>
      </c>
      <c r="G206" s="87">
        <f>Tablo1769[[#This Row],[YOLLUK HARİÇ BASKI GRAMI]]/Tablo1769[[#This Row],[GÖZ ADEDİ]]</f>
        <v>10.6</v>
      </c>
      <c r="H206" s="78" t="s">
        <v>53</v>
      </c>
      <c r="I206" s="77" t="s">
        <v>111</v>
      </c>
      <c r="J206" s="81"/>
      <c r="K206" s="77"/>
    </row>
    <row r="207" spans="1:11" ht="30" customHeight="1">
      <c r="A207" s="75" t="s">
        <v>405</v>
      </c>
      <c r="B207" s="76" t="s">
        <v>222</v>
      </c>
      <c r="C207" s="77">
        <v>2</v>
      </c>
      <c r="D207" s="77">
        <v>37</v>
      </c>
      <c r="E207" s="77">
        <v>22.3</v>
      </c>
      <c r="F207" s="77">
        <v>21.2</v>
      </c>
      <c r="G207" s="77">
        <f>Tablo1769[[#This Row],[YOLLUK HARİÇ BASKI GRAMI]]/Tablo1769[[#This Row],[GÖZ ADEDİ]]</f>
        <v>10.6</v>
      </c>
      <c r="H207" s="78" t="s">
        <v>53</v>
      </c>
      <c r="I207" s="77" t="s">
        <v>110</v>
      </c>
      <c r="J207" s="81"/>
      <c r="K207" s="77"/>
    </row>
    <row r="208" spans="1:11" ht="9.9499999999999993" customHeight="1">
      <c r="A208" s="82"/>
      <c r="B208" s="83"/>
      <c r="C208" s="84"/>
      <c r="D208" s="84"/>
      <c r="E208" s="84"/>
      <c r="F208" s="84"/>
      <c r="G208" s="84"/>
      <c r="H208" s="84"/>
      <c r="I208" s="84"/>
      <c r="J208" s="84"/>
      <c r="K208" s="85"/>
    </row>
    <row r="209" spans="1:11" ht="30" customHeight="1">
      <c r="A209" s="75" t="s">
        <v>406</v>
      </c>
      <c r="B209" s="76" t="s">
        <v>223</v>
      </c>
      <c r="C209" s="77">
        <v>1</v>
      </c>
      <c r="D209" s="77"/>
      <c r="E209" s="77"/>
      <c r="F209" s="77"/>
      <c r="G209" s="77">
        <f>Tablo1769[[#This Row],[YOLLUK HARİÇ BASKI GRAMI]]/Tablo1769[[#This Row],[GÖZ ADEDİ]]</f>
        <v>0</v>
      </c>
      <c r="H209" s="78" t="s">
        <v>53</v>
      </c>
      <c r="I209" s="77">
        <v>5287</v>
      </c>
      <c r="J209" s="81"/>
      <c r="K209" s="77"/>
    </row>
    <row r="210" spans="1:11" ht="30" customHeight="1">
      <c r="A210" s="75" t="s">
        <v>407</v>
      </c>
      <c r="B210" s="76" t="s">
        <v>223</v>
      </c>
      <c r="C210" s="77">
        <v>1</v>
      </c>
      <c r="D210" s="77"/>
      <c r="E210" s="77"/>
      <c r="F210" s="77"/>
      <c r="G210" s="77">
        <f>Tablo1769[[#This Row],[YOLLUK HARİÇ BASKI GRAMI]]/Tablo1769[[#This Row],[GÖZ ADEDİ]]</f>
        <v>0</v>
      </c>
      <c r="H210" s="78" t="s">
        <v>53</v>
      </c>
      <c r="I210" s="77">
        <v>3041</v>
      </c>
      <c r="J210" s="81"/>
      <c r="K210" s="77"/>
    </row>
    <row r="211" spans="1:11" ht="30" customHeight="1">
      <c r="A211" s="75" t="s">
        <v>408</v>
      </c>
      <c r="B211" s="76" t="s">
        <v>223</v>
      </c>
      <c r="C211" s="77">
        <v>1</v>
      </c>
      <c r="D211" s="77"/>
      <c r="E211" s="77"/>
      <c r="F211" s="77"/>
      <c r="G211" s="77">
        <f>Tablo1769[[#This Row],[YOLLUK HARİÇ BASKI GRAMI]]/Tablo1769[[#This Row],[GÖZ ADEDİ]]</f>
        <v>0</v>
      </c>
      <c r="H211" s="78" t="s">
        <v>53</v>
      </c>
      <c r="I211" s="77">
        <v>3409</v>
      </c>
      <c r="J211" s="81"/>
      <c r="K211" s="77"/>
    </row>
    <row r="212" spans="1:11" ht="9.9499999999999993" customHeight="1">
      <c r="A212" s="82"/>
      <c r="B212" s="83"/>
      <c r="C212" s="84"/>
      <c r="D212" s="84"/>
      <c r="E212" s="84"/>
      <c r="F212" s="84"/>
      <c r="G212" s="84"/>
      <c r="H212" s="84"/>
      <c r="I212" s="84"/>
      <c r="J212" s="84"/>
      <c r="K212" s="85"/>
    </row>
    <row r="213" spans="1:11" ht="30" customHeight="1">
      <c r="A213" s="75" t="s">
        <v>409</v>
      </c>
      <c r="B213" s="76" t="s">
        <v>224</v>
      </c>
      <c r="C213" s="77">
        <v>4</v>
      </c>
      <c r="D213" s="77">
        <v>22</v>
      </c>
      <c r="E213" s="77"/>
      <c r="F213" s="77"/>
      <c r="G213" s="77">
        <f>Tablo1769[[#This Row],[YOLLUK HARİÇ BASKI GRAMI]]/Tablo1769[[#This Row],[GÖZ ADEDİ]]</f>
        <v>0</v>
      </c>
      <c r="H213" s="78" t="s">
        <v>30</v>
      </c>
      <c r="I213" s="87" t="s">
        <v>107</v>
      </c>
      <c r="J213" s="101"/>
      <c r="K213" s="87"/>
    </row>
    <row r="214" spans="1:11" ht="30" customHeight="1">
      <c r="A214" s="75" t="s">
        <v>410</v>
      </c>
      <c r="B214" s="76" t="s">
        <v>224</v>
      </c>
      <c r="C214" s="77">
        <v>4</v>
      </c>
      <c r="D214" s="77">
        <v>22</v>
      </c>
      <c r="E214" s="77"/>
      <c r="F214" s="77"/>
      <c r="G214" s="77">
        <f>Tablo1769[[#This Row],[YOLLUK HARİÇ BASKI GRAMI]]/Tablo1769[[#This Row],[GÖZ ADEDİ]]</f>
        <v>0</v>
      </c>
      <c r="H214" s="78" t="s">
        <v>30</v>
      </c>
      <c r="I214" s="77" t="s">
        <v>108</v>
      </c>
      <c r="J214" s="81"/>
      <c r="K214" s="77"/>
    </row>
    <row r="215" spans="1:11" ht="30" customHeight="1">
      <c r="A215" s="75" t="s">
        <v>411</v>
      </c>
      <c r="B215" s="76" t="s">
        <v>224</v>
      </c>
      <c r="C215" s="77">
        <v>4</v>
      </c>
      <c r="D215" s="77">
        <v>22</v>
      </c>
      <c r="E215" s="77"/>
      <c r="F215" s="77"/>
      <c r="G215" s="77">
        <f>Tablo1769[[#This Row],[YOLLUK HARİÇ BASKI GRAMI]]/Tablo1769[[#This Row],[GÖZ ADEDİ]]</f>
        <v>0</v>
      </c>
      <c r="H215" s="78" t="s">
        <v>30</v>
      </c>
      <c r="I215" s="77">
        <v>3408</v>
      </c>
      <c r="J215" s="81"/>
      <c r="K215" s="77"/>
    </row>
    <row r="216" spans="1:11" ht="9.9499999999999993" customHeight="1">
      <c r="A216" s="82"/>
      <c r="B216" s="83"/>
      <c r="C216" s="84"/>
      <c r="D216" s="84"/>
      <c r="E216" s="84"/>
      <c r="F216" s="84"/>
      <c r="G216" s="84"/>
      <c r="H216" s="84"/>
      <c r="I216" s="84"/>
      <c r="J216" s="84"/>
      <c r="K216" s="85"/>
    </row>
    <row r="217" spans="1:11" ht="30" customHeight="1">
      <c r="A217" s="75" t="s">
        <v>412</v>
      </c>
      <c r="B217" s="76" t="s">
        <v>224</v>
      </c>
      <c r="C217" s="86"/>
      <c r="D217" s="86"/>
      <c r="E217" s="86"/>
      <c r="F217" s="86"/>
      <c r="G217" s="86" t="e">
        <f>Tablo1769[[#This Row],[YOLLUK HARİÇ BASKI GRAMI]]/Tablo1769[[#This Row],[GÖZ ADEDİ]]</f>
        <v>#DIV/0!</v>
      </c>
      <c r="H217" s="102"/>
      <c r="I217" s="86"/>
      <c r="J217" s="86"/>
      <c r="K217" s="86"/>
    </row>
    <row r="218" spans="1:11" ht="30" customHeight="1">
      <c r="A218" s="75" t="s">
        <v>413</v>
      </c>
      <c r="B218" s="76" t="s">
        <v>224</v>
      </c>
      <c r="C218" s="86"/>
      <c r="D218" s="86"/>
      <c r="E218" s="86"/>
      <c r="F218" s="86"/>
      <c r="G218" s="86" t="e">
        <f>Tablo1769[[#This Row],[YOLLUK HARİÇ BASKI GRAMI]]/Tablo1769[[#This Row],[GÖZ ADEDİ]]</f>
        <v>#DIV/0!</v>
      </c>
      <c r="H218" s="102"/>
      <c r="I218" s="86"/>
      <c r="J218" s="86"/>
      <c r="K218" s="86"/>
    </row>
    <row r="219" spans="1:11" ht="30" customHeight="1">
      <c r="A219" s="75" t="s">
        <v>414</v>
      </c>
      <c r="B219" s="76" t="s">
        <v>224</v>
      </c>
      <c r="C219" s="86"/>
      <c r="D219" s="86"/>
      <c r="E219" s="86"/>
      <c r="F219" s="86"/>
      <c r="G219" s="86" t="e">
        <f>Tablo1769[[#This Row],[YOLLUK HARİÇ BASKI GRAMI]]/Tablo1769[[#This Row],[GÖZ ADEDİ]]</f>
        <v>#DIV/0!</v>
      </c>
      <c r="H219" s="102"/>
      <c r="I219" s="86"/>
      <c r="J219" s="86"/>
      <c r="K219" s="86"/>
    </row>
    <row r="220" spans="1:11" ht="9.9499999999999993" customHeight="1">
      <c r="A220" s="82"/>
      <c r="B220" s="83"/>
      <c r="C220" s="84"/>
      <c r="D220" s="84"/>
      <c r="E220" s="84"/>
      <c r="F220" s="84"/>
      <c r="G220" s="84"/>
      <c r="H220" s="84"/>
      <c r="I220" s="84"/>
      <c r="J220" s="84"/>
      <c r="K220" s="85"/>
    </row>
    <row r="221" spans="1:11" ht="30" customHeight="1">
      <c r="A221" s="75" t="s">
        <v>415</v>
      </c>
      <c r="B221" s="76" t="s">
        <v>225</v>
      </c>
      <c r="C221" s="77">
        <v>2</v>
      </c>
      <c r="D221" s="77">
        <v>38</v>
      </c>
      <c r="E221" s="91">
        <v>30.8</v>
      </c>
      <c r="F221" s="91">
        <v>19</v>
      </c>
      <c r="G221" s="77">
        <f>Tablo1769[[#This Row],[YOLLUK HARİÇ BASKI GRAMI]]/Tablo1769[[#This Row],[GÖZ ADEDİ]]</f>
        <v>9.5</v>
      </c>
      <c r="H221" s="78" t="s">
        <v>83</v>
      </c>
      <c r="I221" s="77" t="s">
        <v>204</v>
      </c>
      <c r="J221" s="81"/>
      <c r="K221" s="77"/>
    </row>
    <row r="222" spans="1:11" ht="30" customHeight="1">
      <c r="A222" s="75" t="s">
        <v>416</v>
      </c>
      <c r="B222" s="76" t="s">
        <v>225</v>
      </c>
      <c r="C222" s="77">
        <v>2</v>
      </c>
      <c r="D222" s="77">
        <v>38</v>
      </c>
      <c r="E222" s="91">
        <v>28.9</v>
      </c>
      <c r="F222" s="91">
        <v>17.100000000000001</v>
      </c>
      <c r="G222" s="77">
        <f>Tablo1769[[#This Row],[YOLLUK HARİÇ BASKI GRAMI]]/Tablo1769[[#This Row],[GÖZ ADEDİ]]</f>
        <v>8.5500000000000007</v>
      </c>
      <c r="H222" s="78" t="s">
        <v>83</v>
      </c>
      <c r="I222" s="77" t="s">
        <v>204</v>
      </c>
      <c r="J222" s="101"/>
      <c r="K222" s="77"/>
    </row>
    <row r="223" spans="1:11" ht="30" customHeight="1">
      <c r="A223" s="75" t="s">
        <v>417</v>
      </c>
      <c r="B223" s="76" t="s">
        <v>225</v>
      </c>
      <c r="C223" s="77">
        <v>2</v>
      </c>
      <c r="D223" s="77">
        <v>38</v>
      </c>
      <c r="E223" s="91">
        <v>32</v>
      </c>
      <c r="F223" s="91">
        <v>20.100000000000001</v>
      </c>
      <c r="G223" s="77">
        <f>Tablo1769[[#This Row],[YOLLUK HARİÇ BASKI GRAMI]]/Tablo1769[[#This Row],[GÖZ ADEDİ]]</f>
        <v>10.050000000000001</v>
      </c>
      <c r="H223" s="78" t="s">
        <v>83</v>
      </c>
      <c r="I223" s="77" t="s">
        <v>204</v>
      </c>
      <c r="J223" s="81"/>
      <c r="K223" s="77"/>
    </row>
    <row r="224" spans="1:11" ht="30" customHeight="1">
      <c r="A224" s="75" t="s">
        <v>418</v>
      </c>
      <c r="B224" s="76" t="s">
        <v>225</v>
      </c>
      <c r="C224" s="77">
        <v>2</v>
      </c>
      <c r="D224" s="77">
        <v>38</v>
      </c>
      <c r="E224" s="91">
        <v>30.5</v>
      </c>
      <c r="F224" s="91">
        <v>18.7</v>
      </c>
      <c r="G224" s="77">
        <f>Tablo1769[[#This Row],[YOLLUK HARİÇ BASKI GRAMI]]/Tablo1769[[#This Row],[GÖZ ADEDİ]]</f>
        <v>9.35</v>
      </c>
      <c r="H224" s="78" t="s">
        <v>83</v>
      </c>
      <c r="I224" s="77" t="s">
        <v>204</v>
      </c>
      <c r="J224" s="81"/>
      <c r="K224" s="77"/>
    </row>
    <row r="225" spans="1:11" ht="9.9499999999999993" customHeight="1">
      <c r="A225" s="82"/>
      <c r="B225" s="83"/>
      <c r="C225" s="84"/>
      <c r="D225" s="84"/>
      <c r="E225" s="84"/>
      <c r="F225" s="84"/>
      <c r="G225" s="84"/>
      <c r="H225" s="84"/>
      <c r="I225" s="84"/>
      <c r="J225" s="84"/>
      <c r="K225" s="85"/>
    </row>
    <row r="226" spans="1:11" ht="30" customHeight="1">
      <c r="A226" s="76" t="s">
        <v>419</v>
      </c>
      <c r="B226" s="76" t="s">
        <v>225</v>
      </c>
      <c r="C226" s="77">
        <v>2</v>
      </c>
      <c r="D226" s="77">
        <v>38</v>
      </c>
      <c r="E226" s="91">
        <v>30.8</v>
      </c>
      <c r="F226" s="91">
        <v>19</v>
      </c>
      <c r="G226" s="77">
        <f>Tablo1769[[#This Row],[YOLLUK HARİÇ BASKI GRAMI]]/Tablo1769[[#This Row],[GÖZ ADEDİ]]</f>
        <v>9.5</v>
      </c>
      <c r="H226" s="78" t="s">
        <v>83</v>
      </c>
      <c r="I226" s="77" t="s">
        <v>204</v>
      </c>
      <c r="J226" s="81"/>
      <c r="K226" s="77"/>
    </row>
    <row r="227" spans="1:11" ht="30" customHeight="1">
      <c r="A227" s="76" t="s">
        <v>420</v>
      </c>
      <c r="B227" s="76" t="s">
        <v>225</v>
      </c>
      <c r="C227" s="77">
        <v>2</v>
      </c>
      <c r="D227" s="77">
        <v>38</v>
      </c>
      <c r="E227" s="91">
        <v>28.9</v>
      </c>
      <c r="F227" s="91">
        <v>17.100000000000001</v>
      </c>
      <c r="G227" s="77">
        <f>Tablo1769[[#This Row],[YOLLUK HARİÇ BASKI GRAMI]]/Tablo1769[[#This Row],[GÖZ ADEDİ]]</f>
        <v>8.5500000000000007</v>
      </c>
      <c r="H227" s="78" t="s">
        <v>83</v>
      </c>
      <c r="I227" s="77" t="s">
        <v>204</v>
      </c>
      <c r="J227" s="81"/>
      <c r="K227" s="77"/>
    </row>
    <row r="228" spans="1:11" ht="30" customHeight="1">
      <c r="A228" s="76" t="s">
        <v>421</v>
      </c>
      <c r="B228" s="76" t="s">
        <v>225</v>
      </c>
      <c r="C228" s="77">
        <v>2</v>
      </c>
      <c r="D228" s="77">
        <v>38</v>
      </c>
      <c r="E228" s="91">
        <v>32</v>
      </c>
      <c r="F228" s="91">
        <v>20.100000000000001</v>
      </c>
      <c r="G228" s="77">
        <f>Tablo1769[[#This Row],[YOLLUK HARİÇ BASKI GRAMI]]/Tablo1769[[#This Row],[GÖZ ADEDİ]]</f>
        <v>10.050000000000001</v>
      </c>
      <c r="H228" s="78" t="s">
        <v>83</v>
      </c>
      <c r="I228" s="77" t="s">
        <v>204</v>
      </c>
      <c r="J228" s="81"/>
      <c r="K228" s="77"/>
    </row>
    <row r="229" spans="1:11" ht="30" customHeight="1">
      <c r="A229" s="76" t="s">
        <v>422</v>
      </c>
      <c r="B229" s="76" t="s">
        <v>225</v>
      </c>
      <c r="C229" s="77">
        <v>2</v>
      </c>
      <c r="D229" s="77">
        <v>38</v>
      </c>
      <c r="E229" s="91">
        <v>30.5</v>
      </c>
      <c r="F229" s="91">
        <v>18.7</v>
      </c>
      <c r="G229" s="77">
        <f>Tablo1769[[#This Row],[YOLLUK HARİÇ BASKI GRAMI]]/Tablo1769[[#This Row],[GÖZ ADEDİ]]</f>
        <v>9.35</v>
      </c>
      <c r="H229" s="78" t="s">
        <v>83</v>
      </c>
      <c r="I229" s="77" t="s">
        <v>204</v>
      </c>
      <c r="J229" s="81"/>
      <c r="K229" s="77"/>
    </row>
    <row r="230" spans="1:11" ht="9.9499999999999993" customHeight="1">
      <c r="A230" s="82"/>
      <c r="B230" s="83"/>
      <c r="C230" s="84"/>
      <c r="D230" s="84"/>
      <c r="E230" s="84"/>
      <c r="F230" s="84"/>
      <c r="G230" s="84"/>
      <c r="H230" s="84"/>
      <c r="I230" s="84"/>
      <c r="J230" s="84"/>
      <c r="K230" s="85"/>
    </row>
    <row r="231" spans="1:11" ht="30" customHeight="1">
      <c r="A231" s="75" t="s">
        <v>423</v>
      </c>
      <c r="B231" s="76" t="s">
        <v>225</v>
      </c>
      <c r="C231" s="77">
        <v>2</v>
      </c>
      <c r="D231" s="77">
        <v>38</v>
      </c>
      <c r="E231" s="91">
        <v>30.8</v>
      </c>
      <c r="F231" s="91">
        <v>19</v>
      </c>
      <c r="G231" s="77">
        <f>Tablo1769[[#This Row],[YOLLUK HARİÇ BASKI GRAMI]]/Tablo1769[[#This Row],[GÖZ ADEDİ]]</f>
        <v>9.5</v>
      </c>
      <c r="H231" s="78" t="s">
        <v>83</v>
      </c>
      <c r="I231" s="77" t="s">
        <v>204</v>
      </c>
      <c r="J231" s="81"/>
      <c r="K231" s="77"/>
    </row>
    <row r="232" spans="1:11" ht="30" customHeight="1">
      <c r="A232" s="75" t="s">
        <v>424</v>
      </c>
      <c r="B232" s="76" t="s">
        <v>225</v>
      </c>
      <c r="C232" s="77">
        <v>2</v>
      </c>
      <c r="D232" s="77">
        <v>38</v>
      </c>
      <c r="E232" s="91">
        <v>28.9</v>
      </c>
      <c r="F232" s="91">
        <v>17.100000000000001</v>
      </c>
      <c r="G232" s="77">
        <f>Tablo1769[[#This Row],[YOLLUK HARİÇ BASKI GRAMI]]/Tablo1769[[#This Row],[GÖZ ADEDİ]]</f>
        <v>8.5500000000000007</v>
      </c>
      <c r="H232" s="78" t="s">
        <v>83</v>
      </c>
      <c r="I232" s="77" t="s">
        <v>204</v>
      </c>
      <c r="J232" s="81"/>
      <c r="K232" s="77"/>
    </row>
    <row r="233" spans="1:11" ht="30" customHeight="1">
      <c r="A233" s="75" t="s">
        <v>425</v>
      </c>
      <c r="B233" s="76" t="s">
        <v>225</v>
      </c>
      <c r="C233" s="77">
        <v>2</v>
      </c>
      <c r="D233" s="77">
        <v>38</v>
      </c>
      <c r="E233" s="91">
        <v>32</v>
      </c>
      <c r="F233" s="91">
        <v>20.100000000000001</v>
      </c>
      <c r="G233" s="77">
        <f>Tablo1769[[#This Row],[YOLLUK HARİÇ BASKI GRAMI]]/Tablo1769[[#This Row],[GÖZ ADEDİ]]</f>
        <v>10.050000000000001</v>
      </c>
      <c r="H233" s="78" t="s">
        <v>83</v>
      </c>
      <c r="I233" s="77" t="s">
        <v>204</v>
      </c>
      <c r="J233" s="81"/>
      <c r="K233" s="77"/>
    </row>
    <row r="234" spans="1:11" ht="30" customHeight="1">
      <c r="A234" s="75" t="s">
        <v>426</v>
      </c>
      <c r="B234" s="89" t="s">
        <v>225</v>
      </c>
      <c r="C234" s="77">
        <v>2</v>
      </c>
      <c r="D234" s="77">
        <v>38</v>
      </c>
      <c r="E234" s="91">
        <v>30.5</v>
      </c>
      <c r="F234" s="91">
        <v>18.7</v>
      </c>
      <c r="G234" s="77">
        <f>Tablo1769[[#This Row],[YOLLUK HARİÇ BASKI GRAMI]]/Tablo1769[[#This Row],[GÖZ ADEDİ]]</f>
        <v>9.35</v>
      </c>
      <c r="H234" s="78" t="s">
        <v>83</v>
      </c>
      <c r="I234" s="77" t="s">
        <v>204</v>
      </c>
      <c r="J234" s="81"/>
      <c r="K234" s="77"/>
    </row>
    <row r="235" spans="1:11" ht="9.9499999999999993" customHeight="1">
      <c r="A235" s="82"/>
      <c r="B235" s="83"/>
      <c r="C235" s="84"/>
      <c r="D235" s="84"/>
      <c r="E235" s="84"/>
      <c r="F235" s="84"/>
      <c r="G235" s="84"/>
      <c r="H235" s="84"/>
      <c r="I235" s="84"/>
      <c r="J235" s="84"/>
      <c r="K235" s="85"/>
    </row>
    <row r="236" spans="1:11" ht="30" customHeight="1">
      <c r="A236" s="75" t="s">
        <v>427</v>
      </c>
      <c r="B236" s="76" t="s">
        <v>225</v>
      </c>
      <c r="C236" s="77">
        <v>2</v>
      </c>
      <c r="D236" s="77">
        <v>38</v>
      </c>
      <c r="E236" s="91">
        <v>30.8</v>
      </c>
      <c r="F236" s="91">
        <v>19</v>
      </c>
      <c r="G236" s="77">
        <f>Tablo1769[[#This Row],[YOLLUK HARİÇ BASKI GRAMI]]/Tablo1769[[#This Row],[GÖZ ADEDİ]]</f>
        <v>9.5</v>
      </c>
      <c r="H236" s="78" t="s">
        <v>83</v>
      </c>
      <c r="I236" s="77" t="s">
        <v>204</v>
      </c>
      <c r="J236" s="81"/>
      <c r="K236" s="77"/>
    </row>
    <row r="237" spans="1:11" ht="30" customHeight="1">
      <c r="A237" s="75" t="s">
        <v>428</v>
      </c>
      <c r="B237" s="76" t="s">
        <v>225</v>
      </c>
      <c r="C237" s="77">
        <v>2</v>
      </c>
      <c r="D237" s="77">
        <v>38</v>
      </c>
      <c r="E237" s="91">
        <v>28.9</v>
      </c>
      <c r="F237" s="91">
        <v>17.100000000000001</v>
      </c>
      <c r="G237" s="77">
        <f>Tablo1769[[#This Row],[YOLLUK HARİÇ BASKI GRAMI]]/Tablo1769[[#This Row],[GÖZ ADEDİ]]</f>
        <v>8.5500000000000007</v>
      </c>
      <c r="H237" s="78" t="s">
        <v>83</v>
      </c>
      <c r="I237" s="77" t="s">
        <v>204</v>
      </c>
      <c r="J237" s="81"/>
      <c r="K237" s="77"/>
    </row>
    <row r="238" spans="1:11" ht="30" customHeight="1">
      <c r="A238" s="75" t="s">
        <v>429</v>
      </c>
      <c r="B238" s="76" t="s">
        <v>225</v>
      </c>
      <c r="C238" s="77">
        <v>2</v>
      </c>
      <c r="D238" s="77">
        <v>38</v>
      </c>
      <c r="E238" s="91">
        <v>32</v>
      </c>
      <c r="F238" s="91">
        <v>20.100000000000001</v>
      </c>
      <c r="G238" s="77">
        <f>Tablo1769[[#This Row],[YOLLUK HARİÇ BASKI GRAMI]]/Tablo1769[[#This Row],[GÖZ ADEDİ]]</f>
        <v>10.050000000000001</v>
      </c>
      <c r="H238" s="78" t="s">
        <v>83</v>
      </c>
      <c r="I238" s="77" t="s">
        <v>204</v>
      </c>
      <c r="J238" s="81"/>
      <c r="K238" s="77"/>
    </row>
    <row r="239" spans="1:11" ht="30" customHeight="1">
      <c r="A239" s="75" t="s">
        <v>430</v>
      </c>
      <c r="B239" s="76" t="s">
        <v>225</v>
      </c>
      <c r="C239" s="77">
        <v>2</v>
      </c>
      <c r="D239" s="77">
        <v>38</v>
      </c>
      <c r="E239" s="91">
        <v>30.5</v>
      </c>
      <c r="F239" s="91">
        <v>18.7</v>
      </c>
      <c r="G239" s="77">
        <f>Tablo1769[[#This Row],[YOLLUK HARİÇ BASKI GRAMI]]/Tablo1769[[#This Row],[GÖZ ADEDİ]]</f>
        <v>9.35</v>
      </c>
      <c r="H239" s="78" t="s">
        <v>83</v>
      </c>
      <c r="I239" s="77" t="s">
        <v>204</v>
      </c>
      <c r="J239" s="81"/>
      <c r="K239" s="77"/>
    </row>
    <row r="240" spans="1:11" ht="9.9499999999999993" customHeight="1">
      <c r="A240" s="82"/>
      <c r="B240" s="83"/>
      <c r="C240" s="84"/>
      <c r="D240" s="84"/>
      <c r="E240" s="84"/>
      <c r="F240" s="84"/>
      <c r="G240" s="84"/>
      <c r="H240" s="84"/>
      <c r="I240" s="84"/>
      <c r="J240" s="84"/>
      <c r="K240" s="85"/>
    </row>
    <row r="241" spans="1:11" ht="30" customHeight="1">
      <c r="A241" s="75" t="s">
        <v>431</v>
      </c>
      <c r="B241" s="76" t="s">
        <v>225</v>
      </c>
      <c r="C241" s="77">
        <v>2</v>
      </c>
      <c r="D241" s="77">
        <v>38</v>
      </c>
      <c r="E241" s="91">
        <v>30.8</v>
      </c>
      <c r="F241" s="91">
        <v>19</v>
      </c>
      <c r="G241" s="77">
        <f>Tablo1769[[#This Row],[YOLLUK HARİÇ BASKI GRAMI]]/Tablo1769[[#This Row],[GÖZ ADEDİ]]</f>
        <v>9.5</v>
      </c>
      <c r="H241" s="78" t="s">
        <v>83</v>
      </c>
      <c r="I241" s="77" t="s">
        <v>204</v>
      </c>
      <c r="J241" s="81"/>
      <c r="K241" s="77"/>
    </row>
    <row r="242" spans="1:11" ht="30" customHeight="1">
      <c r="A242" s="75" t="s">
        <v>432</v>
      </c>
      <c r="B242" s="76" t="s">
        <v>225</v>
      </c>
      <c r="C242" s="77">
        <v>2</v>
      </c>
      <c r="D242" s="77">
        <v>38</v>
      </c>
      <c r="E242" s="91">
        <v>28.9</v>
      </c>
      <c r="F242" s="91">
        <v>17.100000000000001</v>
      </c>
      <c r="G242" s="77">
        <f>Tablo1769[[#This Row],[YOLLUK HARİÇ BASKI GRAMI]]/Tablo1769[[#This Row],[GÖZ ADEDİ]]</f>
        <v>8.5500000000000007</v>
      </c>
      <c r="H242" s="78" t="s">
        <v>83</v>
      </c>
      <c r="I242" s="77" t="s">
        <v>204</v>
      </c>
      <c r="J242" s="81"/>
      <c r="K242" s="77"/>
    </row>
    <row r="243" spans="1:11" ht="30" customHeight="1">
      <c r="A243" s="75" t="s">
        <v>433</v>
      </c>
      <c r="B243" s="76" t="s">
        <v>225</v>
      </c>
      <c r="C243" s="77">
        <v>2</v>
      </c>
      <c r="D243" s="77">
        <v>38</v>
      </c>
      <c r="E243" s="91">
        <v>32</v>
      </c>
      <c r="F243" s="91">
        <v>20.100000000000001</v>
      </c>
      <c r="G243" s="77">
        <f>Tablo1769[[#This Row],[YOLLUK HARİÇ BASKI GRAMI]]/Tablo1769[[#This Row],[GÖZ ADEDİ]]</f>
        <v>10.050000000000001</v>
      </c>
      <c r="H243" s="78" t="s">
        <v>83</v>
      </c>
      <c r="I243" s="77" t="s">
        <v>204</v>
      </c>
      <c r="J243" s="81"/>
      <c r="K243" s="77"/>
    </row>
    <row r="244" spans="1:11" ht="30" customHeight="1">
      <c r="A244" s="75" t="s">
        <v>434</v>
      </c>
      <c r="B244" s="76" t="s">
        <v>225</v>
      </c>
      <c r="C244" s="77">
        <v>2</v>
      </c>
      <c r="D244" s="77">
        <v>38</v>
      </c>
      <c r="E244" s="91">
        <v>30.5</v>
      </c>
      <c r="F244" s="91">
        <v>18.7</v>
      </c>
      <c r="G244" s="77">
        <f>Tablo1769[[#This Row],[YOLLUK HARİÇ BASKI GRAMI]]/Tablo1769[[#This Row],[GÖZ ADEDİ]]</f>
        <v>9.35</v>
      </c>
      <c r="H244" s="78" t="s">
        <v>83</v>
      </c>
      <c r="I244" s="77" t="s">
        <v>204</v>
      </c>
      <c r="J244" s="81"/>
      <c r="K244" s="77"/>
    </row>
    <row r="245" spans="1:11" ht="9.9499999999999993" customHeight="1">
      <c r="A245" s="82"/>
      <c r="B245" s="83"/>
      <c r="C245" s="84"/>
      <c r="D245" s="84"/>
      <c r="E245" s="84"/>
      <c r="F245" s="84"/>
      <c r="G245" s="84"/>
      <c r="H245" s="84"/>
      <c r="I245" s="84"/>
      <c r="J245" s="84"/>
      <c r="K245" s="85"/>
    </row>
    <row r="246" spans="1:11" ht="30" customHeight="1">
      <c r="A246" s="75" t="s">
        <v>435</v>
      </c>
      <c r="B246" s="76" t="s">
        <v>226</v>
      </c>
      <c r="C246" s="77">
        <v>2</v>
      </c>
      <c r="D246" s="77"/>
      <c r="E246" s="77"/>
      <c r="F246" s="77"/>
      <c r="G246" s="77">
        <f>Tablo1769[[#This Row],[YOLLUK HARİÇ BASKI GRAMI]]/Tablo1769[[#This Row],[GÖZ ADEDİ]]</f>
        <v>0</v>
      </c>
      <c r="H246" s="78" t="s">
        <v>53</v>
      </c>
      <c r="I246" s="77" t="s">
        <v>105</v>
      </c>
      <c r="J246" s="81"/>
      <c r="K246" s="77"/>
    </row>
    <row r="247" spans="1:11" ht="30" customHeight="1">
      <c r="A247" s="75" t="s">
        <v>436</v>
      </c>
      <c r="B247" s="76" t="s">
        <v>226</v>
      </c>
      <c r="C247" s="77">
        <v>2</v>
      </c>
      <c r="D247" s="77"/>
      <c r="E247" s="77"/>
      <c r="F247" s="77"/>
      <c r="G247" s="77">
        <f>Tablo1769[[#This Row],[YOLLUK HARİÇ BASKI GRAMI]]/Tablo1769[[#This Row],[GÖZ ADEDİ]]</f>
        <v>0</v>
      </c>
      <c r="H247" s="78" t="s">
        <v>53</v>
      </c>
      <c r="I247" s="77">
        <v>5287</v>
      </c>
      <c r="J247" s="81"/>
      <c r="K247" s="77"/>
    </row>
    <row r="248" spans="1:11" ht="30" customHeight="1">
      <c r="A248" s="75" t="s">
        <v>437</v>
      </c>
      <c r="B248" s="76" t="s">
        <v>226</v>
      </c>
      <c r="C248" s="77">
        <v>2</v>
      </c>
      <c r="D248" s="77"/>
      <c r="E248" s="77"/>
      <c r="F248" s="77"/>
      <c r="G248" s="77">
        <f>Tablo1769[[#This Row],[YOLLUK HARİÇ BASKI GRAMI]]/Tablo1769[[#This Row],[GÖZ ADEDİ]]</f>
        <v>0</v>
      </c>
      <c r="H248" s="78" t="s">
        <v>53</v>
      </c>
      <c r="I248" s="77">
        <v>3409</v>
      </c>
      <c r="J248" s="81"/>
      <c r="K248" s="77"/>
    </row>
    <row r="249" spans="1:11" ht="9.9499999999999993" customHeight="1">
      <c r="A249" s="82"/>
      <c r="B249" s="83"/>
      <c r="C249" s="84"/>
      <c r="D249" s="84"/>
      <c r="E249" s="84"/>
      <c r="F249" s="84"/>
      <c r="G249" s="84"/>
      <c r="H249" s="84"/>
      <c r="I249" s="84"/>
      <c r="J249" s="84"/>
      <c r="K249" s="85"/>
    </row>
    <row r="250" spans="1:11" ht="30" customHeight="1">
      <c r="A250" s="75" t="s">
        <v>438</v>
      </c>
      <c r="B250" s="76" t="s">
        <v>227</v>
      </c>
      <c r="C250" s="77">
        <v>2</v>
      </c>
      <c r="D250" s="77"/>
      <c r="E250" s="77"/>
      <c r="F250" s="77"/>
      <c r="G250" s="77">
        <f>Tablo1769[[#This Row],[YOLLUK HARİÇ BASKI GRAMI]]/Tablo1769[[#This Row],[GÖZ ADEDİ]]</f>
        <v>0</v>
      </c>
      <c r="H250" s="78" t="s">
        <v>53</v>
      </c>
      <c r="I250" s="77" t="s">
        <v>105</v>
      </c>
      <c r="J250" s="81"/>
      <c r="K250" s="77"/>
    </row>
    <row r="251" spans="1:11" ht="30" customHeight="1">
      <c r="A251" s="75" t="s">
        <v>439</v>
      </c>
      <c r="B251" s="76" t="s">
        <v>227</v>
      </c>
      <c r="C251" s="77">
        <v>2</v>
      </c>
      <c r="D251" s="77"/>
      <c r="E251" s="77"/>
      <c r="F251" s="77"/>
      <c r="G251" s="77">
        <f>Tablo1769[[#This Row],[YOLLUK HARİÇ BASKI GRAMI]]/Tablo1769[[#This Row],[GÖZ ADEDİ]]</f>
        <v>0</v>
      </c>
      <c r="H251" s="78" t="s">
        <v>53</v>
      </c>
      <c r="I251" s="77">
        <v>5287</v>
      </c>
      <c r="J251" s="81"/>
      <c r="K251" s="77"/>
    </row>
    <row r="252" spans="1:11" ht="30" customHeight="1">
      <c r="A252" s="75" t="s">
        <v>440</v>
      </c>
      <c r="B252" s="76" t="s">
        <v>227</v>
      </c>
      <c r="C252" s="77">
        <v>2</v>
      </c>
      <c r="D252" s="77"/>
      <c r="E252" s="77"/>
      <c r="F252" s="77"/>
      <c r="G252" s="77">
        <f>Tablo1769[[#This Row],[YOLLUK HARİÇ BASKI GRAMI]]/Tablo1769[[#This Row],[GÖZ ADEDİ]]</f>
        <v>0</v>
      </c>
      <c r="H252" s="78" t="s">
        <v>53</v>
      </c>
      <c r="I252" s="77">
        <v>3409</v>
      </c>
      <c r="J252" s="81"/>
      <c r="K252" s="77"/>
    </row>
    <row r="253" spans="1:11" ht="9.9499999999999993" customHeight="1">
      <c r="A253" s="82"/>
      <c r="B253" s="83"/>
      <c r="C253" s="84"/>
      <c r="D253" s="84"/>
      <c r="E253" s="84"/>
      <c r="F253" s="84"/>
      <c r="G253" s="84"/>
      <c r="H253" s="84"/>
      <c r="I253" s="84"/>
      <c r="J253" s="84"/>
      <c r="K253" s="85"/>
    </row>
    <row r="254" spans="1:11" ht="30" customHeight="1">
      <c r="A254" s="75" t="s">
        <v>441</v>
      </c>
      <c r="B254" s="76" t="s">
        <v>228</v>
      </c>
      <c r="C254" s="77">
        <v>4</v>
      </c>
      <c r="D254" s="77"/>
      <c r="E254" s="77"/>
      <c r="F254" s="77"/>
      <c r="G254" s="77">
        <f>Tablo1769[[#This Row],[YOLLUK HARİÇ BASKI GRAMI]]/Tablo1769[[#This Row],[GÖZ ADEDİ]]</f>
        <v>0</v>
      </c>
      <c r="H254" s="78" t="s">
        <v>53</v>
      </c>
      <c r="I254" s="77" t="s">
        <v>105</v>
      </c>
      <c r="J254" s="81"/>
      <c r="K254" s="77"/>
    </row>
    <row r="255" spans="1:11" ht="30" customHeight="1">
      <c r="A255" s="75" t="s">
        <v>442</v>
      </c>
      <c r="B255" s="76" t="s">
        <v>228</v>
      </c>
      <c r="C255" s="77">
        <v>4</v>
      </c>
      <c r="D255" s="77"/>
      <c r="E255" s="77"/>
      <c r="F255" s="77"/>
      <c r="G255" s="77">
        <f>Tablo1769[[#This Row],[YOLLUK HARİÇ BASKI GRAMI]]/Tablo1769[[#This Row],[GÖZ ADEDİ]]</f>
        <v>0</v>
      </c>
      <c r="H255" s="78" t="s">
        <v>53</v>
      </c>
      <c r="I255" s="77">
        <v>5287</v>
      </c>
      <c r="J255" s="81"/>
      <c r="K255" s="77"/>
    </row>
    <row r="256" spans="1:11" ht="30" customHeight="1">
      <c r="A256" s="75" t="s">
        <v>443</v>
      </c>
      <c r="B256" s="76" t="s">
        <v>228</v>
      </c>
      <c r="C256" s="77">
        <v>4</v>
      </c>
      <c r="D256" s="77"/>
      <c r="E256" s="77"/>
      <c r="F256" s="77"/>
      <c r="G256" s="77">
        <f>Tablo1769[[#This Row],[YOLLUK HARİÇ BASKI GRAMI]]/Tablo1769[[#This Row],[GÖZ ADEDİ]]</f>
        <v>0</v>
      </c>
      <c r="H256" s="78" t="s">
        <v>53</v>
      </c>
      <c r="I256" s="77">
        <v>3041</v>
      </c>
      <c r="J256" s="81"/>
      <c r="K256" s="77"/>
    </row>
    <row r="257" spans="1:11" ht="30" customHeight="1">
      <c r="A257" s="75" t="s">
        <v>444</v>
      </c>
      <c r="B257" s="76" t="s">
        <v>228</v>
      </c>
      <c r="C257" s="77">
        <v>4</v>
      </c>
      <c r="D257" s="77"/>
      <c r="E257" s="77"/>
      <c r="F257" s="77"/>
      <c r="G257" s="77">
        <f>Tablo1769[[#This Row],[YOLLUK HARİÇ BASKI GRAMI]]/Tablo1769[[#This Row],[GÖZ ADEDİ]]</f>
        <v>0</v>
      </c>
      <c r="H257" s="78" t="s">
        <v>53</v>
      </c>
      <c r="I257" s="77">
        <v>3409</v>
      </c>
      <c r="J257" s="81"/>
      <c r="K257" s="77"/>
    </row>
    <row r="258" spans="1:11" ht="9.9499999999999993" customHeight="1">
      <c r="A258" s="82"/>
      <c r="B258" s="83"/>
      <c r="C258" s="84"/>
      <c r="D258" s="84"/>
      <c r="E258" s="84"/>
      <c r="F258" s="84"/>
      <c r="G258" s="84"/>
      <c r="H258" s="84"/>
      <c r="I258" s="84"/>
      <c r="J258" s="84"/>
      <c r="K258" s="85"/>
    </row>
    <row r="259" spans="1:11" ht="30" customHeight="1">
      <c r="A259" s="75" t="s">
        <v>445</v>
      </c>
      <c r="B259" s="76" t="s">
        <v>229</v>
      </c>
      <c r="C259" s="77">
        <v>4</v>
      </c>
      <c r="D259" s="77"/>
      <c r="E259" s="77"/>
      <c r="F259" s="77"/>
      <c r="G259" s="77">
        <f>Tablo1769[[#This Row],[YOLLUK HARİÇ BASKI GRAMI]]/Tablo1769[[#This Row],[GÖZ ADEDİ]]</f>
        <v>0</v>
      </c>
      <c r="H259" s="78" t="s">
        <v>53</v>
      </c>
      <c r="I259" s="77" t="s">
        <v>105</v>
      </c>
      <c r="J259" s="81"/>
      <c r="K259" s="77"/>
    </row>
    <row r="260" spans="1:11" ht="30" customHeight="1">
      <c r="A260" s="75" t="s">
        <v>446</v>
      </c>
      <c r="B260" s="76" t="s">
        <v>229</v>
      </c>
      <c r="C260" s="77">
        <v>4</v>
      </c>
      <c r="D260" s="77"/>
      <c r="E260" s="77"/>
      <c r="F260" s="77"/>
      <c r="G260" s="77">
        <f>Tablo1769[[#This Row],[YOLLUK HARİÇ BASKI GRAMI]]/Tablo1769[[#This Row],[GÖZ ADEDİ]]</f>
        <v>0</v>
      </c>
      <c r="H260" s="78" t="s">
        <v>53</v>
      </c>
      <c r="I260" s="77">
        <v>5287</v>
      </c>
      <c r="J260" s="81"/>
      <c r="K260" s="77"/>
    </row>
    <row r="261" spans="1:11" ht="30" customHeight="1">
      <c r="A261" s="75" t="s">
        <v>447</v>
      </c>
      <c r="B261" s="76" t="s">
        <v>229</v>
      </c>
      <c r="C261" s="77">
        <v>4</v>
      </c>
      <c r="D261" s="77"/>
      <c r="E261" s="77"/>
      <c r="F261" s="77"/>
      <c r="G261" s="77">
        <f>Tablo1769[[#This Row],[YOLLUK HARİÇ BASKI GRAMI]]/Tablo1769[[#This Row],[GÖZ ADEDİ]]</f>
        <v>0</v>
      </c>
      <c r="H261" s="78" t="s">
        <v>53</v>
      </c>
      <c r="I261" s="77">
        <v>3041</v>
      </c>
      <c r="J261" s="81"/>
      <c r="K261" s="77"/>
    </row>
    <row r="262" spans="1:11" ht="30" customHeight="1">
      <c r="A262" s="75" t="s">
        <v>448</v>
      </c>
      <c r="B262" s="76" t="s">
        <v>229</v>
      </c>
      <c r="C262" s="77">
        <v>4</v>
      </c>
      <c r="D262" s="77"/>
      <c r="E262" s="77"/>
      <c r="F262" s="77"/>
      <c r="G262" s="77">
        <f>Tablo1769[[#This Row],[YOLLUK HARİÇ BASKI GRAMI]]/Tablo1769[[#This Row],[GÖZ ADEDİ]]</f>
        <v>0</v>
      </c>
      <c r="H262" s="78" t="s">
        <v>53</v>
      </c>
      <c r="I262" s="77">
        <v>3409</v>
      </c>
      <c r="J262" s="81"/>
      <c r="K262" s="77"/>
    </row>
    <row r="263" spans="1:11" ht="9.9499999999999993" customHeight="1">
      <c r="A263" s="82"/>
      <c r="B263" s="83"/>
      <c r="C263" s="84"/>
      <c r="D263" s="84"/>
      <c r="E263" s="84"/>
      <c r="F263" s="84"/>
      <c r="G263" s="84"/>
      <c r="H263" s="84"/>
      <c r="I263" s="84"/>
      <c r="J263" s="84"/>
      <c r="K263" s="85"/>
    </row>
    <row r="264" spans="1:11" ht="30" customHeight="1">
      <c r="A264" s="75" t="s">
        <v>449</v>
      </c>
      <c r="B264" s="76" t="s">
        <v>230</v>
      </c>
      <c r="C264" s="77">
        <v>2</v>
      </c>
      <c r="D264" s="77"/>
      <c r="E264" s="77"/>
      <c r="F264" s="77"/>
      <c r="G264" s="77">
        <f>Tablo1769[[#This Row],[YOLLUK HARİÇ BASKI GRAMI]]/Tablo1769[[#This Row],[GÖZ ADEDİ]]</f>
        <v>0</v>
      </c>
      <c r="H264" s="78" t="s">
        <v>30</v>
      </c>
      <c r="I264" s="77" t="s">
        <v>105</v>
      </c>
      <c r="J264" s="101"/>
      <c r="K264" s="77"/>
    </row>
    <row r="265" spans="1:11" ht="30" customHeight="1">
      <c r="A265" s="75" t="s">
        <v>450</v>
      </c>
      <c r="B265" s="76" t="s">
        <v>230</v>
      </c>
      <c r="C265" s="77">
        <v>2</v>
      </c>
      <c r="D265" s="77"/>
      <c r="E265" s="77"/>
      <c r="F265" s="77"/>
      <c r="G265" s="77">
        <f>Tablo1769[[#This Row],[YOLLUK HARİÇ BASKI GRAMI]]/Tablo1769[[#This Row],[GÖZ ADEDİ]]</f>
        <v>0</v>
      </c>
      <c r="H265" s="78" t="s">
        <v>30</v>
      </c>
      <c r="I265" s="77">
        <v>5287</v>
      </c>
      <c r="J265" s="81"/>
      <c r="K265" s="77"/>
    </row>
    <row r="266" spans="1:11" ht="30" customHeight="1">
      <c r="A266" s="75" t="s">
        <v>451</v>
      </c>
      <c r="B266" s="76" t="s">
        <v>230</v>
      </c>
      <c r="C266" s="77">
        <v>2</v>
      </c>
      <c r="D266" s="77"/>
      <c r="E266" s="77"/>
      <c r="F266" s="77"/>
      <c r="G266" s="77">
        <f>Tablo1769[[#This Row],[YOLLUK HARİÇ BASKI GRAMI]]/Tablo1769[[#This Row],[GÖZ ADEDİ]]</f>
        <v>0</v>
      </c>
      <c r="H266" s="78" t="s">
        <v>30</v>
      </c>
      <c r="I266" s="77">
        <v>3041</v>
      </c>
      <c r="J266" s="81"/>
      <c r="K266" s="77"/>
    </row>
    <row r="267" spans="1:11" ht="30" customHeight="1">
      <c r="A267" s="75" t="s">
        <v>452</v>
      </c>
      <c r="B267" s="76" t="s">
        <v>230</v>
      </c>
      <c r="C267" s="77">
        <v>2</v>
      </c>
      <c r="D267" s="77"/>
      <c r="E267" s="77"/>
      <c r="F267" s="77"/>
      <c r="G267" s="77">
        <f>Tablo1769[[#This Row],[YOLLUK HARİÇ BASKI GRAMI]]/Tablo1769[[#This Row],[GÖZ ADEDİ]]</f>
        <v>0</v>
      </c>
      <c r="H267" s="78" t="s">
        <v>30</v>
      </c>
      <c r="I267" s="77">
        <v>1290</v>
      </c>
      <c r="J267" s="81"/>
      <c r="K267" s="77"/>
    </row>
    <row r="268" spans="1:11" ht="30" customHeight="1">
      <c r="A268" s="75" t="s">
        <v>453</v>
      </c>
      <c r="B268" s="76" t="s">
        <v>230</v>
      </c>
      <c r="C268" s="77">
        <v>2</v>
      </c>
      <c r="D268" s="77"/>
      <c r="E268" s="77"/>
      <c r="F268" s="77"/>
      <c r="G268" s="77">
        <f>Tablo1769[[#This Row],[YOLLUK HARİÇ BASKI GRAMI]]/Tablo1769[[#This Row],[GÖZ ADEDİ]]</f>
        <v>0</v>
      </c>
      <c r="H268" s="78" t="s">
        <v>30</v>
      </c>
      <c r="I268" s="77">
        <v>3409</v>
      </c>
      <c r="J268" s="81"/>
      <c r="K268" s="77"/>
    </row>
    <row r="269" spans="1:11" ht="30" customHeight="1">
      <c r="A269" s="75" t="s">
        <v>454</v>
      </c>
      <c r="B269" s="76" t="s">
        <v>230</v>
      </c>
      <c r="C269" s="77">
        <v>2</v>
      </c>
      <c r="D269" s="77"/>
      <c r="E269" s="77"/>
      <c r="F269" s="77"/>
      <c r="G269" s="77">
        <f>Tablo1769[[#This Row],[YOLLUK HARİÇ BASKI GRAMI]]/Tablo1769[[#This Row],[GÖZ ADEDİ]]</f>
        <v>0</v>
      </c>
      <c r="H269" s="78" t="s">
        <v>30</v>
      </c>
      <c r="I269" s="77">
        <v>4090</v>
      </c>
      <c r="J269" s="81"/>
      <c r="K269" s="77"/>
    </row>
    <row r="270" spans="1:11" ht="9.9499999999999993" customHeight="1">
      <c r="A270" s="82"/>
      <c r="B270" s="83"/>
      <c r="C270" s="84"/>
      <c r="D270" s="84"/>
      <c r="E270" s="84"/>
      <c r="F270" s="84"/>
      <c r="G270" s="84"/>
      <c r="H270" s="84"/>
      <c r="I270" s="84"/>
      <c r="J270" s="84"/>
      <c r="K270" s="85"/>
    </row>
    <row r="271" spans="1:11" ht="30" customHeight="1">
      <c r="A271" s="75" t="s">
        <v>455</v>
      </c>
      <c r="B271" s="76" t="s">
        <v>231</v>
      </c>
      <c r="C271" s="77">
        <v>2</v>
      </c>
      <c r="D271" s="77"/>
      <c r="E271" s="77"/>
      <c r="F271" s="77"/>
      <c r="G271" s="77">
        <f>Tablo1769[[#This Row],[YOLLUK HARİÇ BASKI GRAMI]]/Tablo1769[[#This Row],[GÖZ ADEDİ]]</f>
        <v>0</v>
      </c>
      <c r="H271" s="78" t="s">
        <v>30</v>
      </c>
      <c r="I271" s="77" t="s">
        <v>105</v>
      </c>
      <c r="J271" s="81"/>
      <c r="K271" s="77"/>
    </row>
    <row r="272" spans="1:11" ht="30" customHeight="1">
      <c r="A272" s="75" t="s">
        <v>456</v>
      </c>
      <c r="B272" s="76" t="s">
        <v>231</v>
      </c>
      <c r="C272" s="77">
        <v>2</v>
      </c>
      <c r="D272" s="77"/>
      <c r="E272" s="77"/>
      <c r="F272" s="77"/>
      <c r="G272" s="77">
        <f>Tablo1769[[#This Row],[YOLLUK HARİÇ BASKI GRAMI]]/Tablo1769[[#This Row],[GÖZ ADEDİ]]</f>
        <v>0</v>
      </c>
      <c r="H272" s="78" t="s">
        <v>30</v>
      </c>
      <c r="I272" s="77">
        <v>5287</v>
      </c>
      <c r="J272" s="81"/>
      <c r="K272" s="77"/>
    </row>
    <row r="273" spans="1:11" ht="30" customHeight="1">
      <c r="A273" s="75" t="s">
        <v>457</v>
      </c>
      <c r="B273" s="76" t="s">
        <v>231</v>
      </c>
      <c r="C273" s="77">
        <v>2</v>
      </c>
      <c r="D273" s="77"/>
      <c r="E273" s="77"/>
      <c r="F273" s="77"/>
      <c r="G273" s="77">
        <f>Tablo1769[[#This Row],[YOLLUK HARİÇ BASKI GRAMI]]/Tablo1769[[#This Row],[GÖZ ADEDİ]]</f>
        <v>0</v>
      </c>
      <c r="H273" s="78" t="s">
        <v>30</v>
      </c>
      <c r="I273" s="77">
        <v>3041</v>
      </c>
      <c r="J273" s="81"/>
      <c r="K273" s="77"/>
    </row>
    <row r="274" spans="1:11" ht="30" customHeight="1">
      <c r="A274" s="75" t="s">
        <v>458</v>
      </c>
      <c r="B274" s="76" t="s">
        <v>231</v>
      </c>
      <c r="C274" s="77">
        <v>2</v>
      </c>
      <c r="D274" s="77"/>
      <c r="E274" s="77"/>
      <c r="F274" s="77"/>
      <c r="G274" s="77">
        <f>Tablo1769[[#This Row],[YOLLUK HARİÇ BASKI GRAMI]]/Tablo1769[[#This Row],[GÖZ ADEDİ]]</f>
        <v>0</v>
      </c>
      <c r="H274" s="78" t="s">
        <v>30</v>
      </c>
      <c r="I274" s="77">
        <v>1290</v>
      </c>
      <c r="J274" s="81"/>
      <c r="K274" s="77"/>
    </row>
    <row r="275" spans="1:11" ht="30" customHeight="1">
      <c r="A275" s="75" t="s">
        <v>459</v>
      </c>
      <c r="B275" s="76" t="s">
        <v>231</v>
      </c>
      <c r="C275" s="77">
        <v>2</v>
      </c>
      <c r="D275" s="77"/>
      <c r="E275" s="77"/>
      <c r="F275" s="77"/>
      <c r="G275" s="77">
        <f>Tablo1769[[#This Row],[YOLLUK HARİÇ BASKI GRAMI]]/Tablo1769[[#This Row],[GÖZ ADEDİ]]</f>
        <v>0</v>
      </c>
      <c r="H275" s="78" t="s">
        <v>30</v>
      </c>
      <c r="I275" s="77">
        <v>3409</v>
      </c>
      <c r="J275" s="81"/>
      <c r="K275" s="77"/>
    </row>
    <row r="276" spans="1:11" ht="30" customHeight="1">
      <c r="A276" s="75" t="s">
        <v>460</v>
      </c>
      <c r="B276" s="76" t="s">
        <v>231</v>
      </c>
      <c r="C276" s="77">
        <v>2</v>
      </c>
      <c r="D276" s="77"/>
      <c r="E276" s="77"/>
      <c r="F276" s="77"/>
      <c r="G276" s="77">
        <f>Tablo1769[[#This Row],[YOLLUK HARİÇ BASKI GRAMI]]/Tablo1769[[#This Row],[GÖZ ADEDİ]]</f>
        <v>0</v>
      </c>
      <c r="H276" s="78" t="s">
        <v>30</v>
      </c>
      <c r="I276" s="77">
        <v>4090</v>
      </c>
      <c r="J276" s="81"/>
      <c r="K276" s="77"/>
    </row>
    <row r="277" spans="1:11" ht="9.9499999999999993" customHeight="1">
      <c r="A277" s="82"/>
      <c r="B277" s="83"/>
      <c r="C277" s="84"/>
      <c r="D277" s="84"/>
      <c r="E277" s="84"/>
      <c r="F277" s="84"/>
      <c r="G277" s="84"/>
      <c r="H277" s="84"/>
      <c r="I277" s="84"/>
      <c r="J277" s="84"/>
      <c r="K277" s="85"/>
    </row>
    <row r="278" spans="1:11" ht="30" customHeight="1">
      <c r="A278" s="75" t="s">
        <v>461</v>
      </c>
      <c r="B278" s="76" t="s">
        <v>232</v>
      </c>
      <c r="C278" s="77">
        <v>2</v>
      </c>
      <c r="D278" s="77">
        <v>23</v>
      </c>
      <c r="E278" s="77">
        <v>16.8</v>
      </c>
      <c r="F278" s="77">
        <v>16</v>
      </c>
      <c r="G278" s="77">
        <f>Tablo1769[[#This Row],[YOLLUK HARİÇ BASKI GRAMI]]/Tablo1769[[#This Row],[GÖZ ADEDİ]]</f>
        <v>8</v>
      </c>
      <c r="H278" s="78" t="s">
        <v>53</v>
      </c>
      <c r="I278" s="77" t="s">
        <v>105</v>
      </c>
      <c r="J278" s="81"/>
      <c r="K278" s="77"/>
    </row>
    <row r="279" spans="1:11" ht="30" customHeight="1">
      <c r="A279" s="75" t="s">
        <v>462</v>
      </c>
      <c r="B279" s="76" t="s">
        <v>232</v>
      </c>
      <c r="C279" s="77">
        <v>2</v>
      </c>
      <c r="D279" s="77">
        <v>23</v>
      </c>
      <c r="E279" s="77">
        <v>16.8</v>
      </c>
      <c r="F279" s="77">
        <v>16</v>
      </c>
      <c r="G279" s="77">
        <f>Tablo1769[[#This Row],[YOLLUK HARİÇ BASKI GRAMI]]/Tablo1769[[#This Row],[GÖZ ADEDİ]]</f>
        <v>8</v>
      </c>
      <c r="H279" s="78" t="s">
        <v>53</v>
      </c>
      <c r="I279" s="77">
        <v>5287</v>
      </c>
      <c r="J279" s="81"/>
      <c r="K279" s="77"/>
    </row>
    <row r="280" spans="1:11" ht="30" customHeight="1">
      <c r="A280" s="75" t="s">
        <v>463</v>
      </c>
      <c r="B280" s="76" t="s">
        <v>232</v>
      </c>
      <c r="C280" s="77">
        <v>2</v>
      </c>
      <c r="D280" s="77">
        <v>23</v>
      </c>
      <c r="E280" s="77">
        <v>16.8</v>
      </c>
      <c r="F280" s="77">
        <v>16</v>
      </c>
      <c r="G280" s="77">
        <f>Tablo1769[[#This Row],[YOLLUK HARİÇ BASKI GRAMI]]/Tablo1769[[#This Row],[GÖZ ADEDİ]]</f>
        <v>8</v>
      </c>
      <c r="H280" s="78" t="s">
        <v>53</v>
      </c>
      <c r="I280" s="77">
        <v>3041</v>
      </c>
      <c r="J280" s="81"/>
      <c r="K280" s="77"/>
    </row>
    <row r="281" spans="1:11" ht="30" customHeight="1">
      <c r="A281" s="75" t="s">
        <v>464</v>
      </c>
      <c r="B281" s="76" t="s">
        <v>232</v>
      </c>
      <c r="C281" s="77">
        <v>2</v>
      </c>
      <c r="D281" s="77">
        <v>23</v>
      </c>
      <c r="E281" s="77">
        <v>16.8</v>
      </c>
      <c r="F281" s="77">
        <v>16</v>
      </c>
      <c r="G281" s="77">
        <f>Tablo1769[[#This Row],[YOLLUK HARİÇ BASKI GRAMI]]/Tablo1769[[#This Row],[GÖZ ADEDİ]]</f>
        <v>8</v>
      </c>
      <c r="H281" s="78" t="s">
        <v>53</v>
      </c>
      <c r="I281" s="77">
        <v>1290</v>
      </c>
      <c r="J281" s="81"/>
      <c r="K281" s="77"/>
    </row>
    <row r="282" spans="1:11" ht="30" customHeight="1">
      <c r="A282" s="75" t="s">
        <v>465</v>
      </c>
      <c r="B282" s="76" t="s">
        <v>232</v>
      </c>
      <c r="C282" s="77">
        <v>2</v>
      </c>
      <c r="D282" s="77">
        <v>23</v>
      </c>
      <c r="E282" s="77">
        <v>16.8</v>
      </c>
      <c r="F282" s="77">
        <v>16</v>
      </c>
      <c r="G282" s="77">
        <f>Tablo1769[[#This Row],[YOLLUK HARİÇ BASKI GRAMI]]/Tablo1769[[#This Row],[GÖZ ADEDİ]]</f>
        <v>8</v>
      </c>
      <c r="H282" s="78" t="s">
        <v>53</v>
      </c>
      <c r="I282" s="77">
        <v>3409</v>
      </c>
      <c r="J282" s="81"/>
      <c r="K282" s="77"/>
    </row>
    <row r="283" spans="1:11" ht="30" customHeight="1">
      <c r="A283" s="75" t="s">
        <v>466</v>
      </c>
      <c r="B283" s="76" t="s">
        <v>232</v>
      </c>
      <c r="C283" s="77">
        <v>2</v>
      </c>
      <c r="D283" s="77">
        <v>23</v>
      </c>
      <c r="E283" s="77">
        <v>16.8</v>
      </c>
      <c r="F283" s="77">
        <v>16</v>
      </c>
      <c r="G283" s="77">
        <f>Tablo1769[[#This Row],[YOLLUK HARİÇ BASKI GRAMI]]/Tablo1769[[#This Row],[GÖZ ADEDİ]]</f>
        <v>8</v>
      </c>
      <c r="H283" s="78" t="s">
        <v>53</v>
      </c>
      <c r="I283" s="77">
        <v>4090</v>
      </c>
      <c r="J283" s="81"/>
      <c r="K283" s="77"/>
    </row>
    <row r="284" spans="1:11" ht="30" customHeight="1">
      <c r="A284" s="75" t="s">
        <v>31</v>
      </c>
      <c r="B284" s="76" t="s">
        <v>232</v>
      </c>
      <c r="C284" s="77">
        <v>2</v>
      </c>
      <c r="D284" s="77">
        <v>23</v>
      </c>
      <c r="E284" s="77">
        <v>16.8</v>
      </c>
      <c r="F284" s="77">
        <v>16</v>
      </c>
      <c r="G284" s="77">
        <f>Tablo1769[[#This Row],[YOLLUK HARİÇ BASKI GRAMI]]/Tablo1769[[#This Row],[GÖZ ADEDİ]]</f>
        <v>8</v>
      </c>
      <c r="H284" s="78" t="s">
        <v>53</v>
      </c>
      <c r="I284" s="77" t="s">
        <v>118</v>
      </c>
      <c r="J284" s="77">
        <v>1.4999999999999999E-2</v>
      </c>
      <c r="K284" s="77"/>
    </row>
    <row r="285" spans="1:11" ht="9.9499999999999993" customHeight="1">
      <c r="A285" s="82"/>
      <c r="B285" s="83"/>
      <c r="C285" s="84"/>
      <c r="D285" s="84"/>
      <c r="E285" s="84"/>
      <c r="F285" s="84"/>
      <c r="G285" s="84"/>
      <c r="H285" s="84"/>
      <c r="I285" s="84"/>
      <c r="J285" s="84"/>
      <c r="K285" s="85"/>
    </row>
    <row r="286" spans="1:11" ht="30" customHeight="1">
      <c r="A286" s="75" t="s">
        <v>467</v>
      </c>
      <c r="B286" s="76" t="s">
        <v>233</v>
      </c>
      <c r="C286" s="77">
        <v>2</v>
      </c>
      <c r="D286" s="77"/>
      <c r="E286" s="77"/>
      <c r="F286" s="77"/>
      <c r="G286" s="77">
        <f>Tablo1769[[#This Row],[YOLLUK HARİÇ BASKI GRAMI]]/Tablo1769[[#This Row],[GÖZ ADEDİ]]</f>
        <v>0</v>
      </c>
      <c r="H286" s="78" t="s">
        <v>53</v>
      </c>
      <c r="I286" s="77" t="s">
        <v>105</v>
      </c>
      <c r="J286" s="81"/>
      <c r="K286" s="77"/>
    </row>
    <row r="287" spans="1:11" ht="30" customHeight="1">
      <c r="A287" s="75" t="s">
        <v>468</v>
      </c>
      <c r="B287" s="76" t="s">
        <v>233</v>
      </c>
      <c r="C287" s="77">
        <v>2</v>
      </c>
      <c r="D287" s="77"/>
      <c r="E287" s="77"/>
      <c r="F287" s="77"/>
      <c r="G287" s="77">
        <f>Tablo1769[[#This Row],[YOLLUK HARİÇ BASKI GRAMI]]/Tablo1769[[#This Row],[GÖZ ADEDİ]]</f>
        <v>0</v>
      </c>
      <c r="H287" s="78" t="s">
        <v>53</v>
      </c>
      <c r="I287" s="77">
        <v>5287</v>
      </c>
      <c r="J287" s="81"/>
      <c r="K287" s="77"/>
    </row>
    <row r="288" spans="1:11" ht="30" customHeight="1">
      <c r="A288" s="75" t="s">
        <v>469</v>
      </c>
      <c r="B288" s="76" t="s">
        <v>233</v>
      </c>
      <c r="C288" s="77">
        <v>2</v>
      </c>
      <c r="D288" s="77"/>
      <c r="E288" s="77"/>
      <c r="F288" s="77"/>
      <c r="G288" s="77">
        <f>Tablo1769[[#This Row],[YOLLUK HARİÇ BASKI GRAMI]]/Tablo1769[[#This Row],[GÖZ ADEDİ]]</f>
        <v>0</v>
      </c>
      <c r="H288" s="78" t="s">
        <v>53</v>
      </c>
      <c r="I288" s="77">
        <v>3041</v>
      </c>
      <c r="J288" s="81"/>
      <c r="K288" s="77"/>
    </row>
    <row r="289" spans="1:23" ht="9.9499999999999993" customHeight="1">
      <c r="A289" s="82"/>
      <c r="B289" s="83"/>
      <c r="C289" s="84"/>
      <c r="D289" s="84"/>
      <c r="E289" s="84"/>
      <c r="F289" s="84"/>
      <c r="G289" s="84"/>
      <c r="H289" s="84"/>
      <c r="I289" s="84"/>
      <c r="J289" s="84"/>
      <c r="K289" s="85"/>
    </row>
    <row r="290" spans="1:23" ht="30" customHeight="1">
      <c r="A290" s="75" t="s">
        <v>470</v>
      </c>
      <c r="B290" s="76" t="s">
        <v>234</v>
      </c>
      <c r="C290" s="77">
        <v>8</v>
      </c>
      <c r="D290" s="77"/>
      <c r="E290" s="77"/>
      <c r="F290" s="77"/>
      <c r="G290" s="77">
        <f>Tablo1769[[#This Row],[YOLLUK HARİÇ BASKI GRAMI]]/Tablo1769[[#This Row],[GÖZ ADEDİ]]</f>
        <v>0</v>
      </c>
      <c r="H290" s="78"/>
      <c r="I290" s="77"/>
      <c r="J290" s="81"/>
      <c r="K290" s="77"/>
      <c r="O290" s="122" t="s">
        <v>471</v>
      </c>
      <c r="P290" s="122"/>
      <c r="Q290" s="122"/>
      <c r="R290" s="122"/>
      <c r="S290" s="122"/>
      <c r="T290" s="122"/>
      <c r="U290" s="122"/>
      <c r="V290" s="122"/>
      <c r="W290" s="122"/>
    </row>
    <row r="291" spans="1:23" ht="9.9499999999999993" customHeight="1">
      <c r="A291" s="82"/>
      <c r="B291" s="83"/>
      <c r="C291" s="84"/>
      <c r="D291" s="84"/>
      <c r="E291" s="84"/>
      <c r="F291" s="84"/>
      <c r="G291" s="84"/>
      <c r="H291" s="84"/>
      <c r="I291" s="84"/>
      <c r="J291" s="84"/>
      <c r="K291" s="85"/>
      <c r="O291" s="122"/>
      <c r="P291" s="122"/>
      <c r="Q291" s="122"/>
      <c r="R291" s="122"/>
      <c r="S291" s="122"/>
      <c r="T291" s="122"/>
      <c r="U291" s="122"/>
      <c r="V291" s="122"/>
      <c r="W291" s="122"/>
    </row>
    <row r="292" spans="1:23" ht="30" customHeight="1">
      <c r="A292" s="75" t="s">
        <v>472</v>
      </c>
      <c r="B292" s="76" t="s">
        <v>235</v>
      </c>
      <c r="C292" s="77">
        <v>8</v>
      </c>
      <c r="D292" s="77"/>
      <c r="E292" s="77"/>
      <c r="F292" s="77"/>
      <c r="G292" s="77">
        <f>Tablo1769[[#This Row],[YOLLUK HARİÇ BASKI GRAMI]]/Tablo1769[[#This Row],[GÖZ ADEDİ]]</f>
        <v>0</v>
      </c>
      <c r="H292" s="78"/>
      <c r="I292" s="77"/>
      <c r="J292" s="81"/>
      <c r="K292" s="77"/>
    </row>
    <row r="293" spans="1:23" ht="9.9499999999999993" customHeight="1">
      <c r="A293" s="82"/>
      <c r="B293" s="83"/>
      <c r="C293" s="84"/>
      <c r="D293" s="84"/>
      <c r="E293" s="84"/>
      <c r="F293" s="84"/>
      <c r="G293" s="84"/>
      <c r="H293" s="84"/>
      <c r="I293" s="84"/>
      <c r="J293" s="84"/>
      <c r="K293" s="85"/>
    </row>
    <row r="294" spans="1:23" ht="30" customHeight="1">
      <c r="A294" s="75" t="s">
        <v>473</v>
      </c>
      <c r="B294" s="76" t="s">
        <v>236</v>
      </c>
      <c r="C294" s="77">
        <v>8</v>
      </c>
      <c r="D294" s="77"/>
      <c r="E294" s="77"/>
      <c r="F294" s="77"/>
      <c r="G294" s="77">
        <f>Tablo1769[[#This Row],[YOLLUK HARİÇ BASKI GRAMI]]/Tablo1769[[#This Row],[GÖZ ADEDİ]]</f>
        <v>0</v>
      </c>
      <c r="H294" s="78" t="s">
        <v>53</v>
      </c>
      <c r="I294" s="77" t="s">
        <v>105</v>
      </c>
      <c r="J294" s="81"/>
      <c r="K294" s="77"/>
    </row>
    <row r="295" spans="1:23" ht="9.9499999999999993" customHeight="1">
      <c r="A295" s="82"/>
      <c r="B295" s="83"/>
      <c r="C295" s="84"/>
      <c r="D295" s="84"/>
      <c r="E295" s="84"/>
      <c r="F295" s="84"/>
      <c r="G295" s="84"/>
      <c r="H295" s="84"/>
      <c r="I295" s="84"/>
      <c r="J295" s="84"/>
      <c r="K295" s="85"/>
      <c r="P295" s="103"/>
    </row>
    <row r="296" spans="1:23" ht="30" customHeight="1">
      <c r="A296" s="75" t="s">
        <v>474</v>
      </c>
      <c r="B296" s="76" t="s">
        <v>237</v>
      </c>
      <c r="C296" s="77">
        <v>4</v>
      </c>
      <c r="D296" s="77"/>
      <c r="E296" s="77"/>
      <c r="F296" s="77"/>
      <c r="G296" s="77">
        <f>Tablo1769[[#This Row],[YOLLUK HARİÇ BASKI GRAMI]]/Tablo1769[[#This Row],[GÖZ ADEDİ]]</f>
        <v>0</v>
      </c>
      <c r="H296" s="78" t="s">
        <v>53</v>
      </c>
      <c r="I296" s="77" t="s">
        <v>105</v>
      </c>
      <c r="J296" s="81"/>
      <c r="K296" s="77"/>
    </row>
    <row r="297" spans="1:23" ht="9.9499999999999993" customHeight="1">
      <c r="A297" s="82"/>
      <c r="B297" s="83"/>
      <c r="C297" s="84"/>
      <c r="D297" s="84"/>
      <c r="E297" s="84"/>
      <c r="F297" s="84"/>
      <c r="G297" s="84"/>
      <c r="H297" s="84"/>
      <c r="I297" s="84"/>
      <c r="J297" s="84"/>
      <c r="K297" s="85"/>
    </row>
    <row r="298" spans="1:23" ht="30" customHeight="1">
      <c r="A298" s="75" t="s">
        <v>475</v>
      </c>
      <c r="B298" s="76" t="s">
        <v>238</v>
      </c>
      <c r="C298" s="77">
        <v>8</v>
      </c>
      <c r="D298" s="77"/>
      <c r="E298" s="77"/>
      <c r="F298" s="77"/>
      <c r="G298" s="77">
        <f>Tablo1769[[#This Row],[YOLLUK HARİÇ BASKI GRAMI]]/Tablo1769[[#This Row],[GÖZ ADEDİ]]</f>
        <v>0</v>
      </c>
      <c r="H298" s="78" t="s">
        <v>30</v>
      </c>
      <c r="I298" s="77"/>
      <c r="J298" s="81"/>
      <c r="K298" s="77"/>
    </row>
    <row r="299" spans="1:23" ht="9.9499999999999993" customHeight="1">
      <c r="A299" s="82"/>
      <c r="B299" s="83"/>
      <c r="C299" s="84"/>
      <c r="D299" s="84"/>
      <c r="E299" s="84"/>
      <c r="F299" s="84"/>
      <c r="G299" s="84"/>
      <c r="H299" s="84"/>
      <c r="I299" s="84"/>
      <c r="J299" s="84"/>
      <c r="K299" s="85"/>
    </row>
    <row r="300" spans="1:23" ht="30" customHeight="1">
      <c r="A300" s="75" t="s">
        <v>476</v>
      </c>
      <c r="B300" s="76" t="s">
        <v>239</v>
      </c>
      <c r="C300" s="77">
        <v>8</v>
      </c>
      <c r="D300" s="77"/>
      <c r="E300" s="77"/>
      <c r="F300" s="77"/>
      <c r="G300" s="77">
        <f>Tablo1769[[#This Row],[YOLLUK HARİÇ BASKI GRAMI]]/Tablo1769[[#This Row],[GÖZ ADEDİ]]</f>
        <v>0</v>
      </c>
      <c r="H300" s="78" t="s">
        <v>30</v>
      </c>
      <c r="I300" s="77"/>
      <c r="J300" s="81"/>
      <c r="K300" s="77"/>
    </row>
    <row r="301" spans="1:23" ht="30" customHeight="1">
      <c r="A301" s="75" t="s">
        <v>477</v>
      </c>
      <c r="B301" s="76" t="s">
        <v>239</v>
      </c>
      <c r="C301" s="77">
        <v>8</v>
      </c>
      <c r="D301" s="86"/>
      <c r="E301" s="86"/>
      <c r="F301" s="86"/>
      <c r="G301" s="86">
        <f>Tablo1769[[#This Row],[YOLLUK HARİÇ BASKI GRAMI]]/Tablo1769[[#This Row],[GÖZ ADEDİ]]</f>
        <v>0</v>
      </c>
      <c r="H301" s="78" t="s">
        <v>30</v>
      </c>
      <c r="I301" s="86"/>
      <c r="J301" s="86"/>
      <c r="K301" s="86"/>
    </row>
    <row r="302" spans="1:23" ht="30" customHeight="1">
      <c r="A302" s="75" t="s">
        <v>478</v>
      </c>
      <c r="B302" s="76" t="s">
        <v>239</v>
      </c>
      <c r="C302" s="77">
        <v>8</v>
      </c>
      <c r="D302" s="86"/>
      <c r="E302" s="86"/>
      <c r="F302" s="86"/>
      <c r="G302" s="86">
        <f>Tablo1769[[#This Row],[YOLLUK HARİÇ BASKI GRAMI]]/Tablo1769[[#This Row],[GÖZ ADEDİ]]</f>
        <v>0</v>
      </c>
      <c r="H302" s="78" t="s">
        <v>30</v>
      </c>
      <c r="I302" s="86"/>
      <c r="J302" s="86"/>
      <c r="K302" s="86"/>
    </row>
    <row r="303" spans="1:23" ht="30" customHeight="1">
      <c r="A303" s="75" t="s">
        <v>479</v>
      </c>
      <c r="B303" s="76" t="s">
        <v>239</v>
      </c>
      <c r="C303" s="77">
        <v>8</v>
      </c>
      <c r="D303" s="86"/>
      <c r="E303" s="86"/>
      <c r="F303" s="86"/>
      <c r="G303" s="86">
        <f>Tablo1769[[#This Row],[YOLLUK HARİÇ BASKI GRAMI]]/Tablo1769[[#This Row],[GÖZ ADEDİ]]</f>
        <v>0</v>
      </c>
      <c r="H303" s="78" t="s">
        <v>30</v>
      </c>
      <c r="I303" s="86"/>
      <c r="J303" s="86"/>
      <c r="K303" s="86"/>
    </row>
    <row r="304" spans="1:23" ht="9.9499999999999993" customHeight="1">
      <c r="A304" s="82"/>
      <c r="B304" s="83"/>
      <c r="C304" s="84"/>
      <c r="D304" s="84"/>
      <c r="E304" s="84"/>
      <c r="F304" s="84"/>
      <c r="G304" s="84"/>
      <c r="H304" s="84"/>
      <c r="I304" s="84"/>
      <c r="J304" s="84"/>
      <c r="K304" s="85"/>
    </row>
    <row r="305" spans="1:11" ht="30" customHeight="1">
      <c r="A305" s="75" t="s">
        <v>480</v>
      </c>
      <c r="B305" s="76" t="s">
        <v>240</v>
      </c>
      <c r="C305" s="77">
        <v>4</v>
      </c>
      <c r="D305" s="77">
        <v>25</v>
      </c>
      <c r="E305" s="77">
        <v>14.2</v>
      </c>
      <c r="F305" s="77">
        <v>12.9</v>
      </c>
      <c r="G305" s="77">
        <f>Tablo1769[[#This Row],[YOLLUK HARİÇ BASKI GRAMI]]/Tablo1769[[#This Row],[GÖZ ADEDİ]]</f>
        <v>3.2250000000000001</v>
      </c>
      <c r="H305" s="78" t="s">
        <v>30</v>
      </c>
      <c r="I305" s="77" t="s">
        <v>105</v>
      </c>
      <c r="J305" s="81">
        <v>5.0000000000000001E-3</v>
      </c>
      <c r="K305" s="77"/>
    </row>
    <row r="306" spans="1:11" ht="30" customHeight="1">
      <c r="A306" s="75" t="s">
        <v>481</v>
      </c>
      <c r="B306" s="76" t="s">
        <v>240</v>
      </c>
      <c r="C306" s="77">
        <v>4</v>
      </c>
      <c r="D306" s="77">
        <v>25</v>
      </c>
      <c r="E306" s="77">
        <v>14.2</v>
      </c>
      <c r="F306" s="77">
        <v>12.9</v>
      </c>
      <c r="G306" s="77">
        <f>Tablo1769[[#This Row],[YOLLUK HARİÇ BASKI GRAMI]]/Tablo1769[[#This Row],[GÖZ ADEDİ]]</f>
        <v>3.2250000000000001</v>
      </c>
      <c r="H306" s="78" t="s">
        <v>30</v>
      </c>
      <c r="I306" s="77" t="s">
        <v>109</v>
      </c>
      <c r="J306" s="77">
        <v>2E-3</v>
      </c>
      <c r="K306" s="77"/>
    </row>
    <row r="307" spans="1:11" ht="30" customHeight="1">
      <c r="A307" s="75" t="s">
        <v>482</v>
      </c>
      <c r="B307" s="76" t="s">
        <v>240</v>
      </c>
      <c r="C307" s="77">
        <v>4</v>
      </c>
      <c r="D307" s="77">
        <v>25</v>
      </c>
      <c r="E307" s="77">
        <v>14.2</v>
      </c>
      <c r="F307" s="77">
        <v>12.9</v>
      </c>
      <c r="G307" s="77">
        <f>Tablo1769[[#This Row],[YOLLUK HARİÇ BASKI GRAMI]]/Tablo1769[[#This Row],[GÖZ ADEDİ]]</f>
        <v>3.2250000000000001</v>
      </c>
      <c r="H307" s="78" t="s">
        <v>30</v>
      </c>
      <c r="I307" s="77" t="s">
        <v>112</v>
      </c>
      <c r="J307" s="77">
        <v>2E-3</v>
      </c>
      <c r="K307" s="77"/>
    </row>
    <row r="308" spans="1:11" ht="30" customHeight="1">
      <c r="A308" s="75" t="s">
        <v>483</v>
      </c>
      <c r="B308" s="76" t="s">
        <v>240</v>
      </c>
      <c r="C308" s="77">
        <v>4</v>
      </c>
      <c r="D308" s="77">
        <v>25</v>
      </c>
      <c r="E308" s="77">
        <v>14.2</v>
      </c>
      <c r="F308" s="77">
        <v>12.9</v>
      </c>
      <c r="G308" s="86">
        <f>Tablo1769[[#This Row],[YOLLUK HARİÇ BASKI GRAMI]]/Tablo1769[[#This Row],[GÖZ ADEDİ]]</f>
        <v>3.2250000000000001</v>
      </c>
      <c r="H308" s="78" t="s">
        <v>30</v>
      </c>
      <c r="I308" s="86"/>
      <c r="J308" s="86"/>
      <c r="K308" s="86"/>
    </row>
    <row r="309" spans="1:11" ht="9.9499999999999993" customHeight="1">
      <c r="A309" s="82"/>
      <c r="B309" s="83"/>
      <c r="C309" s="84"/>
      <c r="D309" s="84"/>
      <c r="E309" s="84"/>
      <c r="F309" s="84"/>
      <c r="G309" s="84"/>
      <c r="H309" s="84"/>
      <c r="I309" s="84"/>
      <c r="J309" s="84"/>
      <c r="K309" s="85"/>
    </row>
    <row r="310" spans="1:11" ht="30" customHeight="1">
      <c r="A310" s="75" t="s">
        <v>484</v>
      </c>
      <c r="B310" s="76" t="s">
        <v>241</v>
      </c>
      <c r="C310" s="77">
        <v>4</v>
      </c>
      <c r="D310" s="77">
        <v>25</v>
      </c>
      <c r="E310" s="77">
        <v>13.8</v>
      </c>
      <c r="F310" s="77">
        <v>12.5</v>
      </c>
      <c r="G310" s="77">
        <f>Tablo1769[[#This Row],[YOLLUK HARİÇ BASKI GRAMI]]/Tablo1769[[#This Row],[GÖZ ADEDİ]]</f>
        <v>3.125</v>
      </c>
      <c r="H310" s="78" t="s">
        <v>30</v>
      </c>
      <c r="I310" s="77" t="s">
        <v>105</v>
      </c>
      <c r="J310" s="77">
        <v>5.0000000000000001E-3</v>
      </c>
      <c r="K310" s="77"/>
    </row>
    <row r="311" spans="1:11" ht="30" customHeight="1">
      <c r="A311" s="75" t="s">
        <v>485</v>
      </c>
      <c r="B311" s="76" t="s">
        <v>241</v>
      </c>
      <c r="C311" s="77">
        <v>4</v>
      </c>
      <c r="D311" s="77">
        <v>25</v>
      </c>
      <c r="E311" s="77">
        <v>13.8</v>
      </c>
      <c r="F311" s="77">
        <v>12.5</v>
      </c>
      <c r="G311" s="77">
        <f>Tablo1769[[#This Row],[YOLLUK HARİÇ BASKI GRAMI]]/Tablo1769[[#This Row],[GÖZ ADEDİ]]</f>
        <v>3.125</v>
      </c>
      <c r="H311" s="78" t="s">
        <v>30</v>
      </c>
      <c r="I311" s="77" t="s">
        <v>109</v>
      </c>
      <c r="J311" s="77">
        <v>2E-3</v>
      </c>
      <c r="K311" s="77"/>
    </row>
    <row r="312" spans="1:11" ht="30" customHeight="1">
      <c r="A312" s="75" t="s">
        <v>486</v>
      </c>
      <c r="B312" s="76" t="s">
        <v>241</v>
      </c>
      <c r="C312" s="77">
        <v>4</v>
      </c>
      <c r="D312" s="77">
        <v>25</v>
      </c>
      <c r="E312" s="77">
        <v>13.8</v>
      </c>
      <c r="F312" s="77">
        <v>12.5</v>
      </c>
      <c r="G312" s="77">
        <f>Tablo1769[[#This Row],[YOLLUK HARİÇ BASKI GRAMI]]/Tablo1769[[#This Row],[GÖZ ADEDİ]]</f>
        <v>3.125</v>
      </c>
      <c r="H312" s="78" t="s">
        <v>30</v>
      </c>
      <c r="I312" s="77" t="s">
        <v>112</v>
      </c>
      <c r="J312" s="77">
        <v>2E-3</v>
      </c>
      <c r="K312" s="77"/>
    </row>
    <row r="313" spans="1:11" ht="30" customHeight="1">
      <c r="A313" s="75" t="s">
        <v>487</v>
      </c>
      <c r="B313" s="76" t="s">
        <v>241</v>
      </c>
      <c r="C313" s="77">
        <v>4</v>
      </c>
      <c r="D313" s="77">
        <v>25</v>
      </c>
      <c r="E313" s="77">
        <v>13.8</v>
      </c>
      <c r="F313" s="77">
        <v>12.5</v>
      </c>
      <c r="G313" s="86">
        <f>Tablo1769[[#This Row],[YOLLUK HARİÇ BASKI GRAMI]]/Tablo1769[[#This Row],[GÖZ ADEDİ]]</f>
        <v>3.125</v>
      </c>
      <c r="H313" s="78" t="s">
        <v>30</v>
      </c>
      <c r="I313" s="86"/>
      <c r="J313" s="86"/>
      <c r="K313" s="86"/>
    </row>
    <row r="314" spans="1:11" ht="9.9499999999999993" customHeight="1">
      <c r="A314" s="82"/>
      <c r="B314" s="83"/>
      <c r="C314" s="84"/>
      <c r="D314" s="84"/>
      <c r="E314" s="84"/>
      <c r="F314" s="84"/>
      <c r="G314" s="84"/>
      <c r="H314" s="84"/>
      <c r="I314" s="84"/>
      <c r="J314" s="84"/>
      <c r="K314" s="85"/>
    </row>
    <row r="315" spans="1:11" ht="30" customHeight="1">
      <c r="A315" s="104" t="s">
        <v>488</v>
      </c>
      <c r="B315" s="93" t="s">
        <v>242</v>
      </c>
      <c r="C315" s="94">
        <v>8</v>
      </c>
      <c r="D315" s="94"/>
      <c r="E315" s="94"/>
      <c r="F315" s="94"/>
      <c r="G315" s="77">
        <f>Tablo1769[[#This Row],[YOLLUK HARİÇ BASKI GRAMI]]/Tablo1769[[#This Row],[GÖZ ADEDİ]]</f>
        <v>0</v>
      </c>
      <c r="H315" s="78" t="s">
        <v>53</v>
      </c>
      <c r="I315" s="77"/>
      <c r="J315" s="77"/>
      <c r="K315" s="77"/>
    </row>
    <row r="316" spans="1:11" ht="30" customHeight="1">
      <c r="A316" s="88"/>
      <c r="B316" s="76"/>
      <c r="C316" s="77"/>
      <c r="D316" s="77"/>
      <c r="E316" s="77"/>
      <c r="F316" s="77"/>
      <c r="G316" s="77" t="e">
        <f>Tablo1769[[#This Row],[YOLLUK HARİÇ BASKI GRAMI]]/Tablo1769[[#This Row],[GÖZ ADEDİ]]</f>
        <v>#DIV/0!</v>
      </c>
      <c r="H316" s="78"/>
      <c r="I316" s="77"/>
      <c r="J316" s="77"/>
      <c r="K316" s="77"/>
    </row>
    <row r="317" spans="1:11" ht="30" customHeight="1">
      <c r="A317" s="88"/>
      <c r="B317" s="76"/>
      <c r="C317" s="77"/>
      <c r="D317" s="77"/>
      <c r="E317" s="77"/>
      <c r="F317" s="77"/>
      <c r="G317" s="77" t="e">
        <f>Tablo1769[[#This Row],[YOLLUK HARİÇ BASKI GRAMI]]/Tablo1769[[#This Row],[GÖZ ADEDİ]]</f>
        <v>#DIV/0!</v>
      </c>
      <c r="H317" s="78"/>
      <c r="I317" s="77"/>
      <c r="J317" s="77"/>
      <c r="K317" s="77"/>
    </row>
    <row r="318" spans="1:11" ht="9.9499999999999993" customHeight="1">
      <c r="A318" s="82"/>
      <c r="B318" s="83"/>
      <c r="C318" s="84"/>
      <c r="D318" s="84"/>
      <c r="E318" s="84"/>
      <c r="F318" s="84"/>
      <c r="G318" s="84"/>
      <c r="H318" s="84"/>
      <c r="I318" s="84"/>
      <c r="J318" s="84"/>
      <c r="K318" s="85"/>
    </row>
    <row r="321" ht="9.9499999999999993" customHeight="1"/>
  </sheetData>
  <mergeCells count="1">
    <mergeCell ref="O290:W291"/>
  </mergeCells>
  <pageMargins left="0.19685039370078741" right="0.19685039370078741" top="0.19685039370078741" bottom="0.19685039370078741" header="0.31496062992125984" footer="0.31496062992125984"/>
  <pageSetup paperSize="9" orientation="portrait" horizontalDpi="300" verticalDpi="3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codeName="Sayfa18"/>
  <dimension ref="A1"/>
  <sheetViews>
    <sheetView workbookViewId="0">
      <selection activeCell="T37" sqref="T3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12"/>
  <dimension ref="A1:E755"/>
  <sheetViews>
    <sheetView workbookViewId="0">
      <pane ySplit="1" topLeftCell="A2" activePane="bottomLeft" state="frozen"/>
      <selection activeCell="F19" sqref="F19"/>
      <selection pane="bottomLeft" activeCell="D3" sqref="D3"/>
    </sheetView>
  </sheetViews>
  <sheetFormatPr defaultRowHeight="15"/>
  <cols>
    <col min="1" max="1" width="18.5703125" style="109" bestFit="1" customWidth="1"/>
    <col min="2" max="2" width="31.7109375" style="109" bestFit="1" customWidth="1"/>
    <col min="3" max="3" width="13.85546875" style="110" customWidth="1"/>
    <col min="4" max="4" width="13.42578125" style="109" customWidth="1"/>
    <col min="5" max="5" width="10.140625" style="109" customWidth="1"/>
    <col min="6" max="16384" width="9.140625" style="109"/>
  </cols>
  <sheetData>
    <row r="1" spans="1:5" ht="49.5" customHeight="1">
      <c r="A1" s="107" t="s">
        <v>489</v>
      </c>
      <c r="B1" s="107" t="s">
        <v>33</v>
      </c>
      <c r="C1" s="108" t="s">
        <v>34</v>
      </c>
      <c r="D1" s="107" t="s">
        <v>35</v>
      </c>
      <c r="E1" s="107" t="s">
        <v>36</v>
      </c>
    </row>
    <row r="2" spans="1:5" ht="15" customHeight="1">
      <c r="B2" s="109" t="str">
        <f>IFERROR(VLOOKUP(Tablo8[[#This Row],[Sütun1]],#REF!,2,0)," " )</f>
        <v xml:space="preserve"> </v>
      </c>
    </row>
    <row r="3" spans="1:5" ht="15" customHeight="1">
      <c r="B3" s="109" t="str">
        <f>IFERROR(VLOOKUP(Tablo8[[#This Row],[Sütun1]],#REF!,2,0)," " )</f>
        <v xml:space="preserve"> </v>
      </c>
    </row>
    <row r="4" spans="1:5" ht="15" customHeight="1">
      <c r="B4" s="109" t="str">
        <f>IFERROR(VLOOKUP(Tablo8[[#This Row],[Sütun1]],#REF!,2,0)," " )</f>
        <v xml:space="preserve"> </v>
      </c>
    </row>
    <row r="5" spans="1:5" ht="15" customHeight="1">
      <c r="B5" s="109" t="str">
        <f>IFERROR(VLOOKUP(Tablo8[[#This Row],[Sütun1]],#REF!,2,0)," " )</f>
        <v xml:space="preserve"> </v>
      </c>
    </row>
    <row r="6" spans="1:5" ht="15" customHeight="1">
      <c r="B6" s="109" t="str">
        <f>IFERROR(VLOOKUP(Tablo8[[#This Row],[Sütun1]],#REF!,2,0)," " )</f>
        <v xml:space="preserve"> </v>
      </c>
    </row>
    <row r="7" spans="1:5" ht="15" customHeight="1">
      <c r="B7" s="109" t="str">
        <f>IFERROR(VLOOKUP(Tablo8[[#This Row],[Sütun1]],#REF!,2,0)," " )</f>
        <v xml:space="preserve"> </v>
      </c>
    </row>
    <row r="8" spans="1:5" ht="15" customHeight="1">
      <c r="B8" s="109" t="str">
        <f>IFERROR(VLOOKUP(Tablo8[[#This Row],[Sütun1]],#REF!,2,0)," " )</f>
        <v xml:space="preserve"> </v>
      </c>
    </row>
    <row r="9" spans="1:5" ht="15" customHeight="1">
      <c r="B9" s="109" t="str">
        <f>IFERROR(VLOOKUP(Tablo8[[#This Row],[Sütun1]],#REF!,2,0)," " )</f>
        <v xml:space="preserve"> </v>
      </c>
    </row>
    <row r="10" spans="1:5" ht="15" customHeight="1">
      <c r="B10" s="109" t="str">
        <f>IFERROR(VLOOKUP(Tablo8[[#This Row],[Sütun1]],#REF!,2,0)," " )</f>
        <v xml:space="preserve"> </v>
      </c>
    </row>
    <row r="11" spans="1:5" ht="15" customHeight="1">
      <c r="B11" s="109" t="str">
        <f>IFERROR(VLOOKUP(Tablo8[[#This Row],[Sütun1]],#REF!,2,0)," " )</f>
        <v xml:space="preserve"> </v>
      </c>
    </row>
    <row r="12" spans="1:5" ht="15" customHeight="1">
      <c r="B12" s="109" t="str">
        <f>IFERROR(VLOOKUP(Tablo8[[#This Row],[Sütun1]],#REF!,2,0)," " )</f>
        <v xml:space="preserve"> </v>
      </c>
    </row>
    <row r="13" spans="1:5" ht="15" customHeight="1">
      <c r="B13" s="109" t="str">
        <f>IFERROR(VLOOKUP(Tablo8[[#This Row],[Sütun1]],#REF!,2,0)," " )</f>
        <v xml:space="preserve"> </v>
      </c>
    </row>
    <row r="14" spans="1:5" ht="15" customHeight="1">
      <c r="B14" s="109" t="str">
        <f>IFERROR(VLOOKUP(Tablo8[[#This Row],[Sütun1]],#REF!,2,0)," " )</f>
        <v xml:space="preserve"> </v>
      </c>
    </row>
    <row r="15" spans="1:5" ht="15" customHeight="1">
      <c r="B15" s="109" t="str">
        <f>IFERROR(VLOOKUP(Tablo8[[#This Row],[Sütun1]],#REF!,2,0)," " )</f>
        <v xml:space="preserve"> </v>
      </c>
    </row>
    <row r="16" spans="1:5" ht="15" customHeight="1">
      <c r="B16" s="109" t="str">
        <f>IFERROR(VLOOKUP(Tablo8[[#This Row],[Sütun1]],#REF!,2,0)," " )</f>
        <v xml:space="preserve"> </v>
      </c>
    </row>
    <row r="17" spans="2:2" ht="15" customHeight="1">
      <c r="B17" s="109" t="str">
        <f>IFERROR(VLOOKUP(Tablo8[[#This Row],[Sütun1]],#REF!,2,0)," " )</f>
        <v xml:space="preserve"> </v>
      </c>
    </row>
    <row r="18" spans="2:2" ht="15" customHeight="1">
      <c r="B18" s="109" t="str">
        <f>IFERROR(VLOOKUP(Tablo8[[#This Row],[Sütun1]],#REF!,2,0)," " )</f>
        <v xml:space="preserve"> </v>
      </c>
    </row>
    <row r="19" spans="2:2" ht="15" customHeight="1">
      <c r="B19" s="109" t="str">
        <f>IFERROR(VLOOKUP(Tablo8[[#This Row],[Sütun1]],#REF!,2,0)," " )</f>
        <v xml:space="preserve"> </v>
      </c>
    </row>
    <row r="20" spans="2:2" ht="15" customHeight="1">
      <c r="B20" s="109" t="str">
        <f>IFERROR(VLOOKUP(Tablo8[[#This Row],[Sütun1]],#REF!,2,0)," " )</f>
        <v xml:space="preserve"> </v>
      </c>
    </row>
    <row r="21" spans="2:2" ht="15" customHeight="1">
      <c r="B21" s="109" t="str">
        <f>IFERROR(VLOOKUP(Tablo8[[#This Row],[Sütun1]],#REF!,2,0)," " )</f>
        <v xml:space="preserve"> </v>
      </c>
    </row>
    <row r="22" spans="2:2" ht="15" customHeight="1">
      <c r="B22" s="109" t="str">
        <f>IFERROR(VLOOKUP(Tablo8[[#This Row],[Sütun1]],#REF!,2,0)," " )</f>
        <v xml:space="preserve"> </v>
      </c>
    </row>
    <row r="23" spans="2:2" ht="15" customHeight="1">
      <c r="B23" s="109" t="str">
        <f>IFERROR(VLOOKUP(Tablo8[[#This Row],[Sütun1]],#REF!,2,0)," " )</f>
        <v xml:space="preserve"> </v>
      </c>
    </row>
    <row r="24" spans="2:2" ht="15" customHeight="1">
      <c r="B24" s="109" t="str">
        <f>IFERROR(VLOOKUP(Tablo8[[#This Row],[Sütun1]],#REF!,2,0)," " )</f>
        <v xml:space="preserve"> </v>
      </c>
    </row>
    <row r="25" spans="2:2" ht="15" customHeight="1">
      <c r="B25" s="109" t="str">
        <f>IFERROR(VLOOKUP(Tablo8[[#This Row],[Sütun1]],#REF!,2,0)," " )</f>
        <v xml:space="preserve"> </v>
      </c>
    </row>
    <row r="26" spans="2:2" ht="15" customHeight="1">
      <c r="B26" s="109" t="str">
        <f>IFERROR(VLOOKUP(Tablo8[[#This Row],[Sütun1]],#REF!,2,0)," " )</f>
        <v xml:space="preserve"> </v>
      </c>
    </row>
    <row r="27" spans="2:2" ht="15" customHeight="1">
      <c r="B27" s="109" t="str">
        <f>IFERROR(VLOOKUP(Tablo8[[#This Row],[Sütun1]],#REF!,2,0)," " )</f>
        <v xml:space="preserve"> </v>
      </c>
    </row>
    <row r="28" spans="2:2" ht="15" customHeight="1">
      <c r="B28" s="109" t="str">
        <f>IFERROR(VLOOKUP(Tablo8[[#This Row],[Sütun1]],#REF!,2,0)," " )</f>
        <v xml:space="preserve"> </v>
      </c>
    </row>
    <row r="29" spans="2:2" ht="15" customHeight="1">
      <c r="B29" s="109" t="str">
        <f>IFERROR(VLOOKUP(Tablo8[[#This Row],[Sütun1]],#REF!,2,0)," " )</f>
        <v xml:space="preserve"> </v>
      </c>
    </row>
    <row r="30" spans="2:2" ht="15" customHeight="1">
      <c r="B30" s="109" t="str">
        <f>IFERROR(VLOOKUP(Tablo8[[#This Row],[Sütun1]],#REF!,2,0)," " )</f>
        <v xml:space="preserve"> </v>
      </c>
    </row>
    <row r="31" spans="2:2" ht="15" customHeight="1">
      <c r="B31" s="109" t="str">
        <f>IFERROR(VLOOKUP(Tablo8[[#This Row],[Sütun1]],#REF!,2,0)," " )</f>
        <v xml:space="preserve"> </v>
      </c>
    </row>
    <row r="32" spans="2:2" ht="15" customHeight="1">
      <c r="B32" s="109" t="str">
        <f>IFERROR(VLOOKUP(Tablo8[[#This Row],[Sütun1]],#REF!,2,0)," " )</f>
        <v xml:space="preserve"> </v>
      </c>
    </row>
    <row r="33" spans="2:2" ht="15" customHeight="1">
      <c r="B33" s="109" t="str">
        <f>IFERROR(VLOOKUP(Tablo8[[#This Row],[Sütun1]],#REF!,2,0)," " )</f>
        <v xml:space="preserve"> </v>
      </c>
    </row>
    <row r="34" spans="2:2" ht="15" customHeight="1">
      <c r="B34" s="109" t="str">
        <f>IFERROR(VLOOKUP(Tablo8[[#This Row],[Sütun1]],#REF!,2,0)," " )</f>
        <v xml:space="preserve"> </v>
      </c>
    </row>
    <row r="35" spans="2:2" ht="15" customHeight="1">
      <c r="B35" s="109" t="str">
        <f>IFERROR(VLOOKUP(Tablo8[[#This Row],[Sütun1]],#REF!,2,0)," " )</f>
        <v xml:space="preserve"> </v>
      </c>
    </row>
    <row r="36" spans="2:2" ht="15" customHeight="1">
      <c r="B36" s="109" t="str">
        <f>IFERROR(VLOOKUP(Tablo8[[#This Row],[Sütun1]],#REF!,2,0)," " )</f>
        <v xml:space="preserve"> </v>
      </c>
    </row>
    <row r="37" spans="2:2" ht="15" customHeight="1">
      <c r="B37" s="109" t="str">
        <f>IFERROR(VLOOKUP(Tablo8[[#This Row],[Sütun1]],#REF!,2,0)," " )</f>
        <v xml:space="preserve"> </v>
      </c>
    </row>
    <row r="38" spans="2:2" ht="15" customHeight="1">
      <c r="B38" s="109" t="str">
        <f>IFERROR(VLOOKUP(Tablo8[[#This Row],[Sütun1]],#REF!,2,0)," " )</f>
        <v xml:space="preserve"> </v>
      </c>
    </row>
    <row r="39" spans="2:2" ht="15" customHeight="1">
      <c r="B39" s="109" t="str">
        <f>IFERROR(VLOOKUP(Tablo8[[#This Row],[Sütun1]],#REF!,2,0)," " )</f>
        <v xml:space="preserve"> </v>
      </c>
    </row>
    <row r="40" spans="2:2" ht="15" customHeight="1">
      <c r="B40" s="109" t="str">
        <f>IFERROR(VLOOKUP(Tablo8[[#This Row],[Sütun1]],#REF!,2,0)," " )</f>
        <v xml:space="preserve"> </v>
      </c>
    </row>
    <row r="41" spans="2:2" ht="15" customHeight="1">
      <c r="B41" s="109" t="str">
        <f>IFERROR(VLOOKUP(Tablo8[[#This Row],[Sütun1]],#REF!,2,0)," " )</f>
        <v xml:space="preserve"> </v>
      </c>
    </row>
    <row r="42" spans="2:2" ht="15" customHeight="1">
      <c r="B42" s="109" t="str">
        <f>IFERROR(VLOOKUP(Tablo8[[#This Row],[Sütun1]],#REF!,2,0)," " )</f>
        <v xml:space="preserve"> </v>
      </c>
    </row>
    <row r="43" spans="2:2" ht="15" customHeight="1">
      <c r="B43" s="109" t="str">
        <f>IFERROR(VLOOKUP(Tablo8[[#This Row],[Sütun1]],#REF!,2,0)," " )</f>
        <v xml:space="preserve"> </v>
      </c>
    </row>
    <row r="44" spans="2:2" ht="15" customHeight="1">
      <c r="B44" s="109" t="str">
        <f>IFERROR(VLOOKUP(Tablo8[[#This Row],[Sütun1]],#REF!,2,0)," " )</f>
        <v xml:space="preserve"> </v>
      </c>
    </row>
    <row r="45" spans="2:2" ht="15" customHeight="1">
      <c r="B45" s="109" t="str">
        <f>IFERROR(VLOOKUP(Tablo8[[#This Row],[Sütun1]],#REF!,2,0)," " )</f>
        <v xml:space="preserve"> </v>
      </c>
    </row>
    <row r="46" spans="2:2" ht="15" customHeight="1">
      <c r="B46" s="109" t="str">
        <f>IFERROR(VLOOKUP(Tablo8[[#This Row],[Sütun1]],#REF!,2,0)," " )</f>
        <v xml:space="preserve"> </v>
      </c>
    </row>
    <row r="47" spans="2:2" ht="15" customHeight="1">
      <c r="B47" s="109" t="str">
        <f>IFERROR(VLOOKUP(Tablo8[[#This Row],[Sütun1]],#REF!,2,0)," " )</f>
        <v xml:space="preserve"> </v>
      </c>
    </row>
    <row r="48" spans="2:2" ht="15" customHeight="1">
      <c r="B48" s="109" t="str">
        <f>IFERROR(VLOOKUP(Tablo8[[#This Row],[Sütun1]],#REF!,2,0)," " )</f>
        <v xml:space="preserve"> </v>
      </c>
    </row>
    <row r="49" spans="2:2" ht="15" customHeight="1">
      <c r="B49" s="109" t="str">
        <f>IFERROR(VLOOKUP(Tablo8[[#This Row],[Sütun1]],#REF!,2,0)," " )</f>
        <v xml:space="preserve"> </v>
      </c>
    </row>
    <row r="50" spans="2:2" ht="15" customHeight="1">
      <c r="B50" s="109" t="str">
        <f>IFERROR(VLOOKUP(Tablo8[[#This Row],[Sütun1]],#REF!,2,0)," " )</f>
        <v xml:space="preserve"> </v>
      </c>
    </row>
    <row r="51" spans="2:2" ht="15" customHeight="1">
      <c r="B51" s="109" t="str">
        <f>IFERROR(VLOOKUP(Tablo8[[#This Row],[Sütun1]],#REF!,2,0)," " )</f>
        <v xml:space="preserve"> </v>
      </c>
    </row>
    <row r="52" spans="2:2" ht="15" customHeight="1">
      <c r="B52" s="109" t="str">
        <f>IFERROR(VLOOKUP(Tablo8[[#This Row],[Sütun1]],#REF!,2,0)," " )</f>
        <v xml:space="preserve"> </v>
      </c>
    </row>
    <row r="53" spans="2:2" ht="15" customHeight="1">
      <c r="B53" s="109" t="str">
        <f>IFERROR(VLOOKUP(Tablo8[[#This Row],[Sütun1]],#REF!,2,0)," " )</f>
        <v xml:space="preserve"> </v>
      </c>
    </row>
    <row r="54" spans="2:2" ht="15" customHeight="1">
      <c r="B54" s="109" t="str">
        <f>IFERROR(VLOOKUP(Tablo8[[#This Row],[Sütun1]],#REF!,2,0)," " )</f>
        <v xml:space="preserve"> </v>
      </c>
    </row>
    <row r="55" spans="2:2" ht="15" customHeight="1">
      <c r="B55" s="109" t="str">
        <f>IFERROR(VLOOKUP(Tablo8[[#This Row],[Sütun1]],#REF!,2,0)," " )</f>
        <v xml:space="preserve"> </v>
      </c>
    </row>
    <row r="56" spans="2:2" ht="15" customHeight="1">
      <c r="B56" s="109" t="str">
        <f>IFERROR(VLOOKUP(Tablo8[[#This Row],[Sütun1]],#REF!,2,0)," " )</f>
        <v xml:space="preserve"> </v>
      </c>
    </row>
    <row r="57" spans="2:2" ht="15" customHeight="1">
      <c r="B57" s="109" t="str">
        <f>IFERROR(VLOOKUP(Tablo8[[#This Row],[Sütun1]],#REF!,2,0)," " )</f>
        <v xml:space="preserve"> </v>
      </c>
    </row>
    <row r="58" spans="2:2" ht="15" customHeight="1">
      <c r="B58" s="109" t="str">
        <f>IFERROR(VLOOKUP(Tablo8[[#This Row],[Sütun1]],#REF!,2,0)," " )</f>
        <v xml:space="preserve"> </v>
      </c>
    </row>
    <row r="59" spans="2:2" ht="15" customHeight="1">
      <c r="B59" s="109" t="str">
        <f>IFERROR(VLOOKUP(Tablo8[[#This Row],[Sütun1]],#REF!,2,0)," " )</f>
        <v xml:space="preserve"> </v>
      </c>
    </row>
    <row r="60" spans="2:2" ht="15" customHeight="1">
      <c r="B60" s="109" t="str">
        <f>IFERROR(VLOOKUP(Tablo8[[#This Row],[Sütun1]],#REF!,2,0)," " )</f>
        <v xml:space="preserve"> </v>
      </c>
    </row>
    <row r="61" spans="2:2" ht="15" customHeight="1">
      <c r="B61" s="109" t="str">
        <f>IFERROR(VLOOKUP(Tablo8[[#This Row],[Sütun1]],#REF!,2,0)," " )</f>
        <v xml:space="preserve"> </v>
      </c>
    </row>
    <row r="62" spans="2:2" ht="15" customHeight="1">
      <c r="B62" s="109" t="str">
        <f>IFERROR(VLOOKUP(Tablo8[[#This Row],[Sütun1]],#REF!,2,0)," " )</f>
        <v xml:space="preserve"> </v>
      </c>
    </row>
    <row r="63" spans="2:2" ht="15" customHeight="1">
      <c r="B63" s="109" t="str">
        <f>IFERROR(VLOOKUP(Tablo8[[#This Row],[Sütun1]],#REF!,2,0)," " )</f>
        <v xml:space="preserve"> </v>
      </c>
    </row>
    <row r="64" spans="2:2" ht="15" customHeight="1">
      <c r="B64" s="109" t="str">
        <f>IFERROR(VLOOKUP(Tablo8[[#This Row],[Sütun1]],#REF!,2,0)," " )</f>
        <v xml:space="preserve"> </v>
      </c>
    </row>
    <row r="65" spans="2:2" ht="15" customHeight="1">
      <c r="B65" s="109" t="str">
        <f>IFERROR(VLOOKUP(Tablo8[[#This Row],[Sütun1]],#REF!,2,0)," " )</f>
        <v xml:space="preserve"> </v>
      </c>
    </row>
    <row r="66" spans="2:2" ht="15" customHeight="1">
      <c r="B66" s="109" t="str">
        <f>IFERROR(VLOOKUP(Tablo8[[#This Row],[Sütun1]],#REF!,2,0)," " )</f>
        <v xml:space="preserve"> </v>
      </c>
    </row>
    <row r="67" spans="2:2" ht="15" customHeight="1">
      <c r="B67" s="109" t="str">
        <f>IFERROR(VLOOKUP(Tablo8[[#This Row],[Sütun1]],#REF!,2,0)," " )</f>
        <v xml:space="preserve"> </v>
      </c>
    </row>
    <row r="68" spans="2:2" ht="15" customHeight="1">
      <c r="B68" s="109" t="str">
        <f>IFERROR(VLOOKUP(Tablo8[[#This Row],[Sütun1]],#REF!,2,0)," " )</f>
        <v xml:space="preserve"> </v>
      </c>
    </row>
    <row r="69" spans="2:2" ht="15" customHeight="1">
      <c r="B69" s="109" t="str">
        <f>IFERROR(VLOOKUP(Tablo8[[#This Row],[Sütun1]],#REF!,2,0)," " )</f>
        <v xml:space="preserve"> </v>
      </c>
    </row>
    <row r="70" spans="2:2" ht="15" customHeight="1">
      <c r="B70" s="109" t="str">
        <f>IFERROR(VLOOKUP(Tablo8[[#This Row],[Sütun1]],#REF!,2,0)," " )</f>
        <v xml:space="preserve"> </v>
      </c>
    </row>
    <row r="71" spans="2:2" ht="15" customHeight="1">
      <c r="B71" s="109" t="str">
        <f>IFERROR(VLOOKUP(Tablo8[[#This Row],[Sütun1]],#REF!,2,0)," " )</f>
        <v xml:space="preserve"> </v>
      </c>
    </row>
    <row r="72" spans="2:2" ht="15" customHeight="1">
      <c r="B72" s="109" t="str">
        <f>IFERROR(VLOOKUP(Tablo8[[#This Row],[Sütun1]],#REF!,2,0)," " )</f>
        <v xml:space="preserve"> </v>
      </c>
    </row>
    <row r="73" spans="2:2" ht="15" customHeight="1">
      <c r="B73" s="109" t="str">
        <f>IFERROR(VLOOKUP(Tablo8[[#This Row],[Sütun1]],#REF!,2,0)," " )</f>
        <v xml:space="preserve"> </v>
      </c>
    </row>
    <row r="74" spans="2:2" ht="15" customHeight="1">
      <c r="B74" s="109" t="str">
        <f>IFERROR(VLOOKUP(Tablo8[[#This Row],[Sütun1]],#REF!,2,0)," " )</f>
        <v xml:space="preserve"> </v>
      </c>
    </row>
    <row r="75" spans="2:2" ht="15" customHeight="1">
      <c r="B75" s="109" t="str">
        <f>IFERROR(VLOOKUP(Tablo8[[#This Row],[Sütun1]],#REF!,2,0)," " )</f>
        <v xml:space="preserve"> </v>
      </c>
    </row>
    <row r="76" spans="2:2">
      <c r="B76" s="109" t="str">
        <f>IFERROR(VLOOKUP(Tablo8[[#This Row],[Sütun1]],#REF!,2,0)," " )</f>
        <v xml:space="preserve"> </v>
      </c>
    </row>
    <row r="77" spans="2:2" ht="15" customHeight="1">
      <c r="B77" s="109" t="str">
        <f>IFERROR(VLOOKUP(Tablo8[[#This Row],[Sütun1]],#REF!,2,0)," " )</f>
        <v xml:space="preserve"> </v>
      </c>
    </row>
    <row r="78" spans="2:2" ht="15" customHeight="1">
      <c r="B78" s="109" t="str">
        <f>IFERROR(VLOOKUP(Tablo8[[#This Row],[Sütun1]],#REF!,2,0)," " )</f>
        <v xml:space="preserve"> </v>
      </c>
    </row>
    <row r="79" spans="2:2" ht="15" customHeight="1">
      <c r="B79" s="109" t="str">
        <f>IFERROR(VLOOKUP(Tablo8[[#This Row],[Sütun1]],#REF!,2,0)," " )</f>
        <v xml:space="preserve"> </v>
      </c>
    </row>
    <row r="80" spans="2:2" ht="15" customHeight="1">
      <c r="B80" s="109" t="str">
        <f>IFERROR(VLOOKUP(Tablo8[[#This Row],[Sütun1]],#REF!,2,0)," " )</f>
        <v xml:space="preserve"> </v>
      </c>
    </row>
    <row r="81" spans="2:2" ht="15" customHeight="1">
      <c r="B81" s="109" t="str">
        <f>IFERROR(VLOOKUP(Tablo8[[#This Row],[Sütun1]],#REF!,2,0)," " )</f>
        <v xml:space="preserve"> </v>
      </c>
    </row>
    <row r="82" spans="2:2" ht="15" customHeight="1">
      <c r="B82" s="109" t="str">
        <f>IFERROR(VLOOKUP(Tablo8[[#This Row],[Sütun1]],#REF!,2,0)," " )</f>
        <v xml:space="preserve"> </v>
      </c>
    </row>
    <row r="83" spans="2:2" ht="15" customHeight="1">
      <c r="B83" s="109" t="str">
        <f>IFERROR(VLOOKUP(Tablo8[[#This Row],[Sütun1]],#REF!,2,0)," " )</f>
        <v xml:space="preserve"> </v>
      </c>
    </row>
    <row r="84" spans="2:2" ht="15" customHeight="1">
      <c r="B84" s="109" t="str">
        <f>IFERROR(VLOOKUP(Tablo8[[#This Row],[Sütun1]],#REF!,2,0)," " )</f>
        <v xml:space="preserve"> </v>
      </c>
    </row>
    <row r="85" spans="2:2" ht="15" customHeight="1">
      <c r="B85" s="109" t="str">
        <f>IFERROR(VLOOKUP(Tablo8[[#This Row],[Sütun1]],#REF!,2,0)," " )</f>
        <v xml:space="preserve"> </v>
      </c>
    </row>
    <row r="86" spans="2:2" ht="15" customHeight="1">
      <c r="B86" s="109" t="str">
        <f>IFERROR(VLOOKUP(Tablo8[[#This Row],[Sütun1]],#REF!,2,0)," " )</f>
        <v xml:space="preserve"> </v>
      </c>
    </row>
    <row r="87" spans="2:2" ht="15" customHeight="1">
      <c r="B87" s="109" t="str">
        <f>IFERROR(VLOOKUP(Tablo8[[#This Row],[Sütun1]],#REF!,2,0)," " )</f>
        <v xml:space="preserve"> </v>
      </c>
    </row>
    <row r="88" spans="2:2" ht="15" customHeight="1">
      <c r="B88" s="109" t="str">
        <f>IFERROR(VLOOKUP(Tablo8[[#This Row],[Sütun1]],#REF!,2,0)," " )</f>
        <v xml:space="preserve"> </v>
      </c>
    </row>
    <row r="89" spans="2:2" ht="15" customHeight="1">
      <c r="B89" s="109" t="str">
        <f>IFERROR(VLOOKUP(Tablo8[[#This Row],[Sütun1]],#REF!,2,0)," " )</f>
        <v xml:space="preserve"> </v>
      </c>
    </row>
    <row r="90" spans="2:2" ht="15" customHeight="1">
      <c r="B90" s="109" t="str">
        <f>IFERROR(VLOOKUP(Tablo8[[#This Row],[Sütun1]],#REF!,2,0)," " )</f>
        <v xml:space="preserve"> </v>
      </c>
    </row>
    <row r="91" spans="2:2" ht="15" customHeight="1">
      <c r="B91" s="109" t="str">
        <f>IFERROR(VLOOKUP(Tablo8[[#This Row],[Sütun1]],#REF!,2,0)," " )</f>
        <v xml:space="preserve"> </v>
      </c>
    </row>
    <row r="92" spans="2:2" ht="15" customHeight="1">
      <c r="B92" s="109" t="str">
        <f>IFERROR(VLOOKUP(Tablo8[[#This Row],[Sütun1]],#REF!,2,0)," " )</f>
        <v xml:space="preserve"> </v>
      </c>
    </row>
    <row r="93" spans="2:2" ht="15" customHeight="1">
      <c r="B93" s="109" t="str">
        <f>IFERROR(VLOOKUP(Tablo8[[#This Row],[Sütun1]],#REF!,2,0)," " )</f>
        <v xml:space="preserve"> </v>
      </c>
    </row>
    <row r="94" spans="2:2" ht="15" customHeight="1">
      <c r="B94" s="109" t="str">
        <f>IFERROR(VLOOKUP(Tablo8[[#This Row],[Sütun1]],#REF!,2,0)," " )</f>
        <v xml:space="preserve"> </v>
      </c>
    </row>
    <row r="95" spans="2:2" ht="15" customHeight="1">
      <c r="B95" s="109" t="str">
        <f>IFERROR(VLOOKUP(Tablo8[[#This Row],[Sütun1]],#REF!,2,0)," " )</f>
        <v xml:space="preserve"> </v>
      </c>
    </row>
    <row r="96" spans="2:2" ht="15" customHeight="1">
      <c r="B96" s="109" t="str">
        <f>IFERROR(VLOOKUP(Tablo8[[#This Row],[Sütun1]],#REF!,2,0)," " )</f>
        <v xml:space="preserve"> </v>
      </c>
    </row>
    <row r="97" spans="2:2" ht="15" customHeight="1">
      <c r="B97" s="109" t="str">
        <f>IFERROR(VLOOKUP(Tablo8[[#This Row],[Sütun1]],#REF!,2,0)," " )</f>
        <v xml:space="preserve"> </v>
      </c>
    </row>
    <row r="98" spans="2:2" ht="15" customHeight="1">
      <c r="B98" s="109" t="str">
        <f>IFERROR(VLOOKUP(Tablo8[[#This Row],[Sütun1]],#REF!,2,0)," " )</f>
        <v xml:space="preserve"> </v>
      </c>
    </row>
    <row r="99" spans="2:2" ht="15" customHeight="1">
      <c r="B99" s="109" t="str">
        <f>IFERROR(VLOOKUP(Tablo8[[#This Row],[Sütun1]],#REF!,2,0)," " )</f>
        <v xml:space="preserve"> </v>
      </c>
    </row>
    <row r="100" spans="2:2" ht="15" customHeight="1">
      <c r="B100" s="109" t="str">
        <f>IFERROR(VLOOKUP(Tablo8[[#This Row],[Sütun1]],#REF!,2,0)," " )</f>
        <v xml:space="preserve"> </v>
      </c>
    </row>
    <row r="101" spans="2:2" ht="15" customHeight="1">
      <c r="B101" s="109" t="str">
        <f>IFERROR(VLOOKUP(Tablo8[[#This Row],[Sütun1]],#REF!,2,0)," " )</f>
        <v xml:space="preserve"> </v>
      </c>
    </row>
    <row r="102" spans="2:2" ht="15" customHeight="1">
      <c r="B102" s="109" t="str">
        <f>IFERROR(VLOOKUP(Tablo8[[#This Row],[Sütun1]],#REF!,2,0)," " )</f>
        <v xml:space="preserve"> </v>
      </c>
    </row>
    <row r="103" spans="2:2" ht="15" customHeight="1">
      <c r="B103" s="109" t="str">
        <f>IFERROR(VLOOKUP(Tablo8[[#This Row],[Sütun1]],#REF!,2,0)," " )</f>
        <v xml:space="preserve"> </v>
      </c>
    </row>
    <row r="104" spans="2:2" ht="15" customHeight="1">
      <c r="B104" s="109" t="str">
        <f>IFERROR(VLOOKUP(Tablo8[[#This Row],[Sütun1]],#REF!,2,0)," " )</f>
        <v xml:space="preserve"> </v>
      </c>
    </row>
    <row r="105" spans="2:2" ht="15" customHeight="1">
      <c r="B105" s="109" t="str">
        <f>IFERROR(VLOOKUP(Tablo8[[#This Row],[Sütun1]],#REF!,2,0)," " )</f>
        <v xml:space="preserve"> </v>
      </c>
    </row>
    <row r="106" spans="2:2" ht="15" customHeight="1">
      <c r="B106" s="109" t="str">
        <f>IFERROR(VLOOKUP(Tablo8[[#This Row],[Sütun1]],#REF!,2,0)," " )</f>
        <v xml:space="preserve"> </v>
      </c>
    </row>
    <row r="107" spans="2:2" ht="15" customHeight="1">
      <c r="B107" s="109" t="str">
        <f>IFERROR(VLOOKUP(Tablo8[[#This Row],[Sütun1]],#REF!,2,0)," " )</f>
        <v xml:space="preserve"> </v>
      </c>
    </row>
    <row r="108" spans="2:2" ht="15" customHeight="1">
      <c r="B108" s="109" t="str">
        <f>IFERROR(VLOOKUP(Tablo8[[#This Row],[Sütun1]],#REF!,2,0)," " )</f>
        <v xml:space="preserve"> </v>
      </c>
    </row>
    <row r="109" spans="2:2" ht="15" customHeight="1">
      <c r="B109" s="109" t="str">
        <f>IFERROR(VLOOKUP(Tablo8[[#This Row],[Sütun1]],#REF!,2,0)," " )</f>
        <v xml:space="preserve"> </v>
      </c>
    </row>
    <row r="110" spans="2:2" ht="15" customHeight="1">
      <c r="B110" s="109" t="str">
        <f>IFERROR(VLOOKUP(Tablo8[[#This Row],[Sütun1]],#REF!,2,0)," " )</f>
        <v xml:space="preserve"> </v>
      </c>
    </row>
    <row r="111" spans="2:2" ht="15" customHeight="1">
      <c r="B111" s="109" t="str">
        <f>IFERROR(VLOOKUP(Tablo8[[#This Row],[Sütun1]],#REF!,2,0)," " )</f>
        <v xml:space="preserve"> </v>
      </c>
    </row>
    <row r="112" spans="2:2" ht="15" customHeight="1">
      <c r="B112" s="109" t="str">
        <f>IFERROR(VLOOKUP(Tablo8[[#This Row],[Sütun1]],#REF!,2,0)," " )</f>
        <v xml:space="preserve"> </v>
      </c>
    </row>
    <row r="113" spans="2:2" ht="15" customHeight="1">
      <c r="B113" s="109" t="str">
        <f>IFERROR(VLOOKUP(Tablo8[[#This Row],[Sütun1]],#REF!,2,0)," " )</f>
        <v xml:space="preserve"> </v>
      </c>
    </row>
    <row r="114" spans="2:2" ht="15" customHeight="1">
      <c r="B114" s="109" t="str">
        <f>IFERROR(VLOOKUP(Tablo8[[#This Row],[Sütun1]],#REF!,2,0)," " )</f>
        <v xml:space="preserve"> </v>
      </c>
    </row>
    <row r="115" spans="2:2" ht="15" customHeight="1">
      <c r="B115" s="109" t="str">
        <f>IFERROR(VLOOKUP(Tablo8[[#This Row],[Sütun1]],#REF!,2,0)," " )</f>
        <v xml:space="preserve"> </v>
      </c>
    </row>
    <row r="116" spans="2:2" ht="15" customHeight="1">
      <c r="B116" s="109" t="str">
        <f>IFERROR(VLOOKUP(Tablo8[[#This Row],[Sütun1]],#REF!,2,0)," " )</f>
        <v xml:space="preserve"> </v>
      </c>
    </row>
    <row r="117" spans="2:2" ht="15" customHeight="1">
      <c r="B117" s="109" t="str">
        <f>IFERROR(VLOOKUP(Tablo8[[#This Row],[Sütun1]],#REF!,2,0)," " )</f>
        <v xml:space="preserve"> </v>
      </c>
    </row>
    <row r="118" spans="2:2" ht="15" customHeight="1">
      <c r="B118" s="109" t="str">
        <f>IFERROR(VLOOKUP(Tablo8[[#This Row],[Sütun1]],#REF!,2,0)," " )</f>
        <v xml:space="preserve"> </v>
      </c>
    </row>
    <row r="119" spans="2:2" ht="15" customHeight="1">
      <c r="B119" s="109" t="str">
        <f>IFERROR(VLOOKUP(Tablo8[[#This Row],[Sütun1]],#REF!,2,0)," " )</f>
        <v xml:space="preserve"> </v>
      </c>
    </row>
    <row r="120" spans="2:2" ht="15" customHeight="1">
      <c r="B120" s="109" t="str">
        <f>IFERROR(VLOOKUP(Tablo8[[#This Row],[Sütun1]],#REF!,2,0)," " )</f>
        <v xml:space="preserve"> </v>
      </c>
    </row>
    <row r="121" spans="2:2" ht="15" customHeight="1">
      <c r="B121" s="109" t="str">
        <f>IFERROR(VLOOKUP(Tablo8[[#This Row],[Sütun1]],#REF!,2,0)," " )</f>
        <v xml:space="preserve"> </v>
      </c>
    </row>
    <row r="122" spans="2:2" ht="15" customHeight="1">
      <c r="B122" s="109" t="str">
        <f>IFERROR(VLOOKUP(Tablo8[[#This Row],[Sütun1]],#REF!,2,0)," " )</f>
        <v xml:space="preserve"> </v>
      </c>
    </row>
    <row r="123" spans="2:2" ht="15" customHeight="1">
      <c r="B123" s="109" t="str">
        <f>IFERROR(VLOOKUP(Tablo8[[#This Row],[Sütun1]],#REF!,2,0)," " )</f>
        <v xml:space="preserve"> </v>
      </c>
    </row>
    <row r="124" spans="2:2" ht="15" customHeight="1">
      <c r="B124" s="109" t="str">
        <f>IFERROR(VLOOKUP(Tablo8[[#This Row],[Sütun1]],#REF!,2,0)," " )</f>
        <v xml:space="preserve"> </v>
      </c>
    </row>
    <row r="125" spans="2:2" ht="15" customHeight="1">
      <c r="B125" s="109" t="str">
        <f>IFERROR(VLOOKUP(Tablo8[[#This Row],[Sütun1]],#REF!,2,0)," " )</f>
        <v xml:space="preserve"> </v>
      </c>
    </row>
    <row r="126" spans="2:2" ht="15" customHeight="1">
      <c r="B126" s="109" t="str">
        <f>IFERROR(VLOOKUP(Tablo8[[#This Row],[Sütun1]],#REF!,2,0)," " )</f>
        <v xml:space="preserve"> </v>
      </c>
    </row>
    <row r="127" spans="2:2" ht="15" customHeight="1">
      <c r="B127" s="109" t="str">
        <f>IFERROR(VLOOKUP(Tablo8[[#This Row],[Sütun1]],#REF!,2,0)," " )</f>
        <v xml:space="preserve"> </v>
      </c>
    </row>
    <row r="128" spans="2:2" ht="15" customHeight="1">
      <c r="B128" s="109" t="str">
        <f>IFERROR(VLOOKUP(Tablo8[[#This Row],[Sütun1]],#REF!,2,0)," " )</f>
        <v xml:space="preserve"> </v>
      </c>
    </row>
    <row r="129" spans="2:2" ht="15" customHeight="1">
      <c r="B129" s="109" t="str">
        <f>IFERROR(VLOOKUP(Tablo8[[#This Row],[Sütun1]],#REF!,2,0)," " )</f>
        <v xml:space="preserve"> </v>
      </c>
    </row>
    <row r="130" spans="2:2" ht="15" customHeight="1">
      <c r="B130" s="109" t="str">
        <f>IFERROR(VLOOKUP(Tablo8[[#This Row],[Sütun1]],#REF!,2,0)," " )</f>
        <v xml:space="preserve"> </v>
      </c>
    </row>
    <row r="131" spans="2:2" ht="15" customHeight="1">
      <c r="B131" s="109" t="str">
        <f>IFERROR(VLOOKUP(Tablo8[[#This Row],[Sütun1]],#REF!,2,0)," " )</f>
        <v xml:space="preserve"> </v>
      </c>
    </row>
    <row r="132" spans="2:2" ht="15" customHeight="1">
      <c r="B132" s="109" t="str">
        <f>IFERROR(VLOOKUP(Tablo8[[#This Row],[Sütun1]],#REF!,2,0)," " )</f>
        <v xml:space="preserve"> </v>
      </c>
    </row>
    <row r="133" spans="2:2" ht="15" customHeight="1">
      <c r="B133" s="109" t="str">
        <f>IFERROR(VLOOKUP(Tablo8[[#This Row],[Sütun1]],#REF!,2,0)," " )</f>
        <v xml:space="preserve"> </v>
      </c>
    </row>
    <row r="134" spans="2:2" ht="15" customHeight="1">
      <c r="B134" s="109" t="str">
        <f>IFERROR(VLOOKUP(Tablo8[[#This Row],[Sütun1]],#REF!,2,0)," " )</f>
        <v xml:space="preserve"> </v>
      </c>
    </row>
    <row r="135" spans="2:2" ht="15" customHeight="1">
      <c r="B135" s="109" t="str">
        <f>IFERROR(VLOOKUP(Tablo8[[#This Row],[Sütun1]],#REF!,2,0)," " )</f>
        <v xml:space="preserve"> </v>
      </c>
    </row>
    <row r="136" spans="2:2" ht="15" customHeight="1">
      <c r="B136" s="109" t="str">
        <f>IFERROR(VLOOKUP(Tablo8[[#This Row],[Sütun1]],#REF!,2,0)," " )</f>
        <v xml:space="preserve"> </v>
      </c>
    </row>
    <row r="137" spans="2:2">
      <c r="B137" s="109" t="str">
        <f>IFERROR(VLOOKUP(Tablo8[[#This Row],[Sütun1]],#REF!,2,0)," " )</f>
        <v xml:space="preserve"> </v>
      </c>
    </row>
    <row r="138" spans="2:2" ht="15" customHeight="1">
      <c r="B138" s="109" t="str">
        <f>IFERROR(VLOOKUP(Tablo8[[#This Row],[Sütun1]],#REF!,2,0)," " )</f>
        <v xml:space="preserve"> </v>
      </c>
    </row>
    <row r="139" spans="2:2" ht="15" customHeight="1">
      <c r="B139" s="109" t="str">
        <f>IFERROR(VLOOKUP(Tablo8[[#This Row],[Sütun1]],#REF!,2,0)," " )</f>
        <v xml:space="preserve"> </v>
      </c>
    </row>
    <row r="140" spans="2:2" ht="15" customHeight="1">
      <c r="B140" s="109" t="str">
        <f>IFERROR(VLOOKUP(Tablo8[[#This Row],[Sütun1]],#REF!,2,0)," " )</f>
        <v xml:space="preserve"> </v>
      </c>
    </row>
    <row r="141" spans="2:2">
      <c r="B141" s="109" t="str">
        <f>IFERROR(VLOOKUP(Tablo8[[#This Row],[Sütun1]],#REF!,2,0)," " )</f>
        <v xml:space="preserve"> </v>
      </c>
    </row>
    <row r="142" spans="2:2" ht="15" customHeight="1">
      <c r="B142" s="109" t="str">
        <f>IFERROR(VLOOKUP(Tablo8[[#This Row],[Sütun1]],#REF!,2,0)," " )</f>
        <v xml:space="preserve"> </v>
      </c>
    </row>
    <row r="143" spans="2:2" ht="15" customHeight="1">
      <c r="B143" s="109" t="str">
        <f>IFERROR(VLOOKUP(Tablo8[[#This Row],[Sütun1]],#REF!,2,0)," " )</f>
        <v xml:space="preserve"> </v>
      </c>
    </row>
    <row r="144" spans="2:2" ht="15" customHeight="1">
      <c r="B144" s="109" t="str">
        <f>IFERROR(VLOOKUP(Tablo8[[#This Row],[Sütun1]],#REF!,2,0)," " )</f>
        <v xml:space="preserve"> </v>
      </c>
    </row>
    <row r="145" spans="2:2" ht="15" customHeight="1">
      <c r="B145" s="109" t="str">
        <f>IFERROR(VLOOKUP(Tablo8[[#This Row],[Sütun1]],#REF!,2,0)," " )</f>
        <v xml:space="preserve"> </v>
      </c>
    </row>
    <row r="146" spans="2:2" ht="15" customHeight="1">
      <c r="B146" s="109" t="str">
        <f>IFERROR(VLOOKUP(Tablo8[[#This Row],[Sütun1]],#REF!,2,0)," " )</f>
        <v xml:space="preserve"> </v>
      </c>
    </row>
    <row r="147" spans="2:2" ht="15" customHeight="1">
      <c r="B147" s="109" t="str">
        <f>IFERROR(VLOOKUP(Tablo8[[#This Row],[Sütun1]],#REF!,2,0)," " )</f>
        <v xml:space="preserve"> </v>
      </c>
    </row>
    <row r="148" spans="2:2" ht="15" customHeight="1">
      <c r="B148" s="109" t="str">
        <f>IFERROR(VLOOKUP(Tablo8[[#This Row],[Sütun1]],#REF!,2,0)," " )</f>
        <v xml:space="preserve"> </v>
      </c>
    </row>
    <row r="149" spans="2:2" ht="15" customHeight="1">
      <c r="B149" s="109" t="str">
        <f>IFERROR(VLOOKUP(Tablo8[[#This Row],[Sütun1]],#REF!,2,0)," " )</f>
        <v xml:space="preserve"> </v>
      </c>
    </row>
    <row r="150" spans="2:2" ht="15" customHeight="1">
      <c r="B150" s="109" t="str">
        <f>IFERROR(VLOOKUP(Tablo8[[#This Row],[Sütun1]],#REF!,2,0)," " )</f>
        <v xml:space="preserve"> </v>
      </c>
    </row>
    <row r="151" spans="2:2" ht="15" customHeight="1">
      <c r="B151" s="109" t="str">
        <f>IFERROR(VLOOKUP(Tablo8[[#This Row],[Sütun1]],#REF!,2,0)," " )</f>
        <v xml:space="preserve"> </v>
      </c>
    </row>
    <row r="152" spans="2:2">
      <c r="B152" s="109" t="str">
        <f>IFERROR(VLOOKUP(Tablo8[[#This Row],[Sütun1]],#REF!,2,0)," " )</f>
        <v xml:space="preserve"> </v>
      </c>
    </row>
    <row r="153" spans="2:2" ht="15" customHeight="1">
      <c r="B153" s="109" t="str">
        <f>IFERROR(VLOOKUP(Tablo8[[#This Row],[Sütun1]],#REF!,2,0)," " )</f>
        <v xml:space="preserve"> </v>
      </c>
    </row>
    <row r="154" spans="2:2" ht="15" customHeight="1">
      <c r="B154" s="109" t="str">
        <f>IFERROR(VLOOKUP(Tablo8[[#This Row],[Sütun1]],#REF!,2,0)," " )</f>
        <v xml:space="preserve"> </v>
      </c>
    </row>
    <row r="155" spans="2:2" ht="15" customHeight="1">
      <c r="B155" s="109" t="str">
        <f>IFERROR(VLOOKUP(Tablo8[[#This Row],[Sütun1]],#REF!,2,0)," " )</f>
        <v xml:space="preserve"> </v>
      </c>
    </row>
    <row r="156" spans="2:2" ht="15" customHeight="1">
      <c r="B156" s="109" t="str">
        <f>IFERROR(VLOOKUP(Tablo8[[#This Row],[Sütun1]],#REF!,2,0)," " )</f>
        <v xml:space="preserve"> </v>
      </c>
    </row>
    <row r="157" spans="2:2" ht="15" customHeight="1">
      <c r="B157" s="109" t="str">
        <f>IFERROR(VLOOKUP(Tablo8[[#This Row],[Sütun1]],#REF!,2,0)," " )</f>
        <v xml:space="preserve"> </v>
      </c>
    </row>
    <row r="158" spans="2:2" ht="15" customHeight="1">
      <c r="B158" s="109" t="str">
        <f>IFERROR(VLOOKUP(Tablo8[[#This Row],[Sütun1]],#REF!,2,0)," " )</f>
        <v xml:space="preserve"> </v>
      </c>
    </row>
    <row r="159" spans="2:2" ht="15" customHeight="1">
      <c r="B159" s="109" t="str">
        <f>IFERROR(VLOOKUP(Tablo8[[#This Row],[Sütun1]],#REF!,2,0)," " )</f>
        <v xml:space="preserve"> </v>
      </c>
    </row>
    <row r="160" spans="2:2" ht="15" customHeight="1">
      <c r="B160" s="109" t="str">
        <f>IFERROR(VLOOKUP(Tablo8[[#This Row],[Sütun1]],#REF!,2,0)," " )</f>
        <v xml:space="preserve"> </v>
      </c>
    </row>
    <row r="161" spans="2:2" ht="15" customHeight="1">
      <c r="B161" s="109" t="str">
        <f>IFERROR(VLOOKUP(Tablo8[[#This Row],[Sütun1]],#REF!,2,0)," " )</f>
        <v xml:space="preserve"> </v>
      </c>
    </row>
    <row r="162" spans="2:2" ht="15" customHeight="1">
      <c r="B162" s="109" t="str">
        <f>IFERROR(VLOOKUP(Tablo8[[#This Row],[Sütun1]],#REF!,2,0)," " )</f>
        <v xml:space="preserve"> </v>
      </c>
    </row>
    <row r="163" spans="2:2" ht="15" customHeight="1">
      <c r="B163" s="109" t="str">
        <f>IFERROR(VLOOKUP(Tablo8[[#This Row],[Sütun1]],#REF!,2,0)," " )</f>
        <v xml:space="preserve"> </v>
      </c>
    </row>
    <row r="164" spans="2:2" ht="15" customHeight="1">
      <c r="B164" s="109" t="str">
        <f>IFERROR(VLOOKUP(Tablo8[[#This Row],[Sütun1]],#REF!,2,0)," " )</f>
        <v xml:space="preserve"> </v>
      </c>
    </row>
    <row r="165" spans="2:2" ht="15" customHeight="1">
      <c r="B165" s="109" t="str">
        <f>IFERROR(VLOOKUP(Tablo8[[#This Row],[Sütun1]],#REF!,2,0)," " )</f>
        <v xml:space="preserve"> </v>
      </c>
    </row>
    <row r="166" spans="2:2" ht="15" customHeight="1">
      <c r="B166" s="109" t="str">
        <f>IFERROR(VLOOKUP(Tablo8[[#This Row],[Sütun1]],#REF!,2,0)," " )</f>
        <v xml:space="preserve"> </v>
      </c>
    </row>
    <row r="167" spans="2:2" ht="15" customHeight="1">
      <c r="B167" s="109" t="str">
        <f>IFERROR(VLOOKUP(Tablo8[[#This Row],[Sütun1]],#REF!,2,0)," " )</f>
        <v xml:space="preserve"> </v>
      </c>
    </row>
    <row r="168" spans="2:2" ht="15" customHeight="1">
      <c r="B168" s="109" t="str">
        <f>IFERROR(VLOOKUP(Tablo8[[#This Row],[Sütun1]],#REF!,2,0)," " )</f>
        <v xml:space="preserve"> </v>
      </c>
    </row>
    <row r="169" spans="2:2" ht="15" customHeight="1">
      <c r="B169" s="109" t="str">
        <f>IFERROR(VLOOKUP(Tablo8[[#This Row],[Sütun1]],#REF!,2,0)," " )</f>
        <v xml:space="preserve"> </v>
      </c>
    </row>
    <row r="170" spans="2:2" ht="15" customHeight="1">
      <c r="B170" s="109" t="str">
        <f>IFERROR(VLOOKUP(Tablo8[[#This Row],[Sütun1]],#REF!,2,0)," " )</f>
        <v xml:space="preserve"> </v>
      </c>
    </row>
    <row r="171" spans="2:2" ht="15" customHeight="1">
      <c r="B171" s="109" t="str">
        <f>IFERROR(VLOOKUP(Tablo8[[#This Row],[Sütun1]],#REF!,2,0)," " )</f>
        <v xml:space="preserve"> </v>
      </c>
    </row>
    <row r="172" spans="2:2" ht="15" customHeight="1">
      <c r="B172" s="109" t="str">
        <f>IFERROR(VLOOKUP(Tablo8[[#This Row],[Sütun1]],#REF!,2,0)," " )</f>
        <v xml:space="preserve"> </v>
      </c>
    </row>
    <row r="173" spans="2:2" ht="15" customHeight="1">
      <c r="B173" s="109" t="str">
        <f>IFERROR(VLOOKUP(Tablo8[[#This Row],[Sütun1]],#REF!,2,0)," " )</f>
        <v xml:space="preserve"> </v>
      </c>
    </row>
    <row r="174" spans="2:2" ht="15" customHeight="1">
      <c r="B174" s="109" t="str">
        <f>IFERROR(VLOOKUP(Tablo8[[#This Row],[Sütun1]],#REF!,2,0)," " )</f>
        <v xml:space="preserve"> </v>
      </c>
    </row>
    <row r="175" spans="2:2" ht="15" customHeight="1">
      <c r="B175" s="109" t="str">
        <f>IFERROR(VLOOKUP(Tablo8[[#This Row],[Sütun1]],#REF!,2,0)," " )</f>
        <v xml:space="preserve"> </v>
      </c>
    </row>
    <row r="176" spans="2:2" ht="15" customHeight="1">
      <c r="B176" s="109" t="str">
        <f>IFERROR(VLOOKUP(Tablo8[[#This Row],[Sütun1]],#REF!,2,0)," " )</f>
        <v xml:space="preserve"> </v>
      </c>
    </row>
    <row r="177" spans="2:2" ht="15" customHeight="1">
      <c r="B177" s="109" t="str">
        <f>IFERROR(VLOOKUP(Tablo8[[#This Row],[Sütun1]],#REF!,2,0)," " )</f>
        <v xml:space="preserve"> </v>
      </c>
    </row>
    <row r="178" spans="2:2" ht="15" customHeight="1">
      <c r="B178" s="109" t="str">
        <f>IFERROR(VLOOKUP(Tablo8[[#This Row],[Sütun1]],#REF!,2,0)," " )</f>
        <v xml:space="preserve"> </v>
      </c>
    </row>
    <row r="179" spans="2:2" ht="15" customHeight="1">
      <c r="B179" s="109" t="str">
        <f>IFERROR(VLOOKUP(Tablo8[[#This Row],[Sütun1]],#REF!,2,0)," " )</f>
        <v xml:space="preserve"> </v>
      </c>
    </row>
    <row r="180" spans="2:2" ht="15" customHeight="1">
      <c r="B180" s="109" t="str">
        <f>IFERROR(VLOOKUP(Tablo8[[#This Row],[Sütun1]],#REF!,2,0)," " )</f>
        <v xml:space="preserve"> </v>
      </c>
    </row>
    <row r="181" spans="2:2" ht="15" customHeight="1">
      <c r="B181" s="109" t="str">
        <f>IFERROR(VLOOKUP(Tablo8[[#This Row],[Sütun1]],#REF!,2,0)," " )</f>
        <v xml:space="preserve"> </v>
      </c>
    </row>
    <row r="182" spans="2:2" ht="15" customHeight="1">
      <c r="B182" s="109" t="str">
        <f>IFERROR(VLOOKUP(Tablo8[[#This Row],[Sütun1]],#REF!,2,0)," " )</f>
        <v xml:space="preserve"> </v>
      </c>
    </row>
    <row r="183" spans="2:2" ht="15" customHeight="1">
      <c r="B183" s="109" t="str">
        <f>IFERROR(VLOOKUP(Tablo8[[#This Row],[Sütun1]],#REF!,2,0)," " )</f>
        <v xml:space="preserve"> </v>
      </c>
    </row>
    <row r="184" spans="2:2" ht="15" customHeight="1">
      <c r="B184" s="109" t="str">
        <f>IFERROR(VLOOKUP(Tablo8[[#This Row],[Sütun1]],#REF!,2,0)," " )</f>
        <v xml:space="preserve"> </v>
      </c>
    </row>
    <row r="185" spans="2:2" ht="15" customHeight="1">
      <c r="B185" s="109" t="str">
        <f>IFERROR(VLOOKUP(Tablo8[[#This Row],[Sütun1]],#REF!,2,0)," " )</f>
        <v xml:space="preserve"> </v>
      </c>
    </row>
    <row r="186" spans="2:2" ht="15" customHeight="1">
      <c r="B186" s="109" t="str">
        <f>IFERROR(VLOOKUP(Tablo8[[#This Row],[Sütun1]],#REF!,2,0)," " )</f>
        <v xml:space="preserve"> </v>
      </c>
    </row>
    <row r="187" spans="2:2" ht="15" customHeight="1">
      <c r="B187" s="109" t="str">
        <f>IFERROR(VLOOKUP(Tablo8[[#This Row],[Sütun1]],#REF!,2,0)," " )</f>
        <v xml:space="preserve"> </v>
      </c>
    </row>
    <row r="188" spans="2:2" ht="15" customHeight="1">
      <c r="B188" s="109" t="str">
        <f>IFERROR(VLOOKUP(Tablo8[[#This Row],[Sütun1]],#REF!,2,0)," " )</f>
        <v xml:space="preserve"> </v>
      </c>
    </row>
    <row r="189" spans="2:2" ht="15" customHeight="1">
      <c r="B189" s="109" t="str">
        <f>IFERROR(VLOOKUP(Tablo8[[#This Row],[Sütun1]],#REF!,2,0)," " )</f>
        <v xml:space="preserve"> </v>
      </c>
    </row>
    <row r="190" spans="2:2" ht="15" customHeight="1">
      <c r="B190" s="109" t="str">
        <f>IFERROR(VLOOKUP(Tablo8[[#This Row],[Sütun1]],#REF!,2,0)," " )</f>
        <v xml:space="preserve"> </v>
      </c>
    </row>
    <row r="191" spans="2:2" ht="15" customHeight="1">
      <c r="B191" s="109" t="str">
        <f>IFERROR(VLOOKUP(Tablo8[[#This Row],[Sütun1]],#REF!,2,0)," " )</f>
        <v xml:space="preserve"> </v>
      </c>
    </row>
    <row r="192" spans="2:2" ht="15" customHeight="1">
      <c r="B192" s="109" t="str">
        <f>IFERROR(VLOOKUP(Tablo8[[#This Row],[Sütun1]],#REF!,2,0)," " )</f>
        <v xml:space="preserve"> </v>
      </c>
    </row>
    <row r="193" spans="2:2" ht="15" customHeight="1">
      <c r="B193" s="109" t="str">
        <f>IFERROR(VLOOKUP(Tablo8[[#This Row],[Sütun1]],#REF!,2,0)," " )</f>
        <v xml:space="preserve"> </v>
      </c>
    </row>
    <row r="194" spans="2:2" ht="15" customHeight="1">
      <c r="B194" s="109" t="str">
        <f>IFERROR(VLOOKUP(Tablo8[[#This Row],[Sütun1]],#REF!,2,0)," " )</f>
        <v xml:space="preserve"> </v>
      </c>
    </row>
    <row r="195" spans="2:2" ht="15" customHeight="1">
      <c r="B195" s="109" t="str">
        <f>IFERROR(VLOOKUP(Tablo8[[#This Row],[Sütun1]],#REF!,2,0)," " )</f>
        <v xml:space="preserve"> </v>
      </c>
    </row>
    <row r="196" spans="2:2" ht="15" customHeight="1">
      <c r="B196" s="109" t="str">
        <f>IFERROR(VLOOKUP(Tablo8[[#This Row],[Sütun1]],#REF!,2,0)," " )</f>
        <v xml:space="preserve"> </v>
      </c>
    </row>
    <row r="197" spans="2:2" ht="15" customHeight="1">
      <c r="B197" s="109" t="str">
        <f>IFERROR(VLOOKUP(Tablo8[[#This Row],[Sütun1]],#REF!,2,0)," " )</f>
        <v xml:space="preserve"> </v>
      </c>
    </row>
    <row r="198" spans="2:2" ht="15" customHeight="1">
      <c r="B198" s="109" t="str">
        <f>IFERROR(VLOOKUP(Tablo8[[#This Row],[Sütun1]],#REF!,2,0)," " )</f>
        <v xml:space="preserve"> </v>
      </c>
    </row>
    <row r="199" spans="2:2" ht="15" customHeight="1">
      <c r="B199" s="109" t="str">
        <f>IFERROR(VLOOKUP(Tablo8[[#This Row],[Sütun1]],#REF!,2,0)," " )</f>
        <v xml:space="preserve"> </v>
      </c>
    </row>
    <row r="200" spans="2:2" ht="15" customHeight="1">
      <c r="B200" s="109" t="str">
        <f>IFERROR(VLOOKUP(Tablo8[[#This Row],[Sütun1]],#REF!,2,0)," " )</f>
        <v xml:space="preserve"> </v>
      </c>
    </row>
    <row r="201" spans="2:2" ht="15" customHeight="1">
      <c r="B201" s="109" t="str">
        <f>IFERROR(VLOOKUP(Tablo8[[#This Row],[Sütun1]],#REF!,2,0)," " )</f>
        <v xml:space="preserve"> </v>
      </c>
    </row>
    <row r="202" spans="2:2" ht="15" customHeight="1">
      <c r="B202" s="109" t="str">
        <f>IFERROR(VLOOKUP(Tablo8[[#This Row],[Sütun1]],#REF!,2,0)," " )</f>
        <v xml:space="preserve"> </v>
      </c>
    </row>
    <row r="203" spans="2:2">
      <c r="B203" s="109" t="str">
        <f>IFERROR(VLOOKUP(Tablo8[[#This Row],[Sütun1]],#REF!,2,0)," " )</f>
        <v xml:space="preserve"> </v>
      </c>
    </row>
    <row r="204" spans="2:2" ht="15" customHeight="1">
      <c r="B204" s="109" t="str">
        <f>IFERROR(VLOOKUP(Tablo8[[#This Row],[Sütun1]],#REF!,2,0)," " )</f>
        <v xml:space="preserve"> </v>
      </c>
    </row>
    <row r="205" spans="2:2" ht="15" customHeight="1">
      <c r="B205" s="109" t="str">
        <f>IFERROR(VLOOKUP(Tablo8[[#This Row],[Sütun1]],#REF!,2,0)," " )</f>
        <v xml:space="preserve"> </v>
      </c>
    </row>
    <row r="206" spans="2:2" ht="15" customHeight="1">
      <c r="B206" s="109" t="str">
        <f>IFERROR(VLOOKUP(Tablo8[[#This Row],[Sütun1]],#REF!,2,0)," " )</f>
        <v xml:space="preserve"> </v>
      </c>
    </row>
    <row r="207" spans="2:2" ht="15" customHeight="1">
      <c r="B207" s="109" t="str">
        <f>IFERROR(VLOOKUP(Tablo8[[#This Row],[Sütun1]],#REF!,2,0)," " )</f>
        <v xml:space="preserve"> </v>
      </c>
    </row>
    <row r="208" spans="2:2" ht="15" customHeight="1">
      <c r="B208" s="109" t="str">
        <f>IFERROR(VLOOKUP(Tablo8[[#This Row],[Sütun1]],#REF!,2,0)," " )</f>
        <v xml:space="preserve"> </v>
      </c>
    </row>
    <row r="209" spans="2:2">
      <c r="B209" s="109" t="str">
        <f>IFERROR(VLOOKUP(Tablo8[[#This Row],[Sütun1]],#REF!,2,0)," " )</f>
        <v xml:space="preserve"> </v>
      </c>
    </row>
    <row r="210" spans="2:2" ht="15" customHeight="1">
      <c r="B210" s="109" t="str">
        <f>IFERROR(VLOOKUP(Tablo8[[#This Row],[Sütun1]],#REF!,2,0)," " )</f>
        <v xml:space="preserve"> </v>
      </c>
    </row>
    <row r="211" spans="2:2" ht="15" customHeight="1">
      <c r="B211" s="109" t="str">
        <f>IFERROR(VLOOKUP(Tablo8[[#This Row],[Sütun1]],#REF!,2,0)," " )</f>
        <v xml:space="preserve"> </v>
      </c>
    </row>
    <row r="212" spans="2:2" ht="15" customHeight="1">
      <c r="B212" s="109" t="str">
        <f>IFERROR(VLOOKUP(Tablo8[[#This Row],[Sütun1]],#REF!,2,0)," " )</f>
        <v xml:space="preserve"> </v>
      </c>
    </row>
    <row r="213" spans="2:2" ht="15" customHeight="1">
      <c r="B213" s="109" t="str">
        <f>IFERROR(VLOOKUP(Tablo8[[#This Row],[Sütun1]],#REF!,2,0)," " )</f>
        <v xml:space="preserve"> </v>
      </c>
    </row>
    <row r="214" spans="2:2">
      <c r="B214" s="109" t="str">
        <f>IFERROR(VLOOKUP(Tablo8[[#This Row],[Sütun1]],#REF!,2,0)," " )</f>
        <v xml:space="preserve"> </v>
      </c>
    </row>
    <row r="215" spans="2:2" ht="15" customHeight="1">
      <c r="B215" s="109" t="str">
        <f>IFERROR(VLOOKUP(Tablo8[[#This Row],[Sütun1]],#REF!,2,0)," " )</f>
        <v xml:space="preserve"> </v>
      </c>
    </row>
    <row r="216" spans="2:2" ht="15" customHeight="1">
      <c r="B216" s="109" t="str">
        <f>IFERROR(VLOOKUP(Tablo8[[#This Row],[Sütun1]],#REF!,2,0)," " )</f>
        <v xml:space="preserve"> </v>
      </c>
    </row>
    <row r="217" spans="2:2" ht="15" customHeight="1">
      <c r="B217" s="109" t="str">
        <f>IFERROR(VLOOKUP(Tablo8[[#This Row],[Sütun1]],#REF!,2,0)," " )</f>
        <v xml:space="preserve"> </v>
      </c>
    </row>
    <row r="218" spans="2:2" ht="15" customHeight="1">
      <c r="B218" s="109" t="str">
        <f>IFERROR(VLOOKUP(Tablo8[[#This Row],[Sütun1]],#REF!,2,0)," " )</f>
        <v xml:space="preserve"> </v>
      </c>
    </row>
    <row r="219" spans="2:2" ht="15" customHeight="1">
      <c r="B219" s="109" t="str">
        <f>IFERROR(VLOOKUP(Tablo8[[#This Row],[Sütun1]],#REF!,2,0)," " )</f>
        <v xml:space="preserve"> </v>
      </c>
    </row>
    <row r="220" spans="2:2">
      <c r="B220" s="109" t="str">
        <f>IFERROR(VLOOKUP(Tablo8[[#This Row],[Sütun1]],#REF!,2,0)," " )</f>
        <v xml:space="preserve"> </v>
      </c>
    </row>
    <row r="221" spans="2:2" ht="15" customHeight="1">
      <c r="B221" s="109" t="str">
        <f>IFERROR(VLOOKUP(Tablo8[[#This Row],[Sütun1]],#REF!,2,0)," " )</f>
        <v xml:space="preserve"> </v>
      </c>
    </row>
    <row r="222" spans="2:2" ht="15" customHeight="1">
      <c r="B222" s="109" t="str">
        <f>IFERROR(VLOOKUP(Tablo8[[#This Row],[Sütun1]],#REF!,2,0)," " )</f>
        <v xml:space="preserve"> </v>
      </c>
    </row>
    <row r="223" spans="2:2" ht="15" customHeight="1">
      <c r="B223" s="109" t="str">
        <f>IFERROR(VLOOKUP(Tablo8[[#This Row],[Sütun1]],#REF!,2,0)," " )</f>
        <v xml:space="preserve"> </v>
      </c>
    </row>
    <row r="224" spans="2:2">
      <c r="B224" s="109" t="str">
        <f>IFERROR(VLOOKUP(Tablo8[[#This Row],[Sütun1]],#REF!,2,0)," " )</f>
        <v xml:space="preserve"> </v>
      </c>
    </row>
    <row r="225" spans="2:2" ht="15" customHeight="1">
      <c r="B225" s="109" t="str">
        <f>IFERROR(VLOOKUP(Tablo8[[#This Row],[Sütun1]],#REF!,2,0)," " )</f>
        <v xml:space="preserve"> </v>
      </c>
    </row>
    <row r="226" spans="2:2" ht="15" customHeight="1">
      <c r="B226" s="109" t="str">
        <f>IFERROR(VLOOKUP(Tablo8[[#This Row],[Sütun1]],#REF!,2,0)," " )</f>
        <v xml:space="preserve"> </v>
      </c>
    </row>
    <row r="227" spans="2:2" ht="15" customHeight="1">
      <c r="B227" s="109" t="str">
        <f>IFERROR(VLOOKUP(Tablo8[[#This Row],[Sütun1]],#REF!,2,0)," " )</f>
        <v xml:space="preserve"> </v>
      </c>
    </row>
    <row r="228" spans="2:2">
      <c r="B228" s="109" t="str">
        <f>IFERROR(VLOOKUP(Tablo8[[#This Row],[Sütun1]],#REF!,2,0)," " )</f>
        <v xml:space="preserve"> </v>
      </c>
    </row>
    <row r="229" spans="2:2" ht="15" customHeight="1">
      <c r="B229" s="109" t="str">
        <f>IFERROR(VLOOKUP(Tablo8[[#This Row],[Sütun1]],#REF!,2,0)," " )</f>
        <v xml:space="preserve"> </v>
      </c>
    </row>
    <row r="230" spans="2:2" ht="15" customHeight="1">
      <c r="B230" s="109" t="str">
        <f>IFERROR(VLOOKUP(Tablo8[[#This Row],[Sütun1]],#REF!,2,0)," " )</f>
        <v xml:space="preserve"> </v>
      </c>
    </row>
    <row r="231" spans="2:2" ht="15" customHeight="1">
      <c r="B231" s="109" t="str">
        <f>IFERROR(VLOOKUP(Tablo8[[#This Row],[Sütun1]],#REF!,2,0)," " )</f>
        <v xml:space="preserve"> </v>
      </c>
    </row>
    <row r="232" spans="2:2" ht="15" customHeight="1">
      <c r="B232" s="109" t="str">
        <f>IFERROR(VLOOKUP(Tablo8[[#This Row],[Sütun1]],#REF!,2,0)," " )</f>
        <v xml:space="preserve"> </v>
      </c>
    </row>
    <row r="233" spans="2:2" ht="15" customHeight="1">
      <c r="B233" s="109" t="str">
        <f>IFERROR(VLOOKUP(Tablo8[[#This Row],[Sütun1]],#REF!,2,0)," " )</f>
        <v xml:space="preserve"> </v>
      </c>
    </row>
    <row r="234" spans="2:2" ht="15" customHeight="1">
      <c r="B234" s="109" t="str">
        <f>IFERROR(VLOOKUP(Tablo8[[#This Row],[Sütun1]],#REF!,2,0)," " )</f>
        <v xml:space="preserve"> </v>
      </c>
    </row>
    <row r="235" spans="2:2" ht="15" customHeight="1">
      <c r="B235" s="109" t="str">
        <f>IFERROR(VLOOKUP(Tablo8[[#This Row],[Sütun1]],#REF!,2,0)," " )</f>
        <v xml:space="preserve"> </v>
      </c>
    </row>
    <row r="236" spans="2:2" ht="15" customHeight="1">
      <c r="B236" s="109" t="str">
        <f>IFERROR(VLOOKUP(Tablo8[[#This Row],[Sütun1]],#REF!,2,0)," " )</f>
        <v xml:space="preserve"> </v>
      </c>
    </row>
    <row r="237" spans="2:2" ht="15" customHeight="1">
      <c r="B237" s="109" t="str">
        <f>IFERROR(VLOOKUP(Tablo8[[#This Row],[Sütun1]],#REF!,2,0)," " )</f>
        <v xml:space="preserve"> </v>
      </c>
    </row>
    <row r="238" spans="2:2" ht="15" customHeight="1">
      <c r="B238" s="109" t="str">
        <f>IFERROR(VLOOKUP(Tablo8[[#This Row],[Sütun1]],#REF!,2,0)," " )</f>
        <v xml:space="preserve"> </v>
      </c>
    </row>
    <row r="239" spans="2:2" ht="15" customHeight="1">
      <c r="B239" s="109" t="str">
        <f>IFERROR(VLOOKUP(Tablo8[[#This Row],[Sütun1]],#REF!,2,0)," " )</f>
        <v xml:space="preserve"> </v>
      </c>
    </row>
    <row r="240" spans="2:2" ht="15" customHeight="1">
      <c r="B240" s="109" t="str">
        <f>IFERROR(VLOOKUP(Tablo8[[#This Row],[Sütun1]],#REF!,2,0)," " )</f>
        <v xml:space="preserve"> </v>
      </c>
    </row>
    <row r="241" spans="2:2" ht="15" customHeight="1">
      <c r="B241" s="109" t="str">
        <f>IFERROR(VLOOKUP(Tablo8[[#This Row],[Sütun1]],#REF!,2,0)," " )</f>
        <v xml:space="preserve"> </v>
      </c>
    </row>
    <row r="242" spans="2:2" ht="15" customHeight="1">
      <c r="B242" s="109" t="str">
        <f>IFERROR(VLOOKUP(Tablo8[[#This Row],[Sütun1]],#REF!,2,0)," " )</f>
        <v xml:space="preserve"> </v>
      </c>
    </row>
    <row r="243" spans="2:2" ht="15" customHeight="1">
      <c r="B243" s="109" t="str">
        <f>IFERROR(VLOOKUP(Tablo8[[#This Row],[Sütun1]],#REF!,2,0)," " )</f>
        <v xml:space="preserve"> </v>
      </c>
    </row>
    <row r="244" spans="2:2" ht="15" customHeight="1">
      <c r="B244" s="109" t="str">
        <f>IFERROR(VLOOKUP(Tablo8[[#This Row],[Sütun1]],#REF!,2,0)," " )</f>
        <v xml:space="preserve"> </v>
      </c>
    </row>
    <row r="245" spans="2:2" ht="15" customHeight="1">
      <c r="B245" s="109" t="str">
        <f>IFERROR(VLOOKUP(Tablo8[[#This Row],[Sütun1]],#REF!,2,0)," " )</f>
        <v xml:space="preserve"> </v>
      </c>
    </row>
    <row r="246" spans="2:2" ht="15" customHeight="1">
      <c r="B246" s="109" t="str">
        <f>IFERROR(VLOOKUP(Tablo8[[#This Row],[Sütun1]],#REF!,2,0)," " )</f>
        <v xml:space="preserve"> </v>
      </c>
    </row>
    <row r="247" spans="2:2" ht="15" customHeight="1">
      <c r="B247" s="109" t="str">
        <f>IFERROR(VLOOKUP(Tablo8[[#This Row],[Sütun1]],#REF!,2,0)," " )</f>
        <v xml:space="preserve"> </v>
      </c>
    </row>
    <row r="248" spans="2:2" ht="15" customHeight="1">
      <c r="B248" s="109" t="str">
        <f>IFERROR(VLOOKUP(Tablo8[[#This Row],[Sütun1]],#REF!,2,0)," " )</f>
        <v xml:space="preserve"> </v>
      </c>
    </row>
    <row r="249" spans="2:2" ht="15" customHeight="1">
      <c r="B249" s="109" t="str">
        <f>IFERROR(VLOOKUP(Tablo8[[#This Row],[Sütun1]],#REF!,2,0)," " )</f>
        <v xml:space="preserve"> </v>
      </c>
    </row>
    <row r="250" spans="2:2" ht="15" customHeight="1">
      <c r="B250" s="109" t="str">
        <f>IFERROR(VLOOKUP(Tablo8[[#This Row],[Sütun1]],#REF!,2,0)," " )</f>
        <v xml:space="preserve"> </v>
      </c>
    </row>
    <row r="251" spans="2:2" ht="15" customHeight="1">
      <c r="B251" s="109" t="str">
        <f>IFERROR(VLOOKUP(Tablo8[[#This Row],[Sütun1]],#REF!,2,0)," " )</f>
        <v xml:space="preserve"> </v>
      </c>
    </row>
    <row r="252" spans="2:2" ht="15" customHeight="1">
      <c r="B252" s="109" t="str">
        <f>IFERROR(VLOOKUP(Tablo8[[#This Row],[Sütun1]],#REF!,2,0)," " )</f>
        <v xml:space="preserve"> </v>
      </c>
    </row>
    <row r="253" spans="2:2" ht="15" customHeight="1">
      <c r="B253" s="109" t="str">
        <f>IFERROR(VLOOKUP(Tablo8[[#This Row],[Sütun1]],#REF!,2,0)," " )</f>
        <v xml:space="preserve"> </v>
      </c>
    </row>
    <row r="254" spans="2:2" ht="15" customHeight="1">
      <c r="B254" s="109" t="str">
        <f>IFERROR(VLOOKUP(Tablo8[[#This Row],[Sütun1]],#REF!,2,0)," " )</f>
        <v xml:space="preserve"> </v>
      </c>
    </row>
    <row r="255" spans="2:2" ht="15" customHeight="1">
      <c r="B255" s="109" t="str">
        <f>IFERROR(VLOOKUP(Tablo8[[#This Row],[Sütun1]],#REF!,2,0)," " )</f>
        <v xml:space="preserve"> </v>
      </c>
    </row>
    <row r="256" spans="2:2" ht="15" customHeight="1">
      <c r="B256" s="109" t="str">
        <f>IFERROR(VLOOKUP(Tablo8[[#This Row],[Sütun1]],#REF!,2,0)," " )</f>
        <v xml:space="preserve"> </v>
      </c>
    </row>
    <row r="257" spans="2:2" ht="15" customHeight="1">
      <c r="B257" s="109" t="str">
        <f>IFERROR(VLOOKUP(Tablo8[[#This Row],[Sütun1]],#REF!,2,0)," " )</f>
        <v xml:space="preserve"> </v>
      </c>
    </row>
    <row r="258" spans="2:2" ht="15" customHeight="1">
      <c r="B258" s="109" t="str">
        <f>IFERROR(VLOOKUP(Tablo8[[#This Row],[Sütun1]],#REF!,2,0)," " )</f>
        <v xml:space="preserve"> </v>
      </c>
    </row>
    <row r="259" spans="2:2" ht="15" customHeight="1">
      <c r="B259" s="109" t="str">
        <f>IFERROR(VLOOKUP(Tablo8[[#This Row],[Sütun1]],#REF!,2,0)," " )</f>
        <v xml:space="preserve"> </v>
      </c>
    </row>
    <row r="260" spans="2:2" ht="15" customHeight="1">
      <c r="B260" s="109" t="str">
        <f>IFERROR(VLOOKUP(Tablo8[[#This Row],[Sütun1]],#REF!,2,0)," " )</f>
        <v xml:space="preserve"> </v>
      </c>
    </row>
    <row r="261" spans="2:2" ht="15" customHeight="1">
      <c r="B261" s="109" t="str">
        <f>IFERROR(VLOOKUP(Tablo8[[#This Row],[Sütun1]],#REF!,2,0)," " )</f>
        <v xml:space="preserve"> </v>
      </c>
    </row>
    <row r="262" spans="2:2" ht="15" customHeight="1">
      <c r="B262" s="109" t="str">
        <f>IFERROR(VLOOKUP(Tablo8[[#This Row],[Sütun1]],#REF!,2,0)," " )</f>
        <v xml:space="preserve"> </v>
      </c>
    </row>
    <row r="263" spans="2:2" ht="15" customHeight="1">
      <c r="B263" s="109" t="str">
        <f>IFERROR(VLOOKUP(Tablo8[[#This Row],[Sütun1]],#REF!,2,0)," " )</f>
        <v xml:space="preserve"> </v>
      </c>
    </row>
    <row r="264" spans="2:2" ht="15" customHeight="1">
      <c r="B264" s="109" t="str">
        <f>IFERROR(VLOOKUP(Tablo8[[#This Row],[Sütun1]],#REF!,2,0)," " )</f>
        <v xml:space="preserve"> </v>
      </c>
    </row>
    <row r="265" spans="2:2" ht="15" customHeight="1">
      <c r="B265" s="109" t="str">
        <f>IFERROR(VLOOKUP(Tablo8[[#This Row],[Sütun1]],#REF!,2,0)," " )</f>
        <v xml:space="preserve"> </v>
      </c>
    </row>
    <row r="266" spans="2:2" ht="15" customHeight="1">
      <c r="B266" s="109" t="str">
        <f>IFERROR(VLOOKUP(Tablo8[[#This Row],[Sütun1]],#REF!,2,0)," " )</f>
        <v xml:space="preserve"> </v>
      </c>
    </row>
    <row r="267" spans="2:2" ht="15" customHeight="1">
      <c r="B267" s="109" t="str">
        <f>IFERROR(VLOOKUP(Tablo8[[#This Row],[Sütun1]],#REF!,2,0)," " )</f>
        <v xml:space="preserve"> </v>
      </c>
    </row>
    <row r="268" spans="2:2" ht="15" customHeight="1">
      <c r="B268" s="109" t="str">
        <f>IFERROR(VLOOKUP(Tablo8[[#This Row],[Sütun1]],#REF!,2,0)," " )</f>
        <v xml:space="preserve"> </v>
      </c>
    </row>
    <row r="269" spans="2:2" ht="15" customHeight="1">
      <c r="B269" s="109" t="str">
        <f>IFERROR(VLOOKUP(Tablo8[[#This Row],[Sütun1]],#REF!,2,0)," " )</f>
        <v xml:space="preserve"> </v>
      </c>
    </row>
    <row r="270" spans="2:2" ht="15" customHeight="1">
      <c r="B270" s="109" t="str">
        <f>IFERROR(VLOOKUP(Tablo8[[#This Row],[Sütun1]],#REF!,2,0)," " )</f>
        <v xml:space="preserve"> </v>
      </c>
    </row>
    <row r="271" spans="2:2" ht="15" customHeight="1">
      <c r="B271" s="109" t="str">
        <f>IFERROR(VLOOKUP(Tablo8[[#This Row],[Sütun1]],#REF!,2,0)," " )</f>
        <v xml:space="preserve"> </v>
      </c>
    </row>
    <row r="272" spans="2:2" ht="15" customHeight="1">
      <c r="B272" s="109" t="str">
        <f>IFERROR(VLOOKUP(Tablo8[[#This Row],[Sütun1]],#REF!,2,0)," " )</f>
        <v xml:space="preserve"> </v>
      </c>
    </row>
    <row r="273" spans="2:2" ht="15" customHeight="1">
      <c r="B273" s="109" t="str">
        <f>IFERROR(VLOOKUP(Tablo8[[#This Row],[Sütun1]],#REF!,2,0)," " )</f>
        <v xml:space="preserve"> </v>
      </c>
    </row>
    <row r="274" spans="2:2" ht="15" customHeight="1">
      <c r="B274" s="109" t="str">
        <f>IFERROR(VLOOKUP(Tablo8[[#This Row],[Sütun1]],#REF!,2,0)," " )</f>
        <v xml:space="preserve"> </v>
      </c>
    </row>
    <row r="275" spans="2:2" ht="15" customHeight="1">
      <c r="B275" s="109" t="str">
        <f>IFERROR(VLOOKUP(Tablo8[[#This Row],[Sütun1]],#REF!,2,0)," " )</f>
        <v xml:space="preserve"> </v>
      </c>
    </row>
    <row r="276" spans="2:2" ht="15" customHeight="1">
      <c r="B276" s="109" t="str">
        <f>IFERROR(VLOOKUP(Tablo8[[#This Row],[Sütun1]],#REF!,2,0)," " )</f>
        <v xml:space="preserve"> </v>
      </c>
    </row>
    <row r="277" spans="2:2" ht="15" customHeight="1">
      <c r="B277" s="109" t="str">
        <f>IFERROR(VLOOKUP(Tablo8[[#This Row],[Sütun1]],#REF!,2,0)," " )</f>
        <v xml:space="preserve"> </v>
      </c>
    </row>
    <row r="278" spans="2:2" ht="15" customHeight="1">
      <c r="B278" s="109" t="str">
        <f>IFERROR(VLOOKUP(Tablo8[[#This Row],[Sütun1]],#REF!,2,0)," " )</f>
        <v xml:space="preserve"> </v>
      </c>
    </row>
    <row r="279" spans="2:2" ht="15" customHeight="1">
      <c r="B279" s="109" t="str">
        <f>IFERROR(VLOOKUP(Tablo8[[#This Row],[Sütun1]],#REF!,2,0)," " )</f>
        <v xml:space="preserve"> </v>
      </c>
    </row>
    <row r="280" spans="2:2" ht="15" customHeight="1">
      <c r="B280" s="109" t="str">
        <f>IFERROR(VLOOKUP(Tablo8[[#This Row],[Sütun1]],#REF!,2,0)," " )</f>
        <v xml:space="preserve"> </v>
      </c>
    </row>
    <row r="281" spans="2:2" ht="15" customHeight="1">
      <c r="B281" s="109" t="str">
        <f>IFERROR(VLOOKUP(Tablo8[[#This Row],[Sütun1]],#REF!,2,0)," " )</f>
        <v xml:space="preserve"> </v>
      </c>
    </row>
    <row r="282" spans="2:2" ht="15" customHeight="1">
      <c r="B282" s="109" t="str">
        <f>IFERROR(VLOOKUP(Tablo8[[#This Row],[Sütun1]],#REF!,2,0)," " )</f>
        <v xml:space="preserve"> </v>
      </c>
    </row>
    <row r="283" spans="2:2" ht="15" customHeight="1">
      <c r="B283" s="109" t="str">
        <f>IFERROR(VLOOKUP(Tablo8[[#This Row],[Sütun1]],#REF!,2,0)," " )</f>
        <v xml:space="preserve"> </v>
      </c>
    </row>
    <row r="284" spans="2:2" ht="15" customHeight="1">
      <c r="B284" s="109" t="str">
        <f>IFERROR(VLOOKUP(Tablo8[[#This Row],[Sütun1]],#REF!,2,0)," " )</f>
        <v xml:space="preserve"> </v>
      </c>
    </row>
    <row r="285" spans="2:2" ht="15" customHeight="1">
      <c r="B285" s="109" t="str">
        <f>IFERROR(VLOOKUP(Tablo8[[#This Row],[Sütun1]],#REF!,2,0)," " )</f>
        <v xml:space="preserve"> </v>
      </c>
    </row>
    <row r="286" spans="2:2" ht="15" customHeight="1">
      <c r="B286" s="109" t="str">
        <f>IFERROR(VLOOKUP(Tablo8[[#This Row],[Sütun1]],#REF!,2,0)," " )</f>
        <v xml:space="preserve"> </v>
      </c>
    </row>
    <row r="287" spans="2:2" ht="15" customHeight="1">
      <c r="B287" s="109" t="str">
        <f>IFERROR(VLOOKUP(Tablo8[[#This Row],[Sütun1]],#REF!,2,0)," " )</f>
        <v xml:space="preserve"> </v>
      </c>
    </row>
    <row r="288" spans="2:2" ht="15" customHeight="1">
      <c r="B288" s="109" t="str">
        <f>IFERROR(VLOOKUP(Tablo8[[#This Row],[Sütun1]],#REF!,2,0)," " )</f>
        <v xml:space="preserve"> </v>
      </c>
    </row>
    <row r="289" spans="2:2" ht="15" customHeight="1">
      <c r="B289" s="109" t="str">
        <f>IFERROR(VLOOKUP(Tablo8[[#This Row],[Sütun1]],#REF!,2,0)," " )</f>
        <v xml:space="preserve"> </v>
      </c>
    </row>
    <row r="290" spans="2:2" ht="15" customHeight="1">
      <c r="B290" s="109" t="str">
        <f>IFERROR(VLOOKUP(Tablo8[[#This Row],[Sütun1]],#REF!,2,0)," " )</f>
        <v xml:space="preserve"> </v>
      </c>
    </row>
    <row r="291" spans="2:2" ht="15" customHeight="1">
      <c r="B291" s="109" t="str">
        <f>IFERROR(VLOOKUP(Tablo8[[#This Row],[Sütun1]],#REF!,2,0)," " )</f>
        <v xml:space="preserve"> </v>
      </c>
    </row>
    <row r="292" spans="2:2" ht="15" customHeight="1">
      <c r="B292" s="109" t="str">
        <f>IFERROR(VLOOKUP(Tablo8[[#This Row],[Sütun1]],#REF!,2,0)," " )</f>
        <v xml:space="preserve"> </v>
      </c>
    </row>
    <row r="293" spans="2:2" ht="15" customHeight="1">
      <c r="B293" s="109" t="str">
        <f>IFERROR(VLOOKUP(Tablo8[[#This Row],[Sütun1]],#REF!,2,0)," " )</f>
        <v xml:space="preserve"> </v>
      </c>
    </row>
    <row r="294" spans="2:2" ht="15" customHeight="1">
      <c r="B294" s="109" t="str">
        <f>IFERROR(VLOOKUP(Tablo8[[#This Row],[Sütun1]],#REF!,2,0)," " )</f>
        <v xml:space="preserve"> </v>
      </c>
    </row>
    <row r="295" spans="2:2" ht="15" customHeight="1">
      <c r="B295" s="109" t="str">
        <f>IFERROR(VLOOKUP(Tablo8[[#This Row],[Sütun1]],#REF!,2,0)," " )</f>
        <v xml:space="preserve"> </v>
      </c>
    </row>
    <row r="296" spans="2:2" ht="15" customHeight="1">
      <c r="B296" s="109" t="str">
        <f>IFERROR(VLOOKUP(Tablo8[[#This Row],[Sütun1]],#REF!,2,0)," " )</f>
        <v xml:space="preserve"> </v>
      </c>
    </row>
    <row r="297" spans="2:2" ht="15" customHeight="1">
      <c r="B297" s="109" t="str">
        <f>IFERROR(VLOOKUP(Tablo8[[#This Row],[Sütun1]],#REF!,2,0)," " )</f>
        <v xml:space="preserve"> </v>
      </c>
    </row>
    <row r="298" spans="2:2" ht="15" customHeight="1">
      <c r="B298" s="109" t="str">
        <f>IFERROR(VLOOKUP(Tablo8[[#This Row],[Sütun1]],#REF!,2,0)," " )</f>
        <v xml:space="preserve"> </v>
      </c>
    </row>
    <row r="299" spans="2:2" ht="15" customHeight="1">
      <c r="B299" s="109" t="str">
        <f>IFERROR(VLOOKUP(Tablo8[[#This Row],[Sütun1]],#REF!,2,0)," " )</f>
        <v xml:space="preserve"> </v>
      </c>
    </row>
    <row r="300" spans="2:2" ht="15" customHeight="1">
      <c r="B300" s="109" t="str">
        <f>IFERROR(VLOOKUP(Tablo8[[#This Row],[Sütun1]],#REF!,2,0)," " )</f>
        <v xml:space="preserve"> </v>
      </c>
    </row>
    <row r="301" spans="2:2" ht="15" customHeight="1">
      <c r="B301" s="109" t="str">
        <f>IFERROR(VLOOKUP(Tablo8[[#This Row],[Sütun1]],#REF!,2,0)," " )</f>
        <v xml:space="preserve"> </v>
      </c>
    </row>
    <row r="302" spans="2:2" ht="15" customHeight="1">
      <c r="B302" s="109" t="str">
        <f>IFERROR(VLOOKUP(Tablo8[[#This Row],[Sütun1]],#REF!,2,0)," " )</f>
        <v xml:space="preserve"> </v>
      </c>
    </row>
    <row r="303" spans="2:2" ht="15" customHeight="1">
      <c r="B303" s="109" t="str">
        <f>IFERROR(VLOOKUP(Tablo8[[#This Row],[Sütun1]],#REF!,2,0)," " )</f>
        <v xml:space="preserve"> </v>
      </c>
    </row>
    <row r="304" spans="2:2" ht="15" customHeight="1">
      <c r="B304" s="109" t="str">
        <f>IFERROR(VLOOKUP(Tablo8[[#This Row],[Sütun1]],#REF!,2,0)," " )</f>
        <v xml:space="preserve"> </v>
      </c>
    </row>
    <row r="305" spans="2:2" ht="15" customHeight="1">
      <c r="B305" s="109" t="str">
        <f>IFERROR(VLOOKUP(Tablo8[[#This Row],[Sütun1]],#REF!,2,0)," " )</f>
        <v xml:space="preserve"> </v>
      </c>
    </row>
    <row r="306" spans="2:2" ht="15" customHeight="1">
      <c r="B306" s="109" t="str">
        <f>IFERROR(VLOOKUP(Tablo8[[#This Row],[Sütun1]],#REF!,2,0)," " )</f>
        <v xml:space="preserve"> </v>
      </c>
    </row>
    <row r="307" spans="2:2" ht="15" customHeight="1">
      <c r="B307" s="109" t="str">
        <f>IFERROR(VLOOKUP(Tablo8[[#This Row],[Sütun1]],#REF!,2,0)," " )</f>
        <v xml:space="preserve"> </v>
      </c>
    </row>
    <row r="308" spans="2:2" ht="15" customHeight="1">
      <c r="B308" s="109" t="str">
        <f>IFERROR(VLOOKUP(Tablo8[[#This Row],[Sütun1]],#REF!,2,0)," " )</f>
        <v xml:space="preserve"> </v>
      </c>
    </row>
    <row r="309" spans="2:2" ht="15" customHeight="1">
      <c r="B309" s="109" t="str">
        <f>IFERROR(VLOOKUP(Tablo8[[#This Row],[Sütun1]],#REF!,2,0)," " )</f>
        <v xml:space="preserve"> </v>
      </c>
    </row>
    <row r="310" spans="2:2" ht="15" customHeight="1">
      <c r="B310" s="109" t="str">
        <f>IFERROR(VLOOKUP(Tablo8[[#This Row],[Sütun1]],#REF!,2,0)," " )</f>
        <v xml:space="preserve"> </v>
      </c>
    </row>
    <row r="311" spans="2:2" ht="15" customHeight="1">
      <c r="B311" s="109" t="str">
        <f>IFERROR(VLOOKUP(Tablo8[[#This Row],[Sütun1]],#REF!,2,0)," " )</f>
        <v xml:space="preserve"> </v>
      </c>
    </row>
    <row r="312" spans="2:2" ht="15" customHeight="1">
      <c r="B312" s="109" t="str">
        <f>IFERROR(VLOOKUP(Tablo8[[#This Row],[Sütun1]],#REF!,2,0)," " )</f>
        <v xml:space="preserve"> </v>
      </c>
    </row>
    <row r="313" spans="2:2" ht="15" customHeight="1">
      <c r="B313" s="109" t="str">
        <f>IFERROR(VLOOKUP(Tablo8[[#This Row],[Sütun1]],#REF!,2,0)," " )</f>
        <v xml:space="preserve"> </v>
      </c>
    </row>
    <row r="314" spans="2:2" ht="15" customHeight="1">
      <c r="B314" s="109" t="str">
        <f>IFERROR(VLOOKUP(Tablo8[[#This Row],[Sütun1]],#REF!,2,0)," " )</f>
        <v xml:space="preserve"> </v>
      </c>
    </row>
    <row r="315" spans="2:2" ht="15" customHeight="1">
      <c r="B315" s="109" t="str">
        <f>IFERROR(VLOOKUP(Tablo8[[#This Row],[Sütun1]],#REF!,2,0)," " )</f>
        <v xml:space="preserve"> </v>
      </c>
    </row>
    <row r="316" spans="2:2" ht="15" customHeight="1">
      <c r="B316" s="109" t="str">
        <f>IFERROR(VLOOKUP(Tablo8[[#This Row],[Sütun1]],#REF!,2,0)," " )</f>
        <v xml:space="preserve"> </v>
      </c>
    </row>
    <row r="317" spans="2:2" ht="15" customHeight="1">
      <c r="B317" s="109" t="str">
        <f>IFERROR(VLOOKUP(Tablo8[[#This Row],[Sütun1]],#REF!,2,0)," " )</f>
        <v xml:space="preserve"> </v>
      </c>
    </row>
    <row r="318" spans="2:2" ht="15" customHeight="1">
      <c r="B318" s="109" t="str">
        <f>IFERROR(VLOOKUP(Tablo8[[#This Row],[Sütun1]],#REF!,2,0)," " )</f>
        <v xml:space="preserve"> </v>
      </c>
    </row>
    <row r="319" spans="2:2" ht="15" customHeight="1">
      <c r="B319" s="109" t="str">
        <f>IFERROR(VLOOKUP(Tablo8[[#This Row],[Sütun1]],#REF!,2,0)," " )</f>
        <v xml:space="preserve"> </v>
      </c>
    </row>
    <row r="320" spans="2:2" ht="15" customHeight="1">
      <c r="B320" s="109" t="str">
        <f>IFERROR(VLOOKUP(Tablo8[[#This Row],[Sütun1]],#REF!,2,0)," " )</f>
        <v xml:space="preserve"> </v>
      </c>
    </row>
    <row r="321" spans="2:2" ht="15" customHeight="1">
      <c r="B321" s="109" t="str">
        <f>IFERROR(VLOOKUP(Tablo8[[#This Row],[Sütun1]],#REF!,2,0)," " )</f>
        <v xml:space="preserve"> </v>
      </c>
    </row>
    <row r="322" spans="2:2" ht="15" customHeight="1">
      <c r="B322" s="109" t="str">
        <f>IFERROR(VLOOKUP(Tablo8[[#This Row],[Sütun1]],#REF!,2,0)," " )</f>
        <v xml:space="preserve"> </v>
      </c>
    </row>
    <row r="323" spans="2:2" ht="15" customHeight="1">
      <c r="B323" s="109" t="str">
        <f>IFERROR(VLOOKUP(Tablo8[[#This Row],[Sütun1]],#REF!,2,0)," " )</f>
        <v xml:space="preserve"> </v>
      </c>
    </row>
    <row r="324" spans="2:2" ht="15" customHeight="1">
      <c r="B324" s="109" t="str">
        <f>IFERROR(VLOOKUP(Tablo8[[#This Row],[Sütun1]],#REF!,2,0)," " )</f>
        <v xml:space="preserve"> </v>
      </c>
    </row>
    <row r="325" spans="2:2" ht="15" customHeight="1">
      <c r="B325" s="109" t="str">
        <f>IFERROR(VLOOKUP(Tablo8[[#This Row],[Sütun1]],#REF!,2,0)," " )</f>
        <v xml:space="preserve"> </v>
      </c>
    </row>
    <row r="326" spans="2:2" ht="15" customHeight="1">
      <c r="B326" s="109" t="str">
        <f>IFERROR(VLOOKUP(Tablo8[[#This Row],[Sütun1]],#REF!,2,0)," " )</f>
        <v xml:space="preserve"> </v>
      </c>
    </row>
    <row r="327" spans="2:2" ht="15" customHeight="1">
      <c r="B327" s="109" t="str">
        <f>IFERROR(VLOOKUP(Tablo8[[#This Row],[Sütun1]],#REF!,2,0)," " )</f>
        <v xml:space="preserve"> </v>
      </c>
    </row>
    <row r="328" spans="2:2" ht="15" customHeight="1">
      <c r="B328" s="109" t="str">
        <f>IFERROR(VLOOKUP(Tablo8[[#This Row],[Sütun1]],#REF!,2,0)," " )</f>
        <v xml:space="preserve"> </v>
      </c>
    </row>
    <row r="329" spans="2:2" ht="15" customHeight="1">
      <c r="B329" s="109" t="str">
        <f>IFERROR(VLOOKUP(Tablo8[[#This Row],[Sütun1]],#REF!,2,0)," " )</f>
        <v xml:space="preserve"> </v>
      </c>
    </row>
    <row r="330" spans="2:2" ht="15" customHeight="1">
      <c r="B330" s="109" t="str">
        <f>IFERROR(VLOOKUP(Tablo8[[#This Row],[Sütun1]],#REF!,2,0)," " )</f>
        <v xml:space="preserve"> </v>
      </c>
    </row>
    <row r="331" spans="2:2" ht="15" customHeight="1">
      <c r="B331" s="109" t="str">
        <f>IFERROR(VLOOKUP(Tablo8[[#This Row],[Sütun1]],#REF!,2,0)," " )</f>
        <v xml:space="preserve"> </v>
      </c>
    </row>
    <row r="332" spans="2:2" ht="15" customHeight="1">
      <c r="B332" s="109" t="str">
        <f>IFERROR(VLOOKUP(Tablo8[[#This Row],[Sütun1]],#REF!,2,0)," " )</f>
        <v xml:space="preserve"> </v>
      </c>
    </row>
    <row r="333" spans="2:2" ht="15" customHeight="1">
      <c r="B333" s="109" t="str">
        <f>IFERROR(VLOOKUP(Tablo8[[#This Row],[Sütun1]],#REF!,2,0)," " )</f>
        <v xml:space="preserve"> </v>
      </c>
    </row>
    <row r="334" spans="2:2" ht="15" customHeight="1">
      <c r="B334" s="109" t="str">
        <f>IFERROR(VLOOKUP(Tablo8[[#This Row],[Sütun1]],#REF!,2,0)," " )</f>
        <v xml:space="preserve"> </v>
      </c>
    </row>
    <row r="335" spans="2:2" ht="15" customHeight="1">
      <c r="B335" s="109" t="str">
        <f>IFERROR(VLOOKUP(Tablo8[[#This Row],[Sütun1]],#REF!,2,0)," " )</f>
        <v xml:space="preserve"> </v>
      </c>
    </row>
    <row r="336" spans="2:2" ht="15" customHeight="1">
      <c r="B336" s="109" t="str">
        <f>IFERROR(VLOOKUP(Tablo8[[#This Row],[Sütun1]],#REF!,2,0)," " )</f>
        <v xml:space="preserve"> </v>
      </c>
    </row>
    <row r="337" spans="2:2" ht="15" customHeight="1">
      <c r="B337" s="109" t="str">
        <f>IFERROR(VLOOKUP(Tablo8[[#This Row],[Sütun1]],#REF!,2,0)," " )</f>
        <v xml:space="preserve"> </v>
      </c>
    </row>
    <row r="338" spans="2:2" ht="15" customHeight="1">
      <c r="B338" s="109" t="str">
        <f>IFERROR(VLOOKUP(Tablo8[[#This Row],[Sütun1]],#REF!,2,0)," " )</f>
        <v xml:space="preserve"> </v>
      </c>
    </row>
    <row r="339" spans="2:2" ht="15" customHeight="1">
      <c r="B339" s="109" t="str">
        <f>IFERROR(VLOOKUP(Tablo8[[#This Row],[Sütun1]],#REF!,2,0)," " )</f>
        <v xml:space="preserve"> </v>
      </c>
    </row>
    <row r="340" spans="2:2" ht="15" customHeight="1">
      <c r="B340" s="109" t="str">
        <f>IFERROR(VLOOKUP(Tablo8[[#This Row],[Sütun1]],#REF!,2,0)," " )</f>
        <v xml:space="preserve"> </v>
      </c>
    </row>
    <row r="341" spans="2:2" ht="15" customHeight="1">
      <c r="B341" s="109" t="str">
        <f>IFERROR(VLOOKUP(Tablo8[[#This Row],[Sütun1]],#REF!,2,0)," " )</f>
        <v xml:space="preserve"> </v>
      </c>
    </row>
    <row r="342" spans="2:2" ht="15" customHeight="1">
      <c r="B342" s="109" t="str">
        <f>IFERROR(VLOOKUP(Tablo8[[#This Row],[Sütun1]],#REF!,2,0)," " )</f>
        <v xml:space="preserve"> </v>
      </c>
    </row>
    <row r="343" spans="2:2" ht="15" customHeight="1">
      <c r="B343" s="109" t="str">
        <f>IFERROR(VLOOKUP(Tablo8[[#This Row],[Sütun1]],#REF!,2,0)," " )</f>
        <v xml:space="preserve"> </v>
      </c>
    </row>
    <row r="344" spans="2:2" ht="15" customHeight="1">
      <c r="B344" s="109" t="str">
        <f>IFERROR(VLOOKUP(Tablo8[[#This Row],[Sütun1]],#REF!,2,0)," " )</f>
        <v xml:space="preserve"> </v>
      </c>
    </row>
    <row r="345" spans="2:2" ht="15" customHeight="1">
      <c r="B345" s="109" t="str">
        <f>IFERROR(VLOOKUP(Tablo8[[#This Row],[Sütun1]],#REF!,2,0)," " )</f>
        <v xml:space="preserve"> </v>
      </c>
    </row>
    <row r="346" spans="2:2" ht="15" customHeight="1">
      <c r="B346" s="109" t="str">
        <f>IFERROR(VLOOKUP(Tablo8[[#This Row],[Sütun1]],#REF!,2,0)," " )</f>
        <v xml:space="preserve"> </v>
      </c>
    </row>
    <row r="347" spans="2:2" ht="15" customHeight="1">
      <c r="B347" s="109" t="str">
        <f>IFERROR(VLOOKUP(Tablo8[[#This Row],[Sütun1]],#REF!,2,0)," " )</f>
        <v xml:space="preserve"> </v>
      </c>
    </row>
    <row r="348" spans="2:2" ht="15" customHeight="1">
      <c r="B348" s="109" t="str">
        <f>IFERROR(VLOOKUP(Tablo8[[#This Row],[Sütun1]],#REF!,2,0)," " )</f>
        <v xml:space="preserve"> </v>
      </c>
    </row>
    <row r="349" spans="2:2" ht="15" customHeight="1">
      <c r="B349" s="109" t="str">
        <f>IFERROR(VLOOKUP(Tablo8[[#This Row],[Sütun1]],#REF!,2,0)," " )</f>
        <v xml:space="preserve"> </v>
      </c>
    </row>
    <row r="350" spans="2:2" ht="15" customHeight="1">
      <c r="B350" s="109" t="str">
        <f>IFERROR(VLOOKUP(Tablo8[[#This Row],[Sütun1]],#REF!,2,0)," " )</f>
        <v xml:space="preserve"> </v>
      </c>
    </row>
    <row r="351" spans="2:2" ht="15" customHeight="1">
      <c r="B351" s="109" t="str">
        <f>IFERROR(VLOOKUP(Tablo8[[#This Row],[Sütun1]],#REF!,2,0)," " )</f>
        <v xml:space="preserve"> </v>
      </c>
    </row>
    <row r="352" spans="2:2" ht="15" customHeight="1">
      <c r="B352" s="109" t="str">
        <f>IFERROR(VLOOKUP(Tablo8[[#This Row],[Sütun1]],#REF!,2,0)," " )</f>
        <v xml:space="preserve"> </v>
      </c>
    </row>
    <row r="353" spans="2:2" ht="15" customHeight="1">
      <c r="B353" s="109" t="str">
        <f>IFERROR(VLOOKUP(Tablo8[[#This Row],[Sütun1]],#REF!,2,0)," " )</f>
        <v xml:space="preserve"> </v>
      </c>
    </row>
    <row r="354" spans="2:2" ht="15" customHeight="1">
      <c r="B354" s="109" t="str">
        <f>IFERROR(VLOOKUP(Tablo8[[#This Row],[Sütun1]],#REF!,2,0)," " )</f>
        <v xml:space="preserve"> </v>
      </c>
    </row>
    <row r="355" spans="2:2" ht="15" customHeight="1">
      <c r="B355" s="109" t="str">
        <f>IFERROR(VLOOKUP(Tablo8[[#This Row],[Sütun1]],#REF!,2,0)," " )</f>
        <v xml:space="preserve"> </v>
      </c>
    </row>
    <row r="356" spans="2:2" ht="15" customHeight="1">
      <c r="B356" s="109" t="str">
        <f>IFERROR(VLOOKUP(Tablo8[[#This Row],[Sütun1]],#REF!,2,0)," " )</f>
        <v xml:space="preserve"> </v>
      </c>
    </row>
    <row r="357" spans="2:2" ht="15" customHeight="1">
      <c r="B357" s="109" t="str">
        <f>IFERROR(VLOOKUP(Tablo8[[#This Row],[Sütun1]],#REF!,2,0)," " )</f>
        <v xml:space="preserve"> </v>
      </c>
    </row>
    <row r="358" spans="2:2" ht="15" customHeight="1">
      <c r="B358" s="109" t="str">
        <f>IFERROR(VLOOKUP(Tablo8[[#This Row],[Sütun1]],#REF!,2,0)," " )</f>
        <v xml:space="preserve"> </v>
      </c>
    </row>
    <row r="359" spans="2:2" ht="15" customHeight="1">
      <c r="B359" s="109" t="str">
        <f>IFERROR(VLOOKUP(Tablo8[[#This Row],[Sütun1]],#REF!,2,0)," " )</f>
        <v xml:space="preserve"> </v>
      </c>
    </row>
    <row r="360" spans="2:2" ht="15" customHeight="1">
      <c r="B360" s="109" t="str">
        <f>IFERROR(VLOOKUP(Tablo8[[#This Row],[Sütun1]],#REF!,2,0)," " )</f>
        <v xml:space="preserve"> </v>
      </c>
    </row>
    <row r="361" spans="2:2" ht="15" customHeight="1">
      <c r="B361" s="109" t="str">
        <f>IFERROR(VLOOKUP(Tablo8[[#This Row],[Sütun1]],#REF!,2,0)," " )</f>
        <v xml:space="preserve"> </v>
      </c>
    </row>
    <row r="362" spans="2:2" ht="15" customHeight="1">
      <c r="B362" s="109" t="str">
        <f>IFERROR(VLOOKUP(Tablo8[[#This Row],[Sütun1]],#REF!,2,0)," " )</f>
        <v xml:space="preserve"> </v>
      </c>
    </row>
    <row r="363" spans="2:2" ht="15" customHeight="1">
      <c r="B363" s="109" t="str">
        <f>IFERROR(VLOOKUP(Tablo8[[#This Row],[Sütun1]],#REF!,2,0)," " )</f>
        <v xml:space="preserve"> </v>
      </c>
    </row>
    <row r="364" spans="2:2" ht="15" customHeight="1">
      <c r="B364" s="109" t="str">
        <f>IFERROR(VLOOKUP(Tablo8[[#This Row],[Sütun1]],#REF!,2,0)," " )</f>
        <v xml:space="preserve"> </v>
      </c>
    </row>
    <row r="365" spans="2:2" ht="15" customHeight="1">
      <c r="B365" s="109" t="str">
        <f>IFERROR(VLOOKUP(Tablo8[[#This Row],[Sütun1]],#REF!,2,0)," " )</f>
        <v xml:space="preserve"> </v>
      </c>
    </row>
    <row r="366" spans="2:2" ht="15" customHeight="1">
      <c r="B366" s="109" t="str">
        <f>IFERROR(VLOOKUP(Tablo8[[#This Row],[Sütun1]],#REF!,2,0)," " )</f>
        <v xml:space="preserve"> </v>
      </c>
    </row>
    <row r="367" spans="2:2" ht="15" customHeight="1">
      <c r="B367" s="109" t="str">
        <f>IFERROR(VLOOKUP(Tablo8[[#This Row],[Sütun1]],#REF!,2,0)," " )</f>
        <v xml:space="preserve"> </v>
      </c>
    </row>
    <row r="368" spans="2:2" ht="15" customHeight="1">
      <c r="B368" s="109" t="str">
        <f>IFERROR(VLOOKUP(Tablo8[[#This Row],[Sütun1]],#REF!,2,0)," " )</f>
        <v xml:space="preserve"> </v>
      </c>
    </row>
    <row r="369" spans="2:2" ht="15" customHeight="1">
      <c r="B369" s="109" t="str">
        <f>IFERROR(VLOOKUP(Tablo8[[#This Row],[Sütun1]],#REF!,2,0)," " )</f>
        <v xml:space="preserve"> </v>
      </c>
    </row>
    <row r="370" spans="2:2" ht="15" customHeight="1">
      <c r="B370" s="109" t="str">
        <f>IFERROR(VLOOKUP(Tablo8[[#This Row],[Sütun1]],#REF!,2,0)," " )</f>
        <v xml:space="preserve"> </v>
      </c>
    </row>
    <row r="371" spans="2:2" ht="15" customHeight="1">
      <c r="B371" s="109" t="str">
        <f>IFERROR(VLOOKUP(Tablo8[[#This Row],[Sütun1]],#REF!,2,0)," " )</f>
        <v xml:space="preserve"> </v>
      </c>
    </row>
    <row r="372" spans="2:2" ht="15" customHeight="1">
      <c r="B372" s="109" t="str">
        <f>IFERROR(VLOOKUP(Tablo8[[#This Row],[Sütun1]],#REF!,2,0)," " )</f>
        <v xml:space="preserve"> </v>
      </c>
    </row>
    <row r="373" spans="2:2" ht="15" customHeight="1">
      <c r="B373" s="109" t="str">
        <f>IFERROR(VLOOKUP(Tablo8[[#This Row],[Sütun1]],#REF!,2,0)," " )</f>
        <v xml:space="preserve"> </v>
      </c>
    </row>
    <row r="374" spans="2:2" ht="15" customHeight="1">
      <c r="B374" s="109" t="str">
        <f>IFERROR(VLOOKUP(Tablo8[[#This Row],[Sütun1]],#REF!,2,0)," " )</f>
        <v xml:space="preserve"> </v>
      </c>
    </row>
    <row r="375" spans="2:2" ht="15" customHeight="1">
      <c r="B375" s="109" t="str">
        <f>IFERROR(VLOOKUP(Tablo8[[#This Row],[Sütun1]],#REF!,2,0)," " )</f>
        <v xml:space="preserve"> </v>
      </c>
    </row>
    <row r="376" spans="2:2" ht="15" customHeight="1">
      <c r="B376" s="109" t="str">
        <f>IFERROR(VLOOKUP(Tablo8[[#This Row],[Sütun1]],#REF!,2,0)," " )</f>
        <v xml:space="preserve"> </v>
      </c>
    </row>
    <row r="377" spans="2:2" ht="15" customHeight="1">
      <c r="B377" s="109" t="str">
        <f>IFERROR(VLOOKUP(Tablo8[[#This Row],[Sütun1]],#REF!,2,0)," " )</f>
        <v xml:space="preserve"> </v>
      </c>
    </row>
    <row r="378" spans="2:2" ht="15" customHeight="1">
      <c r="B378" s="109" t="str">
        <f>IFERROR(VLOOKUP(Tablo8[[#This Row],[Sütun1]],#REF!,2,0)," " )</f>
        <v xml:space="preserve"> </v>
      </c>
    </row>
    <row r="379" spans="2:2" ht="15" customHeight="1">
      <c r="B379" s="109" t="str">
        <f>IFERROR(VLOOKUP(Tablo8[[#This Row],[Sütun1]],#REF!,2,0)," " )</f>
        <v xml:space="preserve"> </v>
      </c>
    </row>
    <row r="380" spans="2:2" ht="15" customHeight="1">
      <c r="B380" s="109" t="str">
        <f>IFERROR(VLOOKUP(Tablo8[[#This Row],[Sütun1]],#REF!,2,0)," " )</f>
        <v xml:space="preserve"> </v>
      </c>
    </row>
    <row r="381" spans="2:2" ht="15" customHeight="1">
      <c r="B381" s="109" t="str">
        <f>IFERROR(VLOOKUP(Tablo8[[#This Row],[Sütun1]],#REF!,2,0)," " )</f>
        <v xml:space="preserve"> </v>
      </c>
    </row>
    <row r="382" spans="2:2" ht="15" customHeight="1">
      <c r="B382" s="109" t="str">
        <f>IFERROR(VLOOKUP(Tablo8[[#This Row],[Sütun1]],#REF!,2,0)," " )</f>
        <v xml:space="preserve"> </v>
      </c>
    </row>
    <row r="383" spans="2:2" ht="15" customHeight="1">
      <c r="B383" s="109" t="str">
        <f>IFERROR(VLOOKUP(Tablo8[[#This Row],[Sütun1]],#REF!,2,0)," " )</f>
        <v xml:space="preserve"> </v>
      </c>
    </row>
    <row r="384" spans="2:2" ht="15" customHeight="1">
      <c r="B384" s="109" t="str">
        <f>IFERROR(VLOOKUP(Tablo8[[#This Row],[Sütun1]],#REF!,2,0)," " )</f>
        <v xml:space="preserve"> </v>
      </c>
    </row>
    <row r="385" spans="2:2" ht="15" customHeight="1">
      <c r="B385" s="109" t="str">
        <f>IFERROR(VLOOKUP(Tablo8[[#This Row],[Sütun1]],#REF!,2,0)," " )</f>
        <v xml:space="preserve"> </v>
      </c>
    </row>
    <row r="386" spans="2:2" ht="15" customHeight="1">
      <c r="B386" s="109" t="str">
        <f>IFERROR(VLOOKUP(Tablo8[[#This Row],[Sütun1]],#REF!,2,0)," " )</f>
        <v xml:space="preserve"> </v>
      </c>
    </row>
    <row r="387" spans="2:2" ht="15" customHeight="1">
      <c r="B387" s="109" t="str">
        <f>IFERROR(VLOOKUP(Tablo8[[#This Row],[Sütun1]],#REF!,2,0)," " )</f>
        <v xml:space="preserve"> </v>
      </c>
    </row>
    <row r="388" spans="2:2" ht="15" customHeight="1">
      <c r="B388" s="109" t="str">
        <f>IFERROR(VLOOKUP(Tablo8[[#This Row],[Sütun1]],#REF!,2,0)," " )</f>
        <v xml:space="preserve"> </v>
      </c>
    </row>
    <row r="389" spans="2:2" ht="15" customHeight="1">
      <c r="B389" s="109" t="str">
        <f>IFERROR(VLOOKUP(Tablo8[[#This Row],[Sütun1]],#REF!,2,0)," " )</f>
        <v xml:space="preserve"> </v>
      </c>
    </row>
    <row r="390" spans="2:2" ht="15" customHeight="1">
      <c r="B390" s="109" t="str">
        <f>IFERROR(VLOOKUP(Tablo8[[#This Row],[Sütun1]],#REF!,2,0)," " )</f>
        <v xml:space="preserve"> </v>
      </c>
    </row>
    <row r="391" spans="2:2" ht="15" customHeight="1">
      <c r="B391" s="109" t="str">
        <f>IFERROR(VLOOKUP(Tablo8[[#This Row],[Sütun1]],#REF!,2,0)," " )</f>
        <v xml:space="preserve"> </v>
      </c>
    </row>
    <row r="392" spans="2:2" ht="15" customHeight="1">
      <c r="B392" s="109" t="str">
        <f>IFERROR(VLOOKUP(Tablo8[[#This Row],[Sütun1]],#REF!,2,0)," " )</f>
        <v xml:space="preserve"> </v>
      </c>
    </row>
    <row r="393" spans="2:2" ht="15" customHeight="1">
      <c r="B393" s="109" t="str">
        <f>IFERROR(VLOOKUP(Tablo8[[#This Row],[Sütun1]],#REF!,2,0)," " )</f>
        <v xml:space="preserve"> </v>
      </c>
    </row>
    <row r="394" spans="2:2" ht="15" customHeight="1">
      <c r="B394" s="109" t="str">
        <f>IFERROR(VLOOKUP(Tablo8[[#This Row],[Sütun1]],#REF!,2,0)," " )</f>
        <v xml:space="preserve"> </v>
      </c>
    </row>
    <row r="395" spans="2:2" ht="15" customHeight="1">
      <c r="B395" s="109" t="str">
        <f>IFERROR(VLOOKUP(Tablo8[[#This Row],[Sütun1]],#REF!,2,0)," " )</f>
        <v xml:space="preserve"> </v>
      </c>
    </row>
    <row r="396" spans="2:2" ht="15" customHeight="1">
      <c r="B396" s="109" t="str">
        <f>IFERROR(VLOOKUP(Tablo8[[#This Row],[Sütun1]],#REF!,2,0)," " )</f>
        <v xml:space="preserve"> </v>
      </c>
    </row>
    <row r="397" spans="2:2" ht="15" customHeight="1">
      <c r="B397" s="109" t="str">
        <f>IFERROR(VLOOKUP(Tablo8[[#This Row],[Sütun1]],#REF!,2,0)," " )</f>
        <v xml:space="preserve"> </v>
      </c>
    </row>
    <row r="398" spans="2:2" ht="15" customHeight="1">
      <c r="B398" s="109" t="str">
        <f>IFERROR(VLOOKUP(Tablo8[[#This Row],[Sütun1]],#REF!,2,0)," " )</f>
        <v xml:space="preserve"> </v>
      </c>
    </row>
    <row r="399" spans="2:2" ht="15" customHeight="1">
      <c r="B399" s="109" t="str">
        <f>IFERROR(VLOOKUP(Tablo8[[#This Row],[Sütun1]],#REF!,2,0)," " )</f>
        <v xml:space="preserve"> </v>
      </c>
    </row>
    <row r="400" spans="2:2" ht="15" customHeight="1">
      <c r="B400" s="109" t="str">
        <f>IFERROR(VLOOKUP(Tablo8[[#This Row],[Sütun1]],#REF!,2,0)," " )</f>
        <v xml:space="preserve"> </v>
      </c>
    </row>
    <row r="401" spans="2:2" ht="15" customHeight="1">
      <c r="B401" s="109" t="str">
        <f>IFERROR(VLOOKUP(Tablo8[[#This Row],[Sütun1]],#REF!,2,0)," " )</f>
        <v xml:space="preserve"> </v>
      </c>
    </row>
    <row r="402" spans="2:2" ht="15" customHeight="1">
      <c r="B402" s="109" t="str">
        <f>IFERROR(VLOOKUP(Tablo8[[#This Row],[Sütun1]],#REF!,2,0)," " )</f>
        <v xml:space="preserve"> </v>
      </c>
    </row>
    <row r="403" spans="2:2" ht="15" customHeight="1">
      <c r="B403" s="109" t="str">
        <f>IFERROR(VLOOKUP(Tablo8[[#This Row],[Sütun1]],#REF!,2,0)," " )</f>
        <v xml:space="preserve"> </v>
      </c>
    </row>
    <row r="404" spans="2:2" ht="15" customHeight="1">
      <c r="B404" s="109" t="str">
        <f>IFERROR(VLOOKUP(Tablo8[[#This Row],[Sütun1]],#REF!,2,0)," " )</f>
        <v xml:space="preserve"> </v>
      </c>
    </row>
    <row r="405" spans="2:2" ht="15" customHeight="1">
      <c r="B405" s="109" t="str">
        <f>IFERROR(VLOOKUP(Tablo8[[#This Row],[Sütun1]],#REF!,2,0)," " )</f>
        <v xml:space="preserve"> </v>
      </c>
    </row>
    <row r="406" spans="2:2" ht="15" customHeight="1">
      <c r="B406" s="109" t="str">
        <f>IFERROR(VLOOKUP(Tablo8[[#This Row],[Sütun1]],#REF!,2,0)," " )</f>
        <v xml:space="preserve"> </v>
      </c>
    </row>
    <row r="407" spans="2:2" ht="15" customHeight="1">
      <c r="B407" s="109" t="str">
        <f>IFERROR(VLOOKUP(Tablo8[[#This Row],[Sütun1]],#REF!,2,0)," " )</f>
        <v xml:space="preserve"> </v>
      </c>
    </row>
    <row r="408" spans="2:2" ht="15" customHeight="1">
      <c r="B408" s="109" t="str">
        <f>IFERROR(VLOOKUP(Tablo8[[#This Row],[Sütun1]],#REF!,2,0)," " )</f>
        <v xml:space="preserve"> </v>
      </c>
    </row>
    <row r="409" spans="2:2" ht="15" customHeight="1">
      <c r="B409" s="109" t="str">
        <f>IFERROR(VLOOKUP(Tablo8[[#This Row],[Sütun1]],#REF!,2,0)," " )</f>
        <v xml:space="preserve"> </v>
      </c>
    </row>
    <row r="410" spans="2:2" ht="15" customHeight="1">
      <c r="B410" s="109" t="str">
        <f>IFERROR(VLOOKUP(Tablo8[[#This Row],[Sütun1]],#REF!,2,0)," " )</f>
        <v xml:space="preserve"> </v>
      </c>
    </row>
    <row r="411" spans="2:2" ht="15" customHeight="1">
      <c r="B411" s="109" t="str">
        <f>IFERROR(VLOOKUP(Tablo8[[#This Row],[Sütun1]],#REF!,2,0)," " )</f>
        <v xml:space="preserve"> </v>
      </c>
    </row>
    <row r="412" spans="2:2" ht="15" customHeight="1">
      <c r="B412" s="109" t="str">
        <f>IFERROR(VLOOKUP(Tablo8[[#This Row],[Sütun1]],#REF!,2,0)," " )</f>
        <v xml:space="preserve"> </v>
      </c>
    </row>
    <row r="413" spans="2:2" ht="15" customHeight="1">
      <c r="B413" s="109" t="str">
        <f>IFERROR(VLOOKUP(Tablo8[[#This Row],[Sütun1]],#REF!,2,0)," " )</f>
        <v xml:space="preserve"> </v>
      </c>
    </row>
    <row r="414" spans="2:2" ht="15" customHeight="1">
      <c r="B414" s="109" t="str">
        <f>IFERROR(VLOOKUP(Tablo8[[#This Row],[Sütun1]],#REF!,2,0)," " )</f>
        <v xml:space="preserve"> </v>
      </c>
    </row>
    <row r="415" spans="2:2" ht="15" customHeight="1">
      <c r="B415" s="109" t="str">
        <f>IFERROR(VLOOKUP(Tablo8[[#This Row],[Sütun1]],#REF!,2,0)," " )</f>
        <v xml:space="preserve"> </v>
      </c>
    </row>
    <row r="416" spans="2:2" ht="15" customHeight="1">
      <c r="B416" s="109" t="str">
        <f>IFERROR(VLOOKUP(Tablo8[[#This Row],[Sütun1]],#REF!,2,0)," " )</f>
        <v xml:space="preserve"> </v>
      </c>
    </row>
    <row r="417" spans="2:2" ht="15" customHeight="1">
      <c r="B417" s="109" t="str">
        <f>IFERROR(VLOOKUP(Tablo8[[#This Row],[Sütun1]],#REF!,2,0)," " )</f>
        <v xml:space="preserve"> </v>
      </c>
    </row>
    <row r="418" spans="2:2" ht="15" customHeight="1">
      <c r="B418" s="109" t="str">
        <f>IFERROR(VLOOKUP(Tablo8[[#This Row],[Sütun1]],#REF!,2,0)," " )</f>
        <v xml:space="preserve"> </v>
      </c>
    </row>
    <row r="419" spans="2:2" ht="15" customHeight="1">
      <c r="B419" s="109" t="str">
        <f>IFERROR(VLOOKUP(Tablo8[[#This Row],[Sütun1]],#REF!,2,0)," " )</f>
        <v xml:space="preserve"> </v>
      </c>
    </row>
    <row r="420" spans="2:2" ht="15" customHeight="1">
      <c r="B420" s="109" t="str">
        <f>IFERROR(VLOOKUP(Tablo8[[#This Row],[Sütun1]],#REF!,2,0)," " )</f>
        <v xml:space="preserve"> </v>
      </c>
    </row>
    <row r="421" spans="2:2" ht="15" customHeight="1">
      <c r="B421" s="109" t="str">
        <f>IFERROR(VLOOKUP(Tablo8[[#This Row],[Sütun1]],#REF!,2,0)," " )</f>
        <v xml:space="preserve"> </v>
      </c>
    </row>
    <row r="422" spans="2:2" ht="15" customHeight="1">
      <c r="B422" s="109" t="str">
        <f>IFERROR(VLOOKUP(Tablo8[[#This Row],[Sütun1]],#REF!,2,0)," " )</f>
        <v xml:space="preserve"> </v>
      </c>
    </row>
    <row r="423" spans="2:2" ht="15" customHeight="1">
      <c r="B423" s="109" t="str">
        <f>IFERROR(VLOOKUP(Tablo8[[#This Row],[Sütun1]],#REF!,2,0)," " )</f>
        <v xml:space="preserve"> </v>
      </c>
    </row>
    <row r="424" spans="2:2" ht="15" customHeight="1">
      <c r="B424" s="109" t="str">
        <f>IFERROR(VLOOKUP(Tablo8[[#This Row],[Sütun1]],#REF!,2,0)," " )</f>
        <v xml:space="preserve"> </v>
      </c>
    </row>
    <row r="425" spans="2:2" ht="15" customHeight="1">
      <c r="B425" s="109" t="str">
        <f>IFERROR(VLOOKUP(Tablo8[[#This Row],[Sütun1]],#REF!,2,0)," " )</f>
        <v xml:space="preserve"> </v>
      </c>
    </row>
    <row r="426" spans="2:2" ht="15" customHeight="1">
      <c r="B426" s="109" t="str">
        <f>IFERROR(VLOOKUP(Tablo8[[#This Row],[Sütun1]],#REF!,2,0)," " )</f>
        <v xml:space="preserve"> </v>
      </c>
    </row>
    <row r="427" spans="2:2" ht="15" customHeight="1">
      <c r="B427" s="109" t="str">
        <f>IFERROR(VLOOKUP(Tablo8[[#This Row],[Sütun1]],#REF!,2,0)," " )</f>
        <v xml:space="preserve"> </v>
      </c>
    </row>
    <row r="428" spans="2:2" ht="15" customHeight="1">
      <c r="B428" s="109" t="str">
        <f>IFERROR(VLOOKUP(Tablo8[[#This Row],[Sütun1]],#REF!,2,0)," " )</f>
        <v xml:space="preserve"> </v>
      </c>
    </row>
    <row r="429" spans="2:2" ht="15" customHeight="1">
      <c r="B429" s="109" t="str">
        <f>IFERROR(VLOOKUP(Tablo8[[#This Row],[Sütun1]],#REF!,2,0)," " )</f>
        <v xml:space="preserve"> </v>
      </c>
    </row>
    <row r="430" spans="2:2" ht="15" customHeight="1">
      <c r="B430" s="109" t="str">
        <f>IFERROR(VLOOKUP(Tablo8[[#This Row],[Sütun1]],#REF!,2,0)," " )</f>
        <v xml:space="preserve"> </v>
      </c>
    </row>
    <row r="431" spans="2:2" ht="15" customHeight="1">
      <c r="B431" s="109" t="str">
        <f>IFERROR(VLOOKUP(Tablo8[[#This Row],[Sütun1]],#REF!,2,0)," " )</f>
        <v xml:space="preserve"> </v>
      </c>
    </row>
    <row r="432" spans="2:2" ht="15" customHeight="1">
      <c r="B432" s="109" t="str">
        <f>IFERROR(VLOOKUP(Tablo8[[#This Row],[Sütun1]],#REF!,2,0)," " )</f>
        <v xml:space="preserve"> </v>
      </c>
    </row>
    <row r="433" spans="2:2" ht="15" customHeight="1">
      <c r="B433" s="109" t="str">
        <f>IFERROR(VLOOKUP(Tablo8[[#This Row],[Sütun1]],#REF!,2,0)," " )</f>
        <v xml:space="preserve"> </v>
      </c>
    </row>
    <row r="434" spans="2:2" ht="15" customHeight="1">
      <c r="B434" s="109" t="str">
        <f>IFERROR(VLOOKUP(Tablo8[[#This Row],[Sütun1]],#REF!,2,0)," " )</f>
        <v xml:space="preserve"> </v>
      </c>
    </row>
    <row r="435" spans="2:2" ht="15" customHeight="1">
      <c r="B435" s="109" t="str">
        <f>IFERROR(VLOOKUP(Tablo8[[#This Row],[Sütun1]],#REF!,2,0)," " )</f>
        <v xml:space="preserve"> </v>
      </c>
    </row>
    <row r="436" spans="2:2" ht="15" customHeight="1">
      <c r="B436" s="109" t="str">
        <f>IFERROR(VLOOKUP(Tablo8[[#This Row],[Sütun1]],#REF!,2,0)," " )</f>
        <v xml:space="preserve"> </v>
      </c>
    </row>
    <row r="437" spans="2:2" ht="15" customHeight="1">
      <c r="B437" s="109" t="str">
        <f>IFERROR(VLOOKUP(Tablo8[[#This Row],[Sütun1]],#REF!,2,0)," " )</f>
        <v xml:space="preserve"> </v>
      </c>
    </row>
    <row r="438" spans="2:2" ht="15" customHeight="1">
      <c r="B438" s="109" t="str">
        <f>IFERROR(VLOOKUP(Tablo8[[#This Row],[Sütun1]],#REF!,2,0)," " )</f>
        <v xml:space="preserve"> </v>
      </c>
    </row>
    <row r="439" spans="2:2" ht="15" customHeight="1">
      <c r="B439" s="109" t="str">
        <f>IFERROR(VLOOKUP(Tablo8[[#This Row],[Sütun1]],#REF!,2,0)," " )</f>
        <v xml:space="preserve"> </v>
      </c>
    </row>
    <row r="440" spans="2:2" ht="15" customHeight="1">
      <c r="B440" s="109" t="str">
        <f>IFERROR(VLOOKUP(Tablo8[[#This Row],[Sütun1]],#REF!,2,0)," " )</f>
        <v xml:space="preserve"> </v>
      </c>
    </row>
    <row r="441" spans="2:2" ht="15" customHeight="1">
      <c r="B441" s="109" t="str">
        <f>IFERROR(VLOOKUP(Tablo8[[#This Row],[Sütun1]],#REF!,2,0)," " )</f>
        <v xml:space="preserve"> </v>
      </c>
    </row>
    <row r="442" spans="2:2" ht="15" customHeight="1">
      <c r="B442" s="109" t="str">
        <f>IFERROR(VLOOKUP(Tablo8[[#This Row],[Sütun1]],#REF!,2,0)," " )</f>
        <v xml:space="preserve"> </v>
      </c>
    </row>
    <row r="443" spans="2:2" ht="15" customHeight="1">
      <c r="B443" s="109" t="str">
        <f>IFERROR(VLOOKUP(Tablo8[[#This Row],[Sütun1]],#REF!,2,0)," " )</f>
        <v xml:space="preserve"> </v>
      </c>
    </row>
    <row r="444" spans="2:2" ht="15" customHeight="1">
      <c r="B444" s="109" t="str">
        <f>IFERROR(VLOOKUP(Tablo8[[#This Row],[Sütun1]],#REF!,2,0)," " )</f>
        <v xml:space="preserve"> </v>
      </c>
    </row>
    <row r="445" spans="2:2" ht="15" customHeight="1">
      <c r="B445" s="109" t="str">
        <f>IFERROR(VLOOKUP(Tablo8[[#This Row],[Sütun1]],#REF!,2,0)," " )</f>
        <v xml:space="preserve"> </v>
      </c>
    </row>
    <row r="446" spans="2:2" ht="15" customHeight="1">
      <c r="B446" s="109" t="str">
        <f>IFERROR(VLOOKUP(Tablo8[[#This Row],[Sütun1]],#REF!,2,0)," " )</f>
        <v xml:space="preserve"> </v>
      </c>
    </row>
    <row r="447" spans="2:2" ht="15" customHeight="1">
      <c r="B447" s="109" t="str">
        <f>IFERROR(VLOOKUP(Tablo8[[#This Row],[Sütun1]],#REF!,2,0)," " )</f>
        <v xml:space="preserve"> </v>
      </c>
    </row>
    <row r="448" spans="2:2" ht="15" customHeight="1">
      <c r="B448" s="109" t="str">
        <f>IFERROR(VLOOKUP(Tablo8[[#This Row],[Sütun1]],#REF!,2,0)," " )</f>
        <v xml:space="preserve"> </v>
      </c>
    </row>
    <row r="449" spans="2:2" ht="15" customHeight="1">
      <c r="B449" s="109" t="str">
        <f>IFERROR(VLOOKUP(Tablo8[[#This Row],[Sütun1]],#REF!,2,0)," " )</f>
        <v xml:space="preserve"> </v>
      </c>
    </row>
    <row r="450" spans="2:2" ht="15" customHeight="1">
      <c r="B450" s="109" t="str">
        <f>IFERROR(VLOOKUP(Tablo8[[#This Row],[Sütun1]],#REF!,2,0)," " )</f>
        <v xml:space="preserve"> </v>
      </c>
    </row>
    <row r="451" spans="2:2" ht="15" customHeight="1">
      <c r="B451" s="109" t="str">
        <f>IFERROR(VLOOKUP(Tablo8[[#This Row],[Sütun1]],#REF!,2,0)," " )</f>
        <v xml:space="preserve"> </v>
      </c>
    </row>
    <row r="452" spans="2:2" ht="15" customHeight="1">
      <c r="B452" s="109" t="str">
        <f>IFERROR(VLOOKUP(Tablo8[[#This Row],[Sütun1]],#REF!,2,0)," " )</f>
        <v xml:space="preserve"> </v>
      </c>
    </row>
    <row r="453" spans="2:2" ht="15" customHeight="1">
      <c r="B453" s="109" t="str">
        <f>IFERROR(VLOOKUP(Tablo8[[#This Row],[Sütun1]],#REF!,2,0)," " )</f>
        <v xml:space="preserve"> </v>
      </c>
    </row>
    <row r="454" spans="2:2" ht="15" customHeight="1">
      <c r="B454" s="109" t="str">
        <f>IFERROR(VLOOKUP(Tablo8[[#This Row],[Sütun1]],#REF!,2,0)," " )</f>
        <v xml:space="preserve"> </v>
      </c>
    </row>
    <row r="455" spans="2:2" ht="15" customHeight="1">
      <c r="B455" s="109" t="str">
        <f>IFERROR(VLOOKUP(Tablo8[[#This Row],[Sütun1]],#REF!,2,0)," " )</f>
        <v xml:space="preserve"> </v>
      </c>
    </row>
    <row r="456" spans="2:2" ht="15" customHeight="1">
      <c r="B456" s="109" t="str">
        <f>IFERROR(VLOOKUP(Tablo8[[#This Row],[Sütun1]],#REF!,2,0)," " )</f>
        <v xml:space="preserve"> </v>
      </c>
    </row>
    <row r="457" spans="2:2" ht="15" customHeight="1">
      <c r="B457" s="109" t="str">
        <f>IFERROR(VLOOKUP(Tablo8[[#This Row],[Sütun1]],#REF!,2,0)," " )</f>
        <v xml:space="preserve"> </v>
      </c>
    </row>
    <row r="458" spans="2:2" ht="15" customHeight="1">
      <c r="B458" s="109" t="str">
        <f>IFERROR(VLOOKUP(Tablo8[[#This Row],[Sütun1]],#REF!,2,0)," " )</f>
        <v xml:space="preserve"> </v>
      </c>
    </row>
    <row r="459" spans="2:2" ht="15" customHeight="1">
      <c r="B459" s="109" t="str">
        <f>IFERROR(VLOOKUP(Tablo8[[#This Row],[Sütun1]],#REF!,2,0)," " )</f>
        <v xml:space="preserve"> </v>
      </c>
    </row>
    <row r="460" spans="2:2" ht="15" customHeight="1">
      <c r="B460" s="109" t="str">
        <f>IFERROR(VLOOKUP(Tablo8[[#This Row],[Sütun1]],#REF!,2,0)," " )</f>
        <v xml:space="preserve"> </v>
      </c>
    </row>
    <row r="461" spans="2:2" ht="15" customHeight="1">
      <c r="B461" s="109" t="str">
        <f>IFERROR(VLOOKUP(Tablo8[[#This Row],[Sütun1]],#REF!,2,0)," " )</f>
        <v xml:space="preserve"> </v>
      </c>
    </row>
    <row r="462" spans="2:2" ht="15" customHeight="1">
      <c r="B462" s="109" t="str">
        <f>IFERROR(VLOOKUP(Tablo8[[#This Row],[Sütun1]],#REF!,2,0)," " )</f>
        <v xml:space="preserve"> </v>
      </c>
    </row>
    <row r="463" spans="2:2" ht="15" customHeight="1">
      <c r="B463" s="109" t="str">
        <f>IFERROR(VLOOKUP(Tablo8[[#This Row],[Sütun1]],#REF!,2,0)," " )</f>
        <v xml:space="preserve"> </v>
      </c>
    </row>
    <row r="464" spans="2:2" ht="15" customHeight="1">
      <c r="B464" s="109" t="str">
        <f>IFERROR(VLOOKUP(Tablo8[[#This Row],[Sütun1]],#REF!,2,0)," " )</f>
        <v xml:space="preserve"> </v>
      </c>
    </row>
    <row r="465" spans="2:2" ht="15" customHeight="1">
      <c r="B465" s="109" t="str">
        <f>IFERROR(VLOOKUP(Tablo8[[#This Row],[Sütun1]],#REF!,2,0)," " )</f>
        <v xml:space="preserve"> </v>
      </c>
    </row>
    <row r="466" spans="2:2" ht="15" customHeight="1">
      <c r="B466" s="109" t="str">
        <f>IFERROR(VLOOKUP(Tablo8[[#This Row],[Sütun1]],#REF!,2,0)," " )</f>
        <v xml:space="preserve"> </v>
      </c>
    </row>
    <row r="467" spans="2:2" ht="15" customHeight="1">
      <c r="B467" s="109" t="str">
        <f>IFERROR(VLOOKUP(Tablo8[[#This Row],[Sütun1]],#REF!,2,0)," " )</f>
        <v xml:space="preserve"> </v>
      </c>
    </row>
    <row r="468" spans="2:2" ht="15" customHeight="1">
      <c r="B468" s="109" t="str">
        <f>IFERROR(VLOOKUP(Tablo8[[#This Row],[Sütun1]],#REF!,2,0)," " )</f>
        <v xml:space="preserve"> </v>
      </c>
    </row>
    <row r="469" spans="2:2" ht="15" customHeight="1">
      <c r="B469" s="109" t="str">
        <f>IFERROR(VLOOKUP(Tablo8[[#This Row],[Sütun1]],#REF!,2,0)," " )</f>
        <v xml:space="preserve"> </v>
      </c>
    </row>
    <row r="470" spans="2:2" ht="15" customHeight="1">
      <c r="B470" s="109" t="str">
        <f>IFERROR(VLOOKUP(Tablo8[[#This Row],[Sütun1]],#REF!,2,0)," " )</f>
        <v xml:space="preserve"> </v>
      </c>
    </row>
    <row r="471" spans="2:2" ht="15" customHeight="1">
      <c r="B471" s="109" t="str">
        <f>IFERROR(VLOOKUP(Tablo8[[#This Row],[Sütun1]],#REF!,2,0)," " )</f>
        <v xml:space="preserve"> </v>
      </c>
    </row>
    <row r="472" spans="2:2" ht="15" customHeight="1">
      <c r="B472" s="109" t="str">
        <f>IFERROR(VLOOKUP(Tablo8[[#This Row],[Sütun1]],#REF!,2,0)," " )</f>
        <v xml:space="preserve"> </v>
      </c>
    </row>
    <row r="473" spans="2:2" ht="15" customHeight="1">
      <c r="B473" s="109" t="str">
        <f>IFERROR(VLOOKUP(Tablo8[[#This Row],[Sütun1]],#REF!,2,0)," " )</f>
        <v xml:space="preserve"> </v>
      </c>
    </row>
    <row r="474" spans="2:2" ht="15" customHeight="1">
      <c r="B474" s="109" t="str">
        <f>IFERROR(VLOOKUP(Tablo8[[#This Row],[Sütun1]],#REF!,2,0)," " )</f>
        <v xml:space="preserve"> </v>
      </c>
    </row>
    <row r="475" spans="2:2" ht="15" customHeight="1">
      <c r="B475" s="109" t="str">
        <f>IFERROR(VLOOKUP(Tablo8[[#This Row],[Sütun1]],#REF!,2,0)," " )</f>
        <v xml:space="preserve"> </v>
      </c>
    </row>
    <row r="476" spans="2:2" ht="15" customHeight="1">
      <c r="B476" s="109" t="str">
        <f>IFERROR(VLOOKUP(Tablo8[[#This Row],[Sütun1]],#REF!,2,0)," " )</f>
        <v xml:space="preserve"> </v>
      </c>
    </row>
    <row r="477" spans="2:2" ht="15" customHeight="1">
      <c r="B477" s="109" t="str">
        <f>IFERROR(VLOOKUP(Tablo8[[#This Row],[Sütun1]],#REF!,2,0)," " )</f>
        <v xml:space="preserve"> </v>
      </c>
    </row>
    <row r="478" spans="2:2" ht="15" customHeight="1">
      <c r="B478" s="109" t="str">
        <f>IFERROR(VLOOKUP(Tablo8[[#This Row],[Sütun1]],#REF!,2,0)," " )</f>
        <v xml:space="preserve"> </v>
      </c>
    </row>
    <row r="479" spans="2:2" ht="15" customHeight="1">
      <c r="B479" s="109" t="str">
        <f>IFERROR(VLOOKUP(Tablo8[[#This Row],[Sütun1]],#REF!,2,0)," " )</f>
        <v xml:space="preserve"> </v>
      </c>
    </row>
    <row r="480" spans="2:2" ht="15" customHeight="1">
      <c r="B480" s="109" t="str">
        <f>IFERROR(VLOOKUP(Tablo8[[#This Row],[Sütun1]],#REF!,2,0)," " )</f>
        <v xml:space="preserve"> </v>
      </c>
    </row>
    <row r="481" spans="2:2" ht="15" customHeight="1">
      <c r="B481" s="109" t="str">
        <f>IFERROR(VLOOKUP(Tablo8[[#This Row],[Sütun1]],#REF!,2,0)," " )</f>
        <v xml:space="preserve"> </v>
      </c>
    </row>
    <row r="482" spans="2:2" ht="15" customHeight="1">
      <c r="B482" s="109" t="str">
        <f>IFERROR(VLOOKUP(Tablo8[[#This Row],[Sütun1]],#REF!,2,0)," " )</f>
        <v xml:space="preserve"> </v>
      </c>
    </row>
    <row r="483" spans="2:2" ht="15" customHeight="1">
      <c r="B483" s="109" t="str">
        <f>IFERROR(VLOOKUP(Tablo8[[#This Row],[Sütun1]],#REF!,2,0)," " )</f>
        <v xml:space="preserve"> </v>
      </c>
    </row>
    <row r="484" spans="2:2" ht="15" customHeight="1">
      <c r="B484" s="109" t="str">
        <f>IFERROR(VLOOKUP(Tablo8[[#This Row],[Sütun1]],#REF!,2,0)," " )</f>
        <v xml:space="preserve"> </v>
      </c>
    </row>
    <row r="485" spans="2:2" ht="15" customHeight="1">
      <c r="B485" s="109" t="str">
        <f>IFERROR(VLOOKUP(Tablo8[[#This Row],[Sütun1]],#REF!,2,0)," " )</f>
        <v xml:space="preserve"> </v>
      </c>
    </row>
    <row r="486" spans="2:2" ht="15" customHeight="1">
      <c r="B486" s="109" t="str">
        <f>IFERROR(VLOOKUP(Tablo8[[#This Row],[Sütun1]],#REF!,2,0)," " )</f>
        <v xml:space="preserve"> </v>
      </c>
    </row>
    <row r="487" spans="2:2" ht="15" customHeight="1">
      <c r="B487" s="109" t="str">
        <f>IFERROR(VLOOKUP(Tablo8[[#This Row],[Sütun1]],#REF!,2,0)," " )</f>
        <v xml:space="preserve"> </v>
      </c>
    </row>
    <row r="488" spans="2:2" ht="15" customHeight="1">
      <c r="B488" s="109" t="str">
        <f>IFERROR(VLOOKUP(Tablo8[[#This Row],[Sütun1]],#REF!,2,0)," " )</f>
        <v xml:space="preserve"> </v>
      </c>
    </row>
    <row r="489" spans="2:2" ht="15" customHeight="1">
      <c r="B489" s="109" t="str">
        <f>IFERROR(VLOOKUP(Tablo8[[#This Row],[Sütun1]],#REF!,2,0)," " )</f>
        <v xml:space="preserve"> </v>
      </c>
    </row>
    <row r="490" spans="2:2" ht="15" customHeight="1">
      <c r="B490" s="109" t="str">
        <f>IFERROR(VLOOKUP(Tablo8[[#This Row],[Sütun1]],#REF!,2,0)," " )</f>
        <v xml:space="preserve"> </v>
      </c>
    </row>
    <row r="491" spans="2:2" ht="15" customHeight="1">
      <c r="B491" s="109" t="str">
        <f>IFERROR(VLOOKUP(Tablo8[[#This Row],[Sütun1]],#REF!,2,0)," " )</f>
        <v xml:space="preserve"> </v>
      </c>
    </row>
    <row r="492" spans="2:2" ht="15" customHeight="1">
      <c r="B492" s="109" t="str">
        <f>IFERROR(VLOOKUP(Tablo8[[#This Row],[Sütun1]],#REF!,2,0)," " )</f>
        <v xml:space="preserve"> </v>
      </c>
    </row>
    <row r="493" spans="2:2" ht="15" customHeight="1">
      <c r="B493" s="109" t="str">
        <f>IFERROR(VLOOKUP(Tablo8[[#This Row],[Sütun1]],#REF!,2,0)," " )</f>
        <v xml:space="preserve"> </v>
      </c>
    </row>
    <row r="494" spans="2:2" ht="15" customHeight="1">
      <c r="B494" s="109" t="str">
        <f>IFERROR(VLOOKUP(Tablo8[[#This Row],[Sütun1]],#REF!,2,0)," " )</f>
        <v xml:space="preserve"> </v>
      </c>
    </row>
    <row r="495" spans="2:2" ht="15" customHeight="1">
      <c r="B495" s="109" t="str">
        <f>IFERROR(VLOOKUP(Tablo8[[#This Row],[Sütun1]],#REF!,2,0)," " )</f>
        <v xml:space="preserve"> </v>
      </c>
    </row>
    <row r="496" spans="2:2" ht="15" customHeight="1">
      <c r="B496" s="109" t="str">
        <f>IFERROR(VLOOKUP(Tablo8[[#This Row],[Sütun1]],#REF!,2,0)," " )</f>
        <v xml:space="preserve"> </v>
      </c>
    </row>
    <row r="497" spans="2:2" ht="15" customHeight="1">
      <c r="B497" s="109" t="str">
        <f>IFERROR(VLOOKUP(Tablo8[[#This Row],[Sütun1]],#REF!,2,0)," " )</f>
        <v xml:space="preserve"> </v>
      </c>
    </row>
    <row r="498" spans="2:2" ht="15" customHeight="1">
      <c r="B498" s="109" t="str">
        <f>IFERROR(VLOOKUP(Tablo8[[#This Row],[Sütun1]],#REF!,2,0)," " )</f>
        <v xml:space="preserve"> </v>
      </c>
    </row>
    <row r="499" spans="2:2" ht="15" customHeight="1">
      <c r="B499" s="109" t="str">
        <f>IFERROR(VLOOKUP(Tablo8[[#This Row],[Sütun1]],#REF!,2,0)," " )</f>
        <v xml:space="preserve"> </v>
      </c>
    </row>
    <row r="500" spans="2:2" ht="15" customHeight="1">
      <c r="B500" s="109" t="str">
        <f>IFERROR(VLOOKUP(Tablo8[[#This Row],[Sütun1]],#REF!,2,0)," " )</f>
        <v xml:space="preserve"> </v>
      </c>
    </row>
    <row r="501" spans="2:2" ht="15" customHeight="1">
      <c r="B501" s="109" t="str">
        <f>IFERROR(VLOOKUP(Tablo8[[#This Row],[Sütun1]],#REF!,2,0)," " )</f>
        <v xml:space="preserve"> </v>
      </c>
    </row>
    <row r="502" spans="2:2" ht="15" customHeight="1">
      <c r="B502" s="109" t="str">
        <f>IFERROR(VLOOKUP(Tablo8[[#This Row],[Sütun1]],#REF!,2,0)," " )</f>
        <v xml:space="preserve"> </v>
      </c>
    </row>
    <row r="503" spans="2:2" ht="15" customHeight="1">
      <c r="B503" s="109" t="str">
        <f>IFERROR(VLOOKUP(Tablo8[[#This Row],[Sütun1]],#REF!,2,0)," " )</f>
        <v xml:space="preserve"> </v>
      </c>
    </row>
    <row r="504" spans="2:2" ht="15" customHeight="1">
      <c r="B504" s="109" t="str">
        <f>IFERROR(VLOOKUP(Tablo8[[#This Row],[Sütun1]],#REF!,2,0)," " )</f>
        <v xml:space="preserve"> </v>
      </c>
    </row>
    <row r="505" spans="2:2" ht="15" customHeight="1">
      <c r="B505" s="109" t="str">
        <f>IFERROR(VLOOKUP(Tablo8[[#This Row],[Sütun1]],#REF!,2,0)," " )</f>
        <v xml:space="preserve"> </v>
      </c>
    </row>
    <row r="506" spans="2:2" ht="15" customHeight="1">
      <c r="B506" s="109" t="str">
        <f>IFERROR(VLOOKUP(Tablo8[[#This Row],[Sütun1]],#REF!,2,0)," " )</f>
        <v xml:space="preserve"> </v>
      </c>
    </row>
    <row r="507" spans="2:2" ht="15" customHeight="1">
      <c r="B507" s="109" t="str">
        <f>IFERROR(VLOOKUP(Tablo8[[#This Row],[Sütun1]],#REF!,2,0)," " )</f>
        <v xml:space="preserve"> </v>
      </c>
    </row>
    <row r="508" spans="2:2" ht="15" customHeight="1">
      <c r="B508" s="109" t="str">
        <f>IFERROR(VLOOKUP(Tablo8[[#This Row],[Sütun1]],#REF!,2,0)," " )</f>
        <v xml:space="preserve"> </v>
      </c>
    </row>
    <row r="509" spans="2:2" ht="15" customHeight="1">
      <c r="B509" s="109" t="str">
        <f>IFERROR(VLOOKUP(Tablo8[[#This Row],[Sütun1]],#REF!,2,0)," " )</f>
        <v xml:space="preserve"> </v>
      </c>
    </row>
    <row r="510" spans="2:2" ht="15" customHeight="1">
      <c r="B510" s="109" t="str">
        <f>IFERROR(VLOOKUP(Tablo8[[#This Row],[Sütun1]],#REF!,2,0)," " )</f>
        <v xml:space="preserve"> </v>
      </c>
    </row>
    <row r="511" spans="2:2" ht="15" customHeight="1">
      <c r="B511" s="109" t="str">
        <f>IFERROR(VLOOKUP(Tablo8[[#This Row],[Sütun1]],#REF!,2,0)," " )</f>
        <v xml:space="preserve"> </v>
      </c>
    </row>
    <row r="512" spans="2:2" ht="15" customHeight="1">
      <c r="B512" s="109" t="str">
        <f>IFERROR(VLOOKUP(Tablo8[[#This Row],[Sütun1]],#REF!,2,0)," " )</f>
        <v xml:space="preserve"> </v>
      </c>
    </row>
    <row r="513" spans="2:2" ht="15" customHeight="1">
      <c r="B513" s="109" t="str">
        <f>IFERROR(VLOOKUP(Tablo8[[#This Row],[Sütun1]],#REF!,2,0)," " )</f>
        <v xml:space="preserve"> </v>
      </c>
    </row>
    <row r="514" spans="2:2" ht="15" customHeight="1">
      <c r="B514" s="109" t="str">
        <f>IFERROR(VLOOKUP(Tablo8[[#This Row],[Sütun1]],#REF!,2,0)," " )</f>
        <v xml:space="preserve"> </v>
      </c>
    </row>
    <row r="515" spans="2:2" ht="15" customHeight="1">
      <c r="B515" s="109" t="str">
        <f>IFERROR(VLOOKUP(Tablo8[[#This Row],[Sütun1]],#REF!,2,0)," " )</f>
        <v xml:space="preserve"> </v>
      </c>
    </row>
    <row r="516" spans="2:2" ht="15" customHeight="1">
      <c r="B516" s="109" t="str">
        <f>IFERROR(VLOOKUP(Tablo8[[#This Row],[Sütun1]],#REF!,2,0)," " )</f>
        <v xml:space="preserve"> </v>
      </c>
    </row>
    <row r="517" spans="2:2" ht="15" customHeight="1">
      <c r="B517" s="109" t="str">
        <f>IFERROR(VLOOKUP(Tablo8[[#This Row],[Sütun1]],#REF!,2,0)," " )</f>
        <v xml:space="preserve"> </v>
      </c>
    </row>
    <row r="518" spans="2:2" ht="15" customHeight="1">
      <c r="B518" s="109" t="str">
        <f>IFERROR(VLOOKUP(Tablo8[[#This Row],[Sütun1]],#REF!,2,0)," " )</f>
        <v xml:space="preserve"> </v>
      </c>
    </row>
    <row r="519" spans="2:2" ht="15" customHeight="1">
      <c r="B519" s="109" t="str">
        <f>IFERROR(VLOOKUP(Tablo8[[#This Row],[Sütun1]],#REF!,2,0)," " )</f>
        <v xml:space="preserve"> </v>
      </c>
    </row>
    <row r="520" spans="2:2" ht="15" customHeight="1">
      <c r="B520" s="109" t="str">
        <f>IFERROR(VLOOKUP(Tablo8[[#This Row],[Sütun1]],#REF!,2,0)," " )</f>
        <v xml:space="preserve"> </v>
      </c>
    </row>
    <row r="521" spans="2:2" ht="15" customHeight="1">
      <c r="B521" s="109" t="str">
        <f>IFERROR(VLOOKUP(Tablo8[[#This Row],[Sütun1]],#REF!,2,0)," " )</f>
        <v xml:space="preserve"> </v>
      </c>
    </row>
    <row r="522" spans="2:2" ht="15" customHeight="1">
      <c r="B522" s="109" t="str">
        <f>IFERROR(VLOOKUP(Tablo8[[#This Row],[Sütun1]],#REF!,2,0)," " )</f>
        <v xml:space="preserve"> </v>
      </c>
    </row>
    <row r="523" spans="2:2" ht="15" customHeight="1">
      <c r="B523" s="109" t="str">
        <f>IFERROR(VLOOKUP(Tablo8[[#This Row],[Sütun1]],#REF!,2,0)," " )</f>
        <v xml:space="preserve"> </v>
      </c>
    </row>
    <row r="524" spans="2:2" ht="15" customHeight="1">
      <c r="B524" s="109" t="str">
        <f>IFERROR(VLOOKUP(Tablo8[[#This Row],[Sütun1]],#REF!,2,0)," " )</f>
        <v xml:space="preserve"> </v>
      </c>
    </row>
    <row r="525" spans="2:2" ht="15" customHeight="1">
      <c r="B525" s="109" t="str">
        <f>IFERROR(VLOOKUP(Tablo8[[#This Row],[Sütun1]],#REF!,2,0)," " )</f>
        <v xml:space="preserve"> </v>
      </c>
    </row>
    <row r="526" spans="2:2" ht="15" customHeight="1">
      <c r="B526" s="109" t="str">
        <f>IFERROR(VLOOKUP(Tablo8[[#This Row],[Sütun1]],#REF!,2,0)," " )</f>
        <v xml:space="preserve"> </v>
      </c>
    </row>
    <row r="527" spans="2:2" ht="15" customHeight="1">
      <c r="B527" s="109" t="str">
        <f>IFERROR(VLOOKUP(Tablo8[[#This Row],[Sütun1]],#REF!,2,0)," " )</f>
        <v xml:space="preserve"> </v>
      </c>
    </row>
    <row r="528" spans="2:2" ht="15" customHeight="1">
      <c r="B528" s="109" t="str">
        <f>IFERROR(VLOOKUP(Tablo8[[#This Row],[Sütun1]],#REF!,2,0)," " )</f>
        <v xml:space="preserve"> </v>
      </c>
    </row>
    <row r="529" spans="2:2" ht="15" customHeight="1">
      <c r="B529" s="109" t="str">
        <f>IFERROR(VLOOKUP(Tablo8[[#This Row],[Sütun1]],#REF!,2,0)," " )</f>
        <v xml:space="preserve"> </v>
      </c>
    </row>
    <row r="530" spans="2:2" ht="15" customHeight="1">
      <c r="B530" s="109" t="str">
        <f>IFERROR(VLOOKUP(Tablo8[[#This Row],[Sütun1]],#REF!,2,0)," " )</f>
        <v xml:space="preserve"> </v>
      </c>
    </row>
    <row r="531" spans="2:2" ht="15" customHeight="1">
      <c r="B531" s="109" t="str">
        <f>IFERROR(VLOOKUP(Tablo8[[#This Row],[Sütun1]],#REF!,2,0)," " )</f>
        <v xml:space="preserve"> </v>
      </c>
    </row>
    <row r="532" spans="2:2" ht="15" customHeight="1">
      <c r="B532" s="109" t="str">
        <f>IFERROR(VLOOKUP(Tablo8[[#This Row],[Sütun1]],#REF!,2,0)," " )</f>
        <v xml:space="preserve"> </v>
      </c>
    </row>
    <row r="533" spans="2:2" ht="15" customHeight="1">
      <c r="B533" s="109" t="str">
        <f>IFERROR(VLOOKUP(Tablo8[[#This Row],[Sütun1]],#REF!,2,0)," " )</f>
        <v xml:space="preserve"> </v>
      </c>
    </row>
    <row r="534" spans="2:2" ht="15" customHeight="1">
      <c r="B534" s="109" t="str">
        <f>IFERROR(VLOOKUP(Tablo8[[#This Row],[Sütun1]],#REF!,2,0)," " )</f>
        <v xml:space="preserve"> </v>
      </c>
    </row>
    <row r="535" spans="2:2" ht="15" customHeight="1">
      <c r="B535" s="109" t="str">
        <f>IFERROR(VLOOKUP(Tablo8[[#This Row],[Sütun1]],#REF!,2,0)," " )</f>
        <v xml:space="preserve"> </v>
      </c>
    </row>
    <row r="536" spans="2:2" ht="15" customHeight="1">
      <c r="B536" s="109" t="str">
        <f>IFERROR(VLOOKUP(Tablo8[[#This Row],[Sütun1]],#REF!,2,0)," " )</f>
        <v xml:space="preserve"> </v>
      </c>
    </row>
    <row r="537" spans="2:2" ht="15" customHeight="1">
      <c r="B537" s="109" t="str">
        <f>IFERROR(VLOOKUP(Tablo8[[#This Row],[Sütun1]],#REF!,2,0)," " )</f>
        <v xml:space="preserve"> </v>
      </c>
    </row>
    <row r="538" spans="2:2" ht="15" customHeight="1">
      <c r="B538" s="109" t="str">
        <f>IFERROR(VLOOKUP(Tablo8[[#This Row],[Sütun1]],#REF!,2,0)," " )</f>
        <v xml:space="preserve"> </v>
      </c>
    </row>
    <row r="539" spans="2:2" ht="15" customHeight="1">
      <c r="B539" s="109" t="str">
        <f>IFERROR(VLOOKUP(Tablo8[[#This Row],[Sütun1]],#REF!,2,0)," " )</f>
        <v xml:space="preserve"> </v>
      </c>
    </row>
    <row r="540" spans="2:2" ht="15" customHeight="1">
      <c r="B540" s="109" t="str">
        <f>IFERROR(VLOOKUP(Tablo8[[#This Row],[Sütun1]],#REF!,2,0)," " )</f>
        <v xml:space="preserve"> </v>
      </c>
    </row>
    <row r="541" spans="2:2" ht="15" customHeight="1">
      <c r="B541" s="109" t="str">
        <f>IFERROR(VLOOKUP(Tablo8[[#This Row],[Sütun1]],#REF!,2,0)," " )</f>
        <v xml:space="preserve"> </v>
      </c>
    </row>
    <row r="542" spans="2:2" ht="15" customHeight="1">
      <c r="B542" s="109" t="str">
        <f>IFERROR(VLOOKUP(Tablo8[[#This Row],[Sütun1]],#REF!,2,0)," " )</f>
        <v xml:space="preserve"> </v>
      </c>
    </row>
    <row r="543" spans="2:2" ht="15" customHeight="1">
      <c r="B543" s="109" t="str">
        <f>IFERROR(VLOOKUP(Tablo8[[#This Row],[Sütun1]],#REF!,2,0)," " )</f>
        <v xml:space="preserve"> </v>
      </c>
    </row>
    <row r="544" spans="2:2" ht="15" customHeight="1">
      <c r="B544" s="109" t="str">
        <f>IFERROR(VLOOKUP(Tablo8[[#This Row],[Sütun1]],#REF!,2,0)," " )</f>
        <v xml:space="preserve"> </v>
      </c>
    </row>
    <row r="545" spans="2:2" ht="15" customHeight="1">
      <c r="B545" s="109" t="str">
        <f>IFERROR(VLOOKUP(Tablo8[[#This Row],[Sütun1]],#REF!,2,0)," " )</f>
        <v xml:space="preserve"> </v>
      </c>
    </row>
    <row r="546" spans="2:2" ht="15" customHeight="1">
      <c r="B546" s="109" t="str">
        <f>IFERROR(VLOOKUP(Tablo8[[#This Row],[Sütun1]],#REF!,2,0)," " )</f>
        <v xml:space="preserve"> </v>
      </c>
    </row>
    <row r="547" spans="2:2" ht="15" customHeight="1">
      <c r="B547" s="109" t="str">
        <f>IFERROR(VLOOKUP(Tablo8[[#This Row],[Sütun1]],#REF!,2,0)," " )</f>
        <v xml:space="preserve"> </v>
      </c>
    </row>
    <row r="548" spans="2:2" ht="15" customHeight="1">
      <c r="B548" s="109" t="str">
        <f>IFERROR(VLOOKUP(Tablo8[[#This Row],[Sütun1]],#REF!,2,0)," " )</f>
        <v xml:space="preserve"> </v>
      </c>
    </row>
    <row r="549" spans="2:2" ht="15" customHeight="1">
      <c r="B549" s="109" t="str">
        <f>IFERROR(VLOOKUP(Tablo8[[#This Row],[Sütun1]],#REF!,2,0)," " )</f>
        <v xml:space="preserve"> </v>
      </c>
    </row>
    <row r="550" spans="2:2" ht="15" customHeight="1">
      <c r="B550" s="109" t="str">
        <f>IFERROR(VLOOKUP(Tablo8[[#This Row],[Sütun1]],#REF!,2,0)," " )</f>
        <v xml:space="preserve"> </v>
      </c>
    </row>
    <row r="551" spans="2:2" ht="15" customHeight="1">
      <c r="B551" s="109" t="str">
        <f>IFERROR(VLOOKUP(Tablo8[[#This Row],[Sütun1]],#REF!,2,0)," " )</f>
        <v xml:space="preserve"> </v>
      </c>
    </row>
    <row r="552" spans="2:2" ht="15" customHeight="1">
      <c r="B552" s="109" t="str">
        <f>IFERROR(VLOOKUP(Tablo8[[#This Row],[Sütun1]],#REF!,2,0)," " )</f>
        <v xml:space="preserve"> </v>
      </c>
    </row>
    <row r="553" spans="2:2" ht="15" customHeight="1">
      <c r="B553" s="109" t="str">
        <f>IFERROR(VLOOKUP(Tablo8[[#This Row],[Sütun1]],#REF!,2,0)," " )</f>
        <v xml:space="preserve"> </v>
      </c>
    </row>
    <row r="554" spans="2:2" ht="15" customHeight="1">
      <c r="B554" s="109" t="str">
        <f>IFERROR(VLOOKUP(Tablo8[[#This Row],[Sütun1]],#REF!,2,0)," " )</f>
        <v xml:space="preserve"> </v>
      </c>
    </row>
    <row r="555" spans="2:2" ht="15" customHeight="1">
      <c r="B555" s="109" t="str">
        <f>IFERROR(VLOOKUP(Tablo8[[#This Row],[Sütun1]],#REF!,2,0)," " )</f>
        <v xml:space="preserve"> </v>
      </c>
    </row>
    <row r="556" spans="2:2" ht="15" customHeight="1">
      <c r="B556" s="109" t="str">
        <f>IFERROR(VLOOKUP(Tablo8[[#This Row],[Sütun1]],#REF!,2,0)," " )</f>
        <v xml:space="preserve"> </v>
      </c>
    </row>
    <row r="557" spans="2:2" ht="15" customHeight="1">
      <c r="B557" s="109" t="str">
        <f>IFERROR(VLOOKUP(Tablo8[[#This Row],[Sütun1]],#REF!,2,0)," " )</f>
        <v xml:space="preserve"> </v>
      </c>
    </row>
    <row r="558" spans="2:2" ht="15" customHeight="1">
      <c r="B558" s="109" t="str">
        <f>IFERROR(VLOOKUP(Tablo8[[#This Row],[Sütun1]],#REF!,2,0)," " )</f>
        <v xml:space="preserve"> </v>
      </c>
    </row>
    <row r="559" spans="2:2" ht="15" customHeight="1">
      <c r="B559" s="109" t="str">
        <f>IFERROR(VLOOKUP(Tablo8[[#This Row],[Sütun1]],#REF!,2,0)," " )</f>
        <v xml:space="preserve"> </v>
      </c>
    </row>
    <row r="560" spans="2:2" ht="15" customHeight="1">
      <c r="B560" s="109" t="str">
        <f>IFERROR(VLOOKUP(Tablo8[[#This Row],[Sütun1]],#REF!,2,0)," " )</f>
        <v xml:space="preserve"> </v>
      </c>
    </row>
    <row r="561" spans="1:4" ht="15" customHeight="1">
      <c r="B561" s="109" t="str">
        <f>IFERROR(VLOOKUP(Tablo8[[#This Row],[Sütun1]],#REF!,2,0)," " )</f>
        <v xml:space="preserve"> </v>
      </c>
    </row>
    <row r="562" spans="1:4" ht="15" customHeight="1">
      <c r="B562" s="109" t="str">
        <f>IFERROR(VLOOKUP(Tablo8[[#This Row],[Sütun1]],#REF!,2,0)," " )</f>
        <v xml:space="preserve"> </v>
      </c>
    </row>
    <row r="563" spans="1:4" ht="15" customHeight="1">
      <c r="B563" s="109" t="str">
        <f>IFERROR(VLOOKUP(Tablo8[[#This Row],[Sütun1]],#REF!,2,0)," " )</f>
        <v xml:space="preserve"> </v>
      </c>
    </row>
    <row r="564" spans="1:4" ht="15" customHeight="1">
      <c r="B564" s="109" t="str">
        <f>IFERROR(VLOOKUP(Tablo8[[#This Row],[Sütun1]],#REF!,2,0)," " )</f>
        <v xml:space="preserve"> </v>
      </c>
    </row>
    <row r="565" spans="1:4" ht="15" customHeight="1">
      <c r="B565" s="109" t="str">
        <f>IFERROR(VLOOKUP(Tablo8[[#This Row],[Sütun1]],#REF!,2,0)," " )</f>
        <v xml:space="preserve"> </v>
      </c>
    </row>
    <row r="566" spans="1:4" ht="15" customHeight="1">
      <c r="B566" s="109" t="str">
        <f>IFERROR(VLOOKUP(Tablo8[[#This Row],[Sütun1]],#REF!,2,0)," " )</f>
        <v xml:space="preserve"> </v>
      </c>
    </row>
    <row r="567" spans="1:4" ht="15" customHeight="1">
      <c r="A567" s="111"/>
      <c r="B567" s="109" t="str">
        <f>IFERROR(VLOOKUP(Tablo8[[#This Row],[Sütun1]],#REF!,2,0)," " )</f>
        <v xml:space="preserve"> </v>
      </c>
    </row>
    <row r="568" spans="1:4" ht="15" customHeight="1">
      <c r="A568" s="111"/>
      <c r="B568" s="109" t="str">
        <f>IFERROR(VLOOKUP(Tablo8[[#This Row],[Sütun1]],#REF!,2,0)," " )</f>
        <v xml:space="preserve"> </v>
      </c>
    </row>
    <row r="569" spans="1:4" ht="15" customHeight="1">
      <c r="B569" s="109" t="str">
        <f>IFERROR(VLOOKUP(Tablo8[[#This Row],[Sütun1]],#REF!,2,0)," " )</f>
        <v xml:space="preserve"> </v>
      </c>
    </row>
    <row r="570" spans="1:4" ht="15" customHeight="1">
      <c r="B570" s="109" t="str">
        <f>IFERROR(VLOOKUP(Tablo8[[#This Row],[Sütun1]],#REF!,2,0)," " )</f>
        <v xml:space="preserve"> </v>
      </c>
    </row>
    <row r="571" spans="1:4" ht="15" customHeight="1">
      <c r="B571" s="109" t="str">
        <f>IFERROR(VLOOKUP(Tablo8[[#This Row],[Sütun1]],#REF!,2,0)," " )</f>
        <v xml:space="preserve"> </v>
      </c>
    </row>
    <row r="572" spans="1:4" ht="15" customHeight="1">
      <c r="B572" s="109" t="str">
        <f>IFERROR(VLOOKUP(Tablo8[[#This Row],[Sütun1]],#REF!,2,0)," " )</f>
        <v xml:space="preserve"> </v>
      </c>
    </row>
    <row r="573" spans="1:4">
      <c r="A573" s="111"/>
      <c r="B573" s="111" t="str">
        <f>IFERROR(VLOOKUP(Tablo8[[#This Row],[Sütun1]],#REF!,2,0)," " )</f>
        <v xml:space="preserve"> </v>
      </c>
      <c r="C573" s="112"/>
      <c r="D573" s="111"/>
    </row>
    <row r="574" spans="1:4">
      <c r="B574" s="109" t="str">
        <f>IFERROR(VLOOKUP(Tablo8[[#This Row],[Sütun1]],#REF!,2,0)," " )</f>
        <v xml:space="preserve"> </v>
      </c>
    </row>
    <row r="575" spans="1:4">
      <c r="B575" s="109" t="str">
        <f>IFERROR(VLOOKUP(Tablo8[[#This Row],[Sütun1]],#REF!,2,0)," " )</f>
        <v xml:space="preserve"> </v>
      </c>
    </row>
    <row r="576" spans="1:4">
      <c r="B576" s="109" t="str">
        <f>IFERROR(VLOOKUP(Tablo8[[#This Row],[Sütun1]],#REF!,2,0)," " )</f>
        <v xml:space="preserve"> </v>
      </c>
    </row>
    <row r="577" spans="1:4">
      <c r="B577" s="109" t="str">
        <f>IFERROR(VLOOKUP(Tablo8[[#This Row],[Sütun1]],#REF!,2,0)," " )</f>
        <v xml:space="preserve"> </v>
      </c>
    </row>
    <row r="578" spans="1:4">
      <c r="A578" s="111"/>
      <c r="B578" s="111" t="str">
        <f>IFERROR(VLOOKUP(Tablo8[[#This Row],[Sütun1]],#REF!,2,0)," " )</f>
        <v xml:space="preserve"> </v>
      </c>
      <c r="C578" s="112"/>
    </row>
    <row r="579" spans="1:4">
      <c r="A579" s="111"/>
      <c r="B579" s="111" t="str">
        <f>IFERROR(VLOOKUP(Tablo8[[#This Row],[Sütun1]],#REF!,2,0)," " )</f>
        <v xml:space="preserve"> </v>
      </c>
      <c r="C579" s="112"/>
      <c r="D579" s="111"/>
    </row>
    <row r="580" spans="1:4">
      <c r="A580" s="111"/>
      <c r="B580" s="111" t="str">
        <f>IFERROR(VLOOKUP(Tablo8[[#This Row],[Sütun1]],#REF!,2,0)," " )</f>
        <v xml:space="preserve"> </v>
      </c>
      <c r="C580" s="112"/>
      <c r="D580" s="111"/>
    </row>
    <row r="581" spans="1:4">
      <c r="A581" s="111"/>
      <c r="B581" s="111" t="str">
        <f>IFERROR(VLOOKUP(Tablo8[[#This Row],[Sütun1]],#REF!,2,0)," " )</f>
        <v xml:space="preserve"> </v>
      </c>
      <c r="C581" s="112"/>
      <c r="D581" s="111"/>
    </row>
    <row r="582" spans="1:4">
      <c r="B582" s="109" t="str">
        <f>IFERROR(VLOOKUP(Tablo8[[#This Row],[Sütun1]],#REF!,2,0)," " )</f>
        <v xml:space="preserve"> </v>
      </c>
    </row>
    <row r="583" spans="1:4">
      <c r="B583" s="109" t="str">
        <f>IFERROR(VLOOKUP(Tablo8[[#This Row],[Sütun1]],#REF!,2,0)," " )</f>
        <v xml:space="preserve"> </v>
      </c>
    </row>
    <row r="584" spans="1:4">
      <c r="B584" s="109" t="str">
        <f>IFERROR(VLOOKUP(Tablo8[[#This Row],[Sütun1]],#REF!,2,0)," " )</f>
        <v xml:space="preserve"> </v>
      </c>
    </row>
    <row r="585" spans="1:4">
      <c r="B585" s="109" t="str">
        <f>IFERROR(VLOOKUP(Tablo8[[#This Row],[Sütun1]],#REF!,2,0)," " )</f>
        <v xml:space="preserve"> </v>
      </c>
    </row>
    <row r="586" spans="1:4">
      <c r="B586" s="109" t="str">
        <f>IFERROR(VLOOKUP(Tablo8[[#This Row],[Sütun1]],#REF!,2,0)," " )</f>
        <v xml:space="preserve"> </v>
      </c>
    </row>
    <row r="587" spans="1:4">
      <c r="B587" s="109" t="str">
        <f>IFERROR(VLOOKUP(Tablo8[[#This Row],[Sütun1]],#REF!,2,0)," " )</f>
        <v xml:space="preserve"> </v>
      </c>
    </row>
    <row r="588" spans="1:4">
      <c r="B588" s="109" t="str">
        <f>IFERROR(VLOOKUP(Tablo8[[#This Row],[Sütun1]],#REF!,2,0)," " )</f>
        <v xml:space="preserve"> </v>
      </c>
    </row>
    <row r="589" spans="1:4">
      <c r="B589" s="109" t="str">
        <f>IFERROR(VLOOKUP(Tablo8[[#This Row],[Sütun1]],#REF!,2,0)," " )</f>
        <v xml:space="preserve"> </v>
      </c>
    </row>
    <row r="590" spans="1:4">
      <c r="B590" s="109" t="str">
        <f>IFERROR(VLOOKUP(Tablo8[[#This Row],[Sütun1]],#REF!,2,0)," " )</f>
        <v xml:space="preserve"> </v>
      </c>
    </row>
    <row r="591" spans="1:4">
      <c r="B591" s="109" t="str">
        <f>IFERROR(VLOOKUP(Tablo8[[#This Row],[Sütun1]],#REF!,2,0)," " )</f>
        <v xml:space="preserve"> </v>
      </c>
    </row>
    <row r="592" spans="1:4">
      <c r="B592" s="109" t="str">
        <f>IFERROR(VLOOKUP(Tablo8[[#This Row],[Sütun1]],#REF!,2,0)," " )</f>
        <v xml:space="preserve"> </v>
      </c>
    </row>
    <row r="593" spans="1:4">
      <c r="B593" s="109" t="str">
        <f>IFERROR(VLOOKUP(Tablo8[[#This Row],[Sütun1]],#REF!,2,0)," " )</f>
        <v xml:space="preserve"> </v>
      </c>
    </row>
    <row r="594" spans="1:4">
      <c r="A594" s="111"/>
      <c r="B594" s="111" t="str">
        <f>IFERROR(VLOOKUP(Tablo8[[#This Row],[Sütun1]],#REF!,2,0)," " )</f>
        <v xml:space="preserve"> </v>
      </c>
      <c r="C594" s="112"/>
      <c r="D594" s="111"/>
    </row>
    <row r="595" spans="1:4">
      <c r="A595" s="111"/>
      <c r="B595" s="111" t="str">
        <f>IFERROR(VLOOKUP(Tablo8[[#This Row],[Sütun1]],#REF!,2,0)," " )</f>
        <v xml:space="preserve"> </v>
      </c>
      <c r="C595" s="112"/>
      <c r="D595" s="111"/>
    </row>
    <row r="596" spans="1:4">
      <c r="A596" s="111"/>
      <c r="B596" s="111" t="str">
        <f>IFERROR(VLOOKUP(Tablo8[[#This Row],[Sütun1]],#REF!,2,0)," " )</f>
        <v xml:space="preserve"> </v>
      </c>
      <c r="C596" s="112"/>
      <c r="D596" s="111"/>
    </row>
    <row r="597" spans="1:4">
      <c r="A597" s="111"/>
      <c r="B597" s="111" t="str">
        <f>IFERROR(VLOOKUP(Tablo8[[#This Row],[Sütun1]],#REF!,2,0)," " )</f>
        <v xml:space="preserve"> </v>
      </c>
      <c r="C597" s="112"/>
      <c r="D597" s="111"/>
    </row>
    <row r="598" spans="1:4">
      <c r="A598" s="111"/>
      <c r="B598" s="111" t="str">
        <f>IFERROR(VLOOKUP(Tablo8[[#This Row],[Sütun1]],#REF!,2,0)," " )</f>
        <v xml:space="preserve"> </v>
      </c>
      <c r="C598" s="112"/>
      <c r="D598" s="111"/>
    </row>
    <row r="599" spans="1:4">
      <c r="A599" s="111"/>
      <c r="B599" s="111" t="str">
        <f>IFERROR(VLOOKUP(Tablo8[[#This Row],[Sütun1]],#REF!,2,0)," " )</f>
        <v xml:space="preserve"> </v>
      </c>
      <c r="C599" s="112"/>
      <c r="D599" s="111"/>
    </row>
    <row r="600" spans="1:4">
      <c r="A600" s="111"/>
      <c r="B600" s="111" t="str">
        <f>IFERROR(VLOOKUP(Tablo8[[#This Row],[Sütun1]],#REF!,2,0)," " )</f>
        <v xml:space="preserve"> </v>
      </c>
      <c r="C600" s="112"/>
      <c r="D600" s="111"/>
    </row>
    <row r="601" spans="1:4">
      <c r="B601" s="109" t="str">
        <f>IFERROR(VLOOKUP(Tablo8[[#This Row],[Sütun1]],#REF!,2,0)," " )</f>
        <v xml:space="preserve"> </v>
      </c>
    </row>
    <row r="602" spans="1:4">
      <c r="B602" s="109" t="str">
        <f>IFERROR(VLOOKUP(Tablo8[[#This Row],[Sütun1]],#REF!,2,0)," " )</f>
        <v xml:space="preserve"> </v>
      </c>
    </row>
    <row r="603" spans="1:4">
      <c r="B603" s="109" t="str">
        <f>IFERROR(VLOOKUP(Tablo8[[#This Row],[Sütun1]],#REF!,2,0)," " )</f>
        <v xml:space="preserve"> </v>
      </c>
    </row>
    <row r="604" spans="1:4">
      <c r="B604" s="109" t="str">
        <f>IFERROR(VLOOKUP(Tablo8[[#This Row],[Sütun1]],#REF!,2,0)," " )</f>
        <v xml:space="preserve"> </v>
      </c>
    </row>
    <row r="605" spans="1:4">
      <c r="B605" s="109" t="str">
        <f>IFERROR(VLOOKUP(Tablo8[[#This Row],[Sütun1]],#REF!,2,0)," " )</f>
        <v xml:space="preserve"> </v>
      </c>
    </row>
    <row r="606" spans="1:4">
      <c r="B606" s="109" t="str">
        <f>IFERROR(VLOOKUP(Tablo8[[#This Row],[Sütun1]],#REF!,2,0)," " )</f>
        <v xml:space="preserve"> </v>
      </c>
    </row>
    <row r="607" spans="1:4">
      <c r="B607" s="109" t="str">
        <f>IFERROR(VLOOKUP(Tablo8[[#This Row],[Sütun1]],#REF!,2,0)," " )</f>
        <v xml:space="preserve"> </v>
      </c>
    </row>
    <row r="608" spans="1:4">
      <c r="B608" s="109" t="str">
        <f>IFERROR(VLOOKUP(Tablo8[[#This Row],[Sütun1]],#REF!,2,0)," " )</f>
        <v xml:space="preserve"> </v>
      </c>
    </row>
    <row r="609" spans="2:2">
      <c r="B609" s="109" t="str">
        <f>IFERROR(VLOOKUP(Tablo8[[#This Row],[Sütun1]],#REF!,2,0)," " )</f>
        <v xml:space="preserve"> </v>
      </c>
    </row>
    <row r="610" spans="2:2">
      <c r="B610" s="109" t="str">
        <f>IFERROR(VLOOKUP(Tablo8[[#This Row],[Sütun1]],#REF!,2,0)," " )</f>
        <v xml:space="preserve"> </v>
      </c>
    </row>
    <row r="611" spans="2:2">
      <c r="B611" s="109" t="str">
        <f>IFERROR(VLOOKUP(Tablo8[[#This Row],[Sütun1]],#REF!,2,0)," " )</f>
        <v xml:space="preserve"> </v>
      </c>
    </row>
    <row r="612" spans="2:2">
      <c r="B612" s="109" t="str">
        <f>IFERROR(VLOOKUP(Tablo8[[#This Row],[Sütun1]],#REF!,2,0)," " )</f>
        <v xml:space="preserve"> </v>
      </c>
    </row>
    <row r="613" spans="2:2">
      <c r="B613" s="109" t="str">
        <f>IFERROR(VLOOKUP(Tablo8[[#This Row],[Sütun1]],#REF!,2,0)," " )</f>
        <v xml:space="preserve"> </v>
      </c>
    </row>
    <row r="614" spans="2:2">
      <c r="B614" s="109" t="str">
        <f>IFERROR(VLOOKUP(Tablo8[[#This Row],[Sütun1]],#REF!,2,0)," " )</f>
        <v xml:space="preserve"> </v>
      </c>
    </row>
    <row r="615" spans="2:2">
      <c r="B615" s="109" t="str">
        <f>IFERROR(VLOOKUP(Tablo8[[#This Row],[Sütun1]],#REF!,2,0)," " )</f>
        <v xml:space="preserve"> </v>
      </c>
    </row>
    <row r="616" spans="2:2">
      <c r="B616" s="109" t="str">
        <f>IFERROR(VLOOKUP(Tablo8[[#This Row],[Sütun1]],#REF!,2,0)," " )</f>
        <v xml:space="preserve"> </v>
      </c>
    </row>
    <row r="617" spans="2:2">
      <c r="B617" s="109" t="str">
        <f>IFERROR(VLOOKUP(Tablo8[[#This Row],[Sütun1]],#REF!,2,0)," " )</f>
        <v xml:space="preserve"> </v>
      </c>
    </row>
    <row r="618" spans="2:2">
      <c r="B618" s="109" t="str">
        <f>IFERROR(VLOOKUP(Tablo8[[#This Row],[Sütun1]],#REF!,2,0)," " )</f>
        <v xml:space="preserve"> </v>
      </c>
    </row>
    <row r="619" spans="2:2">
      <c r="B619" s="109" t="str">
        <f>IFERROR(VLOOKUP(Tablo8[[#This Row],[Sütun1]],#REF!,2,0)," " )</f>
        <v xml:space="preserve"> </v>
      </c>
    </row>
    <row r="620" spans="2:2">
      <c r="B620" s="109" t="str">
        <f>IFERROR(VLOOKUP(Tablo8[[#This Row],[Sütun1]],#REF!,2,0)," " )</f>
        <v xml:space="preserve"> </v>
      </c>
    </row>
    <row r="621" spans="2:2">
      <c r="B621" s="109" t="str">
        <f>IFERROR(VLOOKUP(Tablo8[[#This Row],[Sütun1]],#REF!,2,0)," " )</f>
        <v xml:space="preserve"> </v>
      </c>
    </row>
    <row r="622" spans="2:2">
      <c r="B622" s="109" t="str">
        <f>IFERROR(VLOOKUP(Tablo8[[#This Row],[Sütun1]],#REF!,2,0)," " )</f>
        <v xml:space="preserve"> </v>
      </c>
    </row>
    <row r="623" spans="2:2">
      <c r="B623" s="109" t="str">
        <f>IFERROR(VLOOKUP(Tablo8[[#This Row],[Sütun1]],#REF!,2,0)," " )</f>
        <v xml:space="preserve"> </v>
      </c>
    </row>
    <row r="624" spans="2:2">
      <c r="B624" s="109" t="str">
        <f>IFERROR(VLOOKUP(Tablo8[[#This Row],[Sütun1]],#REF!,2,0)," " )</f>
        <v xml:space="preserve"> </v>
      </c>
    </row>
    <row r="625" spans="1:4">
      <c r="B625" s="109" t="str">
        <f>IFERROR(VLOOKUP(Tablo8[[#This Row],[Sütun1]],#REF!,2,0)," " )</f>
        <v xml:space="preserve"> </v>
      </c>
    </row>
    <row r="626" spans="1:4">
      <c r="B626" s="109" t="str">
        <f>IFERROR(VLOOKUP(Tablo8[[#This Row],[Sütun1]],#REF!,2,0)," " )</f>
        <v xml:space="preserve"> </v>
      </c>
    </row>
    <row r="627" spans="1:4">
      <c r="B627" s="109" t="str">
        <f>IFERROR(VLOOKUP(Tablo8[[#This Row],[Sütun1]],#REF!,2,0)," " )</f>
        <v xml:space="preserve"> </v>
      </c>
    </row>
    <row r="628" spans="1:4">
      <c r="A628" s="113"/>
      <c r="B628" s="109" t="str">
        <f>IFERROR(VLOOKUP(Tablo8[[#This Row],[Sütun1]],#REF!,2,0)," " )</f>
        <v xml:space="preserve"> </v>
      </c>
      <c r="C628" s="114"/>
      <c r="D628" s="115"/>
    </row>
    <row r="629" spans="1:4">
      <c r="A629" s="113"/>
      <c r="B629" s="109" t="str">
        <f>IFERROR(VLOOKUP(Tablo8[[#This Row],[Sütun1]],#REF!,2,0)," " )</f>
        <v xml:space="preserve"> </v>
      </c>
      <c r="C629" s="114"/>
      <c r="D629" s="115"/>
    </row>
    <row r="630" spans="1:4">
      <c r="A630" s="113"/>
      <c r="B630" s="109" t="str">
        <f>IFERROR(VLOOKUP(Tablo8[[#This Row],[Sütun1]],#REF!,2,0)," " )</f>
        <v xml:space="preserve"> </v>
      </c>
      <c r="C630" s="114"/>
      <c r="D630" s="115"/>
    </row>
    <row r="631" spans="1:4">
      <c r="B631" s="109" t="str">
        <f>IFERROR(VLOOKUP(Tablo8[[#This Row],[Sütun1]],#REF!,2,0)," " )</f>
        <v xml:space="preserve"> </v>
      </c>
    </row>
    <row r="632" spans="1:4">
      <c r="B632" s="109" t="str">
        <f>IFERROR(VLOOKUP(Tablo8[[#This Row],[Sütun1]],#REF!,2,0)," " )</f>
        <v xml:space="preserve"> </v>
      </c>
    </row>
    <row r="633" spans="1:4">
      <c r="B633" s="109" t="str">
        <f>IFERROR(VLOOKUP(Tablo8[[#This Row],[Sütun1]],#REF!,2,0)," " )</f>
        <v xml:space="preserve"> </v>
      </c>
    </row>
    <row r="634" spans="1:4">
      <c r="B634" s="109" t="str">
        <f>IFERROR(VLOOKUP(Tablo8[[#This Row],[Sütun1]],#REF!,2,0)," " )</f>
        <v xml:space="preserve"> </v>
      </c>
    </row>
    <row r="635" spans="1:4">
      <c r="B635" s="109" t="str">
        <f>IFERROR(VLOOKUP(Tablo8[[#This Row],[Sütun1]],#REF!,2,0)," " )</f>
        <v xml:space="preserve"> </v>
      </c>
    </row>
    <row r="636" spans="1:4">
      <c r="B636" s="109" t="str">
        <f>IFERROR(VLOOKUP(Tablo8[[#This Row],[Sütun1]],#REF!,2,0)," " )</f>
        <v xml:space="preserve"> </v>
      </c>
    </row>
    <row r="637" spans="1:4">
      <c r="A637" s="116"/>
      <c r="B637" s="109" t="str">
        <f>IFERROR(VLOOKUP(Tablo8[[#This Row],[Sütun1]],#REF!,2,0)," " )</f>
        <v xml:space="preserve"> </v>
      </c>
    </row>
    <row r="638" spans="1:4">
      <c r="A638" s="116"/>
      <c r="B638" s="109" t="str">
        <f>IFERROR(VLOOKUP(Tablo8[[#This Row],[Sütun1]],#REF!,2,0)," " )</f>
        <v xml:space="preserve"> </v>
      </c>
    </row>
    <row r="639" spans="1:4">
      <c r="A639" s="116"/>
      <c r="B639" s="109" t="str">
        <f>IFERROR(VLOOKUP(Tablo8[[#This Row],[Sütun1]],#REF!,2,0)," " )</f>
        <v xml:space="preserve"> </v>
      </c>
    </row>
    <row r="640" spans="1:4">
      <c r="A640" s="116"/>
      <c r="B640" s="109" t="str">
        <f>IFERROR(VLOOKUP(Tablo8[[#This Row],[Sütun1]],#REF!,2,0)," " )</f>
        <v xml:space="preserve"> </v>
      </c>
    </row>
    <row r="641" spans="1:2">
      <c r="A641" s="116"/>
      <c r="B641" s="109" t="str">
        <f>IFERROR(VLOOKUP(Tablo8[[#This Row],[Sütun1]],#REF!,2,0)," " )</f>
        <v xml:space="preserve"> </v>
      </c>
    </row>
    <row r="642" spans="1:2">
      <c r="A642" s="116"/>
      <c r="B642" s="109" t="str">
        <f>IFERROR(VLOOKUP(Tablo8[[#This Row],[Sütun1]],#REF!,2,0)," " )</f>
        <v xml:space="preserve"> </v>
      </c>
    </row>
    <row r="643" spans="1:2">
      <c r="A643" s="75"/>
      <c r="B643" s="109" t="str">
        <f>IFERROR(VLOOKUP(Tablo8[[#This Row],[Sütun1]],#REF!,2,0)," " )</f>
        <v xml:space="preserve"> </v>
      </c>
    </row>
    <row r="644" spans="1:2">
      <c r="A644" s="75"/>
      <c r="B644" s="109" t="str">
        <f>IFERROR(VLOOKUP(Tablo8[[#This Row],[Sütun1]],#REF!,2,0)," " )</f>
        <v xml:space="preserve"> </v>
      </c>
    </row>
    <row r="645" spans="1:2">
      <c r="B645" s="109" t="str">
        <f>IFERROR(VLOOKUP(Tablo8[[#This Row],[Sütun1]],#REF!,2,0)," " )</f>
        <v xml:space="preserve"> </v>
      </c>
    </row>
    <row r="646" spans="1:2">
      <c r="B646" s="109" t="str">
        <f>IFERROR(VLOOKUP(Tablo8[[#This Row],[Sütun1]],#REF!,2,0)," " )</f>
        <v xml:space="preserve"> </v>
      </c>
    </row>
    <row r="647" spans="1:2">
      <c r="B647" s="109" t="str">
        <f>IFERROR(VLOOKUP(Tablo8[[#This Row],[Sütun1]],#REF!,2,0)," " )</f>
        <v xml:space="preserve"> </v>
      </c>
    </row>
    <row r="648" spans="1:2">
      <c r="B648" s="109" t="str">
        <f>IFERROR(VLOOKUP(Tablo8[[#This Row],[Sütun1]],#REF!,2,0)," " )</f>
        <v xml:space="preserve"> </v>
      </c>
    </row>
    <row r="649" spans="1:2">
      <c r="B649" s="109" t="str">
        <f>IFERROR(VLOOKUP(Tablo8[[#This Row],[Sütun1]],#REF!,2,0)," " )</f>
        <v xml:space="preserve"> </v>
      </c>
    </row>
    <row r="650" spans="1:2">
      <c r="A650" s="75"/>
      <c r="B650" s="109" t="str">
        <f>IFERROR(VLOOKUP(Tablo8[[#This Row],[Sütun1]],#REF!,2,0)," " )</f>
        <v xml:space="preserve"> </v>
      </c>
    </row>
    <row r="651" spans="1:2">
      <c r="A651" s="75"/>
      <c r="B651" s="109" t="str">
        <f>IFERROR(VLOOKUP(Tablo8[[#This Row],[Sütun1]],#REF!,2,0)," " )</f>
        <v xml:space="preserve"> </v>
      </c>
    </row>
    <row r="652" spans="1:2">
      <c r="A652" s="75"/>
      <c r="B652" s="109" t="str">
        <f>IFERROR(VLOOKUP(Tablo8[[#This Row],[Sütun1]],#REF!,2,0)," " )</f>
        <v xml:space="preserve"> </v>
      </c>
    </row>
    <row r="653" spans="1:2">
      <c r="A653" s="75"/>
      <c r="B653" s="109" t="str">
        <f>IFERROR(VLOOKUP(Tablo8[[#This Row],[Sütun1]],#REF!,2,0)," " )</f>
        <v xml:space="preserve"> </v>
      </c>
    </row>
    <row r="654" spans="1:2">
      <c r="A654" s="75"/>
      <c r="B654" s="109" t="str">
        <f>IFERROR(VLOOKUP(Tablo8[[#This Row],[Sütun1]],#REF!,2,0)," " )</f>
        <v xml:space="preserve"> </v>
      </c>
    </row>
    <row r="655" spans="1:2">
      <c r="A655" s="75"/>
      <c r="B655" s="109" t="str">
        <f>IFERROR(VLOOKUP(Tablo8[[#This Row],[Sütun1]],#REF!,2,0)," " )</f>
        <v xml:space="preserve"> </v>
      </c>
    </row>
    <row r="656" spans="1:2">
      <c r="A656" s="75"/>
      <c r="B656" s="109" t="str">
        <f>IFERROR(VLOOKUP(Tablo8[[#This Row],[Sütun1]],#REF!,2,0)," " )</f>
        <v xml:space="preserve"> </v>
      </c>
    </row>
    <row r="657" spans="1:2">
      <c r="A657" s="75"/>
      <c r="B657" s="109" t="str">
        <f>IFERROR(VLOOKUP(Tablo8[[#This Row],[Sütun1]],#REF!,2,0)," " )</f>
        <v xml:space="preserve"> </v>
      </c>
    </row>
    <row r="658" spans="1:2">
      <c r="A658" s="75"/>
      <c r="B658" s="109" t="str">
        <f>IFERROR(VLOOKUP(Tablo8[[#This Row],[Sütun1]],#REF!,2,0)," " )</f>
        <v xml:space="preserve"> </v>
      </c>
    </row>
    <row r="659" spans="1:2">
      <c r="A659" s="75"/>
      <c r="B659" s="109" t="str">
        <f>IFERROR(VLOOKUP(Tablo8[[#This Row],[Sütun1]],#REF!,2,0)," " )</f>
        <v xml:space="preserve"> </v>
      </c>
    </row>
    <row r="660" spans="1:2">
      <c r="A660" s="75"/>
      <c r="B660" s="109" t="str">
        <f>IFERROR(VLOOKUP(Tablo8[[#This Row],[Sütun1]],#REF!,2,0)," " )</f>
        <v xml:space="preserve"> </v>
      </c>
    </row>
    <row r="661" spans="1:2">
      <c r="A661" s="75"/>
      <c r="B661" s="109" t="str">
        <f>IFERROR(VLOOKUP(Tablo8[[#This Row],[Sütun1]],#REF!,2,0)," " )</f>
        <v xml:space="preserve"> </v>
      </c>
    </row>
    <row r="662" spans="1:2">
      <c r="A662" s="75"/>
      <c r="B662" s="109" t="str">
        <f>IFERROR(VLOOKUP(Tablo8[[#This Row],[Sütun1]],#REF!,2,0)," " )</f>
        <v xml:space="preserve"> </v>
      </c>
    </row>
    <row r="663" spans="1:2">
      <c r="A663" s="75"/>
      <c r="B663" s="109" t="str">
        <f>IFERROR(VLOOKUP(Tablo8[[#This Row],[Sütun1]],#REF!,2,0)," " )</f>
        <v xml:space="preserve"> </v>
      </c>
    </row>
    <row r="664" spans="1:2">
      <c r="A664" s="75"/>
      <c r="B664" s="109" t="str">
        <f>IFERROR(VLOOKUP(Tablo8[[#This Row],[Sütun1]],#REF!,2,0)," " )</f>
        <v xml:space="preserve"> </v>
      </c>
    </row>
    <row r="665" spans="1:2">
      <c r="A665" s="75"/>
      <c r="B665" s="109" t="str">
        <f>IFERROR(VLOOKUP(Tablo8[[#This Row],[Sütun1]],#REF!,2,0)," " )</f>
        <v xml:space="preserve"> </v>
      </c>
    </row>
    <row r="666" spans="1:2">
      <c r="B666" s="109" t="str">
        <f>IFERROR(VLOOKUP(Tablo8[[#This Row],[Sütun1]],#REF!,2,0)," " )</f>
        <v xml:space="preserve"> </v>
      </c>
    </row>
    <row r="667" spans="1:2">
      <c r="B667" s="109" t="str">
        <f>IFERROR(VLOOKUP(Tablo8[[#This Row],[Sütun1]],#REF!,2,0)," " )</f>
        <v xml:space="preserve"> </v>
      </c>
    </row>
    <row r="668" spans="1:2">
      <c r="A668" s="75"/>
      <c r="B668" s="109" t="str">
        <f>IFERROR(VLOOKUP(Tablo8[[#This Row],[Sütun1]],#REF!,2,0)," " )</f>
        <v xml:space="preserve"> </v>
      </c>
    </row>
    <row r="669" spans="1:2">
      <c r="A669" s="75"/>
      <c r="B669" s="109" t="str">
        <f>IFERROR(VLOOKUP(Tablo8[[#This Row],[Sütun1]],#REF!,2,0)," " )</f>
        <v xml:space="preserve"> </v>
      </c>
    </row>
    <row r="670" spans="1:2">
      <c r="A670" s="75"/>
      <c r="B670" s="109" t="str">
        <f>IFERROR(VLOOKUP(Tablo8[[#This Row],[Sütun1]],#REF!,2,0)," " )</f>
        <v xml:space="preserve"> </v>
      </c>
    </row>
    <row r="671" spans="1:2">
      <c r="A671" s="75"/>
      <c r="B671" s="109" t="str">
        <f>IFERROR(VLOOKUP(Tablo8[[#This Row],[Sütun1]],#REF!,2,0)," " )</f>
        <v xml:space="preserve"> </v>
      </c>
    </row>
    <row r="672" spans="1:2">
      <c r="B672" s="109" t="str">
        <f>IFERROR(VLOOKUP(Tablo8[[#This Row],[Sütun1]],#REF!,2,0)," " )</f>
        <v xml:space="preserve"> </v>
      </c>
    </row>
    <row r="673" spans="1:2">
      <c r="B673" s="109" t="str">
        <f>IFERROR(VLOOKUP(Tablo8[[#This Row],[Sütun1]],#REF!,2,0)," " )</f>
        <v xml:space="preserve"> </v>
      </c>
    </row>
    <row r="674" spans="1:2">
      <c r="B674" s="109" t="str">
        <f>IFERROR(VLOOKUP(Tablo8[[#This Row],[Sütun1]],#REF!,2,0)," " )</f>
        <v xml:space="preserve"> </v>
      </c>
    </row>
    <row r="675" spans="1:2">
      <c r="B675" s="109" t="str">
        <f>IFERROR(VLOOKUP(Tablo8[[#This Row],[Sütun1]],#REF!,2,0)," " )</f>
        <v xml:space="preserve"> </v>
      </c>
    </row>
    <row r="676" spans="1:2">
      <c r="A676" s="75"/>
      <c r="B676" s="109" t="str">
        <f>IFERROR(VLOOKUP(Tablo8[[#This Row],[Sütun1]],#REF!,2,0)," " )</f>
        <v xml:space="preserve"> </v>
      </c>
    </row>
    <row r="677" spans="1:2">
      <c r="A677" s="75"/>
      <c r="B677" s="109" t="str">
        <f>IFERROR(VLOOKUP(Tablo8[[#This Row],[Sütun1]],#REF!,2,0)," " )</f>
        <v xml:space="preserve"> </v>
      </c>
    </row>
    <row r="678" spans="1:2">
      <c r="A678" s="75"/>
      <c r="B678" s="109" t="str">
        <f>IFERROR(VLOOKUP(Tablo8[[#This Row],[Sütun1]],#REF!,2,0)," " )</f>
        <v xml:space="preserve"> </v>
      </c>
    </row>
    <row r="679" spans="1:2">
      <c r="A679" s="75"/>
      <c r="B679" s="109" t="str">
        <f>IFERROR(VLOOKUP(Tablo8[[#This Row],[Sütun1]],#REF!,2,0)," " )</f>
        <v xml:space="preserve"> </v>
      </c>
    </row>
    <row r="680" spans="1:2">
      <c r="B680" s="109" t="str">
        <f>IFERROR(VLOOKUP(Tablo8[[#This Row],[Sütun1]],#REF!,2,0)," " )</f>
        <v xml:space="preserve"> </v>
      </c>
    </row>
    <row r="681" spans="1:2">
      <c r="B681" s="109" t="str">
        <f>IFERROR(VLOOKUP(Tablo8[[#This Row],[Sütun1]],#REF!,2,0)," " )</f>
        <v xml:space="preserve"> </v>
      </c>
    </row>
    <row r="682" spans="1:2">
      <c r="B682" s="109" t="str">
        <f>IFERROR(VLOOKUP(Tablo8[[#This Row],[Sütun1]],#REF!,2,0)," " )</f>
        <v xml:space="preserve"> </v>
      </c>
    </row>
    <row r="683" spans="1:2">
      <c r="B683" s="109" t="str">
        <f>IFERROR(VLOOKUP(Tablo8[[#This Row],[Sütun1]],#REF!,2,0)," " )</f>
        <v xml:space="preserve"> </v>
      </c>
    </row>
    <row r="684" spans="1:2">
      <c r="B684" s="109" t="str">
        <f>IFERROR(VLOOKUP(Tablo8[[#This Row],[Sütun1]],#REF!,2,0)," " )</f>
        <v xml:space="preserve"> </v>
      </c>
    </row>
    <row r="685" spans="1:2">
      <c r="B685" s="109" t="str">
        <f>IFERROR(VLOOKUP(Tablo8[[#This Row],[Sütun1]],#REF!,2,0)," " )</f>
        <v xml:space="preserve"> </v>
      </c>
    </row>
    <row r="686" spans="1:2">
      <c r="B686" s="109" t="str">
        <f>IFERROR(VLOOKUP(Tablo8[[#This Row],[Sütun1]],#REF!,2,0)," " )</f>
        <v xml:space="preserve"> </v>
      </c>
    </row>
    <row r="687" spans="1:2">
      <c r="B687" s="109" t="str">
        <f>IFERROR(VLOOKUP(Tablo8[[#This Row],[Sütun1]],#REF!,2,0)," " )</f>
        <v xml:space="preserve"> </v>
      </c>
    </row>
    <row r="688" spans="1:2">
      <c r="B688" s="109" t="str">
        <f>IFERROR(VLOOKUP(Tablo8[[#This Row],[Sütun1]],#REF!,2,0)," " )</f>
        <v xml:space="preserve"> </v>
      </c>
    </row>
    <row r="689" spans="2:2">
      <c r="B689" s="109" t="str">
        <f>IFERROR(VLOOKUP(Tablo8[[#This Row],[Sütun1]],#REF!,2,0)," " )</f>
        <v xml:space="preserve"> </v>
      </c>
    </row>
    <row r="690" spans="2:2">
      <c r="B690" s="109" t="str">
        <f>IFERROR(VLOOKUP(Tablo8[[#This Row],[Sütun1]],#REF!,2,0)," " )</f>
        <v xml:space="preserve"> </v>
      </c>
    </row>
    <row r="691" spans="2:2">
      <c r="B691" s="109" t="str">
        <f>IFERROR(VLOOKUP(Tablo8[[#This Row],[Sütun1]],#REF!,2,0)," " )</f>
        <v xml:space="preserve"> </v>
      </c>
    </row>
    <row r="692" spans="2:2">
      <c r="B692" s="109" t="str">
        <f>IFERROR(VLOOKUP(Tablo8[[#This Row],[Sütun1]],#REF!,2,0)," " )</f>
        <v xml:space="preserve"> </v>
      </c>
    </row>
    <row r="693" spans="2:2">
      <c r="B693" s="109" t="str">
        <f>IFERROR(VLOOKUP(Tablo8[[#This Row],[Sütun1]],#REF!,2,0)," " )</f>
        <v xml:space="preserve"> </v>
      </c>
    </row>
    <row r="694" spans="2:2">
      <c r="B694" s="109" t="str">
        <f>IFERROR(VLOOKUP(Tablo8[[#This Row],[Sütun1]],#REF!,2,0)," " )</f>
        <v xml:space="preserve"> </v>
      </c>
    </row>
    <row r="695" spans="2:2">
      <c r="B695" s="109" t="str">
        <f>IFERROR(VLOOKUP(Tablo8[[#This Row],[Sütun1]],#REF!,2,0)," " )</f>
        <v xml:space="preserve"> </v>
      </c>
    </row>
    <row r="696" spans="2:2">
      <c r="B696" s="109" t="str">
        <f>IFERROR(VLOOKUP(Tablo8[[#This Row],[Sütun1]],#REF!,2,0)," " )</f>
        <v xml:space="preserve"> </v>
      </c>
    </row>
    <row r="697" spans="2:2">
      <c r="B697" s="109" t="str">
        <f>IFERROR(VLOOKUP(Tablo8[[#This Row],[Sütun1]],#REF!,2,0)," " )</f>
        <v xml:space="preserve"> </v>
      </c>
    </row>
    <row r="698" spans="2:2">
      <c r="B698" s="109" t="str">
        <f>IFERROR(VLOOKUP(Tablo8[[#This Row],[Sütun1]],#REF!,2,0)," " )</f>
        <v xml:space="preserve"> </v>
      </c>
    </row>
    <row r="699" spans="2:2">
      <c r="B699" s="109" t="str">
        <f>IFERROR(VLOOKUP(Tablo8[[#This Row],[Sütun1]],#REF!,2,0)," " )</f>
        <v xml:space="preserve"> </v>
      </c>
    </row>
    <row r="700" spans="2:2">
      <c r="B700" s="109" t="str">
        <f>IFERROR(VLOOKUP(Tablo8[[#This Row],[Sütun1]],#REF!,2,0)," " )</f>
        <v xml:space="preserve"> </v>
      </c>
    </row>
    <row r="701" spans="2:2">
      <c r="B701" s="109" t="str">
        <f>IFERROR(VLOOKUP(Tablo8[[#This Row],[Sütun1]],#REF!,2,0)," " )</f>
        <v xml:space="preserve"> </v>
      </c>
    </row>
    <row r="702" spans="2:2">
      <c r="B702" s="109" t="str">
        <f>IFERROR(VLOOKUP(Tablo8[[#This Row],[Sütun1]],#REF!,2,0)," " )</f>
        <v xml:space="preserve"> </v>
      </c>
    </row>
    <row r="703" spans="2:2">
      <c r="B703" s="109" t="str">
        <f>IFERROR(VLOOKUP(Tablo8[[#This Row],[Sütun1]],#REF!,2,0)," " )</f>
        <v xml:space="preserve"> </v>
      </c>
    </row>
    <row r="704" spans="2:2">
      <c r="B704" s="109" t="str">
        <f>IFERROR(VLOOKUP(Tablo8[[#This Row],[Sütun1]],#REF!,2,0)," " )</f>
        <v xml:space="preserve"> </v>
      </c>
    </row>
    <row r="705" spans="2:2">
      <c r="B705" s="109" t="str">
        <f>IFERROR(VLOOKUP(Tablo8[[#This Row],[Sütun1]],#REF!,2,0)," " )</f>
        <v xml:space="preserve"> </v>
      </c>
    </row>
    <row r="706" spans="2:2">
      <c r="B706" s="109" t="str">
        <f>IFERROR(VLOOKUP(Tablo8[[#This Row],[Sütun1]],#REF!,2,0)," " )</f>
        <v xml:space="preserve"> </v>
      </c>
    </row>
    <row r="707" spans="2:2">
      <c r="B707" s="109" t="str">
        <f>IFERROR(VLOOKUP(Tablo8[[#This Row],[Sütun1]],#REF!,2,0)," " )</f>
        <v xml:space="preserve"> </v>
      </c>
    </row>
    <row r="708" spans="2:2">
      <c r="B708" s="109" t="str">
        <f>IFERROR(VLOOKUP(Tablo8[[#This Row],[Sütun1]],#REF!,2,0)," " )</f>
        <v xml:space="preserve"> </v>
      </c>
    </row>
    <row r="709" spans="2:2">
      <c r="B709" s="109" t="str">
        <f>IFERROR(VLOOKUP(Tablo8[[#This Row],[Sütun1]],#REF!,2,0)," " )</f>
        <v xml:space="preserve"> </v>
      </c>
    </row>
    <row r="710" spans="2:2">
      <c r="B710" s="109" t="str">
        <f>IFERROR(VLOOKUP(Tablo8[[#This Row],[Sütun1]],#REF!,2,0)," " )</f>
        <v xml:space="preserve"> </v>
      </c>
    </row>
    <row r="711" spans="2:2">
      <c r="B711" s="109" t="str">
        <f>IFERROR(VLOOKUP(Tablo8[[#This Row],[Sütun1]],#REF!,2,0)," " )</f>
        <v xml:space="preserve"> </v>
      </c>
    </row>
    <row r="712" spans="2:2">
      <c r="B712" s="109" t="str">
        <f>IFERROR(VLOOKUP(Tablo8[[#This Row],[Sütun1]],#REF!,2,0)," " )</f>
        <v xml:space="preserve"> </v>
      </c>
    </row>
    <row r="713" spans="2:2">
      <c r="B713" s="109" t="str">
        <f>IFERROR(VLOOKUP(Tablo8[[#This Row],[Sütun1]],#REF!,2,0)," " )</f>
        <v xml:space="preserve"> </v>
      </c>
    </row>
    <row r="714" spans="2:2">
      <c r="B714" s="109" t="str">
        <f>IFERROR(VLOOKUP(Tablo8[[#This Row],[Sütun1]],#REF!,2,0)," " )</f>
        <v xml:space="preserve"> </v>
      </c>
    </row>
    <row r="715" spans="2:2">
      <c r="B715" s="109" t="str">
        <f>IFERROR(VLOOKUP(Tablo8[[#This Row],[Sütun1]],#REF!,2,0)," " )</f>
        <v xml:space="preserve"> </v>
      </c>
    </row>
    <row r="716" spans="2:2">
      <c r="B716" s="109" t="str">
        <f>IFERROR(VLOOKUP(Tablo8[[#This Row],[Sütun1]],#REF!,2,0)," " )</f>
        <v xml:space="preserve"> </v>
      </c>
    </row>
    <row r="717" spans="2:2">
      <c r="B717" s="109" t="str">
        <f>IFERROR(VLOOKUP(Tablo8[[#This Row],[Sütun1]],#REF!,2,0)," " )</f>
        <v xml:space="preserve"> </v>
      </c>
    </row>
    <row r="718" spans="2:2">
      <c r="B718" s="109" t="str">
        <f>IFERROR(VLOOKUP(Tablo8[[#This Row],[Sütun1]],#REF!,2,0)," " )</f>
        <v xml:space="preserve"> </v>
      </c>
    </row>
    <row r="719" spans="2:2">
      <c r="B719" s="109" t="str">
        <f>IFERROR(VLOOKUP(Tablo8[[#This Row],[Sütun1]],#REF!,2,0)," " )</f>
        <v xml:space="preserve"> </v>
      </c>
    </row>
    <row r="720" spans="2:2">
      <c r="B720" s="109" t="str">
        <f>IFERROR(VLOOKUP(Tablo8[[#This Row],[Sütun1]],#REF!,2,0)," " )</f>
        <v xml:space="preserve"> </v>
      </c>
    </row>
    <row r="721" spans="2:2">
      <c r="B721" s="109" t="str">
        <f>IFERROR(VLOOKUP(Tablo8[[#This Row],[Sütun1]],#REF!,2,0)," " )</f>
        <v xml:space="preserve"> </v>
      </c>
    </row>
    <row r="722" spans="2:2">
      <c r="B722" s="109" t="str">
        <f>IFERROR(VLOOKUP(Tablo8[[#This Row],[Sütun1]],#REF!,2,0)," " )</f>
        <v xml:space="preserve"> </v>
      </c>
    </row>
    <row r="723" spans="2:2">
      <c r="B723" s="109" t="str">
        <f>IFERROR(VLOOKUP(Tablo8[[#This Row],[Sütun1]],#REF!,2,0)," " )</f>
        <v xml:space="preserve"> </v>
      </c>
    </row>
    <row r="724" spans="2:2">
      <c r="B724" s="109" t="str">
        <f>IFERROR(VLOOKUP(Tablo8[[#This Row],[Sütun1]],#REF!,2,0)," " )</f>
        <v xml:space="preserve"> </v>
      </c>
    </row>
    <row r="725" spans="2:2">
      <c r="B725" s="109" t="str">
        <f>IFERROR(VLOOKUP(Tablo8[[#This Row],[Sütun1]],#REF!,2,0)," " )</f>
        <v xml:space="preserve"> </v>
      </c>
    </row>
    <row r="726" spans="2:2">
      <c r="B726" s="109" t="str">
        <f>IFERROR(VLOOKUP(Tablo8[[#This Row],[Sütun1]],#REF!,2,0)," " )</f>
        <v xml:space="preserve"> </v>
      </c>
    </row>
    <row r="727" spans="2:2">
      <c r="B727" s="109" t="str">
        <f>IFERROR(VLOOKUP(Tablo8[[#This Row],[Sütun1]],#REF!,2,0)," " )</f>
        <v xml:space="preserve"> </v>
      </c>
    </row>
    <row r="728" spans="2:2">
      <c r="B728" s="109" t="str">
        <f>IFERROR(VLOOKUP(Tablo8[[#This Row],[Sütun1]],#REF!,2,0)," " )</f>
        <v xml:space="preserve"> </v>
      </c>
    </row>
    <row r="729" spans="2:2">
      <c r="B729" s="109" t="str">
        <f>IFERROR(VLOOKUP(Tablo8[[#This Row],[Sütun1]],#REF!,2,0)," " )</f>
        <v xml:space="preserve"> </v>
      </c>
    </row>
    <row r="730" spans="2:2">
      <c r="B730" s="109" t="str">
        <f>IFERROR(VLOOKUP(Tablo8[[#This Row],[Sütun1]],#REF!,2,0)," " )</f>
        <v xml:space="preserve"> </v>
      </c>
    </row>
    <row r="731" spans="2:2">
      <c r="B731" s="109" t="str">
        <f>IFERROR(VLOOKUP(Tablo8[[#This Row],[Sütun1]],#REF!,2,0)," " )</f>
        <v xml:space="preserve"> </v>
      </c>
    </row>
    <row r="732" spans="2:2">
      <c r="B732" s="109" t="str">
        <f>IFERROR(VLOOKUP(Tablo8[[#This Row],[Sütun1]],#REF!,2,0)," " )</f>
        <v xml:space="preserve"> </v>
      </c>
    </row>
    <row r="733" spans="2:2">
      <c r="B733" s="109" t="str">
        <f>IFERROR(VLOOKUP(Tablo8[[#This Row],[Sütun1]],#REF!,2,0)," " )</f>
        <v xml:space="preserve"> </v>
      </c>
    </row>
    <row r="734" spans="2:2">
      <c r="B734" s="109" t="str">
        <f>IFERROR(VLOOKUP(Tablo8[[#This Row],[Sütun1]],#REF!,2,0)," " )</f>
        <v xml:space="preserve"> </v>
      </c>
    </row>
    <row r="735" spans="2:2">
      <c r="B735" s="109" t="str">
        <f>IFERROR(VLOOKUP(Tablo8[[#This Row],[Sütun1]],#REF!,2,0)," " )</f>
        <v xml:space="preserve"> </v>
      </c>
    </row>
    <row r="736" spans="2:2">
      <c r="B736" s="109" t="str">
        <f>IFERROR(VLOOKUP(Tablo8[[#This Row],[Sütun1]],#REF!,2,0)," " )</f>
        <v xml:space="preserve"> </v>
      </c>
    </row>
    <row r="737" spans="2:2">
      <c r="B737" s="109" t="str">
        <f>IFERROR(VLOOKUP(Tablo8[[#This Row],[Sütun1]],#REF!,2,0)," " )</f>
        <v xml:space="preserve"> </v>
      </c>
    </row>
    <row r="738" spans="2:2">
      <c r="B738" s="109" t="str">
        <f>IFERROR(VLOOKUP(Tablo8[[#This Row],[Sütun1]],#REF!,2,0)," " )</f>
        <v xml:space="preserve"> </v>
      </c>
    </row>
    <row r="739" spans="2:2">
      <c r="B739" s="109" t="str">
        <f>IFERROR(VLOOKUP(Tablo8[[#This Row],[Sütun1]],#REF!,2,0)," " )</f>
        <v xml:space="preserve"> </v>
      </c>
    </row>
    <row r="740" spans="2:2">
      <c r="B740" s="109" t="str">
        <f>IFERROR(VLOOKUP(Tablo8[[#This Row],[Sütun1]],#REF!,2,0)," " )</f>
        <v xml:space="preserve"> </v>
      </c>
    </row>
    <row r="741" spans="2:2">
      <c r="B741" s="109" t="str">
        <f>IFERROR(VLOOKUP(Tablo8[[#This Row],[Sütun1]],#REF!,2,0)," " )</f>
        <v xml:space="preserve"> </v>
      </c>
    </row>
    <row r="742" spans="2:2">
      <c r="B742" s="109" t="str">
        <f>IFERROR(VLOOKUP(Tablo8[[#This Row],[Sütun1]],#REF!,2,0)," " )</f>
        <v xml:space="preserve"> </v>
      </c>
    </row>
    <row r="743" spans="2:2">
      <c r="B743" s="109" t="str">
        <f>IFERROR(VLOOKUP(Tablo8[[#This Row],[Sütun1]],#REF!,2,0)," " )</f>
        <v xml:space="preserve"> </v>
      </c>
    </row>
    <row r="744" spans="2:2">
      <c r="B744" s="109" t="str">
        <f>IFERROR(VLOOKUP(Tablo8[[#This Row],[Sütun1]],#REF!,2,0)," " )</f>
        <v xml:space="preserve"> </v>
      </c>
    </row>
    <row r="745" spans="2:2">
      <c r="B745" s="109" t="str">
        <f>IFERROR(VLOOKUP(Tablo8[[#This Row],[Sütun1]],#REF!,2,0)," " )</f>
        <v xml:space="preserve"> </v>
      </c>
    </row>
    <row r="746" spans="2:2">
      <c r="B746" s="109" t="str">
        <f>IFERROR(VLOOKUP(Tablo8[[#This Row],[Sütun1]],#REF!,2,0)," " )</f>
        <v xml:space="preserve"> </v>
      </c>
    </row>
    <row r="747" spans="2:2">
      <c r="B747" s="109" t="str">
        <f>IFERROR(VLOOKUP(Tablo8[[#This Row],[Sütun1]],#REF!,2,0)," " )</f>
        <v xml:space="preserve"> </v>
      </c>
    </row>
    <row r="748" spans="2:2">
      <c r="B748" s="109" t="str">
        <f>IFERROR(VLOOKUP(Tablo8[[#This Row],[Sütun1]],#REF!,2,0)," " )</f>
        <v xml:space="preserve"> </v>
      </c>
    </row>
    <row r="749" spans="2:2">
      <c r="B749" s="109" t="str">
        <f>IFERROR(VLOOKUP(Tablo8[[#This Row],[Sütun1]],#REF!,2,0)," " )</f>
        <v xml:space="preserve"> </v>
      </c>
    </row>
    <row r="750" spans="2:2">
      <c r="B750" s="109" t="str">
        <f>IFERROR(VLOOKUP(Tablo8[[#This Row],[Sütun1]],#REF!,2,0)," " )</f>
        <v xml:space="preserve"> </v>
      </c>
    </row>
    <row r="751" spans="2:2">
      <c r="B751" s="109" t="str">
        <f>IFERROR(VLOOKUP(Tablo8[[#This Row],[Sütun1]],#REF!,2,0)," " )</f>
        <v xml:space="preserve"> </v>
      </c>
    </row>
    <row r="752" spans="2:2">
      <c r="B752" s="109" t="str">
        <f>IFERROR(VLOOKUP(Tablo8[[#This Row],[Sütun1]],#REF!,2,0)," " )</f>
        <v xml:space="preserve"> </v>
      </c>
    </row>
    <row r="753" spans="1:5">
      <c r="B753" s="109" t="str">
        <f>IFERROR(VLOOKUP(Tablo8[[#This Row],[Sütun1]],#REF!,2,0)," " )</f>
        <v xml:space="preserve"> </v>
      </c>
    </row>
    <row r="754" spans="1:5">
      <c r="B754" s="109" t="str">
        <f>IFERROR(VLOOKUP(Tablo8[[#This Row],[Sütun1]],#REF!,2,0)," " )</f>
        <v xml:space="preserve"> </v>
      </c>
    </row>
    <row r="755" spans="1:5">
      <c r="A755" s="111"/>
      <c r="B755" s="111" t="str">
        <f>IFERROR(VLOOKUP(Tablo8[[#This Row],[Sütun1]],#REF!,2,0)," " )</f>
        <v xml:space="preserve"> </v>
      </c>
      <c r="C755" s="112"/>
      <c r="D755" s="111"/>
      <c r="E755" s="111"/>
    </row>
  </sheetData>
  <sheetProtection password="CC17" sheet="1" objects="1" scenarios="1"/>
  <protectedRanges>
    <protectedRange password="CC09" sqref="C1:E317 C318:D332 C418 C333:E417 A1:A536 A538:A1048576 E601:E1048576 C419:D1048576" name="Girişler"/>
  </protectedRange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ayfa13"/>
  <dimension ref="A1:R321"/>
  <sheetViews>
    <sheetView zoomScale="116" zoomScaleNormal="116" workbookViewId="0">
      <pane ySplit="1" topLeftCell="A307" activePane="bottomLeft" state="frozen"/>
      <selection activeCell="E1" sqref="E1"/>
      <selection pane="bottomLeft" activeCell="D2" sqref="D2:D321"/>
    </sheetView>
  </sheetViews>
  <sheetFormatPr defaultRowHeight="15"/>
  <cols>
    <col min="1" max="1" width="19.28515625" style="24" bestFit="1" customWidth="1"/>
    <col min="2" max="2" width="35.7109375" style="24" customWidth="1"/>
    <col min="3" max="3" width="14.42578125" style="24" customWidth="1"/>
    <col min="4" max="4" width="15.5703125" style="24" customWidth="1"/>
    <col min="5" max="6" width="9.140625" style="24"/>
    <col min="7" max="18" width="10.5703125" style="24" customWidth="1"/>
    <col min="19" max="16384" width="9.140625" style="24"/>
  </cols>
  <sheetData>
    <row r="1" spans="1:18" s="22" customFormat="1" ht="74.25" customHeight="1">
      <c r="A1" s="21" t="s">
        <v>32</v>
      </c>
      <c r="B1" s="21" t="s">
        <v>33</v>
      </c>
      <c r="C1" s="21" t="s">
        <v>244</v>
      </c>
      <c r="D1" s="21" t="s">
        <v>245</v>
      </c>
      <c r="E1" s="21" t="s">
        <v>37</v>
      </c>
      <c r="F1" s="21" t="s">
        <v>38</v>
      </c>
      <c r="G1" s="21" t="s">
        <v>39</v>
      </c>
      <c r="H1" s="21" t="s">
        <v>40</v>
      </c>
      <c r="I1" s="21" t="s">
        <v>41</v>
      </c>
      <c r="J1" s="21" t="s">
        <v>42</v>
      </c>
      <c r="K1" s="21" t="s">
        <v>43</v>
      </c>
      <c r="L1" s="21" t="s">
        <v>44</v>
      </c>
      <c r="M1" s="21" t="s">
        <v>45</v>
      </c>
      <c r="N1" s="21" t="s">
        <v>46</v>
      </c>
      <c r="O1" s="21" t="s">
        <v>47</v>
      </c>
      <c r="P1" s="21" t="s">
        <v>48</v>
      </c>
      <c r="Q1" s="21" t="s">
        <v>49</v>
      </c>
      <c r="R1" s="21" t="s">
        <v>50</v>
      </c>
    </row>
    <row r="2" spans="1:18">
      <c r="A2" s="75" t="str">
        <f>Tablo1769[[#This Row],[YM KODU]]</f>
        <v>YM-001</v>
      </c>
      <c r="B2" s="118" t="str">
        <f>VLOOKUP(Tablo810[[#This Row],[ ÜRÜN KODU]],Tablo1769[#All],2,0)</f>
        <v>KLASİK EMZİK UÇ NO 1</v>
      </c>
      <c r="C2" s="117">
        <f>SUMIF(Tablo8[Sütun1],Tablo810[[#This Row],[ ÜRÜN KODU]],Tablo8[SEVK ADEDİ])-Tablo810[[#This Row],[GERİ İADE ÜRÜN]]</f>
        <v>0</v>
      </c>
      <c r="D2" s="117">
        <f>SUMIF(Tablo5[ÜRÜN KODU],Tablo810[[#This Row],[ ÜRÜN KODU]],Tablo5[TOPLAM BASKI ADEDİ])</f>
        <v>0</v>
      </c>
      <c r="E2" s="117"/>
      <c r="F2" s="117">
        <f>(D2-C2)+E2</f>
        <v>0</v>
      </c>
      <c r="G2" s="117">
        <f>SUMIFS(SevkAdetleri!$D:$D,SevkAdetleri!$A:$A,A2,SevkAdetleri!$E:$E,"OCAK")</f>
        <v>0</v>
      </c>
      <c r="H2" s="117">
        <f>SUMIFS(SevkAdetleri!$D:$D,SevkAdetleri!$A:$A,A2,SevkAdetleri!$E:$E,"ŞUBAT")</f>
        <v>0</v>
      </c>
      <c r="I2" s="117">
        <f>SUMIFS(SevkAdetleri!$D:$D,SevkAdetleri!$A:$A,A2,SevkAdetleri!$E:$E,"MART")</f>
        <v>0</v>
      </c>
      <c r="J2" s="117">
        <f>SUMIFS(SevkAdetleri!$D:$D,SevkAdetleri!$A:$A,A2,SevkAdetleri!$E:$E,"NİSAN")</f>
        <v>0</v>
      </c>
      <c r="K2" s="117">
        <f>SUMIFS(SevkAdetleri!$D:$D,SevkAdetleri!$A:$A,A2,SevkAdetleri!$E:$E,"MAYIS")</f>
        <v>0</v>
      </c>
      <c r="L2" s="117">
        <f>SUMIFS(SevkAdetleri!$D:$D,SevkAdetleri!$A:$A,A2,SevkAdetleri!$E:$E,"HAZIRAN")</f>
        <v>0</v>
      </c>
      <c r="M2" s="117">
        <f>SUMIFS(SevkAdetleri!$D:$D,SevkAdetleri!$A:$A,A2,SevkAdetleri!$E:$E,"TEMMUZ")</f>
        <v>0</v>
      </c>
      <c r="N2" s="117">
        <f>SUMIFS(SevkAdetleri!$D:$D,SevkAdetleri!$A:$A,A2,SevkAdetleri!$E:$E,"AĞUSTOS")</f>
        <v>0</v>
      </c>
      <c r="O2" s="117">
        <f>SUMIFS(SevkAdetleri!$D:$D,SevkAdetleri!$A:$A,A2,SevkAdetleri!$E:$E,"EYLÜL")</f>
        <v>0</v>
      </c>
      <c r="P2" s="117">
        <f>SUMIFS(SevkAdetleri!$D:$D,SevkAdetleri!$A:$A,A2,SevkAdetleri!$E:$E,"EKİM")</f>
        <v>0</v>
      </c>
      <c r="Q2" s="117">
        <f>SUMIFS(SevkAdetleri!$D:$D,SevkAdetleri!$A:$A,A2,SevkAdetleri!$E:$E,"KASIM")</f>
        <v>0</v>
      </c>
      <c r="R2" s="117">
        <f>SUMIFS(SevkAdetleri!$D:$D,SevkAdetleri!$A:$A,A2,SevkAdetleri!$E:$E,"ARALIK")</f>
        <v>0</v>
      </c>
    </row>
    <row r="3" spans="1:18">
      <c r="A3" s="75" t="str">
        <f>Tablo1769[[#This Row],[YM KODU]]</f>
        <v>YM-002</v>
      </c>
      <c r="B3" s="118" t="str">
        <f>VLOOKUP(Tablo810[[#This Row],[ ÜRÜN KODU]],Tablo1769[#All],2,0)</f>
        <v>KLASİK EMZİK UÇ NO 2</v>
      </c>
      <c r="C3" s="117">
        <f>SUMIF(Tablo8[Sütun1],Tablo810[[#This Row],[ ÜRÜN KODU]],Tablo8[SEVK ADEDİ])-Tablo810[[#This Row],[GERİ İADE ÜRÜN]]</f>
        <v>0</v>
      </c>
      <c r="D3" s="117">
        <f>SUMIF(Tablo5[ÜRÜN KODU],Tablo810[[#This Row],[ ÜRÜN KODU]],Tablo5[TOPLAM BASKI ADEDİ])</f>
        <v>2000</v>
      </c>
      <c r="E3" s="117"/>
      <c r="F3" s="117">
        <f>(D3-C3)+E3</f>
        <v>2000</v>
      </c>
      <c r="G3" s="117">
        <f>SUMIFS(SevkAdetleri!$D:$D,SevkAdetleri!$A:$A,A3,SevkAdetleri!$E:$E,"OCAK")</f>
        <v>0</v>
      </c>
      <c r="H3" s="117">
        <f>SUMIFS(SevkAdetleri!$D:$D,SevkAdetleri!$A:$A,A3,SevkAdetleri!$E:$E,"ŞUBAT")</f>
        <v>0</v>
      </c>
      <c r="I3" s="117">
        <f>SUMIFS(SevkAdetleri!$D:$D,SevkAdetleri!$A:$A,A3,SevkAdetleri!$E:$E,"MART")</f>
        <v>0</v>
      </c>
      <c r="J3" s="117">
        <f>SUMIFS(SevkAdetleri!$D:$D,SevkAdetleri!$A:$A,A3,SevkAdetleri!$E:$E,"NİSAN")</f>
        <v>0</v>
      </c>
      <c r="K3" s="117">
        <f>SUMIFS(SevkAdetleri!$D:$D,SevkAdetleri!$A:$A,A3,SevkAdetleri!$E:$E,"MAYIS")</f>
        <v>0</v>
      </c>
      <c r="L3" s="117">
        <f>SUMIFS(SevkAdetleri!$D:$D,SevkAdetleri!$A:$A,A3,SevkAdetleri!$E:$E,"HAZIRAN")</f>
        <v>0</v>
      </c>
      <c r="M3" s="117">
        <f>SUMIFS(SevkAdetleri!$D:$D,SevkAdetleri!$A:$A,A3,SevkAdetleri!$E:$E,"TEMMUZ")</f>
        <v>0</v>
      </c>
      <c r="N3" s="117">
        <f>SUMIFS(SevkAdetleri!$D:$D,SevkAdetleri!$A:$A,A3,SevkAdetleri!$E:$E,"AĞUSTOS")</f>
        <v>0</v>
      </c>
      <c r="O3" s="117">
        <f>SUMIFS(SevkAdetleri!$D:$D,SevkAdetleri!$A:$A,A3,SevkAdetleri!$E:$E,"EYLÜL")</f>
        <v>0</v>
      </c>
      <c r="P3" s="117">
        <f>SUMIFS(SevkAdetleri!$D:$D,SevkAdetleri!$A:$A,A3,SevkAdetleri!$E:$E,"EKİM")</f>
        <v>0</v>
      </c>
      <c r="Q3" s="117">
        <f>SUMIFS(SevkAdetleri!$D:$D,SevkAdetleri!$A:$A,A3,SevkAdetleri!$E:$E,"KASIM")</f>
        <v>0</v>
      </c>
      <c r="R3" s="117">
        <f>SUMIFS(SevkAdetleri!$D:$D,SevkAdetleri!$A:$A,A3,SevkAdetleri!$E:$E,"ARALIK")</f>
        <v>0</v>
      </c>
    </row>
    <row r="4" spans="1:18">
      <c r="A4" s="75" t="str">
        <f>Tablo1769[[#This Row],[YM KODU]]</f>
        <v>YM-003</v>
      </c>
      <c r="B4" s="118" t="str">
        <f>VLOOKUP(Tablo810[[#This Row],[ ÜRÜN KODU]],Tablo1769[#All],2,0)</f>
        <v>KLASİK EMZİK UÇ NO 3</v>
      </c>
      <c r="C4" s="117">
        <f>SUMIF(Tablo8[Sütun1],Tablo810[[#This Row],[ ÜRÜN KODU]],Tablo8[SEVK ADEDİ])-Tablo810[[#This Row],[GERİ İADE ÜRÜN]]</f>
        <v>0</v>
      </c>
      <c r="D4" s="117">
        <f>SUMIF(Tablo5[ÜRÜN KODU],Tablo810[[#This Row],[ ÜRÜN KODU]],Tablo5[TOPLAM BASKI ADEDİ])</f>
        <v>0</v>
      </c>
      <c r="E4" s="117"/>
      <c r="F4" s="117">
        <f>(D4-C4)+E4</f>
        <v>0</v>
      </c>
      <c r="G4" s="117">
        <f>SUMIFS(SevkAdetleri!$D:$D,SevkAdetleri!$A:$A,A4,SevkAdetleri!$E:$E,"OCAK")</f>
        <v>0</v>
      </c>
      <c r="H4" s="117">
        <f>SUMIFS(SevkAdetleri!$D:$D,SevkAdetleri!$A:$A,A4,SevkAdetleri!$E:$E,"ŞUBAT")</f>
        <v>0</v>
      </c>
      <c r="I4" s="117">
        <f>SUMIFS(SevkAdetleri!$D:$D,SevkAdetleri!$A:$A,A4,SevkAdetleri!$E:$E,"MART")</f>
        <v>0</v>
      </c>
      <c r="J4" s="117">
        <f>SUMIFS(SevkAdetleri!$D:$D,SevkAdetleri!$A:$A,A4,SevkAdetleri!$E:$E,"NİSAN")</f>
        <v>0</v>
      </c>
      <c r="K4" s="117">
        <f>SUMIFS(SevkAdetleri!$D:$D,SevkAdetleri!$A:$A,A4,SevkAdetleri!$E:$E,"MAYIS")</f>
        <v>0</v>
      </c>
      <c r="L4" s="117">
        <f>SUMIFS(SevkAdetleri!$D:$D,SevkAdetleri!$A:$A,A4,SevkAdetleri!$E:$E,"HAZIRAN")</f>
        <v>0</v>
      </c>
      <c r="M4" s="117">
        <f>SUMIFS(SevkAdetleri!$D:$D,SevkAdetleri!$A:$A,A4,SevkAdetleri!$E:$E,"TEMMUZ")</f>
        <v>0</v>
      </c>
      <c r="N4" s="117">
        <f>SUMIFS(SevkAdetleri!$D:$D,SevkAdetleri!$A:$A,A4,SevkAdetleri!$E:$E,"AĞUSTOS")</f>
        <v>0</v>
      </c>
      <c r="O4" s="117">
        <f>SUMIFS(SevkAdetleri!$D:$D,SevkAdetleri!$A:$A,A4,SevkAdetleri!$E:$E,"EYLÜL")</f>
        <v>0</v>
      </c>
      <c r="P4" s="117">
        <f>SUMIFS(SevkAdetleri!$D:$D,SevkAdetleri!$A:$A,A4,SevkAdetleri!$E:$E,"EKİM")</f>
        <v>0</v>
      </c>
      <c r="Q4" s="117">
        <f>SUMIFS(SevkAdetleri!$D:$D,SevkAdetleri!$A:$A,A4,SevkAdetleri!$E:$E,"KASIM")</f>
        <v>0</v>
      </c>
      <c r="R4" s="117">
        <f>SUMIFS(SevkAdetleri!$D:$D,SevkAdetleri!$A:$A,A4,SevkAdetleri!$E:$E,"ARALIK")</f>
        <v>0</v>
      </c>
    </row>
    <row r="5" spans="1:18" hidden="1">
      <c r="A5" s="75">
        <f>Tablo1769[[#This Row],[YM KODU]]</f>
        <v>0</v>
      </c>
      <c r="B5" s="118" t="e">
        <f>VLOOKUP(Tablo810[[#This Row],[ ÜRÜN KODU]],Tablo1769[#All],2,0)</f>
        <v>#N/A</v>
      </c>
      <c r="C5" s="117">
        <f>SUMIF(Tablo8[Sütun1],Tablo810[[#This Row],[ ÜRÜN KODU]],Tablo8[SEVK ADEDİ])-Tablo810[[#This Row],[GERİ İADE ÜRÜN]]</f>
        <v>0</v>
      </c>
      <c r="D5" s="117">
        <f>SUMIF(Tablo5[ÜRÜN KODU],Tablo810[[#This Row],[ ÜRÜN KODU]],Tablo5[TOPLAM BASKI ADEDİ])</f>
        <v>0</v>
      </c>
      <c r="E5" s="117"/>
      <c r="F5" s="117">
        <f>(D5-C5)+E5</f>
        <v>0</v>
      </c>
      <c r="G5" s="117">
        <f>SUMIFS(SevkAdetleri!$D:$D,SevkAdetleri!$A:$A,A5,SevkAdetleri!$E:$E,"OCAK")</f>
        <v>0</v>
      </c>
      <c r="H5" s="117">
        <f>SUMIFS(SevkAdetleri!$D:$D,SevkAdetleri!$A:$A,A5,SevkAdetleri!$E:$E,"ŞUBAT")</f>
        <v>0</v>
      </c>
      <c r="I5" s="117">
        <f>SUMIFS(SevkAdetleri!$D:$D,SevkAdetleri!$A:$A,A5,SevkAdetleri!$E:$E,"MART")</f>
        <v>0</v>
      </c>
      <c r="J5" s="117">
        <f>SUMIFS(SevkAdetleri!$D:$D,SevkAdetleri!$A:$A,A5,SevkAdetleri!$E:$E,"NİSAN")</f>
        <v>0</v>
      </c>
      <c r="K5" s="117">
        <f>SUMIFS(SevkAdetleri!$D:$D,SevkAdetleri!$A:$A,A5,SevkAdetleri!$E:$E,"MAYIS")</f>
        <v>0</v>
      </c>
      <c r="L5" s="117">
        <f>SUMIFS(SevkAdetleri!$D:$D,SevkAdetleri!$A:$A,A5,SevkAdetleri!$E:$E,"HAZIRAN")</f>
        <v>0</v>
      </c>
      <c r="M5" s="117">
        <f>SUMIFS(SevkAdetleri!$D:$D,SevkAdetleri!$A:$A,A5,SevkAdetleri!$E:$E,"TEMMUZ")</f>
        <v>0</v>
      </c>
      <c r="N5" s="117">
        <f>SUMIFS(SevkAdetleri!$D:$D,SevkAdetleri!$A:$A,A5,SevkAdetleri!$E:$E,"AĞUSTOS")</f>
        <v>0</v>
      </c>
      <c r="O5" s="117">
        <f>SUMIFS(SevkAdetleri!$D:$D,SevkAdetleri!$A:$A,A5,SevkAdetleri!$E:$E,"EYLÜL")</f>
        <v>0</v>
      </c>
      <c r="P5" s="117">
        <f>SUMIFS(SevkAdetleri!$D:$D,SevkAdetleri!$A:$A,A5,SevkAdetleri!$E:$E,"EKİM")</f>
        <v>0</v>
      </c>
      <c r="Q5" s="117">
        <f>SUMIFS(SevkAdetleri!$D:$D,SevkAdetleri!$A:$A,A5,SevkAdetleri!$E:$E,"KASIM")</f>
        <v>0</v>
      </c>
      <c r="R5" s="117">
        <f>SUMIFS(SevkAdetleri!$D:$D,SevkAdetleri!$A:$A,A5,SevkAdetleri!$E:$E,"ARALIK")</f>
        <v>0</v>
      </c>
    </row>
    <row r="6" spans="1:18">
      <c r="A6" s="75" t="str">
        <f>Tablo1769[[#This Row],[YM KODU]]</f>
        <v>YM-004</v>
      </c>
      <c r="B6" s="118" t="str">
        <f>VLOOKUP(Tablo810[[#This Row],[ ÜRÜN KODU]],Tablo1769[#All],2,0)</f>
        <v>DAMAK EMZİK UCU 1 NO</v>
      </c>
      <c r="C6" s="117">
        <f>SUMIF(Tablo8[Sütun1],Tablo810[[#This Row],[ ÜRÜN KODU]],Tablo8[SEVK ADEDİ])-Tablo810[[#This Row],[GERİ İADE ÜRÜN]]</f>
        <v>0</v>
      </c>
      <c r="D6" s="117">
        <f>SUMIF(Tablo5[ÜRÜN KODU],Tablo810[[#This Row],[ ÜRÜN KODU]],Tablo5[TOPLAM BASKI ADEDİ])</f>
        <v>0</v>
      </c>
      <c r="E6" s="117"/>
      <c r="F6" s="117">
        <f>(D6-C6)+E6</f>
        <v>0</v>
      </c>
      <c r="G6" s="117">
        <f>SUMIFS(SevkAdetleri!$D:$D,SevkAdetleri!$A:$A,A6,SevkAdetleri!$E:$E,"OCAK")</f>
        <v>0</v>
      </c>
      <c r="H6" s="117">
        <f>SUMIFS(SevkAdetleri!$D:$D,SevkAdetleri!$A:$A,A6,SevkAdetleri!$E:$E,"ŞUBAT")</f>
        <v>0</v>
      </c>
      <c r="I6" s="117">
        <f>SUMIFS(SevkAdetleri!$D:$D,SevkAdetleri!$A:$A,A6,SevkAdetleri!$E:$E,"MART")</f>
        <v>0</v>
      </c>
      <c r="J6" s="117">
        <f>SUMIFS(SevkAdetleri!$D:$D,SevkAdetleri!$A:$A,A6,SevkAdetleri!$E:$E,"NİSAN")</f>
        <v>0</v>
      </c>
      <c r="K6" s="117">
        <f>SUMIFS(SevkAdetleri!$D:$D,SevkAdetleri!$A:$A,A6,SevkAdetleri!$E:$E,"MAYIS")</f>
        <v>0</v>
      </c>
      <c r="L6" s="117">
        <f>SUMIFS(SevkAdetleri!$D:$D,SevkAdetleri!$A:$A,A6,SevkAdetleri!$E:$E,"HAZIRAN")</f>
        <v>0</v>
      </c>
      <c r="M6" s="117">
        <f>SUMIFS(SevkAdetleri!$D:$D,SevkAdetleri!$A:$A,A6,SevkAdetleri!$E:$E,"TEMMUZ")</f>
        <v>0</v>
      </c>
      <c r="N6" s="117">
        <f>SUMIFS(SevkAdetleri!$D:$D,SevkAdetleri!$A:$A,A6,SevkAdetleri!$E:$E,"AĞUSTOS")</f>
        <v>0</v>
      </c>
      <c r="O6" s="117">
        <f>SUMIFS(SevkAdetleri!$D:$D,SevkAdetleri!$A:$A,A6,SevkAdetleri!$E:$E,"EYLÜL")</f>
        <v>0</v>
      </c>
      <c r="P6" s="117">
        <f>SUMIFS(SevkAdetleri!$D:$D,SevkAdetleri!$A:$A,A6,SevkAdetleri!$E:$E,"EKİM")</f>
        <v>0</v>
      </c>
      <c r="Q6" s="117">
        <f>SUMIFS(SevkAdetleri!$D:$D,SevkAdetleri!$A:$A,A6,SevkAdetleri!$E:$E,"KASIM")</f>
        <v>0</v>
      </c>
      <c r="R6" s="117">
        <f>SUMIFS(SevkAdetleri!$D:$D,SevkAdetleri!$A:$A,A6,SevkAdetleri!$E:$E,"ARALIK")</f>
        <v>0</v>
      </c>
    </row>
    <row r="7" spans="1:18">
      <c r="A7" s="75" t="str">
        <f>Tablo1769[[#This Row],[YM KODU]]</f>
        <v>YM-005</v>
      </c>
      <c r="B7" s="118" t="str">
        <f>VLOOKUP(Tablo810[[#This Row],[ ÜRÜN KODU]],Tablo1769[#All],2,0)</f>
        <v>DAMAK EMZİK UCU 2 NO</v>
      </c>
      <c r="C7" s="117">
        <f>SUMIF(Tablo8[Sütun1],Tablo810[[#This Row],[ ÜRÜN KODU]],Tablo8[SEVK ADEDİ])-Tablo810[[#This Row],[GERİ İADE ÜRÜN]]</f>
        <v>0</v>
      </c>
      <c r="D7" s="117">
        <f>SUMIF(Tablo5[ÜRÜN KODU],Tablo810[[#This Row],[ ÜRÜN KODU]],Tablo5[TOPLAM BASKI ADEDİ])</f>
        <v>0</v>
      </c>
      <c r="E7" s="117"/>
      <c r="F7" s="117">
        <f>(D7-C7)+E7</f>
        <v>0</v>
      </c>
      <c r="G7" s="117">
        <f>SUMIFS(SevkAdetleri!$D:$D,SevkAdetleri!$A:$A,A7,SevkAdetleri!$E:$E,"OCAK")</f>
        <v>0</v>
      </c>
      <c r="H7" s="117">
        <f>SUMIFS(SevkAdetleri!$D:$D,SevkAdetleri!$A:$A,A7,SevkAdetleri!$E:$E,"ŞUBAT")</f>
        <v>0</v>
      </c>
      <c r="I7" s="117">
        <f>SUMIFS(SevkAdetleri!$D:$D,SevkAdetleri!$A:$A,A7,SevkAdetleri!$E:$E,"MART")</f>
        <v>0</v>
      </c>
      <c r="J7" s="117">
        <f>SUMIFS(SevkAdetleri!$D:$D,SevkAdetleri!$A:$A,A7,SevkAdetleri!$E:$E,"NİSAN")</f>
        <v>0</v>
      </c>
      <c r="K7" s="117">
        <f>SUMIFS(SevkAdetleri!$D:$D,SevkAdetleri!$A:$A,A7,SevkAdetleri!$E:$E,"MAYIS")</f>
        <v>0</v>
      </c>
      <c r="L7" s="117">
        <f>SUMIFS(SevkAdetleri!$D:$D,SevkAdetleri!$A:$A,A7,SevkAdetleri!$E:$E,"HAZIRAN")</f>
        <v>0</v>
      </c>
      <c r="M7" s="117">
        <f>SUMIFS(SevkAdetleri!$D:$D,SevkAdetleri!$A:$A,A7,SevkAdetleri!$E:$E,"TEMMUZ")</f>
        <v>0</v>
      </c>
      <c r="N7" s="117">
        <f>SUMIFS(SevkAdetleri!$D:$D,SevkAdetleri!$A:$A,A7,SevkAdetleri!$E:$E,"AĞUSTOS")</f>
        <v>0</v>
      </c>
      <c r="O7" s="117">
        <f>SUMIFS(SevkAdetleri!$D:$D,SevkAdetleri!$A:$A,A7,SevkAdetleri!$E:$E,"EYLÜL")</f>
        <v>0</v>
      </c>
      <c r="P7" s="117">
        <f>SUMIFS(SevkAdetleri!$D:$D,SevkAdetleri!$A:$A,A7,SevkAdetleri!$E:$E,"EKİM")</f>
        <v>0</v>
      </c>
      <c r="Q7" s="117">
        <f>SUMIFS(SevkAdetleri!$D:$D,SevkAdetleri!$A:$A,A7,SevkAdetleri!$E:$E,"KASIM")</f>
        <v>0</v>
      </c>
      <c r="R7" s="117">
        <f>SUMIFS(SevkAdetleri!$D:$D,SevkAdetleri!$A:$A,A7,SevkAdetleri!$E:$E,"ARALIK")</f>
        <v>0</v>
      </c>
    </row>
    <row r="8" spans="1:18">
      <c r="A8" s="75" t="str">
        <f>Tablo1769[[#This Row],[YM KODU]]</f>
        <v>YM-006</v>
      </c>
      <c r="B8" s="118" t="str">
        <f>VLOOKUP(Tablo810[[#This Row],[ ÜRÜN KODU]],Tablo1769[#All],2,0)</f>
        <v>DAMAK EMZİK UCU 3 NO</v>
      </c>
      <c r="C8" s="117">
        <f>SUMIF(Tablo8[Sütun1],Tablo810[[#This Row],[ ÜRÜN KODU]],Tablo8[SEVK ADEDİ])-Tablo810[[#This Row],[GERİ İADE ÜRÜN]]</f>
        <v>0</v>
      </c>
      <c r="D8" s="117">
        <f>SUMIF(Tablo5[ÜRÜN KODU],Tablo810[[#This Row],[ ÜRÜN KODU]],Tablo5[TOPLAM BASKI ADEDİ])</f>
        <v>0</v>
      </c>
      <c r="E8" s="117"/>
      <c r="F8" s="117">
        <f>(D8-C8)+E8</f>
        <v>0</v>
      </c>
      <c r="G8" s="117">
        <f>SUMIFS(SevkAdetleri!$D:$D,SevkAdetleri!$A:$A,A8,SevkAdetleri!$E:$E,"OCAK")</f>
        <v>0</v>
      </c>
      <c r="H8" s="117">
        <f>SUMIFS(SevkAdetleri!$D:$D,SevkAdetleri!$A:$A,A8,SevkAdetleri!$E:$E,"ŞUBAT")</f>
        <v>0</v>
      </c>
      <c r="I8" s="117">
        <f>SUMIFS(SevkAdetleri!$D:$D,SevkAdetleri!$A:$A,A8,SevkAdetleri!$E:$E,"MART")</f>
        <v>0</v>
      </c>
      <c r="J8" s="117">
        <f>SUMIFS(SevkAdetleri!$D:$D,SevkAdetleri!$A:$A,A8,SevkAdetleri!$E:$E,"NİSAN")</f>
        <v>0</v>
      </c>
      <c r="K8" s="117">
        <f>SUMIFS(SevkAdetleri!$D:$D,SevkAdetleri!$A:$A,A8,SevkAdetleri!$E:$E,"MAYIS")</f>
        <v>0</v>
      </c>
      <c r="L8" s="117">
        <f>SUMIFS(SevkAdetleri!$D:$D,SevkAdetleri!$A:$A,A8,SevkAdetleri!$E:$E,"HAZIRAN")</f>
        <v>0</v>
      </c>
      <c r="M8" s="117">
        <f>SUMIFS(SevkAdetleri!$D:$D,SevkAdetleri!$A:$A,A8,SevkAdetleri!$E:$E,"TEMMUZ")</f>
        <v>0</v>
      </c>
      <c r="N8" s="117">
        <f>SUMIFS(SevkAdetleri!$D:$D,SevkAdetleri!$A:$A,A8,SevkAdetleri!$E:$E,"AĞUSTOS")</f>
        <v>0</v>
      </c>
      <c r="O8" s="117">
        <f>SUMIFS(SevkAdetleri!$D:$D,SevkAdetleri!$A:$A,A8,SevkAdetleri!$E:$E,"EYLÜL")</f>
        <v>0</v>
      </c>
      <c r="P8" s="117">
        <f>SUMIFS(SevkAdetleri!$D:$D,SevkAdetleri!$A:$A,A8,SevkAdetleri!$E:$E,"EKİM")</f>
        <v>0</v>
      </c>
      <c r="Q8" s="117">
        <f>SUMIFS(SevkAdetleri!$D:$D,SevkAdetleri!$A:$A,A8,SevkAdetleri!$E:$E,"KASIM")</f>
        <v>0</v>
      </c>
      <c r="R8" s="117">
        <f>SUMIFS(SevkAdetleri!$D:$D,SevkAdetleri!$A:$A,A8,SevkAdetleri!$E:$E,"ARALIK")</f>
        <v>0</v>
      </c>
    </row>
    <row r="9" spans="1:18" hidden="1">
      <c r="A9" s="75">
        <f>Tablo1769[[#This Row],[YM KODU]]</f>
        <v>0</v>
      </c>
      <c r="B9" s="118" t="e">
        <f>VLOOKUP(Tablo810[[#This Row],[ ÜRÜN KODU]],Tablo1769[#All],2,0)</f>
        <v>#N/A</v>
      </c>
      <c r="C9" s="117">
        <f>SUMIF(Tablo8[Sütun1],Tablo810[[#This Row],[ ÜRÜN KODU]],Tablo8[SEVK ADEDİ])-Tablo810[[#This Row],[GERİ İADE ÜRÜN]]</f>
        <v>0</v>
      </c>
      <c r="D9" s="117">
        <f>SUMIF(Tablo5[ÜRÜN KODU],Tablo810[[#This Row],[ ÜRÜN KODU]],Tablo5[TOPLAM BASKI ADEDİ])</f>
        <v>0</v>
      </c>
      <c r="E9" s="117"/>
      <c r="F9" s="117">
        <f>(D9-C9)+E9</f>
        <v>0</v>
      </c>
      <c r="G9" s="117">
        <f>SUMIFS(SevkAdetleri!$D:$D,SevkAdetleri!$A:$A,A9,SevkAdetleri!$E:$E,"OCAK")</f>
        <v>0</v>
      </c>
      <c r="H9" s="117">
        <f>SUMIFS(SevkAdetleri!$D:$D,SevkAdetleri!$A:$A,A9,SevkAdetleri!$E:$E,"ŞUBAT")</f>
        <v>0</v>
      </c>
      <c r="I9" s="117">
        <f>SUMIFS(SevkAdetleri!$D:$D,SevkAdetleri!$A:$A,A9,SevkAdetleri!$E:$E,"MART")</f>
        <v>0</v>
      </c>
      <c r="J9" s="117">
        <f>SUMIFS(SevkAdetleri!$D:$D,SevkAdetleri!$A:$A,A9,SevkAdetleri!$E:$E,"NİSAN")</f>
        <v>0</v>
      </c>
      <c r="K9" s="117">
        <f>SUMIFS(SevkAdetleri!$D:$D,SevkAdetleri!$A:$A,A9,SevkAdetleri!$E:$E,"MAYIS")</f>
        <v>0</v>
      </c>
      <c r="L9" s="117">
        <f>SUMIFS(SevkAdetleri!$D:$D,SevkAdetleri!$A:$A,A9,SevkAdetleri!$E:$E,"HAZIRAN")</f>
        <v>0</v>
      </c>
      <c r="M9" s="117">
        <f>SUMIFS(SevkAdetleri!$D:$D,SevkAdetleri!$A:$A,A9,SevkAdetleri!$E:$E,"TEMMUZ")</f>
        <v>0</v>
      </c>
      <c r="N9" s="117">
        <f>SUMIFS(SevkAdetleri!$D:$D,SevkAdetleri!$A:$A,A9,SevkAdetleri!$E:$E,"AĞUSTOS")</f>
        <v>0</v>
      </c>
      <c r="O9" s="117">
        <f>SUMIFS(SevkAdetleri!$D:$D,SevkAdetleri!$A:$A,A9,SevkAdetleri!$E:$E,"EYLÜL")</f>
        <v>0</v>
      </c>
      <c r="P9" s="117">
        <f>SUMIFS(SevkAdetleri!$D:$D,SevkAdetleri!$A:$A,A9,SevkAdetleri!$E:$E,"EKİM")</f>
        <v>0</v>
      </c>
      <c r="Q9" s="117">
        <f>SUMIFS(SevkAdetleri!$D:$D,SevkAdetleri!$A:$A,A9,SevkAdetleri!$E:$E,"KASIM")</f>
        <v>0</v>
      </c>
      <c r="R9" s="117">
        <f>SUMIFS(SevkAdetleri!$D:$D,SevkAdetleri!$A:$A,A9,SevkAdetleri!$E:$E,"ARALIK")</f>
        <v>0</v>
      </c>
    </row>
    <row r="10" spans="1:18">
      <c r="A10" s="75" t="str">
        <f>Tablo1769[[#This Row],[YM KODU]]</f>
        <v>YM-007-B</v>
      </c>
      <c r="B10" s="118" t="str">
        <f>VLOOKUP(Tablo810[[#This Row],[ ÜRÜN KODU]],Tablo1769[#All],2,0)</f>
        <v>KOMPLE SİLİKON DAMAK EMZİK 1 NO</v>
      </c>
      <c r="C10" s="117">
        <f>SUMIF(Tablo8[Sütun1],Tablo810[[#This Row],[ ÜRÜN KODU]],Tablo8[SEVK ADEDİ])-Tablo810[[#This Row],[GERİ İADE ÜRÜN]]</f>
        <v>0</v>
      </c>
      <c r="D10" s="117">
        <f>SUMIF(Tablo5[ÜRÜN KODU],Tablo810[[#This Row],[ ÜRÜN KODU]],Tablo5[TOPLAM BASKI ADEDİ])</f>
        <v>0</v>
      </c>
      <c r="E10" s="117"/>
      <c r="F10" s="117">
        <f>(D10-C10)+E10</f>
        <v>0</v>
      </c>
      <c r="G10" s="117">
        <f>SUMIFS(SevkAdetleri!$D:$D,SevkAdetleri!$A:$A,A10,SevkAdetleri!$E:$E,"OCAK")</f>
        <v>0</v>
      </c>
      <c r="H10" s="117">
        <f>SUMIFS(SevkAdetleri!$D:$D,SevkAdetleri!$A:$A,A10,SevkAdetleri!$E:$E,"ŞUBAT")</f>
        <v>0</v>
      </c>
      <c r="I10" s="117">
        <f>SUMIFS(SevkAdetleri!$D:$D,SevkAdetleri!$A:$A,A10,SevkAdetleri!$E:$E,"MART")</f>
        <v>0</v>
      </c>
      <c r="J10" s="117">
        <f>SUMIFS(SevkAdetleri!$D:$D,SevkAdetleri!$A:$A,A10,SevkAdetleri!$E:$E,"NİSAN")</f>
        <v>0</v>
      </c>
      <c r="K10" s="117">
        <f>SUMIFS(SevkAdetleri!$D:$D,SevkAdetleri!$A:$A,A10,SevkAdetleri!$E:$E,"MAYIS")</f>
        <v>0</v>
      </c>
      <c r="L10" s="117">
        <f>SUMIFS(SevkAdetleri!$D:$D,SevkAdetleri!$A:$A,A10,SevkAdetleri!$E:$E,"HAZIRAN")</f>
        <v>0</v>
      </c>
      <c r="M10" s="117">
        <f>SUMIFS(SevkAdetleri!$D:$D,SevkAdetleri!$A:$A,A10,SevkAdetleri!$E:$E,"TEMMUZ")</f>
        <v>0</v>
      </c>
      <c r="N10" s="117">
        <f>SUMIFS(SevkAdetleri!$D:$D,SevkAdetleri!$A:$A,A10,SevkAdetleri!$E:$E,"AĞUSTOS")</f>
        <v>0</v>
      </c>
      <c r="O10" s="117">
        <f>SUMIFS(SevkAdetleri!$D:$D,SevkAdetleri!$A:$A,A10,SevkAdetleri!$E:$E,"EYLÜL")</f>
        <v>0</v>
      </c>
      <c r="P10" s="117">
        <f>SUMIFS(SevkAdetleri!$D:$D,SevkAdetleri!$A:$A,A10,SevkAdetleri!$E:$E,"EKİM")</f>
        <v>0</v>
      </c>
      <c r="Q10" s="117">
        <f>SUMIFS(SevkAdetleri!$D:$D,SevkAdetleri!$A:$A,A10,SevkAdetleri!$E:$E,"KASIM")</f>
        <v>0</v>
      </c>
      <c r="R10" s="117">
        <f>SUMIFS(SevkAdetleri!$D:$D,SevkAdetleri!$A:$A,A10,SevkAdetleri!$E:$E,"ARALIK")</f>
        <v>0</v>
      </c>
    </row>
    <row r="11" spans="1:18">
      <c r="A11" s="75" t="str">
        <f>Tablo1769[[#This Row],[YM KODU]]</f>
        <v>YM-007-M</v>
      </c>
      <c r="B11" s="118" t="str">
        <f>VLOOKUP(Tablo810[[#This Row],[ ÜRÜN KODU]],Tablo1769[#All],2,0)</f>
        <v>KOMPLE SİLİKON DAMAK EMZİK 1 NO</v>
      </c>
      <c r="C11" s="117">
        <f>SUMIF(Tablo8[Sütun1],Tablo810[[#This Row],[ ÜRÜN KODU]],Tablo8[SEVK ADEDİ])-Tablo810[[#This Row],[GERİ İADE ÜRÜN]]</f>
        <v>0</v>
      </c>
      <c r="D11" s="117">
        <f>SUMIF(Tablo5[ÜRÜN KODU],Tablo810[[#This Row],[ ÜRÜN KODU]],Tablo5[TOPLAM BASKI ADEDİ])</f>
        <v>0</v>
      </c>
      <c r="E11" s="117"/>
      <c r="F11" s="117">
        <f>(D11-C11)+E11</f>
        <v>0</v>
      </c>
      <c r="G11" s="117">
        <f>SUMIFS(SevkAdetleri!$D:$D,SevkAdetleri!$A:$A,A11,SevkAdetleri!$E:$E,"OCAK")</f>
        <v>0</v>
      </c>
      <c r="H11" s="117">
        <f>SUMIFS(SevkAdetleri!$D:$D,SevkAdetleri!$A:$A,A11,SevkAdetleri!$E:$E,"ŞUBAT")</f>
        <v>0</v>
      </c>
      <c r="I11" s="117">
        <f>SUMIFS(SevkAdetleri!$D:$D,SevkAdetleri!$A:$A,A11,SevkAdetleri!$E:$E,"MART")</f>
        <v>0</v>
      </c>
      <c r="J11" s="117">
        <f>SUMIFS(SevkAdetleri!$D:$D,SevkAdetleri!$A:$A,A11,SevkAdetleri!$E:$E,"NİSAN")</f>
        <v>0</v>
      </c>
      <c r="K11" s="117">
        <f>SUMIFS(SevkAdetleri!$D:$D,SevkAdetleri!$A:$A,A11,SevkAdetleri!$E:$E,"MAYIS")</f>
        <v>0</v>
      </c>
      <c r="L11" s="117">
        <f>SUMIFS(SevkAdetleri!$D:$D,SevkAdetleri!$A:$A,A11,SevkAdetleri!$E:$E,"HAZIRAN")</f>
        <v>0</v>
      </c>
      <c r="M11" s="117">
        <f>SUMIFS(SevkAdetleri!$D:$D,SevkAdetleri!$A:$A,A11,SevkAdetleri!$E:$E,"TEMMUZ")</f>
        <v>0</v>
      </c>
      <c r="N11" s="117">
        <f>SUMIFS(SevkAdetleri!$D:$D,SevkAdetleri!$A:$A,A11,SevkAdetleri!$E:$E,"AĞUSTOS")</f>
        <v>0</v>
      </c>
      <c r="O11" s="117">
        <f>SUMIFS(SevkAdetleri!$D:$D,SevkAdetleri!$A:$A,A11,SevkAdetleri!$E:$E,"EYLÜL")</f>
        <v>0</v>
      </c>
      <c r="P11" s="117">
        <f>SUMIFS(SevkAdetleri!$D:$D,SevkAdetleri!$A:$A,A11,SevkAdetleri!$E:$E,"EKİM")</f>
        <v>0</v>
      </c>
      <c r="Q11" s="117">
        <f>SUMIFS(SevkAdetleri!$D:$D,SevkAdetleri!$A:$A,A11,SevkAdetleri!$E:$E,"KASIM")</f>
        <v>0</v>
      </c>
      <c r="R11" s="117">
        <f>SUMIFS(SevkAdetleri!$D:$D,SevkAdetleri!$A:$A,A11,SevkAdetleri!$E:$E,"ARALIK")</f>
        <v>0</v>
      </c>
    </row>
    <row r="12" spans="1:18">
      <c r="A12" s="75" t="str">
        <f>Tablo1769[[#This Row],[YM KODU]]</f>
        <v>YM-007-P</v>
      </c>
      <c r="B12" s="118" t="str">
        <f>VLOOKUP(Tablo810[[#This Row],[ ÜRÜN KODU]],Tablo1769[#All],2,0)</f>
        <v>KOMPLE SİLİKON DAMAK EMZİK 1 NO</v>
      </c>
      <c r="C12" s="117">
        <f>SUMIF(Tablo8[Sütun1],Tablo810[[#This Row],[ ÜRÜN KODU]],Tablo8[SEVK ADEDİ])-Tablo810[[#This Row],[GERİ İADE ÜRÜN]]</f>
        <v>0</v>
      </c>
      <c r="D12" s="117">
        <f>SUMIF(Tablo5[ÜRÜN KODU],Tablo810[[#This Row],[ ÜRÜN KODU]],Tablo5[TOPLAM BASKI ADEDİ])</f>
        <v>0</v>
      </c>
      <c r="E12" s="117"/>
      <c r="F12" s="117">
        <f>(D12-C12)+E12</f>
        <v>0</v>
      </c>
      <c r="G12" s="117">
        <f>SUMIFS(SevkAdetleri!$D:$D,SevkAdetleri!$A:$A,A12,SevkAdetleri!$E:$E,"OCAK")</f>
        <v>0</v>
      </c>
      <c r="H12" s="117">
        <f>SUMIFS(SevkAdetleri!$D:$D,SevkAdetleri!$A:$A,A12,SevkAdetleri!$E:$E,"ŞUBAT")</f>
        <v>0</v>
      </c>
      <c r="I12" s="117">
        <f>SUMIFS(SevkAdetleri!$D:$D,SevkAdetleri!$A:$A,A12,SevkAdetleri!$E:$E,"MART")</f>
        <v>0</v>
      </c>
      <c r="J12" s="117">
        <f>SUMIFS(SevkAdetleri!$D:$D,SevkAdetleri!$A:$A,A12,SevkAdetleri!$E:$E,"NİSAN")</f>
        <v>0</v>
      </c>
      <c r="K12" s="117">
        <f>SUMIFS(SevkAdetleri!$D:$D,SevkAdetleri!$A:$A,A12,SevkAdetleri!$E:$E,"MAYIS")</f>
        <v>0</v>
      </c>
      <c r="L12" s="117">
        <f>SUMIFS(SevkAdetleri!$D:$D,SevkAdetleri!$A:$A,A12,SevkAdetleri!$E:$E,"HAZIRAN")</f>
        <v>0</v>
      </c>
      <c r="M12" s="117">
        <f>SUMIFS(SevkAdetleri!$D:$D,SevkAdetleri!$A:$A,A12,SevkAdetleri!$E:$E,"TEMMUZ")</f>
        <v>0</v>
      </c>
      <c r="N12" s="117">
        <f>SUMIFS(SevkAdetleri!$D:$D,SevkAdetleri!$A:$A,A12,SevkAdetleri!$E:$E,"AĞUSTOS")</f>
        <v>0</v>
      </c>
      <c r="O12" s="117">
        <f>SUMIFS(SevkAdetleri!$D:$D,SevkAdetleri!$A:$A,A12,SevkAdetleri!$E:$E,"EYLÜL")</f>
        <v>0</v>
      </c>
      <c r="P12" s="117">
        <f>SUMIFS(SevkAdetleri!$D:$D,SevkAdetleri!$A:$A,A12,SevkAdetleri!$E:$E,"EKİM")</f>
        <v>0</v>
      </c>
      <c r="Q12" s="117">
        <f>SUMIFS(SevkAdetleri!$D:$D,SevkAdetleri!$A:$A,A12,SevkAdetleri!$E:$E,"KASIM")</f>
        <v>0</v>
      </c>
      <c r="R12" s="117">
        <f>SUMIFS(SevkAdetleri!$D:$D,SevkAdetleri!$A:$A,A12,SevkAdetleri!$E:$E,"ARALIK")</f>
        <v>0</v>
      </c>
    </row>
    <row r="13" spans="1:18">
      <c r="A13" s="75">
        <f>Tablo1769[[#This Row],[YM KODU]]</f>
        <v>0</v>
      </c>
      <c r="B13" s="118" t="e">
        <f>VLOOKUP(Tablo810[[#This Row],[ ÜRÜN KODU]],Tablo1769[#All],2,0)</f>
        <v>#N/A</v>
      </c>
      <c r="C13" s="117">
        <f>SUMIF(Tablo8[Sütun1],Tablo810[[#This Row],[ ÜRÜN KODU]],Tablo8[SEVK ADEDİ])-Tablo810[[#This Row],[GERİ İADE ÜRÜN]]</f>
        <v>0</v>
      </c>
      <c r="D13" s="117">
        <f>SUMIF(Tablo5[ÜRÜN KODU],Tablo810[[#This Row],[ ÜRÜN KODU]],Tablo5[TOPLAM BASKI ADEDİ])</f>
        <v>0</v>
      </c>
      <c r="E13" s="117"/>
      <c r="F13" s="117">
        <f>(D13-C13)+E13</f>
        <v>0</v>
      </c>
      <c r="G13" s="117">
        <f>SUMIFS(SevkAdetleri!$D:$D,SevkAdetleri!$A:$A,A13,SevkAdetleri!$E:$E,"OCAK")</f>
        <v>0</v>
      </c>
      <c r="H13" s="117">
        <f>SUMIFS(SevkAdetleri!$D:$D,SevkAdetleri!$A:$A,A13,SevkAdetleri!$E:$E,"ŞUBAT")</f>
        <v>0</v>
      </c>
      <c r="I13" s="117">
        <f>SUMIFS(SevkAdetleri!$D:$D,SevkAdetleri!$A:$A,A13,SevkAdetleri!$E:$E,"MART")</f>
        <v>0</v>
      </c>
      <c r="J13" s="117">
        <f>SUMIFS(SevkAdetleri!$D:$D,SevkAdetleri!$A:$A,A13,SevkAdetleri!$E:$E,"NİSAN")</f>
        <v>0</v>
      </c>
      <c r="K13" s="117">
        <f>SUMIFS(SevkAdetleri!$D:$D,SevkAdetleri!$A:$A,A13,SevkAdetleri!$E:$E,"MAYIS")</f>
        <v>0</v>
      </c>
      <c r="L13" s="117">
        <f>SUMIFS(SevkAdetleri!$D:$D,SevkAdetleri!$A:$A,A13,SevkAdetleri!$E:$E,"HAZIRAN")</f>
        <v>0</v>
      </c>
      <c r="M13" s="117">
        <f>SUMIFS(SevkAdetleri!$D:$D,SevkAdetleri!$A:$A,A13,SevkAdetleri!$E:$E,"TEMMUZ")</f>
        <v>0</v>
      </c>
      <c r="N13" s="117">
        <f>SUMIFS(SevkAdetleri!$D:$D,SevkAdetleri!$A:$A,A13,SevkAdetleri!$E:$E,"AĞUSTOS")</f>
        <v>0</v>
      </c>
      <c r="O13" s="117">
        <f>SUMIFS(SevkAdetleri!$D:$D,SevkAdetleri!$A:$A,A13,SevkAdetleri!$E:$E,"EYLÜL")</f>
        <v>0</v>
      </c>
      <c r="P13" s="117">
        <f>SUMIFS(SevkAdetleri!$D:$D,SevkAdetleri!$A:$A,A13,SevkAdetleri!$E:$E,"EKİM")</f>
        <v>0</v>
      </c>
      <c r="Q13" s="117">
        <f>SUMIFS(SevkAdetleri!$D:$D,SevkAdetleri!$A:$A,A13,SevkAdetleri!$E:$E,"KASIM")</f>
        <v>0</v>
      </c>
      <c r="R13" s="117">
        <f>SUMIFS(SevkAdetleri!$D:$D,SevkAdetleri!$A:$A,A13,SevkAdetleri!$E:$E,"ARALIK")</f>
        <v>0</v>
      </c>
    </row>
    <row r="14" spans="1:18">
      <c r="A14" s="75" t="str">
        <f>Tablo1769[[#This Row],[YM KODU]]</f>
        <v>YM-008-B</v>
      </c>
      <c r="B14" s="118" t="str">
        <f>VLOOKUP(Tablo810[[#This Row],[ ÜRÜN KODU]],Tablo1769[#All],2,0)</f>
        <v>KOMPLE SİLİKON DAMAK EMZİK 2 NO</v>
      </c>
      <c r="C14" s="117">
        <f>SUMIF(Tablo8[Sütun1],Tablo810[[#This Row],[ ÜRÜN KODU]],Tablo8[SEVK ADEDİ])-Tablo810[[#This Row],[GERİ İADE ÜRÜN]]</f>
        <v>0</v>
      </c>
      <c r="D14" s="117">
        <f>SUMIF(Tablo5[ÜRÜN KODU],Tablo810[[#This Row],[ ÜRÜN KODU]],Tablo5[TOPLAM BASKI ADEDİ])</f>
        <v>0</v>
      </c>
      <c r="E14" s="117"/>
      <c r="F14" s="117">
        <f>(D14-C14)+E14</f>
        <v>0</v>
      </c>
      <c r="G14" s="117">
        <f>SUMIFS(SevkAdetleri!$D:$D,SevkAdetleri!$A:$A,A14,SevkAdetleri!$E:$E,"OCAK")</f>
        <v>0</v>
      </c>
      <c r="H14" s="117">
        <f>SUMIFS(SevkAdetleri!$D:$D,SevkAdetleri!$A:$A,A14,SevkAdetleri!$E:$E,"ŞUBAT")</f>
        <v>0</v>
      </c>
      <c r="I14" s="117">
        <f>SUMIFS(SevkAdetleri!$D:$D,SevkAdetleri!$A:$A,A14,SevkAdetleri!$E:$E,"MART")</f>
        <v>0</v>
      </c>
      <c r="J14" s="117">
        <f>SUMIFS(SevkAdetleri!$D:$D,SevkAdetleri!$A:$A,A14,SevkAdetleri!$E:$E,"NİSAN")</f>
        <v>0</v>
      </c>
      <c r="K14" s="117">
        <f>SUMIFS(SevkAdetleri!$D:$D,SevkAdetleri!$A:$A,A14,SevkAdetleri!$E:$E,"MAYIS")</f>
        <v>0</v>
      </c>
      <c r="L14" s="117">
        <f>SUMIFS(SevkAdetleri!$D:$D,SevkAdetleri!$A:$A,A14,SevkAdetleri!$E:$E,"HAZIRAN")</f>
        <v>0</v>
      </c>
      <c r="M14" s="117">
        <f>SUMIFS(SevkAdetleri!$D:$D,SevkAdetleri!$A:$A,A14,SevkAdetleri!$E:$E,"TEMMUZ")</f>
        <v>0</v>
      </c>
      <c r="N14" s="117">
        <f>SUMIFS(SevkAdetleri!$D:$D,SevkAdetleri!$A:$A,A14,SevkAdetleri!$E:$E,"AĞUSTOS")</f>
        <v>0</v>
      </c>
      <c r="O14" s="117">
        <f>SUMIFS(SevkAdetleri!$D:$D,SevkAdetleri!$A:$A,A14,SevkAdetleri!$E:$E,"EYLÜL")</f>
        <v>0</v>
      </c>
      <c r="P14" s="117">
        <f>SUMIFS(SevkAdetleri!$D:$D,SevkAdetleri!$A:$A,A14,SevkAdetleri!$E:$E,"EKİM")</f>
        <v>0</v>
      </c>
      <c r="Q14" s="117">
        <f>SUMIFS(SevkAdetleri!$D:$D,SevkAdetleri!$A:$A,A14,SevkAdetleri!$E:$E,"KASIM")</f>
        <v>0</v>
      </c>
      <c r="R14" s="117">
        <f>SUMIFS(SevkAdetleri!$D:$D,SevkAdetleri!$A:$A,A14,SevkAdetleri!$E:$E,"ARALIK")</f>
        <v>0</v>
      </c>
    </row>
    <row r="15" spans="1:18">
      <c r="A15" s="75" t="str">
        <f>Tablo1769[[#This Row],[YM KODU]]</f>
        <v>YM-008-M</v>
      </c>
      <c r="B15" s="118" t="str">
        <f>VLOOKUP(Tablo810[[#This Row],[ ÜRÜN KODU]],Tablo1769[#All],2,0)</f>
        <v>KOMPLE SİLİKON DAMAK EMZİK 2 NO</v>
      </c>
      <c r="C15" s="117">
        <f>SUMIF(Tablo8[Sütun1],Tablo810[[#This Row],[ ÜRÜN KODU]],Tablo8[SEVK ADEDİ])-Tablo810[[#This Row],[GERİ İADE ÜRÜN]]</f>
        <v>0</v>
      </c>
      <c r="D15" s="117">
        <f>SUMIF(Tablo5[ÜRÜN KODU],Tablo810[[#This Row],[ ÜRÜN KODU]],Tablo5[TOPLAM BASKI ADEDİ])</f>
        <v>0</v>
      </c>
      <c r="E15" s="117"/>
      <c r="F15" s="117">
        <f>(D15-C15)+E15</f>
        <v>0</v>
      </c>
      <c r="G15" s="117">
        <f>SUMIFS(SevkAdetleri!$D:$D,SevkAdetleri!$A:$A,A15,SevkAdetleri!$E:$E,"OCAK")</f>
        <v>0</v>
      </c>
      <c r="H15" s="117">
        <f>SUMIFS(SevkAdetleri!$D:$D,SevkAdetleri!$A:$A,A15,SevkAdetleri!$E:$E,"ŞUBAT")</f>
        <v>0</v>
      </c>
      <c r="I15" s="117">
        <f>SUMIFS(SevkAdetleri!$D:$D,SevkAdetleri!$A:$A,A15,SevkAdetleri!$E:$E,"MART")</f>
        <v>0</v>
      </c>
      <c r="J15" s="117">
        <f>SUMIFS(SevkAdetleri!$D:$D,SevkAdetleri!$A:$A,A15,SevkAdetleri!$E:$E,"NİSAN")</f>
        <v>0</v>
      </c>
      <c r="K15" s="117">
        <f>SUMIFS(SevkAdetleri!$D:$D,SevkAdetleri!$A:$A,A15,SevkAdetleri!$E:$E,"MAYIS")</f>
        <v>0</v>
      </c>
      <c r="L15" s="117">
        <f>SUMIFS(SevkAdetleri!$D:$D,SevkAdetleri!$A:$A,A15,SevkAdetleri!$E:$E,"HAZIRAN")</f>
        <v>0</v>
      </c>
      <c r="M15" s="117">
        <f>SUMIFS(SevkAdetleri!$D:$D,SevkAdetleri!$A:$A,A15,SevkAdetleri!$E:$E,"TEMMUZ")</f>
        <v>0</v>
      </c>
      <c r="N15" s="117">
        <f>SUMIFS(SevkAdetleri!$D:$D,SevkAdetleri!$A:$A,A15,SevkAdetleri!$E:$E,"AĞUSTOS")</f>
        <v>0</v>
      </c>
      <c r="O15" s="117">
        <f>SUMIFS(SevkAdetleri!$D:$D,SevkAdetleri!$A:$A,A15,SevkAdetleri!$E:$E,"EYLÜL")</f>
        <v>0</v>
      </c>
      <c r="P15" s="117">
        <f>SUMIFS(SevkAdetleri!$D:$D,SevkAdetleri!$A:$A,A15,SevkAdetleri!$E:$E,"EKİM")</f>
        <v>0</v>
      </c>
      <c r="Q15" s="117">
        <f>SUMIFS(SevkAdetleri!$D:$D,SevkAdetleri!$A:$A,A15,SevkAdetleri!$E:$E,"KASIM")</f>
        <v>0</v>
      </c>
      <c r="R15" s="117">
        <f>SUMIFS(SevkAdetleri!$D:$D,SevkAdetleri!$A:$A,A15,SevkAdetleri!$E:$E,"ARALIK")</f>
        <v>0</v>
      </c>
    </row>
    <row r="16" spans="1:18">
      <c r="A16" s="75" t="str">
        <f>Tablo1769[[#This Row],[YM KODU]]</f>
        <v>YM-008-P</v>
      </c>
      <c r="B16" s="118" t="str">
        <f>VLOOKUP(Tablo810[[#This Row],[ ÜRÜN KODU]],Tablo1769[#All],2,0)</f>
        <v>KOMPLE SİLİKON DAMAK EMZİK 2 NO</v>
      </c>
      <c r="C16" s="117">
        <f>SUMIF(Tablo8[Sütun1],Tablo810[[#This Row],[ ÜRÜN KODU]],Tablo8[SEVK ADEDİ])-Tablo810[[#This Row],[GERİ İADE ÜRÜN]]</f>
        <v>0</v>
      </c>
      <c r="D16" s="117">
        <f>SUMIF(Tablo5[ÜRÜN KODU],Tablo810[[#This Row],[ ÜRÜN KODU]],Tablo5[TOPLAM BASKI ADEDİ])</f>
        <v>0</v>
      </c>
      <c r="E16" s="117"/>
      <c r="F16" s="117">
        <f>(D16-C16)+E16</f>
        <v>0</v>
      </c>
      <c r="G16" s="117">
        <f>SUMIFS(SevkAdetleri!$D:$D,SevkAdetleri!$A:$A,A16,SevkAdetleri!$E:$E,"OCAK")</f>
        <v>0</v>
      </c>
      <c r="H16" s="117">
        <f>SUMIFS(SevkAdetleri!$D:$D,SevkAdetleri!$A:$A,A16,SevkAdetleri!$E:$E,"ŞUBAT")</f>
        <v>0</v>
      </c>
      <c r="I16" s="117">
        <f>SUMIFS(SevkAdetleri!$D:$D,SevkAdetleri!$A:$A,A16,SevkAdetleri!$E:$E,"MART")</f>
        <v>0</v>
      </c>
      <c r="J16" s="117">
        <f>SUMIFS(SevkAdetleri!$D:$D,SevkAdetleri!$A:$A,A16,SevkAdetleri!$E:$E,"NİSAN")</f>
        <v>0</v>
      </c>
      <c r="K16" s="117">
        <f>SUMIFS(SevkAdetleri!$D:$D,SevkAdetleri!$A:$A,A16,SevkAdetleri!$E:$E,"MAYIS")</f>
        <v>0</v>
      </c>
      <c r="L16" s="117">
        <f>SUMIFS(SevkAdetleri!$D:$D,SevkAdetleri!$A:$A,A16,SevkAdetleri!$E:$E,"HAZIRAN")</f>
        <v>0</v>
      </c>
      <c r="M16" s="117">
        <f>SUMIFS(SevkAdetleri!$D:$D,SevkAdetleri!$A:$A,A16,SevkAdetleri!$E:$E,"TEMMUZ")</f>
        <v>0</v>
      </c>
      <c r="N16" s="117">
        <f>SUMIFS(SevkAdetleri!$D:$D,SevkAdetleri!$A:$A,A16,SevkAdetleri!$E:$E,"AĞUSTOS")</f>
        <v>0</v>
      </c>
      <c r="O16" s="117">
        <f>SUMIFS(SevkAdetleri!$D:$D,SevkAdetleri!$A:$A,A16,SevkAdetleri!$E:$E,"EYLÜL")</f>
        <v>0</v>
      </c>
      <c r="P16" s="117">
        <f>SUMIFS(SevkAdetleri!$D:$D,SevkAdetleri!$A:$A,A16,SevkAdetleri!$E:$E,"EKİM")</f>
        <v>0</v>
      </c>
      <c r="Q16" s="117">
        <f>SUMIFS(SevkAdetleri!$D:$D,SevkAdetleri!$A:$A,A16,SevkAdetleri!$E:$E,"KASIM")</f>
        <v>0</v>
      </c>
      <c r="R16" s="117">
        <f>SUMIFS(SevkAdetleri!$D:$D,SevkAdetleri!$A:$A,A16,SevkAdetleri!$E:$E,"ARALIK")</f>
        <v>0</v>
      </c>
    </row>
    <row r="17" spans="1:18">
      <c r="A17" s="75">
        <f>Tablo1769[[#This Row],[YM KODU]]</f>
        <v>0</v>
      </c>
      <c r="B17" s="118" t="e">
        <f>VLOOKUP(Tablo810[[#This Row],[ ÜRÜN KODU]],Tablo1769[#All],2,0)</f>
        <v>#N/A</v>
      </c>
      <c r="C17" s="117">
        <f>SUMIF(Tablo8[Sütun1],Tablo810[[#This Row],[ ÜRÜN KODU]],Tablo8[SEVK ADEDİ])-Tablo810[[#This Row],[GERİ İADE ÜRÜN]]</f>
        <v>0</v>
      </c>
      <c r="D17" s="117">
        <f>SUMIF(Tablo5[ÜRÜN KODU],Tablo810[[#This Row],[ ÜRÜN KODU]],Tablo5[TOPLAM BASKI ADEDİ])</f>
        <v>0</v>
      </c>
      <c r="E17" s="117"/>
      <c r="F17" s="117">
        <f>(D17-C17)+E17</f>
        <v>0</v>
      </c>
      <c r="G17" s="117">
        <f>SUMIFS(SevkAdetleri!$D:$D,SevkAdetleri!$A:$A,A17,SevkAdetleri!$E:$E,"OCAK")</f>
        <v>0</v>
      </c>
      <c r="H17" s="117">
        <f>SUMIFS(SevkAdetleri!$D:$D,SevkAdetleri!$A:$A,A17,SevkAdetleri!$E:$E,"ŞUBAT")</f>
        <v>0</v>
      </c>
      <c r="I17" s="117">
        <f>SUMIFS(SevkAdetleri!$D:$D,SevkAdetleri!$A:$A,A17,SevkAdetleri!$E:$E,"MART")</f>
        <v>0</v>
      </c>
      <c r="J17" s="117">
        <f>SUMIFS(SevkAdetleri!$D:$D,SevkAdetleri!$A:$A,A17,SevkAdetleri!$E:$E,"NİSAN")</f>
        <v>0</v>
      </c>
      <c r="K17" s="117">
        <f>SUMIFS(SevkAdetleri!$D:$D,SevkAdetleri!$A:$A,A17,SevkAdetleri!$E:$E,"MAYIS")</f>
        <v>0</v>
      </c>
      <c r="L17" s="117">
        <f>SUMIFS(SevkAdetleri!$D:$D,SevkAdetleri!$A:$A,A17,SevkAdetleri!$E:$E,"HAZIRAN")</f>
        <v>0</v>
      </c>
      <c r="M17" s="117">
        <f>SUMIFS(SevkAdetleri!$D:$D,SevkAdetleri!$A:$A,A17,SevkAdetleri!$E:$E,"TEMMUZ")</f>
        <v>0</v>
      </c>
      <c r="N17" s="117">
        <f>SUMIFS(SevkAdetleri!$D:$D,SevkAdetleri!$A:$A,A17,SevkAdetleri!$E:$E,"AĞUSTOS")</f>
        <v>0</v>
      </c>
      <c r="O17" s="117">
        <f>SUMIFS(SevkAdetleri!$D:$D,SevkAdetleri!$A:$A,A17,SevkAdetleri!$E:$E,"EYLÜL")</f>
        <v>0</v>
      </c>
      <c r="P17" s="117">
        <f>SUMIFS(SevkAdetleri!$D:$D,SevkAdetleri!$A:$A,A17,SevkAdetleri!$E:$E,"EKİM")</f>
        <v>0</v>
      </c>
      <c r="Q17" s="117">
        <f>SUMIFS(SevkAdetleri!$D:$D,SevkAdetleri!$A:$A,A17,SevkAdetleri!$E:$E,"KASIM")</f>
        <v>0</v>
      </c>
      <c r="R17" s="117">
        <f>SUMIFS(SevkAdetleri!$D:$D,SevkAdetleri!$A:$A,A17,SevkAdetleri!$E:$E,"ARALIK")</f>
        <v>0</v>
      </c>
    </row>
    <row r="18" spans="1:18">
      <c r="A18" s="75" t="str">
        <f>Tablo1769[[#This Row],[YM KODU]]</f>
        <v>YM-009-B</v>
      </c>
      <c r="B18" s="118" t="str">
        <f>VLOOKUP(Tablo810[[#This Row],[ ÜRÜN KODU]],Tablo1769[#All],2,0)</f>
        <v>KOM. SİL. KLASİK PRAMATÜRE EMZİK</v>
      </c>
      <c r="C18" s="117">
        <f>SUMIF(Tablo8[Sütun1],Tablo810[[#This Row],[ ÜRÜN KODU]],Tablo8[SEVK ADEDİ])-Tablo810[[#This Row],[GERİ İADE ÜRÜN]]</f>
        <v>0</v>
      </c>
      <c r="D18" s="117">
        <f>SUMIF(Tablo5[ÜRÜN KODU],Tablo810[[#This Row],[ ÜRÜN KODU]],Tablo5[TOPLAM BASKI ADEDİ])</f>
        <v>0</v>
      </c>
      <c r="E18" s="117"/>
      <c r="F18" s="117">
        <f>(D18-C18)+E18</f>
        <v>0</v>
      </c>
      <c r="G18" s="117">
        <f>SUMIFS(SevkAdetleri!$D:$D,SevkAdetleri!$A:$A,A18,SevkAdetleri!$E:$E,"OCAK")</f>
        <v>0</v>
      </c>
      <c r="H18" s="117">
        <f>SUMIFS(SevkAdetleri!$D:$D,SevkAdetleri!$A:$A,A18,SevkAdetleri!$E:$E,"ŞUBAT")</f>
        <v>0</v>
      </c>
      <c r="I18" s="117">
        <f>SUMIFS(SevkAdetleri!$D:$D,SevkAdetleri!$A:$A,A18,SevkAdetleri!$E:$E,"MART")</f>
        <v>0</v>
      </c>
      <c r="J18" s="117">
        <f>SUMIFS(SevkAdetleri!$D:$D,SevkAdetleri!$A:$A,A18,SevkAdetleri!$E:$E,"NİSAN")</f>
        <v>0</v>
      </c>
      <c r="K18" s="117">
        <f>SUMIFS(SevkAdetleri!$D:$D,SevkAdetleri!$A:$A,A18,SevkAdetleri!$E:$E,"MAYIS")</f>
        <v>0</v>
      </c>
      <c r="L18" s="117">
        <f>SUMIFS(SevkAdetleri!$D:$D,SevkAdetleri!$A:$A,A18,SevkAdetleri!$E:$E,"HAZIRAN")</f>
        <v>0</v>
      </c>
      <c r="M18" s="117">
        <f>SUMIFS(SevkAdetleri!$D:$D,SevkAdetleri!$A:$A,A18,SevkAdetleri!$E:$E,"TEMMUZ")</f>
        <v>0</v>
      </c>
      <c r="N18" s="117">
        <f>SUMIFS(SevkAdetleri!$D:$D,SevkAdetleri!$A:$A,A18,SevkAdetleri!$E:$E,"AĞUSTOS")</f>
        <v>0</v>
      </c>
      <c r="O18" s="117">
        <f>SUMIFS(SevkAdetleri!$D:$D,SevkAdetleri!$A:$A,A18,SevkAdetleri!$E:$E,"EYLÜL")</f>
        <v>0</v>
      </c>
      <c r="P18" s="117">
        <f>SUMIFS(SevkAdetleri!$D:$D,SevkAdetleri!$A:$A,A18,SevkAdetleri!$E:$E,"EKİM")</f>
        <v>0</v>
      </c>
      <c r="Q18" s="117">
        <f>SUMIFS(SevkAdetleri!$D:$D,SevkAdetleri!$A:$A,A18,SevkAdetleri!$E:$E,"KASIM")</f>
        <v>0</v>
      </c>
      <c r="R18" s="117">
        <f>SUMIFS(SevkAdetleri!$D:$D,SevkAdetleri!$A:$A,A18,SevkAdetleri!$E:$E,"ARALIK")</f>
        <v>0</v>
      </c>
    </row>
    <row r="19" spans="1:18">
      <c r="A19" s="75" t="str">
        <f>Tablo1769[[#This Row],[YM KODU]]</f>
        <v>YM-009-M</v>
      </c>
      <c r="B19" s="118" t="str">
        <f>VLOOKUP(Tablo810[[#This Row],[ ÜRÜN KODU]],Tablo1769[#All],2,0)</f>
        <v>KOM. SİL. KLASİK PRAMATÜRE EMZİK</v>
      </c>
      <c r="C19" s="117">
        <f>SUMIF(Tablo8[Sütun1],Tablo810[[#This Row],[ ÜRÜN KODU]],Tablo8[SEVK ADEDİ])-Tablo810[[#This Row],[GERİ İADE ÜRÜN]]</f>
        <v>0</v>
      </c>
      <c r="D19" s="117">
        <f>SUMIF(Tablo5[ÜRÜN KODU],Tablo810[[#This Row],[ ÜRÜN KODU]],Tablo5[TOPLAM BASKI ADEDİ])</f>
        <v>0</v>
      </c>
      <c r="E19" s="117"/>
      <c r="F19" s="117">
        <f>(D19-C19)+E19</f>
        <v>0</v>
      </c>
      <c r="G19" s="117">
        <f>SUMIFS(SevkAdetleri!$D:$D,SevkAdetleri!$A:$A,A19,SevkAdetleri!$E:$E,"OCAK")</f>
        <v>0</v>
      </c>
      <c r="H19" s="117">
        <f>SUMIFS(SevkAdetleri!$D:$D,SevkAdetleri!$A:$A,A19,SevkAdetleri!$E:$E,"ŞUBAT")</f>
        <v>0</v>
      </c>
      <c r="I19" s="117">
        <f>SUMIFS(SevkAdetleri!$D:$D,SevkAdetleri!$A:$A,A19,SevkAdetleri!$E:$E,"MART")</f>
        <v>0</v>
      </c>
      <c r="J19" s="117">
        <f>SUMIFS(SevkAdetleri!$D:$D,SevkAdetleri!$A:$A,A19,SevkAdetleri!$E:$E,"NİSAN")</f>
        <v>0</v>
      </c>
      <c r="K19" s="117">
        <f>SUMIFS(SevkAdetleri!$D:$D,SevkAdetleri!$A:$A,A19,SevkAdetleri!$E:$E,"MAYIS")</f>
        <v>0</v>
      </c>
      <c r="L19" s="117">
        <f>SUMIFS(SevkAdetleri!$D:$D,SevkAdetleri!$A:$A,A19,SevkAdetleri!$E:$E,"HAZIRAN")</f>
        <v>0</v>
      </c>
      <c r="M19" s="117">
        <f>SUMIFS(SevkAdetleri!$D:$D,SevkAdetleri!$A:$A,A19,SevkAdetleri!$E:$E,"TEMMUZ")</f>
        <v>0</v>
      </c>
      <c r="N19" s="117">
        <f>SUMIFS(SevkAdetleri!$D:$D,SevkAdetleri!$A:$A,A19,SevkAdetleri!$E:$E,"AĞUSTOS")</f>
        <v>0</v>
      </c>
      <c r="O19" s="117">
        <f>SUMIFS(SevkAdetleri!$D:$D,SevkAdetleri!$A:$A,A19,SevkAdetleri!$E:$E,"EYLÜL")</f>
        <v>0</v>
      </c>
      <c r="P19" s="117">
        <f>SUMIFS(SevkAdetleri!$D:$D,SevkAdetleri!$A:$A,A19,SevkAdetleri!$E:$E,"EKİM")</f>
        <v>0</v>
      </c>
      <c r="Q19" s="117">
        <f>SUMIFS(SevkAdetleri!$D:$D,SevkAdetleri!$A:$A,A19,SevkAdetleri!$E:$E,"KASIM")</f>
        <v>0</v>
      </c>
      <c r="R19" s="117">
        <f>SUMIFS(SevkAdetleri!$D:$D,SevkAdetleri!$A:$A,A19,SevkAdetleri!$E:$E,"ARALIK")</f>
        <v>0</v>
      </c>
    </row>
    <row r="20" spans="1:18">
      <c r="A20" s="75" t="str">
        <f>Tablo1769[[#This Row],[YM KODU]]</f>
        <v>YM-009-P</v>
      </c>
      <c r="B20" s="118" t="str">
        <f>VLOOKUP(Tablo810[[#This Row],[ ÜRÜN KODU]],Tablo1769[#All],2,0)</f>
        <v>KOM. SİL. KLASİK PRAMATÜRE EMZİK</v>
      </c>
      <c r="C20" s="117">
        <f>SUMIF(Tablo8[Sütun1],Tablo810[[#This Row],[ ÜRÜN KODU]],Tablo8[SEVK ADEDİ])-Tablo810[[#This Row],[GERİ İADE ÜRÜN]]</f>
        <v>0</v>
      </c>
      <c r="D20" s="117">
        <f>SUMIF(Tablo5[ÜRÜN KODU],Tablo810[[#This Row],[ ÜRÜN KODU]],Tablo5[TOPLAM BASKI ADEDİ])</f>
        <v>0</v>
      </c>
      <c r="E20" s="117"/>
      <c r="F20" s="117">
        <f>(D20-C20)+E20</f>
        <v>0</v>
      </c>
      <c r="G20" s="117">
        <f>SUMIFS(SevkAdetleri!$D:$D,SevkAdetleri!$A:$A,A20,SevkAdetleri!$E:$E,"OCAK")</f>
        <v>0</v>
      </c>
      <c r="H20" s="117">
        <f>SUMIFS(SevkAdetleri!$D:$D,SevkAdetleri!$A:$A,A20,SevkAdetleri!$E:$E,"ŞUBAT")</f>
        <v>0</v>
      </c>
      <c r="I20" s="117">
        <f>SUMIFS(SevkAdetleri!$D:$D,SevkAdetleri!$A:$A,A20,SevkAdetleri!$E:$E,"MART")</f>
        <v>0</v>
      </c>
      <c r="J20" s="117">
        <f>SUMIFS(SevkAdetleri!$D:$D,SevkAdetleri!$A:$A,A20,SevkAdetleri!$E:$E,"NİSAN")</f>
        <v>0</v>
      </c>
      <c r="K20" s="117">
        <f>SUMIFS(SevkAdetleri!$D:$D,SevkAdetleri!$A:$A,A20,SevkAdetleri!$E:$E,"MAYIS")</f>
        <v>0</v>
      </c>
      <c r="L20" s="117">
        <f>SUMIFS(SevkAdetleri!$D:$D,SevkAdetleri!$A:$A,A20,SevkAdetleri!$E:$E,"HAZIRAN")</f>
        <v>0</v>
      </c>
      <c r="M20" s="117">
        <f>SUMIFS(SevkAdetleri!$D:$D,SevkAdetleri!$A:$A,A20,SevkAdetleri!$E:$E,"TEMMUZ")</f>
        <v>0</v>
      </c>
      <c r="N20" s="117">
        <f>SUMIFS(SevkAdetleri!$D:$D,SevkAdetleri!$A:$A,A20,SevkAdetleri!$E:$E,"AĞUSTOS")</f>
        <v>0</v>
      </c>
      <c r="O20" s="117">
        <f>SUMIFS(SevkAdetleri!$D:$D,SevkAdetleri!$A:$A,A20,SevkAdetleri!$E:$E,"EYLÜL")</f>
        <v>0</v>
      </c>
      <c r="P20" s="117">
        <f>SUMIFS(SevkAdetleri!$D:$D,SevkAdetleri!$A:$A,A20,SevkAdetleri!$E:$E,"EKİM")</f>
        <v>0</v>
      </c>
      <c r="Q20" s="117">
        <f>SUMIFS(SevkAdetleri!$D:$D,SevkAdetleri!$A:$A,A20,SevkAdetleri!$E:$E,"KASIM")</f>
        <v>0</v>
      </c>
      <c r="R20" s="117">
        <f>SUMIFS(SevkAdetleri!$D:$D,SevkAdetleri!$A:$A,A20,SevkAdetleri!$E:$E,"ARALIK")</f>
        <v>0</v>
      </c>
    </row>
    <row r="21" spans="1:18">
      <c r="A21" s="75">
        <f>Tablo1769[[#This Row],[YM KODU]]</f>
        <v>0</v>
      </c>
      <c r="B21" s="118" t="e">
        <f>VLOOKUP(Tablo810[[#This Row],[ ÜRÜN KODU]],Tablo1769[#All],2,0)</f>
        <v>#N/A</v>
      </c>
      <c r="C21" s="117">
        <f>SUMIF(Tablo8[Sütun1],Tablo810[[#This Row],[ ÜRÜN KODU]],Tablo8[SEVK ADEDİ])-Tablo810[[#This Row],[GERİ İADE ÜRÜN]]</f>
        <v>0</v>
      </c>
      <c r="D21" s="117">
        <f>SUMIF(Tablo5[ÜRÜN KODU],Tablo810[[#This Row],[ ÜRÜN KODU]],Tablo5[TOPLAM BASKI ADEDİ])</f>
        <v>0</v>
      </c>
      <c r="E21" s="117"/>
      <c r="F21" s="117">
        <f>(D21-C21)+E21</f>
        <v>0</v>
      </c>
      <c r="G21" s="117">
        <f>SUMIFS(SevkAdetleri!$D:$D,SevkAdetleri!$A:$A,A21,SevkAdetleri!$E:$E,"OCAK")</f>
        <v>0</v>
      </c>
      <c r="H21" s="117">
        <f>SUMIFS(SevkAdetleri!$D:$D,SevkAdetleri!$A:$A,A21,SevkAdetleri!$E:$E,"ŞUBAT")</f>
        <v>0</v>
      </c>
      <c r="I21" s="117">
        <f>SUMIFS(SevkAdetleri!$D:$D,SevkAdetleri!$A:$A,A21,SevkAdetleri!$E:$E,"MART")</f>
        <v>0</v>
      </c>
      <c r="J21" s="117">
        <f>SUMIFS(SevkAdetleri!$D:$D,SevkAdetleri!$A:$A,A21,SevkAdetleri!$E:$E,"NİSAN")</f>
        <v>0</v>
      </c>
      <c r="K21" s="117">
        <f>SUMIFS(SevkAdetleri!$D:$D,SevkAdetleri!$A:$A,A21,SevkAdetleri!$E:$E,"MAYIS")</f>
        <v>0</v>
      </c>
      <c r="L21" s="117">
        <f>SUMIFS(SevkAdetleri!$D:$D,SevkAdetleri!$A:$A,A21,SevkAdetleri!$E:$E,"HAZIRAN")</f>
        <v>0</v>
      </c>
      <c r="M21" s="117">
        <f>SUMIFS(SevkAdetleri!$D:$D,SevkAdetleri!$A:$A,A21,SevkAdetleri!$E:$E,"TEMMUZ")</f>
        <v>0</v>
      </c>
      <c r="N21" s="117">
        <f>SUMIFS(SevkAdetleri!$D:$D,SevkAdetleri!$A:$A,A21,SevkAdetleri!$E:$E,"AĞUSTOS")</f>
        <v>0</v>
      </c>
      <c r="O21" s="117">
        <f>SUMIFS(SevkAdetleri!$D:$D,SevkAdetleri!$A:$A,A21,SevkAdetleri!$E:$E,"EYLÜL")</f>
        <v>0</v>
      </c>
      <c r="P21" s="117">
        <f>SUMIFS(SevkAdetleri!$D:$D,SevkAdetleri!$A:$A,A21,SevkAdetleri!$E:$E,"EKİM")</f>
        <v>0</v>
      </c>
      <c r="Q21" s="117">
        <f>SUMIFS(SevkAdetleri!$D:$D,SevkAdetleri!$A:$A,A21,SevkAdetleri!$E:$E,"KASIM")</f>
        <v>0</v>
      </c>
      <c r="R21" s="117">
        <f>SUMIFS(SevkAdetleri!$D:$D,SevkAdetleri!$A:$A,A21,SevkAdetleri!$E:$E,"ARALIK")</f>
        <v>0</v>
      </c>
    </row>
    <row r="22" spans="1:18">
      <c r="A22" s="75" t="str">
        <f>Tablo1769[[#This Row],[YM KODU]]</f>
        <v>YM-020</v>
      </c>
      <c r="B22" s="118" t="str">
        <f>VLOOKUP(Tablo810[[#This Row],[ ÜRÜN KODU]],Tablo1769[#All],2,0)</f>
        <v>BİBERON KLASİK  UC 1 NO</v>
      </c>
      <c r="C22" s="117">
        <f>SUMIF(Tablo8[Sütun1],Tablo810[[#This Row],[ ÜRÜN KODU]],Tablo8[SEVK ADEDİ])-Tablo810[[#This Row],[GERİ İADE ÜRÜN]]</f>
        <v>0</v>
      </c>
      <c r="D22" s="117">
        <f>SUMIF(Tablo5[ÜRÜN KODU],Tablo810[[#This Row],[ ÜRÜN KODU]],Tablo5[TOPLAM BASKI ADEDİ])</f>
        <v>2000</v>
      </c>
      <c r="E22" s="117"/>
      <c r="F22" s="117">
        <f>(D22-C22)+E22</f>
        <v>2000</v>
      </c>
      <c r="G22" s="117">
        <f>SUMIFS(SevkAdetleri!$D:$D,SevkAdetleri!$A:$A,A22,SevkAdetleri!$E:$E,"OCAK")</f>
        <v>0</v>
      </c>
      <c r="H22" s="117">
        <f>SUMIFS(SevkAdetleri!$D:$D,SevkAdetleri!$A:$A,A22,SevkAdetleri!$E:$E,"ŞUBAT")</f>
        <v>0</v>
      </c>
      <c r="I22" s="117">
        <f>SUMIFS(SevkAdetleri!$D:$D,SevkAdetleri!$A:$A,A22,SevkAdetleri!$E:$E,"MART")</f>
        <v>0</v>
      </c>
      <c r="J22" s="117">
        <f>SUMIFS(SevkAdetleri!$D:$D,SevkAdetleri!$A:$A,A22,SevkAdetleri!$E:$E,"NİSAN")</f>
        <v>0</v>
      </c>
      <c r="K22" s="117">
        <f>SUMIFS(SevkAdetleri!$D:$D,SevkAdetleri!$A:$A,A22,SevkAdetleri!$E:$E,"MAYIS")</f>
        <v>0</v>
      </c>
      <c r="L22" s="117">
        <f>SUMIFS(SevkAdetleri!$D:$D,SevkAdetleri!$A:$A,A22,SevkAdetleri!$E:$E,"HAZIRAN")</f>
        <v>0</v>
      </c>
      <c r="M22" s="117">
        <f>SUMIFS(SevkAdetleri!$D:$D,SevkAdetleri!$A:$A,A22,SevkAdetleri!$E:$E,"TEMMUZ")</f>
        <v>0</v>
      </c>
      <c r="N22" s="117">
        <f>SUMIFS(SevkAdetleri!$D:$D,SevkAdetleri!$A:$A,A22,SevkAdetleri!$E:$E,"AĞUSTOS")</f>
        <v>0</v>
      </c>
      <c r="O22" s="117">
        <f>SUMIFS(SevkAdetleri!$D:$D,SevkAdetleri!$A:$A,A22,SevkAdetleri!$E:$E,"EYLÜL")</f>
        <v>0</v>
      </c>
      <c r="P22" s="117">
        <f>SUMIFS(SevkAdetleri!$D:$D,SevkAdetleri!$A:$A,A22,SevkAdetleri!$E:$E,"EKİM")</f>
        <v>0</v>
      </c>
      <c r="Q22" s="117">
        <f>SUMIFS(SevkAdetleri!$D:$D,SevkAdetleri!$A:$A,A22,SevkAdetleri!$E:$E,"KASIM")</f>
        <v>0</v>
      </c>
      <c r="R22" s="117">
        <f>SUMIFS(SevkAdetleri!$D:$D,SevkAdetleri!$A:$A,A22,SevkAdetleri!$E:$E,"ARALIK")</f>
        <v>0</v>
      </c>
    </row>
    <row r="23" spans="1:18">
      <c r="A23" s="75" t="str">
        <f>Tablo1769[[#This Row],[YM KODU]]</f>
        <v>YM-021</v>
      </c>
      <c r="B23" s="118" t="str">
        <f>VLOOKUP(Tablo810[[#This Row],[ ÜRÜN KODU]],Tablo1769[#All],2,0)</f>
        <v>BİBERON KLASİK  UC 2 NO</v>
      </c>
      <c r="C23" s="117">
        <f>SUMIF(Tablo8[Sütun1],Tablo810[[#This Row],[ ÜRÜN KODU]],Tablo8[SEVK ADEDİ])-Tablo810[[#This Row],[GERİ İADE ÜRÜN]]</f>
        <v>0</v>
      </c>
      <c r="D23" s="117">
        <f>SUMIF(Tablo5[ÜRÜN KODU],Tablo810[[#This Row],[ ÜRÜN KODU]],Tablo5[TOPLAM BASKI ADEDİ])</f>
        <v>0</v>
      </c>
      <c r="E23" s="117"/>
      <c r="F23" s="117">
        <f>(D23-C23)+E23</f>
        <v>0</v>
      </c>
      <c r="G23" s="117">
        <f>SUMIFS(SevkAdetleri!$D:$D,SevkAdetleri!$A:$A,A23,SevkAdetleri!$E:$E,"OCAK")</f>
        <v>0</v>
      </c>
      <c r="H23" s="117">
        <f>SUMIFS(SevkAdetleri!$D:$D,SevkAdetleri!$A:$A,A23,SevkAdetleri!$E:$E,"ŞUBAT")</f>
        <v>0</v>
      </c>
      <c r="I23" s="117">
        <f>SUMIFS(SevkAdetleri!$D:$D,SevkAdetleri!$A:$A,A23,SevkAdetleri!$E:$E,"MART")</f>
        <v>0</v>
      </c>
      <c r="J23" s="117">
        <f>SUMIFS(SevkAdetleri!$D:$D,SevkAdetleri!$A:$A,A23,SevkAdetleri!$E:$E,"NİSAN")</f>
        <v>0</v>
      </c>
      <c r="K23" s="117">
        <f>SUMIFS(SevkAdetleri!$D:$D,SevkAdetleri!$A:$A,A23,SevkAdetleri!$E:$E,"MAYIS")</f>
        <v>0</v>
      </c>
      <c r="L23" s="117">
        <f>SUMIFS(SevkAdetleri!$D:$D,SevkAdetleri!$A:$A,A23,SevkAdetleri!$E:$E,"HAZIRAN")</f>
        <v>0</v>
      </c>
      <c r="M23" s="117">
        <f>SUMIFS(SevkAdetleri!$D:$D,SevkAdetleri!$A:$A,A23,SevkAdetleri!$E:$E,"TEMMUZ")</f>
        <v>0</v>
      </c>
      <c r="N23" s="117">
        <f>SUMIFS(SevkAdetleri!$D:$D,SevkAdetleri!$A:$A,A23,SevkAdetleri!$E:$E,"AĞUSTOS")</f>
        <v>0</v>
      </c>
      <c r="O23" s="117">
        <f>SUMIFS(SevkAdetleri!$D:$D,SevkAdetleri!$A:$A,A23,SevkAdetleri!$E:$E,"EYLÜL")</f>
        <v>0</v>
      </c>
      <c r="P23" s="117">
        <f>SUMIFS(SevkAdetleri!$D:$D,SevkAdetleri!$A:$A,A23,SevkAdetleri!$E:$E,"EKİM")</f>
        <v>0</v>
      </c>
      <c r="Q23" s="117">
        <f>SUMIFS(SevkAdetleri!$D:$D,SevkAdetleri!$A:$A,A23,SevkAdetleri!$E:$E,"KASIM")</f>
        <v>0</v>
      </c>
      <c r="R23" s="117">
        <f>SUMIFS(SevkAdetleri!$D:$D,SevkAdetleri!$A:$A,A23,SevkAdetleri!$E:$E,"ARALIK")</f>
        <v>0</v>
      </c>
    </row>
    <row r="24" spans="1:18">
      <c r="A24" s="75" t="str">
        <f>Tablo1769[[#This Row],[YM KODU]]</f>
        <v>YM-022</v>
      </c>
      <c r="B24" s="118" t="str">
        <f>VLOOKUP(Tablo810[[#This Row],[ ÜRÜN KODU]],Tablo1769[#All],2,0)</f>
        <v>BİBERON KLASİK  UC 3 NO</v>
      </c>
      <c r="C24" s="117">
        <f>SUMIF(Tablo8[Sütun1],Tablo810[[#This Row],[ ÜRÜN KODU]],Tablo8[SEVK ADEDİ])-Tablo810[[#This Row],[GERİ İADE ÜRÜN]]</f>
        <v>0</v>
      </c>
      <c r="D24" s="117">
        <f>SUMIF(Tablo5[ÜRÜN KODU],Tablo810[[#This Row],[ ÜRÜN KODU]],Tablo5[TOPLAM BASKI ADEDİ])</f>
        <v>0</v>
      </c>
      <c r="E24" s="117"/>
      <c r="F24" s="117">
        <f>(D24-C24)+E24</f>
        <v>0</v>
      </c>
      <c r="G24" s="117">
        <f>SUMIFS(SevkAdetleri!$D:$D,SevkAdetleri!$A:$A,A24,SevkAdetleri!$E:$E,"OCAK")</f>
        <v>0</v>
      </c>
      <c r="H24" s="117">
        <f>SUMIFS(SevkAdetleri!$D:$D,SevkAdetleri!$A:$A,A24,SevkAdetleri!$E:$E,"ŞUBAT")</f>
        <v>0</v>
      </c>
      <c r="I24" s="117">
        <f>SUMIFS(SevkAdetleri!$D:$D,SevkAdetleri!$A:$A,A24,SevkAdetleri!$E:$E,"MART")</f>
        <v>0</v>
      </c>
      <c r="J24" s="117">
        <f>SUMIFS(SevkAdetleri!$D:$D,SevkAdetleri!$A:$A,A24,SevkAdetleri!$E:$E,"NİSAN")</f>
        <v>0</v>
      </c>
      <c r="K24" s="117">
        <f>SUMIFS(SevkAdetleri!$D:$D,SevkAdetleri!$A:$A,A24,SevkAdetleri!$E:$E,"MAYIS")</f>
        <v>0</v>
      </c>
      <c r="L24" s="117">
        <f>SUMIFS(SevkAdetleri!$D:$D,SevkAdetleri!$A:$A,A24,SevkAdetleri!$E:$E,"HAZIRAN")</f>
        <v>0</v>
      </c>
      <c r="M24" s="117">
        <f>SUMIFS(SevkAdetleri!$D:$D,SevkAdetleri!$A:$A,A24,SevkAdetleri!$E:$E,"TEMMUZ")</f>
        <v>0</v>
      </c>
      <c r="N24" s="117">
        <f>SUMIFS(SevkAdetleri!$D:$D,SevkAdetleri!$A:$A,A24,SevkAdetleri!$E:$E,"AĞUSTOS")</f>
        <v>0</v>
      </c>
      <c r="O24" s="117">
        <f>SUMIFS(SevkAdetleri!$D:$D,SevkAdetleri!$A:$A,A24,SevkAdetleri!$E:$E,"EYLÜL")</f>
        <v>0</v>
      </c>
      <c r="P24" s="117">
        <f>SUMIFS(SevkAdetleri!$D:$D,SevkAdetleri!$A:$A,A24,SevkAdetleri!$E:$E,"EKİM")</f>
        <v>0</v>
      </c>
      <c r="Q24" s="117">
        <f>SUMIFS(SevkAdetleri!$D:$D,SevkAdetleri!$A:$A,A24,SevkAdetleri!$E:$E,"KASIM")</f>
        <v>0</v>
      </c>
      <c r="R24" s="117">
        <f>SUMIFS(SevkAdetleri!$D:$D,SevkAdetleri!$A:$A,A24,SevkAdetleri!$E:$E,"ARALIK")</f>
        <v>0</v>
      </c>
    </row>
    <row r="25" spans="1:18">
      <c r="A25" s="75">
        <f>Tablo1769[[#This Row],[YM KODU]]</f>
        <v>0</v>
      </c>
      <c r="B25" s="118" t="e">
        <f>VLOOKUP(Tablo810[[#This Row],[ ÜRÜN KODU]],Tablo1769[#All],2,0)</f>
        <v>#N/A</v>
      </c>
      <c r="C25" s="117">
        <f>SUMIF(Tablo8[Sütun1],Tablo810[[#This Row],[ ÜRÜN KODU]],Tablo8[SEVK ADEDİ])-Tablo810[[#This Row],[GERİ İADE ÜRÜN]]</f>
        <v>0</v>
      </c>
      <c r="D25" s="117">
        <f>SUMIF(Tablo5[ÜRÜN KODU],Tablo810[[#This Row],[ ÜRÜN KODU]],Tablo5[TOPLAM BASKI ADEDİ])</f>
        <v>0</v>
      </c>
      <c r="E25" s="117"/>
      <c r="F25" s="117">
        <f>(D25-C25)+E25</f>
        <v>0</v>
      </c>
      <c r="G25" s="117">
        <f>SUMIFS(SevkAdetleri!$D:$D,SevkAdetleri!$A:$A,A25,SevkAdetleri!$E:$E,"OCAK")</f>
        <v>0</v>
      </c>
      <c r="H25" s="117">
        <f>SUMIFS(SevkAdetleri!$D:$D,SevkAdetleri!$A:$A,A25,SevkAdetleri!$E:$E,"ŞUBAT")</f>
        <v>0</v>
      </c>
      <c r="I25" s="117">
        <f>SUMIFS(SevkAdetleri!$D:$D,SevkAdetleri!$A:$A,A25,SevkAdetleri!$E:$E,"MART")</f>
        <v>0</v>
      </c>
      <c r="J25" s="117">
        <f>SUMIFS(SevkAdetleri!$D:$D,SevkAdetleri!$A:$A,A25,SevkAdetleri!$E:$E,"NİSAN")</f>
        <v>0</v>
      </c>
      <c r="K25" s="117">
        <f>SUMIFS(SevkAdetleri!$D:$D,SevkAdetleri!$A:$A,A25,SevkAdetleri!$E:$E,"MAYIS")</f>
        <v>0</v>
      </c>
      <c r="L25" s="117">
        <f>SUMIFS(SevkAdetleri!$D:$D,SevkAdetleri!$A:$A,A25,SevkAdetleri!$E:$E,"HAZIRAN")</f>
        <v>0</v>
      </c>
      <c r="M25" s="117">
        <f>SUMIFS(SevkAdetleri!$D:$D,SevkAdetleri!$A:$A,A25,SevkAdetleri!$E:$E,"TEMMUZ")</f>
        <v>0</v>
      </c>
      <c r="N25" s="117">
        <f>SUMIFS(SevkAdetleri!$D:$D,SevkAdetleri!$A:$A,A25,SevkAdetleri!$E:$E,"AĞUSTOS")</f>
        <v>0</v>
      </c>
      <c r="O25" s="117">
        <f>SUMIFS(SevkAdetleri!$D:$D,SevkAdetleri!$A:$A,A25,SevkAdetleri!$E:$E,"EYLÜL")</f>
        <v>0</v>
      </c>
      <c r="P25" s="117">
        <f>SUMIFS(SevkAdetleri!$D:$D,SevkAdetleri!$A:$A,A25,SevkAdetleri!$E:$E,"EKİM")</f>
        <v>0</v>
      </c>
      <c r="Q25" s="117">
        <f>SUMIFS(SevkAdetleri!$D:$D,SevkAdetleri!$A:$A,A25,SevkAdetleri!$E:$E,"KASIM")</f>
        <v>0</v>
      </c>
      <c r="R25" s="117">
        <f>SUMIFS(SevkAdetleri!$D:$D,SevkAdetleri!$A:$A,A25,SevkAdetleri!$E:$E,"ARALIK")</f>
        <v>0</v>
      </c>
    </row>
    <row r="26" spans="1:18">
      <c r="A26" s="75" t="str">
        <f>Tablo1769[[#This Row],[YM KODU]]</f>
        <v>YM-023</v>
      </c>
      <c r="B26" s="118" t="str">
        <f>VLOOKUP(Tablo810[[#This Row],[ ÜRÜN KODU]],Tablo1769[#All],2,0)</f>
        <v>BİBERON DAMAK UC 1 NO</v>
      </c>
      <c r="C26" s="117">
        <f>SUMIF(Tablo8[Sütun1],Tablo810[[#This Row],[ ÜRÜN KODU]],Tablo8[SEVK ADEDİ])-Tablo810[[#This Row],[GERİ İADE ÜRÜN]]</f>
        <v>0</v>
      </c>
      <c r="D26" s="117">
        <f>SUMIF(Tablo5[ÜRÜN KODU],Tablo810[[#This Row],[ ÜRÜN KODU]],Tablo5[TOPLAM BASKI ADEDİ])</f>
        <v>0</v>
      </c>
      <c r="E26" s="117"/>
      <c r="F26" s="117">
        <f>(D26-C26)+E26</f>
        <v>0</v>
      </c>
      <c r="G26" s="117">
        <f>SUMIFS(SevkAdetleri!$D:$D,SevkAdetleri!$A:$A,A26,SevkAdetleri!$E:$E,"OCAK")</f>
        <v>0</v>
      </c>
      <c r="H26" s="117">
        <f>SUMIFS(SevkAdetleri!$D:$D,SevkAdetleri!$A:$A,A26,SevkAdetleri!$E:$E,"ŞUBAT")</f>
        <v>0</v>
      </c>
      <c r="I26" s="117">
        <f>SUMIFS(SevkAdetleri!$D:$D,SevkAdetleri!$A:$A,A26,SevkAdetleri!$E:$E,"MART")</f>
        <v>0</v>
      </c>
      <c r="J26" s="117">
        <f>SUMIFS(SevkAdetleri!$D:$D,SevkAdetleri!$A:$A,A26,SevkAdetleri!$E:$E,"NİSAN")</f>
        <v>0</v>
      </c>
      <c r="K26" s="117">
        <f>SUMIFS(SevkAdetleri!$D:$D,SevkAdetleri!$A:$A,A26,SevkAdetleri!$E:$E,"MAYIS")</f>
        <v>0</v>
      </c>
      <c r="L26" s="117">
        <f>SUMIFS(SevkAdetleri!$D:$D,SevkAdetleri!$A:$A,A26,SevkAdetleri!$E:$E,"HAZIRAN")</f>
        <v>0</v>
      </c>
      <c r="M26" s="117">
        <f>SUMIFS(SevkAdetleri!$D:$D,SevkAdetleri!$A:$A,A26,SevkAdetleri!$E:$E,"TEMMUZ")</f>
        <v>0</v>
      </c>
      <c r="N26" s="117">
        <f>SUMIFS(SevkAdetleri!$D:$D,SevkAdetleri!$A:$A,A26,SevkAdetleri!$E:$E,"AĞUSTOS")</f>
        <v>0</v>
      </c>
      <c r="O26" s="117">
        <f>SUMIFS(SevkAdetleri!$D:$D,SevkAdetleri!$A:$A,A26,SevkAdetleri!$E:$E,"EYLÜL")</f>
        <v>0</v>
      </c>
      <c r="P26" s="117">
        <f>SUMIFS(SevkAdetleri!$D:$D,SevkAdetleri!$A:$A,A26,SevkAdetleri!$E:$E,"EKİM")</f>
        <v>0</v>
      </c>
      <c r="Q26" s="117">
        <f>SUMIFS(SevkAdetleri!$D:$D,SevkAdetleri!$A:$A,A26,SevkAdetleri!$E:$E,"KASIM")</f>
        <v>0</v>
      </c>
      <c r="R26" s="117">
        <f>SUMIFS(SevkAdetleri!$D:$D,SevkAdetleri!$A:$A,A26,SevkAdetleri!$E:$E,"ARALIK")</f>
        <v>0</v>
      </c>
    </row>
    <row r="27" spans="1:18">
      <c r="A27" s="75" t="str">
        <f>Tablo1769[[#This Row],[YM KODU]]</f>
        <v>YM-024</v>
      </c>
      <c r="B27" s="118" t="str">
        <f>VLOOKUP(Tablo810[[#This Row],[ ÜRÜN KODU]],Tablo1769[#All],2,0)</f>
        <v>BİBERON DAMAK UC 2 NO</v>
      </c>
      <c r="C27" s="117">
        <f>SUMIF(Tablo8[Sütun1],Tablo810[[#This Row],[ ÜRÜN KODU]],Tablo8[SEVK ADEDİ])-Tablo810[[#This Row],[GERİ İADE ÜRÜN]]</f>
        <v>0</v>
      </c>
      <c r="D27" s="117">
        <f>SUMIF(Tablo5[ÜRÜN KODU],Tablo810[[#This Row],[ ÜRÜN KODU]],Tablo5[TOPLAM BASKI ADEDİ])</f>
        <v>0</v>
      </c>
      <c r="E27" s="117"/>
      <c r="F27" s="117">
        <f>(D27-C27)+E27</f>
        <v>0</v>
      </c>
      <c r="G27" s="117">
        <f>SUMIFS(SevkAdetleri!$D:$D,SevkAdetleri!$A:$A,A27,SevkAdetleri!$E:$E,"OCAK")</f>
        <v>0</v>
      </c>
      <c r="H27" s="117">
        <f>SUMIFS(SevkAdetleri!$D:$D,SevkAdetleri!$A:$A,A27,SevkAdetleri!$E:$E,"ŞUBAT")</f>
        <v>0</v>
      </c>
      <c r="I27" s="117">
        <f>SUMIFS(SevkAdetleri!$D:$D,SevkAdetleri!$A:$A,A27,SevkAdetleri!$E:$E,"MART")</f>
        <v>0</v>
      </c>
      <c r="J27" s="117">
        <f>SUMIFS(SevkAdetleri!$D:$D,SevkAdetleri!$A:$A,A27,SevkAdetleri!$E:$E,"NİSAN")</f>
        <v>0</v>
      </c>
      <c r="K27" s="117">
        <f>SUMIFS(SevkAdetleri!$D:$D,SevkAdetleri!$A:$A,A27,SevkAdetleri!$E:$E,"MAYIS")</f>
        <v>0</v>
      </c>
      <c r="L27" s="117">
        <f>SUMIFS(SevkAdetleri!$D:$D,SevkAdetleri!$A:$A,A27,SevkAdetleri!$E:$E,"HAZIRAN")</f>
        <v>0</v>
      </c>
      <c r="M27" s="117">
        <f>SUMIFS(SevkAdetleri!$D:$D,SevkAdetleri!$A:$A,A27,SevkAdetleri!$E:$E,"TEMMUZ")</f>
        <v>0</v>
      </c>
      <c r="N27" s="117">
        <f>SUMIFS(SevkAdetleri!$D:$D,SevkAdetleri!$A:$A,A27,SevkAdetleri!$E:$E,"AĞUSTOS")</f>
        <v>0</v>
      </c>
      <c r="O27" s="117">
        <f>SUMIFS(SevkAdetleri!$D:$D,SevkAdetleri!$A:$A,A27,SevkAdetleri!$E:$E,"EYLÜL")</f>
        <v>0</v>
      </c>
      <c r="P27" s="117">
        <f>SUMIFS(SevkAdetleri!$D:$D,SevkAdetleri!$A:$A,A27,SevkAdetleri!$E:$E,"EKİM")</f>
        <v>0</v>
      </c>
      <c r="Q27" s="117">
        <f>SUMIFS(SevkAdetleri!$D:$D,SevkAdetleri!$A:$A,A27,SevkAdetleri!$E:$E,"KASIM")</f>
        <v>0</v>
      </c>
      <c r="R27" s="117">
        <f>SUMIFS(SevkAdetleri!$D:$D,SevkAdetleri!$A:$A,A27,SevkAdetleri!$E:$E,"ARALIK")</f>
        <v>0</v>
      </c>
    </row>
    <row r="28" spans="1:18">
      <c r="A28" s="75" t="str">
        <f>Tablo1769[[#This Row],[YM KODU]]</f>
        <v>YM-025</v>
      </c>
      <c r="B28" s="118" t="str">
        <f>VLOOKUP(Tablo810[[#This Row],[ ÜRÜN KODU]],Tablo1769[#All],2,0)</f>
        <v>BİBERON DAMAK UC 3 NO</v>
      </c>
      <c r="C28" s="117">
        <f>SUMIF(Tablo8[Sütun1],Tablo810[[#This Row],[ ÜRÜN KODU]],Tablo8[SEVK ADEDİ])-Tablo810[[#This Row],[GERİ İADE ÜRÜN]]</f>
        <v>0</v>
      </c>
      <c r="D28" s="117">
        <f>SUMIF(Tablo5[ÜRÜN KODU],Tablo810[[#This Row],[ ÜRÜN KODU]],Tablo5[TOPLAM BASKI ADEDİ])</f>
        <v>0</v>
      </c>
      <c r="E28" s="117"/>
      <c r="F28" s="117">
        <f>(D28-C28)+E28</f>
        <v>0</v>
      </c>
      <c r="G28" s="117">
        <f>SUMIFS(SevkAdetleri!$D:$D,SevkAdetleri!$A:$A,A28,SevkAdetleri!$E:$E,"OCAK")</f>
        <v>0</v>
      </c>
      <c r="H28" s="117">
        <f>SUMIFS(SevkAdetleri!$D:$D,SevkAdetleri!$A:$A,A28,SevkAdetleri!$E:$E,"ŞUBAT")</f>
        <v>0</v>
      </c>
      <c r="I28" s="117">
        <f>SUMIFS(SevkAdetleri!$D:$D,SevkAdetleri!$A:$A,A28,SevkAdetleri!$E:$E,"MART")</f>
        <v>0</v>
      </c>
      <c r="J28" s="117">
        <f>SUMIFS(SevkAdetleri!$D:$D,SevkAdetleri!$A:$A,A28,SevkAdetleri!$E:$E,"NİSAN")</f>
        <v>0</v>
      </c>
      <c r="K28" s="117">
        <f>SUMIFS(SevkAdetleri!$D:$D,SevkAdetleri!$A:$A,A28,SevkAdetleri!$E:$E,"MAYIS")</f>
        <v>0</v>
      </c>
      <c r="L28" s="117">
        <f>SUMIFS(SevkAdetleri!$D:$D,SevkAdetleri!$A:$A,A28,SevkAdetleri!$E:$E,"HAZIRAN")</f>
        <v>0</v>
      </c>
      <c r="M28" s="117">
        <f>SUMIFS(SevkAdetleri!$D:$D,SevkAdetleri!$A:$A,A28,SevkAdetleri!$E:$E,"TEMMUZ")</f>
        <v>0</v>
      </c>
      <c r="N28" s="117">
        <f>SUMIFS(SevkAdetleri!$D:$D,SevkAdetleri!$A:$A,A28,SevkAdetleri!$E:$E,"AĞUSTOS")</f>
        <v>0</v>
      </c>
      <c r="O28" s="117">
        <f>SUMIFS(SevkAdetleri!$D:$D,SevkAdetleri!$A:$A,A28,SevkAdetleri!$E:$E,"EYLÜL")</f>
        <v>0</v>
      </c>
      <c r="P28" s="117">
        <f>SUMIFS(SevkAdetleri!$D:$D,SevkAdetleri!$A:$A,A28,SevkAdetleri!$E:$E,"EKİM")</f>
        <v>0</v>
      </c>
      <c r="Q28" s="117">
        <f>SUMIFS(SevkAdetleri!$D:$D,SevkAdetleri!$A:$A,A28,SevkAdetleri!$E:$E,"KASIM")</f>
        <v>0</v>
      </c>
      <c r="R28" s="117">
        <f>SUMIFS(SevkAdetleri!$D:$D,SevkAdetleri!$A:$A,A28,SevkAdetleri!$E:$E,"ARALIK")</f>
        <v>0</v>
      </c>
    </row>
    <row r="29" spans="1:18">
      <c r="A29" s="75">
        <f>Tablo1769[[#This Row],[YM KODU]]</f>
        <v>0</v>
      </c>
      <c r="B29" s="118" t="e">
        <f>VLOOKUP(Tablo810[[#This Row],[ ÜRÜN KODU]],Tablo1769[#All],2,0)</f>
        <v>#N/A</v>
      </c>
      <c r="C29" s="117">
        <f>SUMIF(Tablo8[Sütun1],Tablo810[[#This Row],[ ÜRÜN KODU]],Tablo8[SEVK ADEDİ])-Tablo810[[#This Row],[GERİ İADE ÜRÜN]]</f>
        <v>0</v>
      </c>
      <c r="D29" s="117">
        <f>SUMIF(Tablo5[ÜRÜN KODU],Tablo810[[#This Row],[ ÜRÜN KODU]],Tablo5[TOPLAM BASKI ADEDİ])</f>
        <v>0</v>
      </c>
      <c r="E29" s="117"/>
      <c r="F29" s="117">
        <f>(D29-C29)+E29</f>
        <v>0</v>
      </c>
      <c r="G29" s="117">
        <f>SUMIFS(SevkAdetleri!$D:$D,SevkAdetleri!$A:$A,A29,SevkAdetleri!$E:$E,"OCAK")</f>
        <v>0</v>
      </c>
      <c r="H29" s="117">
        <f>SUMIFS(SevkAdetleri!$D:$D,SevkAdetleri!$A:$A,A29,SevkAdetleri!$E:$E,"ŞUBAT")</f>
        <v>0</v>
      </c>
      <c r="I29" s="117">
        <f>SUMIFS(SevkAdetleri!$D:$D,SevkAdetleri!$A:$A,A29,SevkAdetleri!$E:$E,"MART")</f>
        <v>0</v>
      </c>
      <c r="J29" s="117">
        <f>SUMIFS(SevkAdetleri!$D:$D,SevkAdetleri!$A:$A,A29,SevkAdetleri!$E:$E,"NİSAN")</f>
        <v>0</v>
      </c>
      <c r="K29" s="117">
        <f>SUMIFS(SevkAdetleri!$D:$D,SevkAdetleri!$A:$A,A29,SevkAdetleri!$E:$E,"MAYIS")</f>
        <v>0</v>
      </c>
      <c r="L29" s="117">
        <f>SUMIFS(SevkAdetleri!$D:$D,SevkAdetleri!$A:$A,A29,SevkAdetleri!$E:$E,"HAZIRAN")</f>
        <v>0</v>
      </c>
      <c r="M29" s="117">
        <f>SUMIFS(SevkAdetleri!$D:$D,SevkAdetleri!$A:$A,A29,SevkAdetleri!$E:$E,"TEMMUZ")</f>
        <v>0</v>
      </c>
      <c r="N29" s="117">
        <f>SUMIFS(SevkAdetleri!$D:$D,SevkAdetleri!$A:$A,A29,SevkAdetleri!$E:$E,"AĞUSTOS")</f>
        <v>0</v>
      </c>
      <c r="O29" s="117">
        <f>SUMIFS(SevkAdetleri!$D:$D,SevkAdetleri!$A:$A,A29,SevkAdetleri!$E:$E,"EYLÜL")</f>
        <v>0</v>
      </c>
      <c r="P29" s="117">
        <f>SUMIFS(SevkAdetleri!$D:$D,SevkAdetleri!$A:$A,A29,SevkAdetleri!$E:$E,"EKİM")</f>
        <v>0</v>
      </c>
      <c r="Q29" s="117">
        <f>SUMIFS(SevkAdetleri!$D:$D,SevkAdetleri!$A:$A,A29,SevkAdetleri!$E:$E,"KASIM")</f>
        <v>0</v>
      </c>
      <c r="R29" s="117">
        <f>SUMIFS(SevkAdetleri!$D:$D,SevkAdetleri!$A:$A,A29,SevkAdetleri!$E:$E,"ARALIK")</f>
        <v>0</v>
      </c>
    </row>
    <row r="30" spans="1:18">
      <c r="A30" s="75" t="str">
        <f>Tablo1769[[#This Row],[YM KODU]]</f>
        <v>YM-026</v>
      </c>
      <c r="B30" s="118" t="str">
        <f>VLOOKUP(Tablo810[[#This Row],[ ÜRÜN KODU]],Tablo1769[#All],2,0)</f>
        <v>GENİŞ AĞIZ BİBERON UCU</v>
      </c>
      <c r="C30" s="117">
        <f>SUMIF(Tablo8[Sütun1],Tablo810[[#This Row],[ ÜRÜN KODU]],Tablo8[SEVK ADEDİ])-Tablo810[[#This Row],[GERİ İADE ÜRÜN]]</f>
        <v>0</v>
      </c>
      <c r="D30" s="117">
        <f>SUMIF(Tablo5[ÜRÜN KODU],Tablo810[[#This Row],[ ÜRÜN KODU]],Tablo5[TOPLAM BASKI ADEDİ])</f>
        <v>18000</v>
      </c>
      <c r="E30" s="117"/>
      <c r="F30" s="117">
        <f>(D30-C30)+E30</f>
        <v>18000</v>
      </c>
      <c r="G30" s="117">
        <f>SUMIFS(SevkAdetleri!$D:$D,SevkAdetleri!$A:$A,A30,SevkAdetleri!$E:$E,"OCAK")</f>
        <v>0</v>
      </c>
      <c r="H30" s="117">
        <f>SUMIFS(SevkAdetleri!$D:$D,SevkAdetleri!$A:$A,A30,SevkAdetleri!$E:$E,"ŞUBAT")</f>
        <v>0</v>
      </c>
      <c r="I30" s="117">
        <f>SUMIFS(SevkAdetleri!$D:$D,SevkAdetleri!$A:$A,A30,SevkAdetleri!$E:$E,"MART")</f>
        <v>0</v>
      </c>
      <c r="J30" s="117">
        <f>SUMIFS(SevkAdetleri!$D:$D,SevkAdetleri!$A:$A,A30,SevkAdetleri!$E:$E,"NİSAN")</f>
        <v>0</v>
      </c>
      <c r="K30" s="117">
        <f>SUMIFS(SevkAdetleri!$D:$D,SevkAdetleri!$A:$A,A30,SevkAdetleri!$E:$E,"MAYIS")</f>
        <v>0</v>
      </c>
      <c r="L30" s="117">
        <f>SUMIFS(SevkAdetleri!$D:$D,SevkAdetleri!$A:$A,A30,SevkAdetleri!$E:$E,"HAZIRAN")</f>
        <v>0</v>
      </c>
      <c r="M30" s="117">
        <f>SUMIFS(SevkAdetleri!$D:$D,SevkAdetleri!$A:$A,A30,SevkAdetleri!$E:$E,"TEMMUZ")</f>
        <v>0</v>
      </c>
      <c r="N30" s="117">
        <f>SUMIFS(SevkAdetleri!$D:$D,SevkAdetleri!$A:$A,A30,SevkAdetleri!$E:$E,"AĞUSTOS")</f>
        <v>0</v>
      </c>
      <c r="O30" s="117">
        <f>SUMIFS(SevkAdetleri!$D:$D,SevkAdetleri!$A:$A,A30,SevkAdetleri!$E:$E,"EYLÜL")</f>
        <v>0</v>
      </c>
      <c r="P30" s="117">
        <f>SUMIFS(SevkAdetleri!$D:$D,SevkAdetleri!$A:$A,A30,SevkAdetleri!$E:$E,"EKİM")</f>
        <v>0</v>
      </c>
      <c r="Q30" s="117">
        <f>SUMIFS(SevkAdetleri!$D:$D,SevkAdetleri!$A:$A,A30,SevkAdetleri!$E:$E,"KASIM")</f>
        <v>0</v>
      </c>
      <c r="R30" s="117">
        <f>SUMIFS(SevkAdetleri!$D:$D,SevkAdetleri!$A:$A,A30,SevkAdetleri!$E:$E,"ARALIK")</f>
        <v>0</v>
      </c>
    </row>
    <row r="31" spans="1:18">
      <c r="A31" s="75">
        <f>Tablo1769[[#This Row],[YM KODU]]</f>
        <v>0</v>
      </c>
      <c r="B31" s="118" t="e">
        <f>VLOOKUP(Tablo810[[#This Row],[ ÜRÜN KODU]],Tablo1769[#All],2,0)</f>
        <v>#N/A</v>
      </c>
      <c r="C31" s="117">
        <f>SUMIF(Tablo8[Sütun1],Tablo810[[#This Row],[ ÜRÜN KODU]],Tablo8[SEVK ADEDİ])-Tablo810[[#This Row],[GERİ İADE ÜRÜN]]</f>
        <v>0</v>
      </c>
      <c r="D31" s="117">
        <f>SUMIF(Tablo5[ÜRÜN KODU],Tablo810[[#This Row],[ ÜRÜN KODU]],Tablo5[TOPLAM BASKI ADEDİ])</f>
        <v>0</v>
      </c>
      <c r="E31" s="117"/>
      <c r="F31" s="117">
        <f>(D31-C31)+E31</f>
        <v>0</v>
      </c>
      <c r="G31" s="117">
        <f>SUMIFS(SevkAdetleri!$D:$D,SevkAdetleri!$A:$A,A31,SevkAdetleri!$E:$E,"OCAK")</f>
        <v>0</v>
      </c>
      <c r="H31" s="117">
        <f>SUMIFS(SevkAdetleri!$D:$D,SevkAdetleri!$A:$A,A31,SevkAdetleri!$E:$E,"ŞUBAT")</f>
        <v>0</v>
      </c>
      <c r="I31" s="117">
        <f>SUMIFS(SevkAdetleri!$D:$D,SevkAdetleri!$A:$A,A31,SevkAdetleri!$E:$E,"MART")</f>
        <v>0</v>
      </c>
      <c r="J31" s="117">
        <f>SUMIFS(SevkAdetleri!$D:$D,SevkAdetleri!$A:$A,A31,SevkAdetleri!$E:$E,"NİSAN")</f>
        <v>0</v>
      </c>
      <c r="K31" s="117">
        <f>SUMIFS(SevkAdetleri!$D:$D,SevkAdetleri!$A:$A,A31,SevkAdetleri!$E:$E,"MAYIS")</f>
        <v>0</v>
      </c>
      <c r="L31" s="117">
        <f>SUMIFS(SevkAdetleri!$D:$D,SevkAdetleri!$A:$A,A31,SevkAdetleri!$E:$E,"HAZIRAN")</f>
        <v>0</v>
      </c>
      <c r="M31" s="117">
        <f>SUMIFS(SevkAdetleri!$D:$D,SevkAdetleri!$A:$A,A31,SevkAdetleri!$E:$E,"TEMMUZ")</f>
        <v>0</v>
      </c>
      <c r="N31" s="117">
        <f>SUMIFS(SevkAdetleri!$D:$D,SevkAdetleri!$A:$A,A31,SevkAdetleri!$E:$E,"AĞUSTOS")</f>
        <v>0</v>
      </c>
      <c r="O31" s="117">
        <f>SUMIFS(SevkAdetleri!$D:$D,SevkAdetleri!$A:$A,A31,SevkAdetleri!$E:$E,"EYLÜL")</f>
        <v>0</v>
      </c>
      <c r="P31" s="117">
        <f>SUMIFS(SevkAdetleri!$D:$D,SevkAdetleri!$A:$A,A31,SevkAdetleri!$E:$E,"EKİM")</f>
        <v>0</v>
      </c>
      <c r="Q31" s="117">
        <f>SUMIFS(SevkAdetleri!$D:$D,SevkAdetleri!$A:$A,A31,SevkAdetleri!$E:$E,"KASIM")</f>
        <v>0</v>
      </c>
      <c r="R31" s="117">
        <f>SUMIFS(SevkAdetleri!$D:$D,SevkAdetleri!$A:$A,A31,SevkAdetleri!$E:$E,"ARALIK")</f>
        <v>0</v>
      </c>
    </row>
    <row r="32" spans="1:18">
      <c r="A32" s="75" t="str">
        <f>Tablo1769[[#This Row],[YM KODU]]</f>
        <v>YM-027</v>
      </c>
      <c r="B32" s="118" t="str">
        <f>VLOOKUP(Tablo810[[#This Row],[ ÜRÜN KODU]],Tablo1769[#All],2,0)</f>
        <v>AKITMAZ BİBERON UCU</v>
      </c>
      <c r="C32" s="117">
        <f>SUMIF(Tablo8[Sütun1],Tablo810[[#This Row],[ ÜRÜN KODU]],Tablo8[SEVK ADEDİ])-Tablo810[[#This Row],[GERİ İADE ÜRÜN]]</f>
        <v>0</v>
      </c>
      <c r="D32" s="117">
        <f>SUMIF(Tablo5[ÜRÜN KODU],Tablo810[[#This Row],[ ÜRÜN KODU]],Tablo5[TOPLAM BASKI ADEDİ])</f>
        <v>12000</v>
      </c>
      <c r="E32" s="117"/>
      <c r="F32" s="117">
        <f>(D32-C32)+E32</f>
        <v>12000</v>
      </c>
      <c r="G32" s="117">
        <f>SUMIFS(SevkAdetleri!$D:$D,SevkAdetleri!$A:$A,A32,SevkAdetleri!$E:$E,"OCAK")</f>
        <v>0</v>
      </c>
      <c r="H32" s="117">
        <f>SUMIFS(SevkAdetleri!$D:$D,SevkAdetleri!$A:$A,A32,SevkAdetleri!$E:$E,"ŞUBAT")</f>
        <v>0</v>
      </c>
      <c r="I32" s="117">
        <f>SUMIFS(SevkAdetleri!$D:$D,SevkAdetleri!$A:$A,A32,SevkAdetleri!$E:$E,"MART")</f>
        <v>0</v>
      </c>
      <c r="J32" s="117">
        <f>SUMIFS(SevkAdetleri!$D:$D,SevkAdetleri!$A:$A,A32,SevkAdetleri!$E:$E,"NİSAN")</f>
        <v>0</v>
      </c>
      <c r="K32" s="117">
        <f>SUMIFS(SevkAdetleri!$D:$D,SevkAdetleri!$A:$A,A32,SevkAdetleri!$E:$E,"MAYIS")</f>
        <v>0</v>
      </c>
      <c r="L32" s="117">
        <f>SUMIFS(SevkAdetleri!$D:$D,SevkAdetleri!$A:$A,A32,SevkAdetleri!$E:$E,"HAZIRAN")</f>
        <v>0</v>
      </c>
      <c r="M32" s="117">
        <f>SUMIFS(SevkAdetleri!$D:$D,SevkAdetleri!$A:$A,A32,SevkAdetleri!$E:$E,"TEMMUZ")</f>
        <v>0</v>
      </c>
      <c r="N32" s="117">
        <f>SUMIFS(SevkAdetleri!$D:$D,SevkAdetleri!$A:$A,A32,SevkAdetleri!$E:$E,"AĞUSTOS")</f>
        <v>0</v>
      </c>
      <c r="O32" s="117">
        <f>SUMIFS(SevkAdetleri!$D:$D,SevkAdetleri!$A:$A,A32,SevkAdetleri!$E:$E,"EYLÜL")</f>
        <v>0</v>
      </c>
      <c r="P32" s="117">
        <f>SUMIFS(SevkAdetleri!$D:$D,SevkAdetleri!$A:$A,A32,SevkAdetleri!$E:$E,"EKİM")</f>
        <v>0</v>
      </c>
      <c r="Q32" s="117">
        <f>SUMIFS(SevkAdetleri!$D:$D,SevkAdetleri!$A:$A,A32,SevkAdetleri!$E:$E,"KASIM")</f>
        <v>0</v>
      </c>
      <c r="R32" s="117">
        <f>SUMIFS(SevkAdetleri!$D:$D,SevkAdetleri!$A:$A,A32,SevkAdetleri!$E:$E,"ARALIK")</f>
        <v>0</v>
      </c>
    </row>
    <row r="33" spans="1:18">
      <c r="A33" s="75">
        <f>Tablo1769[[#This Row],[YM KODU]]</f>
        <v>0</v>
      </c>
      <c r="B33" s="118" t="e">
        <f>VLOOKUP(Tablo810[[#This Row],[ ÜRÜN KODU]],Tablo1769[#All],2,0)</f>
        <v>#N/A</v>
      </c>
      <c r="C33" s="117">
        <f>SUMIF(Tablo8[Sütun1],Tablo810[[#This Row],[ ÜRÜN KODU]],Tablo8[SEVK ADEDİ])-Tablo810[[#This Row],[GERİ İADE ÜRÜN]]</f>
        <v>0</v>
      </c>
      <c r="D33" s="117">
        <f>SUMIF(Tablo5[ÜRÜN KODU],Tablo810[[#This Row],[ ÜRÜN KODU]],Tablo5[TOPLAM BASKI ADEDİ])</f>
        <v>0</v>
      </c>
      <c r="E33" s="117"/>
      <c r="F33" s="117">
        <f>(D33-C33)+E33</f>
        <v>0</v>
      </c>
      <c r="G33" s="117">
        <f>SUMIFS(SevkAdetleri!$D:$D,SevkAdetleri!$A:$A,A33,SevkAdetleri!$E:$E,"OCAK")</f>
        <v>0</v>
      </c>
      <c r="H33" s="117">
        <f>SUMIFS(SevkAdetleri!$D:$D,SevkAdetleri!$A:$A,A33,SevkAdetleri!$E:$E,"ŞUBAT")</f>
        <v>0</v>
      </c>
      <c r="I33" s="117">
        <f>SUMIFS(SevkAdetleri!$D:$D,SevkAdetleri!$A:$A,A33,SevkAdetleri!$E:$E,"MART")</f>
        <v>0</v>
      </c>
      <c r="J33" s="117">
        <f>SUMIFS(SevkAdetleri!$D:$D,SevkAdetleri!$A:$A,A33,SevkAdetleri!$E:$E,"NİSAN")</f>
        <v>0</v>
      </c>
      <c r="K33" s="117">
        <f>SUMIFS(SevkAdetleri!$D:$D,SevkAdetleri!$A:$A,A33,SevkAdetleri!$E:$E,"MAYIS")</f>
        <v>0</v>
      </c>
      <c r="L33" s="117">
        <f>SUMIFS(SevkAdetleri!$D:$D,SevkAdetleri!$A:$A,A33,SevkAdetleri!$E:$E,"HAZIRAN")</f>
        <v>0</v>
      </c>
      <c r="M33" s="117">
        <f>SUMIFS(SevkAdetleri!$D:$D,SevkAdetleri!$A:$A,A33,SevkAdetleri!$E:$E,"TEMMUZ")</f>
        <v>0</v>
      </c>
      <c r="N33" s="117">
        <f>SUMIFS(SevkAdetleri!$D:$D,SevkAdetleri!$A:$A,A33,SevkAdetleri!$E:$E,"AĞUSTOS")</f>
        <v>0</v>
      </c>
      <c r="O33" s="117">
        <f>SUMIFS(SevkAdetleri!$D:$D,SevkAdetleri!$A:$A,A33,SevkAdetleri!$E:$E,"EYLÜL")</f>
        <v>0</v>
      </c>
      <c r="P33" s="117">
        <f>SUMIFS(SevkAdetleri!$D:$D,SevkAdetleri!$A:$A,A33,SevkAdetleri!$E:$E,"EKİM")</f>
        <v>0</v>
      </c>
      <c r="Q33" s="117">
        <f>SUMIFS(SevkAdetleri!$D:$D,SevkAdetleri!$A:$A,A33,SevkAdetleri!$E:$E,"KASIM")</f>
        <v>0</v>
      </c>
      <c r="R33" s="117">
        <f>SUMIFS(SevkAdetleri!$D:$D,SevkAdetleri!$A:$A,A33,SevkAdetleri!$E:$E,"ARALIK")</f>
        <v>0</v>
      </c>
    </row>
    <row r="34" spans="1:18">
      <c r="A34" s="75" t="str">
        <f>Tablo1769[[#This Row],[YM KODU]]</f>
        <v>YM-028</v>
      </c>
      <c r="B34" s="118" t="str">
        <f>VLOOKUP(Tablo810[[#This Row],[ ÜRÜN KODU]],Tablo1769[#All],2,0)</f>
        <v>PRAMATÜRE BİBERON UCU</v>
      </c>
      <c r="C34" s="117">
        <f>SUMIF(Tablo8[Sütun1],Tablo810[[#This Row],[ ÜRÜN KODU]],Tablo8[SEVK ADEDİ])-Tablo810[[#This Row],[GERİ İADE ÜRÜN]]</f>
        <v>0</v>
      </c>
      <c r="D34" s="117">
        <f>SUMIF(Tablo5[ÜRÜN KODU],Tablo810[[#This Row],[ ÜRÜN KODU]],Tablo5[TOPLAM BASKI ADEDİ])</f>
        <v>8000</v>
      </c>
      <c r="E34" s="117"/>
      <c r="F34" s="117">
        <f>(D34-C34)+E34</f>
        <v>8000</v>
      </c>
      <c r="G34" s="117">
        <f>SUMIFS(SevkAdetleri!$D:$D,SevkAdetleri!$A:$A,A34,SevkAdetleri!$E:$E,"OCAK")</f>
        <v>0</v>
      </c>
      <c r="H34" s="117">
        <f>SUMIFS(SevkAdetleri!$D:$D,SevkAdetleri!$A:$A,A34,SevkAdetleri!$E:$E,"ŞUBAT")</f>
        <v>0</v>
      </c>
      <c r="I34" s="117">
        <f>SUMIFS(SevkAdetleri!$D:$D,SevkAdetleri!$A:$A,A34,SevkAdetleri!$E:$E,"MART")</f>
        <v>0</v>
      </c>
      <c r="J34" s="117">
        <f>SUMIFS(SevkAdetleri!$D:$D,SevkAdetleri!$A:$A,A34,SevkAdetleri!$E:$E,"NİSAN")</f>
        <v>0</v>
      </c>
      <c r="K34" s="117">
        <f>SUMIFS(SevkAdetleri!$D:$D,SevkAdetleri!$A:$A,A34,SevkAdetleri!$E:$E,"MAYIS")</f>
        <v>0</v>
      </c>
      <c r="L34" s="117">
        <f>SUMIFS(SevkAdetleri!$D:$D,SevkAdetleri!$A:$A,A34,SevkAdetleri!$E:$E,"HAZIRAN")</f>
        <v>0</v>
      </c>
      <c r="M34" s="117">
        <f>SUMIFS(SevkAdetleri!$D:$D,SevkAdetleri!$A:$A,A34,SevkAdetleri!$E:$E,"TEMMUZ")</f>
        <v>0</v>
      </c>
      <c r="N34" s="117">
        <f>SUMIFS(SevkAdetleri!$D:$D,SevkAdetleri!$A:$A,A34,SevkAdetleri!$E:$E,"AĞUSTOS")</f>
        <v>0</v>
      </c>
      <c r="O34" s="117">
        <f>SUMIFS(SevkAdetleri!$D:$D,SevkAdetleri!$A:$A,A34,SevkAdetleri!$E:$E,"EYLÜL")</f>
        <v>0</v>
      </c>
      <c r="P34" s="117">
        <f>SUMIFS(SevkAdetleri!$D:$D,SevkAdetleri!$A:$A,A34,SevkAdetleri!$E:$E,"EKİM")</f>
        <v>0</v>
      </c>
      <c r="Q34" s="117">
        <f>SUMIFS(SevkAdetleri!$D:$D,SevkAdetleri!$A:$A,A34,SevkAdetleri!$E:$E,"KASIM")</f>
        <v>0</v>
      </c>
      <c r="R34" s="117">
        <f>SUMIFS(SevkAdetleri!$D:$D,SevkAdetleri!$A:$A,A34,SevkAdetleri!$E:$E,"ARALIK")</f>
        <v>0</v>
      </c>
    </row>
    <row r="35" spans="1:18">
      <c r="A35" s="75">
        <f>Tablo1769[[#This Row],[YM KODU]]</f>
        <v>0</v>
      </c>
      <c r="B35" s="118" t="e">
        <f>VLOOKUP(Tablo810[[#This Row],[ ÜRÜN KODU]],Tablo1769[#All],2,0)</f>
        <v>#N/A</v>
      </c>
      <c r="C35" s="117">
        <f>SUMIF(Tablo8[Sütun1],Tablo810[[#This Row],[ ÜRÜN KODU]],Tablo8[SEVK ADEDİ])-Tablo810[[#This Row],[GERİ İADE ÜRÜN]]</f>
        <v>0</v>
      </c>
      <c r="D35" s="117">
        <f>SUMIF(Tablo5[ÜRÜN KODU],Tablo810[[#This Row],[ ÜRÜN KODU]],Tablo5[TOPLAM BASKI ADEDİ])</f>
        <v>0</v>
      </c>
      <c r="E35" s="117"/>
      <c r="F35" s="117">
        <f>(D35-C35)+E35</f>
        <v>0</v>
      </c>
      <c r="G35" s="117">
        <f>SUMIFS(SevkAdetleri!$D:$D,SevkAdetleri!$A:$A,A35,SevkAdetleri!$E:$E,"OCAK")</f>
        <v>0</v>
      </c>
      <c r="H35" s="117">
        <f>SUMIFS(SevkAdetleri!$D:$D,SevkAdetleri!$A:$A,A35,SevkAdetleri!$E:$E,"ŞUBAT")</f>
        <v>0</v>
      </c>
      <c r="I35" s="117">
        <f>SUMIFS(SevkAdetleri!$D:$D,SevkAdetleri!$A:$A,A35,SevkAdetleri!$E:$E,"MART")</f>
        <v>0</v>
      </c>
      <c r="J35" s="117">
        <f>SUMIFS(SevkAdetleri!$D:$D,SevkAdetleri!$A:$A,A35,SevkAdetleri!$E:$E,"NİSAN")</f>
        <v>0</v>
      </c>
      <c r="K35" s="117">
        <f>SUMIFS(SevkAdetleri!$D:$D,SevkAdetleri!$A:$A,A35,SevkAdetleri!$E:$E,"MAYIS")</f>
        <v>0</v>
      </c>
      <c r="L35" s="117">
        <f>SUMIFS(SevkAdetleri!$D:$D,SevkAdetleri!$A:$A,A35,SevkAdetleri!$E:$E,"HAZIRAN")</f>
        <v>0</v>
      </c>
      <c r="M35" s="117">
        <f>SUMIFS(SevkAdetleri!$D:$D,SevkAdetleri!$A:$A,A35,SevkAdetleri!$E:$E,"TEMMUZ")</f>
        <v>0</v>
      </c>
      <c r="N35" s="117">
        <f>SUMIFS(SevkAdetleri!$D:$D,SevkAdetleri!$A:$A,A35,SevkAdetleri!$E:$E,"AĞUSTOS")</f>
        <v>0</v>
      </c>
      <c r="O35" s="117">
        <f>SUMIFS(SevkAdetleri!$D:$D,SevkAdetleri!$A:$A,A35,SevkAdetleri!$E:$E,"EYLÜL")</f>
        <v>0</v>
      </c>
      <c r="P35" s="117">
        <f>SUMIFS(SevkAdetleri!$D:$D,SevkAdetleri!$A:$A,A35,SevkAdetleri!$E:$E,"EKİM")</f>
        <v>0</v>
      </c>
      <c r="Q35" s="117">
        <f>SUMIFS(SevkAdetleri!$D:$D,SevkAdetleri!$A:$A,A35,SevkAdetleri!$E:$E,"KASIM")</f>
        <v>0</v>
      </c>
      <c r="R35" s="117">
        <f>SUMIFS(SevkAdetleri!$D:$D,SevkAdetleri!$A:$A,A35,SevkAdetleri!$E:$E,"ARALIK")</f>
        <v>0</v>
      </c>
    </row>
    <row r="36" spans="1:18">
      <c r="A36" s="75" t="str">
        <f>Tablo1769[[#This Row],[YM KODU]]</f>
        <v>YM-029</v>
      </c>
      <c r="B36" s="118" t="str">
        <f>VLOOKUP(Tablo810[[#This Row],[ ÜRÜN KODU]],Tablo1769[#All],2,0)</f>
        <v xml:space="preserve">SİLİKON MAMA KAŞIĞI UCU </v>
      </c>
      <c r="C36" s="117">
        <f>SUMIF(Tablo8[Sütun1],Tablo810[[#This Row],[ ÜRÜN KODU]],Tablo8[SEVK ADEDİ])-Tablo810[[#This Row],[GERİ İADE ÜRÜN]]</f>
        <v>0</v>
      </c>
      <c r="D36" s="117">
        <f>SUMIF(Tablo5[ÜRÜN KODU],Tablo810[[#This Row],[ ÜRÜN KODU]],Tablo5[TOPLAM BASKI ADEDİ])</f>
        <v>24000</v>
      </c>
      <c r="E36" s="117"/>
      <c r="F36" s="117">
        <f>(D36-C36)+E36</f>
        <v>24000</v>
      </c>
      <c r="G36" s="117">
        <f>SUMIFS(SevkAdetleri!$D:$D,SevkAdetleri!$A:$A,A36,SevkAdetleri!$E:$E,"OCAK")</f>
        <v>0</v>
      </c>
      <c r="H36" s="117">
        <f>SUMIFS(SevkAdetleri!$D:$D,SevkAdetleri!$A:$A,A36,SevkAdetleri!$E:$E,"ŞUBAT")</f>
        <v>0</v>
      </c>
      <c r="I36" s="117">
        <f>SUMIFS(SevkAdetleri!$D:$D,SevkAdetleri!$A:$A,A36,SevkAdetleri!$E:$E,"MART")</f>
        <v>0</v>
      </c>
      <c r="J36" s="117">
        <f>SUMIFS(SevkAdetleri!$D:$D,SevkAdetleri!$A:$A,A36,SevkAdetleri!$E:$E,"NİSAN")</f>
        <v>0</v>
      </c>
      <c r="K36" s="117">
        <f>SUMIFS(SevkAdetleri!$D:$D,SevkAdetleri!$A:$A,A36,SevkAdetleri!$E:$E,"MAYIS")</f>
        <v>0</v>
      </c>
      <c r="L36" s="117">
        <f>SUMIFS(SevkAdetleri!$D:$D,SevkAdetleri!$A:$A,A36,SevkAdetleri!$E:$E,"HAZIRAN")</f>
        <v>0</v>
      </c>
      <c r="M36" s="117">
        <f>SUMIFS(SevkAdetleri!$D:$D,SevkAdetleri!$A:$A,A36,SevkAdetleri!$E:$E,"TEMMUZ")</f>
        <v>0</v>
      </c>
      <c r="N36" s="117">
        <f>SUMIFS(SevkAdetleri!$D:$D,SevkAdetleri!$A:$A,A36,SevkAdetleri!$E:$E,"AĞUSTOS")</f>
        <v>0</v>
      </c>
      <c r="O36" s="117">
        <f>SUMIFS(SevkAdetleri!$D:$D,SevkAdetleri!$A:$A,A36,SevkAdetleri!$E:$E,"EYLÜL")</f>
        <v>0</v>
      </c>
      <c r="P36" s="117">
        <f>SUMIFS(SevkAdetleri!$D:$D,SevkAdetleri!$A:$A,A36,SevkAdetleri!$E:$E,"EKİM")</f>
        <v>0</v>
      </c>
      <c r="Q36" s="117">
        <f>SUMIFS(SevkAdetleri!$D:$D,SevkAdetleri!$A:$A,A36,SevkAdetleri!$E:$E,"KASIM")</f>
        <v>0</v>
      </c>
      <c r="R36" s="117">
        <f>SUMIFS(SevkAdetleri!$D:$D,SevkAdetleri!$A:$A,A36,SevkAdetleri!$E:$E,"ARALIK")</f>
        <v>0</v>
      </c>
    </row>
    <row r="37" spans="1:18">
      <c r="A37" s="75">
        <f>Tablo1769[[#This Row],[YM KODU]]</f>
        <v>0</v>
      </c>
      <c r="B37" s="118" t="e">
        <f>VLOOKUP(Tablo810[[#This Row],[ ÜRÜN KODU]],Tablo1769[#All],2,0)</f>
        <v>#N/A</v>
      </c>
      <c r="C37" s="117">
        <f>SUMIF(Tablo8[Sütun1],Tablo810[[#This Row],[ ÜRÜN KODU]],Tablo8[SEVK ADEDİ])-Tablo810[[#This Row],[GERİ İADE ÜRÜN]]</f>
        <v>0</v>
      </c>
      <c r="D37" s="117">
        <f>SUMIF(Tablo5[ÜRÜN KODU],Tablo810[[#This Row],[ ÜRÜN KODU]],Tablo5[TOPLAM BASKI ADEDİ])</f>
        <v>0</v>
      </c>
      <c r="E37" s="117"/>
      <c r="F37" s="117">
        <f>(D37-C37)+E37</f>
        <v>0</v>
      </c>
      <c r="G37" s="117">
        <f>SUMIFS(SevkAdetleri!$D:$D,SevkAdetleri!$A:$A,A37,SevkAdetleri!$E:$E,"OCAK")</f>
        <v>0</v>
      </c>
      <c r="H37" s="117">
        <f>SUMIFS(SevkAdetleri!$D:$D,SevkAdetleri!$A:$A,A37,SevkAdetleri!$E:$E,"ŞUBAT")</f>
        <v>0</v>
      </c>
      <c r="I37" s="117">
        <f>SUMIFS(SevkAdetleri!$D:$D,SevkAdetleri!$A:$A,A37,SevkAdetleri!$E:$E,"MART")</f>
        <v>0</v>
      </c>
      <c r="J37" s="117">
        <f>SUMIFS(SevkAdetleri!$D:$D,SevkAdetleri!$A:$A,A37,SevkAdetleri!$E:$E,"NİSAN")</f>
        <v>0</v>
      </c>
      <c r="K37" s="117">
        <f>SUMIFS(SevkAdetleri!$D:$D,SevkAdetleri!$A:$A,A37,SevkAdetleri!$E:$E,"MAYIS")</f>
        <v>0</v>
      </c>
      <c r="L37" s="117">
        <f>SUMIFS(SevkAdetleri!$D:$D,SevkAdetleri!$A:$A,A37,SevkAdetleri!$E:$E,"HAZIRAN")</f>
        <v>0</v>
      </c>
      <c r="M37" s="117">
        <f>SUMIFS(SevkAdetleri!$D:$D,SevkAdetleri!$A:$A,A37,SevkAdetleri!$E:$E,"TEMMUZ")</f>
        <v>0</v>
      </c>
      <c r="N37" s="117">
        <f>SUMIFS(SevkAdetleri!$D:$D,SevkAdetleri!$A:$A,A37,SevkAdetleri!$E:$E,"AĞUSTOS")</f>
        <v>0</v>
      </c>
      <c r="O37" s="117">
        <f>SUMIFS(SevkAdetleri!$D:$D,SevkAdetleri!$A:$A,A37,SevkAdetleri!$E:$E,"EYLÜL")</f>
        <v>0</v>
      </c>
      <c r="P37" s="117">
        <f>SUMIFS(SevkAdetleri!$D:$D,SevkAdetleri!$A:$A,A37,SevkAdetleri!$E:$E,"EKİM")</f>
        <v>0</v>
      </c>
      <c r="Q37" s="117">
        <f>SUMIFS(SevkAdetleri!$D:$D,SevkAdetleri!$A:$A,A37,SevkAdetleri!$E:$E,"KASIM")</f>
        <v>0</v>
      </c>
      <c r="R37" s="117">
        <f>SUMIFS(SevkAdetleri!$D:$D,SevkAdetleri!$A:$A,A37,SevkAdetleri!$E:$E,"ARALIK")</f>
        <v>0</v>
      </c>
    </row>
    <row r="38" spans="1:18">
      <c r="A38" s="75" t="str">
        <f>Tablo1769[[#This Row],[YM KODU]]</f>
        <v>YM-030-B-AYI</v>
      </c>
      <c r="B38" s="118" t="str">
        <f>VLOOKUP(Tablo810[[#This Row],[ ÜRÜN KODU]],Tablo1769[#All],2,0)</f>
        <v>SİLİKON DİŞ KAŞIYICI</v>
      </c>
      <c r="C38" s="117">
        <f>SUMIF(Tablo8[Sütun1],Tablo810[[#This Row],[ ÜRÜN KODU]],Tablo8[SEVK ADEDİ])-Tablo810[[#This Row],[GERİ İADE ÜRÜN]]</f>
        <v>0</v>
      </c>
      <c r="D38" s="117">
        <f>SUMIF(Tablo5[ÜRÜN KODU],Tablo810[[#This Row],[ ÜRÜN KODU]],Tablo5[TOPLAM BASKI ADEDİ])</f>
        <v>0</v>
      </c>
      <c r="E38" s="117"/>
      <c r="F38" s="117">
        <f>(D38-C38)+E38</f>
        <v>0</v>
      </c>
      <c r="G38" s="117">
        <f>SUMIFS(SevkAdetleri!$D:$D,SevkAdetleri!$A:$A,A38,SevkAdetleri!$E:$E,"OCAK")</f>
        <v>0</v>
      </c>
      <c r="H38" s="117">
        <f>SUMIFS(SevkAdetleri!$D:$D,SevkAdetleri!$A:$A,A38,SevkAdetleri!$E:$E,"ŞUBAT")</f>
        <v>0</v>
      </c>
      <c r="I38" s="117">
        <f>SUMIFS(SevkAdetleri!$D:$D,SevkAdetleri!$A:$A,A38,SevkAdetleri!$E:$E,"MART")</f>
        <v>0</v>
      </c>
      <c r="J38" s="117">
        <f>SUMIFS(SevkAdetleri!$D:$D,SevkAdetleri!$A:$A,A38,SevkAdetleri!$E:$E,"NİSAN")</f>
        <v>0</v>
      </c>
      <c r="K38" s="117">
        <f>SUMIFS(SevkAdetleri!$D:$D,SevkAdetleri!$A:$A,A38,SevkAdetleri!$E:$E,"MAYIS")</f>
        <v>0</v>
      </c>
      <c r="L38" s="117">
        <f>SUMIFS(SevkAdetleri!$D:$D,SevkAdetleri!$A:$A,A38,SevkAdetleri!$E:$E,"HAZIRAN")</f>
        <v>0</v>
      </c>
      <c r="M38" s="117">
        <f>SUMIFS(SevkAdetleri!$D:$D,SevkAdetleri!$A:$A,A38,SevkAdetleri!$E:$E,"TEMMUZ")</f>
        <v>0</v>
      </c>
      <c r="N38" s="117">
        <f>SUMIFS(SevkAdetleri!$D:$D,SevkAdetleri!$A:$A,A38,SevkAdetleri!$E:$E,"AĞUSTOS")</f>
        <v>0</v>
      </c>
      <c r="O38" s="117">
        <f>SUMIFS(SevkAdetleri!$D:$D,SevkAdetleri!$A:$A,A38,SevkAdetleri!$E:$E,"EYLÜL")</f>
        <v>0</v>
      </c>
      <c r="P38" s="117">
        <f>SUMIFS(SevkAdetleri!$D:$D,SevkAdetleri!$A:$A,A38,SevkAdetleri!$E:$E,"EKİM")</f>
        <v>0</v>
      </c>
      <c r="Q38" s="117">
        <f>SUMIFS(SevkAdetleri!$D:$D,SevkAdetleri!$A:$A,A38,SevkAdetleri!$E:$E,"KASIM")</f>
        <v>0</v>
      </c>
      <c r="R38" s="117">
        <f>SUMIFS(SevkAdetleri!$D:$D,SevkAdetleri!$A:$A,A38,SevkAdetleri!$E:$E,"ARALIK")</f>
        <v>0</v>
      </c>
    </row>
    <row r="39" spans="1:18">
      <c r="A39" s="75" t="str">
        <f>Tablo1769[[#This Row],[YM KODU]]</f>
        <v>YM-030-B-FİL</v>
      </c>
      <c r="B39" s="118" t="str">
        <f>VLOOKUP(Tablo810[[#This Row],[ ÜRÜN KODU]],Tablo1769[#All],2,0)</f>
        <v>SİLİKON DİŞ KAŞIYICI</v>
      </c>
      <c r="C39" s="117">
        <f>SUMIF(Tablo8[Sütun1],Tablo810[[#This Row],[ ÜRÜN KODU]],Tablo8[SEVK ADEDİ])-Tablo810[[#This Row],[GERİ İADE ÜRÜN]]</f>
        <v>0</v>
      </c>
      <c r="D39" s="117">
        <f>SUMIF(Tablo5[ÜRÜN KODU],Tablo810[[#This Row],[ ÜRÜN KODU]],Tablo5[TOPLAM BASKI ADEDİ])</f>
        <v>0</v>
      </c>
      <c r="E39" s="117"/>
      <c r="F39" s="117">
        <f>(D39-C39)+E39</f>
        <v>0</v>
      </c>
      <c r="G39" s="117">
        <f>SUMIFS(SevkAdetleri!$D:$D,SevkAdetleri!$A:$A,A39,SevkAdetleri!$E:$E,"OCAK")</f>
        <v>0</v>
      </c>
      <c r="H39" s="117">
        <f>SUMIFS(SevkAdetleri!$D:$D,SevkAdetleri!$A:$A,A39,SevkAdetleri!$E:$E,"ŞUBAT")</f>
        <v>0</v>
      </c>
      <c r="I39" s="117">
        <f>SUMIFS(SevkAdetleri!$D:$D,SevkAdetleri!$A:$A,A39,SevkAdetleri!$E:$E,"MART")</f>
        <v>0</v>
      </c>
      <c r="J39" s="117">
        <f>SUMIFS(SevkAdetleri!$D:$D,SevkAdetleri!$A:$A,A39,SevkAdetleri!$E:$E,"NİSAN")</f>
        <v>0</v>
      </c>
      <c r="K39" s="117">
        <f>SUMIFS(SevkAdetleri!$D:$D,SevkAdetleri!$A:$A,A39,SevkAdetleri!$E:$E,"MAYIS")</f>
        <v>0</v>
      </c>
      <c r="L39" s="117">
        <f>SUMIFS(SevkAdetleri!$D:$D,SevkAdetleri!$A:$A,A39,SevkAdetleri!$E:$E,"HAZIRAN")</f>
        <v>0</v>
      </c>
      <c r="M39" s="117">
        <f>SUMIFS(SevkAdetleri!$D:$D,SevkAdetleri!$A:$A,A39,SevkAdetleri!$E:$E,"TEMMUZ")</f>
        <v>0</v>
      </c>
      <c r="N39" s="117">
        <f>SUMIFS(SevkAdetleri!$D:$D,SevkAdetleri!$A:$A,A39,SevkAdetleri!$E:$E,"AĞUSTOS")</f>
        <v>0</v>
      </c>
      <c r="O39" s="117">
        <f>SUMIFS(SevkAdetleri!$D:$D,SevkAdetleri!$A:$A,A39,SevkAdetleri!$E:$E,"EYLÜL")</f>
        <v>0</v>
      </c>
      <c r="P39" s="117">
        <f>SUMIFS(SevkAdetleri!$D:$D,SevkAdetleri!$A:$A,A39,SevkAdetleri!$E:$E,"EKİM")</f>
        <v>0</v>
      </c>
      <c r="Q39" s="117">
        <f>SUMIFS(SevkAdetleri!$D:$D,SevkAdetleri!$A:$A,A39,SevkAdetleri!$E:$E,"KASIM")</f>
        <v>0</v>
      </c>
      <c r="R39" s="117">
        <f>SUMIFS(SevkAdetleri!$D:$D,SevkAdetleri!$A:$A,A39,SevkAdetleri!$E:$E,"ARALIK")</f>
        <v>0</v>
      </c>
    </row>
    <row r="40" spans="1:18">
      <c r="A40" s="75" t="str">
        <f>Tablo1769[[#This Row],[YM KODU]]</f>
        <v>YM-030-M-AYI</v>
      </c>
      <c r="B40" s="118" t="str">
        <f>VLOOKUP(Tablo810[[#This Row],[ ÜRÜN KODU]],Tablo1769[#All],2,0)</f>
        <v>SİLİKON DİŞ KAŞIYICI</v>
      </c>
      <c r="C40" s="117">
        <f>SUMIF(Tablo8[Sütun1],Tablo810[[#This Row],[ ÜRÜN KODU]],Tablo8[SEVK ADEDİ])-Tablo810[[#This Row],[GERİ İADE ÜRÜN]]</f>
        <v>0</v>
      </c>
      <c r="D40" s="117">
        <f>SUMIF(Tablo5[ÜRÜN KODU],Tablo810[[#This Row],[ ÜRÜN KODU]],Tablo5[TOPLAM BASKI ADEDİ])</f>
        <v>0</v>
      </c>
      <c r="E40" s="117"/>
      <c r="F40" s="117">
        <f>(D40-C40)+E40</f>
        <v>0</v>
      </c>
      <c r="G40" s="117">
        <f>SUMIFS(SevkAdetleri!$D:$D,SevkAdetleri!$A:$A,A40,SevkAdetleri!$E:$E,"OCAK")</f>
        <v>0</v>
      </c>
      <c r="H40" s="117">
        <f>SUMIFS(SevkAdetleri!$D:$D,SevkAdetleri!$A:$A,A40,SevkAdetleri!$E:$E,"ŞUBAT")</f>
        <v>0</v>
      </c>
      <c r="I40" s="117">
        <f>SUMIFS(SevkAdetleri!$D:$D,SevkAdetleri!$A:$A,A40,SevkAdetleri!$E:$E,"MART")</f>
        <v>0</v>
      </c>
      <c r="J40" s="117">
        <f>SUMIFS(SevkAdetleri!$D:$D,SevkAdetleri!$A:$A,A40,SevkAdetleri!$E:$E,"NİSAN")</f>
        <v>0</v>
      </c>
      <c r="K40" s="117">
        <f>SUMIFS(SevkAdetleri!$D:$D,SevkAdetleri!$A:$A,A40,SevkAdetleri!$E:$E,"MAYIS")</f>
        <v>0</v>
      </c>
      <c r="L40" s="117">
        <f>SUMIFS(SevkAdetleri!$D:$D,SevkAdetleri!$A:$A,A40,SevkAdetleri!$E:$E,"HAZIRAN")</f>
        <v>0</v>
      </c>
      <c r="M40" s="117">
        <f>SUMIFS(SevkAdetleri!$D:$D,SevkAdetleri!$A:$A,A40,SevkAdetleri!$E:$E,"TEMMUZ")</f>
        <v>0</v>
      </c>
      <c r="N40" s="117">
        <f>SUMIFS(SevkAdetleri!$D:$D,SevkAdetleri!$A:$A,A40,SevkAdetleri!$E:$E,"AĞUSTOS")</f>
        <v>0</v>
      </c>
      <c r="O40" s="117">
        <f>SUMIFS(SevkAdetleri!$D:$D,SevkAdetleri!$A:$A,A40,SevkAdetleri!$E:$E,"EYLÜL")</f>
        <v>0</v>
      </c>
      <c r="P40" s="117">
        <f>SUMIFS(SevkAdetleri!$D:$D,SevkAdetleri!$A:$A,A40,SevkAdetleri!$E:$E,"EKİM")</f>
        <v>0</v>
      </c>
      <c r="Q40" s="117">
        <f>SUMIFS(SevkAdetleri!$D:$D,SevkAdetleri!$A:$A,A40,SevkAdetleri!$E:$E,"KASIM")</f>
        <v>0</v>
      </c>
      <c r="R40" s="117">
        <f>SUMIFS(SevkAdetleri!$D:$D,SevkAdetleri!$A:$A,A40,SevkAdetleri!$E:$E,"ARALIK")</f>
        <v>0</v>
      </c>
    </row>
    <row r="41" spans="1:18">
      <c r="A41" s="75" t="str">
        <f>Tablo1769[[#This Row],[YM KODU]]</f>
        <v>YM-030-M-FİL</v>
      </c>
      <c r="B41" s="118" t="str">
        <f>VLOOKUP(Tablo810[[#This Row],[ ÜRÜN KODU]],Tablo1769[#All],2,0)</f>
        <v>SİLİKON DİŞ KAŞIYICI</v>
      </c>
      <c r="C41" s="117">
        <f>SUMIF(Tablo8[Sütun1],Tablo810[[#This Row],[ ÜRÜN KODU]],Tablo8[SEVK ADEDİ])-Tablo810[[#This Row],[GERİ İADE ÜRÜN]]</f>
        <v>0</v>
      </c>
      <c r="D41" s="117">
        <f>SUMIF(Tablo5[ÜRÜN KODU],Tablo810[[#This Row],[ ÜRÜN KODU]],Tablo5[TOPLAM BASKI ADEDİ])</f>
        <v>0</v>
      </c>
      <c r="E41" s="117"/>
      <c r="F41" s="117">
        <f>(D41-C41)+E41</f>
        <v>0</v>
      </c>
      <c r="G41" s="117">
        <f>SUMIFS(SevkAdetleri!$D:$D,SevkAdetleri!$A:$A,A41,SevkAdetleri!$E:$E,"OCAK")</f>
        <v>0</v>
      </c>
      <c r="H41" s="117">
        <f>SUMIFS(SevkAdetleri!$D:$D,SevkAdetleri!$A:$A,A41,SevkAdetleri!$E:$E,"ŞUBAT")</f>
        <v>0</v>
      </c>
      <c r="I41" s="117">
        <f>SUMIFS(SevkAdetleri!$D:$D,SevkAdetleri!$A:$A,A41,SevkAdetleri!$E:$E,"MART")</f>
        <v>0</v>
      </c>
      <c r="J41" s="117">
        <f>SUMIFS(SevkAdetleri!$D:$D,SevkAdetleri!$A:$A,A41,SevkAdetleri!$E:$E,"NİSAN")</f>
        <v>0</v>
      </c>
      <c r="K41" s="117">
        <f>SUMIFS(SevkAdetleri!$D:$D,SevkAdetleri!$A:$A,A41,SevkAdetleri!$E:$E,"MAYIS")</f>
        <v>0</v>
      </c>
      <c r="L41" s="117">
        <f>SUMIFS(SevkAdetleri!$D:$D,SevkAdetleri!$A:$A,A41,SevkAdetleri!$E:$E,"HAZIRAN")</f>
        <v>0</v>
      </c>
      <c r="M41" s="117">
        <f>SUMIFS(SevkAdetleri!$D:$D,SevkAdetleri!$A:$A,A41,SevkAdetleri!$E:$E,"TEMMUZ")</f>
        <v>0</v>
      </c>
      <c r="N41" s="117">
        <f>SUMIFS(SevkAdetleri!$D:$D,SevkAdetleri!$A:$A,A41,SevkAdetleri!$E:$E,"AĞUSTOS")</f>
        <v>0</v>
      </c>
      <c r="O41" s="117">
        <f>SUMIFS(SevkAdetleri!$D:$D,SevkAdetleri!$A:$A,A41,SevkAdetleri!$E:$E,"EYLÜL")</f>
        <v>0</v>
      </c>
      <c r="P41" s="117">
        <f>SUMIFS(SevkAdetleri!$D:$D,SevkAdetleri!$A:$A,A41,SevkAdetleri!$E:$E,"EKİM")</f>
        <v>0</v>
      </c>
      <c r="Q41" s="117">
        <f>SUMIFS(SevkAdetleri!$D:$D,SevkAdetleri!$A:$A,A41,SevkAdetleri!$E:$E,"KASIM")</f>
        <v>0</v>
      </c>
      <c r="R41" s="117">
        <f>SUMIFS(SevkAdetleri!$D:$D,SevkAdetleri!$A:$A,A41,SevkAdetleri!$E:$E,"ARALIK")</f>
        <v>0</v>
      </c>
    </row>
    <row r="42" spans="1:18">
      <c r="A42" s="75" t="str">
        <f>Tablo1769[[#This Row],[YM KODU]]</f>
        <v>YM-030-P-AYI</v>
      </c>
      <c r="B42" s="118" t="str">
        <f>VLOOKUP(Tablo810[[#This Row],[ ÜRÜN KODU]],Tablo1769[#All],2,0)</f>
        <v>SİLİKON DİŞ KAŞIYICI</v>
      </c>
      <c r="C42" s="117">
        <f>SUMIF(Tablo8[Sütun1],Tablo810[[#This Row],[ ÜRÜN KODU]],Tablo8[SEVK ADEDİ])-Tablo810[[#This Row],[GERİ İADE ÜRÜN]]</f>
        <v>0</v>
      </c>
      <c r="D42" s="117">
        <f>SUMIF(Tablo5[ÜRÜN KODU],Tablo810[[#This Row],[ ÜRÜN KODU]],Tablo5[TOPLAM BASKI ADEDİ])</f>
        <v>0</v>
      </c>
      <c r="E42" s="117"/>
      <c r="F42" s="117">
        <f>(D42-C42)+E42</f>
        <v>0</v>
      </c>
      <c r="G42" s="117">
        <f>SUMIFS(SevkAdetleri!$D:$D,SevkAdetleri!$A:$A,A42,SevkAdetleri!$E:$E,"OCAK")</f>
        <v>0</v>
      </c>
      <c r="H42" s="117">
        <f>SUMIFS(SevkAdetleri!$D:$D,SevkAdetleri!$A:$A,A42,SevkAdetleri!$E:$E,"ŞUBAT")</f>
        <v>0</v>
      </c>
      <c r="I42" s="117">
        <f>SUMIFS(SevkAdetleri!$D:$D,SevkAdetleri!$A:$A,A42,SevkAdetleri!$E:$E,"MART")</f>
        <v>0</v>
      </c>
      <c r="J42" s="117">
        <f>SUMIFS(SevkAdetleri!$D:$D,SevkAdetleri!$A:$A,A42,SevkAdetleri!$E:$E,"NİSAN")</f>
        <v>0</v>
      </c>
      <c r="K42" s="117">
        <f>SUMIFS(SevkAdetleri!$D:$D,SevkAdetleri!$A:$A,A42,SevkAdetleri!$E:$E,"MAYIS")</f>
        <v>0</v>
      </c>
      <c r="L42" s="117">
        <f>SUMIFS(SevkAdetleri!$D:$D,SevkAdetleri!$A:$A,A42,SevkAdetleri!$E:$E,"HAZIRAN")</f>
        <v>0</v>
      </c>
      <c r="M42" s="117">
        <f>SUMIFS(SevkAdetleri!$D:$D,SevkAdetleri!$A:$A,A42,SevkAdetleri!$E:$E,"TEMMUZ")</f>
        <v>0</v>
      </c>
      <c r="N42" s="117">
        <f>SUMIFS(SevkAdetleri!$D:$D,SevkAdetleri!$A:$A,A42,SevkAdetleri!$E:$E,"AĞUSTOS")</f>
        <v>0</v>
      </c>
      <c r="O42" s="117">
        <f>SUMIFS(SevkAdetleri!$D:$D,SevkAdetleri!$A:$A,A42,SevkAdetleri!$E:$E,"EYLÜL")</f>
        <v>0</v>
      </c>
      <c r="P42" s="117">
        <f>SUMIFS(SevkAdetleri!$D:$D,SevkAdetleri!$A:$A,A42,SevkAdetleri!$E:$E,"EKİM")</f>
        <v>0</v>
      </c>
      <c r="Q42" s="117">
        <f>SUMIFS(SevkAdetleri!$D:$D,SevkAdetleri!$A:$A,A42,SevkAdetleri!$E:$E,"KASIM")</f>
        <v>0</v>
      </c>
      <c r="R42" s="117">
        <f>SUMIFS(SevkAdetleri!$D:$D,SevkAdetleri!$A:$A,A42,SevkAdetleri!$E:$E,"ARALIK")</f>
        <v>0</v>
      </c>
    </row>
    <row r="43" spans="1:18">
      <c r="A43" s="75" t="str">
        <f>Tablo1769[[#This Row],[YM KODU]]</f>
        <v>YM-030-P-FİL</v>
      </c>
      <c r="B43" s="118" t="str">
        <f>VLOOKUP(Tablo810[[#This Row],[ ÜRÜN KODU]],Tablo1769[#All],2,0)</f>
        <v>SİLİKON DİŞ KAŞIYICI</v>
      </c>
      <c r="C43" s="117">
        <f>SUMIF(Tablo8[Sütun1],Tablo810[[#This Row],[ ÜRÜN KODU]],Tablo8[SEVK ADEDİ])-Tablo810[[#This Row],[GERİ İADE ÜRÜN]]</f>
        <v>0</v>
      </c>
      <c r="D43" s="117">
        <f>SUMIF(Tablo5[ÜRÜN KODU],Tablo810[[#This Row],[ ÜRÜN KODU]],Tablo5[TOPLAM BASKI ADEDİ])</f>
        <v>0</v>
      </c>
      <c r="E43" s="117"/>
      <c r="F43" s="117">
        <f>(D43-C43)+E43</f>
        <v>0</v>
      </c>
      <c r="G43" s="117">
        <f>SUMIFS(SevkAdetleri!$D:$D,SevkAdetleri!$A:$A,A43,SevkAdetleri!$E:$E,"OCAK")</f>
        <v>0</v>
      </c>
      <c r="H43" s="117">
        <f>SUMIFS(SevkAdetleri!$D:$D,SevkAdetleri!$A:$A,A43,SevkAdetleri!$E:$E,"ŞUBAT")</f>
        <v>0</v>
      </c>
      <c r="I43" s="117">
        <f>SUMIFS(SevkAdetleri!$D:$D,SevkAdetleri!$A:$A,A43,SevkAdetleri!$E:$E,"MART")</f>
        <v>0</v>
      </c>
      <c r="J43" s="117">
        <f>SUMIFS(SevkAdetleri!$D:$D,SevkAdetleri!$A:$A,A43,SevkAdetleri!$E:$E,"NİSAN")</f>
        <v>0</v>
      </c>
      <c r="K43" s="117">
        <f>SUMIFS(SevkAdetleri!$D:$D,SevkAdetleri!$A:$A,A43,SevkAdetleri!$E:$E,"MAYIS")</f>
        <v>0</v>
      </c>
      <c r="L43" s="117">
        <f>SUMIFS(SevkAdetleri!$D:$D,SevkAdetleri!$A:$A,A43,SevkAdetleri!$E:$E,"HAZIRAN")</f>
        <v>0</v>
      </c>
      <c r="M43" s="117">
        <f>SUMIFS(SevkAdetleri!$D:$D,SevkAdetleri!$A:$A,A43,SevkAdetleri!$E:$E,"TEMMUZ")</f>
        <v>0</v>
      </c>
      <c r="N43" s="117">
        <f>SUMIFS(SevkAdetleri!$D:$D,SevkAdetleri!$A:$A,A43,SevkAdetleri!$E:$E,"AĞUSTOS")</f>
        <v>0</v>
      </c>
      <c r="O43" s="117">
        <f>SUMIFS(SevkAdetleri!$D:$D,SevkAdetleri!$A:$A,A43,SevkAdetleri!$E:$E,"EYLÜL")</f>
        <v>0</v>
      </c>
      <c r="P43" s="117">
        <f>SUMIFS(SevkAdetleri!$D:$D,SevkAdetleri!$A:$A,A43,SevkAdetleri!$E:$E,"EKİM")</f>
        <v>0</v>
      </c>
      <c r="Q43" s="117">
        <f>SUMIFS(SevkAdetleri!$D:$D,SevkAdetleri!$A:$A,A43,SevkAdetleri!$E:$E,"KASIM")</f>
        <v>0</v>
      </c>
      <c r="R43" s="117">
        <f>SUMIFS(SevkAdetleri!$D:$D,SevkAdetleri!$A:$A,A43,SevkAdetleri!$E:$E,"ARALIK")</f>
        <v>0</v>
      </c>
    </row>
    <row r="44" spans="1:18">
      <c r="A44" s="75">
        <f>Tablo1769[[#This Row],[YM KODU]]</f>
        <v>0</v>
      </c>
      <c r="B44" s="118" t="e">
        <f>VLOOKUP(Tablo810[[#This Row],[ ÜRÜN KODU]],Tablo1769[#All],2,0)</f>
        <v>#N/A</v>
      </c>
      <c r="C44" s="117">
        <f>SUMIF(Tablo8[Sütun1],Tablo810[[#This Row],[ ÜRÜN KODU]],Tablo8[SEVK ADEDİ])-Tablo810[[#This Row],[GERİ İADE ÜRÜN]]</f>
        <v>0</v>
      </c>
      <c r="D44" s="117">
        <f>SUMIF(Tablo5[ÜRÜN KODU],Tablo810[[#This Row],[ ÜRÜN KODU]],Tablo5[TOPLAM BASKI ADEDİ])</f>
        <v>0</v>
      </c>
      <c r="E44" s="117"/>
      <c r="F44" s="117">
        <f>(D44-C44)+E44</f>
        <v>0</v>
      </c>
      <c r="G44" s="117">
        <f>SUMIFS(SevkAdetleri!$D:$D,SevkAdetleri!$A:$A,A44,SevkAdetleri!$E:$E,"OCAK")</f>
        <v>0</v>
      </c>
      <c r="H44" s="117">
        <f>SUMIFS(SevkAdetleri!$D:$D,SevkAdetleri!$A:$A,A44,SevkAdetleri!$E:$E,"ŞUBAT")</f>
        <v>0</v>
      </c>
      <c r="I44" s="117">
        <f>SUMIFS(SevkAdetleri!$D:$D,SevkAdetleri!$A:$A,A44,SevkAdetleri!$E:$E,"MART")</f>
        <v>0</v>
      </c>
      <c r="J44" s="117">
        <f>SUMIFS(SevkAdetleri!$D:$D,SevkAdetleri!$A:$A,A44,SevkAdetleri!$E:$E,"NİSAN")</f>
        <v>0</v>
      </c>
      <c r="K44" s="117">
        <f>SUMIFS(SevkAdetleri!$D:$D,SevkAdetleri!$A:$A,A44,SevkAdetleri!$E:$E,"MAYIS")</f>
        <v>0</v>
      </c>
      <c r="L44" s="117">
        <f>SUMIFS(SevkAdetleri!$D:$D,SevkAdetleri!$A:$A,A44,SevkAdetleri!$E:$E,"HAZIRAN")</f>
        <v>0</v>
      </c>
      <c r="M44" s="117">
        <f>SUMIFS(SevkAdetleri!$D:$D,SevkAdetleri!$A:$A,A44,SevkAdetleri!$E:$E,"TEMMUZ")</f>
        <v>0</v>
      </c>
      <c r="N44" s="117">
        <f>SUMIFS(SevkAdetleri!$D:$D,SevkAdetleri!$A:$A,A44,SevkAdetleri!$E:$E,"AĞUSTOS")</f>
        <v>0</v>
      </c>
      <c r="O44" s="117">
        <f>SUMIFS(SevkAdetleri!$D:$D,SevkAdetleri!$A:$A,A44,SevkAdetleri!$E:$E,"EYLÜL")</f>
        <v>0</v>
      </c>
      <c r="P44" s="117">
        <f>SUMIFS(SevkAdetleri!$D:$D,SevkAdetleri!$A:$A,A44,SevkAdetleri!$E:$E,"EKİM")</f>
        <v>0</v>
      </c>
      <c r="Q44" s="117">
        <f>SUMIFS(SevkAdetleri!$D:$D,SevkAdetleri!$A:$A,A44,SevkAdetleri!$E:$E,"KASIM")</f>
        <v>0</v>
      </c>
      <c r="R44" s="117">
        <f>SUMIFS(SevkAdetleri!$D:$D,SevkAdetleri!$A:$A,A44,SevkAdetleri!$E:$E,"ARALIK")</f>
        <v>0</v>
      </c>
    </row>
    <row r="45" spans="1:18">
      <c r="A45" s="75" t="str">
        <f>Tablo1769[[#This Row],[YM KODU]]</f>
        <v>YM-031</v>
      </c>
      <c r="B45" s="118" t="str">
        <f>VLOOKUP(Tablo810[[#This Row],[ ÜRÜN KODU]],Tablo1769[#All],2,0)</f>
        <v>SİLİKON GÖĞÜS KORUYUCU</v>
      </c>
      <c r="C45" s="117">
        <f>SUMIF(Tablo8[Sütun1],Tablo810[[#This Row],[ ÜRÜN KODU]],Tablo8[SEVK ADEDİ])-Tablo810[[#This Row],[GERİ İADE ÜRÜN]]</f>
        <v>0</v>
      </c>
      <c r="D45" s="117">
        <f>SUMIF(Tablo5[ÜRÜN KODU],Tablo810[[#This Row],[ ÜRÜN KODU]],Tablo5[TOPLAM BASKI ADEDİ])</f>
        <v>2224</v>
      </c>
      <c r="E45" s="117"/>
      <c r="F45" s="117">
        <f>(D45-C45)+E45</f>
        <v>2224</v>
      </c>
      <c r="G45" s="117">
        <f>SUMIFS(SevkAdetleri!$D:$D,SevkAdetleri!$A:$A,A45,SevkAdetleri!$E:$E,"OCAK")</f>
        <v>0</v>
      </c>
      <c r="H45" s="117">
        <f>SUMIFS(SevkAdetleri!$D:$D,SevkAdetleri!$A:$A,A45,SevkAdetleri!$E:$E,"ŞUBAT")</f>
        <v>0</v>
      </c>
      <c r="I45" s="117">
        <f>SUMIFS(SevkAdetleri!$D:$D,SevkAdetleri!$A:$A,A45,SevkAdetleri!$E:$E,"MART")</f>
        <v>0</v>
      </c>
      <c r="J45" s="117">
        <f>SUMIFS(SevkAdetleri!$D:$D,SevkAdetleri!$A:$A,A45,SevkAdetleri!$E:$E,"NİSAN")</f>
        <v>0</v>
      </c>
      <c r="K45" s="117">
        <f>SUMIFS(SevkAdetleri!$D:$D,SevkAdetleri!$A:$A,A45,SevkAdetleri!$E:$E,"MAYIS")</f>
        <v>0</v>
      </c>
      <c r="L45" s="117">
        <f>SUMIFS(SevkAdetleri!$D:$D,SevkAdetleri!$A:$A,A45,SevkAdetleri!$E:$E,"HAZIRAN")</f>
        <v>0</v>
      </c>
      <c r="M45" s="117">
        <f>SUMIFS(SevkAdetleri!$D:$D,SevkAdetleri!$A:$A,A45,SevkAdetleri!$E:$E,"TEMMUZ")</f>
        <v>0</v>
      </c>
      <c r="N45" s="117">
        <f>SUMIFS(SevkAdetleri!$D:$D,SevkAdetleri!$A:$A,A45,SevkAdetleri!$E:$E,"AĞUSTOS")</f>
        <v>0</v>
      </c>
      <c r="O45" s="117">
        <f>SUMIFS(SevkAdetleri!$D:$D,SevkAdetleri!$A:$A,A45,SevkAdetleri!$E:$E,"EYLÜL")</f>
        <v>0</v>
      </c>
      <c r="P45" s="117">
        <f>SUMIFS(SevkAdetleri!$D:$D,SevkAdetleri!$A:$A,A45,SevkAdetleri!$E:$E,"EKİM")</f>
        <v>0</v>
      </c>
      <c r="Q45" s="117">
        <f>SUMIFS(SevkAdetleri!$D:$D,SevkAdetleri!$A:$A,A45,SevkAdetleri!$E:$E,"KASIM")</f>
        <v>0</v>
      </c>
      <c r="R45" s="117">
        <f>SUMIFS(SevkAdetleri!$D:$D,SevkAdetleri!$A:$A,A45,SevkAdetleri!$E:$E,"ARALIK")</f>
        <v>0</v>
      </c>
    </row>
    <row r="46" spans="1:18">
      <c r="A46" s="75">
        <f>Tablo1769[[#This Row],[YM KODU]]</f>
        <v>0</v>
      </c>
      <c r="B46" s="118" t="e">
        <f>VLOOKUP(Tablo810[[#This Row],[ ÜRÜN KODU]],Tablo1769[#All],2,0)</f>
        <v>#N/A</v>
      </c>
      <c r="C46" s="117">
        <f>SUMIF(Tablo8[Sütun1],Tablo810[[#This Row],[ ÜRÜN KODU]],Tablo8[SEVK ADEDİ])-Tablo810[[#This Row],[GERİ İADE ÜRÜN]]</f>
        <v>0</v>
      </c>
      <c r="D46" s="117">
        <f>SUMIF(Tablo5[ÜRÜN KODU],Tablo810[[#This Row],[ ÜRÜN KODU]],Tablo5[TOPLAM BASKI ADEDİ])</f>
        <v>0</v>
      </c>
      <c r="E46" s="117"/>
      <c r="F46" s="117">
        <f>(D46-C46)+E46</f>
        <v>0</v>
      </c>
      <c r="G46" s="117">
        <f>SUMIFS(SevkAdetleri!$D:$D,SevkAdetleri!$A:$A,A46,SevkAdetleri!$E:$E,"OCAK")</f>
        <v>0</v>
      </c>
      <c r="H46" s="117">
        <f>SUMIFS(SevkAdetleri!$D:$D,SevkAdetleri!$A:$A,A46,SevkAdetleri!$E:$E,"ŞUBAT")</f>
        <v>0</v>
      </c>
      <c r="I46" s="117">
        <f>SUMIFS(SevkAdetleri!$D:$D,SevkAdetleri!$A:$A,A46,SevkAdetleri!$E:$E,"MART")</f>
        <v>0</v>
      </c>
      <c r="J46" s="117">
        <f>SUMIFS(SevkAdetleri!$D:$D,SevkAdetleri!$A:$A,A46,SevkAdetleri!$E:$E,"NİSAN")</f>
        <v>0</v>
      </c>
      <c r="K46" s="117">
        <f>SUMIFS(SevkAdetleri!$D:$D,SevkAdetleri!$A:$A,A46,SevkAdetleri!$E:$E,"MAYIS")</f>
        <v>0</v>
      </c>
      <c r="L46" s="117">
        <f>SUMIFS(SevkAdetleri!$D:$D,SevkAdetleri!$A:$A,A46,SevkAdetleri!$E:$E,"HAZIRAN")</f>
        <v>0</v>
      </c>
      <c r="M46" s="117">
        <f>SUMIFS(SevkAdetleri!$D:$D,SevkAdetleri!$A:$A,A46,SevkAdetleri!$E:$E,"TEMMUZ")</f>
        <v>0</v>
      </c>
      <c r="N46" s="117">
        <f>SUMIFS(SevkAdetleri!$D:$D,SevkAdetleri!$A:$A,A46,SevkAdetleri!$E:$E,"AĞUSTOS")</f>
        <v>0</v>
      </c>
      <c r="O46" s="117">
        <f>SUMIFS(SevkAdetleri!$D:$D,SevkAdetleri!$A:$A,A46,SevkAdetleri!$E:$E,"EYLÜL")</f>
        <v>0</v>
      </c>
      <c r="P46" s="117">
        <f>SUMIFS(SevkAdetleri!$D:$D,SevkAdetleri!$A:$A,A46,SevkAdetleri!$E:$E,"EKİM")</f>
        <v>0</v>
      </c>
      <c r="Q46" s="117">
        <f>SUMIFS(SevkAdetleri!$D:$D,SevkAdetleri!$A:$A,A46,SevkAdetleri!$E:$E,"KASIM")</f>
        <v>0</v>
      </c>
      <c r="R46" s="117">
        <f>SUMIFS(SevkAdetleri!$D:$D,SevkAdetleri!$A:$A,A46,SevkAdetleri!$E:$E,"ARALIK")</f>
        <v>0</v>
      </c>
    </row>
    <row r="47" spans="1:18">
      <c r="A47" s="75" t="str">
        <f>Tablo1769[[#This Row],[YM KODU]]</f>
        <v>YM-032</v>
      </c>
      <c r="B47" s="118" t="str">
        <f>VLOOKUP(Tablo810[[#This Row],[ ÜRÜN KODU]],Tablo1769[#All],2,0)</f>
        <v>SİLİKON  MEMBRAN TİRLE</v>
      </c>
      <c r="C47" s="117">
        <f>SUMIF(Tablo8[Sütun1],Tablo810[[#This Row],[ ÜRÜN KODU]],Tablo8[SEVK ADEDİ])-Tablo810[[#This Row],[GERİ İADE ÜRÜN]]</f>
        <v>0</v>
      </c>
      <c r="D47" s="117">
        <f>SUMIF(Tablo5[ÜRÜN KODU],Tablo810[[#This Row],[ ÜRÜN KODU]],Tablo5[TOPLAM BASKI ADEDİ])</f>
        <v>13600</v>
      </c>
      <c r="E47" s="117"/>
      <c r="F47" s="117">
        <f>(D47-C47)+E47</f>
        <v>13600</v>
      </c>
      <c r="G47" s="118">
        <f>SUMIFS(SevkAdetleri!$D:$D,SevkAdetleri!$A:$A,A47,SevkAdetleri!$E:$E,"OCAK")</f>
        <v>0</v>
      </c>
      <c r="H47" s="117">
        <f>SUMIFS(SevkAdetleri!$D:$D,SevkAdetleri!$A:$A,A47,SevkAdetleri!$E:$E,"ŞUBAT")</f>
        <v>0</v>
      </c>
      <c r="I47" s="117">
        <f>SUMIFS(SevkAdetleri!$D:$D,SevkAdetleri!$A:$A,A47,SevkAdetleri!$E:$E,"MART")</f>
        <v>0</v>
      </c>
      <c r="J47" s="117">
        <f>SUMIFS(SevkAdetleri!$D:$D,SevkAdetleri!$A:$A,A47,SevkAdetleri!$E:$E,"NİSAN")</f>
        <v>0</v>
      </c>
      <c r="K47" s="117">
        <f>SUMIFS(SevkAdetleri!$D:$D,SevkAdetleri!$A:$A,A47,SevkAdetleri!$E:$E,"MAYIS")</f>
        <v>0</v>
      </c>
      <c r="L47" s="117">
        <f>SUMIFS(SevkAdetleri!$D:$D,SevkAdetleri!$A:$A,A47,SevkAdetleri!$E:$E,"HAZIRAN")</f>
        <v>0</v>
      </c>
      <c r="M47" s="117">
        <f>SUMIFS(SevkAdetleri!$D:$D,SevkAdetleri!$A:$A,A47,SevkAdetleri!$E:$E,"TEMMUZ")</f>
        <v>0</v>
      </c>
      <c r="N47" s="117">
        <f>SUMIFS(SevkAdetleri!$D:$D,SevkAdetleri!$A:$A,A47,SevkAdetleri!$E:$E,"AĞUSTOS")</f>
        <v>0</v>
      </c>
      <c r="O47" s="117">
        <f>SUMIFS(SevkAdetleri!$D:$D,SevkAdetleri!$A:$A,A47,SevkAdetleri!$E:$E,"EYLÜL")</f>
        <v>0</v>
      </c>
      <c r="P47" s="117">
        <f>SUMIFS(SevkAdetleri!$D:$D,SevkAdetleri!$A:$A,A47,SevkAdetleri!$E:$E,"EKİM")</f>
        <v>0</v>
      </c>
      <c r="Q47" s="117">
        <f>SUMIFS(SevkAdetleri!$D:$D,SevkAdetleri!$A:$A,A47,SevkAdetleri!$E:$E,"KASIM")</f>
        <v>0</v>
      </c>
      <c r="R47" s="117">
        <f>SUMIFS(SevkAdetleri!$D:$D,SevkAdetleri!$A:$A,A47,SevkAdetleri!$E:$E,"ARALIK")</f>
        <v>0</v>
      </c>
    </row>
    <row r="48" spans="1:18">
      <c r="A48" s="75">
        <f>Tablo1769[[#This Row],[YM KODU]]</f>
        <v>0</v>
      </c>
      <c r="B48" s="118" t="e">
        <f>VLOOKUP(Tablo810[[#This Row],[ ÜRÜN KODU]],Tablo1769[#All],2,0)</f>
        <v>#N/A</v>
      </c>
      <c r="C48" s="117">
        <f>SUMIF(Tablo8[Sütun1],Tablo810[[#This Row],[ ÜRÜN KODU]],Tablo8[SEVK ADEDİ])-Tablo810[[#This Row],[GERİ İADE ÜRÜN]]</f>
        <v>0</v>
      </c>
      <c r="D48" s="117">
        <f>SUMIF(Tablo5[ÜRÜN KODU],Tablo810[[#This Row],[ ÜRÜN KODU]],Tablo5[TOPLAM BASKI ADEDİ])</f>
        <v>0</v>
      </c>
      <c r="E48" s="117"/>
      <c r="F48" s="117">
        <f>(D48-C48)+E48</f>
        <v>0</v>
      </c>
      <c r="G48" s="117">
        <f>SUMIFS(SevkAdetleri!$D:$D,SevkAdetleri!$A:$A,A48,SevkAdetleri!$E:$E,"OCAK")</f>
        <v>0</v>
      </c>
      <c r="H48" s="117">
        <f>SUMIFS(SevkAdetleri!$D:$D,SevkAdetleri!$A:$A,A48,SevkAdetleri!$E:$E,"ŞUBAT")</f>
        <v>0</v>
      </c>
      <c r="I48" s="117">
        <f>SUMIFS(SevkAdetleri!$D:$D,SevkAdetleri!$A:$A,A48,SevkAdetleri!$E:$E,"MART")</f>
        <v>0</v>
      </c>
      <c r="J48" s="117">
        <f>SUMIFS(SevkAdetleri!$D:$D,SevkAdetleri!$A:$A,A48,SevkAdetleri!$E:$E,"NİSAN")</f>
        <v>0</v>
      </c>
      <c r="K48" s="117">
        <f>SUMIFS(SevkAdetleri!$D:$D,SevkAdetleri!$A:$A,A48,SevkAdetleri!$E:$E,"MAYIS")</f>
        <v>0</v>
      </c>
      <c r="L48" s="117">
        <f>SUMIFS(SevkAdetleri!$D:$D,SevkAdetleri!$A:$A,A48,SevkAdetleri!$E:$E,"HAZIRAN")</f>
        <v>0</v>
      </c>
      <c r="M48" s="117">
        <f>SUMIFS(SevkAdetleri!$D:$D,SevkAdetleri!$A:$A,A48,SevkAdetleri!$E:$E,"TEMMUZ")</f>
        <v>0</v>
      </c>
      <c r="N48" s="117">
        <f>SUMIFS(SevkAdetleri!$D:$D,SevkAdetleri!$A:$A,A48,SevkAdetleri!$E:$E,"AĞUSTOS")</f>
        <v>0</v>
      </c>
      <c r="O48" s="117">
        <f>SUMIFS(SevkAdetleri!$D:$D,SevkAdetleri!$A:$A,A48,SevkAdetleri!$E:$E,"EYLÜL")</f>
        <v>0</v>
      </c>
      <c r="P48" s="117">
        <f>SUMIFS(SevkAdetleri!$D:$D,SevkAdetleri!$A:$A,A48,SevkAdetleri!$E:$E,"EKİM")</f>
        <v>0</v>
      </c>
      <c r="Q48" s="117">
        <f>SUMIFS(SevkAdetleri!$D:$D,SevkAdetleri!$A:$A,A48,SevkAdetleri!$E:$E,"KASIM")</f>
        <v>0</v>
      </c>
      <c r="R48" s="117">
        <f>SUMIFS(SevkAdetleri!$D:$D,SevkAdetleri!$A:$A,A48,SevkAdetleri!$E:$E,"ARALIK")</f>
        <v>0</v>
      </c>
    </row>
    <row r="49" spans="1:18">
      <c r="A49" s="75" t="str">
        <f>Tablo1769[[#This Row],[YM KODU]]</f>
        <v>YM-033</v>
      </c>
      <c r="B49" s="118" t="str">
        <f>VLOOKUP(Tablo810[[#This Row],[ ÜRÜN KODU]],Tablo1769[#All],2,0)</f>
        <v xml:space="preserve">TİRLE POMPA </v>
      </c>
      <c r="C49" s="117">
        <f>SUMIF(Tablo8[Sütun1],Tablo810[[#This Row],[ ÜRÜN KODU]],Tablo8[SEVK ADEDİ])-Tablo810[[#This Row],[GERİ İADE ÜRÜN]]</f>
        <v>0</v>
      </c>
      <c r="D49" s="117">
        <f>SUMIF(Tablo5[ÜRÜN KODU],Tablo810[[#This Row],[ ÜRÜN KODU]],Tablo5[TOPLAM BASKI ADEDİ])</f>
        <v>0</v>
      </c>
      <c r="E49" s="117"/>
      <c r="F49" s="117">
        <f>(D49-C49)+E49</f>
        <v>0</v>
      </c>
      <c r="G49" s="117">
        <f>SUMIFS(SevkAdetleri!$D:$D,SevkAdetleri!$A:$A,A49,SevkAdetleri!$E:$E,"OCAK")</f>
        <v>0</v>
      </c>
      <c r="H49" s="117">
        <f>SUMIFS(SevkAdetleri!$D:$D,SevkAdetleri!$A:$A,A49,SevkAdetleri!$E:$E,"ŞUBAT")</f>
        <v>0</v>
      </c>
      <c r="I49" s="117">
        <f>SUMIFS(SevkAdetleri!$D:$D,SevkAdetleri!$A:$A,A49,SevkAdetleri!$E:$E,"MART")</f>
        <v>0</v>
      </c>
      <c r="J49" s="117">
        <f>SUMIFS(SevkAdetleri!$D:$D,SevkAdetleri!$A:$A,A49,SevkAdetleri!$E:$E,"NİSAN")</f>
        <v>0</v>
      </c>
      <c r="K49" s="117">
        <f>SUMIFS(SevkAdetleri!$D:$D,SevkAdetleri!$A:$A,A49,SevkAdetleri!$E:$E,"MAYIS")</f>
        <v>0</v>
      </c>
      <c r="L49" s="117">
        <f>SUMIFS(SevkAdetleri!$D:$D,SevkAdetleri!$A:$A,A49,SevkAdetleri!$E:$E,"HAZIRAN")</f>
        <v>0</v>
      </c>
      <c r="M49" s="117">
        <f>SUMIFS(SevkAdetleri!$D:$D,SevkAdetleri!$A:$A,A49,SevkAdetleri!$E:$E,"TEMMUZ")</f>
        <v>0</v>
      </c>
      <c r="N49" s="117">
        <f>SUMIFS(SevkAdetleri!$D:$D,SevkAdetleri!$A:$A,A49,SevkAdetleri!$E:$E,"AĞUSTOS")</f>
        <v>0</v>
      </c>
      <c r="O49" s="117">
        <f>SUMIFS(SevkAdetleri!$D:$D,SevkAdetleri!$A:$A,A49,SevkAdetleri!$E:$E,"EYLÜL")</f>
        <v>0</v>
      </c>
      <c r="P49" s="117">
        <f>SUMIFS(SevkAdetleri!$D:$D,SevkAdetleri!$A:$A,A49,SevkAdetleri!$E:$E,"EKİM")</f>
        <v>0</v>
      </c>
      <c r="Q49" s="117">
        <f>SUMIFS(SevkAdetleri!$D:$D,SevkAdetleri!$A:$A,A49,SevkAdetleri!$E:$E,"KASIM")</f>
        <v>0</v>
      </c>
      <c r="R49" s="117">
        <f>SUMIFS(SevkAdetleri!$D:$D,SevkAdetleri!$A:$A,A49,SevkAdetleri!$E:$E,"ARALIK")</f>
        <v>0</v>
      </c>
    </row>
    <row r="50" spans="1:18">
      <c r="A50" s="75">
        <f>Tablo1769[[#This Row],[YM KODU]]</f>
        <v>0</v>
      </c>
      <c r="B50" s="118" t="e">
        <f>VLOOKUP(Tablo810[[#This Row],[ ÜRÜN KODU]],Tablo1769[#All],2,0)</f>
        <v>#N/A</v>
      </c>
      <c r="C50" s="117">
        <f>SUMIF(Tablo8[Sütun1],Tablo810[[#This Row],[ ÜRÜN KODU]],Tablo8[SEVK ADEDİ])-Tablo810[[#This Row],[GERİ İADE ÜRÜN]]</f>
        <v>0</v>
      </c>
      <c r="D50" s="117">
        <f>SUMIF(Tablo5[ÜRÜN KODU],Tablo810[[#This Row],[ ÜRÜN KODU]],Tablo5[TOPLAM BASKI ADEDİ])</f>
        <v>0</v>
      </c>
      <c r="E50" s="117"/>
      <c r="F50" s="117">
        <f>(D50-C50)+E50</f>
        <v>0</v>
      </c>
      <c r="G50" s="118">
        <f>SUMIFS(SevkAdetleri!$D:$D,SevkAdetleri!$A:$A,A50,SevkAdetleri!$E:$E,"OCAK")</f>
        <v>0</v>
      </c>
      <c r="H50" s="117">
        <f>SUMIFS(SevkAdetleri!$D:$D,SevkAdetleri!$A:$A,A50,SevkAdetleri!$E:$E,"ŞUBAT")</f>
        <v>0</v>
      </c>
      <c r="I50" s="117">
        <f>SUMIFS(SevkAdetleri!$D:$D,SevkAdetleri!$A:$A,A50,SevkAdetleri!$E:$E,"MART")</f>
        <v>0</v>
      </c>
      <c r="J50" s="117">
        <f>SUMIFS(SevkAdetleri!$D:$D,SevkAdetleri!$A:$A,A50,SevkAdetleri!$E:$E,"NİSAN")</f>
        <v>0</v>
      </c>
      <c r="K50" s="117">
        <f>SUMIFS(SevkAdetleri!$D:$D,SevkAdetleri!$A:$A,A50,SevkAdetleri!$E:$E,"MAYIS")</f>
        <v>0</v>
      </c>
      <c r="L50" s="117">
        <f>SUMIFS(SevkAdetleri!$D:$D,SevkAdetleri!$A:$A,A50,SevkAdetleri!$E:$E,"HAZIRAN")</f>
        <v>0</v>
      </c>
      <c r="M50" s="117">
        <f>SUMIFS(SevkAdetleri!$D:$D,SevkAdetleri!$A:$A,A50,SevkAdetleri!$E:$E,"TEMMUZ")</f>
        <v>0</v>
      </c>
      <c r="N50" s="117">
        <f>SUMIFS(SevkAdetleri!$D:$D,SevkAdetleri!$A:$A,A50,SevkAdetleri!$E:$E,"AĞUSTOS")</f>
        <v>0</v>
      </c>
      <c r="O50" s="117">
        <f>SUMIFS(SevkAdetleri!$D:$D,SevkAdetleri!$A:$A,A50,SevkAdetleri!$E:$E,"EYLÜL")</f>
        <v>0</v>
      </c>
      <c r="P50" s="117">
        <f>SUMIFS(SevkAdetleri!$D:$D,SevkAdetleri!$A:$A,A50,SevkAdetleri!$E:$E,"EKİM")</f>
        <v>0</v>
      </c>
      <c r="Q50" s="117">
        <f>SUMIFS(SevkAdetleri!$D:$D,SevkAdetleri!$A:$A,A50,SevkAdetleri!$E:$E,"KASIM")</f>
        <v>0</v>
      </c>
      <c r="R50" s="117">
        <f>SUMIFS(SevkAdetleri!$D:$D,SevkAdetleri!$A:$A,A50,SevkAdetleri!$E:$E,"ARALIK")</f>
        <v>0</v>
      </c>
    </row>
    <row r="51" spans="1:18">
      <c r="A51" s="75" t="str">
        <f>Tablo1769[[#This Row],[YM KODU]]</f>
        <v>YM-034-M</v>
      </c>
      <c r="B51" s="118" t="str">
        <f>VLOOKUP(Tablo810[[#This Row],[ ÜRÜN KODU]],Tablo1769[#All],2,0)</f>
        <v>BURUN POMPASI</v>
      </c>
      <c r="C51" s="117">
        <f>SUMIF(Tablo8[Sütun1],Tablo810[[#This Row],[ ÜRÜN KODU]],Tablo8[SEVK ADEDİ])-Tablo810[[#This Row],[GERİ İADE ÜRÜN]]</f>
        <v>0</v>
      </c>
      <c r="D51" s="117">
        <f>SUMIF(Tablo5[ÜRÜN KODU],Tablo810[[#This Row],[ ÜRÜN KODU]],Tablo5[TOPLAM BASKI ADEDİ])</f>
        <v>0</v>
      </c>
      <c r="E51" s="117"/>
      <c r="F51" s="117">
        <f>(D51-C51)+E51</f>
        <v>0</v>
      </c>
      <c r="G51" s="118">
        <f>SUMIFS(SevkAdetleri!$D:$D,SevkAdetleri!$A:$A,A51,SevkAdetleri!$E:$E,"OCAK")</f>
        <v>0</v>
      </c>
      <c r="H51" s="117">
        <f>SUMIFS(SevkAdetleri!$D:$D,SevkAdetleri!$A:$A,A51,SevkAdetleri!$E:$E,"ŞUBAT")</f>
        <v>0</v>
      </c>
      <c r="I51" s="117">
        <f>SUMIFS(SevkAdetleri!$D:$D,SevkAdetleri!$A:$A,A51,SevkAdetleri!$E:$E,"MART")</f>
        <v>0</v>
      </c>
      <c r="J51" s="117">
        <f>SUMIFS(SevkAdetleri!$D:$D,SevkAdetleri!$A:$A,A51,SevkAdetleri!$E:$E,"NİSAN")</f>
        <v>0</v>
      </c>
      <c r="K51" s="117">
        <f>SUMIFS(SevkAdetleri!$D:$D,SevkAdetleri!$A:$A,A51,SevkAdetleri!$E:$E,"MAYIS")</f>
        <v>0</v>
      </c>
      <c r="L51" s="117">
        <f>SUMIFS(SevkAdetleri!$D:$D,SevkAdetleri!$A:$A,A51,SevkAdetleri!$E:$E,"HAZIRAN")</f>
        <v>0</v>
      </c>
      <c r="M51" s="117">
        <f>SUMIFS(SevkAdetleri!$D:$D,SevkAdetleri!$A:$A,A51,SevkAdetleri!$E:$E,"TEMMUZ")</f>
        <v>0</v>
      </c>
      <c r="N51" s="117">
        <f>SUMIFS(SevkAdetleri!$D:$D,SevkAdetleri!$A:$A,A51,SevkAdetleri!$E:$E,"AĞUSTOS")</f>
        <v>0</v>
      </c>
      <c r="O51" s="117">
        <f>SUMIFS(SevkAdetleri!$D:$D,SevkAdetleri!$A:$A,A51,SevkAdetleri!$E:$E,"EYLÜL")</f>
        <v>0</v>
      </c>
      <c r="P51" s="117">
        <f>SUMIFS(SevkAdetleri!$D:$D,SevkAdetleri!$A:$A,A51,SevkAdetleri!$E:$E,"EKİM")</f>
        <v>0</v>
      </c>
      <c r="Q51" s="117">
        <f>SUMIFS(SevkAdetleri!$D:$D,SevkAdetleri!$A:$A,A51,SevkAdetleri!$E:$E,"KASIM")</f>
        <v>0</v>
      </c>
      <c r="R51" s="117">
        <f>SUMIFS(SevkAdetleri!$D:$D,SevkAdetleri!$A:$A,A51,SevkAdetleri!$E:$E,"ARALIK")</f>
        <v>0</v>
      </c>
    </row>
    <row r="52" spans="1:18">
      <c r="A52" s="75" t="str">
        <f>Tablo1769[[#This Row],[YM KODU]]</f>
        <v>YM-034-P</v>
      </c>
      <c r="B52" s="118" t="str">
        <f>VLOOKUP(Tablo810[[#This Row],[ ÜRÜN KODU]],Tablo1769[#All],2,0)</f>
        <v>BURUN POMPASI</v>
      </c>
      <c r="C52" s="117">
        <f>SUMIF(Tablo8[Sütun1],Tablo810[[#This Row],[ ÜRÜN KODU]],Tablo8[SEVK ADEDİ])-Tablo810[[#This Row],[GERİ İADE ÜRÜN]]</f>
        <v>0</v>
      </c>
      <c r="D52" s="117">
        <f>SUMIF(Tablo5[ÜRÜN KODU],Tablo810[[#This Row],[ ÜRÜN KODU]],Tablo5[TOPLAM BASKI ADEDİ])</f>
        <v>0</v>
      </c>
      <c r="E52" s="117"/>
      <c r="F52" s="117">
        <f>(D52-C52)+E52</f>
        <v>0</v>
      </c>
      <c r="G52" s="117">
        <f>SUMIFS(SevkAdetleri!$D:$D,SevkAdetleri!$A:$A,A52,SevkAdetleri!$E:$E,"OCAK")</f>
        <v>0</v>
      </c>
      <c r="H52" s="117">
        <f>SUMIFS(SevkAdetleri!$D:$D,SevkAdetleri!$A:$A,A52,SevkAdetleri!$E:$E,"ŞUBAT")</f>
        <v>0</v>
      </c>
      <c r="I52" s="117">
        <f>SUMIFS(SevkAdetleri!$D:$D,SevkAdetleri!$A:$A,A52,SevkAdetleri!$E:$E,"MART")</f>
        <v>0</v>
      </c>
      <c r="J52" s="117">
        <f>SUMIFS(SevkAdetleri!$D:$D,SevkAdetleri!$A:$A,A52,SevkAdetleri!$E:$E,"NİSAN")</f>
        <v>0</v>
      </c>
      <c r="K52" s="117">
        <f>SUMIFS(SevkAdetleri!$D:$D,SevkAdetleri!$A:$A,A52,SevkAdetleri!$E:$E,"MAYIS")</f>
        <v>0</v>
      </c>
      <c r="L52" s="117">
        <f>SUMIFS(SevkAdetleri!$D:$D,SevkAdetleri!$A:$A,A52,SevkAdetleri!$E:$E,"HAZIRAN")</f>
        <v>0</v>
      </c>
      <c r="M52" s="117">
        <f>SUMIFS(SevkAdetleri!$D:$D,SevkAdetleri!$A:$A,A52,SevkAdetleri!$E:$E,"TEMMUZ")</f>
        <v>0</v>
      </c>
      <c r="N52" s="117">
        <f>SUMIFS(SevkAdetleri!$D:$D,SevkAdetleri!$A:$A,A52,SevkAdetleri!$E:$E,"AĞUSTOS")</f>
        <v>0</v>
      </c>
      <c r="O52" s="117">
        <f>SUMIFS(SevkAdetleri!$D:$D,SevkAdetleri!$A:$A,A52,SevkAdetleri!$E:$E,"EYLÜL")</f>
        <v>0</v>
      </c>
      <c r="P52" s="117">
        <f>SUMIFS(SevkAdetleri!$D:$D,SevkAdetleri!$A:$A,A52,SevkAdetleri!$E:$E,"EKİM")</f>
        <v>0</v>
      </c>
      <c r="Q52" s="117">
        <f>SUMIFS(SevkAdetleri!$D:$D,SevkAdetleri!$A:$A,A52,SevkAdetleri!$E:$E,"KASIM")</f>
        <v>0</v>
      </c>
      <c r="R52" s="117">
        <f>SUMIFS(SevkAdetleri!$D:$D,SevkAdetleri!$A:$A,A52,SevkAdetleri!$E:$E,"ARALIK")</f>
        <v>0</v>
      </c>
    </row>
    <row r="53" spans="1:18">
      <c r="A53" s="75">
        <f>Tablo1769[[#This Row],[YM KODU]]</f>
        <v>0</v>
      </c>
      <c r="B53" s="118" t="e">
        <f>VLOOKUP(Tablo810[[#This Row],[ ÜRÜN KODU]],Tablo1769[#All],2,0)</f>
        <v>#N/A</v>
      </c>
      <c r="C53" s="117">
        <f>SUMIF(Tablo8[Sütun1],Tablo810[[#This Row],[ ÜRÜN KODU]],Tablo8[SEVK ADEDİ])-Tablo810[[#This Row],[GERİ İADE ÜRÜN]]</f>
        <v>0</v>
      </c>
      <c r="D53" s="117">
        <f>SUMIF(Tablo5[ÜRÜN KODU],Tablo810[[#This Row],[ ÜRÜN KODU]],Tablo5[TOPLAM BASKI ADEDİ])</f>
        <v>0</v>
      </c>
      <c r="E53" s="117"/>
      <c r="F53" s="117">
        <f>(D53-C53)+E53</f>
        <v>0</v>
      </c>
      <c r="G53" s="117">
        <f>SUMIFS(SevkAdetleri!$D:$D,SevkAdetleri!$A:$A,A53,SevkAdetleri!$E:$E,"OCAK")</f>
        <v>0</v>
      </c>
      <c r="H53" s="117">
        <f>SUMIFS(SevkAdetleri!$D:$D,SevkAdetleri!$A:$A,A53,SevkAdetleri!$E:$E,"ŞUBAT")</f>
        <v>0</v>
      </c>
      <c r="I53" s="117">
        <f>SUMIFS(SevkAdetleri!$D:$D,SevkAdetleri!$A:$A,A53,SevkAdetleri!$E:$E,"MART")</f>
        <v>0</v>
      </c>
      <c r="J53" s="117">
        <f>SUMIFS(SevkAdetleri!$D:$D,SevkAdetleri!$A:$A,A53,SevkAdetleri!$E:$E,"NİSAN")</f>
        <v>0</v>
      </c>
      <c r="K53" s="117">
        <f>SUMIFS(SevkAdetleri!$D:$D,SevkAdetleri!$A:$A,A53,SevkAdetleri!$E:$E,"MAYIS")</f>
        <v>0</v>
      </c>
      <c r="L53" s="117">
        <f>SUMIFS(SevkAdetleri!$D:$D,SevkAdetleri!$A:$A,A53,SevkAdetleri!$E:$E,"HAZIRAN")</f>
        <v>0</v>
      </c>
      <c r="M53" s="117">
        <f>SUMIFS(SevkAdetleri!$D:$D,SevkAdetleri!$A:$A,A53,SevkAdetleri!$E:$E,"TEMMUZ")</f>
        <v>0</v>
      </c>
      <c r="N53" s="117">
        <f>SUMIFS(SevkAdetleri!$D:$D,SevkAdetleri!$A:$A,A53,SevkAdetleri!$E:$E,"AĞUSTOS")</f>
        <v>0</v>
      </c>
      <c r="O53" s="117">
        <f>SUMIFS(SevkAdetleri!$D:$D,SevkAdetleri!$A:$A,A53,SevkAdetleri!$E:$E,"EYLÜL")</f>
        <v>0</v>
      </c>
      <c r="P53" s="117">
        <f>SUMIFS(SevkAdetleri!$D:$D,SevkAdetleri!$A:$A,A53,SevkAdetleri!$E:$E,"EKİM")</f>
        <v>0</v>
      </c>
      <c r="Q53" s="117">
        <f>SUMIFS(SevkAdetleri!$D:$D,SevkAdetleri!$A:$A,A53,SevkAdetleri!$E:$E,"KASIM")</f>
        <v>0</v>
      </c>
      <c r="R53" s="117">
        <f>SUMIFS(SevkAdetleri!$D:$D,SevkAdetleri!$A:$A,A53,SevkAdetleri!$E:$E,"ARALIK")</f>
        <v>0</v>
      </c>
    </row>
    <row r="54" spans="1:18">
      <c r="A54" s="75" t="str">
        <f>Tablo1769[[#This Row],[YM KODU]]</f>
        <v>YM-035</v>
      </c>
      <c r="B54" s="118" t="str">
        <f>VLOOKUP(Tablo810[[#This Row],[ ÜRÜN KODU]],Tablo1769[#All],2,0)</f>
        <v>KOMP.SİL. BİBERON ŞİŞESİ 120ml</v>
      </c>
      <c r="C54" s="117">
        <f>SUMIF(Tablo8[Sütun1],Tablo810[[#This Row],[ ÜRÜN KODU]],Tablo8[SEVK ADEDİ])-Tablo810[[#This Row],[GERİ İADE ÜRÜN]]</f>
        <v>0</v>
      </c>
      <c r="D54" s="117">
        <f>SUMIF(Tablo5[ÜRÜN KODU],Tablo810[[#This Row],[ ÜRÜN KODU]],Tablo5[TOPLAM BASKI ADEDİ])</f>
        <v>0</v>
      </c>
      <c r="E54" s="117"/>
      <c r="F54" s="117">
        <f>(D54-C54)+E54</f>
        <v>0</v>
      </c>
      <c r="G54" s="117">
        <f>SUMIFS(SevkAdetleri!$D:$D,SevkAdetleri!$A:$A,A54,SevkAdetleri!$E:$E,"OCAK")</f>
        <v>0</v>
      </c>
      <c r="H54" s="117">
        <f>SUMIFS(SevkAdetleri!$D:$D,SevkAdetleri!$A:$A,A54,SevkAdetleri!$E:$E,"ŞUBAT")</f>
        <v>0</v>
      </c>
      <c r="I54" s="117">
        <f>SUMIFS(SevkAdetleri!$D:$D,SevkAdetleri!$A:$A,A54,SevkAdetleri!$E:$E,"MART")</f>
        <v>0</v>
      </c>
      <c r="J54" s="117">
        <f>SUMIFS(SevkAdetleri!$D:$D,SevkAdetleri!$A:$A,A54,SevkAdetleri!$E:$E,"NİSAN")</f>
        <v>0</v>
      </c>
      <c r="K54" s="117">
        <f>SUMIFS(SevkAdetleri!$D:$D,SevkAdetleri!$A:$A,A54,SevkAdetleri!$E:$E,"MAYIS")</f>
        <v>0</v>
      </c>
      <c r="L54" s="117">
        <f>SUMIFS(SevkAdetleri!$D:$D,SevkAdetleri!$A:$A,A54,SevkAdetleri!$E:$E,"HAZIRAN")</f>
        <v>0</v>
      </c>
      <c r="M54" s="117">
        <f>SUMIFS(SevkAdetleri!$D:$D,SevkAdetleri!$A:$A,A54,SevkAdetleri!$E:$E,"TEMMUZ")</f>
        <v>0</v>
      </c>
      <c r="N54" s="117">
        <f>SUMIFS(SevkAdetleri!$D:$D,SevkAdetleri!$A:$A,A54,SevkAdetleri!$E:$E,"AĞUSTOS")</f>
        <v>0</v>
      </c>
      <c r="O54" s="117">
        <f>SUMIFS(SevkAdetleri!$D:$D,SevkAdetleri!$A:$A,A54,SevkAdetleri!$E:$E,"EYLÜL")</f>
        <v>0</v>
      </c>
      <c r="P54" s="117">
        <f>SUMIFS(SevkAdetleri!$D:$D,SevkAdetleri!$A:$A,A54,SevkAdetleri!$E:$E,"EKİM")</f>
        <v>0</v>
      </c>
      <c r="Q54" s="117">
        <f>SUMIFS(SevkAdetleri!$D:$D,SevkAdetleri!$A:$A,A54,SevkAdetleri!$E:$E,"KASIM")</f>
        <v>0</v>
      </c>
      <c r="R54" s="117">
        <f>SUMIFS(SevkAdetleri!$D:$D,SevkAdetleri!$A:$A,A54,SevkAdetleri!$E:$E,"ARALIK")</f>
        <v>0</v>
      </c>
    </row>
    <row r="55" spans="1:18">
      <c r="A55" s="75">
        <f>Tablo1769[[#This Row],[YM KODU]]</f>
        <v>0</v>
      </c>
      <c r="B55" s="118" t="e">
        <f>VLOOKUP(Tablo810[[#This Row],[ ÜRÜN KODU]],Tablo1769[#All],2,0)</f>
        <v>#N/A</v>
      </c>
      <c r="C55" s="117">
        <f>SUMIF(Tablo8[Sütun1],Tablo810[[#This Row],[ ÜRÜN KODU]],Tablo8[SEVK ADEDİ])-Tablo810[[#This Row],[GERİ İADE ÜRÜN]]</f>
        <v>0</v>
      </c>
      <c r="D55" s="117">
        <f>SUMIF(Tablo5[ÜRÜN KODU],Tablo810[[#This Row],[ ÜRÜN KODU]],Tablo5[TOPLAM BASKI ADEDİ])</f>
        <v>0</v>
      </c>
      <c r="E55" s="117"/>
      <c r="F55" s="117">
        <f>(D55-C55)+E55</f>
        <v>0</v>
      </c>
      <c r="G55" s="117">
        <f>SUMIFS(SevkAdetleri!$D:$D,SevkAdetleri!$A:$A,A55,SevkAdetleri!$E:$E,"OCAK")</f>
        <v>0</v>
      </c>
      <c r="H55" s="117">
        <f>SUMIFS(SevkAdetleri!$D:$D,SevkAdetleri!$A:$A,A55,SevkAdetleri!$E:$E,"ŞUBAT")</f>
        <v>0</v>
      </c>
      <c r="I55" s="117">
        <f>SUMIFS(SevkAdetleri!$D:$D,SevkAdetleri!$A:$A,A55,SevkAdetleri!$E:$E,"MART")</f>
        <v>0</v>
      </c>
      <c r="J55" s="117">
        <f>SUMIFS(SevkAdetleri!$D:$D,SevkAdetleri!$A:$A,A55,SevkAdetleri!$E:$E,"NİSAN")</f>
        <v>0</v>
      </c>
      <c r="K55" s="117">
        <f>SUMIFS(SevkAdetleri!$D:$D,SevkAdetleri!$A:$A,A55,SevkAdetleri!$E:$E,"MAYIS")</f>
        <v>0</v>
      </c>
      <c r="L55" s="117">
        <f>SUMIFS(SevkAdetleri!$D:$D,SevkAdetleri!$A:$A,A55,SevkAdetleri!$E:$E,"HAZIRAN")</f>
        <v>0</v>
      </c>
      <c r="M55" s="117">
        <f>SUMIFS(SevkAdetleri!$D:$D,SevkAdetleri!$A:$A,A55,SevkAdetleri!$E:$E,"TEMMUZ")</f>
        <v>0</v>
      </c>
      <c r="N55" s="117">
        <f>SUMIFS(SevkAdetleri!$D:$D,SevkAdetleri!$A:$A,A55,SevkAdetleri!$E:$E,"AĞUSTOS")</f>
        <v>0</v>
      </c>
      <c r="O55" s="117">
        <f>SUMIFS(SevkAdetleri!$D:$D,SevkAdetleri!$A:$A,A55,SevkAdetleri!$E:$E,"EYLÜL")</f>
        <v>0</v>
      </c>
      <c r="P55" s="117">
        <f>SUMIFS(SevkAdetleri!$D:$D,SevkAdetleri!$A:$A,A55,SevkAdetleri!$E:$E,"EKİM")</f>
        <v>0</v>
      </c>
      <c r="Q55" s="117">
        <f>SUMIFS(SevkAdetleri!$D:$D,SevkAdetleri!$A:$A,A55,SevkAdetleri!$E:$E,"KASIM")</f>
        <v>0</v>
      </c>
      <c r="R55" s="117">
        <f>SUMIFS(SevkAdetleri!$D:$D,SevkAdetleri!$A:$A,A55,SevkAdetleri!$E:$E,"ARALIK")</f>
        <v>0</v>
      </c>
    </row>
    <row r="56" spans="1:18">
      <c r="A56" s="75" t="str">
        <f>Tablo1769[[#This Row],[YM KODU]]</f>
        <v>YM-050-B</v>
      </c>
      <c r="B56" s="118" t="str">
        <f>VLOOKUP(Tablo810[[#This Row],[ ÜRÜN KODU]],Tablo1769[#All],2,0)</f>
        <v>DAMAK EMZİK GÖVDE</v>
      </c>
      <c r="C56" s="117">
        <f>SUMIF(Tablo8[Sütun1],Tablo810[[#This Row],[ ÜRÜN KODU]],Tablo8[SEVK ADEDİ])-Tablo810[[#This Row],[GERİ İADE ÜRÜN]]</f>
        <v>0</v>
      </c>
      <c r="D56" s="117">
        <f>SUMIF(Tablo5[ÜRÜN KODU],Tablo810[[#This Row],[ ÜRÜN KODU]],Tablo5[TOPLAM BASKI ADEDİ])</f>
        <v>0</v>
      </c>
      <c r="E56" s="117"/>
      <c r="F56" s="117">
        <f>(D56-C56)+E56</f>
        <v>0</v>
      </c>
      <c r="G56" s="117">
        <f>SUMIFS(SevkAdetleri!$D:$D,SevkAdetleri!$A:$A,A56,SevkAdetleri!$E:$E,"OCAK")</f>
        <v>0</v>
      </c>
      <c r="H56" s="117">
        <f>SUMIFS(SevkAdetleri!$D:$D,SevkAdetleri!$A:$A,A56,SevkAdetleri!$E:$E,"ŞUBAT")</f>
        <v>0</v>
      </c>
      <c r="I56" s="117">
        <f>SUMIFS(SevkAdetleri!$D:$D,SevkAdetleri!$A:$A,A56,SevkAdetleri!$E:$E,"MART")</f>
        <v>0</v>
      </c>
      <c r="J56" s="117">
        <f>SUMIFS(SevkAdetleri!$D:$D,SevkAdetleri!$A:$A,A56,SevkAdetleri!$E:$E,"NİSAN")</f>
        <v>0</v>
      </c>
      <c r="K56" s="117">
        <f>SUMIFS(SevkAdetleri!$D:$D,SevkAdetleri!$A:$A,A56,SevkAdetleri!$E:$E,"MAYIS")</f>
        <v>0</v>
      </c>
      <c r="L56" s="117">
        <f>SUMIFS(SevkAdetleri!$D:$D,SevkAdetleri!$A:$A,A56,SevkAdetleri!$E:$E,"HAZIRAN")</f>
        <v>0</v>
      </c>
      <c r="M56" s="117">
        <f>SUMIFS(SevkAdetleri!$D:$D,SevkAdetleri!$A:$A,A56,SevkAdetleri!$E:$E,"TEMMUZ")</f>
        <v>0</v>
      </c>
      <c r="N56" s="117">
        <f>SUMIFS(SevkAdetleri!$D:$D,SevkAdetleri!$A:$A,A56,SevkAdetleri!$E:$E,"AĞUSTOS")</f>
        <v>0</v>
      </c>
      <c r="O56" s="117">
        <f>SUMIFS(SevkAdetleri!$D:$D,SevkAdetleri!$A:$A,A56,SevkAdetleri!$E:$E,"EYLÜL")</f>
        <v>0</v>
      </c>
      <c r="P56" s="117">
        <f>SUMIFS(SevkAdetleri!$D:$D,SevkAdetleri!$A:$A,A56,SevkAdetleri!$E:$E,"EKİM")</f>
        <v>0</v>
      </c>
      <c r="Q56" s="117">
        <f>SUMIFS(SevkAdetleri!$D:$D,SevkAdetleri!$A:$A,A56,SevkAdetleri!$E:$E,"KASIM")</f>
        <v>0</v>
      </c>
      <c r="R56" s="117">
        <f>SUMIFS(SevkAdetleri!$D:$D,SevkAdetleri!$A:$A,A56,SevkAdetleri!$E:$E,"ARALIK")</f>
        <v>0</v>
      </c>
    </row>
    <row r="57" spans="1:18">
      <c r="A57" s="75" t="str">
        <f>Tablo1769[[#This Row],[YM KODU]]</f>
        <v>YM-050-K</v>
      </c>
      <c r="B57" s="118" t="str">
        <f>VLOOKUP(Tablo810[[#This Row],[ ÜRÜN KODU]],Tablo1769[#All],2,0)</f>
        <v>DAMAK EMZİK GÖVDE</v>
      </c>
      <c r="C57" s="117">
        <f>SUMIF(Tablo8[Sütun1],Tablo810[[#This Row],[ ÜRÜN KODU]],Tablo8[SEVK ADEDİ])-Tablo810[[#This Row],[GERİ İADE ÜRÜN]]</f>
        <v>0</v>
      </c>
      <c r="D57" s="117">
        <f>SUMIF(Tablo5[ÜRÜN KODU],Tablo810[[#This Row],[ ÜRÜN KODU]],Tablo5[TOPLAM BASKI ADEDİ])</f>
        <v>0</v>
      </c>
      <c r="E57" s="117"/>
      <c r="F57" s="117">
        <f>(D57-C57)+E57</f>
        <v>0</v>
      </c>
      <c r="G57" s="117">
        <f>SUMIFS(SevkAdetleri!$D:$D,SevkAdetleri!$A:$A,A57,SevkAdetleri!$E:$E,"OCAK")</f>
        <v>0</v>
      </c>
      <c r="H57" s="117">
        <f>SUMIFS(SevkAdetleri!$D:$D,SevkAdetleri!$A:$A,A57,SevkAdetleri!$E:$E,"ŞUBAT")</f>
        <v>0</v>
      </c>
      <c r="I57" s="117">
        <f>SUMIFS(SevkAdetleri!$D:$D,SevkAdetleri!$A:$A,A57,SevkAdetleri!$E:$E,"MART")</f>
        <v>0</v>
      </c>
      <c r="J57" s="117">
        <f>SUMIFS(SevkAdetleri!$D:$D,SevkAdetleri!$A:$A,A57,SevkAdetleri!$E:$E,"NİSAN")</f>
        <v>0</v>
      </c>
      <c r="K57" s="117">
        <f>SUMIFS(SevkAdetleri!$D:$D,SevkAdetleri!$A:$A,A57,SevkAdetleri!$E:$E,"MAYIS")</f>
        <v>0</v>
      </c>
      <c r="L57" s="117">
        <f>SUMIFS(SevkAdetleri!$D:$D,SevkAdetleri!$A:$A,A57,SevkAdetleri!$E:$E,"HAZIRAN")</f>
        <v>0</v>
      </c>
      <c r="M57" s="117">
        <f>SUMIFS(SevkAdetleri!$D:$D,SevkAdetleri!$A:$A,A57,SevkAdetleri!$E:$E,"TEMMUZ")</f>
        <v>0</v>
      </c>
      <c r="N57" s="117">
        <f>SUMIFS(SevkAdetleri!$D:$D,SevkAdetleri!$A:$A,A57,SevkAdetleri!$E:$E,"AĞUSTOS")</f>
        <v>0</v>
      </c>
      <c r="O57" s="117">
        <f>SUMIFS(SevkAdetleri!$D:$D,SevkAdetleri!$A:$A,A57,SevkAdetleri!$E:$E,"EYLÜL")</f>
        <v>0</v>
      </c>
      <c r="P57" s="117">
        <f>SUMIFS(SevkAdetleri!$D:$D,SevkAdetleri!$A:$A,A57,SevkAdetleri!$E:$E,"EKİM")</f>
        <v>0</v>
      </c>
      <c r="Q57" s="117">
        <f>SUMIFS(SevkAdetleri!$D:$D,SevkAdetleri!$A:$A,A57,SevkAdetleri!$E:$E,"KASIM")</f>
        <v>0</v>
      </c>
      <c r="R57" s="117">
        <f>SUMIFS(SevkAdetleri!$D:$D,SevkAdetleri!$A:$A,A57,SevkAdetleri!$E:$E,"ARALIK")</f>
        <v>0</v>
      </c>
    </row>
    <row r="58" spans="1:18">
      <c r="A58" s="75" t="str">
        <f>Tablo1769[[#This Row],[YM KODU]]</f>
        <v>YM-050-M</v>
      </c>
      <c r="B58" s="118" t="str">
        <f>VLOOKUP(Tablo810[[#This Row],[ ÜRÜN KODU]],Tablo1769[#All],2,0)</f>
        <v>DAMAK EMZİK GÖVDE</v>
      </c>
      <c r="C58" s="117">
        <f>SUMIF(Tablo8[Sütun1],Tablo810[[#This Row],[ ÜRÜN KODU]],Tablo8[SEVK ADEDİ])-Tablo810[[#This Row],[GERİ İADE ÜRÜN]]</f>
        <v>0</v>
      </c>
      <c r="D58" s="117">
        <f>SUMIF(Tablo5[ÜRÜN KODU],Tablo810[[#This Row],[ ÜRÜN KODU]],Tablo5[TOPLAM BASKI ADEDİ])</f>
        <v>0</v>
      </c>
      <c r="E58" s="117"/>
      <c r="F58" s="117">
        <f>(D58-C58)+E58</f>
        <v>0</v>
      </c>
      <c r="G58" s="117">
        <f>SUMIFS(SevkAdetleri!$D:$D,SevkAdetleri!$A:$A,A58,SevkAdetleri!$E:$E,"OCAK")</f>
        <v>0</v>
      </c>
      <c r="H58" s="117">
        <f>SUMIFS(SevkAdetleri!$D:$D,SevkAdetleri!$A:$A,A58,SevkAdetleri!$E:$E,"ŞUBAT")</f>
        <v>0</v>
      </c>
      <c r="I58" s="117">
        <f>SUMIFS(SevkAdetleri!$D:$D,SevkAdetleri!$A:$A,A58,SevkAdetleri!$E:$E,"MART")</f>
        <v>0</v>
      </c>
      <c r="J58" s="117">
        <f>SUMIFS(SevkAdetleri!$D:$D,SevkAdetleri!$A:$A,A58,SevkAdetleri!$E:$E,"NİSAN")</f>
        <v>0</v>
      </c>
      <c r="K58" s="117">
        <f>SUMIFS(SevkAdetleri!$D:$D,SevkAdetleri!$A:$A,A58,SevkAdetleri!$E:$E,"MAYIS")</f>
        <v>0</v>
      </c>
      <c r="L58" s="117">
        <f>SUMIFS(SevkAdetleri!$D:$D,SevkAdetleri!$A:$A,A58,SevkAdetleri!$E:$E,"HAZIRAN")</f>
        <v>0</v>
      </c>
      <c r="M58" s="117">
        <f>SUMIFS(SevkAdetleri!$D:$D,SevkAdetleri!$A:$A,A58,SevkAdetleri!$E:$E,"TEMMUZ")</f>
        <v>0</v>
      </c>
      <c r="N58" s="117">
        <f>SUMIFS(SevkAdetleri!$D:$D,SevkAdetleri!$A:$A,A58,SevkAdetleri!$E:$E,"AĞUSTOS")</f>
        <v>0</v>
      </c>
      <c r="O58" s="117">
        <f>SUMIFS(SevkAdetleri!$D:$D,SevkAdetleri!$A:$A,A58,SevkAdetleri!$E:$E,"EYLÜL")</f>
        <v>0</v>
      </c>
      <c r="P58" s="117">
        <f>SUMIFS(SevkAdetleri!$D:$D,SevkAdetleri!$A:$A,A58,SevkAdetleri!$E:$E,"EKİM")</f>
        <v>0</v>
      </c>
      <c r="Q58" s="117">
        <f>SUMIFS(SevkAdetleri!$D:$D,SevkAdetleri!$A:$A,A58,SevkAdetleri!$E:$E,"KASIM")</f>
        <v>0</v>
      </c>
      <c r="R58" s="117">
        <f>SUMIFS(SevkAdetleri!$D:$D,SevkAdetleri!$A:$A,A58,SevkAdetleri!$E:$E,"ARALIK")</f>
        <v>0</v>
      </c>
    </row>
    <row r="59" spans="1:18">
      <c r="A59" s="75" t="str">
        <f>Tablo1769[[#This Row],[YM KODU]]</f>
        <v>YM-050-P</v>
      </c>
      <c r="B59" s="118" t="str">
        <f>VLOOKUP(Tablo810[[#This Row],[ ÜRÜN KODU]],Tablo1769[#All],2,0)</f>
        <v>DAMAK EMZİK GÖVDE</v>
      </c>
      <c r="C59" s="117">
        <f>SUMIF(Tablo8[Sütun1],Tablo810[[#This Row],[ ÜRÜN KODU]],Tablo8[SEVK ADEDİ])-Tablo810[[#This Row],[GERİ İADE ÜRÜN]]</f>
        <v>0</v>
      </c>
      <c r="D59" s="117">
        <f>SUMIF(Tablo5[ÜRÜN KODU],Tablo810[[#This Row],[ ÜRÜN KODU]],Tablo5[TOPLAM BASKI ADEDİ])</f>
        <v>0</v>
      </c>
      <c r="E59" s="117"/>
      <c r="F59" s="117">
        <f>(D59-C59)+E59</f>
        <v>0</v>
      </c>
      <c r="G59" s="117">
        <f>SUMIFS(SevkAdetleri!$D:$D,SevkAdetleri!$A:$A,A59,SevkAdetleri!$E:$E,"OCAK")</f>
        <v>0</v>
      </c>
      <c r="H59" s="117">
        <f>SUMIFS(SevkAdetleri!$D:$D,SevkAdetleri!$A:$A,A59,SevkAdetleri!$E:$E,"ŞUBAT")</f>
        <v>0</v>
      </c>
      <c r="I59" s="117">
        <f>SUMIFS(SevkAdetleri!$D:$D,SevkAdetleri!$A:$A,A59,SevkAdetleri!$E:$E,"MART")</f>
        <v>0</v>
      </c>
      <c r="J59" s="117">
        <f>SUMIFS(SevkAdetleri!$D:$D,SevkAdetleri!$A:$A,A59,SevkAdetleri!$E:$E,"NİSAN")</f>
        <v>0</v>
      </c>
      <c r="K59" s="117">
        <f>SUMIFS(SevkAdetleri!$D:$D,SevkAdetleri!$A:$A,A59,SevkAdetleri!$E:$E,"MAYIS")</f>
        <v>0</v>
      </c>
      <c r="L59" s="117">
        <f>SUMIFS(SevkAdetleri!$D:$D,SevkAdetleri!$A:$A,A59,SevkAdetleri!$E:$E,"HAZIRAN")</f>
        <v>0</v>
      </c>
      <c r="M59" s="117">
        <f>SUMIFS(SevkAdetleri!$D:$D,SevkAdetleri!$A:$A,A59,SevkAdetleri!$E:$E,"TEMMUZ")</f>
        <v>0</v>
      </c>
      <c r="N59" s="117">
        <f>SUMIFS(SevkAdetleri!$D:$D,SevkAdetleri!$A:$A,A59,SevkAdetleri!$E:$E,"AĞUSTOS")</f>
        <v>0</v>
      </c>
      <c r="O59" s="117">
        <f>SUMIFS(SevkAdetleri!$D:$D,SevkAdetleri!$A:$A,A59,SevkAdetleri!$E:$E,"EYLÜL")</f>
        <v>0</v>
      </c>
      <c r="P59" s="117">
        <f>SUMIFS(SevkAdetleri!$D:$D,SevkAdetleri!$A:$A,A59,SevkAdetleri!$E:$E,"EKİM")</f>
        <v>0</v>
      </c>
      <c r="Q59" s="117">
        <f>SUMIFS(SevkAdetleri!$D:$D,SevkAdetleri!$A:$A,A59,SevkAdetleri!$E:$E,"KASIM")</f>
        <v>0</v>
      </c>
      <c r="R59" s="117">
        <f>SUMIFS(SevkAdetleri!$D:$D,SevkAdetleri!$A:$A,A59,SevkAdetleri!$E:$E,"ARALIK")</f>
        <v>0</v>
      </c>
    </row>
    <row r="60" spans="1:18">
      <c r="A60" s="75" t="str">
        <f>Tablo1769[[#This Row],[YM KODU]]</f>
        <v>YM-050-L</v>
      </c>
      <c r="B60" s="118" t="str">
        <f>VLOOKUP(Tablo810[[#This Row],[ ÜRÜN KODU]],Tablo1769[#All],2,0)</f>
        <v>DAMAK EMZİK GÖVDE</v>
      </c>
      <c r="C60" s="117">
        <f>SUMIF(Tablo8[Sütun1],Tablo810[[#This Row],[ ÜRÜN KODU]],Tablo8[SEVK ADEDİ])-Tablo810[[#This Row],[GERİ İADE ÜRÜN]]</f>
        <v>0</v>
      </c>
      <c r="D60" s="117">
        <f>SUMIF(Tablo5[ÜRÜN KODU],Tablo810[[#This Row],[ ÜRÜN KODU]],Tablo5[TOPLAM BASKI ADEDİ])</f>
        <v>0</v>
      </c>
      <c r="E60" s="117"/>
      <c r="F60" s="117">
        <f>(D60-C60)+E60</f>
        <v>0</v>
      </c>
      <c r="G60" s="118">
        <f>SUMIFS(SevkAdetleri!$D:$D,SevkAdetleri!$A:$A,A60,SevkAdetleri!$E:$E,"OCAK")</f>
        <v>0</v>
      </c>
      <c r="H60" s="117">
        <f>SUMIFS(SevkAdetleri!$D:$D,SevkAdetleri!$A:$A,A60,SevkAdetleri!$E:$E,"ŞUBAT")</f>
        <v>0</v>
      </c>
      <c r="I60" s="117">
        <f>SUMIFS(SevkAdetleri!$D:$D,SevkAdetleri!$A:$A,A60,SevkAdetleri!$E:$E,"MART")</f>
        <v>0</v>
      </c>
      <c r="J60" s="117">
        <f>SUMIFS(SevkAdetleri!$D:$D,SevkAdetleri!$A:$A,A60,SevkAdetleri!$E:$E,"NİSAN")</f>
        <v>0</v>
      </c>
      <c r="K60" s="117">
        <f>SUMIFS(SevkAdetleri!$D:$D,SevkAdetleri!$A:$A,A60,SevkAdetleri!$E:$E,"MAYIS")</f>
        <v>0</v>
      </c>
      <c r="L60" s="117">
        <f>SUMIFS(SevkAdetleri!$D:$D,SevkAdetleri!$A:$A,A60,SevkAdetleri!$E:$E,"HAZIRAN")</f>
        <v>0</v>
      </c>
      <c r="M60" s="117">
        <f>SUMIFS(SevkAdetleri!$D:$D,SevkAdetleri!$A:$A,A60,SevkAdetleri!$E:$E,"TEMMUZ")</f>
        <v>0</v>
      </c>
      <c r="N60" s="117">
        <f>SUMIFS(SevkAdetleri!$D:$D,SevkAdetleri!$A:$A,A60,SevkAdetleri!$E:$E,"AĞUSTOS")</f>
        <v>0</v>
      </c>
      <c r="O60" s="117">
        <f>SUMIFS(SevkAdetleri!$D:$D,SevkAdetleri!$A:$A,A60,SevkAdetleri!$E:$E,"EYLÜL")</f>
        <v>0</v>
      </c>
      <c r="P60" s="117">
        <f>SUMIFS(SevkAdetleri!$D:$D,SevkAdetleri!$A:$A,A60,SevkAdetleri!$E:$E,"EKİM")</f>
        <v>0</v>
      </c>
      <c r="Q60" s="117">
        <f>SUMIFS(SevkAdetleri!$D:$D,SevkAdetleri!$A:$A,A60,SevkAdetleri!$E:$E,"KASIM")</f>
        <v>0</v>
      </c>
      <c r="R60" s="117">
        <f>SUMIFS(SevkAdetleri!$D:$D,SevkAdetleri!$A:$A,A60,SevkAdetleri!$E:$E,"ARALIK")</f>
        <v>0</v>
      </c>
    </row>
    <row r="61" spans="1:18">
      <c r="A61" s="75" t="str">
        <f>Tablo1769[[#This Row],[YM KODU]]</f>
        <v>YM-050-S</v>
      </c>
      <c r="B61" s="118" t="str">
        <f>VLOOKUP(Tablo810[[#This Row],[ ÜRÜN KODU]],Tablo1769[#All],2,0)</f>
        <v>DAMAK EMZİK GÖVDE</v>
      </c>
      <c r="C61" s="117">
        <f>SUMIF(Tablo8[Sütun1],Tablo810[[#This Row],[ ÜRÜN KODU]],Tablo8[SEVK ADEDİ])-Tablo810[[#This Row],[GERİ İADE ÜRÜN]]</f>
        <v>0</v>
      </c>
      <c r="D61" s="117">
        <f>SUMIF(Tablo5[ÜRÜN KODU],Tablo810[[#This Row],[ ÜRÜN KODU]],Tablo5[TOPLAM BASKI ADEDİ])</f>
        <v>0</v>
      </c>
      <c r="E61" s="117"/>
      <c r="F61" s="117">
        <f>(D61-C61)+E61</f>
        <v>0</v>
      </c>
      <c r="G61" s="117">
        <f>SUMIFS(SevkAdetleri!$D:$D,SevkAdetleri!$A:$A,A61,SevkAdetleri!$E:$E,"OCAK")</f>
        <v>0</v>
      </c>
      <c r="H61" s="117">
        <f>SUMIFS(SevkAdetleri!$D:$D,SevkAdetleri!$A:$A,A61,SevkAdetleri!$E:$E,"ŞUBAT")</f>
        <v>0</v>
      </c>
      <c r="I61" s="117">
        <f>SUMIFS(SevkAdetleri!$D:$D,SevkAdetleri!$A:$A,A61,SevkAdetleri!$E:$E,"MART")</f>
        <v>0</v>
      </c>
      <c r="J61" s="117">
        <f>SUMIFS(SevkAdetleri!$D:$D,SevkAdetleri!$A:$A,A61,SevkAdetleri!$E:$E,"NİSAN")</f>
        <v>0</v>
      </c>
      <c r="K61" s="117">
        <f>SUMIFS(SevkAdetleri!$D:$D,SevkAdetleri!$A:$A,A61,SevkAdetleri!$E:$E,"MAYIS")</f>
        <v>0</v>
      </c>
      <c r="L61" s="117">
        <f>SUMIFS(SevkAdetleri!$D:$D,SevkAdetleri!$A:$A,A61,SevkAdetleri!$E:$E,"HAZIRAN")</f>
        <v>0</v>
      </c>
      <c r="M61" s="117">
        <f>SUMIFS(SevkAdetleri!$D:$D,SevkAdetleri!$A:$A,A61,SevkAdetleri!$E:$E,"TEMMUZ")</f>
        <v>0</v>
      </c>
      <c r="N61" s="117">
        <f>SUMIFS(SevkAdetleri!$D:$D,SevkAdetleri!$A:$A,A61,SevkAdetleri!$E:$E,"AĞUSTOS")</f>
        <v>0</v>
      </c>
      <c r="O61" s="117">
        <f>SUMIFS(SevkAdetleri!$D:$D,SevkAdetleri!$A:$A,A61,SevkAdetleri!$E:$E,"EYLÜL")</f>
        <v>0</v>
      </c>
      <c r="P61" s="117">
        <f>SUMIFS(SevkAdetleri!$D:$D,SevkAdetleri!$A:$A,A61,SevkAdetleri!$E:$E,"EKİM")</f>
        <v>0</v>
      </c>
      <c r="Q61" s="117">
        <f>SUMIFS(SevkAdetleri!$D:$D,SevkAdetleri!$A:$A,A61,SevkAdetleri!$E:$E,"KASIM")</f>
        <v>0</v>
      </c>
      <c r="R61" s="117">
        <f>SUMIFS(SevkAdetleri!$D:$D,SevkAdetleri!$A:$A,A61,SevkAdetleri!$E:$E,"ARALIK")</f>
        <v>0</v>
      </c>
    </row>
    <row r="62" spans="1:18">
      <c r="A62" s="75" t="str">
        <f>Tablo1769[[#This Row],[YM KODU]]</f>
        <v>YM-050-T</v>
      </c>
      <c r="B62" s="118" t="str">
        <f>VLOOKUP(Tablo810[[#This Row],[ ÜRÜN KODU]],Tablo1769[#All],2,0)</f>
        <v>DAMAK EMZİK GÖVDE</v>
      </c>
      <c r="C62" s="117">
        <f>SUMIF(Tablo8[Sütun1],Tablo810[[#This Row],[ ÜRÜN KODU]],Tablo8[SEVK ADEDİ])-Tablo810[[#This Row],[GERİ İADE ÜRÜN]]</f>
        <v>0</v>
      </c>
      <c r="D62" s="117">
        <f>SUMIF(Tablo5[ÜRÜN KODU],Tablo810[[#This Row],[ ÜRÜN KODU]],Tablo5[TOPLAM BASKI ADEDİ])</f>
        <v>0</v>
      </c>
      <c r="E62" s="117"/>
      <c r="F62" s="117">
        <f>(D62-C62)+E62</f>
        <v>0</v>
      </c>
      <c r="G62" s="117">
        <f>SUMIFS(SevkAdetleri!$D:$D,SevkAdetleri!$A:$A,A62,SevkAdetleri!$E:$E,"OCAK")</f>
        <v>0</v>
      </c>
      <c r="H62" s="117">
        <f>SUMIFS(SevkAdetleri!$D:$D,SevkAdetleri!$A:$A,A62,SevkAdetleri!$E:$E,"ŞUBAT")</f>
        <v>0</v>
      </c>
      <c r="I62" s="117">
        <f>SUMIFS(SevkAdetleri!$D:$D,SevkAdetleri!$A:$A,A62,SevkAdetleri!$E:$E,"MART")</f>
        <v>0</v>
      </c>
      <c r="J62" s="117">
        <f>SUMIFS(SevkAdetleri!$D:$D,SevkAdetleri!$A:$A,A62,SevkAdetleri!$E:$E,"NİSAN")</f>
        <v>0</v>
      </c>
      <c r="K62" s="117">
        <f>SUMIFS(SevkAdetleri!$D:$D,SevkAdetleri!$A:$A,A62,SevkAdetleri!$E:$E,"MAYIS")</f>
        <v>0</v>
      </c>
      <c r="L62" s="117">
        <f>SUMIFS(SevkAdetleri!$D:$D,SevkAdetleri!$A:$A,A62,SevkAdetleri!$E:$E,"HAZIRAN")</f>
        <v>0</v>
      </c>
      <c r="M62" s="117">
        <f>SUMIFS(SevkAdetleri!$D:$D,SevkAdetleri!$A:$A,A62,SevkAdetleri!$E:$E,"TEMMUZ")</f>
        <v>0</v>
      </c>
      <c r="N62" s="117">
        <f>SUMIFS(SevkAdetleri!$D:$D,SevkAdetleri!$A:$A,A62,SevkAdetleri!$E:$E,"AĞUSTOS")</f>
        <v>0</v>
      </c>
      <c r="O62" s="117">
        <f>SUMIFS(SevkAdetleri!$D:$D,SevkAdetleri!$A:$A,A62,SevkAdetleri!$E:$E,"EYLÜL")</f>
        <v>0</v>
      </c>
      <c r="P62" s="117">
        <f>SUMIFS(SevkAdetleri!$D:$D,SevkAdetleri!$A:$A,A62,SevkAdetleri!$E:$E,"EKİM")</f>
        <v>0</v>
      </c>
      <c r="Q62" s="117">
        <f>SUMIFS(SevkAdetleri!$D:$D,SevkAdetleri!$A:$A,A62,SevkAdetleri!$E:$E,"KASIM")</f>
        <v>0</v>
      </c>
      <c r="R62" s="117">
        <f>SUMIFS(SevkAdetleri!$D:$D,SevkAdetleri!$A:$A,A62,SevkAdetleri!$E:$E,"ARALIK")</f>
        <v>0</v>
      </c>
    </row>
    <row r="63" spans="1:18">
      <c r="A63" s="75" t="str">
        <f>Tablo1769[[#This Row],[YM KODU]]</f>
        <v>YM-050-BP</v>
      </c>
      <c r="B63" s="118" t="str">
        <f>VLOOKUP(Tablo810[[#This Row],[ ÜRÜN KODU]],Tablo1769[#All],2,0)</f>
        <v>DAMAK EMZİK GÖVDE</v>
      </c>
      <c r="C63" s="117">
        <f>SUMIF(Tablo8[Sütun1],Tablo810[[#This Row],[ ÜRÜN KODU]],Tablo8[SEVK ADEDİ])-Tablo810[[#This Row],[GERİ İADE ÜRÜN]]</f>
        <v>0</v>
      </c>
      <c r="D63" s="117">
        <f>SUMIF(Tablo5[ÜRÜN KODU],Tablo810[[#This Row],[ ÜRÜN KODU]],Tablo5[TOPLAM BASKI ADEDİ])</f>
        <v>0</v>
      </c>
      <c r="E63" s="117"/>
      <c r="F63" s="117">
        <f>(D63-C63)+E63</f>
        <v>0</v>
      </c>
      <c r="G63" s="117">
        <f>SUMIFS(SevkAdetleri!$D:$D,SevkAdetleri!$A:$A,A63,SevkAdetleri!$E:$E,"OCAK")</f>
        <v>0</v>
      </c>
      <c r="H63" s="117">
        <f>SUMIFS(SevkAdetleri!$D:$D,SevkAdetleri!$A:$A,A63,SevkAdetleri!$E:$E,"ŞUBAT")</f>
        <v>0</v>
      </c>
      <c r="I63" s="117">
        <f>SUMIFS(SevkAdetleri!$D:$D,SevkAdetleri!$A:$A,A63,SevkAdetleri!$E:$E,"MART")</f>
        <v>0</v>
      </c>
      <c r="J63" s="117">
        <f>SUMIFS(SevkAdetleri!$D:$D,SevkAdetleri!$A:$A,A63,SevkAdetleri!$E:$E,"NİSAN")</f>
        <v>0</v>
      </c>
      <c r="K63" s="117">
        <f>SUMIFS(SevkAdetleri!$D:$D,SevkAdetleri!$A:$A,A63,SevkAdetleri!$E:$E,"MAYIS")</f>
        <v>0</v>
      </c>
      <c r="L63" s="117">
        <f>SUMIFS(SevkAdetleri!$D:$D,SevkAdetleri!$A:$A,A63,SevkAdetleri!$E:$E,"HAZIRAN")</f>
        <v>0</v>
      </c>
      <c r="M63" s="117">
        <f>SUMIFS(SevkAdetleri!$D:$D,SevkAdetleri!$A:$A,A63,SevkAdetleri!$E:$E,"TEMMUZ")</f>
        <v>0</v>
      </c>
      <c r="N63" s="117">
        <f>SUMIFS(SevkAdetleri!$D:$D,SevkAdetleri!$A:$A,A63,SevkAdetleri!$E:$E,"AĞUSTOS")</f>
        <v>0</v>
      </c>
      <c r="O63" s="117">
        <f>SUMIFS(SevkAdetleri!$D:$D,SevkAdetleri!$A:$A,A63,SevkAdetleri!$E:$E,"EYLÜL")</f>
        <v>0</v>
      </c>
      <c r="P63" s="117">
        <f>SUMIFS(SevkAdetleri!$D:$D,SevkAdetleri!$A:$A,A63,SevkAdetleri!$E:$E,"EKİM")</f>
        <v>0</v>
      </c>
      <c r="Q63" s="117">
        <f>SUMIFS(SevkAdetleri!$D:$D,SevkAdetleri!$A:$A,A63,SevkAdetleri!$E:$E,"KASIM")</f>
        <v>0</v>
      </c>
      <c r="R63" s="117">
        <f>SUMIFS(SevkAdetleri!$D:$D,SevkAdetleri!$A:$A,A63,SevkAdetleri!$E:$E,"ARALIK")</f>
        <v>0</v>
      </c>
    </row>
    <row r="64" spans="1:18">
      <c r="A64" s="75" t="str">
        <f>Tablo1769[[#This Row],[YM KODU]]</f>
        <v>YM-050-TS</v>
      </c>
      <c r="B64" s="118" t="str">
        <f>VLOOKUP(Tablo810[[#This Row],[ ÜRÜN KODU]],Tablo1769[#All],2,0)</f>
        <v>DAMAK EMZİK GÖVDE</v>
      </c>
      <c r="C64" s="117">
        <f>SUMIF(Tablo8[Sütun1],Tablo810[[#This Row],[ ÜRÜN KODU]],Tablo8[SEVK ADEDİ])-Tablo810[[#This Row],[GERİ İADE ÜRÜN]]</f>
        <v>0</v>
      </c>
      <c r="D64" s="117">
        <f>SUMIF(Tablo5[ÜRÜN KODU],Tablo810[[#This Row],[ ÜRÜN KODU]],Tablo5[TOPLAM BASKI ADEDİ])</f>
        <v>0</v>
      </c>
      <c r="E64" s="117"/>
      <c r="F64" s="117">
        <f>(D64-C64)+E64</f>
        <v>0</v>
      </c>
      <c r="G64" s="117">
        <f>SUMIFS(SevkAdetleri!$D:$D,SevkAdetleri!$A:$A,A64,SevkAdetleri!$E:$E,"OCAK")</f>
        <v>0</v>
      </c>
      <c r="H64" s="117">
        <f>SUMIFS(SevkAdetleri!$D:$D,SevkAdetleri!$A:$A,A64,SevkAdetleri!$E:$E,"ŞUBAT")</f>
        <v>0</v>
      </c>
      <c r="I64" s="117">
        <f>SUMIFS(SevkAdetleri!$D:$D,SevkAdetleri!$A:$A,A64,SevkAdetleri!$E:$E,"MART")</f>
        <v>0</v>
      </c>
      <c r="J64" s="117">
        <f>SUMIFS(SevkAdetleri!$D:$D,SevkAdetleri!$A:$A,A64,SevkAdetleri!$E:$E,"NİSAN")</f>
        <v>0</v>
      </c>
      <c r="K64" s="117">
        <f>SUMIFS(SevkAdetleri!$D:$D,SevkAdetleri!$A:$A,A64,SevkAdetleri!$E:$E,"MAYIS")</f>
        <v>0</v>
      </c>
      <c r="L64" s="117">
        <f>SUMIFS(SevkAdetleri!$D:$D,SevkAdetleri!$A:$A,A64,SevkAdetleri!$E:$E,"HAZIRAN")</f>
        <v>0</v>
      </c>
      <c r="M64" s="117">
        <f>SUMIFS(SevkAdetleri!$D:$D,SevkAdetleri!$A:$A,A64,SevkAdetleri!$E:$E,"TEMMUZ")</f>
        <v>0</v>
      </c>
      <c r="N64" s="117">
        <f>SUMIFS(SevkAdetleri!$D:$D,SevkAdetleri!$A:$A,A64,SevkAdetleri!$E:$E,"AĞUSTOS")</f>
        <v>0</v>
      </c>
      <c r="O64" s="117">
        <f>SUMIFS(SevkAdetleri!$D:$D,SevkAdetleri!$A:$A,A64,SevkAdetleri!$E:$E,"EYLÜL")</f>
        <v>0</v>
      </c>
      <c r="P64" s="117">
        <f>SUMIFS(SevkAdetleri!$D:$D,SevkAdetleri!$A:$A,A64,SevkAdetleri!$E:$E,"EKİM")</f>
        <v>0</v>
      </c>
      <c r="Q64" s="117">
        <f>SUMIFS(SevkAdetleri!$D:$D,SevkAdetleri!$A:$A,A64,SevkAdetleri!$E:$E,"KASIM")</f>
        <v>0</v>
      </c>
      <c r="R64" s="117">
        <f>SUMIFS(SevkAdetleri!$D:$D,SevkAdetleri!$A:$A,A64,SevkAdetleri!$E:$E,"ARALIK")</f>
        <v>0</v>
      </c>
    </row>
    <row r="65" spans="1:18">
      <c r="A65" s="75" t="str">
        <f>Tablo1769[[#This Row],[YM KODU]]</f>
        <v>YM-050-TP</v>
      </c>
      <c r="B65" s="118" t="str">
        <f>VLOOKUP(Tablo810[[#This Row],[ ÜRÜN KODU]],Tablo1769[#All],2,0)</f>
        <v>DAMAK EMZİK GÖVDE</v>
      </c>
      <c r="C65" s="117">
        <f>SUMIF(Tablo8[Sütun1],Tablo810[[#This Row],[ ÜRÜN KODU]],Tablo8[SEVK ADEDİ])-Tablo810[[#This Row],[GERİ İADE ÜRÜN]]</f>
        <v>0</v>
      </c>
      <c r="D65" s="117">
        <f>SUMIF(Tablo5[ÜRÜN KODU],Tablo810[[#This Row],[ ÜRÜN KODU]],Tablo5[TOPLAM BASKI ADEDİ])</f>
        <v>0</v>
      </c>
      <c r="E65" s="117"/>
      <c r="F65" s="117">
        <f>(D65-C65)+E65</f>
        <v>0</v>
      </c>
      <c r="G65" s="117">
        <f>SUMIFS(SevkAdetleri!$D:$D,SevkAdetleri!$A:$A,A65,SevkAdetleri!$E:$E,"OCAK")</f>
        <v>0</v>
      </c>
      <c r="H65" s="117">
        <f>SUMIFS(SevkAdetleri!$D:$D,SevkAdetleri!$A:$A,A65,SevkAdetleri!$E:$E,"ŞUBAT")</f>
        <v>0</v>
      </c>
      <c r="I65" s="117">
        <f>SUMIFS(SevkAdetleri!$D:$D,SevkAdetleri!$A:$A,A65,SevkAdetleri!$E:$E,"MART")</f>
        <v>0</v>
      </c>
      <c r="J65" s="117">
        <f>SUMIFS(SevkAdetleri!$D:$D,SevkAdetleri!$A:$A,A65,SevkAdetleri!$E:$E,"NİSAN")</f>
        <v>0</v>
      </c>
      <c r="K65" s="117">
        <f>SUMIFS(SevkAdetleri!$D:$D,SevkAdetleri!$A:$A,A65,SevkAdetleri!$E:$E,"MAYIS")</f>
        <v>0</v>
      </c>
      <c r="L65" s="117">
        <f>SUMIFS(SevkAdetleri!$D:$D,SevkAdetleri!$A:$A,A65,SevkAdetleri!$E:$E,"HAZIRAN")</f>
        <v>0</v>
      </c>
      <c r="M65" s="117">
        <f>SUMIFS(SevkAdetleri!$D:$D,SevkAdetleri!$A:$A,A65,SevkAdetleri!$E:$E,"TEMMUZ")</f>
        <v>0</v>
      </c>
      <c r="N65" s="117">
        <f>SUMIFS(SevkAdetleri!$D:$D,SevkAdetleri!$A:$A,A65,SevkAdetleri!$E:$E,"AĞUSTOS")</f>
        <v>0</v>
      </c>
      <c r="O65" s="117">
        <f>SUMIFS(SevkAdetleri!$D:$D,SevkAdetleri!$A:$A,A65,SevkAdetleri!$E:$E,"EYLÜL")</f>
        <v>0</v>
      </c>
      <c r="P65" s="117">
        <f>SUMIFS(SevkAdetleri!$D:$D,SevkAdetleri!$A:$A,A65,SevkAdetleri!$E:$E,"EKİM")</f>
        <v>0</v>
      </c>
      <c r="Q65" s="117">
        <f>SUMIFS(SevkAdetleri!$D:$D,SevkAdetleri!$A:$A,A65,SevkAdetleri!$E:$E,"KASIM")</f>
        <v>0</v>
      </c>
      <c r="R65" s="117">
        <f>SUMIFS(SevkAdetleri!$D:$D,SevkAdetleri!$A:$A,A65,SevkAdetleri!$E:$E,"ARALIK")</f>
        <v>0</v>
      </c>
    </row>
    <row r="66" spans="1:18">
      <c r="A66" s="75" t="str">
        <f>Tablo1769[[#This Row],[YM KODU]]</f>
        <v>YM-050-TM</v>
      </c>
      <c r="B66" s="118" t="str">
        <f>VLOOKUP(Tablo810[[#This Row],[ ÜRÜN KODU]],Tablo1769[#All],2,0)</f>
        <v>DAMAK EMZİK GÖVDE</v>
      </c>
      <c r="C66" s="117">
        <f>SUMIF(Tablo8[Sütun1],Tablo810[[#This Row],[ ÜRÜN KODU]],Tablo8[SEVK ADEDİ])-Tablo810[[#This Row],[GERİ İADE ÜRÜN]]</f>
        <v>0</v>
      </c>
      <c r="D66" s="117">
        <f>SUMIF(Tablo5[ÜRÜN KODU],Tablo810[[#This Row],[ ÜRÜN KODU]],Tablo5[TOPLAM BASKI ADEDİ])</f>
        <v>0</v>
      </c>
      <c r="E66" s="117"/>
      <c r="F66" s="117">
        <f>(D66-C66)+E66</f>
        <v>0</v>
      </c>
      <c r="G66" s="117">
        <f>SUMIFS(SevkAdetleri!$D:$D,SevkAdetleri!$A:$A,A66,SevkAdetleri!$E:$E,"OCAK")</f>
        <v>0</v>
      </c>
      <c r="H66" s="117">
        <f>SUMIFS(SevkAdetleri!$D:$D,SevkAdetleri!$A:$A,A66,SevkAdetleri!$E:$E,"ŞUBAT")</f>
        <v>0</v>
      </c>
      <c r="I66" s="117">
        <f>SUMIFS(SevkAdetleri!$D:$D,SevkAdetleri!$A:$A,A66,SevkAdetleri!$E:$E,"MART")</f>
        <v>0</v>
      </c>
      <c r="J66" s="117">
        <f>SUMIFS(SevkAdetleri!$D:$D,SevkAdetleri!$A:$A,A66,SevkAdetleri!$E:$E,"NİSAN")</f>
        <v>0</v>
      </c>
      <c r="K66" s="117">
        <f>SUMIFS(SevkAdetleri!$D:$D,SevkAdetleri!$A:$A,A66,SevkAdetleri!$E:$E,"MAYIS")</f>
        <v>0</v>
      </c>
      <c r="L66" s="117">
        <f>SUMIFS(SevkAdetleri!$D:$D,SevkAdetleri!$A:$A,A66,SevkAdetleri!$E:$E,"HAZIRAN")</f>
        <v>0</v>
      </c>
      <c r="M66" s="117">
        <f>SUMIFS(SevkAdetleri!$D:$D,SevkAdetleri!$A:$A,A66,SevkAdetleri!$E:$E,"TEMMUZ")</f>
        <v>0</v>
      </c>
      <c r="N66" s="117">
        <f>SUMIFS(SevkAdetleri!$D:$D,SevkAdetleri!$A:$A,A66,SevkAdetleri!$E:$E,"AĞUSTOS")</f>
        <v>0</v>
      </c>
      <c r="O66" s="117">
        <f>SUMIFS(SevkAdetleri!$D:$D,SevkAdetleri!$A:$A,A66,SevkAdetleri!$E:$E,"EYLÜL")</f>
        <v>0</v>
      </c>
      <c r="P66" s="117">
        <f>SUMIFS(SevkAdetleri!$D:$D,SevkAdetleri!$A:$A,A66,SevkAdetleri!$E:$E,"EKİM")</f>
        <v>0</v>
      </c>
      <c r="Q66" s="117">
        <f>SUMIFS(SevkAdetleri!$D:$D,SevkAdetleri!$A:$A,A66,SevkAdetleri!$E:$E,"KASIM")</f>
        <v>0</v>
      </c>
      <c r="R66" s="117">
        <f>SUMIFS(SevkAdetleri!$D:$D,SevkAdetleri!$A:$A,A66,SevkAdetleri!$E:$E,"ARALIK")</f>
        <v>0</v>
      </c>
    </row>
    <row r="67" spans="1:18">
      <c r="A67" s="75" t="str">
        <f>Tablo1769[[#This Row],[YM KODU]]</f>
        <v>YM-050-TK</v>
      </c>
      <c r="B67" s="118" t="str">
        <f>VLOOKUP(Tablo810[[#This Row],[ ÜRÜN KODU]],Tablo1769[#All],2,0)</f>
        <v>DAMAK EMZİK GÖVDE</v>
      </c>
      <c r="C67" s="117">
        <f>SUMIF(Tablo8[Sütun1],Tablo810[[#This Row],[ ÜRÜN KODU]],Tablo8[SEVK ADEDİ])-Tablo810[[#This Row],[GERİ İADE ÜRÜN]]</f>
        <v>0</v>
      </c>
      <c r="D67" s="117">
        <f>SUMIF(Tablo5[ÜRÜN KODU],Tablo810[[#This Row],[ ÜRÜN KODU]],Tablo5[TOPLAM BASKI ADEDİ])</f>
        <v>0</v>
      </c>
      <c r="E67" s="117"/>
      <c r="F67" s="117">
        <f>(D67-C67)+E67</f>
        <v>0</v>
      </c>
      <c r="G67" s="117">
        <f>SUMIFS(SevkAdetleri!$D:$D,SevkAdetleri!$A:$A,A67,SevkAdetleri!$E:$E,"OCAK")</f>
        <v>0</v>
      </c>
      <c r="H67" s="117">
        <f>SUMIFS(SevkAdetleri!$D:$D,SevkAdetleri!$A:$A,A67,SevkAdetleri!$E:$E,"ŞUBAT")</f>
        <v>0</v>
      </c>
      <c r="I67" s="117">
        <f>SUMIFS(SevkAdetleri!$D:$D,SevkAdetleri!$A:$A,A67,SevkAdetleri!$E:$E,"MART")</f>
        <v>0</v>
      </c>
      <c r="J67" s="117">
        <f>SUMIFS(SevkAdetleri!$D:$D,SevkAdetleri!$A:$A,A67,SevkAdetleri!$E:$E,"NİSAN")</f>
        <v>0</v>
      </c>
      <c r="K67" s="117">
        <f>SUMIFS(SevkAdetleri!$D:$D,SevkAdetleri!$A:$A,A67,SevkAdetleri!$E:$E,"MAYIS")</f>
        <v>0</v>
      </c>
      <c r="L67" s="117">
        <f>SUMIFS(SevkAdetleri!$D:$D,SevkAdetleri!$A:$A,A67,SevkAdetleri!$E:$E,"HAZIRAN")</f>
        <v>0</v>
      </c>
      <c r="M67" s="117">
        <f>SUMIFS(SevkAdetleri!$D:$D,SevkAdetleri!$A:$A,A67,SevkAdetleri!$E:$E,"TEMMUZ")</f>
        <v>0</v>
      </c>
      <c r="N67" s="117">
        <f>SUMIFS(SevkAdetleri!$D:$D,SevkAdetleri!$A:$A,A67,SevkAdetleri!$E:$E,"AĞUSTOS")</f>
        <v>0</v>
      </c>
      <c r="O67" s="117">
        <f>SUMIFS(SevkAdetleri!$D:$D,SevkAdetleri!$A:$A,A67,SevkAdetleri!$E:$E,"EYLÜL")</f>
        <v>0</v>
      </c>
      <c r="P67" s="117">
        <f>SUMIFS(SevkAdetleri!$D:$D,SevkAdetleri!$A:$A,A67,SevkAdetleri!$E:$E,"EKİM")</f>
        <v>0</v>
      </c>
      <c r="Q67" s="117">
        <f>SUMIFS(SevkAdetleri!$D:$D,SevkAdetleri!$A:$A,A67,SevkAdetleri!$E:$E,"KASIM")</f>
        <v>0</v>
      </c>
      <c r="R67" s="117">
        <f>SUMIFS(SevkAdetleri!$D:$D,SevkAdetleri!$A:$A,A67,SevkAdetleri!$E:$E,"ARALIK")</f>
        <v>0</v>
      </c>
    </row>
    <row r="68" spans="1:18">
      <c r="A68" s="75" t="str">
        <f>Tablo1769[[#This Row],[YM KODU]]</f>
        <v>YM-050-TV</v>
      </c>
      <c r="B68" s="118" t="str">
        <f>VLOOKUP(Tablo810[[#This Row],[ ÜRÜN KODU]],Tablo1769[#All],2,0)</f>
        <v>DAMAK EMZİK GÖVDE</v>
      </c>
      <c r="C68" s="117">
        <f>SUMIF(Tablo8[Sütun1],Tablo810[[#This Row],[ ÜRÜN KODU]],Tablo8[SEVK ADEDİ])-Tablo810[[#This Row],[GERİ İADE ÜRÜN]]</f>
        <v>0</v>
      </c>
      <c r="D68" s="117">
        <f>SUMIF(Tablo5[ÜRÜN KODU],Tablo810[[#This Row],[ ÜRÜN KODU]],Tablo5[TOPLAM BASKI ADEDİ])</f>
        <v>0</v>
      </c>
      <c r="E68" s="117"/>
      <c r="F68" s="117">
        <f>(D68-C68)+E68</f>
        <v>0</v>
      </c>
      <c r="G68" s="117">
        <f>SUMIFS(SevkAdetleri!$D:$D,SevkAdetleri!$A:$A,A68,SevkAdetleri!$E:$E,"OCAK")</f>
        <v>0</v>
      </c>
      <c r="H68" s="117">
        <f>SUMIFS(SevkAdetleri!$D:$D,SevkAdetleri!$A:$A,A68,SevkAdetleri!$E:$E,"ŞUBAT")</f>
        <v>0</v>
      </c>
      <c r="I68" s="117">
        <f>SUMIFS(SevkAdetleri!$D:$D,SevkAdetleri!$A:$A,A68,SevkAdetleri!$E:$E,"MART")</f>
        <v>0</v>
      </c>
      <c r="J68" s="117">
        <f>SUMIFS(SevkAdetleri!$D:$D,SevkAdetleri!$A:$A,A68,SevkAdetleri!$E:$E,"NİSAN")</f>
        <v>0</v>
      </c>
      <c r="K68" s="117">
        <f>SUMIFS(SevkAdetleri!$D:$D,SevkAdetleri!$A:$A,A68,SevkAdetleri!$E:$E,"MAYIS")</f>
        <v>0</v>
      </c>
      <c r="L68" s="117">
        <f>SUMIFS(SevkAdetleri!$D:$D,SevkAdetleri!$A:$A,A68,SevkAdetleri!$E:$E,"HAZIRAN")</f>
        <v>0</v>
      </c>
      <c r="M68" s="117">
        <f>SUMIFS(SevkAdetleri!$D:$D,SevkAdetleri!$A:$A,A68,SevkAdetleri!$E:$E,"TEMMUZ")</f>
        <v>0</v>
      </c>
      <c r="N68" s="117">
        <f>SUMIFS(SevkAdetleri!$D:$D,SevkAdetleri!$A:$A,A68,SevkAdetleri!$E:$E,"AĞUSTOS")</f>
        <v>0</v>
      </c>
      <c r="O68" s="117">
        <f>SUMIFS(SevkAdetleri!$D:$D,SevkAdetleri!$A:$A,A68,SevkAdetleri!$E:$E,"EYLÜL")</f>
        <v>0</v>
      </c>
      <c r="P68" s="117">
        <f>SUMIFS(SevkAdetleri!$D:$D,SevkAdetleri!$A:$A,A68,SevkAdetleri!$E:$E,"EKİM")</f>
        <v>0</v>
      </c>
      <c r="Q68" s="117">
        <f>SUMIFS(SevkAdetleri!$D:$D,SevkAdetleri!$A:$A,A68,SevkAdetleri!$E:$E,"KASIM")</f>
        <v>0</v>
      </c>
      <c r="R68" s="117">
        <f>SUMIFS(SevkAdetleri!$D:$D,SevkAdetleri!$A:$A,A68,SevkAdetleri!$E:$E,"ARALIK")</f>
        <v>0</v>
      </c>
    </row>
    <row r="69" spans="1:18">
      <c r="A69" s="75" t="str">
        <f>Tablo1769[[#This Row],[YM KODU]]</f>
        <v>YM-050-TY</v>
      </c>
      <c r="B69" s="118" t="str">
        <f>VLOOKUP(Tablo810[[#This Row],[ ÜRÜN KODU]],Tablo1769[#All],2,0)</f>
        <v>DAMAK EMZİK GÖVDE</v>
      </c>
      <c r="C69" s="117">
        <f>SUMIF(Tablo8[Sütun1],Tablo810[[#This Row],[ ÜRÜN KODU]],Tablo8[SEVK ADEDİ])-Tablo810[[#This Row],[GERİ İADE ÜRÜN]]</f>
        <v>0</v>
      </c>
      <c r="D69" s="117">
        <f>SUMIF(Tablo5[ÜRÜN KODU],Tablo810[[#This Row],[ ÜRÜN KODU]],Tablo5[TOPLAM BASKI ADEDİ])</f>
        <v>0</v>
      </c>
      <c r="E69" s="117"/>
      <c r="F69" s="117">
        <f>(D69-C69)+E69</f>
        <v>0</v>
      </c>
      <c r="G69" s="117">
        <f>SUMIFS(SevkAdetleri!$D:$D,SevkAdetleri!$A:$A,A69,SevkAdetleri!$E:$E,"OCAK")</f>
        <v>0</v>
      </c>
      <c r="H69" s="117">
        <f>SUMIFS(SevkAdetleri!$D:$D,SevkAdetleri!$A:$A,A69,SevkAdetleri!$E:$E,"ŞUBAT")</f>
        <v>0</v>
      </c>
      <c r="I69" s="117">
        <f>SUMIFS(SevkAdetleri!$D:$D,SevkAdetleri!$A:$A,A69,SevkAdetleri!$E:$E,"MART")</f>
        <v>0</v>
      </c>
      <c r="J69" s="117">
        <f>SUMIFS(SevkAdetleri!$D:$D,SevkAdetleri!$A:$A,A69,SevkAdetleri!$E:$E,"NİSAN")</f>
        <v>0</v>
      </c>
      <c r="K69" s="117">
        <f>SUMIFS(SevkAdetleri!$D:$D,SevkAdetleri!$A:$A,A69,SevkAdetleri!$E:$E,"MAYIS")</f>
        <v>0</v>
      </c>
      <c r="L69" s="117">
        <f>SUMIFS(SevkAdetleri!$D:$D,SevkAdetleri!$A:$A,A69,SevkAdetleri!$E:$E,"HAZIRAN")</f>
        <v>0</v>
      </c>
      <c r="M69" s="117">
        <f>SUMIFS(SevkAdetleri!$D:$D,SevkAdetleri!$A:$A,A69,SevkAdetleri!$E:$E,"TEMMUZ")</f>
        <v>0</v>
      </c>
      <c r="N69" s="117">
        <f>SUMIFS(SevkAdetleri!$D:$D,SevkAdetleri!$A:$A,A69,SevkAdetleri!$E:$E,"AĞUSTOS")</f>
        <v>0</v>
      </c>
      <c r="O69" s="117">
        <f>SUMIFS(SevkAdetleri!$D:$D,SevkAdetleri!$A:$A,A69,SevkAdetleri!$E:$E,"EYLÜL")</f>
        <v>0</v>
      </c>
      <c r="P69" s="117">
        <f>SUMIFS(SevkAdetleri!$D:$D,SevkAdetleri!$A:$A,A69,SevkAdetleri!$E:$E,"EKİM")</f>
        <v>0</v>
      </c>
      <c r="Q69" s="117">
        <f>SUMIFS(SevkAdetleri!$D:$D,SevkAdetleri!$A:$A,A69,SevkAdetleri!$E:$E,"KASIM")</f>
        <v>0</v>
      </c>
      <c r="R69" s="117">
        <f>SUMIFS(SevkAdetleri!$D:$D,SevkAdetleri!$A:$A,A69,SevkAdetleri!$E:$E,"ARALIK")</f>
        <v>0</v>
      </c>
    </row>
    <row r="70" spans="1:18">
      <c r="A70" s="75" t="str">
        <f>Tablo1769[[#This Row],[YM KODU]]</f>
        <v>YM-050-V</v>
      </c>
      <c r="B70" s="118" t="str">
        <f>VLOOKUP(Tablo810[[#This Row],[ ÜRÜN KODU]],Tablo1769[#All],2,0)</f>
        <v>DAMAK EMZİK UYKU GÖVDE</v>
      </c>
      <c r="C70" s="117">
        <f>SUMIF(Tablo8[Sütun1],Tablo810[[#This Row],[ ÜRÜN KODU]],Tablo8[SEVK ADEDİ])-Tablo810[[#This Row],[GERİ İADE ÜRÜN]]</f>
        <v>0</v>
      </c>
      <c r="D70" s="117">
        <f>SUMIF(Tablo5[ÜRÜN KODU],Tablo810[[#This Row],[ ÜRÜN KODU]],Tablo5[TOPLAM BASKI ADEDİ])</f>
        <v>0</v>
      </c>
      <c r="E70" s="117"/>
      <c r="F70" s="117">
        <f>(D70-C70)+E70</f>
        <v>0</v>
      </c>
      <c r="G70" s="117">
        <f>SUMIFS(SevkAdetleri!$D:$D,SevkAdetleri!$A:$A,A70,SevkAdetleri!$E:$E,"OCAK")</f>
        <v>0</v>
      </c>
      <c r="H70" s="117">
        <f>SUMIFS(SevkAdetleri!$D:$D,SevkAdetleri!$A:$A,A70,SevkAdetleri!$E:$E,"ŞUBAT")</f>
        <v>0</v>
      </c>
      <c r="I70" s="117">
        <f>SUMIFS(SevkAdetleri!$D:$D,SevkAdetleri!$A:$A,A70,SevkAdetleri!$E:$E,"MART")</f>
        <v>0</v>
      </c>
      <c r="J70" s="117">
        <f>SUMIFS(SevkAdetleri!$D:$D,SevkAdetleri!$A:$A,A70,SevkAdetleri!$E:$E,"NİSAN")</f>
        <v>0</v>
      </c>
      <c r="K70" s="117">
        <f>SUMIFS(SevkAdetleri!$D:$D,SevkAdetleri!$A:$A,A70,SevkAdetleri!$E:$E,"MAYIS")</f>
        <v>0</v>
      </c>
      <c r="L70" s="117">
        <f>SUMIFS(SevkAdetleri!$D:$D,SevkAdetleri!$A:$A,A70,SevkAdetleri!$E:$E,"HAZIRAN")</f>
        <v>0</v>
      </c>
      <c r="M70" s="117">
        <f>SUMIFS(SevkAdetleri!$D:$D,SevkAdetleri!$A:$A,A70,SevkAdetleri!$E:$E,"TEMMUZ")</f>
        <v>0</v>
      </c>
      <c r="N70" s="117">
        <f>SUMIFS(SevkAdetleri!$D:$D,SevkAdetleri!$A:$A,A70,SevkAdetleri!$E:$E,"AĞUSTOS")</f>
        <v>0</v>
      </c>
      <c r="O70" s="117">
        <f>SUMIFS(SevkAdetleri!$D:$D,SevkAdetleri!$A:$A,A70,SevkAdetleri!$E:$E,"EYLÜL")</f>
        <v>0</v>
      </c>
      <c r="P70" s="117">
        <f>SUMIFS(SevkAdetleri!$D:$D,SevkAdetleri!$A:$A,A70,SevkAdetleri!$E:$E,"EKİM")</f>
        <v>0</v>
      </c>
      <c r="Q70" s="117">
        <f>SUMIFS(SevkAdetleri!$D:$D,SevkAdetleri!$A:$A,A70,SevkAdetleri!$E:$E,"KASIM")</f>
        <v>0</v>
      </c>
      <c r="R70" s="117">
        <f>SUMIFS(SevkAdetleri!$D:$D,SevkAdetleri!$A:$A,A70,SevkAdetleri!$E:$E,"ARALIK")</f>
        <v>0</v>
      </c>
    </row>
    <row r="71" spans="1:18">
      <c r="A71" s="75" t="str">
        <f>Tablo1769[[#This Row],[YM KODU]]</f>
        <v>YM-050-LC</v>
      </c>
      <c r="B71" s="118" t="str">
        <f>VLOOKUP(Tablo810[[#This Row],[ ÜRÜN KODU]],Tablo1769[#All],2,0)</f>
        <v>DAMAK EMZİK UYKU GÖVDE</v>
      </c>
      <c r="C71" s="117">
        <f>SUMIF(Tablo8[Sütun1],Tablo810[[#This Row],[ ÜRÜN KODU]],Tablo8[SEVK ADEDİ])-Tablo810[[#This Row],[GERİ İADE ÜRÜN]]</f>
        <v>0</v>
      </c>
      <c r="D71" s="117">
        <f>SUMIF(Tablo5[ÜRÜN KODU],Tablo810[[#This Row],[ ÜRÜN KODU]],Tablo5[TOPLAM BASKI ADEDİ])</f>
        <v>0</v>
      </c>
      <c r="E71" s="117"/>
      <c r="F71" s="117">
        <f>(D71-C71)+E71</f>
        <v>0</v>
      </c>
      <c r="G71" s="117">
        <f>SUMIFS(SevkAdetleri!$D:$D,SevkAdetleri!$A:$A,A71,SevkAdetleri!$E:$E,"OCAK")</f>
        <v>0</v>
      </c>
      <c r="H71" s="117">
        <f>SUMIFS(SevkAdetleri!$D:$D,SevkAdetleri!$A:$A,A71,SevkAdetleri!$E:$E,"ŞUBAT")</f>
        <v>0</v>
      </c>
      <c r="I71" s="117">
        <f>SUMIFS(SevkAdetleri!$D:$D,SevkAdetleri!$A:$A,A71,SevkAdetleri!$E:$E,"MART")</f>
        <v>0</v>
      </c>
      <c r="J71" s="117">
        <f>SUMIFS(SevkAdetleri!$D:$D,SevkAdetleri!$A:$A,A71,SevkAdetleri!$E:$E,"NİSAN")</f>
        <v>0</v>
      </c>
      <c r="K71" s="117">
        <f>SUMIFS(SevkAdetleri!$D:$D,SevkAdetleri!$A:$A,A71,SevkAdetleri!$E:$E,"MAYIS")</f>
        <v>0</v>
      </c>
      <c r="L71" s="117">
        <f>SUMIFS(SevkAdetleri!$D:$D,SevkAdetleri!$A:$A,A71,SevkAdetleri!$E:$E,"HAZIRAN")</f>
        <v>0</v>
      </c>
      <c r="M71" s="117">
        <f>SUMIFS(SevkAdetleri!$D:$D,SevkAdetleri!$A:$A,A71,SevkAdetleri!$E:$E,"TEMMUZ")</f>
        <v>0</v>
      </c>
      <c r="N71" s="117">
        <f>SUMIFS(SevkAdetleri!$D:$D,SevkAdetleri!$A:$A,A71,SevkAdetleri!$E:$E,"AĞUSTOS")</f>
        <v>0</v>
      </c>
      <c r="O71" s="117">
        <f>SUMIFS(SevkAdetleri!$D:$D,SevkAdetleri!$A:$A,A71,SevkAdetleri!$E:$E,"EYLÜL")</f>
        <v>0</v>
      </c>
      <c r="P71" s="117">
        <f>SUMIFS(SevkAdetleri!$D:$D,SevkAdetleri!$A:$A,A71,SevkAdetleri!$E:$E,"EKİM")</f>
        <v>0</v>
      </c>
      <c r="Q71" s="117">
        <f>SUMIFS(SevkAdetleri!$D:$D,SevkAdetleri!$A:$A,A71,SevkAdetleri!$E:$E,"KASIM")</f>
        <v>0</v>
      </c>
      <c r="R71" s="117">
        <f>SUMIFS(SevkAdetleri!$D:$D,SevkAdetleri!$A:$A,A71,SevkAdetleri!$E:$E,"ARALIK")</f>
        <v>0</v>
      </c>
    </row>
    <row r="72" spans="1:18">
      <c r="A72" s="75">
        <f>Tablo1769[[#This Row],[YM KODU]]</f>
        <v>0</v>
      </c>
      <c r="B72" s="118" t="e">
        <f>VLOOKUP(Tablo810[[#This Row],[ ÜRÜN KODU]],Tablo1769[#All],2,0)</f>
        <v>#N/A</v>
      </c>
      <c r="C72" s="117">
        <f>SUMIF(Tablo8[Sütun1],Tablo810[[#This Row],[ ÜRÜN KODU]],Tablo8[SEVK ADEDİ])-Tablo810[[#This Row],[GERİ İADE ÜRÜN]]</f>
        <v>0</v>
      </c>
      <c r="D72" s="117">
        <f>SUMIF(Tablo5[ÜRÜN KODU],Tablo810[[#This Row],[ ÜRÜN KODU]],Tablo5[TOPLAM BASKI ADEDİ])</f>
        <v>0</v>
      </c>
      <c r="E72" s="117"/>
      <c r="F72" s="117">
        <f>(D72-C72)+E72</f>
        <v>0</v>
      </c>
      <c r="G72" s="117">
        <f>SUMIFS(SevkAdetleri!$D:$D,SevkAdetleri!$A:$A,A72,SevkAdetleri!$E:$E,"OCAK")</f>
        <v>0</v>
      </c>
      <c r="H72" s="117">
        <f>SUMIFS(SevkAdetleri!$D:$D,SevkAdetleri!$A:$A,A72,SevkAdetleri!$E:$E,"ŞUBAT")</f>
        <v>0</v>
      </c>
      <c r="I72" s="117">
        <f>SUMIFS(SevkAdetleri!$D:$D,SevkAdetleri!$A:$A,A72,SevkAdetleri!$E:$E,"MART")</f>
        <v>0</v>
      </c>
      <c r="J72" s="117">
        <f>SUMIFS(SevkAdetleri!$D:$D,SevkAdetleri!$A:$A,A72,SevkAdetleri!$E:$E,"NİSAN")</f>
        <v>0</v>
      </c>
      <c r="K72" s="117">
        <f>SUMIFS(SevkAdetleri!$D:$D,SevkAdetleri!$A:$A,A72,SevkAdetleri!$E:$E,"MAYIS")</f>
        <v>0</v>
      </c>
      <c r="L72" s="117">
        <f>SUMIFS(SevkAdetleri!$D:$D,SevkAdetleri!$A:$A,A72,SevkAdetleri!$E:$E,"HAZIRAN")</f>
        <v>0</v>
      </c>
      <c r="M72" s="117">
        <f>SUMIFS(SevkAdetleri!$D:$D,SevkAdetleri!$A:$A,A72,SevkAdetleri!$E:$E,"TEMMUZ")</f>
        <v>0</v>
      </c>
      <c r="N72" s="117">
        <f>SUMIFS(SevkAdetleri!$D:$D,SevkAdetleri!$A:$A,A72,SevkAdetleri!$E:$E,"AĞUSTOS")</f>
        <v>0</v>
      </c>
      <c r="O72" s="117">
        <f>SUMIFS(SevkAdetleri!$D:$D,SevkAdetleri!$A:$A,A72,SevkAdetleri!$E:$E,"EYLÜL")</f>
        <v>0</v>
      </c>
      <c r="P72" s="117">
        <f>SUMIFS(SevkAdetleri!$D:$D,SevkAdetleri!$A:$A,A72,SevkAdetleri!$E:$E,"EKİM")</f>
        <v>0</v>
      </c>
      <c r="Q72" s="117">
        <f>SUMIFS(SevkAdetleri!$D:$D,SevkAdetleri!$A:$A,A72,SevkAdetleri!$E:$E,"KASIM")</f>
        <v>0</v>
      </c>
      <c r="R72" s="117">
        <f>SUMIFS(SevkAdetleri!$D:$D,SevkAdetleri!$A:$A,A72,SevkAdetleri!$E:$E,"ARALIK")</f>
        <v>0</v>
      </c>
    </row>
    <row r="73" spans="1:18">
      <c r="A73" s="75" t="str">
        <f>Tablo1769[[#This Row],[YM KODU]]</f>
        <v>YM-051-B</v>
      </c>
      <c r="B73" s="118" t="str">
        <f>VLOOKUP(Tablo810[[#This Row],[ ÜRÜN KODU]],Tablo1769[#All],2,0)</f>
        <v>KLASİK EMZİK GÖVDE</v>
      </c>
      <c r="C73" s="117">
        <f>SUMIF(Tablo8[Sütun1],Tablo810[[#This Row],[ ÜRÜN KODU]],Tablo8[SEVK ADEDİ])-Tablo810[[#This Row],[GERİ İADE ÜRÜN]]</f>
        <v>0</v>
      </c>
      <c r="D73" s="117">
        <f>SUMIF(Tablo5[ÜRÜN KODU],Tablo810[[#This Row],[ ÜRÜN KODU]],Tablo5[TOPLAM BASKI ADEDİ])</f>
        <v>0</v>
      </c>
      <c r="E73" s="117"/>
      <c r="F73" s="117">
        <f>(D73-C73)+E73</f>
        <v>0</v>
      </c>
      <c r="G73" s="118">
        <f>SUMIFS(SevkAdetleri!$D:$D,SevkAdetleri!$A:$A,A73,SevkAdetleri!$E:$E,"OCAK")</f>
        <v>0</v>
      </c>
      <c r="H73" s="117">
        <f>SUMIFS(SevkAdetleri!$D:$D,SevkAdetleri!$A:$A,A73,SevkAdetleri!$E:$E,"ŞUBAT")</f>
        <v>0</v>
      </c>
      <c r="I73" s="117">
        <f>SUMIFS(SevkAdetleri!$D:$D,SevkAdetleri!$A:$A,A73,SevkAdetleri!$E:$E,"MART")</f>
        <v>0</v>
      </c>
      <c r="J73" s="117">
        <f>SUMIFS(SevkAdetleri!$D:$D,SevkAdetleri!$A:$A,A73,SevkAdetleri!$E:$E,"NİSAN")</f>
        <v>0</v>
      </c>
      <c r="K73" s="117">
        <f>SUMIFS(SevkAdetleri!$D:$D,SevkAdetleri!$A:$A,A73,SevkAdetleri!$E:$E,"MAYIS")</f>
        <v>0</v>
      </c>
      <c r="L73" s="117">
        <f>SUMIFS(SevkAdetleri!$D:$D,SevkAdetleri!$A:$A,A73,SevkAdetleri!$E:$E,"HAZIRAN")</f>
        <v>0</v>
      </c>
      <c r="M73" s="117">
        <f>SUMIFS(SevkAdetleri!$D:$D,SevkAdetleri!$A:$A,A73,SevkAdetleri!$E:$E,"TEMMUZ")</f>
        <v>0</v>
      </c>
      <c r="N73" s="117">
        <f>SUMIFS(SevkAdetleri!$D:$D,SevkAdetleri!$A:$A,A73,SevkAdetleri!$E:$E,"AĞUSTOS")</f>
        <v>0</v>
      </c>
      <c r="O73" s="117">
        <f>SUMIFS(SevkAdetleri!$D:$D,SevkAdetleri!$A:$A,A73,SevkAdetleri!$E:$E,"EYLÜL")</f>
        <v>0</v>
      </c>
      <c r="P73" s="117">
        <f>SUMIFS(SevkAdetleri!$D:$D,SevkAdetleri!$A:$A,A73,SevkAdetleri!$E:$E,"EKİM")</f>
        <v>0</v>
      </c>
      <c r="Q73" s="117">
        <f>SUMIFS(SevkAdetleri!$D:$D,SevkAdetleri!$A:$A,A73,SevkAdetleri!$E:$E,"KASIM")</f>
        <v>0</v>
      </c>
      <c r="R73" s="117">
        <f>SUMIFS(SevkAdetleri!$D:$D,SevkAdetleri!$A:$A,A73,SevkAdetleri!$E:$E,"ARALIK")</f>
        <v>0</v>
      </c>
    </row>
    <row r="74" spans="1:18">
      <c r="A74" s="75" t="str">
        <f>Tablo1769[[#This Row],[YM KODU]]</f>
        <v>YM-051-K</v>
      </c>
      <c r="B74" s="118" t="str">
        <f>VLOOKUP(Tablo810[[#This Row],[ ÜRÜN KODU]],Tablo1769[#All],2,0)</f>
        <v>KLASİK EMZİK GÖVDE</v>
      </c>
      <c r="C74" s="117">
        <f>SUMIF(Tablo8[Sütun1],Tablo810[[#This Row],[ ÜRÜN KODU]],Tablo8[SEVK ADEDİ])-Tablo810[[#This Row],[GERİ İADE ÜRÜN]]</f>
        <v>0</v>
      </c>
      <c r="D74" s="117">
        <f>SUMIF(Tablo5[ÜRÜN KODU],Tablo810[[#This Row],[ ÜRÜN KODU]],Tablo5[TOPLAM BASKI ADEDİ])</f>
        <v>0</v>
      </c>
      <c r="E74" s="117"/>
      <c r="F74" s="117">
        <f>(D74-C74)+E74</f>
        <v>0</v>
      </c>
      <c r="G74" s="117">
        <f>SUMIFS(SevkAdetleri!$D:$D,SevkAdetleri!$A:$A,A74,SevkAdetleri!$E:$E,"OCAK")</f>
        <v>0</v>
      </c>
      <c r="H74" s="117">
        <f>SUMIFS(SevkAdetleri!$D:$D,SevkAdetleri!$A:$A,A74,SevkAdetleri!$E:$E,"ŞUBAT")</f>
        <v>0</v>
      </c>
      <c r="I74" s="117">
        <f>SUMIFS(SevkAdetleri!$D:$D,SevkAdetleri!$A:$A,A74,SevkAdetleri!$E:$E,"MART")</f>
        <v>0</v>
      </c>
      <c r="J74" s="117">
        <f>SUMIFS(SevkAdetleri!$D:$D,SevkAdetleri!$A:$A,A74,SevkAdetleri!$E:$E,"NİSAN")</f>
        <v>0</v>
      </c>
      <c r="K74" s="117">
        <f>SUMIFS(SevkAdetleri!$D:$D,SevkAdetleri!$A:$A,A74,SevkAdetleri!$E:$E,"MAYIS")</f>
        <v>0</v>
      </c>
      <c r="L74" s="117">
        <f>SUMIFS(SevkAdetleri!$D:$D,SevkAdetleri!$A:$A,A74,SevkAdetleri!$E:$E,"HAZIRAN")</f>
        <v>0</v>
      </c>
      <c r="M74" s="117">
        <f>SUMIFS(SevkAdetleri!$D:$D,SevkAdetleri!$A:$A,A74,SevkAdetleri!$E:$E,"TEMMUZ")</f>
        <v>0</v>
      </c>
      <c r="N74" s="117">
        <f>SUMIFS(SevkAdetleri!$D:$D,SevkAdetleri!$A:$A,A74,SevkAdetleri!$E:$E,"AĞUSTOS")</f>
        <v>0</v>
      </c>
      <c r="O74" s="117">
        <f>SUMIFS(SevkAdetleri!$D:$D,SevkAdetleri!$A:$A,A74,SevkAdetleri!$E:$E,"EYLÜL")</f>
        <v>0</v>
      </c>
      <c r="P74" s="117">
        <f>SUMIFS(SevkAdetleri!$D:$D,SevkAdetleri!$A:$A,A74,SevkAdetleri!$E:$E,"EKİM")</f>
        <v>0</v>
      </c>
      <c r="Q74" s="117">
        <f>SUMIFS(SevkAdetleri!$D:$D,SevkAdetleri!$A:$A,A74,SevkAdetleri!$E:$E,"KASIM")</f>
        <v>0</v>
      </c>
      <c r="R74" s="117">
        <f>SUMIFS(SevkAdetleri!$D:$D,SevkAdetleri!$A:$A,A74,SevkAdetleri!$E:$E,"ARALIK")</f>
        <v>0</v>
      </c>
    </row>
    <row r="75" spans="1:18">
      <c r="A75" s="75" t="str">
        <f>Tablo1769[[#This Row],[YM KODU]]</f>
        <v>YM-051-M</v>
      </c>
      <c r="B75" s="118" t="str">
        <f>VLOOKUP(Tablo810[[#This Row],[ ÜRÜN KODU]],Tablo1769[#All],2,0)</f>
        <v>KLASİK EMZİK GÖVDE</v>
      </c>
      <c r="C75" s="117">
        <f>SUMIF(Tablo8[Sütun1],Tablo810[[#This Row],[ ÜRÜN KODU]],Tablo8[SEVK ADEDİ])-Tablo810[[#This Row],[GERİ İADE ÜRÜN]]</f>
        <v>0</v>
      </c>
      <c r="D75" s="117">
        <f>SUMIF(Tablo5[ÜRÜN KODU],Tablo810[[#This Row],[ ÜRÜN KODU]],Tablo5[TOPLAM BASKI ADEDİ])</f>
        <v>0</v>
      </c>
      <c r="E75" s="117"/>
      <c r="F75" s="117">
        <f>(D75-C75)+E75</f>
        <v>0</v>
      </c>
      <c r="G75" s="117">
        <f>SUMIFS(SevkAdetleri!$D:$D,SevkAdetleri!$A:$A,A75,SevkAdetleri!$E:$E,"OCAK")</f>
        <v>0</v>
      </c>
      <c r="H75" s="117">
        <f>SUMIFS(SevkAdetleri!$D:$D,SevkAdetleri!$A:$A,A75,SevkAdetleri!$E:$E,"ŞUBAT")</f>
        <v>0</v>
      </c>
      <c r="I75" s="117">
        <f>SUMIFS(SevkAdetleri!$D:$D,SevkAdetleri!$A:$A,A75,SevkAdetleri!$E:$E,"MART")</f>
        <v>0</v>
      </c>
      <c r="J75" s="117">
        <f>SUMIFS(SevkAdetleri!$D:$D,SevkAdetleri!$A:$A,A75,SevkAdetleri!$E:$E,"NİSAN")</f>
        <v>0</v>
      </c>
      <c r="K75" s="117">
        <f>SUMIFS(SevkAdetleri!$D:$D,SevkAdetleri!$A:$A,A75,SevkAdetleri!$E:$E,"MAYIS")</f>
        <v>0</v>
      </c>
      <c r="L75" s="117">
        <f>SUMIFS(SevkAdetleri!$D:$D,SevkAdetleri!$A:$A,A75,SevkAdetleri!$E:$E,"HAZIRAN")</f>
        <v>0</v>
      </c>
      <c r="M75" s="117">
        <f>SUMIFS(SevkAdetleri!$D:$D,SevkAdetleri!$A:$A,A75,SevkAdetleri!$E:$E,"TEMMUZ")</f>
        <v>0</v>
      </c>
      <c r="N75" s="117">
        <f>SUMIFS(SevkAdetleri!$D:$D,SevkAdetleri!$A:$A,A75,SevkAdetleri!$E:$E,"AĞUSTOS")</f>
        <v>0</v>
      </c>
      <c r="O75" s="117">
        <f>SUMIFS(SevkAdetleri!$D:$D,SevkAdetleri!$A:$A,A75,SevkAdetleri!$E:$E,"EYLÜL")</f>
        <v>0</v>
      </c>
      <c r="P75" s="117">
        <f>SUMIFS(SevkAdetleri!$D:$D,SevkAdetleri!$A:$A,A75,SevkAdetleri!$E:$E,"EKİM")</f>
        <v>0</v>
      </c>
      <c r="Q75" s="117">
        <f>SUMIFS(SevkAdetleri!$D:$D,SevkAdetleri!$A:$A,A75,SevkAdetleri!$E:$E,"KASIM")</f>
        <v>0</v>
      </c>
      <c r="R75" s="117">
        <f>SUMIFS(SevkAdetleri!$D:$D,SevkAdetleri!$A:$A,A75,SevkAdetleri!$E:$E,"ARALIK")</f>
        <v>0</v>
      </c>
    </row>
    <row r="76" spans="1:18">
      <c r="A76" s="75" t="str">
        <f>Tablo1769[[#This Row],[YM KODU]]</f>
        <v>YM-051-P</v>
      </c>
      <c r="B76" s="118" t="str">
        <f>VLOOKUP(Tablo810[[#This Row],[ ÜRÜN KODU]],Tablo1769[#All],2,0)</f>
        <v>KLASİK EMZİK GÖVDE</v>
      </c>
      <c r="C76" s="117">
        <f>SUMIF(Tablo8[Sütun1],Tablo810[[#This Row],[ ÜRÜN KODU]],Tablo8[SEVK ADEDİ])-Tablo810[[#This Row],[GERİ İADE ÜRÜN]]</f>
        <v>0</v>
      </c>
      <c r="D76" s="117">
        <f>SUMIF(Tablo5[ÜRÜN KODU],Tablo810[[#This Row],[ ÜRÜN KODU]],Tablo5[TOPLAM BASKI ADEDİ])</f>
        <v>0</v>
      </c>
      <c r="E76" s="117"/>
      <c r="F76" s="117">
        <f>(D76-C76)+E76</f>
        <v>0</v>
      </c>
      <c r="G76" s="118">
        <f>SUMIFS(SevkAdetleri!$D:$D,SevkAdetleri!$A:$A,A76,SevkAdetleri!$E:$E,"OCAK")</f>
        <v>0</v>
      </c>
      <c r="H76" s="117">
        <f>SUMIFS(SevkAdetleri!$D:$D,SevkAdetleri!$A:$A,A76,SevkAdetleri!$E:$E,"ŞUBAT")</f>
        <v>0</v>
      </c>
      <c r="I76" s="117">
        <f>SUMIFS(SevkAdetleri!$D:$D,SevkAdetleri!$A:$A,A76,SevkAdetleri!$E:$E,"MART")</f>
        <v>0</v>
      </c>
      <c r="J76" s="117">
        <f>SUMIFS(SevkAdetleri!$D:$D,SevkAdetleri!$A:$A,A76,SevkAdetleri!$E:$E,"NİSAN")</f>
        <v>0</v>
      </c>
      <c r="K76" s="117">
        <f>SUMIFS(SevkAdetleri!$D:$D,SevkAdetleri!$A:$A,A76,SevkAdetleri!$E:$E,"MAYIS")</f>
        <v>0</v>
      </c>
      <c r="L76" s="117">
        <f>SUMIFS(SevkAdetleri!$D:$D,SevkAdetleri!$A:$A,A76,SevkAdetleri!$E:$E,"HAZIRAN")</f>
        <v>0</v>
      </c>
      <c r="M76" s="117">
        <f>SUMIFS(SevkAdetleri!$D:$D,SevkAdetleri!$A:$A,A76,SevkAdetleri!$E:$E,"TEMMUZ")</f>
        <v>0</v>
      </c>
      <c r="N76" s="117">
        <f>SUMIFS(SevkAdetleri!$D:$D,SevkAdetleri!$A:$A,A76,SevkAdetleri!$E:$E,"AĞUSTOS")</f>
        <v>0</v>
      </c>
      <c r="O76" s="117">
        <f>SUMIFS(SevkAdetleri!$D:$D,SevkAdetleri!$A:$A,A76,SevkAdetleri!$E:$E,"EYLÜL")</f>
        <v>0</v>
      </c>
      <c r="P76" s="117">
        <f>SUMIFS(SevkAdetleri!$D:$D,SevkAdetleri!$A:$A,A76,SevkAdetleri!$E:$E,"EKİM")</f>
        <v>0</v>
      </c>
      <c r="Q76" s="117">
        <f>SUMIFS(SevkAdetleri!$D:$D,SevkAdetleri!$A:$A,A76,SevkAdetleri!$E:$E,"KASIM")</f>
        <v>0</v>
      </c>
      <c r="R76" s="117">
        <f>SUMIFS(SevkAdetleri!$D:$D,SevkAdetleri!$A:$A,A76,SevkAdetleri!$E:$E,"ARALIK")</f>
        <v>0</v>
      </c>
    </row>
    <row r="77" spans="1:18">
      <c r="A77" s="75" t="str">
        <f>Tablo1769[[#This Row],[YM KODU]]</f>
        <v>YM-051-L</v>
      </c>
      <c r="B77" s="118" t="str">
        <f>VLOOKUP(Tablo810[[#This Row],[ ÜRÜN KODU]],Tablo1769[#All],2,0)</f>
        <v>KLASİK EMZİK GÖVDE</v>
      </c>
      <c r="C77" s="117">
        <f>SUMIF(Tablo8[Sütun1],Tablo810[[#This Row],[ ÜRÜN KODU]],Tablo8[SEVK ADEDİ])-Tablo810[[#This Row],[GERİ İADE ÜRÜN]]</f>
        <v>0</v>
      </c>
      <c r="D77" s="117">
        <f>SUMIF(Tablo5[ÜRÜN KODU],Tablo810[[#This Row],[ ÜRÜN KODU]],Tablo5[TOPLAM BASKI ADEDİ])</f>
        <v>0</v>
      </c>
      <c r="E77" s="117"/>
      <c r="F77" s="117">
        <f>(D77-C77)+E77</f>
        <v>0</v>
      </c>
      <c r="G77" s="117">
        <f>SUMIFS(SevkAdetleri!$D:$D,SevkAdetleri!$A:$A,A77,SevkAdetleri!$E:$E,"OCAK")</f>
        <v>0</v>
      </c>
      <c r="H77" s="117">
        <f>SUMIFS(SevkAdetleri!$D:$D,SevkAdetleri!$A:$A,A77,SevkAdetleri!$E:$E,"ŞUBAT")</f>
        <v>0</v>
      </c>
      <c r="I77" s="117">
        <f>SUMIFS(SevkAdetleri!$D:$D,SevkAdetleri!$A:$A,A77,SevkAdetleri!$E:$E,"MART")</f>
        <v>0</v>
      </c>
      <c r="J77" s="117">
        <f>SUMIFS(SevkAdetleri!$D:$D,SevkAdetleri!$A:$A,A77,SevkAdetleri!$E:$E,"NİSAN")</f>
        <v>0</v>
      </c>
      <c r="K77" s="117">
        <f>SUMIFS(SevkAdetleri!$D:$D,SevkAdetleri!$A:$A,A77,SevkAdetleri!$E:$E,"MAYIS")</f>
        <v>0</v>
      </c>
      <c r="L77" s="117">
        <f>SUMIFS(SevkAdetleri!$D:$D,SevkAdetleri!$A:$A,A77,SevkAdetleri!$E:$E,"HAZIRAN")</f>
        <v>0</v>
      </c>
      <c r="M77" s="117">
        <f>SUMIFS(SevkAdetleri!$D:$D,SevkAdetleri!$A:$A,A77,SevkAdetleri!$E:$E,"TEMMUZ")</f>
        <v>0</v>
      </c>
      <c r="N77" s="117">
        <f>SUMIFS(SevkAdetleri!$D:$D,SevkAdetleri!$A:$A,A77,SevkAdetleri!$E:$E,"AĞUSTOS")</f>
        <v>0</v>
      </c>
      <c r="O77" s="117">
        <f>SUMIFS(SevkAdetleri!$D:$D,SevkAdetleri!$A:$A,A77,SevkAdetleri!$E:$E,"EYLÜL")</f>
        <v>0</v>
      </c>
      <c r="P77" s="117">
        <f>SUMIFS(SevkAdetleri!$D:$D,SevkAdetleri!$A:$A,A77,SevkAdetleri!$E:$E,"EKİM")</f>
        <v>0</v>
      </c>
      <c r="Q77" s="117">
        <f>SUMIFS(SevkAdetleri!$D:$D,SevkAdetleri!$A:$A,A77,SevkAdetleri!$E:$E,"KASIM")</f>
        <v>0</v>
      </c>
      <c r="R77" s="117">
        <f>SUMIFS(SevkAdetleri!$D:$D,SevkAdetleri!$A:$A,A77,SevkAdetleri!$E:$E,"ARALIK")</f>
        <v>0</v>
      </c>
    </row>
    <row r="78" spans="1:18">
      <c r="A78" s="75" t="str">
        <f>Tablo1769[[#This Row],[YM KODU]]</f>
        <v>YM-051-S</v>
      </c>
      <c r="B78" s="118" t="str">
        <f>VLOOKUP(Tablo810[[#This Row],[ ÜRÜN KODU]],Tablo1769[#All],2,0)</f>
        <v>KLASİK EMZİK GÖVDE</v>
      </c>
      <c r="C78" s="117">
        <f>SUMIF(Tablo8[Sütun1],Tablo810[[#This Row],[ ÜRÜN KODU]],Tablo8[SEVK ADEDİ])-Tablo810[[#This Row],[GERİ İADE ÜRÜN]]</f>
        <v>0</v>
      </c>
      <c r="D78" s="117">
        <f>SUMIF(Tablo5[ÜRÜN KODU],Tablo810[[#This Row],[ ÜRÜN KODU]],Tablo5[TOPLAM BASKI ADEDİ])</f>
        <v>0</v>
      </c>
      <c r="E78" s="117"/>
      <c r="F78" s="117">
        <f>(D78-C78)+E78</f>
        <v>0</v>
      </c>
      <c r="G78" s="118">
        <f>SUMIFS(SevkAdetleri!$D:$D,SevkAdetleri!$A:$A,A78,SevkAdetleri!$E:$E,"OCAK")</f>
        <v>0</v>
      </c>
      <c r="H78" s="117">
        <f>SUMIFS(SevkAdetleri!$D:$D,SevkAdetleri!$A:$A,A78,SevkAdetleri!$E:$E,"ŞUBAT")</f>
        <v>0</v>
      </c>
      <c r="I78" s="117">
        <f>SUMIFS(SevkAdetleri!$D:$D,SevkAdetleri!$A:$A,A78,SevkAdetleri!$E:$E,"MART")</f>
        <v>0</v>
      </c>
      <c r="J78" s="117">
        <f>SUMIFS(SevkAdetleri!$D:$D,SevkAdetleri!$A:$A,A78,SevkAdetleri!$E:$E,"NİSAN")</f>
        <v>0</v>
      </c>
      <c r="K78" s="117">
        <f>SUMIFS(SevkAdetleri!$D:$D,SevkAdetleri!$A:$A,A78,SevkAdetleri!$E:$E,"MAYIS")</f>
        <v>0</v>
      </c>
      <c r="L78" s="117">
        <f>SUMIFS(SevkAdetleri!$D:$D,SevkAdetleri!$A:$A,A78,SevkAdetleri!$E:$E,"HAZIRAN")</f>
        <v>0</v>
      </c>
      <c r="M78" s="117">
        <f>SUMIFS(SevkAdetleri!$D:$D,SevkAdetleri!$A:$A,A78,SevkAdetleri!$E:$E,"TEMMUZ")</f>
        <v>0</v>
      </c>
      <c r="N78" s="117">
        <f>SUMIFS(SevkAdetleri!$D:$D,SevkAdetleri!$A:$A,A78,SevkAdetleri!$E:$E,"AĞUSTOS")</f>
        <v>0</v>
      </c>
      <c r="O78" s="117">
        <f>SUMIFS(SevkAdetleri!$D:$D,SevkAdetleri!$A:$A,A78,SevkAdetleri!$E:$E,"EYLÜL")</f>
        <v>0</v>
      </c>
      <c r="P78" s="117">
        <f>SUMIFS(SevkAdetleri!$D:$D,SevkAdetleri!$A:$A,A78,SevkAdetleri!$E:$E,"EKİM")</f>
        <v>0</v>
      </c>
      <c r="Q78" s="117">
        <f>SUMIFS(SevkAdetleri!$D:$D,SevkAdetleri!$A:$A,A78,SevkAdetleri!$E:$E,"KASIM")</f>
        <v>0</v>
      </c>
      <c r="R78" s="117">
        <f>SUMIFS(SevkAdetleri!$D:$D,SevkAdetleri!$A:$A,A78,SevkAdetleri!$E:$E,"ARALIK")</f>
        <v>0</v>
      </c>
    </row>
    <row r="79" spans="1:18">
      <c r="A79" s="75" t="str">
        <f>Tablo1769[[#This Row],[YM KODU]]</f>
        <v>YM-051-T</v>
      </c>
      <c r="B79" s="118" t="str">
        <f>VLOOKUP(Tablo810[[#This Row],[ ÜRÜN KODU]],Tablo1769[#All],2,0)</f>
        <v>KLASİK EMZİK GÖVDE</v>
      </c>
      <c r="C79" s="117">
        <f>SUMIF(Tablo8[Sütun1],Tablo810[[#This Row],[ ÜRÜN KODU]],Tablo8[SEVK ADEDİ])-Tablo810[[#This Row],[GERİ İADE ÜRÜN]]</f>
        <v>0</v>
      </c>
      <c r="D79" s="117">
        <f>SUMIF(Tablo5[ÜRÜN KODU],Tablo810[[#This Row],[ ÜRÜN KODU]],Tablo5[TOPLAM BASKI ADEDİ])</f>
        <v>0</v>
      </c>
      <c r="E79" s="117"/>
      <c r="F79" s="117">
        <f>(D79-C79)+E79</f>
        <v>0</v>
      </c>
      <c r="G79" s="118">
        <f>SUMIFS(SevkAdetleri!$D:$D,SevkAdetleri!$A:$A,A79,SevkAdetleri!$E:$E,"OCAK")</f>
        <v>0</v>
      </c>
      <c r="H79" s="117">
        <f>SUMIFS(SevkAdetleri!$D:$D,SevkAdetleri!$A:$A,A79,SevkAdetleri!$E:$E,"ŞUBAT")</f>
        <v>0</v>
      </c>
      <c r="I79" s="117">
        <f>SUMIFS(SevkAdetleri!$D:$D,SevkAdetleri!$A:$A,A79,SevkAdetleri!$E:$E,"MART")</f>
        <v>0</v>
      </c>
      <c r="J79" s="117">
        <f>SUMIFS(SevkAdetleri!$D:$D,SevkAdetleri!$A:$A,A79,SevkAdetleri!$E:$E,"NİSAN")</f>
        <v>0</v>
      </c>
      <c r="K79" s="117">
        <f>SUMIFS(SevkAdetleri!$D:$D,SevkAdetleri!$A:$A,A79,SevkAdetleri!$E:$E,"MAYIS")</f>
        <v>0</v>
      </c>
      <c r="L79" s="117">
        <f>SUMIFS(SevkAdetleri!$D:$D,SevkAdetleri!$A:$A,A79,SevkAdetleri!$E:$E,"HAZIRAN")</f>
        <v>0</v>
      </c>
      <c r="M79" s="117">
        <f>SUMIFS(SevkAdetleri!$D:$D,SevkAdetleri!$A:$A,A79,SevkAdetleri!$E:$E,"TEMMUZ")</f>
        <v>0</v>
      </c>
      <c r="N79" s="117">
        <f>SUMIFS(SevkAdetleri!$D:$D,SevkAdetleri!$A:$A,A79,SevkAdetleri!$E:$E,"AĞUSTOS")</f>
        <v>0</v>
      </c>
      <c r="O79" s="117">
        <f>SUMIFS(SevkAdetleri!$D:$D,SevkAdetleri!$A:$A,A79,SevkAdetleri!$E:$E,"EYLÜL")</f>
        <v>0</v>
      </c>
      <c r="P79" s="117">
        <f>SUMIFS(SevkAdetleri!$D:$D,SevkAdetleri!$A:$A,A79,SevkAdetleri!$E:$E,"EKİM")</f>
        <v>0</v>
      </c>
      <c r="Q79" s="117">
        <f>SUMIFS(SevkAdetleri!$D:$D,SevkAdetleri!$A:$A,A79,SevkAdetleri!$E:$E,"KASIM")</f>
        <v>0</v>
      </c>
      <c r="R79" s="117">
        <f>SUMIFS(SevkAdetleri!$D:$D,SevkAdetleri!$A:$A,A79,SevkAdetleri!$E:$E,"ARALIK")</f>
        <v>0</v>
      </c>
    </row>
    <row r="80" spans="1:18">
      <c r="A80" s="75">
        <f>Tablo1769[[#This Row],[YM KODU]]</f>
        <v>0</v>
      </c>
      <c r="B80" s="118" t="e">
        <f>VLOOKUP(Tablo810[[#This Row],[ ÜRÜN KODU]],Tablo1769[#All],2,0)</f>
        <v>#N/A</v>
      </c>
      <c r="C80" s="117">
        <f>SUMIF(Tablo8[Sütun1],Tablo810[[#This Row],[ ÜRÜN KODU]],Tablo8[SEVK ADEDİ])-Tablo810[[#This Row],[GERİ İADE ÜRÜN]]</f>
        <v>0</v>
      </c>
      <c r="D80" s="117">
        <f>SUMIF(Tablo5[ÜRÜN KODU],Tablo810[[#This Row],[ ÜRÜN KODU]],Tablo5[TOPLAM BASKI ADEDİ])</f>
        <v>0</v>
      </c>
      <c r="E80" s="117"/>
      <c r="F80" s="117">
        <f>(D80-C80)+E80</f>
        <v>0</v>
      </c>
      <c r="G80" s="118">
        <f>SUMIFS(SevkAdetleri!$D:$D,SevkAdetleri!$A:$A,A80,SevkAdetleri!$E:$E,"OCAK")</f>
        <v>0</v>
      </c>
      <c r="H80" s="117">
        <f>SUMIFS(SevkAdetleri!$D:$D,SevkAdetleri!$A:$A,A80,SevkAdetleri!$E:$E,"ŞUBAT")</f>
        <v>0</v>
      </c>
      <c r="I80" s="117">
        <f>SUMIFS(SevkAdetleri!$D:$D,SevkAdetleri!$A:$A,A80,SevkAdetleri!$E:$E,"MART")</f>
        <v>0</v>
      </c>
      <c r="J80" s="117">
        <f>SUMIFS(SevkAdetleri!$D:$D,SevkAdetleri!$A:$A,A80,SevkAdetleri!$E:$E,"NİSAN")</f>
        <v>0</v>
      </c>
      <c r="K80" s="117">
        <f>SUMIFS(SevkAdetleri!$D:$D,SevkAdetleri!$A:$A,A80,SevkAdetleri!$E:$E,"MAYIS")</f>
        <v>0</v>
      </c>
      <c r="L80" s="117">
        <f>SUMIFS(SevkAdetleri!$D:$D,SevkAdetleri!$A:$A,A80,SevkAdetleri!$E:$E,"HAZIRAN")</f>
        <v>0</v>
      </c>
      <c r="M80" s="117">
        <f>SUMIFS(SevkAdetleri!$D:$D,SevkAdetleri!$A:$A,A80,SevkAdetleri!$E:$E,"TEMMUZ")</f>
        <v>0</v>
      </c>
      <c r="N80" s="117">
        <f>SUMIFS(SevkAdetleri!$D:$D,SevkAdetleri!$A:$A,A80,SevkAdetleri!$E:$E,"AĞUSTOS")</f>
        <v>0</v>
      </c>
      <c r="O80" s="117">
        <f>SUMIFS(SevkAdetleri!$D:$D,SevkAdetleri!$A:$A,A80,SevkAdetleri!$E:$E,"EYLÜL")</f>
        <v>0</v>
      </c>
      <c r="P80" s="117">
        <f>SUMIFS(SevkAdetleri!$D:$D,SevkAdetleri!$A:$A,A80,SevkAdetleri!$E:$E,"EKİM")</f>
        <v>0</v>
      </c>
      <c r="Q80" s="117">
        <f>SUMIFS(SevkAdetleri!$D:$D,SevkAdetleri!$A:$A,A80,SevkAdetleri!$E:$E,"KASIM")</f>
        <v>0</v>
      </c>
      <c r="R80" s="117">
        <f>SUMIFS(SevkAdetleri!$D:$D,SevkAdetleri!$A:$A,A80,SevkAdetleri!$E:$E,"ARALIK")</f>
        <v>0</v>
      </c>
    </row>
    <row r="81" spans="1:18">
      <c r="A81" s="75" t="str">
        <f>Tablo1769[[#This Row],[YM KODU]]</f>
        <v>YM 052T</v>
      </c>
      <c r="B81" s="118" t="str">
        <f>VLOOKUP(Tablo810[[#This Row],[ ÜRÜN KODU]],Tablo1769[#All],2,0)</f>
        <v>YENİ DAMAK GÖVDE</v>
      </c>
      <c r="C81" s="117">
        <f>SUMIF(Tablo8[Sütun1],Tablo810[[#This Row],[ ÜRÜN KODU]],Tablo8[SEVK ADEDİ])-Tablo810[[#This Row],[GERİ İADE ÜRÜN]]</f>
        <v>0</v>
      </c>
      <c r="D81" s="117">
        <f>SUMIF(Tablo5[ÜRÜN KODU],Tablo810[[#This Row],[ ÜRÜN KODU]],Tablo5[TOPLAM BASKI ADEDİ])</f>
        <v>0</v>
      </c>
      <c r="E81" s="117"/>
      <c r="F81" s="117">
        <f>(D81-C81)+E81</f>
        <v>0</v>
      </c>
      <c r="G81" s="117">
        <f>SUMIFS(SevkAdetleri!$D:$D,SevkAdetleri!$A:$A,A81,SevkAdetleri!$E:$E,"OCAK")</f>
        <v>0</v>
      </c>
      <c r="H81" s="117">
        <f>SUMIFS(SevkAdetleri!$D:$D,SevkAdetleri!$A:$A,A81,SevkAdetleri!$E:$E,"ŞUBAT")</f>
        <v>0</v>
      </c>
      <c r="I81" s="117">
        <f>SUMIFS(SevkAdetleri!$D:$D,SevkAdetleri!$A:$A,A81,SevkAdetleri!$E:$E,"MART")</f>
        <v>0</v>
      </c>
      <c r="J81" s="117">
        <f>SUMIFS(SevkAdetleri!$D:$D,SevkAdetleri!$A:$A,A81,SevkAdetleri!$E:$E,"NİSAN")</f>
        <v>0</v>
      </c>
      <c r="K81" s="117">
        <f>SUMIFS(SevkAdetleri!$D:$D,SevkAdetleri!$A:$A,A81,SevkAdetleri!$E:$E,"MAYIS")</f>
        <v>0</v>
      </c>
      <c r="L81" s="117">
        <f>SUMIFS(SevkAdetleri!$D:$D,SevkAdetleri!$A:$A,A81,SevkAdetleri!$E:$E,"HAZIRAN")</f>
        <v>0</v>
      </c>
      <c r="M81" s="117">
        <f>SUMIFS(SevkAdetleri!$D:$D,SevkAdetleri!$A:$A,A81,SevkAdetleri!$E:$E,"TEMMUZ")</f>
        <v>0</v>
      </c>
      <c r="N81" s="117">
        <f>SUMIFS(SevkAdetleri!$D:$D,SevkAdetleri!$A:$A,A81,SevkAdetleri!$E:$E,"AĞUSTOS")</f>
        <v>0</v>
      </c>
      <c r="O81" s="117">
        <f>SUMIFS(SevkAdetleri!$D:$D,SevkAdetleri!$A:$A,A81,SevkAdetleri!$E:$E,"EYLÜL")</f>
        <v>0</v>
      </c>
      <c r="P81" s="117">
        <f>SUMIFS(SevkAdetleri!$D:$D,SevkAdetleri!$A:$A,A81,SevkAdetleri!$E:$E,"EKİM")</f>
        <v>0</v>
      </c>
      <c r="Q81" s="117">
        <f>SUMIFS(SevkAdetleri!$D:$D,SevkAdetleri!$A:$A,A81,SevkAdetleri!$E:$E,"KASIM")</f>
        <v>0</v>
      </c>
      <c r="R81" s="117">
        <f>SUMIFS(SevkAdetleri!$D:$D,SevkAdetleri!$A:$A,A81,SevkAdetleri!$E:$E,"ARALIK")</f>
        <v>0</v>
      </c>
    </row>
    <row r="82" spans="1:18">
      <c r="A82" s="75">
        <f>Tablo1769[[#This Row],[YM KODU]]</f>
        <v>0</v>
      </c>
      <c r="B82" s="118" t="e">
        <f>VLOOKUP(Tablo810[[#This Row],[ ÜRÜN KODU]],Tablo1769[#All],2,0)</f>
        <v>#N/A</v>
      </c>
      <c r="C82" s="117">
        <f>SUMIF(Tablo8[Sütun1],Tablo810[[#This Row],[ ÜRÜN KODU]],Tablo8[SEVK ADEDİ])-Tablo810[[#This Row],[GERİ İADE ÜRÜN]]</f>
        <v>0</v>
      </c>
      <c r="D82" s="117">
        <f>SUMIF(Tablo5[ÜRÜN KODU],Tablo810[[#This Row],[ ÜRÜN KODU]],Tablo5[TOPLAM BASKI ADEDİ])</f>
        <v>0</v>
      </c>
      <c r="E82" s="117"/>
      <c r="F82" s="117">
        <f>(D82-C82)+E82</f>
        <v>0</v>
      </c>
      <c r="G82" s="118">
        <f>SUMIFS(SevkAdetleri!$D:$D,SevkAdetleri!$A:$A,A82,SevkAdetleri!$E:$E,"OCAK")</f>
        <v>0</v>
      </c>
      <c r="H82" s="117">
        <f>SUMIFS(SevkAdetleri!$D:$D,SevkAdetleri!$A:$A,A82,SevkAdetleri!$E:$E,"ŞUBAT")</f>
        <v>0</v>
      </c>
      <c r="I82" s="117">
        <f>SUMIFS(SevkAdetleri!$D:$D,SevkAdetleri!$A:$A,A82,SevkAdetleri!$E:$E,"MART")</f>
        <v>0</v>
      </c>
      <c r="J82" s="117">
        <f>SUMIFS(SevkAdetleri!$D:$D,SevkAdetleri!$A:$A,A82,SevkAdetleri!$E:$E,"NİSAN")</f>
        <v>0</v>
      </c>
      <c r="K82" s="117">
        <f>SUMIFS(SevkAdetleri!$D:$D,SevkAdetleri!$A:$A,A82,SevkAdetleri!$E:$E,"MAYIS")</f>
        <v>0</v>
      </c>
      <c r="L82" s="117">
        <f>SUMIFS(SevkAdetleri!$D:$D,SevkAdetleri!$A:$A,A82,SevkAdetleri!$E:$E,"HAZIRAN")</f>
        <v>0</v>
      </c>
      <c r="M82" s="117">
        <f>SUMIFS(SevkAdetleri!$D:$D,SevkAdetleri!$A:$A,A82,SevkAdetleri!$E:$E,"TEMMUZ")</f>
        <v>0</v>
      </c>
      <c r="N82" s="117">
        <f>SUMIFS(SevkAdetleri!$D:$D,SevkAdetleri!$A:$A,A82,SevkAdetleri!$E:$E,"AĞUSTOS")</f>
        <v>0</v>
      </c>
      <c r="O82" s="117">
        <f>SUMIFS(SevkAdetleri!$D:$D,SevkAdetleri!$A:$A,A82,SevkAdetleri!$E:$E,"EYLÜL")</f>
        <v>0</v>
      </c>
      <c r="P82" s="117">
        <f>SUMIFS(SevkAdetleri!$D:$D,SevkAdetleri!$A:$A,A82,SevkAdetleri!$E:$E,"EKİM")</f>
        <v>0</v>
      </c>
      <c r="Q82" s="117">
        <f>SUMIFS(SevkAdetleri!$D:$D,SevkAdetleri!$A:$A,A82,SevkAdetleri!$E:$E,"KASIM")</f>
        <v>0</v>
      </c>
      <c r="R82" s="117">
        <f>SUMIFS(SevkAdetleri!$D:$D,SevkAdetleri!$A:$A,A82,SevkAdetleri!$E:$E,"ARALIK")</f>
        <v>0</v>
      </c>
    </row>
    <row r="83" spans="1:18">
      <c r="A83" s="75" t="str">
        <f>Tablo1769[[#This Row],[YM KODU]]</f>
        <v>YM-060-B</v>
      </c>
      <c r="B83" s="118" t="str">
        <f>VLOOKUP(Tablo810[[#This Row],[ ÜRÜN KODU]],Tablo1769[#All],2,0)</f>
        <v>KLASİK EMZİK SAP</v>
      </c>
      <c r="C83" s="117">
        <f>SUMIF(Tablo8[Sütun1],Tablo810[[#This Row],[ ÜRÜN KODU]],Tablo8[SEVK ADEDİ])-Tablo810[[#This Row],[GERİ İADE ÜRÜN]]</f>
        <v>0</v>
      </c>
      <c r="D83" s="117">
        <f>SUMIF(Tablo5[ÜRÜN KODU],Tablo810[[#This Row],[ ÜRÜN KODU]],Tablo5[TOPLAM BASKI ADEDİ])</f>
        <v>0</v>
      </c>
      <c r="E83" s="117"/>
      <c r="F83" s="117">
        <f>(D83-C83)+E83</f>
        <v>0</v>
      </c>
      <c r="G83" s="118">
        <f>SUMIFS(SevkAdetleri!$D:$D,SevkAdetleri!$A:$A,A83,SevkAdetleri!$E:$E,"OCAK")</f>
        <v>0</v>
      </c>
      <c r="H83" s="117">
        <f>SUMIFS(SevkAdetleri!$D:$D,SevkAdetleri!$A:$A,A83,SevkAdetleri!$E:$E,"ŞUBAT")</f>
        <v>0</v>
      </c>
      <c r="I83" s="117">
        <f>SUMIFS(SevkAdetleri!$D:$D,SevkAdetleri!$A:$A,A83,SevkAdetleri!$E:$E,"MART")</f>
        <v>0</v>
      </c>
      <c r="J83" s="117">
        <f>SUMIFS(SevkAdetleri!$D:$D,SevkAdetleri!$A:$A,A83,SevkAdetleri!$E:$E,"NİSAN")</f>
        <v>0</v>
      </c>
      <c r="K83" s="117">
        <f>SUMIFS(SevkAdetleri!$D:$D,SevkAdetleri!$A:$A,A83,SevkAdetleri!$E:$E,"MAYIS")</f>
        <v>0</v>
      </c>
      <c r="L83" s="117">
        <f>SUMIFS(SevkAdetleri!$D:$D,SevkAdetleri!$A:$A,A83,SevkAdetleri!$E:$E,"HAZIRAN")</f>
        <v>0</v>
      </c>
      <c r="M83" s="117">
        <f>SUMIFS(SevkAdetleri!$D:$D,SevkAdetleri!$A:$A,A83,SevkAdetleri!$E:$E,"TEMMUZ")</f>
        <v>0</v>
      </c>
      <c r="N83" s="117">
        <f>SUMIFS(SevkAdetleri!$D:$D,SevkAdetleri!$A:$A,A83,SevkAdetleri!$E:$E,"AĞUSTOS")</f>
        <v>0</v>
      </c>
      <c r="O83" s="117">
        <f>SUMIFS(SevkAdetleri!$D:$D,SevkAdetleri!$A:$A,A83,SevkAdetleri!$E:$E,"EYLÜL")</f>
        <v>0</v>
      </c>
      <c r="P83" s="117">
        <f>SUMIFS(SevkAdetleri!$D:$D,SevkAdetleri!$A:$A,A83,SevkAdetleri!$E:$E,"EKİM")</f>
        <v>0</v>
      </c>
      <c r="Q83" s="117">
        <f>SUMIFS(SevkAdetleri!$D:$D,SevkAdetleri!$A:$A,A83,SevkAdetleri!$E:$E,"KASIM")</f>
        <v>0</v>
      </c>
      <c r="R83" s="117">
        <f>SUMIFS(SevkAdetleri!$D:$D,SevkAdetleri!$A:$A,A83,SevkAdetleri!$E:$E,"ARALIK")</f>
        <v>0</v>
      </c>
    </row>
    <row r="84" spans="1:18">
      <c r="A84" s="75" t="str">
        <f>Tablo1769[[#This Row],[YM KODU]]</f>
        <v>YM-060-K</v>
      </c>
      <c r="B84" s="118" t="str">
        <f>VLOOKUP(Tablo810[[#This Row],[ ÜRÜN KODU]],Tablo1769[#All],2,0)</f>
        <v>KLASİK EMZİK SAP</v>
      </c>
      <c r="C84" s="117">
        <f>SUMIF(Tablo8[Sütun1],Tablo810[[#This Row],[ ÜRÜN KODU]],Tablo8[SEVK ADEDİ])-Tablo810[[#This Row],[GERİ İADE ÜRÜN]]</f>
        <v>0</v>
      </c>
      <c r="D84" s="117">
        <f>SUMIF(Tablo5[ÜRÜN KODU],Tablo810[[#This Row],[ ÜRÜN KODU]],Tablo5[TOPLAM BASKI ADEDİ])</f>
        <v>0</v>
      </c>
      <c r="E84" s="117"/>
      <c r="F84" s="117">
        <f>(D84-C84)+E84</f>
        <v>0</v>
      </c>
      <c r="G84" s="117">
        <f>SUMIFS(SevkAdetleri!$D:$D,SevkAdetleri!$A:$A,A84,SevkAdetleri!$E:$E,"OCAK")</f>
        <v>0</v>
      </c>
      <c r="H84" s="117">
        <f>SUMIFS(SevkAdetleri!$D:$D,SevkAdetleri!$A:$A,A84,SevkAdetleri!$E:$E,"ŞUBAT")</f>
        <v>0</v>
      </c>
      <c r="I84" s="117">
        <f>SUMIFS(SevkAdetleri!$D:$D,SevkAdetleri!$A:$A,A84,SevkAdetleri!$E:$E,"MART")</f>
        <v>0</v>
      </c>
      <c r="J84" s="117">
        <f>SUMIFS(SevkAdetleri!$D:$D,SevkAdetleri!$A:$A,A84,SevkAdetleri!$E:$E,"NİSAN")</f>
        <v>0</v>
      </c>
      <c r="K84" s="117">
        <f>SUMIFS(SevkAdetleri!$D:$D,SevkAdetleri!$A:$A,A84,SevkAdetleri!$E:$E,"MAYIS")</f>
        <v>0</v>
      </c>
      <c r="L84" s="117">
        <f>SUMIFS(SevkAdetleri!$D:$D,SevkAdetleri!$A:$A,A84,SevkAdetleri!$E:$E,"HAZIRAN")</f>
        <v>0</v>
      </c>
      <c r="M84" s="117">
        <f>SUMIFS(SevkAdetleri!$D:$D,SevkAdetleri!$A:$A,A84,SevkAdetleri!$E:$E,"TEMMUZ")</f>
        <v>0</v>
      </c>
      <c r="N84" s="117">
        <f>SUMIFS(SevkAdetleri!$D:$D,SevkAdetleri!$A:$A,A84,SevkAdetleri!$E:$E,"AĞUSTOS")</f>
        <v>0</v>
      </c>
      <c r="O84" s="117">
        <f>SUMIFS(SevkAdetleri!$D:$D,SevkAdetleri!$A:$A,A84,SevkAdetleri!$E:$E,"EYLÜL")</f>
        <v>0</v>
      </c>
      <c r="P84" s="117">
        <f>SUMIFS(SevkAdetleri!$D:$D,SevkAdetleri!$A:$A,A84,SevkAdetleri!$E:$E,"EKİM")</f>
        <v>0</v>
      </c>
      <c r="Q84" s="117">
        <f>SUMIFS(SevkAdetleri!$D:$D,SevkAdetleri!$A:$A,A84,SevkAdetleri!$E:$E,"KASIM")</f>
        <v>0</v>
      </c>
      <c r="R84" s="117">
        <f>SUMIFS(SevkAdetleri!$D:$D,SevkAdetleri!$A:$A,A84,SevkAdetleri!$E:$E,"ARALIK")</f>
        <v>0</v>
      </c>
    </row>
    <row r="85" spans="1:18">
      <c r="A85" s="75" t="str">
        <f>Tablo1769[[#This Row],[YM KODU]]</f>
        <v>YM-060-M</v>
      </c>
      <c r="B85" s="118" t="str">
        <f>VLOOKUP(Tablo810[[#This Row],[ ÜRÜN KODU]],Tablo1769[#All],2,0)</f>
        <v>KLASİK EMZİK SAP</v>
      </c>
      <c r="C85" s="117">
        <f>SUMIF(Tablo8[Sütun1],Tablo810[[#This Row],[ ÜRÜN KODU]],Tablo8[SEVK ADEDİ])-Tablo810[[#This Row],[GERİ İADE ÜRÜN]]</f>
        <v>0</v>
      </c>
      <c r="D85" s="117">
        <f>SUMIF(Tablo5[ÜRÜN KODU],Tablo810[[#This Row],[ ÜRÜN KODU]],Tablo5[TOPLAM BASKI ADEDİ])</f>
        <v>0</v>
      </c>
      <c r="E85" s="117"/>
      <c r="F85" s="117">
        <f>(D85-C85)+E85</f>
        <v>0</v>
      </c>
      <c r="G85" s="117">
        <f>SUMIFS(SevkAdetleri!$D:$D,SevkAdetleri!$A:$A,A85,SevkAdetleri!$E:$E,"OCAK")</f>
        <v>0</v>
      </c>
      <c r="H85" s="117">
        <f>SUMIFS(SevkAdetleri!$D:$D,SevkAdetleri!$A:$A,A85,SevkAdetleri!$E:$E,"ŞUBAT")</f>
        <v>0</v>
      </c>
      <c r="I85" s="117">
        <f>SUMIFS(SevkAdetleri!$D:$D,SevkAdetleri!$A:$A,A85,SevkAdetleri!$E:$E,"MART")</f>
        <v>0</v>
      </c>
      <c r="J85" s="117">
        <f>SUMIFS(SevkAdetleri!$D:$D,SevkAdetleri!$A:$A,A85,SevkAdetleri!$E:$E,"NİSAN")</f>
        <v>0</v>
      </c>
      <c r="K85" s="117">
        <f>SUMIFS(SevkAdetleri!$D:$D,SevkAdetleri!$A:$A,A85,SevkAdetleri!$E:$E,"MAYIS")</f>
        <v>0</v>
      </c>
      <c r="L85" s="117">
        <f>SUMIFS(SevkAdetleri!$D:$D,SevkAdetleri!$A:$A,A85,SevkAdetleri!$E:$E,"HAZIRAN")</f>
        <v>0</v>
      </c>
      <c r="M85" s="117">
        <f>SUMIFS(SevkAdetleri!$D:$D,SevkAdetleri!$A:$A,A85,SevkAdetleri!$E:$E,"TEMMUZ")</f>
        <v>0</v>
      </c>
      <c r="N85" s="117">
        <f>SUMIFS(SevkAdetleri!$D:$D,SevkAdetleri!$A:$A,A85,SevkAdetleri!$E:$E,"AĞUSTOS")</f>
        <v>0</v>
      </c>
      <c r="O85" s="117">
        <f>SUMIFS(SevkAdetleri!$D:$D,SevkAdetleri!$A:$A,A85,SevkAdetleri!$E:$E,"EYLÜL")</f>
        <v>0</v>
      </c>
      <c r="P85" s="117">
        <f>SUMIFS(SevkAdetleri!$D:$D,SevkAdetleri!$A:$A,A85,SevkAdetleri!$E:$E,"EKİM")</f>
        <v>0</v>
      </c>
      <c r="Q85" s="117">
        <f>SUMIFS(SevkAdetleri!$D:$D,SevkAdetleri!$A:$A,A85,SevkAdetleri!$E:$E,"KASIM")</f>
        <v>0</v>
      </c>
      <c r="R85" s="117">
        <f>SUMIFS(SevkAdetleri!$D:$D,SevkAdetleri!$A:$A,A85,SevkAdetleri!$E:$E,"ARALIK")</f>
        <v>0</v>
      </c>
    </row>
    <row r="86" spans="1:18">
      <c r="A86" s="75" t="str">
        <f>Tablo1769[[#This Row],[YM KODU]]</f>
        <v>YM-060-P</v>
      </c>
      <c r="B86" s="118" t="str">
        <f>VLOOKUP(Tablo810[[#This Row],[ ÜRÜN KODU]],Tablo1769[#All],2,0)</f>
        <v>KLASİK EMZİK SAP</v>
      </c>
      <c r="C86" s="117">
        <f>SUMIF(Tablo8[Sütun1],Tablo810[[#This Row],[ ÜRÜN KODU]],Tablo8[SEVK ADEDİ])-Tablo810[[#This Row],[GERİ İADE ÜRÜN]]</f>
        <v>0</v>
      </c>
      <c r="D86" s="117">
        <f>SUMIF(Tablo5[ÜRÜN KODU],Tablo810[[#This Row],[ ÜRÜN KODU]],Tablo5[TOPLAM BASKI ADEDİ])</f>
        <v>0</v>
      </c>
      <c r="E86" s="117"/>
      <c r="F86" s="117">
        <f>(D86-C86)+E86</f>
        <v>0</v>
      </c>
      <c r="G86" s="117">
        <f>SUMIFS(SevkAdetleri!$D:$D,SevkAdetleri!$A:$A,A86,SevkAdetleri!$E:$E,"OCAK")</f>
        <v>0</v>
      </c>
      <c r="H86" s="117">
        <f>SUMIFS(SevkAdetleri!$D:$D,SevkAdetleri!$A:$A,A86,SevkAdetleri!$E:$E,"ŞUBAT")</f>
        <v>0</v>
      </c>
      <c r="I86" s="117">
        <f>SUMIFS(SevkAdetleri!$D:$D,SevkAdetleri!$A:$A,A86,SevkAdetleri!$E:$E,"MART")</f>
        <v>0</v>
      </c>
      <c r="J86" s="117">
        <f>SUMIFS(SevkAdetleri!$D:$D,SevkAdetleri!$A:$A,A86,SevkAdetleri!$E:$E,"NİSAN")</f>
        <v>0</v>
      </c>
      <c r="K86" s="117">
        <f>SUMIFS(SevkAdetleri!$D:$D,SevkAdetleri!$A:$A,A86,SevkAdetleri!$E:$E,"MAYIS")</f>
        <v>0</v>
      </c>
      <c r="L86" s="117">
        <f>SUMIFS(SevkAdetleri!$D:$D,SevkAdetleri!$A:$A,A86,SevkAdetleri!$E:$E,"HAZIRAN")</f>
        <v>0</v>
      </c>
      <c r="M86" s="117">
        <f>SUMIFS(SevkAdetleri!$D:$D,SevkAdetleri!$A:$A,A86,SevkAdetleri!$E:$E,"TEMMUZ")</f>
        <v>0</v>
      </c>
      <c r="N86" s="117">
        <f>SUMIFS(SevkAdetleri!$D:$D,SevkAdetleri!$A:$A,A86,SevkAdetleri!$E:$E,"AĞUSTOS")</f>
        <v>0</v>
      </c>
      <c r="O86" s="117">
        <f>SUMIFS(SevkAdetleri!$D:$D,SevkAdetleri!$A:$A,A86,SevkAdetleri!$E:$E,"EYLÜL")</f>
        <v>0</v>
      </c>
      <c r="P86" s="117">
        <f>SUMIFS(SevkAdetleri!$D:$D,SevkAdetleri!$A:$A,A86,SevkAdetleri!$E:$E,"EKİM")</f>
        <v>0</v>
      </c>
      <c r="Q86" s="117">
        <f>SUMIFS(SevkAdetleri!$D:$D,SevkAdetleri!$A:$A,A86,SevkAdetleri!$E:$E,"KASIM")</f>
        <v>0</v>
      </c>
      <c r="R86" s="117">
        <f>SUMIFS(SevkAdetleri!$D:$D,SevkAdetleri!$A:$A,A86,SevkAdetleri!$E:$E,"ARALIK")</f>
        <v>0</v>
      </c>
    </row>
    <row r="87" spans="1:18">
      <c r="A87" s="75" t="str">
        <f>Tablo1769[[#This Row],[YM KODU]]</f>
        <v>YM-060-L</v>
      </c>
      <c r="B87" s="118" t="str">
        <f>VLOOKUP(Tablo810[[#This Row],[ ÜRÜN KODU]],Tablo1769[#All],2,0)</f>
        <v>KLASİK EMZİK SAP</v>
      </c>
      <c r="C87" s="117">
        <f>SUMIF(Tablo8[Sütun1],Tablo810[[#This Row],[ ÜRÜN KODU]],Tablo8[SEVK ADEDİ])-Tablo810[[#This Row],[GERİ İADE ÜRÜN]]</f>
        <v>0</v>
      </c>
      <c r="D87" s="117">
        <f>SUMIF(Tablo5[ÜRÜN KODU],Tablo810[[#This Row],[ ÜRÜN KODU]],Tablo5[TOPLAM BASKI ADEDİ])</f>
        <v>0</v>
      </c>
      <c r="E87" s="117"/>
      <c r="F87" s="117">
        <f>(D87-C87)+E87</f>
        <v>0</v>
      </c>
      <c r="G87" s="117">
        <f>SUMIFS(SevkAdetleri!$D:$D,SevkAdetleri!$A:$A,A87,SevkAdetleri!$E:$E,"OCAK")</f>
        <v>0</v>
      </c>
      <c r="H87" s="117">
        <f>SUMIFS(SevkAdetleri!$D:$D,SevkAdetleri!$A:$A,A87,SevkAdetleri!$E:$E,"ŞUBAT")</f>
        <v>0</v>
      </c>
      <c r="I87" s="117">
        <f>SUMIFS(SevkAdetleri!$D:$D,SevkAdetleri!$A:$A,A87,SevkAdetleri!$E:$E,"MART")</f>
        <v>0</v>
      </c>
      <c r="J87" s="117">
        <f>SUMIFS(SevkAdetleri!$D:$D,SevkAdetleri!$A:$A,A87,SevkAdetleri!$E:$E,"NİSAN")</f>
        <v>0</v>
      </c>
      <c r="K87" s="117">
        <f>SUMIFS(SevkAdetleri!$D:$D,SevkAdetleri!$A:$A,A87,SevkAdetleri!$E:$E,"MAYIS")</f>
        <v>0</v>
      </c>
      <c r="L87" s="117">
        <f>SUMIFS(SevkAdetleri!$D:$D,SevkAdetleri!$A:$A,A87,SevkAdetleri!$E:$E,"HAZIRAN")</f>
        <v>0</v>
      </c>
      <c r="M87" s="117">
        <f>SUMIFS(SevkAdetleri!$D:$D,SevkAdetleri!$A:$A,A87,SevkAdetleri!$E:$E,"TEMMUZ")</f>
        <v>0</v>
      </c>
      <c r="N87" s="117">
        <f>SUMIFS(SevkAdetleri!$D:$D,SevkAdetleri!$A:$A,A87,SevkAdetleri!$E:$E,"AĞUSTOS")</f>
        <v>0</v>
      </c>
      <c r="O87" s="117">
        <f>SUMIFS(SevkAdetleri!$D:$D,SevkAdetleri!$A:$A,A87,SevkAdetleri!$E:$E,"EYLÜL")</f>
        <v>0</v>
      </c>
      <c r="P87" s="117">
        <f>SUMIFS(SevkAdetleri!$D:$D,SevkAdetleri!$A:$A,A87,SevkAdetleri!$E:$E,"EKİM")</f>
        <v>0</v>
      </c>
      <c r="Q87" s="117">
        <f>SUMIFS(SevkAdetleri!$D:$D,SevkAdetleri!$A:$A,A87,SevkAdetleri!$E:$E,"KASIM")</f>
        <v>0</v>
      </c>
      <c r="R87" s="117">
        <f>SUMIFS(SevkAdetleri!$D:$D,SevkAdetleri!$A:$A,A87,SevkAdetleri!$E:$E,"ARALIK")</f>
        <v>0</v>
      </c>
    </row>
    <row r="88" spans="1:18" ht="15.75" customHeight="1">
      <c r="A88" s="75" t="str">
        <f>Tablo1769[[#This Row],[YM KODU]]</f>
        <v>YM-060-S</v>
      </c>
      <c r="B88" s="118" t="str">
        <f>VLOOKUP(Tablo810[[#This Row],[ ÜRÜN KODU]],Tablo1769[#All],2,0)</f>
        <v>KLASİK EMZİK SAP</v>
      </c>
      <c r="C88" s="117">
        <f>SUMIF(Tablo8[Sütun1],Tablo810[[#This Row],[ ÜRÜN KODU]],Tablo8[SEVK ADEDİ])-Tablo810[[#This Row],[GERİ İADE ÜRÜN]]</f>
        <v>0</v>
      </c>
      <c r="D88" s="117">
        <f>SUMIF(Tablo5[ÜRÜN KODU],Tablo810[[#This Row],[ ÜRÜN KODU]],Tablo5[TOPLAM BASKI ADEDİ])</f>
        <v>0</v>
      </c>
      <c r="E88" s="117"/>
      <c r="F88" s="117">
        <f>(D88-C88)+E88</f>
        <v>0</v>
      </c>
      <c r="G88" s="117">
        <f>SUMIFS(SevkAdetleri!$D:$D,SevkAdetleri!$A:$A,A88,SevkAdetleri!$E:$E,"OCAK")</f>
        <v>0</v>
      </c>
      <c r="H88" s="117">
        <f>SUMIFS(SevkAdetleri!$D:$D,SevkAdetleri!$A:$A,A88,SevkAdetleri!$E:$E,"ŞUBAT")</f>
        <v>0</v>
      </c>
      <c r="I88" s="117">
        <f>SUMIFS(SevkAdetleri!$D:$D,SevkAdetleri!$A:$A,A88,SevkAdetleri!$E:$E,"MART")</f>
        <v>0</v>
      </c>
      <c r="J88" s="117">
        <f>SUMIFS(SevkAdetleri!$D:$D,SevkAdetleri!$A:$A,A88,SevkAdetleri!$E:$E,"NİSAN")</f>
        <v>0</v>
      </c>
      <c r="K88" s="117">
        <f>SUMIFS(SevkAdetleri!$D:$D,SevkAdetleri!$A:$A,A88,SevkAdetleri!$E:$E,"MAYIS")</f>
        <v>0</v>
      </c>
      <c r="L88" s="117">
        <f>SUMIFS(SevkAdetleri!$D:$D,SevkAdetleri!$A:$A,A88,SevkAdetleri!$E:$E,"HAZIRAN")</f>
        <v>0</v>
      </c>
      <c r="M88" s="117">
        <f>SUMIFS(SevkAdetleri!$D:$D,SevkAdetleri!$A:$A,A88,SevkAdetleri!$E:$E,"TEMMUZ")</f>
        <v>0</v>
      </c>
      <c r="N88" s="117">
        <f>SUMIFS(SevkAdetleri!$D:$D,SevkAdetleri!$A:$A,A88,SevkAdetleri!$E:$E,"AĞUSTOS")</f>
        <v>0</v>
      </c>
      <c r="O88" s="117">
        <f>SUMIFS(SevkAdetleri!$D:$D,SevkAdetleri!$A:$A,A88,SevkAdetleri!$E:$E,"EYLÜL")</f>
        <v>0</v>
      </c>
      <c r="P88" s="117">
        <f>SUMIFS(SevkAdetleri!$D:$D,SevkAdetleri!$A:$A,A88,SevkAdetleri!$E:$E,"EKİM")</f>
        <v>0</v>
      </c>
      <c r="Q88" s="117">
        <f>SUMIFS(SevkAdetleri!$D:$D,SevkAdetleri!$A:$A,A88,SevkAdetleri!$E:$E,"KASIM")</f>
        <v>0</v>
      </c>
      <c r="R88" s="117">
        <f>SUMIFS(SevkAdetleri!$D:$D,SevkAdetleri!$A:$A,A88,SevkAdetleri!$E:$E,"ARALIK")</f>
        <v>0</v>
      </c>
    </row>
    <row r="89" spans="1:18">
      <c r="A89" s="75" t="str">
        <f>Tablo1769[[#This Row],[YM KODU]]</f>
        <v>YM-060-T</v>
      </c>
      <c r="B89" s="118" t="str">
        <f>VLOOKUP(Tablo810[[#This Row],[ ÜRÜN KODU]],Tablo1769[#All],2,0)</f>
        <v>KLASİK EMZİK SAP</v>
      </c>
      <c r="C89" s="117">
        <f>SUMIF(Tablo8[Sütun1],Tablo810[[#This Row],[ ÜRÜN KODU]],Tablo8[SEVK ADEDİ])-Tablo810[[#This Row],[GERİ İADE ÜRÜN]]</f>
        <v>0</v>
      </c>
      <c r="D89" s="117">
        <f>SUMIF(Tablo5[ÜRÜN KODU],Tablo810[[#This Row],[ ÜRÜN KODU]],Tablo5[TOPLAM BASKI ADEDİ])</f>
        <v>0</v>
      </c>
      <c r="E89" s="117"/>
      <c r="F89" s="117">
        <f>(D89-C89)+E89</f>
        <v>0</v>
      </c>
      <c r="G89" s="117">
        <f>SUMIFS(SevkAdetleri!$D:$D,SevkAdetleri!$A:$A,A89,SevkAdetleri!$E:$E,"OCAK")</f>
        <v>0</v>
      </c>
      <c r="H89" s="117">
        <f>SUMIFS(SevkAdetleri!$D:$D,SevkAdetleri!$A:$A,A89,SevkAdetleri!$E:$E,"ŞUBAT")</f>
        <v>0</v>
      </c>
      <c r="I89" s="117">
        <f>SUMIFS(SevkAdetleri!$D:$D,SevkAdetleri!$A:$A,A89,SevkAdetleri!$E:$E,"MART")</f>
        <v>0</v>
      </c>
      <c r="J89" s="117">
        <f>SUMIFS(SevkAdetleri!$D:$D,SevkAdetleri!$A:$A,A89,SevkAdetleri!$E:$E,"NİSAN")</f>
        <v>0</v>
      </c>
      <c r="K89" s="117">
        <f>SUMIFS(SevkAdetleri!$D:$D,SevkAdetleri!$A:$A,A89,SevkAdetleri!$E:$E,"MAYIS")</f>
        <v>0</v>
      </c>
      <c r="L89" s="117">
        <f>SUMIFS(SevkAdetleri!$D:$D,SevkAdetleri!$A:$A,A89,SevkAdetleri!$E:$E,"HAZIRAN")</f>
        <v>0</v>
      </c>
      <c r="M89" s="117">
        <f>SUMIFS(SevkAdetleri!$D:$D,SevkAdetleri!$A:$A,A89,SevkAdetleri!$E:$E,"TEMMUZ")</f>
        <v>0</v>
      </c>
      <c r="N89" s="117">
        <f>SUMIFS(SevkAdetleri!$D:$D,SevkAdetleri!$A:$A,A89,SevkAdetleri!$E:$E,"AĞUSTOS")</f>
        <v>0</v>
      </c>
      <c r="O89" s="117">
        <f>SUMIFS(SevkAdetleri!$D:$D,SevkAdetleri!$A:$A,A89,SevkAdetleri!$E:$E,"EYLÜL")</f>
        <v>0</v>
      </c>
      <c r="P89" s="117">
        <f>SUMIFS(SevkAdetleri!$D:$D,SevkAdetleri!$A:$A,A89,SevkAdetleri!$E:$E,"EKİM")</f>
        <v>0</v>
      </c>
      <c r="Q89" s="117">
        <f>SUMIFS(SevkAdetleri!$D:$D,SevkAdetleri!$A:$A,A89,SevkAdetleri!$E:$E,"KASIM")</f>
        <v>0</v>
      </c>
      <c r="R89" s="117">
        <f>SUMIFS(SevkAdetleri!$D:$D,SevkAdetleri!$A:$A,A89,SevkAdetleri!$E:$E,"ARALIK")</f>
        <v>0</v>
      </c>
    </row>
    <row r="90" spans="1:18">
      <c r="A90" s="75">
        <f>Tablo1769[[#This Row],[YM KODU]]</f>
        <v>0</v>
      </c>
      <c r="B90" s="118" t="e">
        <f>VLOOKUP(Tablo810[[#This Row],[ ÜRÜN KODU]],Tablo1769[#All],2,0)</f>
        <v>#N/A</v>
      </c>
      <c r="C90" s="117">
        <f>SUMIF(Tablo8[Sütun1],Tablo810[[#This Row],[ ÜRÜN KODU]],Tablo8[SEVK ADEDİ])-Tablo810[[#This Row],[GERİ İADE ÜRÜN]]</f>
        <v>0</v>
      </c>
      <c r="D90" s="117">
        <f>SUMIF(Tablo5[ÜRÜN KODU],Tablo810[[#This Row],[ ÜRÜN KODU]],Tablo5[TOPLAM BASKI ADEDİ])</f>
        <v>0</v>
      </c>
      <c r="E90" s="117"/>
      <c r="F90" s="117">
        <f>(D90-C90)+E90</f>
        <v>0</v>
      </c>
      <c r="G90" s="117">
        <f>SUMIFS(SevkAdetleri!$D:$D,SevkAdetleri!$A:$A,A90,SevkAdetleri!$E:$E,"OCAK")</f>
        <v>0</v>
      </c>
      <c r="H90" s="117">
        <f>SUMIFS(SevkAdetleri!$D:$D,SevkAdetleri!$A:$A,A90,SevkAdetleri!$E:$E,"ŞUBAT")</f>
        <v>0</v>
      </c>
      <c r="I90" s="117">
        <f>SUMIFS(SevkAdetleri!$D:$D,SevkAdetleri!$A:$A,A90,SevkAdetleri!$E:$E,"MART")</f>
        <v>0</v>
      </c>
      <c r="J90" s="117">
        <f>SUMIFS(SevkAdetleri!$D:$D,SevkAdetleri!$A:$A,A90,SevkAdetleri!$E:$E,"NİSAN")</f>
        <v>0</v>
      </c>
      <c r="K90" s="117">
        <f>SUMIFS(SevkAdetleri!$D:$D,SevkAdetleri!$A:$A,A90,SevkAdetleri!$E:$E,"MAYIS")</f>
        <v>0</v>
      </c>
      <c r="L90" s="117">
        <f>SUMIFS(SevkAdetleri!$D:$D,SevkAdetleri!$A:$A,A90,SevkAdetleri!$E:$E,"HAZIRAN")</f>
        <v>0</v>
      </c>
      <c r="M90" s="117">
        <f>SUMIFS(SevkAdetleri!$D:$D,SevkAdetleri!$A:$A,A90,SevkAdetleri!$E:$E,"TEMMUZ")</f>
        <v>0</v>
      </c>
      <c r="N90" s="117">
        <f>SUMIFS(SevkAdetleri!$D:$D,SevkAdetleri!$A:$A,A90,SevkAdetleri!$E:$E,"AĞUSTOS")</f>
        <v>0</v>
      </c>
      <c r="O90" s="117">
        <f>SUMIFS(SevkAdetleri!$D:$D,SevkAdetleri!$A:$A,A90,SevkAdetleri!$E:$E,"EYLÜL")</f>
        <v>0</v>
      </c>
      <c r="P90" s="117">
        <f>SUMIFS(SevkAdetleri!$D:$D,SevkAdetleri!$A:$A,A90,SevkAdetleri!$E:$E,"EKİM")</f>
        <v>0</v>
      </c>
      <c r="Q90" s="117">
        <f>SUMIFS(SevkAdetleri!$D:$D,SevkAdetleri!$A:$A,A90,SevkAdetleri!$E:$E,"KASIM")</f>
        <v>0</v>
      </c>
      <c r="R90" s="117">
        <f>SUMIFS(SevkAdetleri!$D:$D,SevkAdetleri!$A:$A,A90,SevkAdetleri!$E:$E,"ARALIK")</f>
        <v>0</v>
      </c>
    </row>
    <row r="91" spans="1:18">
      <c r="A91" s="75" t="str">
        <f>Tablo1769[[#This Row],[YM KODU]]</f>
        <v>YM-061-B</v>
      </c>
      <c r="B91" s="118" t="str">
        <f>VLOOKUP(Tablo810[[#This Row],[ ÜRÜN KODU]],Tablo1769[#All],2,0)</f>
        <v>DAMAK EMZİK SAP</v>
      </c>
      <c r="C91" s="117">
        <f>SUMIF(Tablo8[Sütun1],Tablo810[[#This Row],[ ÜRÜN KODU]],Tablo8[SEVK ADEDİ])-Tablo810[[#This Row],[GERİ İADE ÜRÜN]]</f>
        <v>0</v>
      </c>
      <c r="D91" s="117">
        <f>SUMIF(Tablo5[ÜRÜN KODU],Tablo810[[#This Row],[ ÜRÜN KODU]],Tablo5[TOPLAM BASKI ADEDİ])</f>
        <v>0</v>
      </c>
      <c r="E91" s="117"/>
      <c r="F91" s="117">
        <f>(D91-C91)+E91</f>
        <v>0</v>
      </c>
      <c r="G91" s="117">
        <f>SUMIFS(SevkAdetleri!$D:$D,SevkAdetleri!$A:$A,A91,SevkAdetleri!$E:$E,"OCAK")</f>
        <v>0</v>
      </c>
      <c r="H91" s="117">
        <f>SUMIFS(SevkAdetleri!$D:$D,SevkAdetleri!$A:$A,A91,SevkAdetleri!$E:$E,"ŞUBAT")</f>
        <v>0</v>
      </c>
      <c r="I91" s="117">
        <f>SUMIFS(SevkAdetleri!$D:$D,SevkAdetleri!$A:$A,A91,SevkAdetleri!$E:$E,"MART")</f>
        <v>0</v>
      </c>
      <c r="J91" s="117">
        <f>SUMIFS(SevkAdetleri!$D:$D,SevkAdetleri!$A:$A,A91,SevkAdetleri!$E:$E,"NİSAN")</f>
        <v>0</v>
      </c>
      <c r="K91" s="117">
        <f>SUMIFS(SevkAdetleri!$D:$D,SevkAdetleri!$A:$A,A91,SevkAdetleri!$E:$E,"MAYIS")</f>
        <v>0</v>
      </c>
      <c r="L91" s="117">
        <f>SUMIFS(SevkAdetleri!$D:$D,SevkAdetleri!$A:$A,A91,SevkAdetleri!$E:$E,"HAZIRAN")</f>
        <v>0</v>
      </c>
      <c r="M91" s="117">
        <f>SUMIFS(SevkAdetleri!$D:$D,SevkAdetleri!$A:$A,A91,SevkAdetleri!$E:$E,"TEMMUZ")</f>
        <v>0</v>
      </c>
      <c r="N91" s="117">
        <f>SUMIFS(SevkAdetleri!$D:$D,SevkAdetleri!$A:$A,A91,SevkAdetleri!$E:$E,"AĞUSTOS")</f>
        <v>0</v>
      </c>
      <c r="O91" s="117">
        <f>SUMIFS(SevkAdetleri!$D:$D,SevkAdetleri!$A:$A,A91,SevkAdetleri!$E:$E,"EYLÜL")</f>
        <v>0</v>
      </c>
      <c r="P91" s="117">
        <f>SUMIFS(SevkAdetleri!$D:$D,SevkAdetleri!$A:$A,A91,SevkAdetleri!$E:$E,"EKİM")</f>
        <v>0</v>
      </c>
      <c r="Q91" s="117">
        <f>SUMIFS(SevkAdetleri!$D:$D,SevkAdetleri!$A:$A,A91,SevkAdetleri!$E:$E,"KASIM")</f>
        <v>0</v>
      </c>
      <c r="R91" s="117">
        <f>SUMIFS(SevkAdetleri!$D:$D,SevkAdetleri!$A:$A,A91,SevkAdetleri!$E:$E,"ARALIK")</f>
        <v>0</v>
      </c>
    </row>
    <row r="92" spans="1:18">
      <c r="A92" s="75" t="str">
        <f>Tablo1769[[#This Row],[YM KODU]]</f>
        <v>YM-061-K</v>
      </c>
      <c r="B92" s="118" t="str">
        <f>VLOOKUP(Tablo810[[#This Row],[ ÜRÜN KODU]],Tablo1769[#All],2,0)</f>
        <v>DAMAK EMZİK SAP</v>
      </c>
      <c r="C92" s="117">
        <f>SUMIF(Tablo8[Sütun1],Tablo810[[#This Row],[ ÜRÜN KODU]],Tablo8[SEVK ADEDİ])-Tablo810[[#This Row],[GERİ İADE ÜRÜN]]</f>
        <v>0</v>
      </c>
      <c r="D92" s="117">
        <f>SUMIF(Tablo5[ÜRÜN KODU],Tablo810[[#This Row],[ ÜRÜN KODU]],Tablo5[TOPLAM BASKI ADEDİ])</f>
        <v>0</v>
      </c>
      <c r="E92" s="117"/>
      <c r="F92" s="117">
        <f>(D92-C92)+E92</f>
        <v>0</v>
      </c>
      <c r="G92" s="117">
        <f>SUMIFS(SevkAdetleri!$D:$D,SevkAdetleri!$A:$A,A92,SevkAdetleri!$E:$E,"OCAK")</f>
        <v>0</v>
      </c>
      <c r="H92" s="117">
        <f>SUMIFS(SevkAdetleri!$D:$D,SevkAdetleri!$A:$A,A92,SevkAdetleri!$E:$E,"ŞUBAT")</f>
        <v>0</v>
      </c>
      <c r="I92" s="117">
        <f>SUMIFS(SevkAdetleri!$D:$D,SevkAdetleri!$A:$A,A92,SevkAdetleri!$E:$E,"MART")</f>
        <v>0</v>
      </c>
      <c r="J92" s="117">
        <f>SUMIFS(SevkAdetleri!$D:$D,SevkAdetleri!$A:$A,A92,SevkAdetleri!$E:$E,"NİSAN")</f>
        <v>0</v>
      </c>
      <c r="K92" s="117">
        <f>SUMIFS(SevkAdetleri!$D:$D,SevkAdetleri!$A:$A,A92,SevkAdetleri!$E:$E,"MAYIS")</f>
        <v>0</v>
      </c>
      <c r="L92" s="117">
        <f>SUMIFS(SevkAdetleri!$D:$D,SevkAdetleri!$A:$A,A92,SevkAdetleri!$E:$E,"HAZIRAN")</f>
        <v>0</v>
      </c>
      <c r="M92" s="117">
        <f>SUMIFS(SevkAdetleri!$D:$D,SevkAdetleri!$A:$A,A92,SevkAdetleri!$E:$E,"TEMMUZ")</f>
        <v>0</v>
      </c>
      <c r="N92" s="117">
        <f>SUMIFS(SevkAdetleri!$D:$D,SevkAdetleri!$A:$A,A92,SevkAdetleri!$E:$E,"AĞUSTOS")</f>
        <v>0</v>
      </c>
      <c r="O92" s="117">
        <f>SUMIFS(SevkAdetleri!$D:$D,SevkAdetleri!$A:$A,A92,SevkAdetleri!$E:$E,"EYLÜL")</f>
        <v>0</v>
      </c>
      <c r="P92" s="117">
        <f>SUMIFS(SevkAdetleri!$D:$D,SevkAdetleri!$A:$A,A92,SevkAdetleri!$E:$E,"EKİM")</f>
        <v>0</v>
      </c>
      <c r="Q92" s="117">
        <f>SUMIFS(SevkAdetleri!$D:$D,SevkAdetleri!$A:$A,A92,SevkAdetleri!$E:$E,"KASIM")</f>
        <v>0</v>
      </c>
      <c r="R92" s="117">
        <f>SUMIFS(SevkAdetleri!$D:$D,SevkAdetleri!$A:$A,A92,SevkAdetleri!$E:$E,"ARALIK")</f>
        <v>0</v>
      </c>
    </row>
    <row r="93" spans="1:18">
      <c r="A93" s="75" t="str">
        <f>Tablo1769[[#This Row],[YM KODU]]</f>
        <v>YM-061-M</v>
      </c>
      <c r="B93" s="118" t="str">
        <f>VLOOKUP(Tablo810[[#This Row],[ ÜRÜN KODU]],Tablo1769[#All],2,0)</f>
        <v>DAMAK EMZİK SAP</v>
      </c>
      <c r="C93" s="117">
        <f>SUMIF(Tablo8[Sütun1],Tablo810[[#This Row],[ ÜRÜN KODU]],Tablo8[SEVK ADEDİ])-Tablo810[[#This Row],[GERİ İADE ÜRÜN]]</f>
        <v>0</v>
      </c>
      <c r="D93" s="117">
        <f>SUMIF(Tablo5[ÜRÜN KODU],Tablo810[[#This Row],[ ÜRÜN KODU]],Tablo5[TOPLAM BASKI ADEDİ])</f>
        <v>0</v>
      </c>
      <c r="E93" s="117"/>
      <c r="F93" s="117">
        <f>(D93-C93)+E93</f>
        <v>0</v>
      </c>
      <c r="G93" s="117">
        <f>SUMIFS(SevkAdetleri!$D:$D,SevkAdetleri!$A:$A,A93,SevkAdetleri!$E:$E,"OCAK")</f>
        <v>0</v>
      </c>
      <c r="H93" s="117">
        <f>SUMIFS(SevkAdetleri!$D:$D,SevkAdetleri!$A:$A,A93,SevkAdetleri!$E:$E,"ŞUBAT")</f>
        <v>0</v>
      </c>
      <c r="I93" s="117">
        <f>SUMIFS(SevkAdetleri!$D:$D,SevkAdetleri!$A:$A,A93,SevkAdetleri!$E:$E,"MART")</f>
        <v>0</v>
      </c>
      <c r="J93" s="117">
        <f>SUMIFS(SevkAdetleri!$D:$D,SevkAdetleri!$A:$A,A93,SevkAdetleri!$E:$E,"NİSAN")</f>
        <v>0</v>
      </c>
      <c r="K93" s="117">
        <f>SUMIFS(SevkAdetleri!$D:$D,SevkAdetleri!$A:$A,A93,SevkAdetleri!$E:$E,"MAYIS")</f>
        <v>0</v>
      </c>
      <c r="L93" s="117">
        <f>SUMIFS(SevkAdetleri!$D:$D,SevkAdetleri!$A:$A,A93,SevkAdetleri!$E:$E,"HAZIRAN")</f>
        <v>0</v>
      </c>
      <c r="M93" s="117">
        <f>SUMIFS(SevkAdetleri!$D:$D,SevkAdetleri!$A:$A,A93,SevkAdetleri!$E:$E,"TEMMUZ")</f>
        <v>0</v>
      </c>
      <c r="N93" s="117">
        <f>SUMIFS(SevkAdetleri!$D:$D,SevkAdetleri!$A:$A,A93,SevkAdetleri!$E:$E,"AĞUSTOS")</f>
        <v>0</v>
      </c>
      <c r="O93" s="117">
        <f>SUMIFS(SevkAdetleri!$D:$D,SevkAdetleri!$A:$A,A93,SevkAdetleri!$E:$E,"EYLÜL")</f>
        <v>0</v>
      </c>
      <c r="P93" s="117">
        <f>SUMIFS(SevkAdetleri!$D:$D,SevkAdetleri!$A:$A,A93,SevkAdetleri!$E:$E,"EKİM")</f>
        <v>0</v>
      </c>
      <c r="Q93" s="117">
        <f>SUMIFS(SevkAdetleri!$D:$D,SevkAdetleri!$A:$A,A93,SevkAdetleri!$E:$E,"KASIM")</f>
        <v>0</v>
      </c>
      <c r="R93" s="117">
        <f>SUMIFS(SevkAdetleri!$D:$D,SevkAdetleri!$A:$A,A93,SevkAdetleri!$E:$E,"ARALIK")</f>
        <v>0</v>
      </c>
    </row>
    <row r="94" spans="1:18">
      <c r="A94" s="75" t="str">
        <f>Tablo1769[[#This Row],[YM KODU]]</f>
        <v>YM-061-P</v>
      </c>
      <c r="B94" s="118" t="str">
        <f>VLOOKUP(Tablo810[[#This Row],[ ÜRÜN KODU]],Tablo1769[#All],2,0)</f>
        <v>DAMAK EMZİK SAP</v>
      </c>
      <c r="C94" s="117">
        <f>SUMIF(Tablo8[Sütun1],Tablo810[[#This Row],[ ÜRÜN KODU]],Tablo8[SEVK ADEDİ])-Tablo810[[#This Row],[GERİ İADE ÜRÜN]]</f>
        <v>0</v>
      </c>
      <c r="D94" s="117">
        <f>SUMIF(Tablo5[ÜRÜN KODU],Tablo810[[#This Row],[ ÜRÜN KODU]],Tablo5[TOPLAM BASKI ADEDİ])</f>
        <v>0</v>
      </c>
      <c r="E94" s="117"/>
      <c r="F94" s="117">
        <f>(D94-C94)+E94</f>
        <v>0</v>
      </c>
      <c r="G94" s="118">
        <f>SUMIFS(SevkAdetleri!$D:$D,SevkAdetleri!$A:$A,A94,SevkAdetleri!$E:$E,"OCAK")</f>
        <v>0</v>
      </c>
      <c r="H94" s="117">
        <f>SUMIFS(SevkAdetleri!$D:$D,SevkAdetleri!$A:$A,A94,SevkAdetleri!$E:$E,"ŞUBAT")</f>
        <v>0</v>
      </c>
      <c r="I94" s="117">
        <f>SUMIFS(SevkAdetleri!$D:$D,SevkAdetleri!$A:$A,A94,SevkAdetleri!$E:$E,"MART")</f>
        <v>0</v>
      </c>
      <c r="J94" s="117">
        <f>SUMIFS(SevkAdetleri!$D:$D,SevkAdetleri!$A:$A,A94,SevkAdetleri!$E:$E,"NİSAN")</f>
        <v>0</v>
      </c>
      <c r="K94" s="117">
        <f>SUMIFS(SevkAdetleri!$D:$D,SevkAdetleri!$A:$A,A94,SevkAdetleri!$E:$E,"MAYIS")</f>
        <v>0</v>
      </c>
      <c r="L94" s="117">
        <f>SUMIFS(SevkAdetleri!$D:$D,SevkAdetleri!$A:$A,A94,SevkAdetleri!$E:$E,"HAZIRAN")</f>
        <v>0</v>
      </c>
      <c r="M94" s="117">
        <f>SUMIFS(SevkAdetleri!$D:$D,SevkAdetleri!$A:$A,A94,SevkAdetleri!$E:$E,"TEMMUZ")</f>
        <v>0</v>
      </c>
      <c r="N94" s="117">
        <f>SUMIFS(SevkAdetleri!$D:$D,SevkAdetleri!$A:$A,A94,SevkAdetleri!$E:$E,"AĞUSTOS")</f>
        <v>0</v>
      </c>
      <c r="O94" s="117">
        <f>SUMIFS(SevkAdetleri!$D:$D,SevkAdetleri!$A:$A,A94,SevkAdetleri!$E:$E,"EYLÜL")</f>
        <v>0</v>
      </c>
      <c r="P94" s="117">
        <f>SUMIFS(SevkAdetleri!$D:$D,SevkAdetleri!$A:$A,A94,SevkAdetleri!$E:$E,"EKİM")</f>
        <v>0</v>
      </c>
      <c r="Q94" s="117">
        <f>SUMIFS(SevkAdetleri!$D:$D,SevkAdetleri!$A:$A,A94,SevkAdetleri!$E:$E,"KASIM")</f>
        <v>0</v>
      </c>
      <c r="R94" s="117">
        <f>SUMIFS(SevkAdetleri!$D:$D,SevkAdetleri!$A:$A,A94,SevkAdetleri!$E:$E,"ARALIK")</f>
        <v>0</v>
      </c>
    </row>
    <row r="95" spans="1:18">
      <c r="A95" s="75" t="str">
        <f>Tablo1769[[#This Row],[YM KODU]]</f>
        <v>YM-061-L</v>
      </c>
      <c r="B95" s="118" t="str">
        <f>VLOOKUP(Tablo810[[#This Row],[ ÜRÜN KODU]],Tablo1769[#All],2,0)</f>
        <v>DAMAK EMZİK SAP</v>
      </c>
      <c r="C95" s="117">
        <f>SUMIF(Tablo8[Sütun1],Tablo810[[#This Row],[ ÜRÜN KODU]],Tablo8[SEVK ADEDİ])-Tablo810[[#This Row],[GERİ İADE ÜRÜN]]</f>
        <v>0</v>
      </c>
      <c r="D95" s="117">
        <f>SUMIF(Tablo5[ÜRÜN KODU],Tablo810[[#This Row],[ ÜRÜN KODU]],Tablo5[TOPLAM BASKI ADEDİ])</f>
        <v>0</v>
      </c>
      <c r="E95" s="117"/>
      <c r="F95" s="117">
        <f>(D95-C95)+E95</f>
        <v>0</v>
      </c>
      <c r="G95" s="117">
        <f>SUMIFS(SevkAdetleri!$D:$D,SevkAdetleri!$A:$A,A95,SevkAdetleri!$E:$E,"OCAK")</f>
        <v>0</v>
      </c>
      <c r="H95" s="117">
        <f>SUMIFS(SevkAdetleri!$D:$D,SevkAdetleri!$A:$A,A95,SevkAdetleri!$E:$E,"ŞUBAT")</f>
        <v>0</v>
      </c>
      <c r="I95" s="117">
        <f>SUMIFS(SevkAdetleri!$D:$D,SevkAdetleri!$A:$A,A95,SevkAdetleri!$E:$E,"MART")</f>
        <v>0</v>
      </c>
      <c r="J95" s="117">
        <f>SUMIFS(SevkAdetleri!$D:$D,SevkAdetleri!$A:$A,A95,SevkAdetleri!$E:$E,"NİSAN")</f>
        <v>0</v>
      </c>
      <c r="K95" s="117">
        <f>SUMIFS(SevkAdetleri!$D:$D,SevkAdetleri!$A:$A,A95,SevkAdetleri!$E:$E,"MAYIS")</f>
        <v>0</v>
      </c>
      <c r="L95" s="117">
        <f>SUMIFS(SevkAdetleri!$D:$D,SevkAdetleri!$A:$A,A95,SevkAdetleri!$E:$E,"HAZIRAN")</f>
        <v>0</v>
      </c>
      <c r="M95" s="117">
        <f>SUMIFS(SevkAdetleri!$D:$D,SevkAdetleri!$A:$A,A95,SevkAdetleri!$E:$E,"TEMMUZ")</f>
        <v>0</v>
      </c>
      <c r="N95" s="117">
        <f>SUMIFS(SevkAdetleri!$D:$D,SevkAdetleri!$A:$A,A95,SevkAdetleri!$E:$E,"AĞUSTOS")</f>
        <v>0</v>
      </c>
      <c r="O95" s="117">
        <f>SUMIFS(SevkAdetleri!$D:$D,SevkAdetleri!$A:$A,A95,SevkAdetleri!$E:$E,"EYLÜL")</f>
        <v>0</v>
      </c>
      <c r="P95" s="117">
        <f>SUMIFS(SevkAdetleri!$D:$D,SevkAdetleri!$A:$A,A95,SevkAdetleri!$E:$E,"EKİM")</f>
        <v>0</v>
      </c>
      <c r="Q95" s="117">
        <f>SUMIFS(SevkAdetleri!$D:$D,SevkAdetleri!$A:$A,A95,SevkAdetleri!$E:$E,"KASIM")</f>
        <v>0</v>
      </c>
      <c r="R95" s="117">
        <f>SUMIFS(SevkAdetleri!$D:$D,SevkAdetleri!$A:$A,A95,SevkAdetleri!$E:$E,"ARALIK")</f>
        <v>0</v>
      </c>
    </row>
    <row r="96" spans="1:18">
      <c r="A96" s="75" t="str">
        <f>Tablo1769[[#This Row],[YM KODU]]</f>
        <v>YM-061-S</v>
      </c>
      <c r="B96" s="118" t="str">
        <f>VLOOKUP(Tablo810[[#This Row],[ ÜRÜN KODU]],Tablo1769[#All],2,0)</f>
        <v>DAMAK EMZİK SAP</v>
      </c>
      <c r="C96" s="117">
        <f>SUMIF(Tablo8[Sütun1],Tablo810[[#This Row],[ ÜRÜN KODU]],Tablo8[SEVK ADEDİ])-Tablo810[[#This Row],[GERİ İADE ÜRÜN]]</f>
        <v>0</v>
      </c>
      <c r="D96" s="117">
        <f>SUMIF(Tablo5[ÜRÜN KODU],Tablo810[[#This Row],[ ÜRÜN KODU]],Tablo5[TOPLAM BASKI ADEDİ])</f>
        <v>0</v>
      </c>
      <c r="E96" s="117"/>
      <c r="F96" s="117">
        <f>(D96-C96)+E96</f>
        <v>0</v>
      </c>
      <c r="G96" s="117">
        <f>SUMIFS(SevkAdetleri!$D:$D,SevkAdetleri!$A:$A,A96,SevkAdetleri!$E:$E,"OCAK")</f>
        <v>0</v>
      </c>
      <c r="H96" s="117">
        <f>SUMIFS(SevkAdetleri!$D:$D,SevkAdetleri!$A:$A,A96,SevkAdetleri!$E:$E,"ŞUBAT")</f>
        <v>0</v>
      </c>
      <c r="I96" s="117">
        <f>SUMIFS(SevkAdetleri!$D:$D,SevkAdetleri!$A:$A,A96,SevkAdetleri!$E:$E,"MART")</f>
        <v>0</v>
      </c>
      <c r="J96" s="117">
        <f>SUMIFS(SevkAdetleri!$D:$D,SevkAdetleri!$A:$A,A96,SevkAdetleri!$E:$E,"NİSAN")</f>
        <v>0</v>
      </c>
      <c r="K96" s="117">
        <f>SUMIFS(SevkAdetleri!$D:$D,SevkAdetleri!$A:$A,A96,SevkAdetleri!$E:$E,"MAYIS")</f>
        <v>0</v>
      </c>
      <c r="L96" s="117">
        <f>SUMIFS(SevkAdetleri!$D:$D,SevkAdetleri!$A:$A,A96,SevkAdetleri!$E:$E,"HAZIRAN")</f>
        <v>0</v>
      </c>
      <c r="M96" s="117">
        <f>SUMIFS(SevkAdetleri!$D:$D,SevkAdetleri!$A:$A,A96,SevkAdetleri!$E:$E,"TEMMUZ")</f>
        <v>0</v>
      </c>
      <c r="N96" s="117">
        <f>SUMIFS(SevkAdetleri!$D:$D,SevkAdetleri!$A:$A,A96,SevkAdetleri!$E:$E,"AĞUSTOS")</f>
        <v>0</v>
      </c>
      <c r="O96" s="117">
        <f>SUMIFS(SevkAdetleri!$D:$D,SevkAdetleri!$A:$A,A96,SevkAdetleri!$E:$E,"EYLÜL")</f>
        <v>0</v>
      </c>
      <c r="P96" s="117">
        <f>SUMIFS(SevkAdetleri!$D:$D,SevkAdetleri!$A:$A,A96,SevkAdetleri!$E:$E,"EKİM")</f>
        <v>0</v>
      </c>
      <c r="Q96" s="117">
        <f>SUMIFS(SevkAdetleri!$D:$D,SevkAdetleri!$A:$A,A96,SevkAdetleri!$E:$E,"KASIM")</f>
        <v>0</v>
      </c>
      <c r="R96" s="117">
        <f>SUMIFS(SevkAdetleri!$D:$D,SevkAdetleri!$A:$A,A96,SevkAdetleri!$E:$E,"ARALIK")</f>
        <v>0</v>
      </c>
    </row>
    <row r="97" spans="1:18">
      <c r="A97" s="75" t="str">
        <f>Tablo1769[[#This Row],[YM KODU]]</f>
        <v>YM-061-T</v>
      </c>
      <c r="B97" s="118" t="str">
        <f>VLOOKUP(Tablo810[[#This Row],[ ÜRÜN KODU]],Tablo1769[#All],2,0)</f>
        <v>DAMAK EMZİK SAP</v>
      </c>
      <c r="C97" s="117">
        <f>SUMIF(Tablo8[Sütun1],Tablo810[[#This Row],[ ÜRÜN KODU]],Tablo8[SEVK ADEDİ])-Tablo810[[#This Row],[GERİ İADE ÜRÜN]]</f>
        <v>0</v>
      </c>
      <c r="D97" s="117">
        <f>SUMIF(Tablo5[ÜRÜN KODU],Tablo810[[#This Row],[ ÜRÜN KODU]],Tablo5[TOPLAM BASKI ADEDİ])</f>
        <v>0</v>
      </c>
      <c r="E97" s="117"/>
      <c r="F97" s="117">
        <f>(D97-C97)+E97</f>
        <v>0</v>
      </c>
      <c r="G97" s="117">
        <f>SUMIFS(SevkAdetleri!$D:$D,SevkAdetleri!$A:$A,A97,SevkAdetleri!$E:$E,"OCAK")</f>
        <v>0</v>
      </c>
      <c r="H97" s="117">
        <f>SUMIFS(SevkAdetleri!$D:$D,SevkAdetleri!$A:$A,A97,SevkAdetleri!$E:$E,"ŞUBAT")</f>
        <v>0</v>
      </c>
      <c r="I97" s="117">
        <f>SUMIFS(SevkAdetleri!$D:$D,SevkAdetleri!$A:$A,A97,SevkAdetleri!$E:$E,"MART")</f>
        <v>0</v>
      </c>
      <c r="J97" s="117">
        <f>SUMIFS(SevkAdetleri!$D:$D,SevkAdetleri!$A:$A,A97,SevkAdetleri!$E:$E,"NİSAN")</f>
        <v>0</v>
      </c>
      <c r="K97" s="117">
        <f>SUMIFS(SevkAdetleri!$D:$D,SevkAdetleri!$A:$A,A97,SevkAdetleri!$E:$E,"MAYIS")</f>
        <v>0</v>
      </c>
      <c r="L97" s="117">
        <f>SUMIFS(SevkAdetleri!$D:$D,SevkAdetleri!$A:$A,A97,SevkAdetleri!$E:$E,"HAZIRAN")</f>
        <v>0</v>
      </c>
      <c r="M97" s="117">
        <f>SUMIFS(SevkAdetleri!$D:$D,SevkAdetleri!$A:$A,A97,SevkAdetleri!$E:$E,"TEMMUZ")</f>
        <v>0</v>
      </c>
      <c r="N97" s="117">
        <f>SUMIFS(SevkAdetleri!$D:$D,SevkAdetleri!$A:$A,A97,SevkAdetleri!$E:$E,"AĞUSTOS")</f>
        <v>0</v>
      </c>
      <c r="O97" s="117">
        <f>SUMIFS(SevkAdetleri!$D:$D,SevkAdetleri!$A:$A,A97,SevkAdetleri!$E:$E,"EYLÜL")</f>
        <v>0</v>
      </c>
      <c r="P97" s="117">
        <f>SUMIFS(SevkAdetleri!$D:$D,SevkAdetleri!$A:$A,A97,SevkAdetleri!$E:$E,"EKİM")</f>
        <v>0</v>
      </c>
      <c r="Q97" s="117">
        <f>SUMIFS(SevkAdetleri!$D:$D,SevkAdetleri!$A:$A,A97,SevkAdetleri!$E:$E,"KASIM")</f>
        <v>0</v>
      </c>
      <c r="R97" s="117">
        <f>SUMIFS(SevkAdetleri!$D:$D,SevkAdetleri!$A:$A,A97,SevkAdetleri!$E:$E,"ARALIK")</f>
        <v>0</v>
      </c>
    </row>
    <row r="98" spans="1:18">
      <c r="A98" s="75" t="str">
        <f>Tablo1769[[#This Row],[YM KODU]]</f>
        <v>YM-061-BP</v>
      </c>
      <c r="B98" s="118" t="str">
        <f>VLOOKUP(Tablo810[[#This Row],[ ÜRÜN KODU]],Tablo1769[#All],2,0)</f>
        <v>DAMAK EMZİK SAP</v>
      </c>
      <c r="C98" s="117">
        <f>SUMIF(Tablo8[Sütun1],Tablo810[[#This Row],[ ÜRÜN KODU]],Tablo8[SEVK ADEDİ])-Tablo810[[#This Row],[GERİ İADE ÜRÜN]]</f>
        <v>0</v>
      </c>
      <c r="D98" s="117">
        <f>SUMIF(Tablo5[ÜRÜN KODU],Tablo810[[#This Row],[ ÜRÜN KODU]],Tablo5[TOPLAM BASKI ADEDİ])</f>
        <v>0</v>
      </c>
      <c r="E98" s="117"/>
      <c r="F98" s="117">
        <f>(D98-C98)+E98</f>
        <v>0</v>
      </c>
      <c r="G98" s="118">
        <f>SUMIFS(SevkAdetleri!$D:$D,SevkAdetleri!$A:$A,A98,SevkAdetleri!$E:$E,"OCAK")</f>
        <v>0</v>
      </c>
      <c r="H98" s="117">
        <f>SUMIFS(SevkAdetleri!$D:$D,SevkAdetleri!$A:$A,A98,SevkAdetleri!$E:$E,"ŞUBAT")</f>
        <v>0</v>
      </c>
      <c r="I98" s="117">
        <f>SUMIFS(SevkAdetleri!$D:$D,SevkAdetleri!$A:$A,A98,SevkAdetleri!$E:$E,"MART")</f>
        <v>0</v>
      </c>
      <c r="J98" s="117">
        <f>SUMIFS(SevkAdetleri!$D:$D,SevkAdetleri!$A:$A,A98,SevkAdetleri!$E:$E,"NİSAN")</f>
        <v>0</v>
      </c>
      <c r="K98" s="117">
        <f>SUMIFS(SevkAdetleri!$D:$D,SevkAdetleri!$A:$A,A98,SevkAdetleri!$E:$E,"MAYIS")</f>
        <v>0</v>
      </c>
      <c r="L98" s="117">
        <f>SUMIFS(SevkAdetleri!$D:$D,SevkAdetleri!$A:$A,A98,SevkAdetleri!$E:$E,"HAZIRAN")</f>
        <v>0</v>
      </c>
      <c r="M98" s="117">
        <f>SUMIFS(SevkAdetleri!$D:$D,SevkAdetleri!$A:$A,A98,SevkAdetleri!$E:$E,"TEMMUZ")</f>
        <v>0</v>
      </c>
      <c r="N98" s="117">
        <f>SUMIFS(SevkAdetleri!$D:$D,SevkAdetleri!$A:$A,A98,SevkAdetleri!$E:$E,"AĞUSTOS")</f>
        <v>0</v>
      </c>
      <c r="O98" s="117">
        <f>SUMIFS(SevkAdetleri!$D:$D,SevkAdetleri!$A:$A,A98,SevkAdetleri!$E:$E,"EYLÜL")</f>
        <v>0</v>
      </c>
      <c r="P98" s="117">
        <f>SUMIFS(SevkAdetleri!$D:$D,SevkAdetleri!$A:$A,A98,SevkAdetleri!$E:$E,"EKİM")</f>
        <v>0</v>
      </c>
      <c r="Q98" s="117">
        <f>SUMIFS(SevkAdetleri!$D:$D,SevkAdetleri!$A:$A,A98,SevkAdetleri!$E:$E,"KASIM")</f>
        <v>0</v>
      </c>
      <c r="R98" s="117">
        <f>SUMIFS(SevkAdetleri!$D:$D,SevkAdetleri!$A:$A,A98,SevkAdetleri!$E:$E,"ARALIK")</f>
        <v>0</v>
      </c>
    </row>
    <row r="99" spans="1:18">
      <c r="A99" s="75" t="str">
        <f>Tablo1769[[#This Row],[YM KODU]]</f>
        <v>YM-061-TM</v>
      </c>
      <c r="B99" s="118" t="str">
        <f>VLOOKUP(Tablo810[[#This Row],[ ÜRÜN KODU]],Tablo1769[#All],2,0)</f>
        <v>DAMAK EMZİK SAP</v>
      </c>
      <c r="C99" s="117">
        <f>SUMIF(Tablo8[Sütun1],Tablo810[[#This Row],[ ÜRÜN KODU]],Tablo8[SEVK ADEDİ])-Tablo810[[#This Row],[GERİ İADE ÜRÜN]]</f>
        <v>0</v>
      </c>
      <c r="D99" s="117">
        <f>SUMIF(Tablo5[ÜRÜN KODU],Tablo810[[#This Row],[ ÜRÜN KODU]],Tablo5[TOPLAM BASKI ADEDİ])</f>
        <v>0</v>
      </c>
      <c r="E99" s="117"/>
      <c r="F99" s="117">
        <f>(D99-C99)+E99</f>
        <v>0</v>
      </c>
      <c r="G99" s="118">
        <f>SUMIFS(SevkAdetleri!$D:$D,SevkAdetleri!$A:$A,A99,SevkAdetleri!$E:$E,"OCAK")</f>
        <v>0</v>
      </c>
      <c r="H99" s="117">
        <f>SUMIFS(SevkAdetleri!$D:$D,SevkAdetleri!$A:$A,A99,SevkAdetleri!$E:$E,"ŞUBAT")</f>
        <v>0</v>
      </c>
      <c r="I99" s="117">
        <f>SUMIFS(SevkAdetleri!$D:$D,SevkAdetleri!$A:$A,A99,SevkAdetleri!$E:$E,"MART")</f>
        <v>0</v>
      </c>
      <c r="J99" s="117">
        <f>SUMIFS(SevkAdetleri!$D:$D,SevkAdetleri!$A:$A,A99,SevkAdetleri!$E:$E,"NİSAN")</f>
        <v>0</v>
      </c>
      <c r="K99" s="117">
        <f>SUMIFS(SevkAdetleri!$D:$D,SevkAdetleri!$A:$A,A99,SevkAdetleri!$E:$E,"MAYIS")</f>
        <v>0</v>
      </c>
      <c r="L99" s="117">
        <f>SUMIFS(SevkAdetleri!$D:$D,SevkAdetleri!$A:$A,A99,SevkAdetleri!$E:$E,"HAZIRAN")</f>
        <v>0</v>
      </c>
      <c r="M99" s="117">
        <f>SUMIFS(SevkAdetleri!$D:$D,SevkAdetleri!$A:$A,A99,SevkAdetleri!$E:$E,"TEMMUZ")</f>
        <v>0</v>
      </c>
      <c r="N99" s="117">
        <f>SUMIFS(SevkAdetleri!$D:$D,SevkAdetleri!$A:$A,A99,SevkAdetleri!$E:$E,"AĞUSTOS")</f>
        <v>0</v>
      </c>
      <c r="O99" s="117">
        <f>SUMIFS(SevkAdetleri!$D:$D,SevkAdetleri!$A:$A,A99,SevkAdetleri!$E:$E,"EYLÜL")</f>
        <v>0</v>
      </c>
      <c r="P99" s="117">
        <f>SUMIFS(SevkAdetleri!$D:$D,SevkAdetleri!$A:$A,A99,SevkAdetleri!$E:$E,"EKİM")</f>
        <v>0</v>
      </c>
      <c r="Q99" s="117">
        <f>SUMIFS(SevkAdetleri!$D:$D,SevkAdetleri!$A:$A,A99,SevkAdetleri!$E:$E,"KASIM")</f>
        <v>0</v>
      </c>
      <c r="R99" s="117">
        <f>SUMIFS(SevkAdetleri!$D:$D,SevkAdetleri!$A:$A,A99,SevkAdetleri!$E:$E,"ARALIK")</f>
        <v>0</v>
      </c>
    </row>
    <row r="100" spans="1:18">
      <c r="A100" s="75" t="str">
        <f>Tablo1769[[#This Row],[YM KODU]]</f>
        <v>YM-061-TY</v>
      </c>
      <c r="B100" s="118" t="str">
        <f>VLOOKUP(Tablo810[[#This Row],[ ÜRÜN KODU]],Tablo1769[#All],2,0)</f>
        <v>DAMAK EMZİK SAP</v>
      </c>
      <c r="C100" s="117">
        <f>SUMIF(Tablo8[Sütun1],Tablo810[[#This Row],[ ÜRÜN KODU]],Tablo8[SEVK ADEDİ])-Tablo810[[#This Row],[GERİ İADE ÜRÜN]]</f>
        <v>0</v>
      </c>
      <c r="D100" s="117">
        <f>SUMIF(Tablo5[ÜRÜN KODU],Tablo810[[#This Row],[ ÜRÜN KODU]],Tablo5[TOPLAM BASKI ADEDİ])</f>
        <v>0</v>
      </c>
      <c r="E100" s="117"/>
      <c r="F100" s="117">
        <f>(D100-C100)+E100</f>
        <v>0</v>
      </c>
      <c r="G100" s="117">
        <f>SUMIFS(SevkAdetleri!$D:$D,SevkAdetleri!$A:$A,A100,SevkAdetleri!$E:$E,"OCAK")</f>
        <v>0</v>
      </c>
      <c r="H100" s="117">
        <f>SUMIFS(SevkAdetleri!$D:$D,SevkAdetleri!$A:$A,A100,SevkAdetleri!$E:$E,"ŞUBAT")</f>
        <v>0</v>
      </c>
      <c r="I100" s="117">
        <f>SUMIFS(SevkAdetleri!$D:$D,SevkAdetleri!$A:$A,A100,SevkAdetleri!$E:$E,"MART")</f>
        <v>0</v>
      </c>
      <c r="J100" s="117">
        <f>SUMIFS(SevkAdetleri!$D:$D,SevkAdetleri!$A:$A,A100,SevkAdetleri!$E:$E,"NİSAN")</f>
        <v>0</v>
      </c>
      <c r="K100" s="117">
        <f>SUMIFS(SevkAdetleri!$D:$D,SevkAdetleri!$A:$A,A100,SevkAdetleri!$E:$E,"MAYIS")</f>
        <v>0</v>
      </c>
      <c r="L100" s="117">
        <f>SUMIFS(SevkAdetleri!$D:$D,SevkAdetleri!$A:$A,A100,SevkAdetleri!$E:$E,"HAZIRAN")</f>
        <v>0</v>
      </c>
      <c r="M100" s="117">
        <f>SUMIFS(SevkAdetleri!$D:$D,SevkAdetleri!$A:$A,A100,SevkAdetleri!$E:$E,"TEMMUZ")</f>
        <v>0</v>
      </c>
      <c r="N100" s="117">
        <f>SUMIFS(SevkAdetleri!$D:$D,SevkAdetleri!$A:$A,A100,SevkAdetleri!$E:$E,"AĞUSTOS")</f>
        <v>0</v>
      </c>
      <c r="O100" s="117">
        <f>SUMIFS(SevkAdetleri!$D:$D,SevkAdetleri!$A:$A,A100,SevkAdetleri!$E:$E,"EYLÜL")</f>
        <v>0</v>
      </c>
      <c r="P100" s="117">
        <f>SUMIFS(SevkAdetleri!$D:$D,SevkAdetleri!$A:$A,A100,SevkAdetleri!$E:$E,"EKİM")</f>
        <v>0</v>
      </c>
      <c r="Q100" s="117">
        <f>SUMIFS(SevkAdetleri!$D:$D,SevkAdetleri!$A:$A,A100,SevkAdetleri!$E:$E,"KASIM")</f>
        <v>0</v>
      </c>
      <c r="R100" s="117">
        <f>SUMIFS(SevkAdetleri!$D:$D,SevkAdetleri!$A:$A,A100,SevkAdetleri!$E:$E,"ARALIK")</f>
        <v>0</v>
      </c>
    </row>
    <row r="101" spans="1:18">
      <c r="A101" s="75" t="str">
        <f>Tablo1769[[#This Row],[YM KODU]]</f>
        <v>YM-061-TS</v>
      </c>
      <c r="B101" s="118" t="str">
        <f>VLOOKUP(Tablo810[[#This Row],[ ÜRÜN KODU]],Tablo1769[#All],2,0)</f>
        <v>DAMAK EMZİK SAP</v>
      </c>
      <c r="C101" s="117">
        <f>SUMIF(Tablo8[Sütun1],Tablo810[[#This Row],[ ÜRÜN KODU]],Tablo8[SEVK ADEDİ])-Tablo810[[#This Row],[GERİ İADE ÜRÜN]]</f>
        <v>0</v>
      </c>
      <c r="D101" s="117">
        <f>SUMIF(Tablo5[ÜRÜN KODU],Tablo810[[#This Row],[ ÜRÜN KODU]],Tablo5[TOPLAM BASKI ADEDİ])</f>
        <v>0</v>
      </c>
      <c r="E101" s="117"/>
      <c r="F101" s="117">
        <f>(D101-C101)+E101</f>
        <v>0</v>
      </c>
      <c r="G101" s="117">
        <f>SUMIFS(SevkAdetleri!$D:$D,SevkAdetleri!$A:$A,A101,SevkAdetleri!$E:$E,"OCAK")</f>
        <v>0</v>
      </c>
      <c r="H101" s="117">
        <f>SUMIFS(SevkAdetleri!$D:$D,SevkAdetleri!$A:$A,A101,SevkAdetleri!$E:$E,"ŞUBAT")</f>
        <v>0</v>
      </c>
      <c r="I101" s="117">
        <f>SUMIFS(SevkAdetleri!$D:$D,SevkAdetleri!$A:$A,A101,SevkAdetleri!$E:$E,"MART")</f>
        <v>0</v>
      </c>
      <c r="J101" s="117">
        <f>SUMIFS(SevkAdetleri!$D:$D,SevkAdetleri!$A:$A,A101,SevkAdetleri!$E:$E,"NİSAN")</f>
        <v>0</v>
      </c>
      <c r="K101" s="117">
        <f>SUMIFS(SevkAdetleri!$D:$D,SevkAdetleri!$A:$A,A101,SevkAdetleri!$E:$E,"MAYIS")</f>
        <v>0</v>
      </c>
      <c r="L101" s="117">
        <f>SUMIFS(SevkAdetleri!$D:$D,SevkAdetleri!$A:$A,A101,SevkAdetleri!$E:$E,"HAZIRAN")</f>
        <v>0</v>
      </c>
      <c r="M101" s="117">
        <f>SUMIFS(SevkAdetleri!$D:$D,SevkAdetleri!$A:$A,A101,SevkAdetleri!$E:$E,"TEMMUZ")</f>
        <v>0</v>
      </c>
      <c r="N101" s="117">
        <f>SUMIFS(SevkAdetleri!$D:$D,SevkAdetleri!$A:$A,A101,SevkAdetleri!$E:$E,"AĞUSTOS")</f>
        <v>0</v>
      </c>
      <c r="O101" s="117">
        <f>SUMIFS(SevkAdetleri!$D:$D,SevkAdetleri!$A:$A,A101,SevkAdetleri!$E:$E,"EYLÜL")</f>
        <v>0</v>
      </c>
      <c r="P101" s="117">
        <f>SUMIFS(SevkAdetleri!$D:$D,SevkAdetleri!$A:$A,A101,SevkAdetleri!$E:$E,"EKİM")</f>
        <v>0</v>
      </c>
      <c r="Q101" s="117">
        <f>SUMIFS(SevkAdetleri!$D:$D,SevkAdetleri!$A:$A,A101,SevkAdetleri!$E:$E,"KASIM")</f>
        <v>0</v>
      </c>
      <c r="R101" s="117">
        <f>SUMIFS(SevkAdetleri!$D:$D,SevkAdetleri!$A:$A,A101,SevkAdetleri!$E:$E,"ARALIK")</f>
        <v>0</v>
      </c>
    </row>
    <row r="102" spans="1:18">
      <c r="A102" s="75" t="str">
        <f>Tablo1769[[#This Row],[YM KODU]]</f>
        <v>YM-061-TK</v>
      </c>
      <c r="B102" s="118" t="str">
        <f>VLOOKUP(Tablo810[[#This Row],[ ÜRÜN KODU]],Tablo1769[#All],2,0)</f>
        <v>DAMAK EMZİK SAP</v>
      </c>
      <c r="C102" s="117">
        <f>SUMIF(Tablo8[Sütun1],Tablo810[[#This Row],[ ÜRÜN KODU]],Tablo8[SEVK ADEDİ])-Tablo810[[#This Row],[GERİ İADE ÜRÜN]]</f>
        <v>0</v>
      </c>
      <c r="D102" s="117">
        <f>SUMIF(Tablo5[ÜRÜN KODU],Tablo810[[#This Row],[ ÜRÜN KODU]],Tablo5[TOPLAM BASKI ADEDİ])</f>
        <v>0</v>
      </c>
      <c r="E102" s="117"/>
      <c r="F102" s="117">
        <f>(D102-C102)+E102</f>
        <v>0</v>
      </c>
      <c r="G102" s="117">
        <f>SUMIFS(SevkAdetleri!$D:$D,SevkAdetleri!$A:$A,A102,SevkAdetleri!$E:$E,"OCAK")</f>
        <v>0</v>
      </c>
      <c r="H102" s="117">
        <f>SUMIFS(SevkAdetleri!$D:$D,SevkAdetleri!$A:$A,A102,SevkAdetleri!$E:$E,"ŞUBAT")</f>
        <v>0</v>
      </c>
      <c r="I102" s="117">
        <f>SUMIFS(SevkAdetleri!$D:$D,SevkAdetleri!$A:$A,A102,SevkAdetleri!$E:$E,"MART")</f>
        <v>0</v>
      </c>
      <c r="J102" s="117">
        <f>SUMIFS(SevkAdetleri!$D:$D,SevkAdetleri!$A:$A,A102,SevkAdetleri!$E:$E,"NİSAN")</f>
        <v>0</v>
      </c>
      <c r="K102" s="117">
        <f>SUMIFS(SevkAdetleri!$D:$D,SevkAdetleri!$A:$A,A102,SevkAdetleri!$E:$E,"MAYIS")</f>
        <v>0</v>
      </c>
      <c r="L102" s="117">
        <f>SUMIFS(SevkAdetleri!$D:$D,SevkAdetleri!$A:$A,A102,SevkAdetleri!$E:$E,"HAZIRAN")</f>
        <v>0</v>
      </c>
      <c r="M102" s="117">
        <f>SUMIFS(SevkAdetleri!$D:$D,SevkAdetleri!$A:$A,A102,SevkAdetleri!$E:$E,"TEMMUZ")</f>
        <v>0</v>
      </c>
      <c r="N102" s="117">
        <f>SUMIFS(SevkAdetleri!$D:$D,SevkAdetleri!$A:$A,A102,SevkAdetleri!$E:$E,"AĞUSTOS")</f>
        <v>0</v>
      </c>
      <c r="O102" s="117">
        <f>SUMIFS(SevkAdetleri!$D:$D,SevkAdetleri!$A:$A,A102,SevkAdetleri!$E:$E,"EYLÜL")</f>
        <v>0</v>
      </c>
      <c r="P102" s="117">
        <f>SUMIFS(SevkAdetleri!$D:$D,SevkAdetleri!$A:$A,A102,SevkAdetleri!$E:$E,"EKİM")</f>
        <v>0</v>
      </c>
      <c r="Q102" s="117">
        <f>SUMIFS(SevkAdetleri!$D:$D,SevkAdetleri!$A:$A,A102,SevkAdetleri!$E:$E,"KASIM")</f>
        <v>0</v>
      </c>
      <c r="R102" s="117">
        <f>SUMIFS(SevkAdetleri!$D:$D,SevkAdetleri!$A:$A,A102,SevkAdetleri!$E:$E,"ARALIK")</f>
        <v>0</v>
      </c>
    </row>
    <row r="103" spans="1:18">
      <c r="A103" s="75" t="str">
        <f>Tablo1769[[#This Row],[YM KODU]]</f>
        <v>YM-061-TV</v>
      </c>
      <c r="B103" s="118" t="str">
        <f>VLOOKUP(Tablo810[[#This Row],[ ÜRÜN KODU]],Tablo1769[#All],2,0)</f>
        <v>DAMAK EMZİK SAP</v>
      </c>
      <c r="C103" s="117">
        <f>SUMIF(Tablo8[Sütun1],Tablo810[[#This Row],[ ÜRÜN KODU]],Tablo8[SEVK ADEDİ])-Tablo810[[#This Row],[GERİ İADE ÜRÜN]]</f>
        <v>0</v>
      </c>
      <c r="D103" s="117">
        <f>SUMIF(Tablo5[ÜRÜN KODU],Tablo810[[#This Row],[ ÜRÜN KODU]],Tablo5[TOPLAM BASKI ADEDİ])</f>
        <v>0</v>
      </c>
      <c r="E103" s="117"/>
      <c r="F103" s="117">
        <f>(D103-C103)+E103</f>
        <v>0</v>
      </c>
      <c r="G103" s="118">
        <f>SUMIFS(SevkAdetleri!$D:$D,SevkAdetleri!$A:$A,A103,SevkAdetleri!$E:$E,"OCAK")</f>
        <v>0</v>
      </c>
      <c r="H103" s="117">
        <f>SUMIFS(SevkAdetleri!$D:$D,SevkAdetleri!$A:$A,A103,SevkAdetleri!$E:$E,"ŞUBAT")</f>
        <v>0</v>
      </c>
      <c r="I103" s="117">
        <f>SUMIFS(SevkAdetleri!$D:$D,SevkAdetleri!$A:$A,A103,SevkAdetleri!$E:$E,"MART")</f>
        <v>0</v>
      </c>
      <c r="J103" s="117">
        <f>SUMIFS(SevkAdetleri!$D:$D,SevkAdetleri!$A:$A,A103,SevkAdetleri!$E:$E,"NİSAN")</f>
        <v>0</v>
      </c>
      <c r="K103" s="117">
        <f>SUMIFS(SevkAdetleri!$D:$D,SevkAdetleri!$A:$A,A103,SevkAdetleri!$E:$E,"MAYIS")</f>
        <v>0</v>
      </c>
      <c r="L103" s="117">
        <f>SUMIFS(SevkAdetleri!$D:$D,SevkAdetleri!$A:$A,A103,SevkAdetleri!$E:$E,"HAZIRAN")</f>
        <v>0</v>
      </c>
      <c r="M103" s="117">
        <f>SUMIFS(SevkAdetleri!$D:$D,SevkAdetleri!$A:$A,A103,SevkAdetleri!$E:$E,"TEMMUZ")</f>
        <v>0</v>
      </c>
      <c r="N103" s="117">
        <f>SUMIFS(SevkAdetleri!$D:$D,SevkAdetleri!$A:$A,A103,SevkAdetleri!$E:$E,"AĞUSTOS")</f>
        <v>0</v>
      </c>
      <c r="O103" s="117">
        <f>SUMIFS(SevkAdetleri!$D:$D,SevkAdetleri!$A:$A,A103,SevkAdetleri!$E:$E,"EYLÜL")</f>
        <v>0</v>
      </c>
      <c r="P103" s="117">
        <f>SUMIFS(SevkAdetleri!$D:$D,SevkAdetleri!$A:$A,A103,SevkAdetleri!$E:$E,"EKİM")</f>
        <v>0</v>
      </c>
      <c r="Q103" s="117">
        <f>SUMIFS(SevkAdetleri!$D:$D,SevkAdetleri!$A:$A,A103,SevkAdetleri!$E:$E,"KASIM")</f>
        <v>0</v>
      </c>
      <c r="R103" s="117">
        <f>SUMIFS(SevkAdetleri!$D:$D,SevkAdetleri!$A:$A,A103,SevkAdetleri!$E:$E,"ARALIK")</f>
        <v>0</v>
      </c>
    </row>
    <row r="104" spans="1:18">
      <c r="A104" s="75">
        <f>Tablo1769[[#This Row],[YM KODU]]</f>
        <v>0</v>
      </c>
      <c r="B104" s="118" t="e">
        <f>VLOOKUP(Tablo810[[#This Row],[ ÜRÜN KODU]],Tablo1769[#All],2,0)</f>
        <v>#N/A</v>
      </c>
      <c r="C104" s="117">
        <f>SUMIF(Tablo8[Sütun1],Tablo810[[#This Row],[ ÜRÜN KODU]],Tablo8[SEVK ADEDİ])-Tablo810[[#This Row],[GERİ İADE ÜRÜN]]</f>
        <v>0</v>
      </c>
      <c r="D104" s="117">
        <f>SUMIF(Tablo5[ÜRÜN KODU],Tablo810[[#This Row],[ ÜRÜN KODU]],Tablo5[TOPLAM BASKI ADEDİ])</f>
        <v>0</v>
      </c>
      <c r="E104" s="117"/>
      <c r="F104" s="117">
        <f>(D104-C104)+E104</f>
        <v>0</v>
      </c>
      <c r="G104" s="117">
        <f>SUMIFS(SevkAdetleri!$D:$D,SevkAdetleri!$A:$A,A104,SevkAdetleri!$E:$E,"OCAK")</f>
        <v>0</v>
      </c>
      <c r="H104" s="117">
        <f>SUMIFS(SevkAdetleri!$D:$D,SevkAdetleri!$A:$A,A104,SevkAdetleri!$E:$E,"ŞUBAT")</f>
        <v>0</v>
      </c>
      <c r="I104" s="117">
        <f>SUMIFS(SevkAdetleri!$D:$D,SevkAdetleri!$A:$A,A104,SevkAdetleri!$E:$E,"MART")</f>
        <v>0</v>
      </c>
      <c r="J104" s="117">
        <f>SUMIFS(SevkAdetleri!$D:$D,SevkAdetleri!$A:$A,A104,SevkAdetleri!$E:$E,"NİSAN")</f>
        <v>0</v>
      </c>
      <c r="K104" s="117">
        <f>SUMIFS(SevkAdetleri!$D:$D,SevkAdetleri!$A:$A,A104,SevkAdetleri!$E:$E,"MAYIS")</f>
        <v>0</v>
      </c>
      <c r="L104" s="117">
        <f>SUMIFS(SevkAdetleri!$D:$D,SevkAdetleri!$A:$A,A104,SevkAdetleri!$E:$E,"HAZIRAN")</f>
        <v>0</v>
      </c>
      <c r="M104" s="117">
        <f>SUMIFS(SevkAdetleri!$D:$D,SevkAdetleri!$A:$A,A104,SevkAdetleri!$E:$E,"TEMMUZ")</f>
        <v>0</v>
      </c>
      <c r="N104" s="117">
        <f>SUMIFS(SevkAdetleri!$D:$D,SevkAdetleri!$A:$A,A104,SevkAdetleri!$E:$E,"AĞUSTOS")</f>
        <v>0</v>
      </c>
      <c r="O104" s="117">
        <f>SUMIFS(SevkAdetleri!$D:$D,SevkAdetleri!$A:$A,A104,SevkAdetleri!$E:$E,"EYLÜL")</f>
        <v>0</v>
      </c>
      <c r="P104" s="117">
        <f>SUMIFS(SevkAdetleri!$D:$D,SevkAdetleri!$A:$A,A104,SevkAdetleri!$E:$E,"EKİM")</f>
        <v>0</v>
      </c>
      <c r="Q104" s="117">
        <f>SUMIFS(SevkAdetleri!$D:$D,SevkAdetleri!$A:$A,A104,SevkAdetleri!$E:$E,"KASIM")</f>
        <v>0</v>
      </c>
      <c r="R104" s="117">
        <f>SUMIFS(SevkAdetleri!$D:$D,SevkAdetleri!$A:$A,A104,SevkAdetleri!$E:$E,"ARALIK")</f>
        <v>0</v>
      </c>
    </row>
    <row r="105" spans="1:18">
      <c r="A105" s="75" t="str">
        <f>Tablo1769[[#This Row],[YM KODU]]</f>
        <v>YM-062-B</v>
      </c>
      <c r="B105" s="118" t="str">
        <f>VLOOKUP(Tablo810[[#This Row],[ ÜRÜN KODU]],Tablo1769[#All],2,0)</f>
        <v>MAMA KAŞIĞI SAP</v>
      </c>
      <c r="C105" s="117">
        <f>SUMIF(Tablo8[Sütun1],Tablo810[[#This Row],[ ÜRÜN KODU]],Tablo8[SEVK ADEDİ])-Tablo810[[#This Row],[GERİ İADE ÜRÜN]]</f>
        <v>0</v>
      </c>
      <c r="D105" s="117">
        <f>SUMIF(Tablo5[ÜRÜN KODU],Tablo810[[#This Row],[ ÜRÜN KODU]],Tablo5[TOPLAM BASKI ADEDİ])</f>
        <v>0</v>
      </c>
      <c r="E105" s="117"/>
      <c r="F105" s="117">
        <f>(D105-C105)+E105</f>
        <v>0</v>
      </c>
      <c r="G105" s="117">
        <f>SUMIFS(SevkAdetleri!$D:$D,SevkAdetleri!$A:$A,A105,SevkAdetleri!$E:$E,"OCAK")</f>
        <v>0</v>
      </c>
      <c r="H105" s="117">
        <f>SUMIFS(SevkAdetleri!$D:$D,SevkAdetleri!$A:$A,A105,SevkAdetleri!$E:$E,"ŞUBAT")</f>
        <v>0</v>
      </c>
      <c r="I105" s="117">
        <f>SUMIFS(SevkAdetleri!$D:$D,SevkAdetleri!$A:$A,A105,SevkAdetleri!$E:$E,"MART")</f>
        <v>0</v>
      </c>
      <c r="J105" s="117">
        <f>SUMIFS(SevkAdetleri!$D:$D,SevkAdetleri!$A:$A,A105,SevkAdetleri!$E:$E,"NİSAN")</f>
        <v>0</v>
      </c>
      <c r="K105" s="117">
        <f>SUMIFS(SevkAdetleri!$D:$D,SevkAdetleri!$A:$A,A105,SevkAdetleri!$E:$E,"MAYIS")</f>
        <v>0</v>
      </c>
      <c r="L105" s="117">
        <f>SUMIFS(SevkAdetleri!$D:$D,SevkAdetleri!$A:$A,A105,SevkAdetleri!$E:$E,"HAZIRAN")</f>
        <v>0</v>
      </c>
      <c r="M105" s="117">
        <f>SUMIFS(SevkAdetleri!$D:$D,SevkAdetleri!$A:$A,A105,SevkAdetleri!$E:$E,"TEMMUZ")</f>
        <v>0</v>
      </c>
      <c r="N105" s="117">
        <f>SUMIFS(SevkAdetleri!$D:$D,SevkAdetleri!$A:$A,A105,SevkAdetleri!$E:$E,"AĞUSTOS")</f>
        <v>0</v>
      </c>
      <c r="O105" s="117">
        <f>SUMIFS(SevkAdetleri!$D:$D,SevkAdetleri!$A:$A,A105,SevkAdetleri!$E:$E,"EYLÜL")</f>
        <v>0</v>
      </c>
      <c r="P105" s="117">
        <f>SUMIFS(SevkAdetleri!$D:$D,SevkAdetleri!$A:$A,A105,SevkAdetleri!$E:$E,"EKİM")</f>
        <v>0</v>
      </c>
      <c r="Q105" s="117">
        <f>SUMIFS(SevkAdetleri!$D:$D,SevkAdetleri!$A:$A,A105,SevkAdetleri!$E:$E,"KASIM")</f>
        <v>0</v>
      </c>
      <c r="R105" s="117">
        <f>SUMIFS(SevkAdetleri!$D:$D,SevkAdetleri!$A:$A,A105,SevkAdetleri!$E:$E,"ARALIK")</f>
        <v>0</v>
      </c>
    </row>
    <row r="106" spans="1:18">
      <c r="A106" s="75" t="str">
        <f>Tablo1769[[#This Row],[YM KODU]]</f>
        <v>YM-062-M</v>
      </c>
      <c r="B106" s="118" t="str">
        <f>VLOOKUP(Tablo810[[#This Row],[ ÜRÜN KODU]],Tablo1769[#All],2,0)</f>
        <v>MAMA KAŞIĞI SAP</v>
      </c>
      <c r="C106" s="117">
        <f>SUMIF(Tablo8[Sütun1],Tablo810[[#This Row],[ ÜRÜN KODU]],Tablo8[SEVK ADEDİ])-Tablo810[[#This Row],[GERİ İADE ÜRÜN]]</f>
        <v>0</v>
      </c>
      <c r="D106" s="117">
        <f>SUMIF(Tablo5[ÜRÜN KODU],Tablo810[[#This Row],[ ÜRÜN KODU]],Tablo5[TOPLAM BASKI ADEDİ])</f>
        <v>0</v>
      </c>
      <c r="E106" s="117"/>
      <c r="F106" s="117">
        <f>(D106-C106)+E106</f>
        <v>0</v>
      </c>
      <c r="G106" s="117">
        <f>SUMIFS(SevkAdetleri!$D:$D,SevkAdetleri!$A:$A,A106,SevkAdetleri!$E:$E,"OCAK")</f>
        <v>0</v>
      </c>
      <c r="H106" s="117">
        <f>SUMIFS(SevkAdetleri!$D:$D,SevkAdetleri!$A:$A,A106,SevkAdetleri!$E:$E,"ŞUBAT")</f>
        <v>0</v>
      </c>
      <c r="I106" s="117">
        <f>SUMIFS(SevkAdetleri!$D:$D,SevkAdetleri!$A:$A,A106,SevkAdetleri!$E:$E,"MART")</f>
        <v>0</v>
      </c>
      <c r="J106" s="117">
        <f>SUMIFS(SevkAdetleri!$D:$D,SevkAdetleri!$A:$A,A106,SevkAdetleri!$E:$E,"NİSAN")</f>
        <v>0</v>
      </c>
      <c r="K106" s="117">
        <f>SUMIFS(SevkAdetleri!$D:$D,SevkAdetleri!$A:$A,A106,SevkAdetleri!$E:$E,"MAYIS")</f>
        <v>0</v>
      </c>
      <c r="L106" s="117">
        <f>SUMIFS(SevkAdetleri!$D:$D,SevkAdetleri!$A:$A,A106,SevkAdetleri!$E:$E,"HAZIRAN")</f>
        <v>0</v>
      </c>
      <c r="M106" s="117">
        <f>SUMIFS(SevkAdetleri!$D:$D,SevkAdetleri!$A:$A,A106,SevkAdetleri!$E:$E,"TEMMUZ")</f>
        <v>0</v>
      </c>
      <c r="N106" s="117">
        <f>SUMIFS(SevkAdetleri!$D:$D,SevkAdetleri!$A:$A,A106,SevkAdetleri!$E:$E,"AĞUSTOS")</f>
        <v>0</v>
      </c>
      <c r="O106" s="117">
        <f>SUMIFS(SevkAdetleri!$D:$D,SevkAdetleri!$A:$A,A106,SevkAdetleri!$E:$E,"EYLÜL")</f>
        <v>0</v>
      </c>
      <c r="P106" s="117">
        <f>SUMIFS(SevkAdetleri!$D:$D,SevkAdetleri!$A:$A,A106,SevkAdetleri!$E:$E,"EKİM")</f>
        <v>0</v>
      </c>
      <c r="Q106" s="117">
        <f>SUMIFS(SevkAdetleri!$D:$D,SevkAdetleri!$A:$A,A106,SevkAdetleri!$E:$E,"KASIM")</f>
        <v>0</v>
      </c>
      <c r="R106" s="117">
        <f>SUMIFS(SevkAdetleri!$D:$D,SevkAdetleri!$A:$A,A106,SevkAdetleri!$E:$E,"ARALIK")</f>
        <v>0</v>
      </c>
    </row>
    <row r="107" spans="1:18">
      <c r="A107" s="75" t="str">
        <f>Tablo1769[[#This Row],[YM KODU]]</f>
        <v>YM-062-P</v>
      </c>
      <c r="B107" s="118" t="str">
        <f>VLOOKUP(Tablo810[[#This Row],[ ÜRÜN KODU]],Tablo1769[#All],2,0)</f>
        <v>MAMA KAŞIĞI SAP</v>
      </c>
      <c r="C107" s="117">
        <f>SUMIF(Tablo8[Sütun1],Tablo810[[#This Row],[ ÜRÜN KODU]],Tablo8[SEVK ADEDİ])-Tablo810[[#This Row],[GERİ İADE ÜRÜN]]</f>
        <v>0</v>
      </c>
      <c r="D107" s="117">
        <f>SUMIF(Tablo5[ÜRÜN KODU],Tablo810[[#This Row],[ ÜRÜN KODU]],Tablo5[TOPLAM BASKI ADEDİ])</f>
        <v>0</v>
      </c>
      <c r="E107" s="117"/>
      <c r="F107" s="117">
        <f>(D107-C107)+E107</f>
        <v>0</v>
      </c>
      <c r="G107" s="117">
        <f>SUMIFS(SevkAdetleri!$D:$D,SevkAdetleri!$A:$A,A107,SevkAdetleri!$E:$E,"OCAK")</f>
        <v>0</v>
      </c>
      <c r="H107" s="117">
        <f>SUMIFS(SevkAdetleri!$D:$D,SevkAdetleri!$A:$A,A107,SevkAdetleri!$E:$E,"ŞUBAT")</f>
        <v>0</v>
      </c>
      <c r="I107" s="117">
        <f>SUMIFS(SevkAdetleri!$D:$D,SevkAdetleri!$A:$A,A107,SevkAdetleri!$E:$E,"MART")</f>
        <v>0</v>
      </c>
      <c r="J107" s="117">
        <f>SUMIFS(SevkAdetleri!$D:$D,SevkAdetleri!$A:$A,A107,SevkAdetleri!$E:$E,"NİSAN")</f>
        <v>0</v>
      </c>
      <c r="K107" s="117">
        <f>SUMIFS(SevkAdetleri!$D:$D,SevkAdetleri!$A:$A,A107,SevkAdetleri!$E:$E,"MAYIS")</f>
        <v>0</v>
      </c>
      <c r="L107" s="117">
        <f>SUMIFS(SevkAdetleri!$D:$D,SevkAdetleri!$A:$A,A107,SevkAdetleri!$E:$E,"HAZIRAN")</f>
        <v>0</v>
      </c>
      <c r="M107" s="117">
        <f>SUMIFS(SevkAdetleri!$D:$D,SevkAdetleri!$A:$A,A107,SevkAdetleri!$E:$E,"TEMMUZ")</f>
        <v>0</v>
      </c>
      <c r="N107" s="117">
        <f>SUMIFS(SevkAdetleri!$D:$D,SevkAdetleri!$A:$A,A107,SevkAdetleri!$E:$E,"AĞUSTOS")</f>
        <v>0</v>
      </c>
      <c r="O107" s="117">
        <f>SUMIFS(SevkAdetleri!$D:$D,SevkAdetleri!$A:$A,A107,SevkAdetleri!$E:$E,"EYLÜL")</f>
        <v>0</v>
      </c>
      <c r="P107" s="117">
        <f>SUMIFS(SevkAdetleri!$D:$D,SevkAdetleri!$A:$A,A107,SevkAdetleri!$E:$E,"EKİM")</f>
        <v>0</v>
      </c>
      <c r="Q107" s="117">
        <f>SUMIFS(SevkAdetleri!$D:$D,SevkAdetleri!$A:$A,A107,SevkAdetleri!$E:$E,"KASIM")</f>
        <v>0</v>
      </c>
      <c r="R107" s="117">
        <f>SUMIFS(SevkAdetleri!$D:$D,SevkAdetleri!$A:$A,A107,SevkAdetleri!$E:$E,"ARALIK")</f>
        <v>0</v>
      </c>
    </row>
    <row r="108" spans="1:18">
      <c r="A108" s="75">
        <f>Tablo1769[[#This Row],[YM KODU]]</f>
        <v>0</v>
      </c>
      <c r="B108" s="118" t="e">
        <f>VLOOKUP(Tablo810[[#This Row],[ ÜRÜN KODU]],Tablo1769[#All],2,0)</f>
        <v>#N/A</v>
      </c>
      <c r="C108" s="117">
        <f>SUMIF(Tablo8[Sütun1],Tablo810[[#This Row],[ ÜRÜN KODU]],Tablo8[SEVK ADEDİ])-Tablo810[[#This Row],[GERİ İADE ÜRÜN]]</f>
        <v>0</v>
      </c>
      <c r="D108" s="117">
        <f>SUMIF(Tablo5[ÜRÜN KODU],Tablo810[[#This Row],[ ÜRÜN KODU]],Tablo5[TOPLAM BASKI ADEDİ])</f>
        <v>0</v>
      </c>
      <c r="E108" s="117"/>
      <c r="F108" s="117">
        <f>(D108-C108)+E108</f>
        <v>0</v>
      </c>
      <c r="G108" s="117">
        <f>SUMIFS(SevkAdetleri!$D:$D,SevkAdetleri!$A:$A,A108,SevkAdetleri!$E:$E,"OCAK")</f>
        <v>0</v>
      </c>
      <c r="H108" s="117">
        <f>SUMIFS(SevkAdetleri!$D:$D,SevkAdetleri!$A:$A,A108,SevkAdetleri!$E:$E,"ŞUBAT")</f>
        <v>0</v>
      </c>
      <c r="I108" s="117">
        <f>SUMIFS(SevkAdetleri!$D:$D,SevkAdetleri!$A:$A,A108,SevkAdetleri!$E:$E,"MART")</f>
        <v>0</v>
      </c>
      <c r="J108" s="117">
        <f>SUMIFS(SevkAdetleri!$D:$D,SevkAdetleri!$A:$A,A108,SevkAdetleri!$E:$E,"NİSAN")</f>
        <v>0</v>
      </c>
      <c r="K108" s="117">
        <f>SUMIFS(SevkAdetleri!$D:$D,SevkAdetleri!$A:$A,A108,SevkAdetleri!$E:$E,"MAYIS")</f>
        <v>0</v>
      </c>
      <c r="L108" s="117">
        <f>SUMIFS(SevkAdetleri!$D:$D,SevkAdetleri!$A:$A,A108,SevkAdetleri!$E:$E,"HAZIRAN")</f>
        <v>0</v>
      </c>
      <c r="M108" s="117">
        <f>SUMIFS(SevkAdetleri!$D:$D,SevkAdetleri!$A:$A,A108,SevkAdetleri!$E:$E,"TEMMUZ")</f>
        <v>0</v>
      </c>
      <c r="N108" s="117">
        <f>SUMIFS(SevkAdetleri!$D:$D,SevkAdetleri!$A:$A,A108,SevkAdetleri!$E:$E,"AĞUSTOS")</f>
        <v>0</v>
      </c>
      <c r="O108" s="117">
        <f>SUMIFS(SevkAdetleri!$D:$D,SevkAdetleri!$A:$A,A108,SevkAdetleri!$E:$E,"EYLÜL")</f>
        <v>0</v>
      </c>
      <c r="P108" s="117">
        <f>SUMIFS(SevkAdetleri!$D:$D,SevkAdetleri!$A:$A,A108,SevkAdetleri!$E:$E,"EKİM")</f>
        <v>0</v>
      </c>
      <c r="Q108" s="117">
        <f>SUMIFS(SevkAdetleri!$D:$D,SevkAdetleri!$A:$A,A108,SevkAdetleri!$E:$E,"KASIM")</f>
        <v>0</v>
      </c>
      <c r="R108" s="117">
        <f>SUMIFS(SevkAdetleri!$D:$D,SevkAdetleri!$A:$A,A108,SevkAdetleri!$E:$E,"ARALIK")</f>
        <v>0</v>
      </c>
    </row>
    <row r="109" spans="1:18">
      <c r="A109" s="75" t="str">
        <f>Tablo1769[[#This Row],[YM KODU]]</f>
        <v>YM-070-B</v>
      </c>
      <c r="B109" s="118" t="str">
        <f>VLOOKUP(Tablo810[[#This Row],[ ÜRÜN KODU]],Tablo1769[#All],2,0)</f>
        <v>KİRAZ EMZİK TIPA</v>
      </c>
      <c r="C109" s="117">
        <f>SUMIF(Tablo8[Sütun1],Tablo810[[#This Row],[ ÜRÜN KODU]],Tablo8[SEVK ADEDİ])-Tablo810[[#This Row],[GERİ İADE ÜRÜN]]</f>
        <v>0</v>
      </c>
      <c r="D109" s="117">
        <f>SUMIF(Tablo5[ÜRÜN KODU],Tablo810[[#This Row],[ ÜRÜN KODU]],Tablo5[TOPLAM BASKI ADEDİ])</f>
        <v>0</v>
      </c>
      <c r="E109" s="117"/>
      <c r="F109" s="117">
        <f>(D109-C109)+E109</f>
        <v>0</v>
      </c>
      <c r="G109" s="117">
        <f>SUMIFS(SevkAdetleri!$D:$D,SevkAdetleri!$A:$A,A109,SevkAdetleri!$E:$E,"OCAK")</f>
        <v>0</v>
      </c>
      <c r="H109" s="117">
        <f>SUMIFS(SevkAdetleri!$D:$D,SevkAdetleri!$A:$A,A109,SevkAdetleri!$E:$E,"ŞUBAT")</f>
        <v>0</v>
      </c>
      <c r="I109" s="117">
        <f>SUMIFS(SevkAdetleri!$D:$D,SevkAdetleri!$A:$A,A109,SevkAdetleri!$E:$E,"MART")</f>
        <v>0</v>
      </c>
      <c r="J109" s="117">
        <f>SUMIFS(SevkAdetleri!$D:$D,SevkAdetleri!$A:$A,A109,SevkAdetleri!$E:$E,"NİSAN")</f>
        <v>0</v>
      </c>
      <c r="K109" s="117">
        <f>SUMIFS(SevkAdetleri!$D:$D,SevkAdetleri!$A:$A,A109,SevkAdetleri!$E:$E,"MAYIS")</f>
        <v>0</v>
      </c>
      <c r="L109" s="117">
        <f>SUMIFS(SevkAdetleri!$D:$D,SevkAdetleri!$A:$A,A109,SevkAdetleri!$E:$E,"HAZIRAN")</f>
        <v>0</v>
      </c>
      <c r="M109" s="117">
        <f>SUMIFS(SevkAdetleri!$D:$D,SevkAdetleri!$A:$A,A109,SevkAdetleri!$E:$E,"TEMMUZ")</f>
        <v>0</v>
      </c>
      <c r="N109" s="117">
        <f>SUMIFS(SevkAdetleri!$D:$D,SevkAdetleri!$A:$A,A109,SevkAdetleri!$E:$E,"AĞUSTOS")</f>
        <v>0</v>
      </c>
      <c r="O109" s="117">
        <f>SUMIFS(SevkAdetleri!$D:$D,SevkAdetleri!$A:$A,A109,SevkAdetleri!$E:$E,"EYLÜL")</f>
        <v>0</v>
      </c>
      <c r="P109" s="117">
        <f>SUMIFS(SevkAdetleri!$D:$D,SevkAdetleri!$A:$A,A109,SevkAdetleri!$E:$E,"EKİM")</f>
        <v>0</v>
      </c>
      <c r="Q109" s="117">
        <f>SUMIFS(SevkAdetleri!$D:$D,SevkAdetleri!$A:$A,A109,SevkAdetleri!$E:$E,"KASIM")</f>
        <v>0</v>
      </c>
      <c r="R109" s="117">
        <f>SUMIFS(SevkAdetleri!$D:$D,SevkAdetleri!$A:$A,A109,SevkAdetleri!$E:$E,"ARALIK")</f>
        <v>0</v>
      </c>
    </row>
    <row r="110" spans="1:18">
      <c r="A110" s="75" t="str">
        <f>Tablo1769[[#This Row],[YM KODU]]</f>
        <v>YM-070-Y</v>
      </c>
      <c r="B110" s="118" t="str">
        <f>VLOOKUP(Tablo810[[#This Row],[ ÜRÜN KODU]],Tablo1769[#All],2,0)</f>
        <v>KİRAZ EMZİK TIPA</v>
      </c>
      <c r="C110" s="117">
        <f>SUMIF(Tablo8[Sütun1],Tablo810[[#This Row],[ ÜRÜN KODU]],Tablo8[SEVK ADEDİ])-Tablo810[[#This Row],[GERİ İADE ÜRÜN]]</f>
        <v>0</v>
      </c>
      <c r="D110" s="117">
        <f>SUMIF(Tablo5[ÜRÜN KODU],Tablo810[[#This Row],[ ÜRÜN KODU]],Tablo5[TOPLAM BASKI ADEDİ])</f>
        <v>0</v>
      </c>
      <c r="E110" s="117"/>
      <c r="F110" s="117">
        <f>(D110-C110)+E110</f>
        <v>0</v>
      </c>
      <c r="G110" s="117">
        <f>SUMIFS(SevkAdetleri!$D:$D,SevkAdetleri!$A:$A,A110,SevkAdetleri!$E:$E,"OCAK")</f>
        <v>0</v>
      </c>
      <c r="H110" s="117">
        <f>SUMIFS(SevkAdetleri!$D:$D,SevkAdetleri!$A:$A,A110,SevkAdetleri!$E:$E,"ŞUBAT")</f>
        <v>0</v>
      </c>
      <c r="I110" s="117">
        <f>SUMIFS(SevkAdetleri!$D:$D,SevkAdetleri!$A:$A,A110,SevkAdetleri!$E:$E,"MART")</f>
        <v>0</v>
      </c>
      <c r="J110" s="117">
        <f>SUMIFS(SevkAdetleri!$D:$D,SevkAdetleri!$A:$A,A110,SevkAdetleri!$E:$E,"NİSAN")</f>
        <v>0</v>
      </c>
      <c r="K110" s="117">
        <f>SUMIFS(SevkAdetleri!$D:$D,SevkAdetleri!$A:$A,A110,SevkAdetleri!$E:$E,"MAYIS")</f>
        <v>0</v>
      </c>
      <c r="L110" s="117">
        <f>SUMIFS(SevkAdetleri!$D:$D,SevkAdetleri!$A:$A,A110,SevkAdetleri!$E:$E,"HAZIRAN")</f>
        <v>0</v>
      </c>
      <c r="M110" s="117">
        <f>SUMIFS(SevkAdetleri!$D:$D,SevkAdetleri!$A:$A,A110,SevkAdetleri!$E:$E,"TEMMUZ")</f>
        <v>0</v>
      </c>
      <c r="N110" s="117">
        <f>SUMIFS(SevkAdetleri!$D:$D,SevkAdetleri!$A:$A,A110,SevkAdetleri!$E:$E,"AĞUSTOS")</f>
        <v>0</v>
      </c>
      <c r="O110" s="117">
        <f>SUMIFS(SevkAdetleri!$D:$D,SevkAdetleri!$A:$A,A110,SevkAdetleri!$E:$E,"EYLÜL")</f>
        <v>0</v>
      </c>
      <c r="P110" s="117">
        <f>SUMIFS(SevkAdetleri!$D:$D,SevkAdetleri!$A:$A,A110,SevkAdetleri!$E:$E,"EKİM")</f>
        <v>0</v>
      </c>
      <c r="Q110" s="117">
        <f>SUMIFS(SevkAdetleri!$D:$D,SevkAdetleri!$A:$A,A110,SevkAdetleri!$E:$E,"KASIM")</f>
        <v>0</v>
      </c>
      <c r="R110" s="117">
        <f>SUMIFS(SevkAdetleri!$D:$D,SevkAdetleri!$A:$A,A110,SevkAdetleri!$E:$E,"ARALIK")</f>
        <v>0</v>
      </c>
    </row>
    <row r="111" spans="1:18">
      <c r="A111" s="75" t="str">
        <f>Tablo1769[[#This Row],[YM KODU]]</f>
        <v>YM-070-BP</v>
      </c>
      <c r="B111" s="118" t="str">
        <f>VLOOKUP(Tablo810[[#This Row],[ ÜRÜN KODU]],Tablo1769[#All],2,0)</f>
        <v>KİRAZ EMZİK TIPA</v>
      </c>
      <c r="C111" s="117">
        <f>SUMIF(Tablo8[Sütun1],Tablo810[[#This Row],[ ÜRÜN KODU]],Tablo8[SEVK ADEDİ])-Tablo810[[#This Row],[GERİ İADE ÜRÜN]]</f>
        <v>0</v>
      </c>
      <c r="D111" s="117">
        <f>SUMIF(Tablo5[ÜRÜN KODU],Tablo810[[#This Row],[ ÜRÜN KODU]],Tablo5[TOPLAM BASKI ADEDİ])</f>
        <v>0</v>
      </c>
      <c r="E111" s="117"/>
      <c r="F111" s="117">
        <f>(D111-C111)+E111</f>
        <v>0</v>
      </c>
      <c r="G111" s="117">
        <f>SUMIFS(SevkAdetleri!$D:$D,SevkAdetleri!$A:$A,A111,SevkAdetleri!$E:$E,"OCAK")</f>
        <v>0</v>
      </c>
      <c r="H111" s="117">
        <f>SUMIFS(SevkAdetleri!$D:$D,SevkAdetleri!$A:$A,A111,SevkAdetleri!$E:$E,"ŞUBAT")</f>
        <v>0</v>
      </c>
      <c r="I111" s="117">
        <f>SUMIFS(SevkAdetleri!$D:$D,SevkAdetleri!$A:$A,A111,SevkAdetleri!$E:$E,"MART")</f>
        <v>0</v>
      </c>
      <c r="J111" s="117">
        <f>SUMIFS(SevkAdetleri!$D:$D,SevkAdetleri!$A:$A,A111,SevkAdetleri!$E:$E,"NİSAN")</f>
        <v>0</v>
      </c>
      <c r="K111" s="117">
        <f>SUMIFS(SevkAdetleri!$D:$D,SevkAdetleri!$A:$A,A111,SevkAdetleri!$E:$E,"MAYIS")</f>
        <v>0</v>
      </c>
      <c r="L111" s="117">
        <f>SUMIFS(SevkAdetleri!$D:$D,SevkAdetleri!$A:$A,A111,SevkAdetleri!$E:$E,"HAZIRAN")</f>
        <v>0</v>
      </c>
      <c r="M111" s="117">
        <f>SUMIFS(SevkAdetleri!$D:$D,SevkAdetleri!$A:$A,A111,SevkAdetleri!$E:$E,"TEMMUZ")</f>
        <v>0</v>
      </c>
      <c r="N111" s="117">
        <f>SUMIFS(SevkAdetleri!$D:$D,SevkAdetleri!$A:$A,A111,SevkAdetleri!$E:$E,"AĞUSTOS")</f>
        <v>0</v>
      </c>
      <c r="O111" s="117">
        <f>SUMIFS(SevkAdetleri!$D:$D,SevkAdetleri!$A:$A,A111,SevkAdetleri!$E:$E,"EYLÜL")</f>
        <v>0</v>
      </c>
      <c r="P111" s="117">
        <f>SUMIFS(SevkAdetleri!$D:$D,SevkAdetleri!$A:$A,A111,SevkAdetleri!$E:$E,"EKİM")</f>
        <v>0</v>
      </c>
      <c r="Q111" s="117">
        <f>SUMIFS(SevkAdetleri!$D:$D,SevkAdetleri!$A:$A,A111,SevkAdetleri!$E:$E,"KASIM")</f>
        <v>0</v>
      </c>
      <c r="R111" s="117">
        <f>SUMIFS(SevkAdetleri!$D:$D,SevkAdetleri!$A:$A,A111,SevkAdetleri!$E:$E,"ARALIK")</f>
        <v>0</v>
      </c>
    </row>
    <row r="112" spans="1:18">
      <c r="A112" s="75" t="str">
        <f>Tablo1769[[#This Row],[YM KODU]]</f>
        <v>YM-070-L</v>
      </c>
      <c r="B112" s="118" t="str">
        <f>VLOOKUP(Tablo810[[#This Row],[ ÜRÜN KODU]],Tablo1769[#All],2,0)</f>
        <v>KİRAZ EMZİK TIPA</v>
      </c>
      <c r="C112" s="117">
        <f>SUMIF(Tablo8[Sütun1],Tablo810[[#This Row],[ ÜRÜN KODU]],Tablo8[SEVK ADEDİ])-Tablo810[[#This Row],[GERİ İADE ÜRÜN]]</f>
        <v>0</v>
      </c>
      <c r="D112" s="117">
        <f>SUMIF(Tablo5[ÜRÜN KODU],Tablo810[[#This Row],[ ÜRÜN KODU]],Tablo5[TOPLAM BASKI ADEDİ])</f>
        <v>0</v>
      </c>
      <c r="E112" s="117"/>
      <c r="F112" s="117">
        <f>(D112-C112)+E112</f>
        <v>0</v>
      </c>
      <c r="G112" s="117">
        <f>SUMIFS(SevkAdetleri!$D:$D,SevkAdetleri!$A:$A,A112,SevkAdetleri!$E:$E,"OCAK")</f>
        <v>0</v>
      </c>
      <c r="H112" s="117">
        <f>SUMIFS(SevkAdetleri!$D:$D,SevkAdetleri!$A:$A,A112,SevkAdetleri!$E:$E,"ŞUBAT")</f>
        <v>0</v>
      </c>
      <c r="I112" s="117">
        <f>SUMIFS(SevkAdetleri!$D:$D,SevkAdetleri!$A:$A,A112,SevkAdetleri!$E:$E,"MART")</f>
        <v>0</v>
      </c>
      <c r="J112" s="117">
        <f>SUMIFS(SevkAdetleri!$D:$D,SevkAdetleri!$A:$A,A112,SevkAdetleri!$E:$E,"NİSAN")</f>
        <v>0</v>
      </c>
      <c r="K112" s="117">
        <f>SUMIFS(SevkAdetleri!$D:$D,SevkAdetleri!$A:$A,A112,SevkAdetleri!$E:$E,"MAYIS")</f>
        <v>0</v>
      </c>
      <c r="L112" s="117">
        <f>SUMIFS(SevkAdetleri!$D:$D,SevkAdetleri!$A:$A,A112,SevkAdetleri!$E:$E,"HAZIRAN")</f>
        <v>0</v>
      </c>
      <c r="M112" s="117">
        <f>SUMIFS(SevkAdetleri!$D:$D,SevkAdetleri!$A:$A,A112,SevkAdetleri!$E:$E,"TEMMUZ")</f>
        <v>0</v>
      </c>
      <c r="N112" s="117">
        <f>SUMIFS(SevkAdetleri!$D:$D,SevkAdetleri!$A:$A,A112,SevkAdetleri!$E:$E,"AĞUSTOS")</f>
        <v>0</v>
      </c>
      <c r="O112" s="117">
        <f>SUMIFS(SevkAdetleri!$D:$D,SevkAdetleri!$A:$A,A112,SevkAdetleri!$E:$E,"EYLÜL")</f>
        <v>0</v>
      </c>
      <c r="P112" s="117">
        <f>SUMIFS(SevkAdetleri!$D:$D,SevkAdetleri!$A:$A,A112,SevkAdetleri!$E:$E,"EKİM")</f>
        <v>0</v>
      </c>
      <c r="Q112" s="117">
        <f>SUMIFS(SevkAdetleri!$D:$D,SevkAdetleri!$A:$A,A112,SevkAdetleri!$E:$E,"KASIM")</f>
        <v>0</v>
      </c>
      <c r="R112" s="117">
        <f>SUMIFS(SevkAdetleri!$D:$D,SevkAdetleri!$A:$A,A112,SevkAdetleri!$E:$E,"ARALIK")</f>
        <v>0</v>
      </c>
    </row>
    <row r="113" spans="1:18">
      <c r="A113" s="75">
        <f>Tablo1769[[#This Row],[YM KODU]]</f>
        <v>0</v>
      </c>
      <c r="B113" s="118" t="e">
        <f>VLOOKUP(Tablo810[[#This Row],[ ÜRÜN KODU]],Tablo1769[#All],2,0)</f>
        <v>#N/A</v>
      </c>
      <c r="C113" s="117">
        <f>SUMIF(Tablo8[Sütun1],Tablo810[[#This Row],[ ÜRÜN KODU]],Tablo8[SEVK ADEDİ])-Tablo810[[#This Row],[GERİ İADE ÜRÜN]]</f>
        <v>0</v>
      </c>
      <c r="D113" s="117">
        <f>SUMIF(Tablo5[ÜRÜN KODU],Tablo810[[#This Row],[ ÜRÜN KODU]],Tablo5[TOPLAM BASKI ADEDİ])</f>
        <v>0</v>
      </c>
      <c r="E113" s="117"/>
      <c r="F113" s="117">
        <f>(D113-C113)+E113</f>
        <v>0</v>
      </c>
      <c r="G113" s="117">
        <f>SUMIFS(SevkAdetleri!$D:$D,SevkAdetleri!$A:$A,A113,SevkAdetleri!$E:$E,"OCAK")</f>
        <v>0</v>
      </c>
      <c r="H113" s="117">
        <f>SUMIFS(SevkAdetleri!$D:$D,SevkAdetleri!$A:$A,A113,SevkAdetleri!$E:$E,"ŞUBAT")</f>
        <v>0</v>
      </c>
      <c r="I113" s="117">
        <f>SUMIFS(SevkAdetleri!$D:$D,SevkAdetleri!$A:$A,A113,SevkAdetleri!$E:$E,"MART")</f>
        <v>0</v>
      </c>
      <c r="J113" s="117">
        <f>SUMIFS(SevkAdetleri!$D:$D,SevkAdetleri!$A:$A,A113,SevkAdetleri!$E:$E,"NİSAN")</f>
        <v>0</v>
      </c>
      <c r="K113" s="117">
        <f>SUMIFS(SevkAdetleri!$D:$D,SevkAdetleri!$A:$A,A113,SevkAdetleri!$E:$E,"MAYIS")</f>
        <v>0</v>
      </c>
      <c r="L113" s="117">
        <f>SUMIFS(SevkAdetleri!$D:$D,SevkAdetleri!$A:$A,A113,SevkAdetleri!$E:$E,"HAZIRAN")</f>
        <v>0</v>
      </c>
      <c r="M113" s="117">
        <f>SUMIFS(SevkAdetleri!$D:$D,SevkAdetleri!$A:$A,A113,SevkAdetleri!$E:$E,"TEMMUZ")</f>
        <v>0</v>
      </c>
      <c r="N113" s="117">
        <f>SUMIFS(SevkAdetleri!$D:$D,SevkAdetleri!$A:$A,A113,SevkAdetleri!$E:$E,"AĞUSTOS")</f>
        <v>0</v>
      </c>
      <c r="O113" s="117">
        <f>SUMIFS(SevkAdetleri!$D:$D,SevkAdetleri!$A:$A,A113,SevkAdetleri!$E:$E,"EYLÜL")</f>
        <v>0</v>
      </c>
      <c r="P113" s="117">
        <f>SUMIFS(SevkAdetleri!$D:$D,SevkAdetleri!$A:$A,A113,SevkAdetleri!$E:$E,"EKİM")</f>
        <v>0</v>
      </c>
      <c r="Q113" s="117">
        <f>SUMIFS(SevkAdetleri!$D:$D,SevkAdetleri!$A:$A,A113,SevkAdetleri!$E:$E,"KASIM")</f>
        <v>0</v>
      </c>
      <c r="R113" s="117">
        <f>SUMIFS(SevkAdetleri!$D:$D,SevkAdetleri!$A:$A,A113,SevkAdetleri!$E:$E,"ARALIK")</f>
        <v>0</v>
      </c>
    </row>
    <row r="114" spans="1:18">
      <c r="A114" s="75" t="str">
        <f>Tablo1769[[#This Row],[YM KODU]]</f>
        <v>YM-071-B</v>
      </c>
      <c r="B114" s="118" t="str">
        <f>VLOOKUP(Tablo810[[#This Row],[ ÜRÜN KODU]],Tablo1769[#All],2,0)</f>
        <v>DAMAK EMZİK TIPA</v>
      </c>
      <c r="C114" s="117">
        <f>SUMIF(Tablo8[Sütun1],Tablo810[[#This Row],[ ÜRÜN KODU]],Tablo8[SEVK ADEDİ])-Tablo810[[#This Row],[GERİ İADE ÜRÜN]]</f>
        <v>0</v>
      </c>
      <c r="D114" s="117">
        <f>SUMIF(Tablo5[ÜRÜN KODU],Tablo810[[#This Row],[ ÜRÜN KODU]],Tablo5[TOPLAM BASKI ADEDİ])</f>
        <v>0</v>
      </c>
      <c r="E114" s="117"/>
      <c r="F114" s="117">
        <f>(D114-C114)+E114</f>
        <v>0</v>
      </c>
      <c r="G114" s="117">
        <f>SUMIFS(SevkAdetleri!$D:$D,SevkAdetleri!$A:$A,A114,SevkAdetleri!$E:$E,"OCAK")</f>
        <v>0</v>
      </c>
      <c r="H114" s="117">
        <f>SUMIFS(SevkAdetleri!$D:$D,SevkAdetleri!$A:$A,A114,SevkAdetleri!$E:$E,"ŞUBAT")</f>
        <v>0</v>
      </c>
      <c r="I114" s="117">
        <f>SUMIFS(SevkAdetleri!$D:$D,SevkAdetleri!$A:$A,A114,SevkAdetleri!$E:$E,"MART")</f>
        <v>0</v>
      </c>
      <c r="J114" s="117">
        <f>SUMIFS(SevkAdetleri!$D:$D,SevkAdetleri!$A:$A,A114,SevkAdetleri!$E:$E,"NİSAN")</f>
        <v>0</v>
      </c>
      <c r="K114" s="117">
        <f>SUMIFS(SevkAdetleri!$D:$D,SevkAdetleri!$A:$A,A114,SevkAdetleri!$E:$E,"MAYIS")</f>
        <v>0</v>
      </c>
      <c r="L114" s="117">
        <f>SUMIFS(SevkAdetleri!$D:$D,SevkAdetleri!$A:$A,A114,SevkAdetleri!$E:$E,"HAZIRAN")</f>
        <v>0</v>
      </c>
      <c r="M114" s="117">
        <f>SUMIFS(SevkAdetleri!$D:$D,SevkAdetleri!$A:$A,A114,SevkAdetleri!$E:$E,"TEMMUZ")</f>
        <v>0</v>
      </c>
      <c r="N114" s="117">
        <f>SUMIFS(SevkAdetleri!$D:$D,SevkAdetleri!$A:$A,A114,SevkAdetleri!$E:$E,"AĞUSTOS")</f>
        <v>0</v>
      </c>
      <c r="O114" s="117">
        <f>SUMIFS(SevkAdetleri!$D:$D,SevkAdetleri!$A:$A,A114,SevkAdetleri!$E:$E,"EYLÜL")</f>
        <v>0</v>
      </c>
      <c r="P114" s="117">
        <f>SUMIFS(SevkAdetleri!$D:$D,SevkAdetleri!$A:$A,A114,SevkAdetleri!$E:$E,"EKİM")</f>
        <v>0</v>
      </c>
      <c r="Q114" s="117">
        <f>SUMIFS(SevkAdetleri!$D:$D,SevkAdetleri!$A:$A,A114,SevkAdetleri!$E:$E,"KASIM")</f>
        <v>0</v>
      </c>
      <c r="R114" s="117">
        <f>SUMIFS(SevkAdetleri!$D:$D,SevkAdetleri!$A:$A,A114,SevkAdetleri!$E:$E,"ARALIK")</f>
        <v>0</v>
      </c>
    </row>
    <row r="115" spans="1:18">
      <c r="A115" s="75" t="str">
        <f>Tablo1769[[#This Row],[YM KODU]]</f>
        <v>YM-071-M</v>
      </c>
      <c r="B115" s="118" t="str">
        <f>VLOOKUP(Tablo810[[#This Row],[ ÜRÜN KODU]],Tablo1769[#All],2,0)</f>
        <v>DAMAK EMZİK TIPA</v>
      </c>
      <c r="C115" s="117">
        <f>SUMIF(Tablo8[Sütun1],Tablo810[[#This Row],[ ÜRÜN KODU]],Tablo8[SEVK ADEDİ])-Tablo810[[#This Row],[GERİ İADE ÜRÜN]]</f>
        <v>0</v>
      </c>
      <c r="D115" s="117">
        <f>SUMIF(Tablo5[ÜRÜN KODU],Tablo810[[#This Row],[ ÜRÜN KODU]],Tablo5[TOPLAM BASKI ADEDİ])</f>
        <v>0</v>
      </c>
      <c r="E115" s="117"/>
      <c r="F115" s="117">
        <f>(D115-C115)+E115</f>
        <v>0</v>
      </c>
      <c r="G115" s="117">
        <f>SUMIFS(SevkAdetleri!$D:$D,SevkAdetleri!$A:$A,A115,SevkAdetleri!$E:$E,"OCAK")</f>
        <v>0</v>
      </c>
      <c r="H115" s="117">
        <f>SUMIFS(SevkAdetleri!$D:$D,SevkAdetleri!$A:$A,A115,SevkAdetleri!$E:$E,"ŞUBAT")</f>
        <v>0</v>
      </c>
      <c r="I115" s="117">
        <f>SUMIFS(SevkAdetleri!$D:$D,SevkAdetleri!$A:$A,A115,SevkAdetleri!$E:$E,"MART")</f>
        <v>0</v>
      </c>
      <c r="J115" s="117">
        <f>SUMIFS(SevkAdetleri!$D:$D,SevkAdetleri!$A:$A,A115,SevkAdetleri!$E:$E,"NİSAN")</f>
        <v>0</v>
      </c>
      <c r="K115" s="117">
        <f>SUMIFS(SevkAdetleri!$D:$D,SevkAdetleri!$A:$A,A115,SevkAdetleri!$E:$E,"MAYIS")</f>
        <v>0</v>
      </c>
      <c r="L115" s="117">
        <f>SUMIFS(SevkAdetleri!$D:$D,SevkAdetleri!$A:$A,A115,SevkAdetleri!$E:$E,"HAZIRAN")</f>
        <v>0</v>
      </c>
      <c r="M115" s="117">
        <f>SUMIFS(SevkAdetleri!$D:$D,SevkAdetleri!$A:$A,A115,SevkAdetleri!$E:$E,"TEMMUZ")</f>
        <v>0</v>
      </c>
      <c r="N115" s="117">
        <f>SUMIFS(SevkAdetleri!$D:$D,SevkAdetleri!$A:$A,A115,SevkAdetleri!$E:$E,"AĞUSTOS")</f>
        <v>0</v>
      </c>
      <c r="O115" s="117">
        <f>SUMIFS(SevkAdetleri!$D:$D,SevkAdetleri!$A:$A,A115,SevkAdetleri!$E:$E,"EYLÜL")</f>
        <v>0</v>
      </c>
      <c r="P115" s="117">
        <f>SUMIFS(SevkAdetleri!$D:$D,SevkAdetleri!$A:$A,A115,SevkAdetleri!$E:$E,"EKİM")</f>
        <v>0</v>
      </c>
      <c r="Q115" s="117">
        <f>SUMIFS(SevkAdetleri!$D:$D,SevkAdetleri!$A:$A,A115,SevkAdetleri!$E:$E,"KASIM")</f>
        <v>0</v>
      </c>
      <c r="R115" s="117">
        <f>SUMIFS(SevkAdetleri!$D:$D,SevkAdetleri!$A:$A,A115,SevkAdetleri!$E:$E,"ARALIK")</f>
        <v>0</v>
      </c>
    </row>
    <row r="116" spans="1:18">
      <c r="A116" s="75" t="str">
        <f>Tablo1769[[#This Row],[YM KODU]]</f>
        <v>YM-071-BP</v>
      </c>
      <c r="B116" s="118" t="str">
        <f>VLOOKUP(Tablo810[[#This Row],[ ÜRÜN KODU]],Tablo1769[#All],2,0)</f>
        <v>DAMAK EMZİK TIPA</v>
      </c>
      <c r="C116" s="117">
        <f>SUMIF(Tablo8[Sütun1],Tablo810[[#This Row],[ ÜRÜN KODU]],Tablo8[SEVK ADEDİ])-Tablo810[[#This Row],[GERİ İADE ÜRÜN]]</f>
        <v>0</v>
      </c>
      <c r="D116" s="117">
        <f>SUMIF(Tablo5[ÜRÜN KODU],Tablo810[[#This Row],[ ÜRÜN KODU]],Tablo5[TOPLAM BASKI ADEDİ])</f>
        <v>0</v>
      </c>
      <c r="E116" s="117"/>
      <c r="F116" s="117">
        <f>(D116-C116)+E116</f>
        <v>0</v>
      </c>
      <c r="G116" s="117">
        <f>SUMIFS(SevkAdetleri!$D:$D,SevkAdetleri!$A:$A,A116,SevkAdetleri!$E:$E,"OCAK")</f>
        <v>0</v>
      </c>
      <c r="H116" s="117">
        <f>SUMIFS(SevkAdetleri!$D:$D,SevkAdetleri!$A:$A,A116,SevkAdetleri!$E:$E,"ŞUBAT")</f>
        <v>0</v>
      </c>
      <c r="I116" s="117">
        <f>SUMIFS(SevkAdetleri!$D:$D,SevkAdetleri!$A:$A,A116,SevkAdetleri!$E:$E,"MART")</f>
        <v>0</v>
      </c>
      <c r="J116" s="117">
        <f>SUMIFS(SevkAdetleri!$D:$D,SevkAdetleri!$A:$A,A116,SevkAdetleri!$E:$E,"NİSAN")</f>
        <v>0</v>
      </c>
      <c r="K116" s="117">
        <f>SUMIFS(SevkAdetleri!$D:$D,SevkAdetleri!$A:$A,A116,SevkAdetleri!$E:$E,"MAYIS")</f>
        <v>0</v>
      </c>
      <c r="L116" s="117">
        <f>SUMIFS(SevkAdetleri!$D:$D,SevkAdetleri!$A:$A,A116,SevkAdetleri!$E:$E,"HAZIRAN")</f>
        <v>0</v>
      </c>
      <c r="M116" s="117">
        <f>SUMIFS(SevkAdetleri!$D:$D,SevkAdetleri!$A:$A,A116,SevkAdetleri!$E:$E,"TEMMUZ")</f>
        <v>0</v>
      </c>
      <c r="N116" s="117">
        <f>SUMIFS(SevkAdetleri!$D:$D,SevkAdetleri!$A:$A,A116,SevkAdetleri!$E:$E,"AĞUSTOS")</f>
        <v>0</v>
      </c>
      <c r="O116" s="117">
        <f>SUMIFS(SevkAdetleri!$D:$D,SevkAdetleri!$A:$A,A116,SevkAdetleri!$E:$E,"EYLÜL")</f>
        <v>0</v>
      </c>
      <c r="P116" s="117">
        <f>SUMIFS(SevkAdetleri!$D:$D,SevkAdetleri!$A:$A,A116,SevkAdetleri!$E:$E,"EKİM")</f>
        <v>0</v>
      </c>
      <c r="Q116" s="117">
        <f>SUMIFS(SevkAdetleri!$D:$D,SevkAdetleri!$A:$A,A116,SevkAdetleri!$E:$E,"KASIM")</f>
        <v>0</v>
      </c>
      <c r="R116" s="117">
        <f>SUMIFS(SevkAdetleri!$D:$D,SevkAdetleri!$A:$A,A116,SevkAdetleri!$E:$E,"ARALIK")</f>
        <v>0</v>
      </c>
    </row>
    <row r="117" spans="1:18">
      <c r="A117" s="75" t="str">
        <f>Tablo1769[[#This Row],[YM KODU]]</f>
        <v>YM-071-S</v>
      </c>
      <c r="B117" s="118" t="str">
        <f>VLOOKUP(Tablo810[[#This Row],[ ÜRÜN KODU]],Tablo1769[#All],2,0)</f>
        <v>DAMAK EMZİK TIPA</v>
      </c>
      <c r="C117" s="117">
        <f>SUMIF(Tablo8[Sütun1],Tablo810[[#This Row],[ ÜRÜN KODU]],Tablo8[SEVK ADEDİ])-Tablo810[[#This Row],[GERİ İADE ÜRÜN]]</f>
        <v>0</v>
      </c>
      <c r="D117" s="117">
        <f>SUMIF(Tablo5[ÜRÜN KODU],Tablo810[[#This Row],[ ÜRÜN KODU]],Tablo5[TOPLAM BASKI ADEDİ])</f>
        <v>0</v>
      </c>
      <c r="E117" s="117"/>
      <c r="F117" s="117">
        <f>(D117-C117)+E117</f>
        <v>0</v>
      </c>
      <c r="G117" s="117">
        <f>SUMIFS(SevkAdetleri!$D:$D,SevkAdetleri!$A:$A,A117,SevkAdetleri!$E:$E,"OCAK")</f>
        <v>0</v>
      </c>
      <c r="H117" s="117">
        <f>SUMIFS(SevkAdetleri!$D:$D,SevkAdetleri!$A:$A,A117,SevkAdetleri!$E:$E,"ŞUBAT")</f>
        <v>0</v>
      </c>
      <c r="I117" s="117">
        <f>SUMIFS(SevkAdetleri!$D:$D,SevkAdetleri!$A:$A,A117,SevkAdetleri!$E:$E,"MART")</f>
        <v>0</v>
      </c>
      <c r="J117" s="117">
        <f>SUMIFS(SevkAdetleri!$D:$D,SevkAdetleri!$A:$A,A117,SevkAdetleri!$E:$E,"NİSAN")</f>
        <v>0</v>
      </c>
      <c r="K117" s="117">
        <f>SUMIFS(SevkAdetleri!$D:$D,SevkAdetleri!$A:$A,A117,SevkAdetleri!$E:$E,"MAYIS")</f>
        <v>0</v>
      </c>
      <c r="L117" s="117">
        <f>SUMIFS(SevkAdetleri!$D:$D,SevkAdetleri!$A:$A,A117,SevkAdetleri!$E:$E,"HAZIRAN")</f>
        <v>0</v>
      </c>
      <c r="M117" s="117">
        <f>SUMIFS(SevkAdetleri!$D:$D,SevkAdetleri!$A:$A,A117,SevkAdetleri!$E:$E,"TEMMUZ")</f>
        <v>0</v>
      </c>
      <c r="N117" s="117">
        <f>SUMIFS(SevkAdetleri!$D:$D,SevkAdetleri!$A:$A,A117,SevkAdetleri!$E:$E,"AĞUSTOS")</f>
        <v>0</v>
      </c>
      <c r="O117" s="117">
        <f>SUMIFS(SevkAdetleri!$D:$D,SevkAdetleri!$A:$A,A117,SevkAdetleri!$E:$E,"EYLÜL")</f>
        <v>0</v>
      </c>
      <c r="P117" s="117">
        <f>SUMIFS(SevkAdetleri!$D:$D,SevkAdetleri!$A:$A,A117,SevkAdetleri!$E:$E,"EKİM")</f>
        <v>0</v>
      </c>
      <c r="Q117" s="117">
        <f>SUMIFS(SevkAdetleri!$D:$D,SevkAdetleri!$A:$A,A117,SevkAdetleri!$E:$E,"KASIM")</f>
        <v>0</v>
      </c>
      <c r="R117" s="117">
        <f>SUMIFS(SevkAdetleri!$D:$D,SevkAdetleri!$A:$A,A117,SevkAdetleri!$E:$E,"ARALIK")</f>
        <v>0</v>
      </c>
    </row>
    <row r="118" spans="1:18">
      <c r="A118" s="75" t="str">
        <f>Tablo1769[[#This Row],[YM KODU]]</f>
        <v>YM-071-K</v>
      </c>
      <c r="B118" s="118" t="str">
        <f>VLOOKUP(Tablo810[[#This Row],[ ÜRÜN KODU]],Tablo1769[#All],2,0)</f>
        <v>DAMAK EMZİK TIPA</v>
      </c>
      <c r="C118" s="117">
        <f>SUMIF(Tablo8[Sütun1],Tablo810[[#This Row],[ ÜRÜN KODU]],Tablo8[SEVK ADEDİ])-Tablo810[[#This Row],[GERİ İADE ÜRÜN]]</f>
        <v>0</v>
      </c>
      <c r="D118" s="117">
        <f>SUMIF(Tablo5[ÜRÜN KODU],Tablo810[[#This Row],[ ÜRÜN KODU]],Tablo5[TOPLAM BASKI ADEDİ])</f>
        <v>0</v>
      </c>
      <c r="E118" s="117"/>
      <c r="F118" s="117">
        <f>(D118-C118)+E118</f>
        <v>0</v>
      </c>
      <c r="G118" s="117">
        <f>SUMIFS(SevkAdetleri!$D:$D,SevkAdetleri!$A:$A,A118,SevkAdetleri!$E:$E,"OCAK")</f>
        <v>0</v>
      </c>
      <c r="H118" s="117">
        <f>SUMIFS(SevkAdetleri!$D:$D,SevkAdetleri!$A:$A,A118,SevkAdetleri!$E:$E,"ŞUBAT")</f>
        <v>0</v>
      </c>
      <c r="I118" s="117">
        <f>SUMIFS(SevkAdetleri!$D:$D,SevkAdetleri!$A:$A,A118,SevkAdetleri!$E:$E,"MART")</f>
        <v>0</v>
      </c>
      <c r="J118" s="117">
        <f>SUMIFS(SevkAdetleri!$D:$D,SevkAdetleri!$A:$A,A118,SevkAdetleri!$E:$E,"NİSAN")</f>
        <v>0</v>
      </c>
      <c r="K118" s="117">
        <f>SUMIFS(SevkAdetleri!$D:$D,SevkAdetleri!$A:$A,A118,SevkAdetleri!$E:$E,"MAYIS")</f>
        <v>0</v>
      </c>
      <c r="L118" s="117">
        <f>SUMIFS(SevkAdetleri!$D:$D,SevkAdetleri!$A:$A,A118,SevkAdetleri!$E:$E,"HAZIRAN")</f>
        <v>0</v>
      </c>
      <c r="M118" s="117">
        <f>SUMIFS(SevkAdetleri!$D:$D,SevkAdetleri!$A:$A,A118,SevkAdetleri!$E:$E,"TEMMUZ")</f>
        <v>0</v>
      </c>
      <c r="N118" s="117">
        <f>SUMIFS(SevkAdetleri!$D:$D,SevkAdetleri!$A:$A,A118,SevkAdetleri!$E:$E,"AĞUSTOS")</f>
        <v>0</v>
      </c>
      <c r="O118" s="117">
        <f>SUMIFS(SevkAdetleri!$D:$D,SevkAdetleri!$A:$A,A118,SevkAdetleri!$E:$E,"EYLÜL")</f>
        <v>0</v>
      </c>
      <c r="P118" s="117">
        <f>SUMIFS(SevkAdetleri!$D:$D,SevkAdetleri!$A:$A,A118,SevkAdetleri!$E:$E,"EKİM")</f>
        <v>0</v>
      </c>
      <c r="Q118" s="117">
        <f>SUMIFS(SevkAdetleri!$D:$D,SevkAdetleri!$A:$A,A118,SevkAdetleri!$E:$E,"KASIM")</f>
        <v>0</v>
      </c>
      <c r="R118" s="117">
        <f>SUMIFS(SevkAdetleri!$D:$D,SevkAdetleri!$A:$A,A118,SevkAdetleri!$E:$E,"ARALIK")</f>
        <v>0</v>
      </c>
    </row>
    <row r="119" spans="1:18">
      <c r="A119" s="75" t="str">
        <f>Tablo1769[[#This Row],[YM KODU]]</f>
        <v>YM-071-Y</v>
      </c>
      <c r="B119" s="118" t="str">
        <f>VLOOKUP(Tablo810[[#This Row],[ ÜRÜN KODU]],Tablo1769[#All],2,0)</f>
        <v>DAMAK EMZİK TIPA</v>
      </c>
      <c r="C119" s="117">
        <f>SUMIF(Tablo8[Sütun1],Tablo810[[#This Row],[ ÜRÜN KODU]],Tablo8[SEVK ADEDİ])-Tablo810[[#This Row],[GERİ İADE ÜRÜN]]</f>
        <v>0</v>
      </c>
      <c r="D119" s="117">
        <f>SUMIF(Tablo5[ÜRÜN KODU],Tablo810[[#This Row],[ ÜRÜN KODU]],Tablo5[TOPLAM BASKI ADEDİ])</f>
        <v>0</v>
      </c>
      <c r="E119" s="117"/>
      <c r="F119" s="117">
        <f>(D119-C119)+E119</f>
        <v>0</v>
      </c>
      <c r="G119" s="117">
        <f>SUMIFS(SevkAdetleri!$D:$D,SevkAdetleri!$A:$A,A119,SevkAdetleri!$E:$E,"OCAK")</f>
        <v>0</v>
      </c>
      <c r="H119" s="117">
        <f>SUMIFS(SevkAdetleri!$D:$D,SevkAdetleri!$A:$A,A119,SevkAdetleri!$E:$E,"ŞUBAT")</f>
        <v>0</v>
      </c>
      <c r="I119" s="117">
        <f>SUMIFS(SevkAdetleri!$D:$D,SevkAdetleri!$A:$A,A119,SevkAdetleri!$E:$E,"MART")</f>
        <v>0</v>
      </c>
      <c r="J119" s="117">
        <f>SUMIFS(SevkAdetleri!$D:$D,SevkAdetleri!$A:$A,A119,SevkAdetleri!$E:$E,"NİSAN")</f>
        <v>0</v>
      </c>
      <c r="K119" s="117">
        <f>SUMIFS(SevkAdetleri!$D:$D,SevkAdetleri!$A:$A,A119,SevkAdetleri!$E:$E,"MAYIS")</f>
        <v>0</v>
      </c>
      <c r="L119" s="117">
        <f>SUMIFS(SevkAdetleri!$D:$D,SevkAdetleri!$A:$A,A119,SevkAdetleri!$E:$E,"HAZIRAN")</f>
        <v>0</v>
      </c>
      <c r="M119" s="117">
        <f>SUMIFS(SevkAdetleri!$D:$D,SevkAdetleri!$A:$A,A119,SevkAdetleri!$E:$E,"TEMMUZ")</f>
        <v>0</v>
      </c>
      <c r="N119" s="117">
        <f>SUMIFS(SevkAdetleri!$D:$D,SevkAdetleri!$A:$A,A119,SevkAdetleri!$E:$E,"AĞUSTOS")</f>
        <v>0</v>
      </c>
      <c r="O119" s="117">
        <f>SUMIFS(SevkAdetleri!$D:$D,SevkAdetleri!$A:$A,A119,SevkAdetleri!$E:$E,"EYLÜL")</f>
        <v>0</v>
      </c>
      <c r="P119" s="117">
        <f>SUMIFS(SevkAdetleri!$D:$D,SevkAdetleri!$A:$A,A119,SevkAdetleri!$E:$E,"EKİM")</f>
        <v>0</v>
      </c>
      <c r="Q119" s="117">
        <f>SUMIFS(SevkAdetleri!$D:$D,SevkAdetleri!$A:$A,A119,SevkAdetleri!$E:$E,"KASIM")</f>
        <v>0</v>
      </c>
      <c r="R119" s="117">
        <f>SUMIFS(SevkAdetleri!$D:$D,SevkAdetleri!$A:$A,A119,SevkAdetleri!$E:$E,"ARALIK")</f>
        <v>0</v>
      </c>
    </row>
    <row r="120" spans="1:18">
      <c r="A120" s="75" t="str">
        <f>Tablo1769[[#This Row],[YM KODU]]</f>
        <v>YM-071-L</v>
      </c>
      <c r="B120" s="118" t="str">
        <f>VLOOKUP(Tablo810[[#This Row],[ ÜRÜN KODU]],Tablo1769[#All],2,0)</f>
        <v>DAMAK EMZİK TIPA</v>
      </c>
      <c r="C120" s="117">
        <f>SUMIF(Tablo8[Sütun1],Tablo810[[#This Row],[ ÜRÜN KODU]],Tablo8[SEVK ADEDİ])-Tablo810[[#This Row],[GERİ İADE ÜRÜN]]</f>
        <v>0</v>
      </c>
      <c r="D120" s="117">
        <f>SUMIF(Tablo5[ÜRÜN KODU],Tablo810[[#This Row],[ ÜRÜN KODU]],Tablo5[TOPLAM BASKI ADEDİ])</f>
        <v>0</v>
      </c>
      <c r="E120" s="117"/>
      <c r="F120" s="117">
        <f>(D120-C120)+E120</f>
        <v>0</v>
      </c>
      <c r="G120" s="117">
        <f>SUMIFS(SevkAdetleri!$D:$D,SevkAdetleri!$A:$A,A120,SevkAdetleri!$E:$E,"OCAK")</f>
        <v>0</v>
      </c>
      <c r="H120" s="117">
        <f>SUMIFS(SevkAdetleri!$D:$D,SevkAdetleri!$A:$A,A120,SevkAdetleri!$E:$E,"ŞUBAT")</f>
        <v>0</v>
      </c>
      <c r="I120" s="117">
        <f>SUMIFS(SevkAdetleri!$D:$D,SevkAdetleri!$A:$A,A120,SevkAdetleri!$E:$E,"MART")</f>
        <v>0</v>
      </c>
      <c r="J120" s="117">
        <f>SUMIFS(SevkAdetleri!$D:$D,SevkAdetleri!$A:$A,A120,SevkAdetleri!$E:$E,"NİSAN")</f>
        <v>0</v>
      </c>
      <c r="K120" s="117">
        <f>SUMIFS(SevkAdetleri!$D:$D,SevkAdetleri!$A:$A,A120,SevkAdetleri!$E:$E,"MAYIS")</f>
        <v>0</v>
      </c>
      <c r="L120" s="117">
        <f>SUMIFS(SevkAdetleri!$D:$D,SevkAdetleri!$A:$A,A120,SevkAdetleri!$E:$E,"HAZIRAN")</f>
        <v>0</v>
      </c>
      <c r="M120" s="117">
        <f>SUMIFS(SevkAdetleri!$D:$D,SevkAdetleri!$A:$A,A120,SevkAdetleri!$E:$E,"TEMMUZ")</f>
        <v>0</v>
      </c>
      <c r="N120" s="117">
        <f>SUMIFS(SevkAdetleri!$D:$D,SevkAdetleri!$A:$A,A120,SevkAdetleri!$E:$E,"AĞUSTOS")</f>
        <v>0</v>
      </c>
      <c r="O120" s="117">
        <f>SUMIFS(SevkAdetleri!$D:$D,SevkAdetleri!$A:$A,A120,SevkAdetleri!$E:$E,"EYLÜL")</f>
        <v>0</v>
      </c>
      <c r="P120" s="117">
        <f>SUMIFS(SevkAdetleri!$D:$D,SevkAdetleri!$A:$A,A120,SevkAdetleri!$E:$E,"EKİM")</f>
        <v>0</v>
      </c>
      <c r="Q120" s="117">
        <f>SUMIFS(SevkAdetleri!$D:$D,SevkAdetleri!$A:$A,A120,SevkAdetleri!$E:$E,"KASIM")</f>
        <v>0</v>
      </c>
      <c r="R120" s="117">
        <f>SUMIFS(SevkAdetleri!$D:$D,SevkAdetleri!$A:$A,A120,SevkAdetleri!$E:$E,"ARALIK")</f>
        <v>0</v>
      </c>
    </row>
    <row r="121" spans="1:18">
      <c r="A121" s="75">
        <f>Tablo1769[[#This Row],[YM KODU]]</f>
        <v>0</v>
      </c>
      <c r="B121" s="118" t="e">
        <f>VLOOKUP(Tablo810[[#This Row],[ ÜRÜN KODU]],Tablo1769[#All],2,0)</f>
        <v>#N/A</v>
      </c>
      <c r="C121" s="117">
        <f>SUMIF(Tablo8[Sütun1],Tablo810[[#This Row],[ ÜRÜN KODU]],Tablo8[SEVK ADEDİ])-Tablo810[[#This Row],[GERİ İADE ÜRÜN]]</f>
        <v>0</v>
      </c>
      <c r="D121" s="117">
        <f>SUMIF(Tablo5[ÜRÜN KODU],Tablo810[[#This Row],[ ÜRÜN KODU]],Tablo5[TOPLAM BASKI ADEDİ])</f>
        <v>0</v>
      </c>
      <c r="E121" s="117"/>
      <c r="F121" s="117">
        <f>(D121-C121)+E121</f>
        <v>0</v>
      </c>
      <c r="G121" s="117">
        <f>SUMIFS(SevkAdetleri!$D:$D,SevkAdetleri!$A:$A,A121,SevkAdetleri!$E:$E,"OCAK")</f>
        <v>0</v>
      </c>
      <c r="H121" s="117">
        <f>SUMIFS(SevkAdetleri!$D:$D,SevkAdetleri!$A:$A,A121,SevkAdetleri!$E:$E,"ŞUBAT")</f>
        <v>0</v>
      </c>
      <c r="I121" s="117">
        <f>SUMIFS(SevkAdetleri!$D:$D,SevkAdetleri!$A:$A,A121,SevkAdetleri!$E:$E,"MART")</f>
        <v>0</v>
      </c>
      <c r="J121" s="117">
        <f>SUMIFS(SevkAdetleri!$D:$D,SevkAdetleri!$A:$A,A121,SevkAdetleri!$E:$E,"NİSAN")</f>
        <v>0</v>
      </c>
      <c r="K121" s="117">
        <f>SUMIFS(SevkAdetleri!$D:$D,SevkAdetleri!$A:$A,A121,SevkAdetleri!$E:$E,"MAYIS")</f>
        <v>0</v>
      </c>
      <c r="L121" s="117">
        <f>SUMIFS(SevkAdetleri!$D:$D,SevkAdetleri!$A:$A,A121,SevkAdetleri!$E:$E,"HAZIRAN")</f>
        <v>0</v>
      </c>
      <c r="M121" s="117">
        <f>SUMIFS(SevkAdetleri!$D:$D,SevkAdetleri!$A:$A,A121,SevkAdetleri!$E:$E,"TEMMUZ")</f>
        <v>0</v>
      </c>
      <c r="N121" s="117">
        <f>SUMIFS(SevkAdetleri!$D:$D,SevkAdetleri!$A:$A,A121,SevkAdetleri!$E:$E,"AĞUSTOS")</f>
        <v>0</v>
      </c>
      <c r="O121" s="117">
        <f>SUMIFS(SevkAdetleri!$D:$D,SevkAdetleri!$A:$A,A121,SevkAdetleri!$E:$E,"EYLÜL")</f>
        <v>0</v>
      </c>
      <c r="P121" s="117">
        <f>SUMIFS(SevkAdetleri!$D:$D,SevkAdetleri!$A:$A,A121,SevkAdetleri!$E:$E,"EKİM")</f>
        <v>0</v>
      </c>
      <c r="Q121" s="117">
        <f>SUMIFS(SevkAdetleri!$D:$D,SevkAdetleri!$A:$A,A121,SevkAdetleri!$E:$E,"KASIM")</f>
        <v>0</v>
      </c>
      <c r="R121" s="117">
        <f>SUMIFS(SevkAdetleri!$D:$D,SevkAdetleri!$A:$A,A121,SevkAdetleri!$E:$E,"ARALIK")</f>
        <v>0</v>
      </c>
    </row>
    <row r="122" spans="1:18">
      <c r="A122" s="75" t="str">
        <f>Tablo1769[[#This Row],[YM KODU]]</f>
        <v>YM-072-K</v>
      </c>
      <c r="B122" s="118" t="str">
        <f>VLOOKUP(Tablo810[[#This Row],[ ÜRÜN KODU]],Tablo1769[#All],2,0)</f>
        <v>UYKU EMZİK TIPA</v>
      </c>
      <c r="C122" s="117">
        <f>SUMIF(Tablo8[Sütun1],Tablo810[[#This Row],[ ÜRÜN KODU]],Tablo8[SEVK ADEDİ])-Tablo810[[#This Row],[GERİ İADE ÜRÜN]]</f>
        <v>0</v>
      </c>
      <c r="D122" s="117">
        <f>SUMIF(Tablo5[ÜRÜN KODU],Tablo810[[#This Row],[ ÜRÜN KODU]],Tablo5[TOPLAM BASKI ADEDİ])</f>
        <v>0</v>
      </c>
      <c r="E122" s="117"/>
      <c r="F122" s="117">
        <f>(D122-C122)+E122</f>
        <v>0</v>
      </c>
      <c r="G122" s="117">
        <f>SUMIFS(SevkAdetleri!$D:$D,SevkAdetleri!$A:$A,A122,SevkAdetleri!$E:$E,"OCAK")</f>
        <v>0</v>
      </c>
      <c r="H122" s="117">
        <f>SUMIFS(SevkAdetleri!$D:$D,SevkAdetleri!$A:$A,A122,SevkAdetleri!$E:$E,"ŞUBAT")</f>
        <v>0</v>
      </c>
      <c r="I122" s="117">
        <f>SUMIFS(SevkAdetleri!$D:$D,SevkAdetleri!$A:$A,A122,SevkAdetleri!$E:$E,"MART")</f>
        <v>0</v>
      </c>
      <c r="J122" s="117">
        <f>SUMIFS(SevkAdetleri!$D:$D,SevkAdetleri!$A:$A,A122,SevkAdetleri!$E:$E,"NİSAN")</f>
        <v>0</v>
      </c>
      <c r="K122" s="117">
        <f>SUMIFS(SevkAdetleri!$D:$D,SevkAdetleri!$A:$A,A122,SevkAdetleri!$E:$E,"MAYIS")</f>
        <v>0</v>
      </c>
      <c r="L122" s="117">
        <f>SUMIFS(SevkAdetleri!$D:$D,SevkAdetleri!$A:$A,A122,SevkAdetleri!$E:$E,"HAZIRAN")</f>
        <v>0</v>
      </c>
      <c r="M122" s="117">
        <f>SUMIFS(SevkAdetleri!$D:$D,SevkAdetleri!$A:$A,A122,SevkAdetleri!$E:$E,"TEMMUZ")</f>
        <v>0</v>
      </c>
      <c r="N122" s="117">
        <f>SUMIFS(SevkAdetleri!$D:$D,SevkAdetleri!$A:$A,A122,SevkAdetleri!$E:$E,"AĞUSTOS")</f>
        <v>0</v>
      </c>
      <c r="O122" s="117">
        <f>SUMIFS(SevkAdetleri!$D:$D,SevkAdetleri!$A:$A,A122,SevkAdetleri!$E:$E,"EYLÜL")</f>
        <v>0</v>
      </c>
      <c r="P122" s="117">
        <f>SUMIFS(SevkAdetleri!$D:$D,SevkAdetleri!$A:$A,A122,SevkAdetleri!$E:$E,"EKİM")</f>
        <v>0</v>
      </c>
      <c r="Q122" s="117">
        <f>SUMIFS(SevkAdetleri!$D:$D,SevkAdetleri!$A:$A,A122,SevkAdetleri!$E:$E,"KASIM")</f>
        <v>0</v>
      </c>
      <c r="R122" s="117">
        <f>SUMIFS(SevkAdetleri!$D:$D,SevkAdetleri!$A:$A,A122,SevkAdetleri!$E:$E,"ARALIK")</f>
        <v>0</v>
      </c>
    </row>
    <row r="123" spans="1:18">
      <c r="A123" s="75" t="str">
        <f>Tablo1769[[#This Row],[YM KODU]]</f>
        <v>YM-072-M</v>
      </c>
      <c r="B123" s="118" t="str">
        <f>VLOOKUP(Tablo810[[#This Row],[ ÜRÜN KODU]],Tablo1769[#All],2,0)</f>
        <v>UYKU EMZİK TIPA</v>
      </c>
      <c r="C123" s="117">
        <f>SUMIF(Tablo8[Sütun1],Tablo810[[#This Row],[ ÜRÜN KODU]],Tablo8[SEVK ADEDİ])-Tablo810[[#This Row],[GERİ İADE ÜRÜN]]</f>
        <v>0</v>
      </c>
      <c r="D123" s="117">
        <f>SUMIF(Tablo5[ÜRÜN KODU],Tablo810[[#This Row],[ ÜRÜN KODU]],Tablo5[TOPLAM BASKI ADEDİ])</f>
        <v>0</v>
      </c>
      <c r="E123" s="117"/>
      <c r="F123" s="117">
        <f>(D123-C123)+E123</f>
        <v>0</v>
      </c>
      <c r="G123" s="117">
        <f>SUMIFS(SevkAdetleri!$D:$D,SevkAdetleri!$A:$A,A123,SevkAdetleri!$E:$E,"OCAK")</f>
        <v>0</v>
      </c>
      <c r="H123" s="117">
        <f>SUMIFS(SevkAdetleri!$D:$D,SevkAdetleri!$A:$A,A123,SevkAdetleri!$E:$E,"ŞUBAT")</f>
        <v>0</v>
      </c>
      <c r="I123" s="117">
        <f>SUMIFS(SevkAdetleri!$D:$D,SevkAdetleri!$A:$A,A123,SevkAdetleri!$E:$E,"MART")</f>
        <v>0</v>
      </c>
      <c r="J123" s="117">
        <f>SUMIFS(SevkAdetleri!$D:$D,SevkAdetleri!$A:$A,A123,SevkAdetleri!$E:$E,"NİSAN")</f>
        <v>0</v>
      </c>
      <c r="K123" s="117">
        <f>SUMIFS(SevkAdetleri!$D:$D,SevkAdetleri!$A:$A,A123,SevkAdetleri!$E:$E,"MAYIS")</f>
        <v>0</v>
      </c>
      <c r="L123" s="117">
        <f>SUMIFS(SevkAdetleri!$D:$D,SevkAdetleri!$A:$A,A123,SevkAdetleri!$E:$E,"HAZIRAN")</f>
        <v>0</v>
      </c>
      <c r="M123" s="117">
        <f>SUMIFS(SevkAdetleri!$D:$D,SevkAdetleri!$A:$A,A123,SevkAdetleri!$E:$E,"TEMMUZ")</f>
        <v>0</v>
      </c>
      <c r="N123" s="117">
        <f>SUMIFS(SevkAdetleri!$D:$D,SevkAdetleri!$A:$A,A123,SevkAdetleri!$E:$E,"AĞUSTOS")</f>
        <v>0</v>
      </c>
      <c r="O123" s="117">
        <f>SUMIFS(SevkAdetleri!$D:$D,SevkAdetleri!$A:$A,A123,SevkAdetleri!$E:$E,"EYLÜL")</f>
        <v>0</v>
      </c>
      <c r="P123" s="117">
        <f>SUMIFS(SevkAdetleri!$D:$D,SevkAdetleri!$A:$A,A123,SevkAdetleri!$E:$E,"EKİM")</f>
        <v>0</v>
      </c>
      <c r="Q123" s="117">
        <f>SUMIFS(SevkAdetleri!$D:$D,SevkAdetleri!$A:$A,A123,SevkAdetleri!$E:$E,"KASIM")</f>
        <v>0</v>
      </c>
      <c r="R123" s="117">
        <f>SUMIFS(SevkAdetleri!$D:$D,SevkAdetleri!$A:$A,A123,SevkAdetleri!$E:$E,"ARALIK")</f>
        <v>0</v>
      </c>
    </row>
    <row r="124" spans="1:18">
      <c r="A124" s="75" t="str">
        <f>Tablo1769[[#This Row],[YM KODU]]</f>
        <v>YM-072-P</v>
      </c>
      <c r="B124" s="118" t="str">
        <f>VLOOKUP(Tablo810[[#This Row],[ ÜRÜN KODU]],Tablo1769[#All],2,0)</f>
        <v>UYKU EMZİK TIPA</v>
      </c>
      <c r="C124" s="117">
        <f>SUMIF(Tablo8[Sütun1],Tablo810[[#This Row],[ ÜRÜN KODU]],Tablo8[SEVK ADEDİ])-Tablo810[[#This Row],[GERİ İADE ÜRÜN]]</f>
        <v>0</v>
      </c>
      <c r="D124" s="117">
        <f>SUMIF(Tablo5[ÜRÜN KODU],Tablo810[[#This Row],[ ÜRÜN KODU]],Tablo5[TOPLAM BASKI ADEDİ])</f>
        <v>0</v>
      </c>
      <c r="E124" s="117"/>
      <c r="F124" s="117">
        <f>(D124-C124)+E124</f>
        <v>0</v>
      </c>
      <c r="G124" s="117">
        <f>SUMIFS(SevkAdetleri!$D:$D,SevkAdetleri!$A:$A,A124,SevkAdetleri!$E:$E,"OCAK")</f>
        <v>0</v>
      </c>
      <c r="H124" s="117">
        <f>SUMIFS(SevkAdetleri!$D:$D,SevkAdetleri!$A:$A,A124,SevkAdetleri!$E:$E,"ŞUBAT")</f>
        <v>0</v>
      </c>
      <c r="I124" s="117">
        <f>SUMIFS(SevkAdetleri!$D:$D,SevkAdetleri!$A:$A,A124,SevkAdetleri!$E:$E,"MART")</f>
        <v>0</v>
      </c>
      <c r="J124" s="117">
        <f>SUMIFS(SevkAdetleri!$D:$D,SevkAdetleri!$A:$A,A124,SevkAdetleri!$E:$E,"NİSAN")</f>
        <v>0</v>
      </c>
      <c r="K124" s="117">
        <f>SUMIFS(SevkAdetleri!$D:$D,SevkAdetleri!$A:$A,A124,SevkAdetleri!$E:$E,"MAYIS")</f>
        <v>0</v>
      </c>
      <c r="L124" s="117">
        <f>SUMIFS(SevkAdetleri!$D:$D,SevkAdetleri!$A:$A,A124,SevkAdetleri!$E:$E,"HAZIRAN")</f>
        <v>0</v>
      </c>
      <c r="M124" s="117">
        <f>SUMIFS(SevkAdetleri!$D:$D,SevkAdetleri!$A:$A,A124,SevkAdetleri!$E:$E,"TEMMUZ")</f>
        <v>0</v>
      </c>
      <c r="N124" s="117">
        <f>SUMIFS(SevkAdetleri!$D:$D,SevkAdetleri!$A:$A,A124,SevkAdetleri!$E:$E,"AĞUSTOS")</f>
        <v>0</v>
      </c>
      <c r="O124" s="117">
        <f>SUMIFS(SevkAdetleri!$D:$D,SevkAdetleri!$A:$A,A124,SevkAdetleri!$E:$E,"EYLÜL")</f>
        <v>0</v>
      </c>
      <c r="P124" s="117">
        <f>SUMIFS(SevkAdetleri!$D:$D,SevkAdetleri!$A:$A,A124,SevkAdetleri!$E:$E,"EKİM")</f>
        <v>0</v>
      </c>
      <c r="Q124" s="117">
        <f>SUMIFS(SevkAdetleri!$D:$D,SevkAdetleri!$A:$A,A124,SevkAdetleri!$E:$E,"KASIM")</f>
        <v>0</v>
      </c>
      <c r="R124" s="117">
        <f>SUMIFS(SevkAdetleri!$D:$D,SevkAdetleri!$A:$A,A124,SevkAdetleri!$E:$E,"ARALIK")</f>
        <v>0</v>
      </c>
    </row>
    <row r="125" spans="1:18">
      <c r="A125" s="75" t="str">
        <f>Tablo1769[[#This Row],[YM KODU]]</f>
        <v>YM-072-V</v>
      </c>
      <c r="B125" s="118" t="str">
        <f>VLOOKUP(Tablo810[[#This Row],[ ÜRÜN KODU]],Tablo1769[#All],2,0)</f>
        <v>UYKU EMZİK TIPA</v>
      </c>
      <c r="C125" s="117">
        <f>SUMIF(Tablo8[Sütun1],Tablo810[[#This Row],[ ÜRÜN KODU]],Tablo8[SEVK ADEDİ])-Tablo810[[#This Row],[GERİ İADE ÜRÜN]]</f>
        <v>0</v>
      </c>
      <c r="D125" s="117">
        <f>SUMIF(Tablo5[ÜRÜN KODU],Tablo810[[#This Row],[ ÜRÜN KODU]],Tablo5[TOPLAM BASKI ADEDİ])</f>
        <v>0</v>
      </c>
      <c r="E125" s="117"/>
      <c r="F125" s="117">
        <f>(D125-C125)+E125</f>
        <v>0</v>
      </c>
      <c r="G125" s="117">
        <f>SUMIFS(SevkAdetleri!$D:$D,SevkAdetleri!$A:$A,A125,SevkAdetleri!$E:$E,"OCAK")</f>
        <v>0</v>
      </c>
      <c r="H125" s="117">
        <f>SUMIFS(SevkAdetleri!$D:$D,SevkAdetleri!$A:$A,A125,SevkAdetleri!$E:$E,"ŞUBAT")</f>
        <v>0</v>
      </c>
      <c r="I125" s="117">
        <f>SUMIFS(SevkAdetleri!$D:$D,SevkAdetleri!$A:$A,A125,SevkAdetleri!$E:$E,"MART")</f>
        <v>0</v>
      </c>
      <c r="J125" s="117">
        <f>SUMIFS(SevkAdetleri!$D:$D,SevkAdetleri!$A:$A,A125,SevkAdetleri!$E:$E,"NİSAN")</f>
        <v>0</v>
      </c>
      <c r="K125" s="117">
        <f>SUMIFS(SevkAdetleri!$D:$D,SevkAdetleri!$A:$A,A125,SevkAdetleri!$E:$E,"MAYIS")</f>
        <v>0</v>
      </c>
      <c r="L125" s="117">
        <f>SUMIFS(SevkAdetleri!$D:$D,SevkAdetleri!$A:$A,A125,SevkAdetleri!$E:$E,"HAZIRAN")</f>
        <v>0</v>
      </c>
      <c r="M125" s="117">
        <f>SUMIFS(SevkAdetleri!$D:$D,SevkAdetleri!$A:$A,A125,SevkAdetleri!$E:$E,"TEMMUZ")</f>
        <v>0</v>
      </c>
      <c r="N125" s="117">
        <f>SUMIFS(SevkAdetleri!$D:$D,SevkAdetleri!$A:$A,A125,SevkAdetleri!$E:$E,"AĞUSTOS")</f>
        <v>0</v>
      </c>
      <c r="O125" s="117">
        <f>SUMIFS(SevkAdetleri!$D:$D,SevkAdetleri!$A:$A,A125,SevkAdetleri!$E:$E,"EYLÜL")</f>
        <v>0</v>
      </c>
      <c r="P125" s="117">
        <f>SUMIFS(SevkAdetleri!$D:$D,SevkAdetleri!$A:$A,A125,SevkAdetleri!$E:$E,"EKİM")</f>
        <v>0</v>
      </c>
      <c r="Q125" s="117">
        <f>SUMIFS(SevkAdetleri!$D:$D,SevkAdetleri!$A:$A,A125,SevkAdetleri!$E:$E,"KASIM")</f>
        <v>0</v>
      </c>
      <c r="R125" s="117">
        <f>SUMIFS(SevkAdetleri!$D:$D,SevkAdetleri!$A:$A,A125,SevkAdetleri!$E:$E,"ARALIK")</f>
        <v>0</v>
      </c>
    </row>
    <row r="126" spans="1:18">
      <c r="A126" s="75" t="str">
        <f>Tablo1769[[#This Row],[YM KODU]]</f>
        <v>YM-072-LC</v>
      </c>
      <c r="B126" s="118" t="str">
        <f>VLOOKUP(Tablo810[[#This Row],[ ÜRÜN KODU]],Tablo1769[#All],2,0)</f>
        <v>UYKU EMZİK TIPA</v>
      </c>
      <c r="C126" s="117">
        <f>SUMIF(Tablo8[Sütun1],Tablo810[[#This Row],[ ÜRÜN KODU]],Tablo8[SEVK ADEDİ])-Tablo810[[#This Row],[GERİ İADE ÜRÜN]]</f>
        <v>0</v>
      </c>
      <c r="D126" s="117">
        <f>SUMIF(Tablo5[ÜRÜN KODU],Tablo810[[#This Row],[ ÜRÜN KODU]],Tablo5[TOPLAM BASKI ADEDİ])</f>
        <v>0</v>
      </c>
      <c r="E126" s="117"/>
      <c r="F126" s="117">
        <f>(D126-C126)+E126</f>
        <v>0</v>
      </c>
      <c r="G126" s="117">
        <f>SUMIFS(SevkAdetleri!$D:$D,SevkAdetleri!$A:$A,A126,SevkAdetleri!$E:$E,"OCAK")</f>
        <v>0</v>
      </c>
      <c r="H126" s="117">
        <f>SUMIFS(SevkAdetleri!$D:$D,SevkAdetleri!$A:$A,A126,SevkAdetleri!$E:$E,"ŞUBAT")</f>
        <v>0</v>
      </c>
      <c r="I126" s="117">
        <f>SUMIFS(SevkAdetleri!$D:$D,SevkAdetleri!$A:$A,A126,SevkAdetleri!$E:$E,"MART")</f>
        <v>0</v>
      </c>
      <c r="J126" s="117">
        <f>SUMIFS(SevkAdetleri!$D:$D,SevkAdetleri!$A:$A,A126,SevkAdetleri!$E:$E,"NİSAN")</f>
        <v>0</v>
      </c>
      <c r="K126" s="117">
        <f>SUMIFS(SevkAdetleri!$D:$D,SevkAdetleri!$A:$A,A126,SevkAdetleri!$E:$E,"MAYIS")</f>
        <v>0</v>
      </c>
      <c r="L126" s="117">
        <f>SUMIFS(SevkAdetleri!$D:$D,SevkAdetleri!$A:$A,A126,SevkAdetleri!$E:$E,"HAZIRAN")</f>
        <v>0</v>
      </c>
      <c r="M126" s="117">
        <f>SUMIFS(SevkAdetleri!$D:$D,SevkAdetleri!$A:$A,A126,SevkAdetleri!$E:$E,"TEMMUZ")</f>
        <v>0</v>
      </c>
      <c r="N126" s="117">
        <f>SUMIFS(SevkAdetleri!$D:$D,SevkAdetleri!$A:$A,A126,SevkAdetleri!$E:$E,"AĞUSTOS")</f>
        <v>0</v>
      </c>
      <c r="O126" s="117">
        <f>SUMIFS(SevkAdetleri!$D:$D,SevkAdetleri!$A:$A,A126,SevkAdetleri!$E:$E,"EYLÜL")</f>
        <v>0</v>
      </c>
      <c r="P126" s="117">
        <f>SUMIFS(SevkAdetleri!$D:$D,SevkAdetleri!$A:$A,A126,SevkAdetleri!$E:$E,"EKİM")</f>
        <v>0</v>
      </c>
      <c r="Q126" s="117">
        <f>SUMIFS(SevkAdetleri!$D:$D,SevkAdetleri!$A:$A,A126,SevkAdetleri!$E:$E,"KASIM")</f>
        <v>0</v>
      </c>
      <c r="R126" s="117">
        <f>SUMIFS(SevkAdetleri!$D:$D,SevkAdetleri!$A:$A,A126,SevkAdetleri!$E:$E,"ARALIK")</f>
        <v>0</v>
      </c>
    </row>
    <row r="127" spans="1:18">
      <c r="A127" s="75">
        <f>Tablo1769[[#This Row],[YM KODU]]</f>
        <v>0</v>
      </c>
      <c r="B127" s="118" t="e">
        <f>VLOOKUP(Tablo810[[#This Row],[ ÜRÜN KODU]],Tablo1769[#All],2,0)</f>
        <v>#N/A</v>
      </c>
      <c r="C127" s="117">
        <f>SUMIF(Tablo8[Sütun1],Tablo810[[#This Row],[ ÜRÜN KODU]],Tablo8[SEVK ADEDİ])-Tablo810[[#This Row],[GERİ İADE ÜRÜN]]</f>
        <v>0</v>
      </c>
      <c r="D127" s="117">
        <f>SUMIF(Tablo5[ÜRÜN KODU],Tablo810[[#This Row],[ ÜRÜN KODU]],Tablo5[TOPLAM BASKI ADEDİ])</f>
        <v>0</v>
      </c>
      <c r="E127" s="117"/>
      <c r="F127" s="117">
        <f>(D127-C127)+E127</f>
        <v>0</v>
      </c>
      <c r="G127" s="117">
        <f>SUMIFS(SevkAdetleri!$D:$D,SevkAdetleri!$A:$A,A127,SevkAdetleri!$E:$E,"OCAK")</f>
        <v>0</v>
      </c>
      <c r="H127" s="117">
        <f>SUMIFS(SevkAdetleri!$D:$D,SevkAdetleri!$A:$A,A127,SevkAdetleri!$E:$E,"ŞUBAT")</f>
        <v>0</v>
      </c>
      <c r="I127" s="117">
        <f>SUMIFS(SevkAdetleri!$D:$D,SevkAdetleri!$A:$A,A127,SevkAdetleri!$E:$E,"MART")</f>
        <v>0</v>
      </c>
      <c r="J127" s="117">
        <f>SUMIFS(SevkAdetleri!$D:$D,SevkAdetleri!$A:$A,A127,SevkAdetleri!$E:$E,"NİSAN")</f>
        <v>0</v>
      </c>
      <c r="K127" s="117">
        <f>SUMIFS(SevkAdetleri!$D:$D,SevkAdetleri!$A:$A,A127,SevkAdetleri!$E:$E,"MAYIS")</f>
        <v>0</v>
      </c>
      <c r="L127" s="117">
        <f>SUMIFS(SevkAdetleri!$D:$D,SevkAdetleri!$A:$A,A127,SevkAdetleri!$E:$E,"HAZIRAN")</f>
        <v>0</v>
      </c>
      <c r="M127" s="117">
        <f>SUMIFS(SevkAdetleri!$D:$D,SevkAdetleri!$A:$A,A127,SevkAdetleri!$E:$E,"TEMMUZ")</f>
        <v>0</v>
      </c>
      <c r="N127" s="117">
        <f>SUMIFS(SevkAdetleri!$D:$D,SevkAdetleri!$A:$A,A127,SevkAdetleri!$E:$E,"AĞUSTOS")</f>
        <v>0</v>
      </c>
      <c r="O127" s="117">
        <f>SUMIFS(SevkAdetleri!$D:$D,SevkAdetleri!$A:$A,A127,SevkAdetleri!$E:$E,"EYLÜL")</f>
        <v>0</v>
      </c>
      <c r="P127" s="117">
        <f>SUMIFS(SevkAdetleri!$D:$D,SevkAdetleri!$A:$A,A127,SevkAdetleri!$E:$E,"EKİM")</f>
        <v>0</v>
      </c>
      <c r="Q127" s="117">
        <f>SUMIFS(SevkAdetleri!$D:$D,SevkAdetleri!$A:$A,A127,SevkAdetleri!$E:$E,"KASIM")</f>
        <v>0</v>
      </c>
      <c r="R127" s="117">
        <f>SUMIFS(SevkAdetleri!$D:$D,SevkAdetleri!$A:$A,A127,SevkAdetleri!$E:$E,"ARALIK")</f>
        <v>0</v>
      </c>
    </row>
    <row r="128" spans="1:18">
      <c r="A128" s="75" t="str">
        <f>Tablo1769[[#This Row],[YM KODU]]</f>
        <v>YM-073-K</v>
      </c>
      <c r="B128" s="118" t="str">
        <f>VLOOKUP(Tablo810[[#This Row],[ ÜRÜN KODU]],Tablo1769[#All],2,0)</f>
        <v>MAMA KAŞIĞI TIPA</v>
      </c>
      <c r="C128" s="117">
        <f>SUMIF(Tablo8[Sütun1],Tablo810[[#This Row],[ ÜRÜN KODU]],Tablo8[SEVK ADEDİ])-Tablo810[[#This Row],[GERİ İADE ÜRÜN]]</f>
        <v>0</v>
      </c>
      <c r="D128" s="117">
        <f>SUMIF(Tablo5[ÜRÜN KODU],Tablo810[[#This Row],[ ÜRÜN KODU]],Tablo5[TOPLAM BASKI ADEDİ])</f>
        <v>0</v>
      </c>
      <c r="E128" s="117"/>
      <c r="F128" s="117">
        <f>(D128-C128)+E128</f>
        <v>0</v>
      </c>
      <c r="G128" s="118">
        <f>SUMIFS(SevkAdetleri!$D:$D,SevkAdetleri!$A:$A,A128,SevkAdetleri!$E:$E,"OCAK")</f>
        <v>0</v>
      </c>
      <c r="H128" s="117">
        <f>SUMIFS(SevkAdetleri!$D:$D,SevkAdetleri!$A:$A,A128,SevkAdetleri!$E:$E,"ŞUBAT")</f>
        <v>0</v>
      </c>
      <c r="I128" s="117">
        <f>SUMIFS(SevkAdetleri!$D:$D,SevkAdetleri!$A:$A,A128,SevkAdetleri!$E:$E,"MART")</f>
        <v>0</v>
      </c>
      <c r="J128" s="117">
        <f>SUMIFS(SevkAdetleri!$D:$D,SevkAdetleri!$A:$A,A128,SevkAdetleri!$E:$E,"NİSAN")</f>
        <v>0</v>
      </c>
      <c r="K128" s="117">
        <f>SUMIFS(SevkAdetleri!$D:$D,SevkAdetleri!$A:$A,A128,SevkAdetleri!$E:$E,"MAYIS")</f>
        <v>0</v>
      </c>
      <c r="L128" s="117">
        <f>SUMIFS(SevkAdetleri!$D:$D,SevkAdetleri!$A:$A,A128,SevkAdetleri!$E:$E,"HAZIRAN")</f>
        <v>0</v>
      </c>
      <c r="M128" s="117">
        <f>SUMIFS(SevkAdetleri!$D:$D,SevkAdetleri!$A:$A,A128,SevkAdetleri!$E:$E,"TEMMUZ")</f>
        <v>0</v>
      </c>
      <c r="N128" s="117">
        <f>SUMIFS(SevkAdetleri!$D:$D,SevkAdetleri!$A:$A,A128,SevkAdetleri!$E:$E,"AĞUSTOS")</f>
        <v>0</v>
      </c>
      <c r="O128" s="117">
        <f>SUMIFS(SevkAdetleri!$D:$D,SevkAdetleri!$A:$A,A128,SevkAdetleri!$E:$E,"EYLÜL")</f>
        <v>0</v>
      </c>
      <c r="P128" s="117">
        <f>SUMIFS(SevkAdetleri!$D:$D,SevkAdetleri!$A:$A,A128,SevkAdetleri!$E:$E,"EKİM")</f>
        <v>0</v>
      </c>
      <c r="Q128" s="117">
        <f>SUMIFS(SevkAdetleri!$D:$D,SevkAdetleri!$A:$A,A128,SevkAdetleri!$E:$E,"KASIM")</f>
        <v>0</v>
      </c>
      <c r="R128" s="117">
        <f>SUMIFS(SevkAdetleri!$D:$D,SevkAdetleri!$A:$A,A128,SevkAdetleri!$E:$E,"ARALIK")</f>
        <v>0</v>
      </c>
    </row>
    <row r="129" spans="1:18">
      <c r="A129" s="75" t="str">
        <f>Tablo1769[[#This Row],[YM KODU]]</f>
        <v>YM-073-M</v>
      </c>
      <c r="B129" s="118" t="str">
        <f>VLOOKUP(Tablo810[[#This Row],[ ÜRÜN KODU]],Tablo1769[#All],2,0)</f>
        <v>MAMA KAŞIĞI TIPA</v>
      </c>
      <c r="C129" s="117">
        <f>SUMIF(Tablo8[Sütun1],Tablo810[[#This Row],[ ÜRÜN KODU]],Tablo8[SEVK ADEDİ])-Tablo810[[#This Row],[GERİ İADE ÜRÜN]]</f>
        <v>0</v>
      </c>
      <c r="D129" s="117">
        <f>SUMIF(Tablo5[ÜRÜN KODU],Tablo810[[#This Row],[ ÜRÜN KODU]],Tablo5[TOPLAM BASKI ADEDİ])</f>
        <v>0</v>
      </c>
      <c r="E129" s="117"/>
      <c r="F129" s="117">
        <f>(D129-C129)+E129</f>
        <v>0</v>
      </c>
      <c r="G129" s="117">
        <f>SUMIFS(SevkAdetleri!$D:$D,SevkAdetleri!$A:$A,A129,SevkAdetleri!$E:$E,"OCAK")</f>
        <v>0</v>
      </c>
      <c r="H129" s="117">
        <f>SUMIFS(SevkAdetleri!$D:$D,SevkAdetleri!$A:$A,A129,SevkAdetleri!$E:$E,"ŞUBAT")</f>
        <v>0</v>
      </c>
      <c r="I129" s="117">
        <f>SUMIFS(SevkAdetleri!$D:$D,SevkAdetleri!$A:$A,A129,SevkAdetleri!$E:$E,"MART")</f>
        <v>0</v>
      </c>
      <c r="J129" s="117">
        <f>SUMIFS(SevkAdetleri!$D:$D,SevkAdetleri!$A:$A,A129,SevkAdetleri!$E:$E,"NİSAN")</f>
        <v>0</v>
      </c>
      <c r="K129" s="117">
        <f>SUMIFS(SevkAdetleri!$D:$D,SevkAdetleri!$A:$A,A129,SevkAdetleri!$E:$E,"MAYIS")</f>
        <v>0</v>
      </c>
      <c r="L129" s="117">
        <f>SUMIFS(SevkAdetleri!$D:$D,SevkAdetleri!$A:$A,A129,SevkAdetleri!$E:$E,"HAZIRAN")</f>
        <v>0</v>
      </c>
      <c r="M129" s="117">
        <f>SUMIFS(SevkAdetleri!$D:$D,SevkAdetleri!$A:$A,A129,SevkAdetleri!$E:$E,"TEMMUZ")</f>
        <v>0</v>
      </c>
      <c r="N129" s="117">
        <f>SUMIFS(SevkAdetleri!$D:$D,SevkAdetleri!$A:$A,A129,SevkAdetleri!$E:$E,"AĞUSTOS")</f>
        <v>0</v>
      </c>
      <c r="O129" s="117">
        <f>SUMIFS(SevkAdetleri!$D:$D,SevkAdetleri!$A:$A,A129,SevkAdetleri!$E:$E,"EYLÜL")</f>
        <v>0</v>
      </c>
      <c r="P129" s="117">
        <f>SUMIFS(SevkAdetleri!$D:$D,SevkAdetleri!$A:$A,A129,SevkAdetleri!$E:$E,"EKİM")</f>
        <v>0</v>
      </c>
      <c r="Q129" s="117">
        <f>SUMIFS(SevkAdetleri!$D:$D,SevkAdetleri!$A:$A,A129,SevkAdetleri!$E:$E,"KASIM")</f>
        <v>0</v>
      </c>
      <c r="R129" s="117">
        <f>SUMIFS(SevkAdetleri!$D:$D,SevkAdetleri!$A:$A,A129,SevkAdetleri!$E:$E,"ARALIK")</f>
        <v>0</v>
      </c>
    </row>
    <row r="130" spans="1:18">
      <c r="A130" s="75" t="str">
        <f>Tablo1769[[#This Row],[YM KODU]]</f>
        <v>YM-073-P</v>
      </c>
      <c r="B130" s="118" t="str">
        <f>VLOOKUP(Tablo810[[#This Row],[ ÜRÜN KODU]],Tablo1769[#All],2,0)</f>
        <v>MAMA KAŞIĞI TIPA</v>
      </c>
      <c r="C130" s="117">
        <f>SUMIF(Tablo8[Sütun1],Tablo810[[#This Row],[ ÜRÜN KODU]],Tablo8[SEVK ADEDİ])-Tablo810[[#This Row],[GERİ İADE ÜRÜN]]</f>
        <v>0</v>
      </c>
      <c r="D130" s="117">
        <f>SUMIF(Tablo5[ÜRÜN KODU],Tablo810[[#This Row],[ ÜRÜN KODU]],Tablo5[TOPLAM BASKI ADEDİ])</f>
        <v>0</v>
      </c>
      <c r="E130" s="117"/>
      <c r="F130" s="117">
        <f>(D130-C130)+E130</f>
        <v>0</v>
      </c>
      <c r="G130" s="117">
        <f>SUMIFS(SevkAdetleri!$D:$D,SevkAdetleri!$A:$A,A130,SevkAdetleri!$E:$E,"OCAK")</f>
        <v>0</v>
      </c>
      <c r="H130" s="117">
        <f>SUMIFS(SevkAdetleri!$D:$D,SevkAdetleri!$A:$A,A130,SevkAdetleri!$E:$E,"ŞUBAT")</f>
        <v>0</v>
      </c>
      <c r="I130" s="117">
        <f>SUMIFS(SevkAdetleri!$D:$D,SevkAdetleri!$A:$A,A130,SevkAdetleri!$E:$E,"MART")</f>
        <v>0</v>
      </c>
      <c r="J130" s="117">
        <f>SUMIFS(SevkAdetleri!$D:$D,SevkAdetleri!$A:$A,A130,SevkAdetleri!$E:$E,"NİSAN")</f>
        <v>0</v>
      </c>
      <c r="K130" s="117">
        <f>SUMIFS(SevkAdetleri!$D:$D,SevkAdetleri!$A:$A,A130,SevkAdetleri!$E:$E,"MAYIS")</f>
        <v>0</v>
      </c>
      <c r="L130" s="117">
        <f>SUMIFS(SevkAdetleri!$D:$D,SevkAdetleri!$A:$A,A130,SevkAdetleri!$E:$E,"HAZIRAN")</f>
        <v>0</v>
      </c>
      <c r="M130" s="117">
        <f>SUMIFS(SevkAdetleri!$D:$D,SevkAdetleri!$A:$A,A130,SevkAdetleri!$E:$E,"TEMMUZ")</f>
        <v>0</v>
      </c>
      <c r="N130" s="117">
        <f>SUMIFS(SevkAdetleri!$D:$D,SevkAdetleri!$A:$A,A130,SevkAdetleri!$E:$E,"AĞUSTOS")</f>
        <v>0</v>
      </c>
      <c r="O130" s="117">
        <f>SUMIFS(SevkAdetleri!$D:$D,SevkAdetleri!$A:$A,A130,SevkAdetleri!$E:$E,"EYLÜL")</f>
        <v>0</v>
      </c>
      <c r="P130" s="117">
        <f>SUMIFS(SevkAdetleri!$D:$D,SevkAdetleri!$A:$A,A130,SevkAdetleri!$E:$E,"EKİM")</f>
        <v>0</v>
      </c>
      <c r="Q130" s="117">
        <f>SUMIFS(SevkAdetleri!$D:$D,SevkAdetleri!$A:$A,A130,SevkAdetleri!$E:$E,"KASIM")</f>
        <v>0</v>
      </c>
      <c r="R130" s="117">
        <f>SUMIFS(SevkAdetleri!$D:$D,SevkAdetleri!$A:$A,A130,SevkAdetleri!$E:$E,"ARALIK")</f>
        <v>0</v>
      </c>
    </row>
    <row r="131" spans="1:18">
      <c r="A131" s="75" t="str">
        <f>Tablo1769[[#This Row],[YM KODU]]</f>
        <v>YM-073-B</v>
      </c>
      <c r="B131" s="118" t="str">
        <f>VLOOKUP(Tablo810[[#This Row],[ ÜRÜN KODU]],Tablo1769[#All],2,0)</f>
        <v>MAMA KAŞIĞI TIPA</v>
      </c>
      <c r="C131" s="117">
        <f>SUMIF(Tablo8[Sütun1],Tablo810[[#This Row],[ ÜRÜN KODU]],Tablo8[SEVK ADEDİ])-Tablo810[[#This Row],[GERİ İADE ÜRÜN]]</f>
        <v>0</v>
      </c>
      <c r="D131" s="117">
        <f>SUMIF(Tablo5[ÜRÜN KODU],Tablo810[[#This Row],[ ÜRÜN KODU]],Tablo5[TOPLAM BASKI ADEDİ])</f>
        <v>0</v>
      </c>
      <c r="E131" s="117"/>
      <c r="F131" s="117">
        <f>(D131-C131)+E131</f>
        <v>0</v>
      </c>
      <c r="G131" s="117">
        <f>SUMIFS(SevkAdetleri!$D:$D,SevkAdetleri!$A:$A,A131,SevkAdetleri!$E:$E,"OCAK")</f>
        <v>0</v>
      </c>
      <c r="H131" s="117">
        <f>SUMIFS(SevkAdetleri!$D:$D,SevkAdetleri!$A:$A,A131,SevkAdetleri!$E:$E,"ŞUBAT")</f>
        <v>0</v>
      </c>
      <c r="I131" s="117">
        <f>SUMIFS(SevkAdetleri!$D:$D,SevkAdetleri!$A:$A,A131,SevkAdetleri!$E:$E,"MART")</f>
        <v>0</v>
      </c>
      <c r="J131" s="117">
        <f>SUMIFS(SevkAdetleri!$D:$D,SevkAdetleri!$A:$A,A131,SevkAdetleri!$E:$E,"NİSAN")</f>
        <v>0</v>
      </c>
      <c r="K131" s="117">
        <f>SUMIFS(SevkAdetleri!$D:$D,SevkAdetleri!$A:$A,A131,SevkAdetleri!$E:$E,"MAYIS")</f>
        <v>0</v>
      </c>
      <c r="L131" s="117">
        <f>SUMIFS(SevkAdetleri!$D:$D,SevkAdetleri!$A:$A,A131,SevkAdetleri!$E:$E,"HAZIRAN")</f>
        <v>0</v>
      </c>
      <c r="M131" s="117">
        <f>SUMIFS(SevkAdetleri!$D:$D,SevkAdetleri!$A:$A,A131,SevkAdetleri!$E:$E,"TEMMUZ")</f>
        <v>0</v>
      </c>
      <c r="N131" s="117">
        <f>SUMIFS(SevkAdetleri!$D:$D,SevkAdetleri!$A:$A,A131,SevkAdetleri!$E:$E,"AĞUSTOS")</f>
        <v>0</v>
      </c>
      <c r="O131" s="117">
        <f>SUMIFS(SevkAdetleri!$D:$D,SevkAdetleri!$A:$A,A131,SevkAdetleri!$E:$E,"EYLÜL")</f>
        <v>0</v>
      </c>
      <c r="P131" s="117">
        <f>SUMIFS(SevkAdetleri!$D:$D,SevkAdetleri!$A:$A,A131,SevkAdetleri!$E:$E,"EKİM")</f>
        <v>0</v>
      </c>
      <c r="Q131" s="117">
        <f>SUMIFS(SevkAdetleri!$D:$D,SevkAdetleri!$A:$A,A131,SevkAdetleri!$E:$E,"KASIM")</f>
        <v>0</v>
      </c>
      <c r="R131" s="117">
        <f>SUMIFS(SevkAdetleri!$D:$D,SevkAdetleri!$A:$A,A131,SevkAdetleri!$E:$E,"ARALIK")</f>
        <v>0</v>
      </c>
    </row>
    <row r="132" spans="1:18">
      <c r="A132" s="75">
        <f>Tablo1769[[#This Row],[YM KODU]]</f>
        <v>0</v>
      </c>
      <c r="B132" s="118" t="e">
        <f>VLOOKUP(Tablo810[[#This Row],[ ÜRÜN KODU]],Tablo1769[#All],2,0)</f>
        <v>#N/A</v>
      </c>
      <c r="C132" s="117">
        <f>SUMIF(Tablo8[Sütun1],Tablo810[[#This Row],[ ÜRÜN KODU]],Tablo8[SEVK ADEDİ])-Tablo810[[#This Row],[GERİ İADE ÜRÜN]]</f>
        <v>0</v>
      </c>
      <c r="D132" s="117">
        <f>SUMIF(Tablo5[ÜRÜN KODU],Tablo810[[#This Row],[ ÜRÜN KODU]],Tablo5[TOPLAM BASKI ADEDİ])</f>
        <v>0</v>
      </c>
      <c r="E132" s="117"/>
      <c r="F132" s="117">
        <f>(D132-C132)+E132</f>
        <v>0</v>
      </c>
      <c r="G132" s="117">
        <f>SUMIFS(SevkAdetleri!$D:$D,SevkAdetleri!$A:$A,A132,SevkAdetleri!$E:$E,"OCAK")</f>
        <v>0</v>
      </c>
      <c r="H132" s="117">
        <f>SUMIFS(SevkAdetleri!$D:$D,SevkAdetleri!$A:$A,A132,SevkAdetleri!$E:$E,"ŞUBAT")</f>
        <v>0</v>
      </c>
      <c r="I132" s="117">
        <f>SUMIFS(SevkAdetleri!$D:$D,SevkAdetleri!$A:$A,A132,SevkAdetleri!$E:$E,"MART")</f>
        <v>0</v>
      </c>
      <c r="J132" s="117">
        <f>SUMIFS(SevkAdetleri!$D:$D,SevkAdetleri!$A:$A,A132,SevkAdetleri!$E:$E,"NİSAN")</f>
        <v>0</v>
      </c>
      <c r="K132" s="117">
        <f>SUMIFS(SevkAdetleri!$D:$D,SevkAdetleri!$A:$A,A132,SevkAdetleri!$E:$E,"MAYIS")</f>
        <v>0</v>
      </c>
      <c r="L132" s="117">
        <f>SUMIFS(SevkAdetleri!$D:$D,SevkAdetleri!$A:$A,A132,SevkAdetleri!$E:$E,"HAZIRAN")</f>
        <v>0</v>
      </c>
      <c r="M132" s="117">
        <f>SUMIFS(SevkAdetleri!$D:$D,SevkAdetleri!$A:$A,A132,SevkAdetleri!$E:$E,"TEMMUZ")</f>
        <v>0</v>
      </c>
      <c r="N132" s="117">
        <f>SUMIFS(SevkAdetleri!$D:$D,SevkAdetleri!$A:$A,A132,SevkAdetleri!$E:$E,"AĞUSTOS")</f>
        <v>0</v>
      </c>
      <c r="O132" s="117">
        <f>SUMIFS(SevkAdetleri!$D:$D,SevkAdetleri!$A:$A,A132,SevkAdetleri!$E:$E,"EYLÜL")</f>
        <v>0</v>
      </c>
      <c r="P132" s="117">
        <f>SUMIFS(SevkAdetleri!$D:$D,SevkAdetleri!$A:$A,A132,SevkAdetleri!$E:$E,"EKİM")</f>
        <v>0</v>
      </c>
      <c r="Q132" s="117">
        <f>SUMIFS(SevkAdetleri!$D:$D,SevkAdetleri!$A:$A,A132,SevkAdetleri!$E:$E,"KASIM")</f>
        <v>0</v>
      </c>
      <c r="R132" s="117">
        <f>SUMIFS(SevkAdetleri!$D:$D,SevkAdetleri!$A:$A,A132,SevkAdetleri!$E:$E,"ARALIK")</f>
        <v>0</v>
      </c>
    </row>
    <row r="133" spans="1:18">
      <c r="A133" s="75" t="str">
        <f>Tablo1769[[#This Row],[YM KODU]]</f>
        <v>YM-074</v>
      </c>
      <c r="B133" s="118" t="str">
        <f>VLOOKUP(Tablo810[[#This Row],[ ÜRÜN KODU]],Tablo1769[#All],2,0)</f>
        <v>BİBERON SEYAHAT TIPASI</v>
      </c>
      <c r="C133" s="117">
        <f>SUMIF(Tablo8[Sütun1],Tablo810[[#This Row],[ ÜRÜN KODU]],Tablo8[SEVK ADEDİ])-Tablo810[[#This Row],[GERİ İADE ÜRÜN]]</f>
        <v>0</v>
      </c>
      <c r="D133" s="117">
        <f>SUMIF(Tablo5[ÜRÜN KODU],Tablo810[[#This Row],[ ÜRÜN KODU]],Tablo5[TOPLAM BASKI ADEDİ])</f>
        <v>0</v>
      </c>
      <c r="E133" s="117"/>
      <c r="F133" s="117">
        <f>(D133-C133)+E133</f>
        <v>0</v>
      </c>
      <c r="G133" s="117">
        <f>SUMIFS(SevkAdetleri!$D:$D,SevkAdetleri!$A:$A,A133,SevkAdetleri!$E:$E,"OCAK")</f>
        <v>0</v>
      </c>
      <c r="H133" s="117">
        <f>SUMIFS(SevkAdetleri!$D:$D,SevkAdetleri!$A:$A,A133,SevkAdetleri!$E:$E,"ŞUBAT")</f>
        <v>0</v>
      </c>
      <c r="I133" s="117">
        <f>SUMIFS(SevkAdetleri!$D:$D,SevkAdetleri!$A:$A,A133,SevkAdetleri!$E:$E,"MART")</f>
        <v>0</v>
      </c>
      <c r="J133" s="117">
        <f>SUMIFS(SevkAdetleri!$D:$D,SevkAdetleri!$A:$A,A133,SevkAdetleri!$E:$E,"NİSAN")</f>
        <v>0</v>
      </c>
      <c r="K133" s="117">
        <f>SUMIFS(SevkAdetleri!$D:$D,SevkAdetleri!$A:$A,A133,SevkAdetleri!$E:$E,"MAYIS")</f>
        <v>0</v>
      </c>
      <c r="L133" s="117">
        <f>SUMIFS(SevkAdetleri!$D:$D,SevkAdetleri!$A:$A,A133,SevkAdetleri!$E:$E,"HAZIRAN")</f>
        <v>0</v>
      </c>
      <c r="M133" s="117">
        <f>SUMIFS(SevkAdetleri!$D:$D,SevkAdetleri!$A:$A,A133,SevkAdetleri!$E:$E,"TEMMUZ")</f>
        <v>0</v>
      </c>
      <c r="N133" s="117">
        <f>SUMIFS(SevkAdetleri!$D:$D,SevkAdetleri!$A:$A,A133,SevkAdetleri!$E:$E,"AĞUSTOS")</f>
        <v>0</v>
      </c>
      <c r="O133" s="117">
        <f>SUMIFS(SevkAdetleri!$D:$D,SevkAdetleri!$A:$A,A133,SevkAdetleri!$E:$E,"EYLÜL")</f>
        <v>0</v>
      </c>
      <c r="P133" s="117">
        <f>SUMIFS(SevkAdetleri!$D:$D,SevkAdetleri!$A:$A,A133,SevkAdetleri!$E:$E,"EKİM")</f>
        <v>0</v>
      </c>
      <c r="Q133" s="117">
        <f>SUMIFS(SevkAdetleri!$D:$D,SevkAdetleri!$A:$A,A133,SevkAdetleri!$E:$E,"KASIM")</f>
        <v>0</v>
      </c>
      <c r="R133" s="117">
        <f>SUMIFS(SevkAdetleri!$D:$D,SevkAdetleri!$A:$A,A133,SevkAdetleri!$E:$E,"ARALIK")</f>
        <v>0</v>
      </c>
    </row>
    <row r="134" spans="1:18">
      <c r="A134" s="75">
        <f>Tablo1769[[#This Row],[YM KODU]]</f>
        <v>0</v>
      </c>
      <c r="B134" s="118" t="e">
        <f>VLOOKUP(Tablo810[[#This Row],[ ÜRÜN KODU]],Tablo1769[#All],2,0)</f>
        <v>#N/A</v>
      </c>
      <c r="C134" s="117">
        <f>SUMIF(Tablo8[Sütun1],Tablo810[[#This Row],[ ÜRÜN KODU]],Tablo8[SEVK ADEDİ])-Tablo810[[#This Row],[GERİ İADE ÜRÜN]]</f>
        <v>0</v>
      </c>
      <c r="D134" s="117">
        <f>SUMIF(Tablo5[ÜRÜN KODU],Tablo810[[#This Row],[ ÜRÜN KODU]],Tablo5[TOPLAM BASKI ADEDİ])</f>
        <v>0</v>
      </c>
      <c r="E134" s="117"/>
      <c r="F134" s="117">
        <f>(D134-C134)+E134</f>
        <v>0</v>
      </c>
      <c r="G134" s="117">
        <f>SUMIFS(SevkAdetleri!$D:$D,SevkAdetleri!$A:$A,A134,SevkAdetleri!$E:$E,"OCAK")</f>
        <v>0</v>
      </c>
      <c r="H134" s="117">
        <f>SUMIFS(SevkAdetleri!$D:$D,SevkAdetleri!$A:$A,A134,SevkAdetleri!$E:$E,"ŞUBAT")</f>
        <v>0</v>
      </c>
      <c r="I134" s="117">
        <f>SUMIFS(SevkAdetleri!$D:$D,SevkAdetleri!$A:$A,A134,SevkAdetleri!$E:$E,"MART")</f>
        <v>0</v>
      </c>
      <c r="J134" s="117">
        <f>SUMIFS(SevkAdetleri!$D:$D,SevkAdetleri!$A:$A,A134,SevkAdetleri!$E:$E,"NİSAN")</f>
        <v>0</v>
      </c>
      <c r="K134" s="117">
        <f>SUMIFS(SevkAdetleri!$D:$D,SevkAdetleri!$A:$A,A134,SevkAdetleri!$E:$E,"MAYIS")</f>
        <v>0</v>
      </c>
      <c r="L134" s="117">
        <f>SUMIFS(SevkAdetleri!$D:$D,SevkAdetleri!$A:$A,A134,SevkAdetleri!$E:$E,"HAZIRAN")</f>
        <v>0</v>
      </c>
      <c r="M134" s="117">
        <f>SUMIFS(SevkAdetleri!$D:$D,SevkAdetleri!$A:$A,A134,SevkAdetleri!$E:$E,"TEMMUZ")</f>
        <v>0</v>
      </c>
      <c r="N134" s="117">
        <f>SUMIFS(SevkAdetleri!$D:$D,SevkAdetleri!$A:$A,A134,SevkAdetleri!$E:$E,"AĞUSTOS")</f>
        <v>0</v>
      </c>
      <c r="O134" s="117">
        <f>SUMIFS(SevkAdetleri!$D:$D,SevkAdetleri!$A:$A,A134,SevkAdetleri!$E:$E,"EYLÜL")</f>
        <v>0</v>
      </c>
      <c r="P134" s="117">
        <f>SUMIFS(SevkAdetleri!$D:$D,SevkAdetleri!$A:$A,A134,SevkAdetleri!$E:$E,"EKİM")</f>
        <v>0</v>
      </c>
      <c r="Q134" s="117">
        <f>SUMIFS(SevkAdetleri!$D:$D,SevkAdetleri!$A:$A,A134,SevkAdetleri!$E:$E,"KASIM")</f>
        <v>0</v>
      </c>
      <c r="R134" s="117">
        <f>SUMIFS(SevkAdetleri!$D:$D,SevkAdetleri!$A:$A,A134,SevkAdetleri!$E:$E,"ARALIK")</f>
        <v>0</v>
      </c>
    </row>
    <row r="135" spans="1:18">
      <c r="A135" s="75" t="str">
        <f>Tablo1769[[#This Row],[YM KODU]]</f>
        <v>YM-075</v>
      </c>
      <c r="B135" s="118" t="str">
        <f>VLOOKUP(Tablo810[[#This Row],[ ÜRÜN KODU]],Tablo1769[#All],2,0)</f>
        <v>BURUN POMPASI TIPASI</v>
      </c>
      <c r="C135" s="117">
        <f>SUMIF(Tablo8[Sütun1],Tablo810[[#This Row],[ ÜRÜN KODU]],Tablo8[SEVK ADEDİ])-Tablo810[[#This Row],[GERİ İADE ÜRÜN]]</f>
        <v>0</v>
      </c>
      <c r="D135" s="117">
        <f>SUMIF(Tablo5[ÜRÜN KODU],Tablo810[[#This Row],[ ÜRÜN KODU]],Tablo5[TOPLAM BASKI ADEDİ])</f>
        <v>0</v>
      </c>
      <c r="E135" s="117"/>
      <c r="F135" s="117">
        <f>(D135-C135)+E135</f>
        <v>0</v>
      </c>
      <c r="G135" s="117">
        <f>SUMIFS(SevkAdetleri!$D:$D,SevkAdetleri!$A:$A,A135,SevkAdetleri!$E:$E,"OCAK")</f>
        <v>0</v>
      </c>
      <c r="H135" s="117">
        <f>SUMIFS(SevkAdetleri!$D:$D,SevkAdetleri!$A:$A,A135,SevkAdetleri!$E:$E,"ŞUBAT")</f>
        <v>0</v>
      </c>
      <c r="I135" s="117">
        <f>SUMIFS(SevkAdetleri!$D:$D,SevkAdetleri!$A:$A,A135,SevkAdetleri!$E:$E,"MART")</f>
        <v>0</v>
      </c>
      <c r="J135" s="117">
        <f>SUMIFS(SevkAdetleri!$D:$D,SevkAdetleri!$A:$A,A135,SevkAdetleri!$E:$E,"NİSAN")</f>
        <v>0</v>
      </c>
      <c r="K135" s="117">
        <f>SUMIFS(SevkAdetleri!$D:$D,SevkAdetleri!$A:$A,A135,SevkAdetleri!$E:$E,"MAYIS")</f>
        <v>0</v>
      </c>
      <c r="L135" s="117">
        <f>SUMIFS(SevkAdetleri!$D:$D,SevkAdetleri!$A:$A,A135,SevkAdetleri!$E:$E,"HAZIRAN")</f>
        <v>0</v>
      </c>
      <c r="M135" s="117">
        <f>SUMIFS(SevkAdetleri!$D:$D,SevkAdetleri!$A:$A,A135,SevkAdetleri!$E:$E,"TEMMUZ")</f>
        <v>0</v>
      </c>
      <c r="N135" s="117">
        <f>SUMIFS(SevkAdetleri!$D:$D,SevkAdetleri!$A:$A,A135,SevkAdetleri!$E:$E,"AĞUSTOS")</f>
        <v>0</v>
      </c>
      <c r="O135" s="117">
        <f>SUMIFS(SevkAdetleri!$D:$D,SevkAdetleri!$A:$A,A135,SevkAdetleri!$E:$E,"EYLÜL")</f>
        <v>0</v>
      </c>
      <c r="P135" s="117">
        <f>SUMIFS(SevkAdetleri!$D:$D,SevkAdetleri!$A:$A,A135,SevkAdetleri!$E:$E,"EKİM")</f>
        <v>0</v>
      </c>
      <c r="Q135" s="117">
        <f>SUMIFS(SevkAdetleri!$D:$D,SevkAdetleri!$A:$A,A135,SevkAdetleri!$E:$E,"KASIM")</f>
        <v>0</v>
      </c>
      <c r="R135" s="117">
        <f>SUMIFS(SevkAdetleri!$D:$D,SevkAdetleri!$A:$A,A135,SevkAdetleri!$E:$E,"ARALIK")</f>
        <v>0</v>
      </c>
    </row>
    <row r="136" spans="1:18">
      <c r="A136" s="75">
        <f>Tablo1769[[#This Row],[YM KODU]]</f>
        <v>0</v>
      </c>
      <c r="B136" s="118" t="e">
        <f>VLOOKUP(Tablo810[[#This Row],[ ÜRÜN KODU]],Tablo1769[#All],2,0)</f>
        <v>#N/A</v>
      </c>
      <c r="C136" s="117">
        <f>SUMIF(Tablo8[Sütun1],Tablo810[[#This Row],[ ÜRÜN KODU]],Tablo8[SEVK ADEDİ])-Tablo810[[#This Row],[GERİ İADE ÜRÜN]]</f>
        <v>0</v>
      </c>
      <c r="D136" s="117">
        <f>SUMIF(Tablo5[ÜRÜN KODU],Tablo810[[#This Row],[ ÜRÜN KODU]],Tablo5[TOPLAM BASKI ADEDİ])</f>
        <v>0</v>
      </c>
      <c r="E136" s="117"/>
      <c r="F136" s="117">
        <f>(D136-C136)+E136</f>
        <v>0</v>
      </c>
      <c r="G136" s="117">
        <f>SUMIFS(SevkAdetleri!$D:$D,SevkAdetleri!$A:$A,A136,SevkAdetleri!$E:$E,"OCAK")</f>
        <v>0</v>
      </c>
      <c r="H136" s="117">
        <f>SUMIFS(SevkAdetleri!$D:$D,SevkAdetleri!$A:$A,A136,SevkAdetleri!$E:$E,"ŞUBAT")</f>
        <v>0</v>
      </c>
      <c r="I136" s="117">
        <f>SUMIFS(SevkAdetleri!$D:$D,SevkAdetleri!$A:$A,A136,SevkAdetleri!$E:$E,"MART")</f>
        <v>0</v>
      </c>
      <c r="J136" s="117">
        <f>SUMIFS(SevkAdetleri!$D:$D,SevkAdetleri!$A:$A,A136,SevkAdetleri!$E:$E,"NİSAN")</f>
        <v>0</v>
      </c>
      <c r="K136" s="117">
        <f>SUMIFS(SevkAdetleri!$D:$D,SevkAdetleri!$A:$A,A136,SevkAdetleri!$E:$E,"MAYIS")</f>
        <v>0</v>
      </c>
      <c r="L136" s="117">
        <f>SUMIFS(SevkAdetleri!$D:$D,SevkAdetleri!$A:$A,A136,SevkAdetleri!$E:$E,"HAZIRAN")</f>
        <v>0</v>
      </c>
      <c r="M136" s="117">
        <f>SUMIFS(SevkAdetleri!$D:$D,SevkAdetleri!$A:$A,A136,SevkAdetleri!$E:$E,"TEMMUZ")</f>
        <v>0</v>
      </c>
      <c r="N136" s="117">
        <f>SUMIFS(SevkAdetleri!$D:$D,SevkAdetleri!$A:$A,A136,SevkAdetleri!$E:$E,"AĞUSTOS")</f>
        <v>0</v>
      </c>
      <c r="O136" s="117">
        <f>SUMIFS(SevkAdetleri!$D:$D,SevkAdetleri!$A:$A,A136,SevkAdetleri!$E:$E,"EYLÜL")</f>
        <v>0</v>
      </c>
      <c r="P136" s="117">
        <f>SUMIFS(SevkAdetleri!$D:$D,SevkAdetleri!$A:$A,A136,SevkAdetleri!$E:$E,"EKİM")</f>
        <v>0</v>
      </c>
      <c r="Q136" s="117">
        <f>SUMIFS(SevkAdetleri!$D:$D,SevkAdetleri!$A:$A,A136,SevkAdetleri!$E:$E,"KASIM")</f>
        <v>0</v>
      </c>
      <c r="R136" s="117">
        <f>SUMIFS(SevkAdetleri!$D:$D,SevkAdetleri!$A:$A,A136,SevkAdetleri!$E:$E,"ARALIK")</f>
        <v>0</v>
      </c>
    </row>
    <row r="137" spans="1:18">
      <c r="A137" s="75" t="str">
        <f>Tablo1769[[#This Row],[YM KODU]]</f>
        <v>YM-080</v>
      </c>
      <c r="B137" s="118" t="str">
        <f>VLOOKUP(Tablo810[[#This Row],[ ÜRÜN KODU]],Tablo1769[#All],2,0)</f>
        <v>BİBERON KAPAĞI (YENİ)</v>
      </c>
      <c r="C137" s="117">
        <f>SUMIF(Tablo8[Sütun1],Tablo810[[#This Row],[ ÜRÜN KODU]],Tablo8[SEVK ADEDİ])-Tablo810[[#This Row],[GERİ İADE ÜRÜN]]</f>
        <v>0</v>
      </c>
      <c r="D137" s="117">
        <f>SUMIF(Tablo5[ÜRÜN KODU],Tablo810[[#This Row],[ ÜRÜN KODU]],Tablo5[TOPLAM BASKI ADEDİ])</f>
        <v>0</v>
      </c>
      <c r="E137" s="117"/>
      <c r="F137" s="117">
        <f>(D137-C137)+E137</f>
        <v>0</v>
      </c>
      <c r="G137" s="117">
        <f>SUMIFS(SevkAdetleri!$D:$D,SevkAdetleri!$A:$A,A137,SevkAdetleri!$E:$E,"OCAK")</f>
        <v>0</v>
      </c>
      <c r="H137" s="117">
        <f>SUMIFS(SevkAdetleri!$D:$D,SevkAdetleri!$A:$A,A137,SevkAdetleri!$E:$E,"ŞUBAT")</f>
        <v>0</v>
      </c>
      <c r="I137" s="117">
        <f>SUMIFS(SevkAdetleri!$D:$D,SevkAdetleri!$A:$A,A137,SevkAdetleri!$E:$E,"MART")</f>
        <v>0</v>
      </c>
      <c r="J137" s="117">
        <f>SUMIFS(SevkAdetleri!$D:$D,SevkAdetleri!$A:$A,A137,SevkAdetleri!$E:$E,"NİSAN")</f>
        <v>0</v>
      </c>
      <c r="K137" s="117">
        <f>SUMIFS(SevkAdetleri!$D:$D,SevkAdetleri!$A:$A,A137,SevkAdetleri!$E:$E,"MAYIS")</f>
        <v>0</v>
      </c>
      <c r="L137" s="117">
        <f>SUMIFS(SevkAdetleri!$D:$D,SevkAdetleri!$A:$A,A137,SevkAdetleri!$E:$E,"HAZIRAN")</f>
        <v>0</v>
      </c>
      <c r="M137" s="117">
        <f>SUMIFS(SevkAdetleri!$D:$D,SevkAdetleri!$A:$A,A137,SevkAdetleri!$E:$E,"TEMMUZ")</f>
        <v>0</v>
      </c>
      <c r="N137" s="117">
        <f>SUMIFS(SevkAdetleri!$D:$D,SevkAdetleri!$A:$A,A137,SevkAdetleri!$E:$E,"AĞUSTOS")</f>
        <v>0</v>
      </c>
      <c r="O137" s="117">
        <f>SUMIFS(SevkAdetleri!$D:$D,SevkAdetleri!$A:$A,A137,SevkAdetleri!$E:$E,"EYLÜL")</f>
        <v>0</v>
      </c>
      <c r="P137" s="117">
        <f>SUMIFS(SevkAdetleri!$D:$D,SevkAdetleri!$A:$A,A137,SevkAdetleri!$E:$E,"EKİM")</f>
        <v>0</v>
      </c>
      <c r="Q137" s="117">
        <f>SUMIFS(SevkAdetleri!$D:$D,SevkAdetleri!$A:$A,A137,SevkAdetleri!$E:$E,"KASIM")</f>
        <v>0</v>
      </c>
      <c r="R137" s="117">
        <f>SUMIFS(SevkAdetleri!$D:$D,SevkAdetleri!$A:$A,A137,SevkAdetleri!$E:$E,"ARALIK")</f>
        <v>0</v>
      </c>
    </row>
    <row r="138" spans="1:18">
      <c r="A138" s="75">
        <f>Tablo1769[[#This Row],[YM KODU]]</f>
        <v>0</v>
      </c>
      <c r="B138" s="118" t="e">
        <f>VLOOKUP(Tablo810[[#This Row],[ ÜRÜN KODU]],Tablo1769[#All],2,0)</f>
        <v>#N/A</v>
      </c>
      <c r="C138" s="117">
        <f>SUMIF(Tablo8[Sütun1],Tablo810[[#This Row],[ ÜRÜN KODU]],Tablo8[SEVK ADEDİ])-Tablo810[[#This Row],[GERİ İADE ÜRÜN]]</f>
        <v>0</v>
      </c>
      <c r="D138" s="117">
        <f>SUMIF(Tablo5[ÜRÜN KODU],Tablo810[[#This Row],[ ÜRÜN KODU]],Tablo5[TOPLAM BASKI ADEDİ])</f>
        <v>0</v>
      </c>
      <c r="E138" s="117"/>
      <c r="F138" s="117">
        <f>(D138-C138)+E138</f>
        <v>0</v>
      </c>
      <c r="G138" s="117">
        <f>SUMIFS(SevkAdetleri!$D:$D,SevkAdetleri!$A:$A,A138,SevkAdetleri!$E:$E,"OCAK")</f>
        <v>0</v>
      </c>
      <c r="H138" s="117">
        <f>SUMIFS(SevkAdetleri!$D:$D,SevkAdetleri!$A:$A,A138,SevkAdetleri!$E:$E,"ŞUBAT")</f>
        <v>0</v>
      </c>
      <c r="I138" s="117">
        <f>SUMIFS(SevkAdetleri!$D:$D,SevkAdetleri!$A:$A,A138,SevkAdetleri!$E:$E,"MART")</f>
        <v>0</v>
      </c>
      <c r="J138" s="117">
        <f>SUMIFS(SevkAdetleri!$D:$D,SevkAdetleri!$A:$A,A138,SevkAdetleri!$E:$E,"NİSAN")</f>
        <v>0</v>
      </c>
      <c r="K138" s="117">
        <f>SUMIFS(SevkAdetleri!$D:$D,SevkAdetleri!$A:$A,A138,SevkAdetleri!$E:$E,"MAYIS")</f>
        <v>0</v>
      </c>
      <c r="L138" s="117">
        <f>SUMIFS(SevkAdetleri!$D:$D,SevkAdetleri!$A:$A,A138,SevkAdetleri!$E:$E,"HAZIRAN")</f>
        <v>0</v>
      </c>
      <c r="M138" s="117">
        <f>SUMIFS(SevkAdetleri!$D:$D,SevkAdetleri!$A:$A,A138,SevkAdetleri!$E:$E,"TEMMUZ")</f>
        <v>0</v>
      </c>
      <c r="N138" s="117">
        <f>SUMIFS(SevkAdetleri!$D:$D,SevkAdetleri!$A:$A,A138,SevkAdetleri!$E:$E,"AĞUSTOS")</f>
        <v>0</v>
      </c>
      <c r="O138" s="117">
        <f>SUMIFS(SevkAdetleri!$D:$D,SevkAdetleri!$A:$A,A138,SevkAdetleri!$E:$E,"EYLÜL")</f>
        <v>0</v>
      </c>
      <c r="P138" s="117">
        <f>SUMIFS(SevkAdetleri!$D:$D,SevkAdetleri!$A:$A,A138,SevkAdetleri!$E:$E,"EKİM")</f>
        <v>0</v>
      </c>
      <c r="Q138" s="117">
        <f>SUMIFS(SevkAdetleri!$D:$D,SevkAdetleri!$A:$A,A138,SevkAdetleri!$E:$E,"KASIM")</f>
        <v>0</v>
      </c>
      <c r="R138" s="117">
        <f>SUMIFS(SevkAdetleri!$D:$D,SevkAdetleri!$A:$A,A138,SevkAdetleri!$E:$E,"ARALIK")</f>
        <v>0</v>
      </c>
    </row>
    <row r="139" spans="1:18">
      <c r="A139" s="75" t="str">
        <f>Tablo1769[[#This Row],[YM KODU]]</f>
        <v>YM-081</v>
      </c>
      <c r="B139" s="118" t="str">
        <f>VLOOKUP(Tablo810[[#This Row],[ ÜRÜN KODU]],Tablo1769[#All],2,0)</f>
        <v>GENİŞ AĞIZ BİBERON KAPAĞI</v>
      </c>
      <c r="C139" s="117">
        <f>SUMIF(Tablo8[Sütun1],Tablo810[[#This Row],[ ÜRÜN KODU]],Tablo8[SEVK ADEDİ])-Tablo810[[#This Row],[GERİ İADE ÜRÜN]]</f>
        <v>0</v>
      </c>
      <c r="D139" s="117">
        <f>SUMIF(Tablo5[ÜRÜN KODU],Tablo810[[#This Row],[ ÜRÜN KODU]],Tablo5[TOPLAM BASKI ADEDİ])</f>
        <v>0</v>
      </c>
      <c r="E139" s="117"/>
      <c r="F139" s="117">
        <f>(D139-C139)+E139</f>
        <v>0</v>
      </c>
      <c r="G139" s="117">
        <f>SUMIFS(SevkAdetleri!$D:$D,SevkAdetleri!$A:$A,A139,SevkAdetleri!$E:$E,"OCAK")</f>
        <v>0</v>
      </c>
      <c r="H139" s="117">
        <f>SUMIFS(SevkAdetleri!$D:$D,SevkAdetleri!$A:$A,A139,SevkAdetleri!$E:$E,"ŞUBAT")</f>
        <v>0</v>
      </c>
      <c r="I139" s="117">
        <f>SUMIFS(SevkAdetleri!$D:$D,SevkAdetleri!$A:$A,A139,SevkAdetleri!$E:$E,"MART")</f>
        <v>0</v>
      </c>
      <c r="J139" s="117">
        <f>SUMIFS(SevkAdetleri!$D:$D,SevkAdetleri!$A:$A,A139,SevkAdetleri!$E:$E,"NİSAN")</f>
        <v>0</v>
      </c>
      <c r="K139" s="117">
        <f>SUMIFS(SevkAdetleri!$D:$D,SevkAdetleri!$A:$A,A139,SevkAdetleri!$E:$E,"MAYIS")</f>
        <v>0</v>
      </c>
      <c r="L139" s="117">
        <f>SUMIFS(SevkAdetleri!$D:$D,SevkAdetleri!$A:$A,A139,SevkAdetleri!$E:$E,"HAZIRAN")</f>
        <v>0</v>
      </c>
      <c r="M139" s="117">
        <f>SUMIFS(SevkAdetleri!$D:$D,SevkAdetleri!$A:$A,A139,SevkAdetleri!$E:$E,"TEMMUZ")</f>
        <v>0</v>
      </c>
      <c r="N139" s="117">
        <f>SUMIFS(SevkAdetleri!$D:$D,SevkAdetleri!$A:$A,A139,SevkAdetleri!$E:$E,"AĞUSTOS")</f>
        <v>0</v>
      </c>
      <c r="O139" s="117">
        <f>SUMIFS(SevkAdetleri!$D:$D,SevkAdetleri!$A:$A,A139,SevkAdetleri!$E:$E,"EYLÜL")</f>
        <v>0</v>
      </c>
      <c r="P139" s="117">
        <f>SUMIFS(SevkAdetleri!$D:$D,SevkAdetleri!$A:$A,A139,SevkAdetleri!$E:$E,"EKİM")</f>
        <v>0</v>
      </c>
      <c r="Q139" s="117">
        <f>SUMIFS(SevkAdetleri!$D:$D,SevkAdetleri!$A:$A,A139,SevkAdetleri!$E:$E,"KASIM")</f>
        <v>0</v>
      </c>
      <c r="R139" s="117">
        <f>SUMIFS(SevkAdetleri!$D:$D,SevkAdetleri!$A:$A,A139,SevkAdetleri!$E:$E,"ARALIK")</f>
        <v>0</v>
      </c>
    </row>
    <row r="140" spans="1:18">
      <c r="A140" s="75">
        <f>Tablo1769[[#This Row],[YM KODU]]</f>
        <v>0</v>
      </c>
      <c r="B140" s="118" t="e">
        <f>VLOOKUP(Tablo810[[#This Row],[ ÜRÜN KODU]],Tablo1769[#All],2,0)</f>
        <v>#N/A</v>
      </c>
      <c r="C140" s="117">
        <f>SUMIF(Tablo8[Sütun1],Tablo810[[#This Row],[ ÜRÜN KODU]],Tablo8[SEVK ADEDİ])-Tablo810[[#This Row],[GERİ İADE ÜRÜN]]</f>
        <v>0</v>
      </c>
      <c r="D140" s="117">
        <f>SUMIF(Tablo5[ÜRÜN KODU],Tablo810[[#This Row],[ ÜRÜN KODU]],Tablo5[TOPLAM BASKI ADEDİ])</f>
        <v>0</v>
      </c>
      <c r="E140" s="117"/>
      <c r="F140" s="117">
        <f>(D140-C140)+E140</f>
        <v>0</v>
      </c>
      <c r="G140" s="117">
        <f>SUMIFS(SevkAdetleri!$D:$D,SevkAdetleri!$A:$A,A140,SevkAdetleri!$E:$E,"OCAK")</f>
        <v>0</v>
      </c>
      <c r="H140" s="117">
        <f>SUMIFS(SevkAdetleri!$D:$D,SevkAdetleri!$A:$A,A140,SevkAdetleri!$E:$E,"ŞUBAT")</f>
        <v>0</v>
      </c>
      <c r="I140" s="117">
        <f>SUMIFS(SevkAdetleri!$D:$D,SevkAdetleri!$A:$A,A140,SevkAdetleri!$E:$E,"MART")</f>
        <v>0</v>
      </c>
      <c r="J140" s="117">
        <f>SUMIFS(SevkAdetleri!$D:$D,SevkAdetleri!$A:$A,A140,SevkAdetleri!$E:$E,"NİSAN")</f>
        <v>0</v>
      </c>
      <c r="K140" s="117">
        <f>SUMIFS(SevkAdetleri!$D:$D,SevkAdetleri!$A:$A,A140,SevkAdetleri!$E:$E,"MAYIS")</f>
        <v>0</v>
      </c>
      <c r="L140" s="117">
        <f>SUMIFS(SevkAdetleri!$D:$D,SevkAdetleri!$A:$A,A140,SevkAdetleri!$E:$E,"HAZIRAN")</f>
        <v>0</v>
      </c>
      <c r="M140" s="117">
        <f>SUMIFS(SevkAdetleri!$D:$D,SevkAdetleri!$A:$A,A140,SevkAdetleri!$E:$E,"TEMMUZ")</f>
        <v>0</v>
      </c>
      <c r="N140" s="117">
        <f>SUMIFS(SevkAdetleri!$D:$D,SevkAdetleri!$A:$A,A140,SevkAdetleri!$E:$E,"AĞUSTOS")</f>
        <v>0</v>
      </c>
      <c r="O140" s="117">
        <f>SUMIFS(SevkAdetleri!$D:$D,SevkAdetleri!$A:$A,A140,SevkAdetleri!$E:$E,"EYLÜL")</f>
        <v>0</v>
      </c>
      <c r="P140" s="117">
        <f>SUMIFS(SevkAdetleri!$D:$D,SevkAdetleri!$A:$A,A140,SevkAdetleri!$E:$E,"EKİM")</f>
        <v>0</v>
      </c>
      <c r="Q140" s="117">
        <f>SUMIFS(SevkAdetleri!$D:$D,SevkAdetleri!$A:$A,A140,SevkAdetleri!$E:$E,"KASIM")</f>
        <v>0</v>
      </c>
      <c r="R140" s="117">
        <f>SUMIFS(SevkAdetleri!$D:$D,SevkAdetleri!$A:$A,A140,SevkAdetleri!$E:$E,"ARALIK")</f>
        <v>0</v>
      </c>
    </row>
    <row r="141" spans="1:18">
      <c r="A141" s="75" t="str">
        <f>Tablo1769[[#This Row],[YM KODU]]</f>
        <v>YM-082-B</v>
      </c>
      <c r="B141" s="118" t="str">
        <f>VLOOKUP(Tablo810[[#This Row],[ ÜRÜN KODU]],Tablo1769[#All],2,0)</f>
        <v>SULUK 125ml KAPAK</v>
      </c>
      <c r="C141" s="117">
        <f>SUMIF(Tablo8[Sütun1],Tablo810[[#This Row],[ ÜRÜN KODU]],Tablo8[SEVK ADEDİ])-Tablo810[[#This Row],[GERİ İADE ÜRÜN]]</f>
        <v>0</v>
      </c>
      <c r="D141" s="117">
        <f>SUMIF(Tablo5[ÜRÜN KODU],Tablo810[[#This Row],[ ÜRÜN KODU]],Tablo5[TOPLAM BASKI ADEDİ])</f>
        <v>0</v>
      </c>
      <c r="E141" s="117"/>
      <c r="F141" s="117">
        <f>(D141-C141)+E141</f>
        <v>0</v>
      </c>
      <c r="G141" s="117">
        <f>SUMIFS(SevkAdetleri!$D:$D,SevkAdetleri!$A:$A,A141,SevkAdetleri!$E:$E,"OCAK")</f>
        <v>0</v>
      </c>
      <c r="H141" s="117">
        <f>SUMIFS(SevkAdetleri!$D:$D,SevkAdetleri!$A:$A,A141,SevkAdetleri!$E:$E,"ŞUBAT")</f>
        <v>0</v>
      </c>
      <c r="I141" s="117">
        <f>SUMIFS(SevkAdetleri!$D:$D,SevkAdetleri!$A:$A,A141,SevkAdetleri!$E:$E,"MART")</f>
        <v>0</v>
      </c>
      <c r="J141" s="117">
        <f>SUMIFS(SevkAdetleri!$D:$D,SevkAdetleri!$A:$A,A141,SevkAdetleri!$E:$E,"NİSAN")</f>
        <v>0</v>
      </c>
      <c r="K141" s="117">
        <f>SUMIFS(SevkAdetleri!$D:$D,SevkAdetleri!$A:$A,A141,SevkAdetleri!$E:$E,"MAYIS")</f>
        <v>0</v>
      </c>
      <c r="L141" s="117">
        <f>SUMIFS(SevkAdetleri!$D:$D,SevkAdetleri!$A:$A,A141,SevkAdetleri!$E:$E,"HAZIRAN")</f>
        <v>0</v>
      </c>
      <c r="M141" s="117">
        <f>SUMIFS(SevkAdetleri!$D:$D,SevkAdetleri!$A:$A,A141,SevkAdetleri!$E:$E,"TEMMUZ")</f>
        <v>0</v>
      </c>
      <c r="N141" s="117">
        <f>SUMIFS(SevkAdetleri!$D:$D,SevkAdetleri!$A:$A,A141,SevkAdetleri!$E:$E,"AĞUSTOS")</f>
        <v>0</v>
      </c>
      <c r="O141" s="117">
        <f>SUMIFS(SevkAdetleri!$D:$D,SevkAdetleri!$A:$A,A141,SevkAdetleri!$E:$E,"EYLÜL")</f>
        <v>0</v>
      </c>
      <c r="P141" s="117">
        <f>SUMIFS(SevkAdetleri!$D:$D,SevkAdetleri!$A:$A,A141,SevkAdetleri!$E:$E,"EKİM")</f>
        <v>0</v>
      </c>
      <c r="Q141" s="117">
        <f>SUMIFS(SevkAdetleri!$D:$D,SevkAdetleri!$A:$A,A141,SevkAdetleri!$E:$E,"KASIM")</f>
        <v>0</v>
      </c>
      <c r="R141" s="117">
        <f>SUMIFS(SevkAdetleri!$D:$D,SevkAdetleri!$A:$A,A141,SevkAdetleri!$E:$E,"ARALIK")</f>
        <v>0</v>
      </c>
    </row>
    <row r="142" spans="1:18">
      <c r="A142" s="75" t="str">
        <f>Tablo1769[[#This Row],[YM KODU]]</f>
        <v>YM-082-K</v>
      </c>
      <c r="B142" s="118" t="str">
        <f>VLOOKUP(Tablo810[[#This Row],[ ÜRÜN KODU]],Tablo1769[#All],2,0)</f>
        <v>SULUK 125ml KAPAK</v>
      </c>
      <c r="C142" s="117">
        <f>SUMIF(Tablo8[Sütun1],Tablo810[[#This Row],[ ÜRÜN KODU]],Tablo8[SEVK ADEDİ])-Tablo810[[#This Row],[GERİ İADE ÜRÜN]]</f>
        <v>0</v>
      </c>
      <c r="D142" s="117">
        <f>SUMIF(Tablo5[ÜRÜN KODU],Tablo810[[#This Row],[ ÜRÜN KODU]],Tablo5[TOPLAM BASKI ADEDİ])</f>
        <v>0</v>
      </c>
      <c r="E142" s="117"/>
      <c r="F142" s="117">
        <f>(D142-C142)+E142</f>
        <v>0</v>
      </c>
      <c r="G142" s="117">
        <f>SUMIFS(SevkAdetleri!$D:$D,SevkAdetleri!$A:$A,A142,SevkAdetleri!$E:$E,"OCAK")</f>
        <v>0</v>
      </c>
      <c r="H142" s="117">
        <f>SUMIFS(SevkAdetleri!$D:$D,SevkAdetleri!$A:$A,A142,SevkAdetleri!$E:$E,"ŞUBAT")</f>
        <v>0</v>
      </c>
      <c r="I142" s="117">
        <f>SUMIFS(SevkAdetleri!$D:$D,SevkAdetleri!$A:$A,A142,SevkAdetleri!$E:$E,"MART")</f>
        <v>0</v>
      </c>
      <c r="J142" s="117">
        <f>SUMIFS(SevkAdetleri!$D:$D,SevkAdetleri!$A:$A,A142,SevkAdetleri!$E:$E,"NİSAN")</f>
        <v>0</v>
      </c>
      <c r="K142" s="117">
        <f>SUMIFS(SevkAdetleri!$D:$D,SevkAdetleri!$A:$A,A142,SevkAdetleri!$E:$E,"MAYIS")</f>
        <v>0</v>
      </c>
      <c r="L142" s="117">
        <f>SUMIFS(SevkAdetleri!$D:$D,SevkAdetleri!$A:$A,A142,SevkAdetleri!$E:$E,"HAZIRAN")</f>
        <v>0</v>
      </c>
      <c r="M142" s="117">
        <f>SUMIFS(SevkAdetleri!$D:$D,SevkAdetleri!$A:$A,A142,SevkAdetleri!$E:$E,"TEMMUZ")</f>
        <v>0</v>
      </c>
      <c r="N142" s="117">
        <f>SUMIFS(SevkAdetleri!$D:$D,SevkAdetleri!$A:$A,A142,SevkAdetleri!$E:$E,"AĞUSTOS")</f>
        <v>0</v>
      </c>
      <c r="O142" s="117">
        <f>SUMIFS(SevkAdetleri!$D:$D,SevkAdetleri!$A:$A,A142,SevkAdetleri!$E:$E,"EYLÜL")</f>
        <v>0</v>
      </c>
      <c r="P142" s="117">
        <f>SUMIFS(SevkAdetleri!$D:$D,SevkAdetleri!$A:$A,A142,SevkAdetleri!$E:$E,"EKİM")</f>
        <v>0</v>
      </c>
      <c r="Q142" s="117">
        <f>SUMIFS(SevkAdetleri!$D:$D,SevkAdetleri!$A:$A,A142,SevkAdetleri!$E:$E,"KASIM")</f>
        <v>0</v>
      </c>
      <c r="R142" s="117">
        <f>SUMIFS(SevkAdetleri!$D:$D,SevkAdetleri!$A:$A,A142,SevkAdetleri!$E:$E,"ARALIK")</f>
        <v>0</v>
      </c>
    </row>
    <row r="143" spans="1:18">
      <c r="A143" s="75" t="str">
        <f>Tablo1769[[#This Row],[YM KODU]]</f>
        <v>YM-082-M</v>
      </c>
      <c r="B143" s="118" t="str">
        <f>VLOOKUP(Tablo810[[#This Row],[ ÜRÜN KODU]],Tablo1769[#All],2,0)</f>
        <v>SULUK 125ml KAPAK</v>
      </c>
      <c r="C143" s="117">
        <f>SUMIF(Tablo8[Sütun1],Tablo810[[#This Row],[ ÜRÜN KODU]],Tablo8[SEVK ADEDİ])-Tablo810[[#This Row],[GERİ İADE ÜRÜN]]</f>
        <v>0</v>
      </c>
      <c r="D143" s="117">
        <f>SUMIF(Tablo5[ÜRÜN KODU],Tablo810[[#This Row],[ ÜRÜN KODU]],Tablo5[TOPLAM BASKI ADEDİ])</f>
        <v>0</v>
      </c>
      <c r="E143" s="117"/>
      <c r="F143" s="117">
        <f>(D143-C143)+E143</f>
        <v>0</v>
      </c>
      <c r="G143" s="117">
        <f>SUMIFS(SevkAdetleri!$D:$D,SevkAdetleri!$A:$A,A143,SevkAdetleri!$E:$E,"OCAK")</f>
        <v>0</v>
      </c>
      <c r="H143" s="117">
        <f>SUMIFS(SevkAdetleri!$D:$D,SevkAdetleri!$A:$A,A143,SevkAdetleri!$E:$E,"ŞUBAT")</f>
        <v>0</v>
      </c>
      <c r="I143" s="117">
        <f>SUMIFS(SevkAdetleri!$D:$D,SevkAdetleri!$A:$A,A143,SevkAdetleri!$E:$E,"MART")</f>
        <v>0</v>
      </c>
      <c r="J143" s="117">
        <f>SUMIFS(SevkAdetleri!$D:$D,SevkAdetleri!$A:$A,A143,SevkAdetleri!$E:$E,"NİSAN")</f>
        <v>0</v>
      </c>
      <c r="K143" s="117">
        <f>SUMIFS(SevkAdetleri!$D:$D,SevkAdetleri!$A:$A,A143,SevkAdetleri!$E:$E,"MAYIS")</f>
        <v>0</v>
      </c>
      <c r="L143" s="117">
        <f>SUMIFS(SevkAdetleri!$D:$D,SevkAdetleri!$A:$A,A143,SevkAdetleri!$E:$E,"HAZIRAN")</f>
        <v>0</v>
      </c>
      <c r="M143" s="117">
        <f>SUMIFS(SevkAdetleri!$D:$D,SevkAdetleri!$A:$A,A143,SevkAdetleri!$E:$E,"TEMMUZ")</f>
        <v>0</v>
      </c>
      <c r="N143" s="117">
        <f>SUMIFS(SevkAdetleri!$D:$D,SevkAdetleri!$A:$A,A143,SevkAdetleri!$E:$E,"AĞUSTOS")</f>
        <v>0</v>
      </c>
      <c r="O143" s="117">
        <f>SUMIFS(SevkAdetleri!$D:$D,SevkAdetleri!$A:$A,A143,SevkAdetleri!$E:$E,"EYLÜL")</f>
        <v>0</v>
      </c>
      <c r="P143" s="117">
        <f>SUMIFS(SevkAdetleri!$D:$D,SevkAdetleri!$A:$A,A143,SevkAdetleri!$E:$E,"EKİM")</f>
        <v>0</v>
      </c>
      <c r="Q143" s="117">
        <f>SUMIFS(SevkAdetleri!$D:$D,SevkAdetleri!$A:$A,A143,SevkAdetleri!$E:$E,"KASIM")</f>
        <v>0</v>
      </c>
      <c r="R143" s="117">
        <f>SUMIFS(SevkAdetleri!$D:$D,SevkAdetleri!$A:$A,A143,SevkAdetleri!$E:$E,"ARALIK")</f>
        <v>0</v>
      </c>
    </row>
    <row r="144" spans="1:18">
      <c r="A144" s="75" t="str">
        <f>Tablo1769[[#This Row],[YM KODU]]</f>
        <v>YM-082-P</v>
      </c>
      <c r="B144" s="118" t="str">
        <f>VLOOKUP(Tablo810[[#This Row],[ ÜRÜN KODU]],Tablo1769[#All],2,0)</f>
        <v>SULUK 125ml KAPAK</v>
      </c>
      <c r="C144" s="117">
        <f>SUMIF(Tablo8[Sütun1],Tablo810[[#This Row],[ ÜRÜN KODU]],Tablo8[SEVK ADEDİ])-Tablo810[[#This Row],[GERİ İADE ÜRÜN]]</f>
        <v>0</v>
      </c>
      <c r="D144" s="117">
        <f>SUMIF(Tablo5[ÜRÜN KODU],Tablo810[[#This Row],[ ÜRÜN KODU]],Tablo5[TOPLAM BASKI ADEDİ])</f>
        <v>0</v>
      </c>
      <c r="E144" s="117"/>
      <c r="F144" s="117">
        <f>(D144-C144)+E144</f>
        <v>0</v>
      </c>
      <c r="G144" s="117">
        <f>SUMIFS(SevkAdetleri!$D:$D,SevkAdetleri!$A:$A,A144,SevkAdetleri!$E:$E,"OCAK")</f>
        <v>0</v>
      </c>
      <c r="H144" s="117">
        <f>SUMIFS(SevkAdetleri!$D:$D,SevkAdetleri!$A:$A,A144,SevkAdetleri!$E:$E,"ŞUBAT")</f>
        <v>0</v>
      </c>
      <c r="I144" s="117">
        <f>SUMIFS(SevkAdetleri!$D:$D,SevkAdetleri!$A:$A,A144,SevkAdetleri!$E:$E,"MART")</f>
        <v>0</v>
      </c>
      <c r="J144" s="117">
        <f>SUMIFS(SevkAdetleri!$D:$D,SevkAdetleri!$A:$A,A144,SevkAdetleri!$E:$E,"NİSAN")</f>
        <v>0</v>
      </c>
      <c r="K144" s="117">
        <f>SUMIFS(SevkAdetleri!$D:$D,SevkAdetleri!$A:$A,A144,SevkAdetleri!$E:$E,"MAYIS")</f>
        <v>0</v>
      </c>
      <c r="L144" s="117">
        <f>SUMIFS(SevkAdetleri!$D:$D,SevkAdetleri!$A:$A,A144,SevkAdetleri!$E:$E,"HAZIRAN")</f>
        <v>0</v>
      </c>
      <c r="M144" s="117">
        <f>SUMIFS(SevkAdetleri!$D:$D,SevkAdetleri!$A:$A,A144,SevkAdetleri!$E:$E,"TEMMUZ")</f>
        <v>0</v>
      </c>
      <c r="N144" s="117">
        <f>SUMIFS(SevkAdetleri!$D:$D,SevkAdetleri!$A:$A,A144,SevkAdetleri!$E:$E,"AĞUSTOS")</f>
        <v>0</v>
      </c>
      <c r="O144" s="117">
        <f>SUMIFS(SevkAdetleri!$D:$D,SevkAdetleri!$A:$A,A144,SevkAdetleri!$E:$E,"EYLÜL")</f>
        <v>0</v>
      </c>
      <c r="P144" s="117">
        <f>SUMIFS(SevkAdetleri!$D:$D,SevkAdetleri!$A:$A,A144,SevkAdetleri!$E:$E,"EKİM")</f>
        <v>0</v>
      </c>
      <c r="Q144" s="117">
        <f>SUMIFS(SevkAdetleri!$D:$D,SevkAdetleri!$A:$A,A144,SevkAdetleri!$E:$E,"KASIM")</f>
        <v>0</v>
      </c>
      <c r="R144" s="117">
        <f>SUMIFS(SevkAdetleri!$D:$D,SevkAdetleri!$A:$A,A144,SevkAdetleri!$E:$E,"ARALIK")</f>
        <v>0</v>
      </c>
    </row>
    <row r="145" spans="1:18">
      <c r="A145" s="75" t="str">
        <f>Tablo1769[[#This Row],[YM KODU]]</f>
        <v>YM-082-L</v>
      </c>
      <c r="B145" s="118" t="str">
        <f>VLOOKUP(Tablo810[[#This Row],[ ÜRÜN KODU]],Tablo1769[#All],2,0)</f>
        <v>SULUK 125ml KAPAK</v>
      </c>
      <c r="C145" s="117">
        <f>SUMIF(Tablo8[Sütun1],Tablo810[[#This Row],[ ÜRÜN KODU]],Tablo8[SEVK ADEDİ])-Tablo810[[#This Row],[GERİ İADE ÜRÜN]]</f>
        <v>0</v>
      </c>
      <c r="D145" s="117">
        <f>SUMIF(Tablo5[ÜRÜN KODU],Tablo810[[#This Row],[ ÜRÜN KODU]],Tablo5[TOPLAM BASKI ADEDİ])</f>
        <v>0</v>
      </c>
      <c r="E145" s="117"/>
      <c r="F145" s="117">
        <f>(D145-C145)+E145</f>
        <v>0</v>
      </c>
      <c r="G145" s="117">
        <f>SUMIFS(SevkAdetleri!$D:$D,SevkAdetleri!$A:$A,A145,SevkAdetleri!$E:$E,"OCAK")</f>
        <v>0</v>
      </c>
      <c r="H145" s="117">
        <f>SUMIFS(SevkAdetleri!$D:$D,SevkAdetleri!$A:$A,A145,SevkAdetleri!$E:$E,"ŞUBAT")</f>
        <v>0</v>
      </c>
      <c r="I145" s="117">
        <f>SUMIFS(SevkAdetleri!$D:$D,SevkAdetleri!$A:$A,A145,SevkAdetleri!$E:$E,"MART")</f>
        <v>0</v>
      </c>
      <c r="J145" s="117">
        <f>SUMIFS(SevkAdetleri!$D:$D,SevkAdetleri!$A:$A,A145,SevkAdetleri!$E:$E,"NİSAN")</f>
        <v>0</v>
      </c>
      <c r="K145" s="117">
        <f>SUMIFS(SevkAdetleri!$D:$D,SevkAdetleri!$A:$A,A145,SevkAdetleri!$E:$E,"MAYIS")</f>
        <v>0</v>
      </c>
      <c r="L145" s="117">
        <f>SUMIFS(SevkAdetleri!$D:$D,SevkAdetleri!$A:$A,A145,SevkAdetleri!$E:$E,"HAZIRAN")</f>
        <v>0</v>
      </c>
      <c r="M145" s="117">
        <f>SUMIFS(SevkAdetleri!$D:$D,SevkAdetleri!$A:$A,A145,SevkAdetleri!$E:$E,"TEMMUZ")</f>
        <v>0</v>
      </c>
      <c r="N145" s="117">
        <f>SUMIFS(SevkAdetleri!$D:$D,SevkAdetleri!$A:$A,A145,SevkAdetleri!$E:$E,"AĞUSTOS")</f>
        <v>0</v>
      </c>
      <c r="O145" s="117">
        <f>SUMIFS(SevkAdetleri!$D:$D,SevkAdetleri!$A:$A,A145,SevkAdetleri!$E:$E,"EYLÜL")</f>
        <v>0</v>
      </c>
      <c r="P145" s="117">
        <f>SUMIFS(SevkAdetleri!$D:$D,SevkAdetleri!$A:$A,A145,SevkAdetleri!$E:$E,"EKİM")</f>
        <v>0</v>
      </c>
      <c r="Q145" s="117">
        <f>SUMIFS(SevkAdetleri!$D:$D,SevkAdetleri!$A:$A,A145,SevkAdetleri!$E:$E,"KASIM")</f>
        <v>0</v>
      </c>
      <c r="R145" s="117">
        <f>SUMIFS(SevkAdetleri!$D:$D,SevkAdetleri!$A:$A,A145,SevkAdetleri!$E:$E,"ARALIK")</f>
        <v>0</v>
      </c>
    </row>
    <row r="146" spans="1:18">
      <c r="A146" s="75" t="str">
        <f>Tablo1769[[#This Row],[YM KODU]]</f>
        <v>YM-082-S</v>
      </c>
      <c r="B146" s="118" t="str">
        <f>VLOOKUP(Tablo810[[#This Row],[ ÜRÜN KODU]],Tablo1769[#All],2,0)</f>
        <v>SULUK 125ml KAPAK</v>
      </c>
      <c r="C146" s="117">
        <f>SUMIF(Tablo8[Sütun1],Tablo810[[#This Row],[ ÜRÜN KODU]],Tablo8[SEVK ADEDİ])-Tablo810[[#This Row],[GERİ İADE ÜRÜN]]</f>
        <v>0</v>
      </c>
      <c r="D146" s="117">
        <f>SUMIF(Tablo5[ÜRÜN KODU],Tablo810[[#This Row],[ ÜRÜN KODU]],Tablo5[TOPLAM BASKI ADEDİ])</f>
        <v>0</v>
      </c>
      <c r="E146" s="117"/>
      <c r="F146" s="117">
        <f>(D146-C146)+E146</f>
        <v>0</v>
      </c>
      <c r="G146" s="117">
        <f>SUMIFS(SevkAdetleri!$D:$D,SevkAdetleri!$A:$A,A146,SevkAdetleri!$E:$E,"OCAK")</f>
        <v>0</v>
      </c>
      <c r="H146" s="117">
        <f>SUMIFS(SevkAdetleri!$D:$D,SevkAdetleri!$A:$A,A146,SevkAdetleri!$E:$E,"ŞUBAT")</f>
        <v>0</v>
      </c>
      <c r="I146" s="117">
        <f>SUMIFS(SevkAdetleri!$D:$D,SevkAdetleri!$A:$A,A146,SevkAdetleri!$E:$E,"MART")</f>
        <v>0</v>
      </c>
      <c r="J146" s="117">
        <f>SUMIFS(SevkAdetleri!$D:$D,SevkAdetleri!$A:$A,A146,SevkAdetleri!$E:$E,"NİSAN")</f>
        <v>0</v>
      </c>
      <c r="K146" s="117">
        <f>SUMIFS(SevkAdetleri!$D:$D,SevkAdetleri!$A:$A,A146,SevkAdetleri!$E:$E,"MAYIS")</f>
        <v>0</v>
      </c>
      <c r="L146" s="117">
        <f>SUMIFS(SevkAdetleri!$D:$D,SevkAdetleri!$A:$A,A146,SevkAdetleri!$E:$E,"HAZIRAN")</f>
        <v>0</v>
      </c>
      <c r="M146" s="117">
        <f>SUMIFS(SevkAdetleri!$D:$D,SevkAdetleri!$A:$A,A146,SevkAdetleri!$E:$E,"TEMMUZ")</f>
        <v>0</v>
      </c>
      <c r="N146" s="117">
        <f>SUMIFS(SevkAdetleri!$D:$D,SevkAdetleri!$A:$A,A146,SevkAdetleri!$E:$E,"AĞUSTOS")</f>
        <v>0</v>
      </c>
      <c r="O146" s="117">
        <f>SUMIFS(SevkAdetleri!$D:$D,SevkAdetleri!$A:$A,A146,SevkAdetleri!$E:$E,"EYLÜL")</f>
        <v>0</v>
      </c>
      <c r="P146" s="117">
        <f>SUMIFS(SevkAdetleri!$D:$D,SevkAdetleri!$A:$A,A146,SevkAdetleri!$E:$E,"EKİM")</f>
        <v>0</v>
      </c>
      <c r="Q146" s="117">
        <f>SUMIFS(SevkAdetleri!$D:$D,SevkAdetleri!$A:$A,A146,SevkAdetleri!$E:$E,"KASIM")</f>
        <v>0</v>
      </c>
      <c r="R146" s="117">
        <f>SUMIFS(SevkAdetleri!$D:$D,SevkAdetleri!$A:$A,A146,SevkAdetleri!$E:$E,"ARALIK")</f>
        <v>0</v>
      </c>
    </row>
    <row r="147" spans="1:18">
      <c r="A147" s="75">
        <f>Tablo1769[[#This Row],[YM KODU]]</f>
        <v>0</v>
      </c>
      <c r="B147" s="118" t="e">
        <f>VLOOKUP(Tablo810[[#This Row],[ ÜRÜN KODU]],Tablo1769[#All],2,0)</f>
        <v>#N/A</v>
      </c>
      <c r="C147" s="117">
        <f>SUMIF(Tablo8[Sütun1],Tablo810[[#This Row],[ ÜRÜN KODU]],Tablo8[SEVK ADEDİ])-Tablo810[[#This Row],[GERİ İADE ÜRÜN]]</f>
        <v>0</v>
      </c>
      <c r="D147" s="117">
        <f>SUMIF(Tablo5[ÜRÜN KODU],Tablo810[[#This Row],[ ÜRÜN KODU]],Tablo5[TOPLAM BASKI ADEDİ])</f>
        <v>0</v>
      </c>
      <c r="E147" s="117"/>
      <c r="F147" s="117">
        <f>(D147-C147)+E147</f>
        <v>0</v>
      </c>
      <c r="G147" s="117">
        <f>SUMIFS(SevkAdetleri!$D:$D,SevkAdetleri!$A:$A,A147,SevkAdetleri!$E:$E,"OCAK")</f>
        <v>0</v>
      </c>
      <c r="H147" s="117">
        <f>SUMIFS(SevkAdetleri!$D:$D,SevkAdetleri!$A:$A,A147,SevkAdetleri!$E:$E,"ŞUBAT")</f>
        <v>0</v>
      </c>
      <c r="I147" s="117">
        <f>SUMIFS(SevkAdetleri!$D:$D,SevkAdetleri!$A:$A,A147,SevkAdetleri!$E:$E,"MART")</f>
        <v>0</v>
      </c>
      <c r="J147" s="117">
        <f>SUMIFS(SevkAdetleri!$D:$D,SevkAdetleri!$A:$A,A147,SevkAdetleri!$E:$E,"NİSAN")</f>
        <v>0</v>
      </c>
      <c r="K147" s="117">
        <f>SUMIFS(SevkAdetleri!$D:$D,SevkAdetleri!$A:$A,A147,SevkAdetleri!$E:$E,"MAYIS")</f>
        <v>0</v>
      </c>
      <c r="L147" s="117">
        <f>SUMIFS(SevkAdetleri!$D:$D,SevkAdetleri!$A:$A,A147,SevkAdetleri!$E:$E,"HAZIRAN")</f>
        <v>0</v>
      </c>
      <c r="M147" s="117">
        <f>SUMIFS(SevkAdetleri!$D:$D,SevkAdetleri!$A:$A,A147,SevkAdetleri!$E:$E,"TEMMUZ")</f>
        <v>0</v>
      </c>
      <c r="N147" s="117">
        <f>SUMIFS(SevkAdetleri!$D:$D,SevkAdetleri!$A:$A,A147,SevkAdetleri!$E:$E,"AĞUSTOS")</f>
        <v>0</v>
      </c>
      <c r="O147" s="117">
        <f>SUMIFS(SevkAdetleri!$D:$D,SevkAdetleri!$A:$A,A147,SevkAdetleri!$E:$E,"EYLÜL")</f>
        <v>0</v>
      </c>
      <c r="P147" s="117">
        <f>SUMIFS(SevkAdetleri!$D:$D,SevkAdetleri!$A:$A,A147,SevkAdetleri!$E:$E,"EKİM")</f>
        <v>0</v>
      </c>
      <c r="Q147" s="117">
        <f>SUMIFS(SevkAdetleri!$D:$D,SevkAdetleri!$A:$A,A147,SevkAdetleri!$E:$E,"KASIM")</f>
        <v>0</v>
      </c>
      <c r="R147" s="117">
        <f>SUMIFS(SevkAdetleri!$D:$D,SevkAdetleri!$A:$A,A147,SevkAdetleri!$E:$E,"ARALIK")</f>
        <v>0</v>
      </c>
    </row>
    <row r="148" spans="1:18">
      <c r="A148" s="75" t="str">
        <f>Tablo1769[[#This Row],[YM KODU]]</f>
        <v>YM-083-B</v>
      </c>
      <c r="B148" s="118" t="str">
        <f>VLOOKUP(Tablo810[[#This Row],[ ÜRÜN KODU]],Tablo1769[#All],2,0)</f>
        <v>SULUK 60ml KAPAK</v>
      </c>
      <c r="C148" s="117">
        <f>SUMIF(Tablo8[Sütun1],Tablo810[[#This Row],[ ÜRÜN KODU]],Tablo8[SEVK ADEDİ])-Tablo810[[#This Row],[GERİ İADE ÜRÜN]]</f>
        <v>0</v>
      </c>
      <c r="D148" s="117">
        <f>SUMIF(Tablo5[ÜRÜN KODU],Tablo810[[#This Row],[ ÜRÜN KODU]],Tablo5[TOPLAM BASKI ADEDİ])</f>
        <v>0</v>
      </c>
      <c r="E148" s="117"/>
      <c r="F148" s="117">
        <f>(D148-C148)+E148</f>
        <v>0</v>
      </c>
      <c r="G148" s="117">
        <f>SUMIFS(SevkAdetleri!$D:$D,SevkAdetleri!$A:$A,A148,SevkAdetleri!$E:$E,"OCAK")</f>
        <v>0</v>
      </c>
      <c r="H148" s="117">
        <f>SUMIFS(SevkAdetleri!$D:$D,SevkAdetleri!$A:$A,A148,SevkAdetleri!$E:$E,"ŞUBAT")</f>
        <v>0</v>
      </c>
      <c r="I148" s="117">
        <f>SUMIFS(SevkAdetleri!$D:$D,SevkAdetleri!$A:$A,A148,SevkAdetleri!$E:$E,"MART")</f>
        <v>0</v>
      </c>
      <c r="J148" s="117">
        <f>SUMIFS(SevkAdetleri!$D:$D,SevkAdetleri!$A:$A,A148,SevkAdetleri!$E:$E,"NİSAN")</f>
        <v>0</v>
      </c>
      <c r="K148" s="117">
        <f>SUMIFS(SevkAdetleri!$D:$D,SevkAdetleri!$A:$A,A148,SevkAdetleri!$E:$E,"MAYIS")</f>
        <v>0</v>
      </c>
      <c r="L148" s="117">
        <f>SUMIFS(SevkAdetleri!$D:$D,SevkAdetleri!$A:$A,A148,SevkAdetleri!$E:$E,"HAZIRAN")</f>
        <v>0</v>
      </c>
      <c r="M148" s="117">
        <f>SUMIFS(SevkAdetleri!$D:$D,SevkAdetleri!$A:$A,A148,SevkAdetleri!$E:$E,"TEMMUZ")</f>
        <v>0</v>
      </c>
      <c r="N148" s="117">
        <f>SUMIFS(SevkAdetleri!$D:$D,SevkAdetleri!$A:$A,A148,SevkAdetleri!$E:$E,"AĞUSTOS")</f>
        <v>0</v>
      </c>
      <c r="O148" s="117">
        <f>SUMIFS(SevkAdetleri!$D:$D,SevkAdetleri!$A:$A,A148,SevkAdetleri!$E:$E,"EYLÜL")</f>
        <v>0</v>
      </c>
      <c r="P148" s="117">
        <f>SUMIFS(SevkAdetleri!$D:$D,SevkAdetleri!$A:$A,A148,SevkAdetleri!$E:$E,"EKİM")</f>
        <v>0</v>
      </c>
      <c r="Q148" s="117">
        <f>SUMIFS(SevkAdetleri!$D:$D,SevkAdetleri!$A:$A,A148,SevkAdetleri!$E:$E,"KASIM")</f>
        <v>0</v>
      </c>
      <c r="R148" s="117">
        <f>SUMIFS(SevkAdetleri!$D:$D,SevkAdetleri!$A:$A,A148,SevkAdetleri!$E:$E,"ARALIK")</f>
        <v>0</v>
      </c>
    </row>
    <row r="149" spans="1:18">
      <c r="A149" s="75" t="str">
        <f>Tablo1769[[#This Row],[YM KODU]]</f>
        <v>YM-083-K</v>
      </c>
      <c r="B149" s="118" t="str">
        <f>VLOOKUP(Tablo810[[#This Row],[ ÜRÜN KODU]],Tablo1769[#All],2,0)</f>
        <v>SULUK 60ml KAPAK</v>
      </c>
      <c r="C149" s="117">
        <f>SUMIF(Tablo8[Sütun1],Tablo810[[#This Row],[ ÜRÜN KODU]],Tablo8[SEVK ADEDİ])-Tablo810[[#This Row],[GERİ İADE ÜRÜN]]</f>
        <v>0</v>
      </c>
      <c r="D149" s="117">
        <f>SUMIF(Tablo5[ÜRÜN KODU],Tablo810[[#This Row],[ ÜRÜN KODU]],Tablo5[TOPLAM BASKI ADEDİ])</f>
        <v>0</v>
      </c>
      <c r="E149" s="117"/>
      <c r="F149" s="117">
        <f>(D149-C149)+E149</f>
        <v>0</v>
      </c>
      <c r="G149" s="117">
        <f>SUMIFS(SevkAdetleri!$D:$D,SevkAdetleri!$A:$A,A149,SevkAdetleri!$E:$E,"OCAK")</f>
        <v>0</v>
      </c>
      <c r="H149" s="117">
        <f>SUMIFS(SevkAdetleri!$D:$D,SevkAdetleri!$A:$A,A149,SevkAdetleri!$E:$E,"ŞUBAT")</f>
        <v>0</v>
      </c>
      <c r="I149" s="117">
        <f>SUMIFS(SevkAdetleri!$D:$D,SevkAdetleri!$A:$A,A149,SevkAdetleri!$E:$E,"MART")</f>
        <v>0</v>
      </c>
      <c r="J149" s="117">
        <f>SUMIFS(SevkAdetleri!$D:$D,SevkAdetleri!$A:$A,A149,SevkAdetleri!$E:$E,"NİSAN")</f>
        <v>0</v>
      </c>
      <c r="K149" s="117">
        <f>SUMIFS(SevkAdetleri!$D:$D,SevkAdetleri!$A:$A,A149,SevkAdetleri!$E:$E,"MAYIS")</f>
        <v>0</v>
      </c>
      <c r="L149" s="117">
        <f>SUMIFS(SevkAdetleri!$D:$D,SevkAdetleri!$A:$A,A149,SevkAdetleri!$E:$E,"HAZIRAN")</f>
        <v>0</v>
      </c>
      <c r="M149" s="117">
        <f>SUMIFS(SevkAdetleri!$D:$D,SevkAdetleri!$A:$A,A149,SevkAdetleri!$E:$E,"TEMMUZ")</f>
        <v>0</v>
      </c>
      <c r="N149" s="117">
        <f>SUMIFS(SevkAdetleri!$D:$D,SevkAdetleri!$A:$A,A149,SevkAdetleri!$E:$E,"AĞUSTOS")</f>
        <v>0</v>
      </c>
      <c r="O149" s="117">
        <f>SUMIFS(SevkAdetleri!$D:$D,SevkAdetleri!$A:$A,A149,SevkAdetleri!$E:$E,"EYLÜL")</f>
        <v>0</v>
      </c>
      <c r="P149" s="117">
        <f>SUMIFS(SevkAdetleri!$D:$D,SevkAdetleri!$A:$A,A149,SevkAdetleri!$E:$E,"EKİM")</f>
        <v>0</v>
      </c>
      <c r="Q149" s="117">
        <f>SUMIFS(SevkAdetleri!$D:$D,SevkAdetleri!$A:$A,A149,SevkAdetleri!$E:$E,"KASIM")</f>
        <v>0</v>
      </c>
      <c r="R149" s="117">
        <f>SUMIFS(SevkAdetleri!$D:$D,SevkAdetleri!$A:$A,A149,SevkAdetleri!$E:$E,"ARALIK")</f>
        <v>0</v>
      </c>
    </row>
    <row r="150" spans="1:18">
      <c r="A150" s="75" t="str">
        <f>Tablo1769[[#This Row],[YM KODU]]</f>
        <v>YM-083-M</v>
      </c>
      <c r="B150" s="118" t="str">
        <f>VLOOKUP(Tablo810[[#This Row],[ ÜRÜN KODU]],Tablo1769[#All],2,0)</f>
        <v>SULUK 60ml KAPAK</v>
      </c>
      <c r="C150" s="117">
        <f>SUMIF(Tablo8[Sütun1],Tablo810[[#This Row],[ ÜRÜN KODU]],Tablo8[SEVK ADEDİ])-Tablo810[[#This Row],[GERİ İADE ÜRÜN]]</f>
        <v>0</v>
      </c>
      <c r="D150" s="117">
        <f>SUMIF(Tablo5[ÜRÜN KODU],Tablo810[[#This Row],[ ÜRÜN KODU]],Tablo5[TOPLAM BASKI ADEDİ])</f>
        <v>0</v>
      </c>
      <c r="E150" s="117"/>
      <c r="F150" s="117">
        <f>(D150-C150)+E150</f>
        <v>0</v>
      </c>
      <c r="G150" s="117">
        <f>SUMIFS(SevkAdetleri!$D:$D,SevkAdetleri!$A:$A,A150,SevkAdetleri!$E:$E,"OCAK")</f>
        <v>0</v>
      </c>
      <c r="H150" s="117">
        <f>SUMIFS(SevkAdetleri!$D:$D,SevkAdetleri!$A:$A,A150,SevkAdetleri!$E:$E,"ŞUBAT")</f>
        <v>0</v>
      </c>
      <c r="I150" s="117">
        <f>SUMIFS(SevkAdetleri!$D:$D,SevkAdetleri!$A:$A,A150,SevkAdetleri!$E:$E,"MART")</f>
        <v>0</v>
      </c>
      <c r="J150" s="117">
        <f>SUMIFS(SevkAdetleri!$D:$D,SevkAdetleri!$A:$A,A150,SevkAdetleri!$E:$E,"NİSAN")</f>
        <v>0</v>
      </c>
      <c r="K150" s="117">
        <f>SUMIFS(SevkAdetleri!$D:$D,SevkAdetleri!$A:$A,A150,SevkAdetleri!$E:$E,"MAYIS")</f>
        <v>0</v>
      </c>
      <c r="L150" s="117">
        <f>SUMIFS(SevkAdetleri!$D:$D,SevkAdetleri!$A:$A,A150,SevkAdetleri!$E:$E,"HAZIRAN")</f>
        <v>0</v>
      </c>
      <c r="M150" s="117">
        <f>SUMIFS(SevkAdetleri!$D:$D,SevkAdetleri!$A:$A,A150,SevkAdetleri!$E:$E,"TEMMUZ")</f>
        <v>0</v>
      </c>
      <c r="N150" s="117">
        <f>SUMIFS(SevkAdetleri!$D:$D,SevkAdetleri!$A:$A,A150,SevkAdetleri!$E:$E,"AĞUSTOS")</f>
        <v>0</v>
      </c>
      <c r="O150" s="117">
        <f>SUMIFS(SevkAdetleri!$D:$D,SevkAdetleri!$A:$A,A150,SevkAdetleri!$E:$E,"EYLÜL")</f>
        <v>0</v>
      </c>
      <c r="P150" s="117">
        <f>SUMIFS(SevkAdetleri!$D:$D,SevkAdetleri!$A:$A,A150,SevkAdetleri!$E:$E,"EKİM")</f>
        <v>0</v>
      </c>
      <c r="Q150" s="117">
        <f>SUMIFS(SevkAdetleri!$D:$D,SevkAdetleri!$A:$A,A150,SevkAdetleri!$E:$E,"KASIM")</f>
        <v>0</v>
      </c>
      <c r="R150" s="117">
        <f>SUMIFS(SevkAdetleri!$D:$D,SevkAdetleri!$A:$A,A150,SevkAdetleri!$E:$E,"ARALIK")</f>
        <v>0</v>
      </c>
    </row>
    <row r="151" spans="1:18">
      <c r="A151" s="75" t="str">
        <f>Tablo1769[[#This Row],[YM KODU]]</f>
        <v>YM-083-P</v>
      </c>
      <c r="B151" s="118" t="str">
        <f>VLOOKUP(Tablo810[[#This Row],[ ÜRÜN KODU]],Tablo1769[#All],2,0)</f>
        <v>SULUK 60ml KAPAK</v>
      </c>
      <c r="C151" s="117">
        <f>SUMIF(Tablo8[Sütun1],Tablo810[[#This Row],[ ÜRÜN KODU]],Tablo8[SEVK ADEDİ])-Tablo810[[#This Row],[GERİ İADE ÜRÜN]]</f>
        <v>0</v>
      </c>
      <c r="D151" s="117">
        <f>SUMIF(Tablo5[ÜRÜN KODU],Tablo810[[#This Row],[ ÜRÜN KODU]],Tablo5[TOPLAM BASKI ADEDİ])</f>
        <v>0</v>
      </c>
      <c r="E151" s="117"/>
      <c r="F151" s="117">
        <f>(D151-C151)+E151</f>
        <v>0</v>
      </c>
      <c r="G151" s="117">
        <f>SUMIFS(SevkAdetleri!$D:$D,SevkAdetleri!$A:$A,A151,SevkAdetleri!$E:$E,"OCAK")</f>
        <v>0</v>
      </c>
      <c r="H151" s="117">
        <f>SUMIFS(SevkAdetleri!$D:$D,SevkAdetleri!$A:$A,A151,SevkAdetleri!$E:$E,"ŞUBAT")</f>
        <v>0</v>
      </c>
      <c r="I151" s="117">
        <f>SUMIFS(SevkAdetleri!$D:$D,SevkAdetleri!$A:$A,A151,SevkAdetleri!$E:$E,"MART")</f>
        <v>0</v>
      </c>
      <c r="J151" s="117">
        <f>SUMIFS(SevkAdetleri!$D:$D,SevkAdetleri!$A:$A,A151,SevkAdetleri!$E:$E,"NİSAN")</f>
        <v>0</v>
      </c>
      <c r="K151" s="117">
        <f>SUMIFS(SevkAdetleri!$D:$D,SevkAdetleri!$A:$A,A151,SevkAdetleri!$E:$E,"MAYIS")</f>
        <v>0</v>
      </c>
      <c r="L151" s="117">
        <f>SUMIFS(SevkAdetleri!$D:$D,SevkAdetleri!$A:$A,A151,SevkAdetleri!$E:$E,"HAZIRAN")</f>
        <v>0</v>
      </c>
      <c r="M151" s="117">
        <f>SUMIFS(SevkAdetleri!$D:$D,SevkAdetleri!$A:$A,A151,SevkAdetleri!$E:$E,"TEMMUZ")</f>
        <v>0</v>
      </c>
      <c r="N151" s="117">
        <f>SUMIFS(SevkAdetleri!$D:$D,SevkAdetleri!$A:$A,A151,SevkAdetleri!$E:$E,"AĞUSTOS")</f>
        <v>0</v>
      </c>
      <c r="O151" s="117">
        <f>SUMIFS(SevkAdetleri!$D:$D,SevkAdetleri!$A:$A,A151,SevkAdetleri!$E:$E,"EYLÜL")</f>
        <v>0</v>
      </c>
      <c r="P151" s="117">
        <f>SUMIFS(SevkAdetleri!$D:$D,SevkAdetleri!$A:$A,A151,SevkAdetleri!$E:$E,"EKİM")</f>
        <v>0</v>
      </c>
      <c r="Q151" s="117">
        <f>SUMIFS(SevkAdetleri!$D:$D,SevkAdetleri!$A:$A,A151,SevkAdetleri!$E:$E,"KASIM")</f>
        <v>0</v>
      </c>
      <c r="R151" s="117">
        <f>SUMIFS(SevkAdetleri!$D:$D,SevkAdetleri!$A:$A,A151,SevkAdetleri!$E:$E,"ARALIK")</f>
        <v>0</v>
      </c>
    </row>
    <row r="152" spans="1:18">
      <c r="A152" s="75" t="str">
        <f>Tablo1769[[#This Row],[YM KODU]]</f>
        <v>YM-083-L</v>
      </c>
      <c r="B152" s="118" t="str">
        <f>VLOOKUP(Tablo810[[#This Row],[ ÜRÜN KODU]],Tablo1769[#All],2,0)</f>
        <v>SULUK 60ml KAPAK</v>
      </c>
      <c r="C152" s="117">
        <f>SUMIF(Tablo8[Sütun1],Tablo810[[#This Row],[ ÜRÜN KODU]],Tablo8[SEVK ADEDİ])-Tablo810[[#This Row],[GERİ İADE ÜRÜN]]</f>
        <v>0</v>
      </c>
      <c r="D152" s="117">
        <f>SUMIF(Tablo5[ÜRÜN KODU],Tablo810[[#This Row],[ ÜRÜN KODU]],Tablo5[TOPLAM BASKI ADEDİ])</f>
        <v>0</v>
      </c>
      <c r="E152" s="117"/>
      <c r="F152" s="117">
        <f>(D152-C152)+E152</f>
        <v>0</v>
      </c>
      <c r="G152" s="117">
        <f>SUMIFS(SevkAdetleri!$D:$D,SevkAdetleri!$A:$A,A152,SevkAdetleri!$E:$E,"OCAK")</f>
        <v>0</v>
      </c>
      <c r="H152" s="117">
        <f>SUMIFS(SevkAdetleri!$D:$D,SevkAdetleri!$A:$A,A152,SevkAdetleri!$E:$E,"ŞUBAT")</f>
        <v>0</v>
      </c>
      <c r="I152" s="117">
        <f>SUMIFS(SevkAdetleri!$D:$D,SevkAdetleri!$A:$A,A152,SevkAdetleri!$E:$E,"MART")</f>
        <v>0</v>
      </c>
      <c r="J152" s="117">
        <f>SUMIFS(SevkAdetleri!$D:$D,SevkAdetleri!$A:$A,A152,SevkAdetleri!$E:$E,"NİSAN")</f>
        <v>0</v>
      </c>
      <c r="K152" s="117">
        <f>SUMIFS(SevkAdetleri!$D:$D,SevkAdetleri!$A:$A,A152,SevkAdetleri!$E:$E,"MAYIS")</f>
        <v>0</v>
      </c>
      <c r="L152" s="117">
        <f>SUMIFS(SevkAdetleri!$D:$D,SevkAdetleri!$A:$A,A152,SevkAdetleri!$E:$E,"HAZIRAN")</f>
        <v>0</v>
      </c>
      <c r="M152" s="117">
        <f>SUMIFS(SevkAdetleri!$D:$D,SevkAdetleri!$A:$A,A152,SevkAdetleri!$E:$E,"TEMMUZ")</f>
        <v>0</v>
      </c>
      <c r="N152" s="117">
        <f>SUMIFS(SevkAdetleri!$D:$D,SevkAdetleri!$A:$A,A152,SevkAdetleri!$E:$E,"AĞUSTOS")</f>
        <v>0</v>
      </c>
      <c r="O152" s="117">
        <f>SUMIFS(SevkAdetleri!$D:$D,SevkAdetleri!$A:$A,A152,SevkAdetleri!$E:$E,"EYLÜL")</f>
        <v>0</v>
      </c>
      <c r="P152" s="117">
        <f>SUMIFS(SevkAdetleri!$D:$D,SevkAdetleri!$A:$A,A152,SevkAdetleri!$E:$E,"EKİM")</f>
        <v>0</v>
      </c>
      <c r="Q152" s="117">
        <f>SUMIFS(SevkAdetleri!$D:$D,SevkAdetleri!$A:$A,A152,SevkAdetleri!$E:$E,"KASIM")</f>
        <v>0</v>
      </c>
      <c r="R152" s="117">
        <f>SUMIFS(SevkAdetleri!$D:$D,SevkAdetleri!$A:$A,A152,SevkAdetleri!$E:$E,"ARALIK")</f>
        <v>0</v>
      </c>
    </row>
    <row r="153" spans="1:18">
      <c r="A153" s="75" t="str">
        <f>Tablo1769[[#This Row],[YM KODU]]</f>
        <v>YM-083-S</v>
      </c>
      <c r="B153" s="118" t="str">
        <f>VLOOKUP(Tablo810[[#This Row],[ ÜRÜN KODU]],Tablo1769[#All],2,0)</f>
        <v>SULUK 60ml KAPAK</v>
      </c>
      <c r="C153" s="117">
        <f>SUMIF(Tablo8[Sütun1],Tablo810[[#This Row],[ ÜRÜN KODU]],Tablo8[SEVK ADEDİ])-Tablo810[[#This Row],[GERİ İADE ÜRÜN]]</f>
        <v>0</v>
      </c>
      <c r="D153" s="117">
        <f>SUMIF(Tablo5[ÜRÜN KODU],Tablo810[[#This Row],[ ÜRÜN KODU]],Tablo5[TOPLAM BASKI ADEDİ])</f>
        <v>0</v>
      </c>
      <c r="E153" s="117"/>
      <c r="F153" s="117">
        <f>(D153-C153)+E153</f>
        <v>0</v>
      </c>
      <c r="G153" s="117">
        <f>SUMIFS(SevkAdetleri!$D:$D,SevkAdetleri!$A:$A,A153,SevkAdetleri!$E:$E,"OCAK")</f>
        <v>0</v>
      </c>
      <c r="H153" s="117">
        <f>SUMIFS(SevkAdetleri!$D:$D,SevkAdetleri!$A:$A,A153,SevkAdetleri!$E:$E,"ŞUBAT")</f>
        <v>0</v>
      </c>
      <c r="I153" s="117">
        <f>SUMIFS(SevkAdetleri!$D:$D,SevkAdetleri!$A:$A,A153,SevkAdetleri!$E:$E,"MART")</f>
        <v>0</v>
      </c>
      <c r="J153" s="117">
        <f>SUMIFS(SevkAdetleri!$D:$D,SevkAdetleri!$A:$A,A153,SevkAdetleri!$E:$E,"NİSAN")</f>
        <v>0</v>
      </c>
      <c r="K153" s="117">
        <f>SUMIFS(SevkAdetleri!$D:$D,SevkAdetleri!$A:$A,A153,SevkAdetleri!$E:$E,"MAYIS")</f>
        <v>0</v>
      </c>
      <c r="L153" s="117">
        <f>SUMIFS(SevkAdetleri!$D:$D,SevkAdetleri!$A:$A,A153,SevkAdetleri!$E:$E,"HAZIRAN")</f>
        <v>0</v>
      </c>
      <c r="M153" s="117">
        <f>SUMIFS(SevkAdetleri!$D:$D,SevkAdetleri!$A:$A,A153,SevkAdetleri!$E:$E,"TEMMUZ")</f>
        <v>0</v>
      </c>
      <c r="N153" s="117">
        <f>SUMIFS(SevkAdetleri!$D:$D,SevkAdetleri!$A:$A,A153,SevkAdetleri!$E:$E,"AĞUSTOS")</f>
        <v>0</v>
      </c>
      <c r="O153" s="117">
        <f>SUMIFS(SevkAdetleri!$D:$D,SevkAdetleri!$A:$A,A153,SevkAdetleri!$E:$E,"EYLÜL")</f>
        <v>0</v>
      </c>
      <c r="P153" s="117">
        <f>SUMIFS(SevkAdetleri!$D:$D,SevkAdetleri!$A:$A,A153,SevkAdetleri!$E:$E,"EKİM")</f>
        <v>0</v>
      </c>
      <c r="Q153" s="117">
        <f>SUMIFS(SevkAdetleri!$D:$D,SevkAdetleri!$A:$A,A153,SevkAdetleri!$E:$E,"KASIM")</f>
        <v>0</v>
      </c>
      <c r="R153" s="117">
        <f>SUMIFS(SevkAdetleri!$D:$D,SevkAdetleri!$A:$A,A153,SevkAdetleri!$E:$E,"ARALIK")</f>
        <v>0</v>
      </c>
    </row>
    <row r="154" spans="1:18">
      <c r="A154" s="75">
        <f>Tablo1769[[#This Row],[YM KODU]]</f>
        <v>0</v>
      </c>
      <c r="B154" s="118" t="e">
        <f>VLOOKUP(Tablo810[[#This Row],[ ÜRÜN KODU]],Tablo1769[#All],2,0)</f>
        <v>#N/A</v>
      </c>
      <c r="C154" s="117">
        <f>SUMIF(Tablo8[Sütun1],Tablo810[[#This Row],[ ÜRÜN KODU]],Tablo8[SEVK ADEDİ])-Tablo810[[#This Row],[GERİ İADE ÜRÜN]]</f>
        <v>0</v>
      </c>
      <c r="D154" s="117">
        <f>SUMIF(Tablo5[ÜRÜN KODU],Tablo810[[#This Row],[ ÜRÜN KODU]],Tablo5[TOPLAM BASKI ADEDİ])</f>
        <v>0</v>
      </c>
      <c r="E154" s="117"/>
      <c r="F154" s="117">
        <f>(D154-C154)+E154</f>
        <v>0</v>
      </c>
      <c r="G154" s="117">
        <f>SUMIFS(SevkAdetleri!$D:$D,SevkAdetleri!$A:$A,A154,SevkAdetleri!$E:$E,"OCAK")</f>
        <v>0</v>
      </c>
      <c r="H154" s="117">
        <f>SUMIFS(SevkAdetleri!$D:$D,SevkAdetleri!$A:$A,A154,SevkAdetleri!$E:$E,"ŞUBAT")</f>
        <v>0</v>
      </c>
      <c r="I154" s="117">
        <f>SUMIFS(SevkAdetleri!$D:$D,SevkAdetleri!$A:$A,A154,SevkAdetleri!$E:$E,"MART")</f>
        <v>0</v>
      </c>
      <c r="J154" s="117">
        <f>SUMIFS(SevkAdetleri!$D:$D,SevkAdetleri!$A:$A,A154,SevkAdetleri!$E:$E,"NİSAN")</f>
        <v>0</v>
      </c>
      <c r="K154" s="117">
        <f>SUMIFS(SevkAdetleri!$D:$D,SevkAdetleri!$A:$A,A154,SevkAdetleri!$E:$E,"MAYIS")</f>
        <v>0</v>
      </c>
      <c r="L154" s="117">
        <f>SUMIFS(SevkAdetleri!$D:$D,SevkAdetleri!$A:$A,A154,SevkAdetleri!$E:$E,"HAZIRAN")</f>
        <v>0</v>
      </c>
      <c r="M154" s="117">
        <f>SUMIFS(SevkAdetleri!$D:$D,SevkAdetleri!$A:$A,A154,SevkAdetleri!$E:$E,"TEMMUZ")</f>
        <v>0</v>
      </c>
      <c r="N154" s="117">
        <f>SUMIFS(SevkAdetleri!$D:$D,SevkAdetleri!$A:$A,A154,SevkAdetleri!$E:$E,"AĞUSTOS")</f>
        <v>0</v>
      </c>
      <c r="O154" s="117">
        <f>SUMIFS(SevkAdetleri!$D:$D,SevkAdetleri!$A:$A,A154,SevkAdetleri!$E:$E,"EYLÜL")</f>
        <v>0</v>
      </c>
      <c r="P154" s="117">
        <f>SUMIFS(SevkAdetleri!$D:$D,SevkAdetleri!$A:$A,A154,SevkAdetleri!$E:$E,"EKİM")</f>
        <v>0</v>
      </c>
      <c r="Q154" s="117">
        <f>SUMIFS(SevkAdetleri!$D:$D,SevkAdetleri!$A:$A,A154,SevkAdetleri!$E:$E,"KASIM")</f>
        <v>0</v>
      </c>
      <c r="R154" s="117">
        <f>SUMIFS(SevkAdetleri!$D:$D,SevkAdetleri!$A:$A,A154,SevkAdetleri!$E:$E,"ARALIK")</f>
        <v>0</v>
      </c>
    </row>
    <row r="155" spans="1:18">
      <c r="A155" s="75" t="str">
        <f>Tablo1769[[#This Row],[YM KODU]]</f>
        <v>YM-084-B</v>
      </c>
      <c r="B155" s="118" t="str">
        <f>VLOOKUP(Tablo810[[#This Row],[ ÜRÜN KODU]],Tablo1769[#All],2,0)</f>
        <v>SULUK 30ml KAPAK</v>
      </c>
      <c r="C155" s="117">
        <f>SUMIF(Tablo8[Sütun1],Tablo810[[#This Row],[ ÜRÜN KODU]],Tablo8[SEVK ADEDİ])-Tablo810[[#This Row],[GERİ İADE ÜRÜN]]</f>
        <v>0</v>
      </c>
      <c r="D155" s="117">
        <f>SUMIF(Tablo5[ÜRÜN KODU],Tablo810[[#This Row],[ ÜRÜN KODU]],Tablo5[TOPLAM BASKI ADEDİ])</f>
        <v>0</v>
      </c>
      <c r="E155" s="117"/>
      <c r="F155" s="117">
        <f>(D155-C155)+E155</f>
        <v>0</v>
      </c>
      <c r="G155" s="117">
        <f>SUMIFS(SevkAdetleri!$D:$D,SevkAdetleri!$A:$A,A155,SevkAdetleri!$E:$E,"OCAK")</f>
        <v>0</v>
      </c>
      <c r="H155" s="117">
        <f>SUMIFS(SevkAdetleri!$D:$D,SevkAdetleri!$A:$A,A155,SevkAdetleri!$E:$E,"ŞUBAT")</f>
        <v>0</v>
      </c>
      <c r="I155" s="117">
        <f>SUMIFS(SevkAdetleri!$D:$D,SevkAdetleri!$A:$A,A155,SevkAdetleri!$E:$E,"MART")</f>
        <v>0</v>
      </c>
      <c r="J155" s="117">
        <f>SUMIFS(SevkAdetleri!$D:$D,SevkAdetleri!$A:$A,A155,SevkAdetleri!$E:$E,"NİSAN")</f>
        <v>0</v>
      </c>
      <c r="K155" s="117">
        <f>SUMIFS(SevkAdetleri!$D:$D,SevkAdetleri!$A:$A,A155,SevkAdetleri!$E:$E,"MAYIS")</f>
        <v>0</v>
      </c>
      <c r="L155" s="117">
        <f>SUMIFS(SevkAdetleri!$D:$D,SevkAdetleri!$A:$A,A155,SevkAdetleri!$E:$E,"HAZIRAN")</f>
        <v>0</v>
      </c>
      <c r="M155" s="117">
        <f>SUMIFS(SevkAdetleri!$D:$D,SevkAdetleri!$A:$A,A155,SevkAdetleri!$E:$E,"TEMMUZ")</f>
        <v>0</v>
      </c>
      <c r="N155" s="117">
        <f>SUMIFS(SevkAdetleri!$D:$D,SevkAdetleri!$A:$A,A155,SevkAdetleri!$E:$E,"AĞUSTOS")</f>
        <v>0</v>
      </c>
      <c r="O155" s="117">
        <f>SUMIFS(SevkAdetleri!$D:$D,SevkAdetleri!$A:$A,A155,SevkAdetleri!$E:$E,"EYLÜL")</f>
        <v>0</v>
      </c>
      <c r="P155" s="117">
        <f>SUMIFS(SevkAdetleri!$D:$D,SevkAdetleri!$A:$A,A155,SevkAdetleri!$E:$E,"EKİM")</f>
        <v>0</v>
      </c>
      <c r="Q155" s="117">
        <f>SUMIFS(SevkAdetleri!$D:$D,SevkAdetleri!$A:$A,A155,SevkAdetleri!$E:$E,"KASIM")</f>
        <v>0</v>
      </c>
      <c r="R155" s="117">
        <f>SUMIFS(SevkAdetleri!$D:$D,SevkAdetleri!$A:$A,A155,SevkAdetleri!$E:$E,"ARALIK")</f>
        <v>0</v>
      </c>
    </row>
    <row r="156" spans="1:18">
      <c r="A156" s="75" t="str">
        <f>Tablo1769[[#This Row],[YM KODU]]</f>
        <v>YM-084-K</v>
      </c>
      <c r="B156" s="118" t="str">
        <f>VLOOKUP(Tablo810[[#This Row],[ ÜRÜN KODU]],Tablo1769[#All],2,0)</f>
        <v>SULUK 30ml KAPAK</v>
      </c>
      <c r="C156" s="117">
        <f>SUMIF(Tablo8[Sütun1],Tablo810[[#This Row],[ ÜRÜN KODU]],Tablo8[SEVK ADEDİ])-Tablo810[[#This Row],[GERİ İADE ÜRÜN]]</f>
        <v>0</v>
      </c>
      <c r="D156" s="117">
        <f>SUMIF(Tablo5[ÜRÜN KODU],Tablo810[[#This Row],[ ÜRÜN KODU]],Tablo5[TOPLAM BASKI ADEDİ])</f>
        <v>0</v>
      </c>
      <c r="E156" s="117"/>
      <c r="F156" s="117">
        <f>(D156-C156)+E156</f>
        <v>0</v>
      </c>
      <c r="G156" s="117">
        <f>SUMIFS(SevkAdetleri!$D:$D,SevkAdetleri!$A:$A,A156,SevkAdetleri!$E:$E,"OCAK")</f>
        <v>0</v>
      </c>
      <c r="H156" s="117">
        <f>SUMIFS(SevkAdetleri!$D:$D,SevkAdetleri!$A:$A,A156,SevkAdetleri!$E:$E,"ŞUBAT")</f>
        <v>0</v>
      </c>
      <c r="I156" s="117">
        <f>SUMIFS(SevkAdetleri!$D:$D,SevkAdetleri!$A:$A,A156,SevkAdetleri!$E:$E,"MART")</f>
        <v>0</v>
      </c>
      <c r="J156" s="117">
        <f>SUMIFS(SevkAdetleri!$D:$D,SevkAdetleri!$A:$A,A156,SevkAdetleri!$E:$E,"NİSAN")</f>
        <v>0</v>
      </c>
      <c r="K156" s="117">
        <f>SUMIFS(SevkAdetleri!$D:$D,SevkAdetleri!$A:$A,A156,SevkAdetleri!$E:$E,"MAYIS")</f>
        <v>0</v>
      </c>
      <c r="L156" s="117">
        <f>SUMIFS(SevkAdetleri!$D:$D,SevkAdetleri!$A:$A,A156,SevkAdetleri!$E:$E,"HAZIRAN")</f>
        <v>0</v>
      </c>
      <c r="M156" s="117">
        <f>SUMIFS(SevkAdetleri!$D:$D,SevkAdetleri!$A:$A,A156,SevkAdetleri!$E:$E,"TEMMUZ")</f>
        <v>0</v>
      </c>
      <c r="N156" s="117">
        <f>SUMIFS(SevkAdetleri!$D:$D,SevkAdetleri!$A:$A,A156,SevkAdetleri!$E:$E,"AĞUSTOS")</f>
        <v>0</v>
      </c>
      <c r="O156" s="117">
        <f>SUMIFS(SevkAdetleri!$D:$D,SevkAdetleri!$A:$A,A156,SevkAdetleri!$E:$E,"EYLÜL")</f>
        <v>0</v>
      </c>
      <c r="P156" s="117">
        <f>SUMIFS(SevkAdetleri!$D:$D,SevkAdetleri!$A:$A,A156,SevkAdetleri!$E:$E,"EKİM")</f>
        <v>0</v>
      </c>
      <c r="Q156" s="117">
        <f>SUMIFS(SevkAdetleri!$D:$D,SevkAdetleri!$A:$A,A156,SevkAdetleri!$E:$E,"KASIM")</f>
        <v>0</v>
      </c>
      <c r="R156" s="117">
        <f>SUMIFS(SevkAdetleri!$D:$D,SevkAdetleri!$A:$A,A156,SevkAdetleri!$E:$E,"ARALIK")</f>
        <v>0</v>
      </c>
    </row>
    <row r="157" spans="1:18">
      <c r="A157" s="75" t="str">
        <f>Tablo1769[[#This Row],[YM KODU]]</f>
        <v>YM-084-M</v>
      </c>
      <c r="B157" s="118" t="str">
        <f>VLOOKUP(Tablo810[[#This Row],[ ÜRÜN KODU]],Tablo1769[#All],2,0)</f>
        <v>SULUK 30ml KAPAK</v>
      </c>
      <c r="C157" s="117">
        <f>SUMIF(Tablo8[Sütun1],Tablo810[[#This Row],[ ÜRÜN KODU]],Tablo8[SEVK ADEDİ])-Tablo810[[#This Row],[GERİ İADE ÜRÜN]]</f>
        <v>0</v>
      </c>
      <c r="D157" s="117">
        <f>SUMIF(Tablo5[ÜRÜN KODU],Tablo810[[#This Row],[ ÜRÜN KODU]],Tablo5[TOPLAM BASKI ADEDİ])</f>
        <v>0</v>
      </c>
      <c r="E157" s="117"/>
      <c r="F157" s="117">
        <f>(D157-C157)+E157</f>
        <v>0</v>
      </c>
      <c r="G157" s="117">
        <f>SUMIFS(SevkAdetleri!$D:$D,SevkAdetleri!$A:$A,A157,SevkAdetleri!$E:$E,"OCAK")</f>
        <v>0</v>
      </c>
      <c r="H157" s="117">
        <f>SUMIFS(SevkAdetleri!$D:$D,SevkAdetleri!$A:$A,A157,SevkAdetleri!$E:$E,"ŞUBAT")</f>
        <v>0</v>
      </c>
      <c r="I157" s="117">
        <f>SUMIFS(SevkAdetleri!$D:$D,SevkAdetleri!$A:$A,A157,SevkAdetleri!$E:$E,"MART")</f>
        <v>0</v>
      </c>
      <c r="J157" s="117">
        <f>SUMIFS(SevkAdetleri!$D:$D,SevkAdetleri!$A:$A,A157,SevkAdetleri!$E:$E,"NİSAN")</f>
        <v>0</v>
      </c>
      <c r="K157" s="117">
        <f>SUMIFS(SevkAdetleri!$D:$D,SevkAdetleri!$A:$A,A157,SevkAdetleri!$E:$E,"MAYIS")</f>
        <v>0</v>
      </c>
      <c r="L157" s="117">
        <f>SUMIFS(SevkAdetleri!$D:$D,SevkAdetleri!$A:$A,A157,SevkAdetleri!$E:$E,"HAZIRAN")</f>
        <v>0</v>
      </c>
      <c r="M157" s="117">
        <f>SUMIFS(SevkAdetleri!$D:$D,SevkAdetleri!$A:$A,A157,SevkAdetleri!$E:$E,"TEMMUZ")</f>
        <v>0</v>
      </c>
      <c r="N157" s="117">
        <f>SUMIFS(SevkAdetleri!$D:$D,SevkAdetleri!$A:$A,A157,SevkAdetleri!$E:$E,"AĞUSTOS")</f>
        <v>0</v>
      </c>
      <c r="O157" s="117">
        <f>SUMIFS(SevkAdetleri!$D:$D,SevkAdetleri!$A:$A,A157,SevkAdetleri!$E:$E,"EYLÜL")</f>
        <v>0</v>
      </c>
      <c r="P157" s="117">
        <f>SUMIFS(SevkAdetleri!$D:$D,SevkAdetleri!$A:$A,A157,SevkAdetleri!$E:$E,"EKİM")</f>
        <v>0</v>
      </c>
      <c r="Q157" s="117">
        <f>SUMIFS(SevkAdetleri!$D:$D,SevkAdetleri!$A:$A,A157,SevkAdetleri!$E:$E,"KASIM")</f>
        <v>0</v>
      </c>
      <c r="R157" s="117">
        <f>SUMIFS(SevkAdetleri!$D:$D,SevkAdetleri!$A:$A,A157,SevkAdetleri!$E:$E,"ARALIK")</f>
        <v>0</v>
      </c>
    </row>
    <row r="158" spans="1:18">
      <c r="A158" s="75" t="str">
        <f>Tablo1769[[#This Row],[YM KODU]]</f>
        <v>YM-084-P</v>
      </c>
      <c r="B158" s="118" t="str">
        <f>VLOOKUP(Tablo810[[#This Row],[ ÜRÜN KODU]],Tablo1769[#All],2,0)</f>
        <v>SULUK 30ml KAPAK</v>
      </c>
      <c r="C158" s="117">
        <f>SUMIF(Tablo8[Sütun1],Tablo810[[#This Row],[ ÜRÜN KODU]],Tablo8[SEVK ADEDİ])-Tablo810[[#This Row],[GERİ İADE ÜRÜN]]</f>
        <v>0</v>
      </c>
      <c r="D158" s="117">
        <f>SUMIF(Tablo5[ÜRÜN KODU],Tablo810[[#This Row],[ ÜRÜN KODU]],Tablo5[TOPLAM BASKI ADEDİ])</f>
        <v>0</v>
      </c>
      <c r="E158" s="117"/>
      <c r="F158" s="117">
        <f>(D158-C158)+E158</f>
        <v>0</v>
      </c>
      <c r="G158" s="117">
        <f>SUMIFS(SevkAdetleri!$D:$D,SevkAdetleri!$A:$A,A158,SevkAdetleri!$E:$E,"OCAK")</f>
        <v>0</v>
      </c>
      <c r="H158" s="117">
        <f>SUMIFS(SevkAdetleri!$D:$D,SevkAdetleri!$A:$A,A158,SevkAdetleri!$E:$E,"ŞUBAT")</f>
        <v>0</v>
      </c>
      <c r="I158" s="117">
        <f>SUMIFS(SevkAdetleri!$D:$D,SevkAdetleri!$A:$A,A158,SevkAdetleri!$E:$E,"MART")</f>
        <v>0</v>
      </c>
      <c r="J158" s="117">
        <f>SUMIFS(SevkAdetleri!$D:$D,SevkAdetleri!$A:$A,A158,SevkAdetleri!$E:$E,"NİSAN")</f>
        <v>0</v>
      </c>
      <c r="K158" s="117">
        <f>SUMIFS(SevkAdetleri!$D:$D,SevkAdetleri!$A:$A,A158,SevkAdetleri!$E:$E,"MAYIS")</f>
        <v>0</v>
      </c>
      <c r="L158" s="117">
        <f>SUMIFS(SevkAdetleri!$D:$D,SevkAdetleri!$A:$A,A158,SevkAdetleri!$E:$E,"HAZIRAN")</f>
        <v>0</v>
      </c>
      <c r="M158" s="117">
        <f>SUMIFS(SevkAdetleri!$D:$D,SevkAdetleri!$A:$A,A158,SevkAdetleri!$E:$E,"TEMMUZ")</f>
        <v>0</v>
      </c>
      <c r="N158" s="117">
        <f>SUMIFS(SevkAdetleri!$D:$D,SevkAdetleri!$A:$A,A158,SevkAdetleri!$E:$E,"AĞUSTOS")</f>
        <v>0</v>
      </c>
      <c r="O158" s="117">
        <f>SUMIFS(SevkAdetleri!$D:$D,SevkAdetleri!$A:$A,A158,SevkAdetleri!$E:$E,"EYLÜL")</f>
        <v>0</v>
      </c>
      <c r="P158" s="117">
        <f>SUMIFS(SevkAdetleri!$D:$D,SevkAdetleri!$A:$A,A158,SevkAdetleri!$E:$E,"EKİM")</f>
        <v>0</v>
      </c>
      <c r="Q158" s="117">
        <f>SUMIFS(SevkAdetleri!$D:$D,SevkAdetleri!$A:$A,A158,SevkAdetleri!$E:$E,"KASIM")</f>
        <v>0</v>
      </c>
      <c r="R158" s="117">
        <f>SUMIFS(SevkAdetleri!$D:$D,SevkAdetleri!$A:$A,A158,SevkAdetleri!$E:$E,"ARALIK")</f>
        <v>0</v>
      </c>
    </row>
    <row r="159" spans="1:18">
      <c r="A159" s="75" t="str">
        <f>Tablo1769[[#This Row],[YM KODU]]</f>
        <v>YM-084-L</v>
      </c>
      <c r="B159" s="118" t="str">
        <f>VLOOKUP(Tablo810[[#This Row],[ ÜRÜN KODU]],Tablo1769[#All],2,0)</f>
        <v>SULUK 30ml KAPAK</v>
      </c>
      <c r="C159" s="117">
        <f>SUMIF(Tablo8[Sütun1],Tablo810[[#This Row],[ ÜRÜN KODU]],Tablo8[SEVK ADEDİ])-Tablo810[[#This Row],[GERİ İADE ÜRÜN]]</f>
        <v>0</v>
      </c>
      <c r="D159" s="117">
        <f>SUMIF(Tablo5[ÜRÜN KODU],Tablo810[[#This Row],[ ÜRÜN KODU]],Tablo5[TOPLAM BASKI ADEDİ])</f>
        <v>0</v>
      </c>
      <c r="E159" s="117"/>
      <c r="F159" s="117">
        <f>(D159-C159)+E159</f>
        <v>0</v>
      </c>
      <c r="G159" s="117">
        <f>SUMIFS(SevkAdetleri!$D:$D,SevkAdetleri!$A:$A,A159,SevkAdetleri!$E:$E,"OCAK")</f>
        <v>0</v>
      </c>
      <c r="H159" s="117">
        <f>SUMIFS(SevkAdetleri!$D:$D,SevkAdetleri!$A:$A,A159,SevkAdetleri!$E:$E,"ŞUBAT")</f>
        <v>0</v>
      </c>
      <c r="I159" s="117">
        <f>SUMIFS(SevkAdetleri!$D:$D,SevkAdetleri!$A:$A,A159,SevkAdetleri!$E:$E,"MART")</f>
        <v>0</v>
      </c>
      <c r="J159" s="117">
        <f>SUMIFS(SevkAdetleri!$D:$D,SevkAdetleri!$A:$A,A159,SevkAdetleri!$E:$E,"NİSAN")</f>
        <v>0</v>
      </c>
      <c r="K159" s="117">
        <f>SUMIFS(SevkAdetleri!$D:$D,SevkAdetleri!$A:$A,A159,SevkAdetleri!$E:$E,"MAYIS")</f>
        <v>0</v>
      </c>
      <c r="L159" s="117">
        <f>SUMIFS(SevkAdetleri!$D:$D,SevkAdetleri!$A:$A,A159,SevkAdetleri!$E:$E,"HAZIRAN")</f>
        <v>0</v>
      </c>
      <c r="M159" s="117">
        <f>SUMIFS(SevkAdetleri!$D:$D,SevkAdetleri!$A:$A,A159,SevkAdetleri!$E:$E,"TEMMUZ")</f>
        <v>0</v>
      </c>
      <c r="N159" s="117">
        <f>SUMIFS(SevkAdetleri!$D:$D,SevkAdetleri!$A:$A,A159,SevkAdetleri!$E:$E,"AĞUSTOS")</f>
        <v>0</v>
      </c>
      <c r="O159" s="117">
        <f>SUMIFS(SevkAdetleri!$D:$D,SevkAdetleri!$A:$A,A159,SevkAdetleri!$E:$E,"EYLÜL")</f>
        <v>0</v>
      </c>
      <c r="P159" s="117">
        <f>SUMIFS(SevkAdetleri!$D:$D,SevkAdetleri!$A:$A,A159,SevkAdetleri!$E:$E,"EKİM")</f>
        <v>0</v>
      </c>
      <c r="Q159" s="117">
        <f>SUMIFS(SevkAdetleri!$D:$D,SevkAdetleri!$A:$A,A159,SevkAdetleri!$E:$E,"KASIM")</f>
        <v>0</v>
      </c>
      <c r="R159" s="117">
        <f>SUMIFS(SevkAdetleri!$D:$D,SevkAdetleri!$A:$A,A159,SevkAdetleri!$E:$E,"ARALIK")</f>
        <v>0</v>
      </c>
    </row>
    <row r="160" spans="1:18">
      <c r="A160" s="75" t="str">
        <f>Tablo1769[[#This Row],[YM KODU]]</f>
        <v>YM-084-S</v>
      </c>
      <c r="B160" s="118" t="str">
        <f>VLOOKUP(Tablo810[[#This Row],[ ÜRÜN KODU]],Tablo1769[#All],2,0)</f>
        <v>SULUK 30ml KAPAK</v>
      </c>
      <c r="C160" s="117">
        <f>SUMIF(Tablo8[Sütun1],Tablo810[[#This Row],[ ÜRÜN KODU]],Tablo8[SEVK ADEDİ])-Tablo810[[#This Row],[GERİ İADE ÜRÜN]]</f>
        <v>0</v>
      </c>
      <c r="D160" s="117">
        <f>SUMIF(Tablo5[ÜRÜN KODU],Tablo810[[#This Row],[ ÜRÜN KODU]],Tablo5[TOPLAM BASKI ADEDİ])</f>
        <v>0</v>
      </c>
      <c r="E160" s="117"/>
      <c r="F160" s="117">
        <f>(D160-C160)+E160</f>
        <v>0</v>
      </c>
      <c r="G160" s="117">
        <f>SUMIFS(SevkAdetleri!$D:$D,SevkAdetleri!$A:$A,A160,SevkAdetleri!$E:$E,"OCAK")</f>
        <v>0</v>
      </c>
      <c r="H160" s="117">
        <f>SUMIFS(SevkAdetleri!$D:$D,SevkAdetleri!$A:$A,A160,SevkAdetleri!$E:$E,"ŞUBAT")</f>
        <v>0</v>
      </c>
      <c r="I160" s="117">
        <f>SUMIFS(SevkAdetleri!$D:$D,SevkAdetleri!$A:$A,A160,SevkAdetleri!$E:$E,"MART")</f>
        <v>0</v>
      </c>
      <c r="J160" s="117">
        <f>SUMIFS(SevkAdetleri!$D:$D,SevkAdetleri!$A:$A,A160,SevkAdetleri!$E:$E,"NİSAN")</f>
        <v>0</v>
      </c>
      <c r="K160" s="117">
        <f>SUMIFS(SevkAdetleri!$D:$D,SevkAdetleri!$A:$A,A160,SevkAdetleri!$E:$E,"MAYIS")</f>
        <v>0</v>
      </c>
      <c r="L160" s="117">
        <f>SUMIFS(SevkAdetleri!$D:$D,SevkAdetleri!$A:$A,A160,SevkAdetleri!$E:$E,"HAZIRAN")</f>
        <v>0</v>
      </c>
      <c r="M160" s="117">
        <f>SUMIFS(SevkAdetleri!$D:$D,SevkAdetleri!$A:$A,A160,SevkAdetleri!$E:$E,"TEMMUZ")</f>
        <v>0</v>
      </c>
      <c r="N160" s="117">
        <f>SUMIFS(SevkAdetleri!$D:$D,SevkAdetleri!$A:$A,A160,SevkAdetleri!$E:$E,"AĞUSTOS")</f>
        <v>0</v>
      </c>
      <c r="O160" s="117">
        <f>SUMIFS(SevkAdetleri!$D:$D,SevkAdetleri!$A:$A,A160,SevkAdetleri!$E:$E,"EYLÜL")</f>
        <v>0</v>
      </c>
      <c r="P160" s="117">
        <f>SUMIFS(SevkAdetleri!$D:$D,SevkAdetleri!$A:$A,A160,SevkAdetleri!$E:$E,"EKİM")</f>
        <v>0</v>
      </c>
      <c r="Q160" s="117">
        <f>SUMIFS(SevkAdetleri!$D:$D,SevkAdetleri!$A:$A,A160,SevkAdetleri!$E:$E,"KASIM")</f>
        <v>0</v>
      </c>
      <c r="R160" s="117">
        <f>SUMIFS(SevkAdetleri!$D:$D,SevkAdetleri!$A:$A,A160,SevkAdetleri!$E:$E,"ARALIK")</f>
        <v>0</v>
      </c>
    </row>
    <row r="161" spans="1:18">
      <c r="A161" s="75">
        <f>Tablo1769[[#This Row],[YM KODU]]</f>
        <v>0</v>
      </c>
      <c r="B161" s="118" t="e">
        <f>VLOOKUP(Tablo810[[#This Row],[ ÜRÜN KODU]],Tablo1769[#All],2,0)</f>
        <v>#N/A</v>
      </c>
      <c r="C161" s="117">
        <f>SUMIF(Tablo8[Sütun1],Tablo810[[#This Row],[ ÜRÜN KODU]],Tablo8[SEVK ADEDİ])-Tablo810[[#This Row],[GERİ İADE ÜRÜN]]</f>
        <v>0</v>
      </c>
      <c r="D161" s="117">
        <f>SUMIF(Tablo5[ÜRÜN KODU],Tablo810[[#This Row],[ ÜRÜN KODU]],Tablo5[TOPLAM BASKI ADEDİ])</f>
        <v>0</v>
      </c>
      <c r="E161" s="117"/>
      <c r="F161" s="117">
        <f>(D161-C161)+E161</f>
        <v>0</v>
      </c>
      <c r="G161" s="117">
        <f>SUMIFS(SevkAdetleri!$D:$D,SevkAdetleri!$A:$A,A161,SevkAdetleri!$E:$E,"OCAK")</f>
        <v>0</v>
      </c>
      <c r="H161" s="117">
        <f>SUMIFS(SevkAdetleri!$D:$D,SevkAdetleri!$A:$A,A161,SevkAdetleri!$E:$E,"ŞUBAT")</f>
        <v>0</v>
      </c>
      <c r="I161" s="117">
        <f>SUMIFS(SevkAdetleri!$D:$D,SevkAdetleri!$A:$A,A161,SevkAdetleri!$E:$E,"MART")</f>
        <v>0</v>
      </c>
      <c r="J161" s="117">
        <f>SUMIFS(SevkAdetleri!$D:$D,SevkAdetleri!$A:$A,A161,SevkAdetleri!$E:$E,"NİSAN")</f>
        <v>0</v>
      </c>
      <c r="K161" s="117">
        <f>SUMIFS(SevkAdetleri!$D:$D,SevkAdetleri!$A:$A,A161,SevkAdetleri!$E:$E,"MAYIS")</f>
        <v>0</v>
      </c>
      <c r="L161" s="117">
        <f>SUMIFS(SevkAdetleri!$D:$D,SevkAdetleri!$A:$A,A161,SevkAdetleri!$E:$E,"HAZIRAN")</f>
        <v>0</v>
      </c>
      <c r="M161" s="117">
        <f>SUMIFS(SevkAdetleri!$D:$D,SevkAdetleri!$A:$A,A161,SevkAdetleri!$E:$E,"TEMMUZ")</f>
        <v>0</v>
      </c>
      <c r="N161" s="117">
        <f>SUMIFS(SevkAdetleri!$D:$D,SevkAdetleri!$A:$A,A161,SevkAdetleri!$E:$E,"AĞUSTOS")</f>
        <v>0</v>
      </c>
      <c r="O161" s="117">
        <f>SUMIFS(SevkAdetleri!$D:$D,SevkAdetleri!$A:$A,A161,SevkAdetleri!$E:$E,"EYLÜL")</f>
        <v>0</v>
      </c>
      <c r="P161" s="117">
        <f>SUMIFS(SevkAdetleri!$D:$D,SevkAdetleri!$A:$A,A161,SevkAdetleri!$E:$E,"EKİM")</f>
        <v>0</v>
      </c>
      <c r="Q161" s="117">
        <f>SUMIFS(SevkAdetleri!$D:$D,SevkAdetleri!$A:$A,A161,SevkAdetleri!$E:$E,"KASIM")</f>
        <v>0</v>
      </c>
      <c r="R161" s="117">
        <f>SUMIFS(SevkAdetleri!$D:$D,SevkAdetleri!$A:$A,A161,SevkAdetleri!$E:$E,"ARALIK")</f>
        <v>0</v>
      </c>
    </row>
    <row r="162" spans="1:18">
      <c r="A162" s="75" t="str">
        <f>Tablo1769[[#This Row],[YM KODU]]</f>
        <v>YM-085</v>
      </c>
      <c r="B162" s="118" t="str">
        <f>VLOOKUP(Tablo810[[#This Row],[ ÜRÜN KODU]],Tablo1769[#All],2,0)</f>
        <v>MAMA TABAĞI KAPAĞI</v>
      </c>
      <c r="C162" s="117">
        <f>SUMIF(Tablo8[Sütun1],Tablo810[[#This Row],[ ÜRÜN KODU]],Tablo8[SEVK ADEDİ])-Tablo810[[#This Row],[GERİ İADE ÜRÜN]]</f>
        <v>0</v>
      </c>
      <c r="D162" s="117">
        <f>SUMIF(Tablo5[ÜRÜN KODU],Tablo810[[#This Row],[ ÜRÜN KODU]],Tablo5[TOPLAM BASKI ADEDİ])</f>
        <v>0</v>
      </c>
      <c r="E162" s="117"/>
      <c r="F162" s="117">
        <f>(D162-C162)+E162</f>
        <v>0</v>
      </c>
      <c r="G162" s="117">
        <f>SUMIFS(SevkAdetleri!$D:$D,SevkAdetleri!$A:$A,A162,SevkAdetleri!$E:$E,"OCAK")</f>
        <v>0</v>
      </c>
      <c r="H162" s="117">
        <f>SUMIFS(SevkAdetleri!$D:$D,SevkAdetleri!$A:$A,A162,SevkAdetleri!$E:$E,"ŞUBAT")</f>
        <v>0</v>
      </c>
      <c r="I162" s="117">
        <f>SUMIFS(SevkAdetleri!$D:$D,SevkAdetleri!$A:$A,A162,SevkAdetleri!$E:$E,"MART")</f>
        <v>0</v>
      </c>
      <c r="J162" s="117">
        <f>SUMIFS(SevkAdetleri!$D:$D,SevkAdetleri!$A:$A,A162,SevkAdetleri!$E:$E,"NİSAN")</f>
        <v>0</v>
      </c>
      <c r="K162" s="117">
        <f>SUMIFS(SevkAdetleri!$D:$D,SevkAdetleri!$A:$A,A162,SevkAdetleri!$E:$E,"MAYIS")</f>
        <v>0</v>
      </c>
      <c r="L162" s="117">
        <f>SUMIFS(SevkAdetleri!$D:$D,SevkAdetleri!$A:$A,A162,SevkAdetleri!$E:$E,"HAZIRAN")</f>
        <v>0</v>
      </c>
      <c r="M162" s="117">
        <f>SUMIFS(SevkAdetleri!$D:$D,SevkAdetleri!$A:$A,A162,SevkAdetleri!$E:$E,"TEMMUZ")</f>
        <v>0</v>
      </c>
      <c r="N162" s="117">
        <f>SUMIFS(SevkAdetleri!$D:$D,SevkAdetleri!$A:$A,A162,SevkAdetleri!$E:$E,"AĞUSTOS")</f>
        <v>0</v>
      </c>
      <c r="O162" s="117">
        <f>SUMIFS(SevkAdetleri!$D:$D,SevkAdetleri!$A:$A,A162,SevkAdetleri!$E:$E,"EYLÜL")</f>
        <v>0</v>
      </c>
      <c r="P162" s="117">
        <f>SUMIFS(SevkAdetleri!$D:$D,SevkAdetleri!$A:$A,A162,SevkAdetleri!$E:$E,"EKİM")</f>
        <v>0</v>
      </c>
      <c r="Q162" s="117">
        <f>SUMIFS(SevkAdetleri!$D:$D,SevkAdetleri!$A:$A,A162,SevkAdetleri!$E:$E,"KASIM")</f>
        <v>0</v>
      </c>
      <c r="R162" s="117">
        <f>SUMIFS(SevkAdetleri!$D:$D,SevkAdetleri!$A:$A,A162,SevkAdetleri!$E:$E,"ARALIK")</f>
        <v>0</v>
      </c>
    </row>
    <row r="163" spans="1:18">
      <c r="A163" s="75">
        <f>Tablo1769[[#This Row],[YM KODU]]</f>
        <v>0</v>
      </c>
      <c r="B163" s="118" t="e">
        <f>VLOOKUP(Tablo810[[#This Row],[ ÜRÜN KODU]],Tablo1769[#All],2,0)</f>
        <v>#N/A</v>
      </c>
      <c r="C163" s="117">
        <f>SUMIF(Tablo8[Sütun1],Tablo810[[#This Row],[ ÜRÜN KODU]],Tablo8[SEVK ADEDİ])-Tablo810[[#This Row],[GERİ İADE ÜRÜN]]</f>
        <v>0</v>
      </c>
      <c r="D163" s="117">
        <f>SUMIF(Tablo5[ÜRÜN KODU],Tablo810[[#This Row],[ ÜRÜN KODU]],Tablo5[TOPLAM BASKI ADEDİ])</f>
        <v>0</v>
      </c>
      <c r="E163" s="117"/>
      <c r="F163" s="117">
        <f>(D163-C163)+E163</f>
        <v>0</v>
      </c>
      <c r="G163" s="117">
        <f>SUMIFS(SevkAdetleri!$D:$D,SevkAdetleri!$A:$A,A163,SevkAdetleri!$E:$E,"OCAK")</f>
        <v>0</v>
      </c>
      <c r="H163" s="117">
        <f>SUMIFS(SevkAdetleri!$D:$D,SevkAdetleri!$A:$A,A163,SevkAdetleri!$E:$E,"ŞUBAT")</f>
        <v>0</v>
      </c>
      <c r="I163" s="117">
        <f>SUMIFS(SevkAdetleri!$D:$D,SevkAdetleri!$A:$A,A163,SevkAdetleri!$E:$E,"MART")</f>
        <v>0</v>
      </c>
      <c r="J163" s="117">
        <f>SUMIFS(SevkAdetleri!$D:$D,SevkAdetleri!$A:$A,A163,SevkAdetleri!$E:$E,"NİSAN")</f>
        <v>0</v>
      </c>
      <c r="K163" s="117">
        <f>SUMIFS(SevkAdetleri!$D:$D,SevkAdetleri!$A:$A,A163,SevkAdetleri!$E:$E,"MAYIS")</f>
        <v>0</v>
      </c>
      <c r="L163" s="117">
        <f>SUMIFS(SevkAdetleri!$D:$D,SevkAdetleri!$A:$A,A163,SevkAdetleri!$E:$E,"HAZIRAN")</f>
        <v>0</v>
      </c>
      <c r="M163" s="117">
        <f>SUMIFS(SevkAdetleri!$D:$D,SevkAdetleri!$A:$A,A163,SevkAdetleri!$E:$E,"TEMMUZ")</f>
        <v>0</v>
      </c>
      <c r="N163" s="117">
        <f>SUMIFS(SevkAdetleri!$D:$D,SevkAdetleri!$A:$A,A163,SevkAdetleri!$E:$E,"AĞUSTOS")</f>
        <v>0</v>
      </c>
      <c r="O163" s="117">
        <f>SUMIFS(SevkAdetleri!$D:$D,SevkAdetleri!$A:$A,A163,SevkAdetleri!$E:$E,"EYLÜL")</f>
        <v>0</v>
      </c>
      <c r="P163" s="117">
        <f>SUMIFS(SevkAdetleri!$D:$D,SevkAdetleri!$A:$A,A163,SevkAdetleri!$E:$E,"EKİM")</f>
        <v>0</v>
      </c>
      <c r="Q163" s="117">
        <f>SUMIFS(SevkAdetleri!$D:$D,SevkAdetleri!$A:$A,A163,SevkAdetleri!$E:$E,"KASIM")</f>
        <v>0</v>
      </c>
      <c r="R163" s="117">
        <f>SUMIFS(SevkAdetleri!$D:$D,SevkAdetleri!$A:$A,A163,SevkAdetleri!$E:$E,"ARALIK")</f>
        <v>0</v>
      </c>
    </row>
    <row r="164" spans="1:18">
      <c r="A164" s="75" t="str">
        <f>Tablo1769[[#This Row],[YM KODU]]</f>
        <v>YM-086</v>
      </c>
      <c r="B164" s="118" t="str">
        <f>VLOOKUP(Tablo810[[#This Row],[ ÜRÜN KODU]],Tablo1769[#All],2,0)</f>
        <v>EMZİK KAPAĞI</v>
      </c>
      <c r="C164" s="117">
        <f>SUMIF(Tablo8[Sütun1],Tablo810[[#This Row],[ ÜRÜN KODU]],Tablo8[SEVK ADEDİ])-Tablo810[[#This Row],[GERİ İADE ÜRÜN]]</f>
        <v>0</v>
      </c>
      <c r="D164" s="117">
        <f>SUMIF(Tablo5[ÜRÜN KODU],Tablo810[[#This Row],[ ÜRÜN KODU]],Tablo5[TOPLAM BASKI ADEDİ])</f>
        <v>0</v>
      </c>
      <c r="E164" s="117"/>
      <c r="F164" s="117">
        <f>(D164-C164)+E164</f>
        <v>0</v>
      </c>
      <c r="G164" s="117">
        <f>SUMIFS(SevkAdetleri!$D:$D,SevkAdetleri!$A:$A,A164,SevkAdetleri!$E:$E,"OCAK")</f>
        <v>0</v>
      </c>
      <c r="H164" s="117">
        <f>SUMIFS(SevkAdetleri!$D:$D,SevkAdetleri!$A:$A,A164,SevkAdetleri!$E:$E,"ŞUBAT")</f>
        <v>0</v>
      </c>
      <c r="I164" s="117">
        <f>SUMIFS(SevkAdetleri!$D:$D,SevkAdetleri!$A:$A,A164,SevkAdetleri!$E:$E,"MART")</f>
        <v>0</v>
      </c>
      <c r="J164" s="117">
        <f>SUMIFS(SevkAdetleri!$D:$D,SevkAdetleri!$A:$A,A164,SevkAdetleri!$E:$E,"NİSAN")</f>
        <v>0</v>
      </c>
      <c r="K164" s="117">
        <f>SUMIFS(SevkAdetleri!$D:$D,SevkAdetleri!$A:$A,A164,SevkAdetleri!$E:$E,"MAYIS")</f>
        <v>0</v>
      </c>
      <c r="L164" s="117">
        <f>SUMIFS(SevkAdetleri!$D:$D,SevkAdetleri!$A:$A,A164,SevkAdetleri!$E:$E,"HAZIRAN")</f>
        <v>0</v>
      </c>
      <c r="M164" s="117">
        <f>SUMIFS(SevkAdetleri!$D:$D,SevkAdetleri!$A:$A,A164,SevkAdetleri!$E:$E,"TEMMUZ")</f>
        <v>0</v>
      </c>
      <c r="N164" s="117">
        <f>SUMIFS(SevkAdetleri!$D:$D,SevkAdetleri!$A:$A,A164,SevkAdetleri!$E:$E,"AĞUSTOS")</f>
        <v>0</v>
      </c>
      <c r="O164" s="117">
        <f>SUMIFS(SevkAdetleri!$D:$D,SevkAdetleri!$A:$A,A164,SevkAdetleri!$E:$E,"EYLÜL")</f>
        <v>0</v>
      </c>
      <c r="P164" s="117">
        <f>SUMIFS(SevkAdetleri!$D:$D,SevkAdetleri!$A:$A,A164,SevkAdetleri!$E:$E,"EKİM")</f>
        <v>0</v>
      </c>
      <c r="Q164" s="117">
        <f>SUMIFS(SevkAdetleri!$D:$D,SevkAdetleri!$A:$A,A164,SevkAdetleri!$E:$E,"KASIM")</f>
        <v>0</v>
      </c>
      <c r="R164" s="117">
        <f>SUMIFS(SevkAdetleri!$D:$D,SevkAdetleri!$A:$A,A164,SevkAdetleri!$E:$E,"ARALIK")</f>
        <v>0</v>
      </c>
    </row>
    <row r="165" spans="1:18">
      <c r="A165" s="75">
        <f>Tablo1769[[#This Row],[YM KODU]]</f>
        <v>0</v>
      </c>
      <c r="B165" s="118" t="e">
        <f>VLOOKUP(Tablo810[[#This Row],[ ÜRÜN KODU]],Tablo1769[#All],2,0)</f>
        <v>#N/A</v>
      </c>
      <c r="C165" s="117">
        <f>SUMIF(Tablo8[Sütun1],Tablo810[[#This Row],[ ÜRÜN KODU]],Tablo8[SEVK ADEDİ])-Tablo810[[#This Row],[GERİ İADE ÜRÜN]]</f>
        <v>0</v>
      </c>
      <c r="D165" s="117">
        <f>SUMIF(Tablo5[ÜRÜN KODU],Tablo810[[#This Row],[ ÜRÜN KODU]],Tablo5[TOPLAM BASKI ADEDİ])</f>
        <v>0</v>
      </c>
      <c r="E165" s="117"/>
      <c r="F165" s="117">
        <f>(D165-C165)+E165</f>
        <v>0</v>
      </c>
      <c r="G165" s="117">
        <f>SUMIFS(SevkAdetleri!$D:$D,SevkAdetleri!$A:$A,A165,SevkAdetleri!$E:$E,"OCAK")</f>
        <v>0</v>
      </c>
      <c r="H165" s="117">
        <f>SUMIFS(SevkAdetleri!$D:$D,SevkAdetleri!$A:$A,A165,SevkAdetleri!$E:$E,"ŞUBAT")</f>
        <v>0</v>
      </c>
      <c r="I165" s="117">
        <f>SUMIFS(SevkAdetleri!$D:$D,SevkAdetleri!$A:$A,A165,SevkAdetleri!$E:$E,"MART")</f>
        <v>0</v>
      </c>
      <c r="J165" s="117">
        <f>SUMIFS(SevkAdetleri!$D:$D,SevkAdetleri!$A:$A,A165,SevkAdetleri!$E:$E,"NİSAN")</f>
        <v>0</v>
      </c>
      <c r="K165" s="117">
        <f>SUMIFS(SevkAdetleri!$D:$D,SevkAdetleri!$A:$A,A165,SevkAdetleri!$E:$E,"MAYIS")</f>
        <v>0</v>
      </c>
      <c r="L165" s="117">
        <f>SUMIFS(SevkAdetleri!$D:$D,SevkAdetleri!$A:$A,A165,SevkAdetleri!$E:$E,"HAZIRAN")</f>
        <v>0</v>
      </c>
      <c r="M165" s="117">
        <f>SUMIFS(SevkAdetleri!$D:$D,SevkAdetleri!$A:$A,A165,SevkAdetleri!$E:$E,"TEMMUZ")</f>
        <v>0</v>
      </c>
      <c r="N165" s="117">
        <f>SUMIFS(SevkAdetleri!$D:$D,SevkAdetleri!$A:$A,A165,SevkAdetleri!$E:$E,"AĞUSTOS")</f>
        <v>0</v>
      </c>
      <c r="O165" s="117">
        <f>SUMIFS(SevkAdetleri!$D:$D,SevkAdetleri!$A:$A,A165,SevkAdetleri!$E:$E,"EYLÜL")</f>
        <v>0</v>
      </c>
      <c r="P165" s="117">
        <f>SUMIFS(SevkAdetleri!$D:$D,SevkAdetleri!$A:$A,A165,SevkAdetleri!$E:$E,"EKİM")</f>
        <v>0</v>
      </c>
      <c r="Q165" s="117">
        <f>SUMIFS(SevkAdetleri!$D:$D,SevkAdetleri!$A:$A,A165,SevkAdetleri!$E:$E,"KASIM")</f>
        <v>0</v>
      </c>
      <c r="R165" s="117">
        <f>SUMIFS(SevkAdetleri!$D:$D,SevkAdetleri!$A:$A,A165,SevkAdetleri!$E:$E,"ARALIK")</f>
        <v>0</v>
      </c>
    </row>
    <row r="166" spans="1:18">
      <c r="A166" s="75" t="str">
        <f>Tablo1769[[#This Row],[YM KODU]]</f>
        <v>YM-102</v>
      </c>
      <c r="B166" s="118" t="str">
        <f>VLOOKUP(Tablo810[[#This Row],[ ÜRÜN KODU]],Tablo1769[#All],2,0)</f>
        <v>125 ml BARDAK SULUK</v>
      </c>
      <c r="C166" s="117">
        <f>SUMIF(Tablo8[Sütun1],Tablo810[[#This Row],[ ÜRÜN KODU]],Tablo8[SEVK ADEDİ])-Tablo810[[#This Row],[GERİ İADE ÜRÜN]]</f>
        <v>0</v>
      </c>
      <c r="D166" s="117">
        <f>SUMIF(Tablo5[ÜRÜN KODU],Tablo810[[#This Row],[ ÜRÜN KODU]],Tablo5[TOPLAM BASKI ADEDİ])</f>
        <v>0</v>
      </c>
      <c r="E166" s="117"/>
      <c r="F166" s="117">
        <f>(D166-C166)+E166</f>
        <v>0</v>
      </c>
      <c r="G166" s="117">
        <f>SUMIFS(SevkAdetleri!$D:$D,SevkAdetleri!$A:$A,A166,SevkAdetleri!$E:$E,"OCAK")</f>
        <v>0</v>
      </c>
      <c r="H166" s="117">
        <f>SUMIFS(SevkAdetleri!$D:$D,SevkAdetleri!$A:$A,A166,SevkAdetleri!$E:$E,"ŞUBAT")</f>
        <v>0</v>
      </c>
      <c r="I166" s="117">
        <f>SUMIFS(SevkAdetleri!$D:$D,SevkAdetleri!$A:$A,A166,SevkAdetleri!$E:$E,"MART")</f>
        <v>0</v>
      </c>
      <c r="J166" s="117">
        <f>SUMIFS(SevkAdetleri!$D:$D,SevkAdetleri!$A:$A,A166,SevkAdetleri!$E:$E,"NİSAN")</f>
        <v>0</v>
      </c>
      <c r="K166" s="117">
        <f>SUMIFS(SevkAdetleri!$D:$D,SevkAdetleri!$A:$A,A166,SevkAdetleri!$E:$E,"MAYIS")</f>
        <v>0</v>
      </c>
      <c r="L166" s="117">
        <f>SUMIFS(SevkAdetleri!$D:$D,SevkAdetleri!$A:$A,A166,SevkAdetleri!$E:$E,"HAZIRAN")</f>
        <v>0</v>
      </c>
      <c r="M166" s="117">
        <f>SUMIFS(SevkAdetleri!$D:$D,SevkAdetleri!$A:$A,A166,SevkAdetleri!$E:$E,"TEMMUZ")</f>
        <v>0</v>
      </c>
      <c r="N166" s="117">
        <f>SUMIFS(SevkAdetleri!$D:$D,SevkAdetleri!$A:$A,A166,SevkAdetleri!$E:$E,"AĞUSTOS")</f>
        <v>0</v>
      </c>
      <c r="O166" s="117">
        <f>SUMIFS(SevkAdetleri!$D:$D,SevkAdetleri!$A:$A,A166,SevkAdetleri!$E:$E,"EYLÜL")</f>
        <v>0</v>
      </c>
      <c r="P166" s="117">
        <f>SUMIFS(SevkAdetleri!$D:$D,SevkAdetleri!$A:$A,A166,SevkAdetleri!$E:$E,"EKİM")</f>
        <v>0</v>
      </c>
      <c r="Q166" s="117">
        <f>SUMIFS(SevkAdetleri!$D:$D,SevkAdetleri!$A:$A,A166,SevkAdetleri!$E:$E,"KASIM")</f>
        <v>0</v>
      </c>
      <c r="R166" s="117">
        <f>SUMIFS(SevkAdetleri!$D:$D,SevkAdetleri!$A:$A,A166,SevkAdetleri!$E:$E,"ARALIK")</f>
        <v>0</v>
      </c>
    </row>
    <row r="167" spans="1:18">
      <c r="A167" s="75">
        <f>Tablo1769[[#This Row],[YM KODU]]</f>
        <v>0</v>
      </c>
      <c r="B167" s="118" t="e">
        <f>VLOOKUP(Tablo810[[#This Row],[ ÜRÜN KODU]],Tablo1769[#All],2,0)</f>
        <v>#N/A</v>
      </c>
      <c r="C167" s="117">
        <f>SUMIF(Tablo8[Sütun1],Tablo810[[#This Row],[ ÜRÜN KODU]],Tablo8[SEVK ADEDİ])-Tablo810[[#This Row],[GERİ İADE ÜRÜN]]</f>
        <v>0</v>
      </c>
      <c r="D167" s="117">
        <f>SUMIF(Tablo5[ÜRÜN KODU],Tablo810[[#This Row],[ ÜRÜN KODU]],Tablo5[TOPLAM BASKI ADEDİ])</f>
        <v>0</v>
      </c>
      <c r="E167" s="117"/>
      <c r="F167" s="117">
        <f>(D167-C167)+E167</f>
        <v>0</v>
      </c>
      <c r="G167" s="117">
        <f>SUMIFS(SevkAdetleri!$D:$D,SevkAdetleri!$A:$A,A167,SevkAdetleri!$E:$E,"OCAK")</f>
        <v>0</v>
      </c>
      <c r="H167" s="117">
        <f>SUMIFS(SevkAdetleri!$D:$D,SevkAdetleri!$A:$A,A167,SevkAdetleri!$E:$E,"ŞUBAT")</f>
        <v>0</v>
      </c>
      <c r="I167" s="117">
        <f>SUMIFS(SevkAdetleri!$D:$D,SevkAdetleri!$A:$A,A167,SevkAdetleri!$E:$E,"MART")</f>
        <v>0</v>
      </c>
      <c r="J167" s="117">
        <f>SUMIFS(SevkAdetleri!$D:$D,SevkAdetleri!$A:$A,A167,SevkAdetleri!$E:$E,"NİSAN")</f>
        <v>0</v>
      </c>
      <c r="K167" s="117">
        <f>SUMIFS(SevkAdetleri!$D:$D,SevkAdetleri!$A:$A,A167,SevkAdetleri!$E:$E,"MAYIS")</f>
        <v>0</v>
      </c>
      <c r="L167" s="117">
        <f>SUMIFS(SevkAdetleri!$D:$D,SevkAdetleri!$A:$A,A167,SevkAdetleri!$E:$E,"HAZIRAN")</f>
        <v>0</v>
      </c>
      <c r="M167" s="117">
        <f>SUMIFS(SevkAdetleri!$D:$D,SevkAdetleri!$A:$A,A167,SevkAdetleri!$E:$E,"TEMMUZ")</f>
        <v>0</v>
      </c>
      <c r="N167" s="117">
        <f>SUMIFS(SevkAdetleri!$D:$D,SevkAdetleri!$A:$A,A167,SevkAdetleri!$E:$E,"AĞUSTOS")</f>
        <v>0</v>
      </c>
      <c r="O167" s="117">
        <f>SUMIFS(SevkAdetleri!$D:$D,SevkAdetleri!$A:$A,A167,SevkAdetleri!$E:$E,"EYLÜL")</f>
        <v>0</v>
      </c>
      <c r="P167" s="117">
        <f>SUMIFS(SevkAdetleri!$D:$D,SevkAdetleri!$A:$A,A167,SevkAdetleri!$E:$E,"EKİM")</f>
        <v>0</v>
      </c>
      <c r="Q167" s="117">
        <f>SUMIFS(SevkAdetleri!$D:$D,SevkAdetleri!$A:$A,A167,SevkAdetleri!$E:$E,"KASIM")</f>
        <v>0</v>
      </c>
      <c r="R167" s="117">
        <f>SUMIFS(SevkAdetleri!$D:$D,SevkAdetleri!$A:$A,A167,SevkAdetleri!$E:$E,"ARALIK")</f>
        <v>0</v>
      </c>
    </row>
    <row r="168" spans="1:18">
      <c r="A168" s="75" t="str">
        <f>Tablo1769[[#This Row],[YM KODU]]</f>
        <v>YM-103</v>
      </c>
      <c r="B168" s="118" t="str">
        <f>VLOOKUP(Tablo810[[#This Row],[ ÜRÜN KODU]],Tablo1769[#All],2,0)</f>
        <v>60 ml BARDAK SULUK</v>
      </c>
      <c r="C168" s="117">
        <f>SUMIF(Tablo8[Sütun1],Tablo810[[#This Row],[ ÜRÜN KODU]],Tablo8[SEVK ADEDİ])-Tablo810[[#This Row],[GERİ İADE ÜRÜN]]</f>
        <v>0</v>
      </c>
      <c r="D168" s="117">
        <f>SUMIF(Tablo5[ÜRÜN KODU],Tablo810[[#This Row],[ ÜRÜN KODU]],Tablo5[TOPLAM BASKI ADEDİ])</f>
        <v>0</v>
      </c>
      <c r="E168" s="117"/>
      <c r="F168" s="117">
        <f>(D168-C168)+E168</f>
        <v>0</v>
      </c>
      <c r="G168" s="118">
        <f>SUMIFS(SevkAdetleri!$D:$D,SevkAdetleri!$A:$A,A168,SevkAdetleri!$E:$E,"OCAK")</f>
        <v>0</v>
      </c>
      <c r="H168" s="117">
        <f>SUMIFS(SevkAdetleri!$D:$D,SevkAdetleri!$A:$A,A168,SevkAdetleri!$E:$E,"ŞUBAT")</f>
        <v>0</v>
      </c>
      <c r="I168" s="117">
        <f>SUMIFS(SevkAdetleri!$D:$D,SevkAdetleri!$A:$A,A168,SevkAdetleri!$E:$E,"MART")</f>
        <v>0</v>
      </c>
      <c r="J168" s="117">
        <f>SUMIFS(SevkAdetleri!$D:$D,SevkAdetleri!$A:$A,A168,SevkAdetleri!$E:$E,"NİSAN")</f>
        <v>0</v>
      </c>
      <c r="K168" s="117">
        <f>SUMIFS(SevkAdetleri!$D:$D,SevkAdetleri!$A:$A,A168,SevkAdetleri!$E:$E,"MAYIS")</f>
        <v>0</v>
      </c>
      <c r="L168" s="117">
        <f>SUMIFS(SevkAdetleri!$D:$D,SevkAdetleri!$A:$A,A168,SevkAdetleri!$E:$E,"HAZIRAN")</f>
        <v>0</v>
      </c>
      <c r="M168" s="117">
        <f>SUMIFS(SevkAdetleri!$D:$D,SevkAdetleri!$A:$A,A168,SevkAdetleri!$E:$E,"TEMMUZ")</f>
        <v>0</v>
      </c>
      <c r="N168" s="117">
        <f>SUMIFS(SevkAdetleri!$D:$D,SevkAdetleri!$A:$A,A168,SevkAdetleri!$E:$E,"AĞUSTOS")</f>
        <v>0</v>
      </c>
      <c r="O168" s="117">
        <f>SUMIFS(SevkAdetleri!$D:$D,SevkAdetleri!$A:$A,A168,SevkAdetleri!$E:$E,"EYLÜL")</f>
        <v>0</v>
      </c>
      <c r="P168" s="117">
        <f>SUMIFS(SevkAdetleri!$D:$D,SevkAdetleri!$A:$A,A168,SevkAdetleri!$E:$E,"EKİM")</f>
        <v>0</v>
      </c>
      <c r="Q168" s="117">
        <f>SUMIFS(SevkAdetleri!$D:$D,SevkAdetleri!$A:$A,A168,SevkAdetleri!$E:$E,"KASIM")</f>
        <v>0</v>
      </c>
      <c r="R168" s="117">
        <f>SUMIFS(SevkAdetleri!$D:$D,SevkAdetleri!$A:$A,A168,SevkAdetleri!$E:$E,"ARALIK")</f>
        <v>0</v>
      </c>
    </row>
    <row r="169" spans="1:18">
      <c r="A169" s="75">
        <f>Tablo1769[[#This Row],[YM KODU]]</f>
        <v>0</v>
      </c>
      <c r="B169" s="118" t="e">
        <f>VLOOKUP(Tablo810[[#This Row],[ ÜRÜN KODU]],Tablo1769[#All],2,0)</f>
        <v>#N/A</v>
      </c>
      <c r="C169" s="117">
        <f>SUMIF(Tablo8[Sütun1],Tablo810[[#This Row],[ ÜRÜN KODU]],Tablo8[SEVK ADEDİ])-Tablo810[[#This Row],[GERİ İADE ÜRÜN]]</f>
        <v>0</v>
      </c>
      <c r="D169" s="117">
        <f>SUMIF(Tablo5[ÜRÜN KODU],Tablo810[[#This Row],[ ÜRÜN KODU]],Tablo5[TOPLAM BASKI ADEDİ])</f>
        <v>0</v>
      </c>
      <c r="E169" s="117"/>
      <c r="F169" s="117">
        <f>(D169-C169)+E169</f>
        <v>0</v>
      </c>
      <c r="G169" s="117">
        <f>SUMIFS(SevkAdetleri!$D:$D,SevkAdetleri!$A:$A,A169,SevkAdetleri!$E:$E,"OCAK")</f>
        <v>0</v>
      </c>
      <c r="H169" s="117">
        <f>SUMIFS(SevkAdetleri!$D:$D,SevkAdetleri!$A:$A,A169,SevkAdetleri!$E:$E,"ŞUBAT")</f>
        <v>0</v>
      </c>
      <c r="I169" s="117">
        <f>SUMIFS(SevkAdetleri!$D:$D,SevkAdetleri!$A:$A,A169,SevkAdetleri!$E:$E,"MART")</f>
        <v>0</v>
      </c>
      <c r="J169" s="117">
        <f>SUMIFS(SevkAdetleri!$D:$D,SevkAdetleri!$A:$A,A169,SevkAdetleri!$E:$E,"NİSAN")</f>
        <v>0</v>
      </c>
      <c r="K169" s="117">
        <f>SUMIFS(SevkAdetleri!$D:$D,SevkAdetleri!$A:$A,A169,SevkAdetleri!$E:$E,"MAYIS")</f>
        <v>0</v>
      </c>
      <c r="L169" s="117">
        <f>SUMIFS(SevkAdetleri!$D:$D,SevkAdetleri!$A:$A,A169,SevkAdetleri!$E:$E,"HAZIRAN")</f>
        <v>0</v>
      </c>
      <c r="M169" s="117">
        <f>SUMIFS(SevkAdetleri!$D:$D,SevkAdetleri!$A:$A,A169,SevkAdetleri!$E:$E,"TEMMUZ")</f>
        <v>0</v>
      </c>
      <c r="N169" s="117">
        <f>SUMIFS(SevkAdetleri!$D:$D,SevkAdetleri!$A:$A,A169,SevkAdetleri!$E:$E,"AĞUSTOS")</f>
        <v>0</v>
      </c>
      <c r="O169" s="117">
        <f>SUMIFS(SevkAdetleri!$D:$D,SevkAdetleri!$A:$A,A169,SevkAdetleri!$E:$E,"EYLÜL")</f>
        <v>0</v>
      </c>
      <c r="P169" s="117">
        <f>SUMIFS(SevkAdetleri!$D:$D,SevkAdetleri!$A:$A,A169,SevkAdetleri!$E:$E,"EKİM")</f>
        <v>0</v>
      </c>
      <c r="Q169" s="117">
        <f>SUMIFS(SevkAdetleri!$D:$D,SevkAdetleri!$A:$A,A169,SevkAdetleri!$E:$E,"KASIM")</f>
        <v>0</v>
      </c>
      <c r="R169" s="117">
        <f>SUMIFS(SevkAdetleri!$D:$D,SevkAdetleri!$A:$A,A169,SevkAdetleri!$E:$E,"ARALIK")</f>
        <v>0</v>
      </c>
    </row>
    <row r="170" spans="1:18">
      <c r="A170" s="75" t="str">
        <f>Tablo1769[[#This Row],[YM KODU]]</f>
        <v>YM-110-B</v>
      </c>
      <c r="B170" s="118" t="str">
        <f>VLOOKUP(Tablo810[[#This Row],[ ÜRÜN KODU]],Tablo1769[#All],2,0)</f>
        <v>KULPLU BİBERON VİDA</v>
      </c>
      <c r="C170" s="117">
        <f>SUMIF(Tablo8[Sütun1],Tablo810[[#This Row],[ ÜRÜN KODU]],Tablo8[SEVK ADEDİ])-Tablo810[[#This Row],[GERİ İADE ÜRÜN]]</f>
        <v>0</v>
      </c>
      <c r="D170" s="117">
        <f>SUMIF(Tablo5[ÜRÜN KODU],Tablo810[[#This Row],[ ÜRÜN KODU]],Tablo5[TOPLAM BASKI ADEDİ])</f>
        <v>0</v>
      </c>
      <c r="E170" s="117"/>
      <c r="F170" s="117">
        <f>(D170-C170)+E170</f>
        <v>0</v>
      </c>
      <c r="G170" s="117">
        <f>SUMIFS(SevkAdetleri!$D:$D,SevkAdetleri!$A:$A,A170,SevkAdetleri!$E:$E,"OCAK")</f>
        <v>0</v>
      </c>
      <c r="H170" s="117">
        <f>SUMIFS(SevkAdetleri!$D:$D,SevkAdetleri!$A:$A,A170,SevkAdetleri!$E:$E,"ŞUBAT")</f>
        <v>0</v>
      </c>
      <c r="I170" s="117">
        <f>SUMIFS(SevkAdetleri!$D:$D,SevkAdetleri!$A:$A,A170,SevkAdetleri!$E:$E,"MART")</f>
        <v>0</v>
      </c>
      <c r="J170" s="117">
        <f>SUMIFS(SevkAdetleri!$D:$D,SevkAdetleri!$A:$A,A170,SevkAdetleri!$E:$E,"NİSAN")</f>
        <v>0</v>
      </c>
      <c r="K170" s="117">
        <f>SUMIFS(SevkAdetleri!$D:$D,SevkAdetleri!$A:$A,A170,SevkAdetleri!$E:$E,"MAYIS")</f>
        <v>0</v>
      </c>
      <c r="L170" s="117">
        <f>SUMIFS(SevkAdetleri!$D:$D,SevkAdetleri!$A:$A,A170,SevkAdetleri!$E:$E,"HAZIRAN")</f>
        <v>0</v>
      </c>
      <c r="M170" s="117">
        <f>SUMIFS(SevkAdetleri!$D:$D,SevkAdetleri!$A:$A,A170,SevkAdetleri!$E:$E,"TEMMUZ")</f>
        <v>0</v>
      </c>
      <c r="N170" s="117">
        <f>SUMIFS(SevkAdetleri!$D:$D,SevkAdetleri!$A:$A,A170,SevkAdetleri!$E:$E,"AĞUSTOS")</f>
        <v>0</v>
      </c>
      <c r="O170" s="117">
        <f>SUMIFS(SevkAdetleri!$D:$D,SevkAdetleri!$A:$A,A170,SevkAdetleri!$E:$E,"EYLÜL")</f>
        <v>0</v>
      </c>
      <c r="P170" s="117">
        <f>SUMIFS(SevkAdetleri!$D:$D,SevkAdetleri!$A:$A,A170,SevkAdetleri!$E:$E,"EKİM")</f>
        <v>0</v>
      </c>
      <c r="Q170" s="117">
        <f>SUMIFS(SevkAdetleri!$D:$D,SevkAdetleri!$A:$A,A170,SevkAdetleri!$E:$E,"KASIM")</f>
        <v>0</v>
      </c>
      <c r="R170" s="117">
        <f>SUMIFS(SevkAdetleri!$D:$D,SevkAdetleri!$A:$A,A170,SevkAdetleri!$E:$E,"ARALIK")</f>
        <v>0</v>
      </c>
    </row>
    <row r="171" spans="1:18">
      <c r="A171" s="75" t="str">
        <f>Tablo1769[[#This Row],[YM KODU]]</f>
        <v>YM-110-K</v>
      </c>
      <c r="B171" s="118" t="str">
        <f>VLOOKUP(Tablo810[[#This Row],[ ÜRÜN KODU]],Tablo1769[#All],2,0)</f>
        <v>KULPLU BİBERON VİDA</v>
      </c>
      <c r="C171" s="117">
        <f>SUMIF(Tablo8[Sütun1],Tablo810[[#This Row],[ ÜRÜN KODU]],Tablo8[SEVK ADEDİ])-Tablo810[[#This Row],[GERİ İADE ÜRÜN]]</f>
        <v>0</v>
      </c>
      <c r="D171" s="117">
        <f>SUMIF(Tablo5[ÜRÜN KODU],Tablo810[[#This Row],[ ÜRÜN KODU]],Tablo5[TOPLAM BASKI ADEDİ])</f>
        <v>0</v>
      </c>
      <c r="E171" s="117"/>
      <c r="F171" s="117">
        <f>(D171-C171)+E171</f>
        <v>0</v>
      </c>
      <c r="G171" s="117">
        <f>SUMIFS(SevkAdetleri!$D:$D,SevkAdetleri!$A:$A,A171,SevkAdetleri!$E:$E,"OCAK")</f>
        <v>0</v>
      </c>
      <c r="H171" s="117">
        <f>SUMIFS(SevkAdetleri!$D:$D,SevkAdetleri!$A:$A,A171,SevkAdetleri!$E:$E,"ŞUBAT")</f>
        <v>0</v>
      </c>
      <c r="I171" s="117">
        <f>SUMIFS(SevkAdetleri!$D:$D,SevkAdetleri!$A:$A,A171,SevkAdetleri!$E:$E,"MART")</f>
        <v>0</v>
      </c>
      <c r="J171" s="117">
        <f>SUMIFS(SevkAdetleri!$D:$D,SevkAdetleri!$A:$A,A171,SevkAdetleri!$E:$E,"NİSAN")</f>
        <v>0</v>
      </c>
      <c r="K171" s="117">
        <f>SUMIFS(SevkAdetleri!$D:$D,SevkAdetleri!$A:$A,A171,SevkAdetleri!$E:$E,"MAYIS")</f>
        <v>0</v>
      </c>
      <c r="L171" s="117">
        <f>SUMIFS(SevkAdetleri!$D:$D,SevkAdetleri!$A:$A,A171,SevkAdetleri!$E:$E,"HAZIRAN")</f>
        <v>0</v>
      </c>
      <c r="M171" s="117">
        <f>SUMIFS(SevkAdetleri!$D:$D,SevkAdetleri!$A:$A,A171,SevkAdetleri!$E:$E,"TEMMUZ")</f>
        <v>0</v>
      </c>
      <c r="N171" s="117">
        <f>SUMIFS(SevkAdetleri!$D:$D,SevkAdetleri!$A:$A,A171,SevkAdetleri!$E:$E,"AĞUSTOS")</f>
        <v>0</v>
      </c>
      <c r="O171" s="117">
        <f>SUMIFS(SevkAdetleri!$D:$D,SevkAdetleri!$A:$A,A171,SevkAdetleri!$E:$E,"EYLÜL")</f>
        <v>0</v>
      </c>
      <c r="P171" s="117">
        <f>SUMIFS(SevkAdetleri!$D:$D,SevkAdetleri!$A:$A,A171,SevkAdetleri!$E:$E,"EKİM")</f>
        <v>0</v>
      </c>
      <c r="Q171" s="117">
        <f>SUMIFS(SevkAdetleri!$D:$D,SevkAdetleri!$A:$A,A171,SevkAdetleri!$E:$E,"KASIM")</f>
        <v>0</v>
      </c>
      <c r="R171" s="117">
        <f>SUMIFS(SevkAdetleri!$D:$D,SevkAdetleri!$A:$A,A171,SevkAdetleri!$E:$E,"ARALIK")</f>
        <v>0</v>
      </c>
    </row>
    <row r="172" spans="1:18">
      <c r="A172" s="75" t="str">
        <f>Tablo1769[[#This Row],[YM KODU]]</f>
        <v>YM-110-M</v>
      </c>
      <c r="B172" s="118" t="str">
        <f>VLOOKUP(Tablo810[[#This Row],[ ÜRÜN KODU]],Tablo1769[#All],2,0)</f>
        <v>KULPLU BİBERON VİDA</v>
      </c>
      <c r="C172" s="117">
        <f>SUMIF(Tablo8[Sütun1],Tablo810[[#This Row],[ ÜRÜN KODU]],Tablo8[SEVK ADEDİ])-Tablo810[[#This Row],[GERİ İADE ÜRÜN]]</f>
        <v>0</v>
      </c>
      <c r="D172" s="117">
        <f>SUMIF(Tablo5[ÜRÜN KODU],Tablo810[[#This Row],[ ÜRÜN KODU]],Tablo5[TOPLAM BASKI ADEDİ])</f>
        <v>0</v>
      </c>
      <c r="E172" s="117"/>
      <c r="F172" s="117">
        <f>(D172-C172)+E172</f>
        <v>0</v>
      </c>
      <c r="G172" s="117">
        <f>SUMIFS(SevkAdetleri!$D:$D,SevkAdetleri!$A:$A,A172,SevkAdetleri!$E:$E,"OCAK")</f>
        <v>0</v>
      </c>
      <c r="H172" s="117">
        <f>SUMIFS(SevkAdetleri!$D:$D,SevkAdetleri!$A:$A,A172,SevkAdetleri!$E:$E,"ŞUBAT")</f>
        <v>0</v>
      </c>
      <c r="I172" s="117">
        <f>SUMIFS(SevkAdetleri!$D:$D,SevkAdetleri!$A:$A,A172,SevkAdetleri!$E:$E,"MART")</f>
        <v>0</v>
      </c>
      <c r="J172" s="117">
        <f>SUMIFS(SevkAdetleri!$D:$D,SevkAdetleri!$A:$A,A172,SevkAdetleri!$E:$E,"NİSAN")</f>
        <v>0</v>
      </c>
      <c r="K172" s="117">
        <f>SUMIFS(SevkAdetleri!$D:$D,SevkAdetleri!$A:$A,A172,SevkAdetleri!$E:$E,"MAYIS")</f>
        <v>0</v>
      </c>
      <c r="L172" s="117">
        <f>SUMIFS(SevkAdetleri!$D:$D,SevkAdetleri!$A:$A,A172,SevkAdetleri!$E:$E,"HAZIRAN")</f>
        <v>0</v>
      </c>
      <c r="M172" s="117">
        <f>SUMIFS(SevkAdetleri!$D:$D,SevkAdetleri!$A:$A,A172,SevkAdetleri!$E:$E,"TEMMUZ")</f>
        <v>0</v>
      </c>
      <c r="N172" s="117">
        <f>SUMIFS(SevkAdetleri!$D:$D,SevkAdetleri!$A:$A,A172,SevkAdetleri!$E:$E,"AĞUSTOS")</f>
        <v>0</v>
      </c>
      <c r="O172" s="117">
        <f>SUMIFS(SevkAdetleri!$D:$D,SevkAdetleri!$A:$A,A172,SevkAdetleri!$E:$E,"EYLÜL")</f>
        <v>0</v>
      </c>
      <c r="P172" s="117">
        <f>SUMIFS(SevkAdetleri!$D:$D,SevkAdetleri!$A:$A,A172,SevkAdetleri!$E:$E,"EKİM")</f>
        <v>0</v>
      </c>
      <c r="Q172" s="117">
        <f>SUMIFS(SevkAdetleri!$D:$D,SevkAdetleri!$A:$A,A172,SevkAdetleri!$E:$E,"KASIM")</f>
        <v>0</v>
      </c>
      <c r="R172" s="117">
        <f>SUMIFS(SevkAdetleri!$D:$D,SevkAdetleri!$A:$A,A172,SevkAdetleri!$E:$E,"ARALIK")</f>
        <v>0</v>
      </c>
    </row>
    <row r="173" spans="1:18">
      <c r="A173" s="75" t="str">
        <f>Tablo1769[[#This Row],[YM KODU]]</f>
        <v>YM-110-P</v>
      </c>
      <c r="B173" s="118" t="str">
        <f>VLOOKUP(Tablo810[[#This Row],[ ÜRÜN KODU]],Tablo1769[#All],2,0)</f>
        <v>KULPLU BİBERON VİDA</v>
      </c>
      <c r="C173" s="117">
        <f>SUMIF(Tablo8[Sütun1],Tablo810[[#This Row],[ ÜRÜN KODU]],Tablo8[SEVK ADEDİ])-Tablo810[[#This Row],[GERİ İADE ÜRÜN]]</f>
        <v>0</v>
      </c>
      <c r="D173" s="117">
        <f>SUMIF(Tablo5[ÜRÜN KODU],Tablo810[[#This Row],[ ÜRÜN KODU]],Tablo5[TOPLAM BASKI ADEDİ])</f>
        <v>0</v>
      </c>
      <c r="E173" s="117"/>
      <c r="F173" s="117">
        <f>(D173-C173)+E173</f>
        <v>0</v>
      </c>
      <c r="G173" s="117">
        <f>SUMIFS(SevkAdetleri!$D:$D,SevkAdetleri!$A:$A,A173,SevkAdetleri!$E:$E,"OCAK")</f>
        <v>0</v>
      </c>
      <c r="H173" s="117">
        <f>SUMIFS(SevkAdetleri!$D:$D,SevkAdetleri!$A:$A,A173,SevkAdetleri!$E:$E,"ŞUBAT")</f>
        <v>0</v>
      </c>
      <c r="I173" s="117">
        <f>SUMIFS(SevkAdetleri!$D:$D,SevkAdetleri!$A:$A,A173,SevkAdetleri!$E:$E,"MART")</f>
        <v>0</v>
      </c>
      <c r="J173" s="117">
        <f>SUMIFS(SevkAdetleri!$D:$D,SevkAdetleri!$A:$A,A173,SevkAdetleri!$E:$E,"NİSAN")</f>
        <v>0</v>
      </c>
      <c r="K173" s="117">
        <f>SUMIFS(SevkAdetleri!$D:$D,SevkAdetleri!$A:$A,A173,SevkAdetleri!$E:$E,"MAYIS")</f>
        <v>0</v>
      </c>
      <c r="L173" s="117">
        <f>SUMIFS(SevkAdetleri!$D:$D,SevkAdetleri!$A:$A,A173,SevkAdetleri!$E:$E,"HAZIRAN")</f>
        <v>0</v>
      </c>
      <c r="M173" s="117">
        <f>SUMIFS(SevkAdetleri!$D:$D,SevkAdetleri!$A:$A,A173,SevkAdetleri!$E:$E,"TEMMUZ")</f>
        <v>0</v>
      </c>
      <c r="N173" s="117">
        <f>SUMIFS(SevkAdetleri!$D:$D,SevkAdetleri!$A:$A,A173,SevkAdetleri!$E:$E,"AĞUSTOS")</f>
        <v>0</v>
      </c>
      <c r="O173" s="117">
        <f>SUMIFS(SevkAdetleri!$D:$D,SevkAdetleri!$A:$A,A173,SevkAdetleri!$E:$E,"EYLÜL")</f>
        <v>0</v>
      </c>
      <c r="P173" s="117">
        <f>SUMIFS(SevkAdetleri!$D:$D,SevkAdetleri!$A:$A,A173,SevkAdetleri!$E:$E,"EKİM")</f>
        <v>0</v>
      </c>
      <c r="Q173" s="117">
        <f>SUMIFS(SevkAdetleri!$D:$D,SevkAdetleri!$A:$A,A173,SevkAdetleri!$E:$E,"KASIM")</f>
        <v>0</v>
      </c>
      <c r="R173" s="117">
        <f>SUMIFS(SevkAdetleri!$D:$D,SevkAdetleri!$A:$A,A173,SevkAdetleri!$E:$E,"ARALIK")</f>
        <v>0</v>
      </c>
    </row>
    <row r="174" spans="1:18">
      <c r="A174" s="75" t="str">
        <f>Tablo1769[[#This Row],[YM KODU]]</f>
        <v>YM-110-L</v>
      </c>
      <c r="B174" s="118" t="str">
        <f>VLOOKUP(Tablo810[[#This Row],[ ÜRÜN KODU]],Tablo1769[#All],2,0)</f>
        <v>KULPLU BİBERON VİDA</v>
      </c>
      <c r="C174" s="117">
        <f>SUMIF(Tablo8[Sütun1],Tablo810[[#This Row],[ ÜRÜN KODU]],Tablo8[SEVK ADEDİ])-Tablo810[[#This Row],[GERİ İADE ÜRÜN]]</f>
        <v>0</v>
      </c>
      <c r="D174" s="117">
        <f>SUMIF(Tablo5[ÜRÜN KODU],Tablo810[[#This Row],[ ÜRÜN KODU]],Tablo5[TOPLAM BASKI ADEDİ])</f>
        <v>0</v>
      </c>
      <c r="E174" s="117"/>
      <c r="F174" s="117">
        <f>(D174-C174)+E174</f>
        <v>0</v>
      </c>
      <c r="G174" s="117">
        <f>SUMIFS(SevkAdetleri!$D:$D,SevkAdetleri!$A:$A,A174,SevkAdetleri!$E:$E,"OCAK")</f>
        <v>0</v>
      </c>
      <c r="H174" s="117">
        <f>SUMIFS(SevkAdetleri!$D:$D,SevkAdetleri!$A:$A,A174,SevkAdetleri!$E:$E,"ŞUBAT")</f>
        <v>0</v>
      </c>
      <c r="I174" s="117">
        <f>SUMIFS(SevkAdetleri!$D:$D,SevkAdetleri!$A:$A,A174,SevkAdetleri!$E:$E,"MART")</f>
        <v>0</v>
      </c>
      <c r="J174" s="117">
        <f>SUMIFS(SevkAdetleri!$D:$D,SevkAdetleri!$A:$A,A174,SevkAdetleri!$E:$E,"NİSAN")</f>
        <v>0</v>
      </c>
      <c r="K174" s="117">
        <f>SUMIFS(SevkAdetleri!$D:$D,SevkAdetleri!$A:$A,A174,SevkAdetleri!$E:$E,"MAYIS")</f>
        <v>0</v>
      </c>
      <c r="L174" s="117">
        <f>SUMIFS(SevkAdetleri!$D:$D,SevkAdetleri!$A:$A,A174,SevkAdetleri!$E:$E,"HAZIRAN")</f>
        <v>0</v>
      </c>
      <c r="M174" s="117">
        <f>SUMIFS(SevkAdetleri!$D:$D,SevkAdetleri!$A:$A,A174,SevkAdetleri!$E:$E,"TEMMUZ")</f>
        <v>0</v>
      </c>
      <c r="N174" s="117">
        <f>SUMIFS(SevkAdetleri!$D:$D,SevkAdetleri!$A:$A,A174,SevkAdetleri!$E:$E,"AĞUSTOS")</f>
        <v>0</v>
      </c>
      <c r="O174" s="117">
        <f>SUMIFS(SevkAdetleri!$D:$D,SevkAdetleri!$A:$A,A174,SevkAdetleri!$E:$E,"EYLÜL")</f>
        <v>0</v>
      </c>
      <c r="P174" s="117">
        <f>SUMIFS(SevkAdetleri!$D:$D,SevkAdetleri!$A:$A,A174,SevkAdetleri!$E:$E,"EKİM")</f>
        <v>0</v>
      </c>
      <c r="Q174" s="117">
        <f>SUMIFS(SevkAdetleri!$D:$D,SevkAdetleri!$A:$A,A174,SevkAdetleri!$E:$E,"KASIM")</f>
        <v>0</v>
      </c>
      <c r="R174" s="117">
        <f>SUMIFS(SevkAdetleri!$D:$D,SevkAdetleri!$A:$A,A174,SevkAdetleri!$E:$E,"ARALIK")</f>
        <v>0</v>
      </c>
    </row>
    <row r="175" spans="1:18">
      <c r="A175" s="75" t="str">
        <f>Tablo1769[[#This Row],[YM KODU]]</f>
        <v>YM-110-S</v>
      </c>
      <c r="B175" s="118" t="str">
        <f>VLOOKUP(Tablo810[[#This Row],[ ÜRÜN KODU]],Tablo1769[#All],2,0)</f>
        <v>KULPLU BİBERON VİDA</v>
      </c>
      <c r="C175" s="117">
        <f>SUMIF(Tablo8[Sütun1],Tablo810[[#This Row],[ ÜRÜN KODU]],Tablo8[SEVK ADEDİ])-Tablo810[[#This Row],[GERİ İADE ÜRÜN]]</f>
        <v>0</v>
      </c>
      <c r="D175" s="117">
        <f>SUMIF(Tablo5[ÜRÜN KODU],Tablo810[[#This Row],[ ÜRÜN KODU]],Tablo5[TOPLAM BASKI ADEDİ])</f>
        <v>0</v>
      </c>
      <c r="E175" s="117"/>
      <c r="F175" s="117">
        <f>(D175-C175)+E175</f>
        <v>0</v>
      </c>
      <c r="G175" s="117">
        <f>SUMIFS(SevkAdetleri!$D:$D,SevkAdetleri!$A:$A,A175,SevkAdetleri!$E:$E,"OCAK")</f>
        <v>0</v>
      </c>
      <c r="H175" s="117">
        <f>SUMIFS(SevkAdetleri!$D:$D,SevkAdetleri!$A:$A,A175,SevkAdetleri!$E:$E,"ŞUBAT")</f>
        <v>0</v>
      </c>
      <c r="I175" s="117">
        <f>SUMIFS(SevkAdetleri!$D:$D,SevkAdetleri!$A:$A,A175,SevkAdetleri!$E:$E,"MART")</f>
        <v>0</v>
      </c>
      <c r="J175" s="117">
        <f>SUMIFS(SevkAdetleri!$D:$D,SevkAdetleri!$A:$A,A175,SevkAdetleri!$E:$E,"NİSAN")</f>
        <v>0</v>
      </c>
      <c r="K175" s="117">
        <f>SUMIFS(SevkAdetleri!$D:$D,SevkAdetleri!$A:$A,A175,SevkAdetleri!$E:$E,"MAYIS")</f>
        <v>0</v>
      </c>
      <c r="L175" s="117">
        <f>SUMIFS(SevkAdetleri!$D:$D,SevkAdetleri!$A:$A,A175,SevkAdetleri!$E:$E,"HAZIRAN")</f>
        <v>0</v>
      </c>
      <c r="M175" s="117">
        <f>SUMIFS(SevkAdetleri!$D:$D,SevkAdetleri!$A:$A,A175,SevkAdetleri!$E:$E,"TEMMUZ")</f>
        <v>0</v>
      </c>
      <c r="N175" s="117">
        <f>SUMIFS(SevkAdetleri!$D:$D,SevkAdetleri!$A:$A,A175,SevkAdetleri!$E:$E,"AĞUSTOS")</f>
        <v>0</v>
      </c>
      <c r="O175" s="117">
        <f>SUMIFS(SevkAdetleri!$D:$D,SevkAdetleri!$A:$A,A175,SevkAdetleri!$E:$E,"EYLÜL")</f>
        <v>0</v>
      </c>
      <c r="P175" s="117">
        <f>SUMIFS(SevkAdetleri!$D:$D,SevkAdetleri!$A:$A,A175,SevkAdetleri!$E:$E,"EKİM")</f>
        <v>0</v>
      </c>
      <c r="Q175" s="117">
        <f>SUMIFS(SevkAdetleri!$D:$D,SevkAdetleri!$A:$A,A175,SevkAdetleri!$E:$E,"KASIM")</f>
        <v>0</v>
      </c>
      <c r="R175" s="117">
        <f>SUMIFS(SevkAdetleri!$D:$D,SevkAdetleri!$A:$A,A175,SevkAdetleri!$E:$E,"ARALIK")</f>
        <v>0</v>
      </c>
    </row>
    <row r="176" spans="1:18">
      <c r="A176" s="75">
        <f>Tablo1769[[#This Row],[YM KODU]]</f>
        <v>0</v>
      </c>
      <c r="B176" s="118" t="e">
        <f>VLOOKUP(Tablo810[[#This Row],[ ÜRÜN KODU]],Tablo1769[#All],2,0)</f>
        <v>#N/A</v>
      </c>
      <c r="C176" s="117">
        <f>SUMIF(Tablo8[Sütun1],Tablo810[[#This Row],[ ÜRÜN KODU]],Tablo8[SEVK ADEDİ])-Tablo810[[#This Row],[GERİ İADE ÜRÜN]]</f>
        <v>0</v>
      </c>
      <c r="D176" s="117">
        <f>SUMIF(Tablo5[ÜRÜN KODU],Tablo810[[#This Row],[ ÜRÜN KODU]],Tablo5[TOPLAM BASKI ADEDİ])</f>
        <v>0</v>
      </c>
      <c r="E176" s="117"/>
      <c r="F176" s="117">
        <f>(D176-C176)+E176</f>
        <v>0</v>
      </c>
      <c r="G176" s="117">
        <f>SUMIFS(SevkAdetleri!$D:$D,SevkAdetleri!$A:$A,A176,SevkAdetleri!$E:$E,"OCAK")</f>
        <v>0</v>
      </c>
      <c r="H176" s="117">
        <f>SUMIFS(SevkAdetleri!$D:$D,SevkAdetleri!$A:$A,A176,SevkAdetleri!$E:$E,"ŞUBAT")</f>
        <v>0</v>
      </c>
      <c r="I176" s="117">
        <f>SUMIFS(SevkAdetleri!$D:$D,SevkAdetleri!$A:$A,A176,SevkAdetleri!$E:$E,"MART")</f>
        <v>0</v>
      </c>
      <c r="J176" s="117">
        <f>SUMIFS(SevkAdetleri!$D:$D,SevkAdetleri!$A:$A,A176,SevkAdetleri!$E:$E,"NİSAN")</f>
        <v>0</v>
      </c>
      <c r="K176" s="117">
        <f>SUMIFS(SevkAdetleri!$D:$D,SevkAdetleri!$A:$A,A176,SevkAdetleri!$E:$E,"MAYIS")</f>
        <v>0</v>
      </c>
      <c r="L176" s="117">
        <f>SUMIFS(SevkAdetleri!$D:$D,SevkAdetleri!$A:$A,A176,SevkAdetleri!$E:$E,"HAZIRAN")</f>
        <v>0</v>
      </c>
      <c r="M176" s="117">
        <f>SUMIFS(SevkAdetleri!$D:$D,SevkAdetleri!$A:$A,A176,SevkAdetleri!$E:$E,"TEMMUZ")</f>
        <v>0</v>
      </c>
      <c r="N176" s="117">
        <f>SUMIFS(SevkAdetleri!$D:$D,SevkAdetleri!$A:$A,A176,SevkAdetleri!$E:$E,"AĞUSTOS")</f>
        <v>0</v>
      </c>
      <c r="O176" s="117">
        <f>SUMIFS(SevkAdetleri!$D:$D,SevkAdetleri!$A:$A,A176,SevkAdetleri!$E:$E,"EYLÜL")</f>
        <v>0</v>
      </c>
      <c r="P176" s="117">
        <f>SUMIFS(SevkAdetleri!$D:$D,SevkAdetleri!$A:$A,A176,SevkAdetleri!$E:$E,"EKİM")</f>
        <v>0</v>
      </c>
      <c r="Q176" s="117">
        <f>SUMIFS(SevkAdetleri!$D:$D,SevkAdetleri!$A:$A,A176,SevkAdetleri!$E:$E,"KASIM")</f>
        <v>0</v>
      </c>
      <c r="R176" s="117">
        <f>SUMIFS(SevkAdetleri!$D:$D,SevkAdetleri!$A:$A,A176,SevkAdetleri!$E:$E,"ARALIK")</f>
        <v>0</v>
      </c>
    </row>
    <row r="177" spans="1:18">
      <c r="A177" s="75" t="str">
        <f>Tablo1769[[#This Row],[YM KODU]]</f>
        <v>YM-111-B</v>
      </c>
      <c r="B177" s="118" t="str">
        <f>VLOOKUP(Tablo810[[#This Row],[ ÜRÜN KODU]],Tablo1769[#All],2,0)</f>
        <v xml:space="preserve"> BİBERON VİDA</v>
      </c>
      <c r="C177" s="117">
        <f>SUMIF(Tablo8[Sütun1],Tablo810[[#This Row],[ ÜRÜN KODU]],Tablo8[SEVK ADEDİ])-Tablo810[[#This Row],[GERİ İADE ÜRÜN]]</f>
        <v>0</v>
      </c>
      <c r="D177" s="117">
        <f>SUMIF(Tablo5[ÜRÜN KODU],Tablo810[[#This Row],[ ÜRÜN KODU]],Tablo5[TOPLAM BASKI ADEDİ])</f>
        <v>0</v>
      </c>
      <c r="E177" s="117"/>
      <c r="F177" s="117">
        <f>(D177-C177)+E177</f>
        <v>0</v>
      </c>
      <c r="G177" s="117">
        <f>SUMIFS(SevkAdetleri!$D:$D,SevkAdetleri!$A:$A,A177,SevkAdetleri!$E:$E,"OCAK")</f>
        <v>0</v>
      </c>
      <c r="H177" s="117">
        <f>SUMIFS(SevkAdetleri!$D:$D,SevkAdetleri!$A:$A,A177,SevkAdetleri!$E:$E,"ŞUBAT")</f>
        <v>0</v>
      </c>
      <c r="I177" s="117">
        <f>SUMIFS(SevkAdetleri!$D:$D,SevkAdetleri!$A:$A,A177,SevkAdetleri!$E:$E,"MART")</f>
        <v>0</v>
      </c>
      <c r="J177" s="117">
        <f>SUMIFS(SevkAdetleri!$D:$D,SevkAdetleri!$A:$A,A177,SevkAdetleri!$E:$E,"NİSAN")</f>
        <v>0</v>
      </c>
      <c r="K177" s="117">
        <f>SUMIFS(SevkAdetleri!$D:$D,SevkAdetleri!$A:$A,A177,SevkAdetleri!$E:$E,"MAYIS")</f>
        <v>0</v>
      </c>
      <c r="L177" s="117">
        <f>SUMIFS(SevkAdetleri!$D:$D,SevkAdetleri!$A:$A,A177,SevkAdetleri!$E:$E,"HAZIRAN")</f>
        <v>0</v>
      </c>
      <c r="M177" s="117">
        <f>SUMIFS(SevkAdetleri!$D:$D,SevkAdetleri!$A:$A,A177,SevkAdetleri!$E:$E,"TEMMUZ")</f>
        <v>0</v>
      </c>
      <c r="N177" s="117">
        <f>SUMIFS(SevkAdetleri!$D:$D,SevkAdetleri!$A:$A,A177,SevkAdetleri!$E:$E,"AĞUSTOS")</f>
        <v>0</v>
      </c>
      <c r="O177" s="117">
        <f>SUMIFS(SevkAdetleri!$D:$D,SevkAdetleri!$A:$A,A177,SevkAdetleri!$E:$E,"EYLÜL")</f>
        <v>0</v>
      </c>
      <c r="P177" s="117">
        <f>SUMIFS(SevkAdetleri!$D:$D,SevkAdetleri!$A:$A,A177,SevkAdetleri!$E:$E,"EKİM")</f>
        <v>0</v>
      </c>
      <c r="Q177" s="117">
        <f>SUMIFS(SevkAdetleri!$D:$D,SevkAdetleri!$A:$A,A177,SevkAdetleri!$E:$E,"KASIM")</f>
        <v>0</v>
      </c>
      <c r="R177" s="117">
        <f>SUMIFS(SevkAdetleri!$D:$D,SevkAdetleri!$A:$A,A177,SevkAdetleri!$E:$E,"ARALIK")</f>
        <v>0</v>
      </c>
    </row>
    <row r="178" spans="1:18">
      <c r="A178" s="75" t="str">
        <f>Tablo1769[[#This Row],[YM KODU]]</f>
        <v>YM-111-K</v>
      </c>
      <c r="B178" s="118" t="str">
        <f>VLOOKUP(Tablo810[[#This Row],[ ÜRÜN KODU]],Tablo1769[#All],2,0)</f>
        <v xml:space="preserve"> BİBERON VİDA</v>
      </c>
      <c r="C178" s="117">
        <f>SUMIF(Tablo8[Sütun1],Tablo810[[#This Row],[ ÜRÜN KODU]],Tablo8[SEVK ADEDİ])-Tablo810[[#This Row],[GERİ İADE ÜRÜN]]</f>
        <v>0</v>
      </c>
      <c r="D178" s="117">
        <f>SUMIF(Tablo5[ÜRÜN KODU],Tablo810[[#This Row],[ ÜRÜN KODU]],Tablo5[TOPLAM BASKI ADEDİ])</f>
        <v>0</v>
      </c>
      <c r="E178" s="117"/>
      <c r="F178" s="117">
        <f>(D178-C178)+E178</f>
        <v>0</v>
      </c>
      <c r="G178" s="117">
        <f>SUMIFS(SevkAdetleri!$D:$D,SevkAdetleri!$A:$A,A178,SevkAdetleri!$E:$E,"OCAK")</f>
        <v>0</v>
      </c>
      <c r="H178" s="117">
        <f>SUMIFS(SevkAdetleri!$D:$D,SevkAdetleri!$A:$A,A178,SevkAdetleri!$E:$E,"ŞUBAT")</f>
        <v>0</v>
      </c>
      <c r="I178" s="117">
        <f>SUMIFS(SevkAdetleri!$D:$D,SevkAdetleri!$A:$A,A178,SevkAdetleri!$E:$E,"MART")</f>
        <v>0</v>
      </c>
      <c r="J178" s="117">
        <f>SUMIFS(SevkAdetleri!$D:$D,SevkAdetleri!$A:$A,A178,SevkAdetleri!$E:$E,"NİSAN")</f>
        <v>0</v>
      </c>
      <c r="K178" s="117">
        <f>SUMIFS(SevkAdetleri!$D:$D,SevkAdetleri!$A:$A,A178,SevkAdetleri!$E:$E,"MAYIS")</f>
        <v>0</v>
      </c>
      <c r="L178" s="117">
        <f>SUMIFS(SevkAdetleri!$D:$D,SevkAdetleri!$A:$A,A178,SevkAdetleri!$E:$E,"HAZIRAN")</f>
        <v>0</v>
      </c>
      <c r="M178" s="117">
        <f>SUMIFS(SevkAdetleri!$D:$D,SevkAdetleri!$A:$A,A178,SevkAdetleri!$E:$E,"TEMMUZ")</f>
        <v>0</v>
      </c>
      <c r="N178" s="117">
        <f>SUMIFS(SevkAdetleri!$D:$D,SevkAdetleri!$A:$A,A178,SevkAdetleri!$E:$E,"AĞUSTOS")</f>
        <v>0</v>
      </c>
      <c r="O178" s="117">
        <f>SUMIFS(SevkAdetleri!$D:$D,SevkAdetleri!$A:$A,A178,SevkAdetleri!$E:$E,"EYLÜL")</f>
        <v>0</v>
      </c>
      <c r="P178" s="117">
        <f>SUMIFS(SevkAdetleri!$D:$D,SevkAdetleri!$A:$A,A178,SevkAdetleri!$E:$E,"EKİM")</f>
        <v>0</v>
      </c>
      <c r="Q178" s="117">
        <f>SUMIFS(SevkAdetleri!$D:$D,SevkAdetleri!$A:$A,A178,SevkAdetleri!$E:$E,"KASIM")</f>
        <v>0</v>
      </c>
      <c r="R178" s="117">
        <f>SUMIFS(SevkAdetleri!$D:$D,SevkAdetleri!$A:$A,A178,SevkAdetleri!$E:$E,"ARALIK")</f>
        <v>0</v>
      </c>
    </row>
    <row r="179" spans="1:18">
      <c r="A179" s="75" t="str">
        <f>Tablo1769[[#This Row],[YM KODU]]</f>
        <v>YM-111-M</v>
      </c>
      <c r="B179" s="118" t="str">
        <f>VLOOKUP(Tablo810[[#This Row],[ ÜRÜN KODU]],Tablo1769[#All],2,0)</f>
        <v xml:space="preserve"> BİBERON VİDA</v>
      </c>
      <c r="C179" s="117">
        <f>SUMIF(Tablo8[Sütun1],Tablo810[[#This Row],[ ÜRÜN KODU]],Tablo8[SEVK ADEDİ])-Tablo810[[#This Row],[GERİ İADE ÜRÜN]]</f>
        <v>0</v>
      </c>
      <c r="D179" s="117">
        <f>SUMIF(Tablo5[ÜRÜN KODU],Tablo810[[#This Row],[ ÜRÜN KODU]],Tablo5[TOPLAM BASKI ADEDİ])</f>
        <v>0</v>
      </c>
      <c r="E179" s="117"/>
      <c r="F179" s="117">
        <f>(D179-C179)+E179</f>
        <v>0</v>
      </c>
      <c r="G179" s="117">
        <f>SUMIFS(SevkAdetleri!$D:$D,SevkAdetleri!$A:$A,A179,SevkAdetleri!$E:$E,"OCAK")</f>
        <v>0</v>
      </c>
      <c r="H179" s="117">
        <f>SUMIFS(SevkAdetleri!$D:$D,SevkAdetleri!$A:$A,A179,SevkAdetleri!$E:$E,"ŞUBAT")</f>
        <v>0</v>
      </c>
      <c r="I179" s="117">
        <f>SUMIFS(SevkAdetleri!$D:$D,SevkAdetleri!$A:$A,A179,SevkAdetleri!$E:$E,"MART")</f>
        <v>0</v>
      </c>
      <c r="J179" s="117">
        <f>SUMIFS(SevkAdetleri!$D:$D,SevkAdetleri!$A:$A,A179,SevkAdetleri!$E:$E,"NİSAN")</f>
        <v>0</v>
      </c>
      <c r="K179" s="117">
        <f>SUMIFS(SevkAdetleri!$D:$D,SevkAdetleri!$A:$A,A179,SevkAdetleri!$E:$E,"MAYIS")</f>
        <v>0</v>
      </c>
      <c r="L179" s="117">
        <f>SUMIFS(SevkAdetleri!$D:$D,SevkAdetleri!$A:$A,A179,SevkAdetleri!$E:$E,"HAZIRAN")</f>
        <v>0</v>
      </c>
      <c r="M179" s="117">
        <f>SUMIFS(SevkAdetleri!$D:$D,SevkAdetleri!$A:$A,A179,SevkAdetleri!$E:$E,"TEMMUZ")</f>
        <v>0</v>
      </c>
      <c r="N179" s="117">
        <f>SUMIFS(SevkAdetleri!$D:$D,SevkAdetleri!$A:$A,A179,SevkAdetleri!$E:$E,"AĞUSTOS")</f>
        <v>0</v>
      </c>
      <c r="O179" s="117">
        <f>SUMIFS(SevkAdetleri!$D:$D,SevkAdetleri!$A:$A,A179,SevkAdetleri!$E:$E,"EYLÜL")</f>
        <v>0</v>
      </c>
      <c r="P179" s="117">
        <f>SUMIFS(SevkAdetleri!$D:$D,SevkAdetleri!$A:$A,A179,SevkAdetleri!$E:$E,"EKİM")</f>
        <v>0</v>
      </c>
      <c r="Q179" s="117">
        <f>SUMIFS(SevkAdetleri!$D:$D,SevkAdetleri!$A:$A,A179,SevkAdetleri!$E:$E,"KASIM")</f>
        <v>0</v>
      </c>
      <c r="R179" s="117">
        <f>SUMIFS(SevkAdetleri!$D:$D,SevkAdetleri!$A:$A,A179,SevkAdetleri!$E:$E,"ARALIK")</f>
        <v>0</v>
      </c>
    </row>
    <row r="180" spans="1:18">
      <c r="A180" s="75" t="str">
        <f>Tablo1769[[#This Row],[YM KODU]]</f>
        <v>YM-111-P</v>
      </c>
      <c r="B180" s="118" t="str">
        <f>VLOOKUP(Tablo810[[#This Row],[ ÜRÜN KODU]],Tablo1769[#All],2,0)</f>
        <v xml:space="preserve"> BİBERON VİDA</v>
      </c>
      <c r="C180" s="117">
        <f>SUMIF(Tablo8[Sütun1],Tablo810[[#This Row],[ ÜRÜN KODU]],Tablo8[SEVK ADEDİ])-Tablo810[[#This Row],[GERİ İADE ÜRÜN]]</f>
        <v>0</v>
      </c>
      <c r="D180" s="117">
        <f>SUMIF(Tablo5[ÜRÜN KODU],Tablo810[[#This Row],[ ÜRÜN KODU]],Tablo5[TOPLAM BASKI ADEDİ])</f>
        <v>0</v>
      </c>
      <c r="E180" s="117"/>
      <c r="F180" s="117">
        <f>(D180-C180)+E180</f>
        <v>0</v>
      </c>
      <c r="G180" s="117">
        <f>SUMIFS(SevkAdetleri!$D:$D,SevkAdetleri!$A:$A,A180,SevkAdetleri!$E:$E,"OCAK")</f>
        <v>0</v>
      </c>
      <c r="H180" s="117">
        <f>SUMIFS(SevkAdetleri!$D:$D,SevkAdetleri!$A:$A,A180,SevkAdetleri!$E:$E,"ŞUBAT")</f>
        <v>0</v>
      </c>
      <c r="I180" s="117">
        <f>SUMIFS(SevkAdetleri!$D:$D,SevkAdetleri!$A:$A,A180,SevkAdetleri!$E:$E,"MART")</f>
        <v>0</v>
      </c>
      <c r="J180" s="117">
        <f>SUMIFS(SevkAdetleri!$D:$D,SevkAdetleri!$A:$A,A180,SevkAdetleri!$E:$E,"NİSAN")</f>
        <v>0</v>
      </c>
      <c r="K180" s="117">
        <f>SUMIFS(SevkAdetleri!$D:$D,SevkAdetleri!$A:$A,A180,SevkAdetleri!$E:$E,"MAYIS")</f>
        <v>0</v>
      </c>
      <c r="L180" s="117">
        <f>SUMIFS(SevkAdetleri!$D:$D,SevkAdetleri!$A:$A,A180,SevkAdetleri!$E:$E,"HAZIRAN")</f>
        <v>0</v>
      </c>
      <c r="M180" s="117">
        <f>SUMIFS(SevkAdetleri!$D:$D,SevkAdetleri!$A:$A,A180,SevkAdetleri!$E:$E,"TEMMUZ")</f>
        <v>0</v>
      </c>
      <c r="N180" s="117">
        <f>SUMIFS(SevkAdetleri!$D:$D,SevkAdetleri!$A:$A,A180,SevkAdetleri!$E:$E,"AĞUSTOS")</f>
        <v>0</v>
      </c>
      <c r="O180" s="117">
        <f>SUMIFS(SevkAdetleri!$D:$D,SevkAdetleri!$A:$A,A180,SevkAdetleri!$E:$E,"EYLÜL")</f>
        <v>0</v>
      </c>
      <c r="P180" s="117">
        <f>SUMIFS(SevkAdetleri!$D:$D,SevkAdetleri!$A:$A,A180,SevkAdetleri!$E:$E,"EKİM")</f>
        <v>0</v>
      </c>
      <c r="Q180" s="117">
        <f>SUMIFS(SevkAdetleri!$D:$D,SevkAdetleri!$A:$A,A180,SevkAdetleri!$E:$E,"KASIM")</f>
        <v>0</v>
      </c>
      <c r="R180" s="117">
        <f>SUMIFS(SevkAdetleri!$D:$D,SevkAdetleri!$A:$A,A180,SevkAdetleri!$E:$E,"ARALIK")</f>
        <v>0</v>
      </c>
    </row>
    <row r="181" spans="1:18">
      <c r="A181" s="75" t="str">
        <f>Tablo1769[[#This Row],[YM KODU]]</f>
        <v>YM-111-L</v>
      </c>
      <c r="B181" s="118" t="str">
        <f>VLOOKUP(Tablo810[[#This Row],[ ÜRÜN KODU]],Tablo1769[#All],2,0)</f>
        <v xml:space="preserve"> BİBERON VİDA</v>
      </c>
      <c r="C181" s="117">
        <f>SUMIF(Tablo8[Sütun1],Tablo810[[#This Row],[ ÜRÜN KODU]],Tablo8[SEVK ADEDİ])-Tablo810[[#This Row],[GERİ İADE ÜRÜN]]</f>
        <v>0</v>
      </c>
      <c r="D181" s="117">
        <f>SUMIF(Tablo5[ÜRÜN KODU],Tablo810[[#This Row],[ ÜRÜN KODU]],Tablo5[TOPLAM BASKI ADEDİ])</f>
        <v>0</v>
      </c>
      <c r="E181" s="117"/>
      <c r="F181" s="117">
        <f>(D181-C181)+E181</f>
        <v>0</v>
      </c>
      <c r="G181" s="117">
        <f>SUMIFS(SevkAdetleri!$D:$D,SevkAdetleri!$A:$A,A181,SevkAdetleri!$E:$E,"OCAK")</f>
        <v>0</v>
      </c>
      <c r="H181" s="117">
        <f>SUMIFS(SevkAdetleri!$D:$D,SevkAdetleri!$A:$A,A181,SevkAdetleri!$E:$E,"ŞUBAT")</f>
        <v>0</v>
      </c>
      <c r="I181" s="117">
        <f>SUMIFS(SevkAdetleri!$D:$D,SevkAdetleri!$A:$A,A181,SevkAdetleri!$E:$E,"MART")</f>
        <v>0</v>
      </c>
      <c r="J181" s="117">
        <f>SUMIFS(SevkAdetleri!$D:$D,SevkAdetleri!$A:$A,A181,SevkAdetleri!$E:$E,"NİSAN")</f>
        <v>0</v>
      </c>
      <c r="K181" s="117">
        <f>SUMIFS(SevkAdetleri!$D:$D,SevkAdetleri!$A:$A,A181,SevkAdetleri!$E:$E,"MAYIS")</f>
        <v>0</v>
      </c>
      <c r="L181" s="117">
        <f>SUMIFS(SevkAdetleri!$D:$D,SevkAdetleri!$A:$A,A181,SevkAdetleri!$E:$E,"HAZIRAN")</f>
        <v>0</v>
      </c>
      <c r="M181" s="117">
        <f>SUMIFS(SevkAdetleri!$D:$D,SevkAdetleri!$A:$A,A181,SevkAdetleri!$E:$E,"TEMMUZ")</f>
        <v>0</v>
      </c>
      <c r="N181" s="117">
        <f>SUMIFS(SevkAdetleri!$D:$D,SevkAdetleri!$A:$A,A181,SevkAdetleri!$E:$E,"AĞUSTOS")</f>
        <v>0</v>
      </c>
      <c r="O181" s="117">
        <f>SUMIFS(SevkAdetleri!$D:$D,SevkAdetleri!$A:$A,A181,SevkAdetleri!$E:$E,"EYLÜL")</f>
        <v>0</v>
      </c>
      <c r="P181" s="117">
        <f>SUMIFS(SevkAdetleri!$D:$D,SevkAdetleri!$A:$A,A181,SevkAdetleri!$E:$E,"EKİM")</f>
        <v>0</v>
      </c>
      <c r="Q181" s="117">
        <f>SUMIFS(SevkAdetleri!$D:$D,SevkAdetleri!$A:$A,A181,SevkAdetleri!$E:$E,"KASIM")</f>
        <v>0</v>
      </c>
      <c r="R181" s="117">
        <f>SUMIFS(SevkAdetleri!$D:$D,SevkAdetleri!$A:$A,A181,SevkAdetleri!$E:$E,"ARALIK")</f>
        <v>0</v>
      </c>
    </row>
    <row r="182" spans="1:18">
      <c r="A182" s="75" t="str">
        <f>Tablo1769[[#This Row],[YM KODU]]</f>
        <v>YM-111-S</v>
      </c>
      <c r="B182" s="118" t="str">
        <f>VLOOKUP(Tablo810[[#This Row],[ ÜRÜN KODU]],Tablo1769[#All],2,0)</f>
        <v xml:space="preserve"> BİBERON VİDA</v>
      </c>
      <c r="C182" s="117">
        <f>SUMIF(Tablo8[Sütun1],Tablo810[[#This Row],[ ÜRÜN KODU]],Tablo8[SEVK ADEDİ])-Tablo810[[#This Row],[GERİ İADE ÜRÜN]]</f>
        <v>0</v>
      </c>
      <c r="D182" s="117">
        <f>SUMIF(Tablo5[ÜRÜN KODU],Tablo810[[#This Row],[ ÜRÜN KODU]],Tablo5[TOPLAM BASKI ADEDİ])</f>
        <v>0</v>
      </c>
      <c r="E182" s="117"/>
      <c r="F182" s="117">
        <f>(D182-C182)+E182</f>
        <v>0</v>
      </c>
      <c r="G182" s="117">
        <f>SUMIFS(SevkAdetleri!$D:$D,SevkAdetleri!$A:$A,A182,SevkAdetleri!$E:$E,"OCAK")</f>
        <v>0</v>
      </c>
      <c r="H182" s="117">
        <f>SUMIFS(SevkAdetleri!$D:$D,SevkAdetleri!$A:$A,A182,SevkAdetleri!$E:$E,"ŞUBAT")</f>
        <v>0</v>
      </c>
      <c r="I182" s="117">
        <f>SUMIFS(SevkAdetleri!$D:$D,SevkAdetleri!$A:$A,A182,SevkAdetleri!$E:$E,"MART")</f>
        <v>0</v>
      </c>
      <c r="J182" s="117">
        <f>SUMIFS(SevkAdetleri!$D:$D,SevkAdetleri!$A:$A,A182,SevkAdetleri!$E:$E,"NİSAN")</f>
        <v>0</v>
      </c>
      <c r="K182" s="117">
        <f>SUMIFS(SevkAdetleri!$D:$D,SevkAdetleri!$A:$A,A182,SevkAdetleri!$E:$E,"MAYIS")</f>
        <v>0</v>
      </c>
      <c r="L182" s="117">
        <f>SUMIFS(SevkAdetleri!$D:$D,SevkAdetleri!$A:$A,A182,SevkAdetleri!$E:$E,"HAZIRAN")</f>
        <v>0</v>
      </c>
      <c r="M182" s="117">
        <f>SUMIFS(SevkAdetleri!$D:$D,SevkAdetleri!$A:$A,A182,SevkAdetleri!$E:$E,"TEMMUZ")</f>
        <v>0</v>
      </c>
      <c r="N182" s="117">
        <f>SUMIFS(SevkAdetleri!$D:$D,SevkAdetleri!$A:$A,A182,SevkAdetleri!$E:$E,"AĞUSTOS")</f>
        <v>0</v>
      </c>
      <c r="O182" s="117">
        <f>SUMIFS(SevkAdetleri!$D:$D,SevkAdetleri!$A:$A,A182,SevkAdetleri!$E:$E,"EYLÜL")</f>
        <v>0</v>
      </c>
      <c r="P182" s="117">
        <f>SUMIFS(SevkAdetleri!$D:$D,SevkAdetleri!$A:$A,A182,SevkAdetleri!$E:$E,"EKİM")</f>
        <v>0</v>
      </c>
      <c r="Q182" s="117">
        <f>SUMIFS(SevkAdetleri!$D:$D,SevkAdetleri!$A:$A,A182,SevkAdetleri!$E:$E,"KASIM")</f>
        <v>0</v>
      </c>
      <c r="R182" s="117">
        <f>SUMIFS(SevkAdetleri!$D:$D,SevkAdetleri!$A:$A,A182,SevkAdetleri!$E:$E,"ARALIK")</f>
        <v>0</v>
      </c>
    </row>
    <row r="183" spans="1:18">
      <c r="A183" s="75">
        <f>Tablo1769[[#This Row],[YM KODU]]</f>
        <v>0</v>
      </c>
      <c r="B183" s="118" t="e">
        <f>VLOOKUP(Tablo810[[#This Row],[ ÜRÜN KODU]],Tablo1769[#All],2,0)</f>
        <v>#N/A</v>
      </c>
      <c r="C183" s="117">
        <f>SUMIF(Tablo8[Sütun1],Tablo810[[#This Row],[ ÜRÜN KODU]],Tablo8[SEVK ADEDİ])-Tablo810[[#This Row],[GERİ İADE ÜRÜN]]</f>
        <v>0</v>
      </c>
      <c r="D183" s="117">
        <f>SUMIF(Tablo5[ÜRÜN KODU],Tablo810[[#This Row],[ ÜRÜN KODU]],Tablo5[TOPLAM BASKI ADEDİ])</f>
        <v>0</v>
      </c>
      <c r="E183" s="117"/>
      <c r="F183" s="117">
        <f>(D183-C183)+E183</f>
        <v>0</v>
      </c>
      <c r="G183" s="117">
        <f>SUMIFS(SevkAdetleri!$D:$D,SevkAdetleri!$A:$A,A183,SevkAdetleri!$E:$E,"OCAK")</f>
        <v>0</v>
      </c>
      <c r="H183" s="117">
        <f>SUMIFS(SevkAdetleri!$D:$D,SevkAdetleri!$A:$A,A183,SevkAdetleri!$E:$E,"ŞUBAT")</f>
        <v>0</v>
      </c>
      <c r="I183" s="117">
        <f>SUMIFS(SevkAdetleri!$D:$D,SevkAdetleri!$A:$A,A183,SevkAdetleri!$E:$E,"MART")</f>
        <v>0</v>
      </c>
      <c r="J183" s="117">
        <f>SUMIFS(SevkAdetleri!$D:$D,SevkAdetleri!$A:$A,A183,SevkAdetleri!$E:$E,"NİSAN")</f>
        <v>0</v>
      </c>
      <c r="K183" s="117">
        <f>SUMIFS(SevkAdetleri!$D:$D,SevkAdetleri!$A:$A,A183,SevkAdetleri!$E:$E,"MAYIS")</f>
        <v>0</v>
      </c>
      <c r="L183" s="117">
        <f>SUMIFS(SevkAdetleri!$D:$D,SevkAdetleri!$A:$A,A183,SevkAdetleri!$E:$E,"HAZIRAN")</f>
        <v>0</v>
      </c>
      <c r="M183" s="117">
        <f>SUMIFS(SevkAdetleri!$D:$D,SevkAdetleri!$A:$A,A183,SevkAdetleri!$E:$E,"TEMMUZ")</f>
        <v>0</v>
      </c>
      <c r="N183" s="117">
        <f>SUMIFS(SevkAdetleri!$D:$D,SevkAdetleri!$A:$A,A183,SevkAdetleri!$E:$E,"AĞUSTOS")</f>
        <v>0</v>
      </c>
      <c r="O183" s="117">
        <f>SUMIFS(SevkAdetleri!$D:$D,SevkAdetleri!$A:$A,A183,SevkAdetleri!$E:$E,"EYLÜL")</f>
        <v>0</v>
      </c>
      <c r="P183" s="117">
        <f>SUMIFS(SevkAdetleri!$D:$D,SevkAdetleri!$A:$A,A183,SevkAdetleri!$E:$E,"EKİM")</f>
        <v>0</v>
      </c>
      <c r="Q183" s="117">
        <f>SUMIFS(SevkAdetleri!$D:$D,SevkAdetleri!$A:$A,A183,SevkAdetleri!$E:$E,"KASIM")</f>
        <v>0</v>
      </c>
      <c r="R183" s="117">
        <f>SUMIFS(SevkAdetleri!$D:$D,SevkAdetleri!$A:$A,A183,SevkAdetleri!$E:$E,"ARALIK")</f>
        <v>0</v>
      </c>
    </row>
    <row r="184" spans="1:18">
      <c r="A184" s="75" t="str">
        <f>Tablo1769[[#This Row],[YM KODU]]</f>
        <v>YM-112-K</v>
      </c>
      <c r="B184" s="118" t="str">
        <f>VLOOKUP(Tablo810[[#This Row],[ ÜRÜN KODU]],Tablo1769[#All],2,0)</f>
        <v>KOMP.SİL. BİBERON İÇ VİDA</v>
      </c>
      <c r="C184" s="117">
        <f>SUMIF(Tablo8[Sütun1],Tablo810[[#This Row],[ ÜRÜN KODU]],Tablo8[SEVK ADEDİ])-Tablo810[[#This Row],[GERİ İADE ÜRÜN]]</f>
        <v>0</v>
      </c>
      <c r="D184" s="117">
        <f>SUMIF(Tablo5[ÜRÜN KODU],Tablo810[[#This Row],[ ÜRÜN KODU]],Tablo5[TOPLAM BASKI ADEDİ])</f>
        <v>0</v>
      </c>
      <c r="E184" s="117"/>
      <c r="F184" s="117">
        <f>(D184-C184)+E184</f>
        <v>0</v>
      </c>
      <c r="G184" s="118">
        <f>SUMIFS(SevkAdetleri!$D:$D,SevkAdetleri!$A:$A,A184,SevkAdetleri!$E:$E,"OCAK")</f>
        <v>0</v>
      </c>
      <c r="H184" s="117">
        <f>SUMIFS(SevkAdetleri!$D:$D,SevkAdetleri!$A:$A,A184,SevkAdetleri!$E:$E,"ŞUBAT")</f>
        <v>0</v>
      </c>
      <c r="I184" s="117">
        <f>SUMIFS(SevkAdetleri!$D:$D,SevkAdetleri!$A:$A,A184,SevkAdetleri!$E:$E,"MART")</f>
        <v>0</v>
      </c>
      <c r="J184" s="117">
        <f>SUMIFS(SevkAdetleri!$D:$D,SevkAdetleri!$A:$A,A184,SevkAdetleri!$E:$E,"NİSAN")</f>
        <v>0</v>
      </c>
      <c r="K184" s="117">
        <f>SUMIFS(SevkAdetleri!$D:$D,SevkAdetleri!$A:$A,A184,SevkAdetleri!$E:$E,"MAYIS")</f>
        <v>0</v>
      </c>
      <c r="L184" s="117">
        <f>SUMIFS(SevkAdetleri!$D:$D,SevkAdetleri!$A:$A,A184,SevkAdetleri!$E:$E,"HAZIRAN")</f>
        <v>0</v>
      </c>
      <c r="M184" s="117">
        <f>SUMIFS(SevkAdetleri!$D:$D,SevkAdetleri!$A:$A,A184,SevkAdetleri!$E:$E,"TEMMUZ")</f>
        <v>0</v>
      </c>
      <c r="N184" s="117">
        <f>SUMIFS(SevkAdetleri!$D:$D,SevkAdetleri!$A:$A,A184,SevkAdetleri!$E:$E,"AĞUSTOS")</f>
        <v>0</v>
      </c>
      <c r="O184" s="117">
        <f>SUMIFS(SevkAdetleri!$D:$D,SevkAdetleri!$A:$A,A184,SevkAdetleri!$E:$E,"EYLÜL")</f>
        <v>0</v>
      </c>
      <c r="P184" s="117">
        <f>SUMIFS(SevkAdetleri!$D:$D,SevkAdetleri!$A:$A,A184,SevkAdetleri!$E:$E,"EKİM")</f>
        <v>0</v>
      </c>
      <c r="Q184" s="117">
        <f>SUMIFS(SevkAdetleri!$D:$D,SevkAdetleri!$A:$A,A184,SevkAdetleri!$E:$E,"KASIM")</f>
        <v>0</v>
      </c>
      <c r="R184" s="117">
        <f>SUMIFS(SevkAdetleri!$D:$D,SevkAdetleri!$A:$A,A184,SevkAdetleri!$E:$E,"ARALIK")</f>
        <v>0</v>
      </c>
    </row>
    <row r="185" spans="1:18">
      <c r="A185" s="75" t="str">
        <f>Tablo1769[[#This Row],[YM KODU]]</f>
        <v>YM-112-M</v>
      </c>
      <c r="B185" s="118" t="str">
        <f>VLOOKUP(Tablo810[[#This Row],[ ÜRÜN KODU]],Tablo1769[#All],2,0)</f>
        <v>KOMP.SİL. BİBERON İÇ VİDA</v>
      </c>
      <c r="C185" s="117">
        <f>SUMIF(Tablo8[Sütun1],Tablo810[[#This Row],[ ÜRÜN KODU]],Tablo8[SEVK ADEDİ])-Tablo810[[#This Row],[GERİ İADE ÜRÜN]]</f>
        <v>0</v>
      </c>
      <c r="D185" s="117">
        <f>SUMIF(Tablo5[ÜRÜN KODU],Tablo810[[#This Row],[ ÜRÜN KODU]],Tablo5[TOPLAM BASKI ADEDİ])</f>
        <v>0</v>
      </c>
      <c r="E185" s="117"/>
      <c r="F185" s="117">
        <f>(D185-C185)+E185</f>
        <v>0</v>
      </c>
      <c r="G185" s="117">
        <f>SUMIFS(SevkAdetleri!$D:$D,SevkAdetleri!$A:$A,A185,SevkAdetleri!$E:$E,"OCAK")</f>
        <v>0</v>
      </c>
      <c r="H185" s="117">
        <f>SUMIFS(SevkAdetleri!$D:$D,SevkAdetleri!$A:$A,A185,SevkAdetleri!$E:$E,"ŞUBAT")</f>
        <v>0</v>
      </c>
      <c r="I185" s="117">
        <f>SUMIFS(SevkAdetleri!$D:$D,SevkAdetleri!$A:$A,A185,SevkAdetleri!$E:$E,"MART")</f>
        <v>0</v>
      </c>
      <c r="J185" s="117">
        <f>SUMIFS(SevkAdetleri!$D:$D,SevkAdetleri!$A:$A,A185,SevkAdetleri!$E:$E,"NİSAN")</f>
        <v>0</v>
      </c>
      <c r="K185" s="117">
        <f>SUMIFS(SevkAdetleri!$D:$D,SevkAdetleri!$A:$A,A185,SevkAdetleri!$E:$E,"MAYIS")</f>
        <v>0</v>
      </c>
      <c r="L185" s="117">
        <f>SUMIFS(SevkAdetleri!$D:$D,SevkAdetleri!$A:$A,A185,SevkAdetleri!$E:$E,"HAZIRAN")</f>
        <v>0</v>
      </c>
      <c r="M185" s="117">
        <f>SUMIFS(SevkAdetleri!$D:$D,SevkAdetleri!$A:$A,A185,SevkAdetleri!$E:$E,"TEMMUZ")</f>
        <v>0</v>
      </c>
      <c r="N185" s="117">
        <f>SUMIFS(SevkAdetleri!$D:$D,SevkAdetleri!$A:$A,A185,SevkAdetleri!$E:$E,"AĞUSTOS")</f>
        <v>0</v>
      </c>
      <c r="O185" s="117">
        <f>SUMIFS(SevkAdetleri!$D:$D,SevkAdetleri!$A:$A,A185,SevkAdetleri!$E:$E,"EYLÜL")</f>
        <v>0</v>
      </c>
      <c r="P185" s="117">
        <f>SUMIFS(SevkAdetleri!$D:$D,SevkAdetleri!$A:$A,A185,SevkAdetleri!$E:$E,"EKİM")</f>
        <v>0</v>
      </c>
      <c r="Q185" s="117">
        <f>SUMIFS(SevkAdetleri!$D:$D,SevkAdetleri!$A:$A,A185,SevkAdetleri!$E:$E,"KASIM")</f>
        <v>0</v>
      </c>
      <c r="R185" s="117">
        <f>SUMIFS(SevkAdetleri!$D:$D,SevkAdetleri!$A:$A,A185,SevkAdetleri!$E:$E,"ARALIK")</f>
        <v>0</v>
      </c>
    </row>
    <row r="186" spans="1:18">
      <c r="A186" s="75" t="str">
        <f>Tablo1769[[#This Row],[YM KODU]]</f>
        <v>YM-112-P</v>
      </c>
      <c r="B186" s="118" t="str">
        <f>VLOOKUP(Tablo810[[#This Row],[ ÜRÜN KODU]],Tablo1769[#All],2,0)</f>
        <v>KOMP.SİL. BİBERON İÇ VİDA</v>
      </c>
      <c r="C186" s="117">
        <f>SUMIF(Tablo8[Sütun1],Tablo810[[#This Row],[ ÜRÜN KODU]],Tablo8[SEVK ADEDİ])-Tablo810[[#This Row],[GERİ İADE ÜRÜN]]</f>
        <v>0</v>
      </c>
      <c r="D186" s="117">
        <f>SUMIF(Tablo5[ÜRÜN KODU],Tablo810[[#This Row],[ ÜRÜN KODU]],Tablo5[TOPLAM BASKI ADEDİ])</f>
        <v>0</v>
      </c>
      <c r="E186" s="117"/>
      <c r="F186" s="117">
        <f>(D186-C186)+E186</f>
        <v>0</v>
      </c>
      <c r="G186" s="117">
        <f>SUMIFS(SevkAdetleri!$D:$D,SevkAdetleri!$A:$A,A186,SevkAdetleri!$E:$E,"OCAK")</f>
        <v>0</v>
      </c>
      <c r="H186" s="117">
        <f>SUMIFS(SevkAdetleri!$D:$D,SevkAdetleri!$A:$A,A186,SevkAdetleri!$E:$E,"ŞUBAT")</f>
        <v>0</v>
      </c>
      <c r="I186" s="117">
        <f>SUMIFS(SevkAdetleri!$D:$D,SevkAdetleri!$A:$A,A186,SevkAdetleri!$E:$E,"MART")</f>
        <v>0</v>
      </c>
      <c r="J186" s="117">
        <f>SUMIFS(SevkAdetleri!$D:$D,SevkAdetleri!$A:$A,A186,SevkAdetleri!$E:$E,"NİSAN")</f>
        <v>0</v>
      </c>
      <c r="K186" s="117">
        <f>SUMIFS(SevkAdetleri!$D:$D,SevkAdetleri!$A:$A,A186,SevkAdetleri!$E:$E,"MAYIS")</f>
        <v>0</v>
      </c>
      <c r="L186" s="117">
        <f>SUMIFS(SevkAdetleri!$D:$D,SevkAdetleri!$A:$A,A186,SevkAdetleri!$E:$E,"HAZIRAN")</f>
        <v>0</v>
      </c>
      <c r="M186" s="117">
        <f>SUMIFS(SevkAdetleri!$D:$D,SevkAdetleri!$A:$A,A186,SevkAdetleri!$E:$E,"TEMMUZ")</f>
        <v>0</v>
      </c>
      <c r="N186" s="117">
        <f>SUMIFS(SevkAdetleri!$D:$D,SevkAdetleri!$A:$A,A186,SevkAdetleri!$E:$E,"AĞUSTOS")</f>
        <v>0</v>
      </c>
      <c r="O186" s="117">
        <f>SUMIFS(SevkAdetleri!$D:$D,SevkAdetleri!$A:$A,A186,SevkAdetleri!$E:$E,"EYLÜL")</f>
        <v>0</v>
      </c>
      <c r="P186" s="117">
        <f>SUMIFS(SevkAdetleri!$D:$D,SevkAdetleri!$A:$A,A186,SevkAdetleri!$E:$E,"EKİM")</f>
        <v>0</v>
      </c>
      <c r="Q186" s="117">
        <f>SUMIFS(SevkAdetleri!$D:$D,SevkAdetleri!$A:$A,A186,SevkAdetleri!$E:$E,"KASIM")</f>
        <v>0</v>
      </c>
      <c r="R186" s="117">
        <f>SUMIFS(SevkAdetleri!$D:$D,SevkAdetleri!$A:$A,A186,SevkAdetleri!$E:$E,"ARALIK")</f>
        <v>0</v>
      </c>
    </row>
    <row r="187" spans="1:18">
      <c r="A187" s="75">
        <f>Tablo1769[[#This Row],[YM KODU]]</f>
        <v>0</v>
      </c>
      <c r="B187" s="118" t="e">
        <f>VLOOKUP(Tablo810[[#This Row],[ ÜRÜN KODU]],Tablo1769[#All],2,0)</f>
        <v>#N/A</v>
      </c>
      <c r="C187" s="117">
        <f>SUMIF(Tablo8[Sütun1],Tablo810[[#This Row],[ ÜRÜN KODU]],Tablo8[SEVK ADEDİ])-Tablo810[[#This Row],[GERİ İADE ÜRÜN]]</f>
        <v>0</v>
      </c>
      <c r="D187" s="117">
        <f>SUMIF(Tablo5[ÜRÜN KODU],Tablo810[[#This Row],[ ÜRÜN KODU]],Tablo5[TOPLAM BASKI ADEDİ])</f>
        <v>0</v>
      </c>
      <c r="E187" s="117"/>
      <c r="F187" s="117">
        <f>(D187-C187)+E187</f>
        <v>0</v>
      </c>
      <c r="G187" s="117">
        <f>SUMIFS(SevkAdetleri!$D:$D,SevkAdetleri!$A:$A,A187,SevkAdetleri!$E:$E,"OCAK")</f>
        <v>0</v>
      </c>
      <c r="H187" s="117">
        <f>SUMIFS(SevkAdetleri!$D:$D,SevkAdetleri!$A:$A,A187,SevkAdetleri!$E:$E,"ŞUBAT")</f>
        <v>0</v>
      </c>
      <c r="I187" s="117">
        <f>SUMIFS(SevkAdetleri!$D:$D,SevkAdetleri!$A:$A,A187,SevkAdetleri!$E:$E,"MART")</f>
        <v>0</v>
      </c>
      <c r="J187" s="117">
        <f>SUMIFS(SevkAdetleri!$D:$D,SevkAdetleri!$A:$A,A187,SevkAdetleri!$E:$E,"NİSAN")</f>
        <v>0</v>
      </c>
      <c r="K187" s="117">
        <f>SUMIFS(SevkAdetleri!$D:$D,SevkAdetleri!$A:$A,A187,SevkAdetleri!$E:$E,"MAYIS")</f>
        <v>0</v>
      </c>
      <c r="L187" s="117">
        <f>SUMIFS(SevkAdetleri!$D:$D,SevkAdetleri!$A:$A,A187,SevkAdetleri!$E:$E,"HAZIRAN")</f>
        <v>0</v>
      </c>
      <c r="M187" s="117">
        <f>SUMIFS(SevkAdetleri!$D:$D,SevkAdetleri!$A:$A,A187,SevkAdetleri!$E:$E,"TEMMUZ")</f>
        <v>0</v>
      </c>
      <c r="N187" s="117">
        <f>SUMIFS(SevkAdetleri!$D:$D,SevkAdetleri!$A:$A,A187,SevkAdetleri!$E:$E,"AĞUSTOS")</f>
        <v>0</v>
      </c>
      <c r="O187" s="117">
        <f>SUMIFS(SevkAdetleri!$D:$D,SevkAdetleri!$A:$A,A187,SevkAdetleri!$E:$E,"EYLÜL")</f>
        <v>0</v>
      </c>
      <c r="P187" s="117">
        <f>SUMIFS(SevkAdetleri!$D:$D,SevkAdetleri!$A:$A,A187,SevkAdetleri!$E:$E,"EKİM")</f>
        <v>0</v>
      </c>
      <c r="Q187" s="117">
        <f>SUMIFS(SevkAdetleri!$D:$D,SevkAdetleri!$A:$A,A187,SevkAdetleri!$E:$E,"KASIM")</f>
        <v>0</v>
      </c>
      <c r="R187" s="117">
        <f>SUMIFS(SevkAdetleri!$D:$D,SevkAdetleri!$A:$A,A187,SevkAdetleri!$E:$E,"ARALIK")</f>
        <v>0</v>
      </c>
    </row>
    <row r="188" spans="1:18">
      <c r="A188" s="75" t="str">
        <f>Tablo1769[[#This Row],[YM KODU]]</f>
        <v>YM-114</v>
      </c>
      <c r="B188" s="118" t="str">
        <f>VLOOKUP(Tablo810[[#This Row],[ ÜRÜN KODU]],Tablo1769[#All],2,0)</f>
        <v>TİRLE VİDA</v>
      </c>
      <c r="C188" s="117">
        <f>SUMIF(Tablo8[Sütun1],Tablo810[[#This Row],[ ÜRÜN KODU]],Tablo8[SEVK ADEDİ])-Tablo810[[#This Row],[GERİ İADE ÜRÜN]]</f>
        <v>0</v>
      </c>
      <c r="D188" s="117">
        <f>SUMIF(Tablo5[ÜRÜN KODU],Tablo810[[#This Row],[ ÜRÜN KODU]],Tablo5[TOPLAM BASKI ADEDİ])</f>
        <v>0</v>
      </c>
      <c r="E188" s="117"/>
      <c r="F188" s="117">
        <f>(D188-C188)+E188</f>
        <v>0</v>
      </c>
      <c r="G188" s="117">
        <f>SUMIFS(SevkAdetleri!$D:$D,SevkAdetleri!$A:$A,A188,SevkAdetleri!$E:$E,"OCAK")</f>
        <v>0</v>
      </c>
      <c r="H188" s="117">
        <f>SUMIFS(SevkAdetleri!$D:$D,SevkAdetleri!$A:$A,A188,SevkAdetleri!$E:$E,"ŞUBAT")</f>
        <v>0</v>
      </c>
      <c r="I188" s="117">
        <f>SUMIFS(SevkAdetleri!$D:$D,SevkAdetleri!$A:$A,A188,SevkAdetleri!$E:$E,"MART")</f>
        <v>0</v>
      </c>
      <c r="J188" s="117">
        <f>SUMIFS(SevkAdetleri!$D:$D,SevkAdetleri!$A:$A,A188,SevkAdetleri!$E:$E,"NİSAN")</f>
        <v>0</v>
      </c>
      <c r="K188" s="117">
        <f>SUMIFS(SevkAdetleri!$D:$D,SevkAdetleri!$A:$A,A188,SevkAdetleri!$E:$E,"MAYIS")</f>
        <v>0</v>
      </c>
      <c r="L188" s="117">
        <f>SUMIFS(SevkAdetleri!$D:$D,SevkAdetleri!$A:$A,A188,SevkAdetleri!$E:$E,"HAZIRAN")</f>
        <v>0</v>
      </c>
      <c r="M188" s="117">
        <f>SUMIFS(SevkAdetleri!$D:$D,SevkAdetleri!$A:$A,A188,SevkAdetleri!$E:$E,"TEMMUZ")</f>
        <v>0</v>
      </c>
      <c r="N188" s="117">
        <f>SUMIFS(SevkAdetleri!$D:$D,SevkAdetleri!$A:$A,A188,SevkAdetleri!$E:$E,"AĞUSTOS")</f>
        <v>0</v>
      </c>
      <c r="O188" s="117">
        <f>SUMIFS(SevkAdetleri!$D:$D,SevkAdetleri!$A:$A,A188,SevkAdetleri!$E:$E,"EYLÜL")</f>
        <v>0</v>
      </c>
      <c r="P188" s="117">
        <f>SUMIFS(SevkAdetleri!$D:$D,SevkAdetleri!$A:$A,A188,SevkAdetleri!$E:$E,"EKİM")</f>
        <v>0</v>
      </c>
      <c r="Q188" s="117">
        <f>SUMIFS(SevkAdetleri!$D:$D,SevkAdetleri!$A:$A,A188,SevkAdetleri!$E:$E,"KASIM")</f>
        <v>0</v>
      </c>
      <c r="R188" s="117">
        <f>SUMIFS(SevkAdetleri!$D:$D,SevkAdetleri!$A:$A,A188,SevkAdetleri!$E:$E,"ARALIK")</f>
        <v>0</v>
      </c>
    </row>
    <row r="189" spans="1:18">
      <c r="A189" s="75">
        <f>Tablo1769[[#This Row],[YM KODU]]</f>
        <v>0</v>
      </c>
      <c r="B189" s="118" t="e">
        <f>VLOOKUP(Tablo810[[#This Row],[ ÜRÜN KODU]],Tablo1769[#All],2,0)</f>
        <v>#N/A</v>
      </c>
      <c r="C189" s="117">
        <f>SUMIF(Tablo8[Sütun1],Tablo810[[#This Row],[ ÜRÜN KODU]],Tablo8[SEVK ADEDİ])-Tablo810[[#This Row],[GERİ İADE ÜRÜN]]</f>
        <v>0</v>
      </c>
      <c r="D189" s="117">
        <f>SUMIF(Tablo5[ÜRÜN KODU],Tablo810[[#This Row],[ ÜRÜN KODU]],Tablo5[TOPLAM BASKI ADEDİ])</f>
        <v>0</v>
      </c>
      <c r="E189" s="117"/>
      <c r="F189" s="117">
        <f>(D189-C189)+E189</f>
        <v>0</v>
      </c>
      <c r="G189" s="117">
        <f>SUMIFS(SevkAdetleri!$D:$D,SevkAdetleri!$A:$A,A189,SevkAdetleri!$E:$E,"OCAK")</f>
        <v>0</v>
      </c>
      <c r="H189" s="117">
        <f>SUMIFS(SevkAdetleri!$D:$D,SevkAdetleri!$A:$A,A189,SevkAdetleri!$E:$E,"ŞUBAT")</f>
        <v>0</v>
      </c>
      <c r="I189" s="117">
        <f>SUMIFS(SevkAdetleri!$D:$D,SevkAdetleri!$A:$A,A189,SevkAdetleri!$E:$E,"MART")</f>
        <v>0</v>
      </c>
      <c r="J189" s="117">
        <f>SUMIFS(SevkAdetleri!$D:$D,SevkAdetleri!$A:$A,A189,SevkAdetleri!$E:$E,"NİSAN")</f>
        <v>0</v>
      </c>
      <c r="K189" s="117">
        <f>SUMIFS(SevkAdetleri!$D:$D,SevkAdetleri!$A:$A,A189,SevkAdetleri!$E:$E,"MAYIS")</f>
        <v>0</v>
      </c>
      <c r="L189" s="117">
        <f>SUMIFS(SevkAdetleri!$D:$D,SevkAdetleri!$A:$A,A189,SevkAdetleri!$E:$E,"HAZIRAN")</f>
        <v>0</v>
      </c>
      <c r="M189" s="117">
        <f>SUMIFS(SevkAdetleri!$D:$D,SevkAdetleri!$A:$A,A189,SevkAdetleri!$E:$E,"TEMMUZ")</f>
        <v>0</v>
      </c>
      <c r="N189" s="117">
        <f>SUMIFS(SevkAdetleri!$D:$D,SevkAdetleri!$A:$A,A189,SevkAdetleri!$E:$E,"AĞUSTOS")</f>
        <v>0</v>
      </c>
      <c r="O189" s="117">
        <f>SUMIFS(SevkAdetleri!$D:$D,SevkAdetleri!$A:$A,A189,SevkAdetleri!$E:$E,"EYLÜL")</f>
        <v>0</v>
      </c>
      <c r="P189" s="117">
        <f>SUMIFS(SevkAdetleri!$D:$D,SevkAdetleri!$A:$A,A189,SevkAdetleri!$E:$E,"EKİM")</f>
        <v>0</v>
      </c>
      <c r="Q189" s="117">
        <f>SUMIFS(SevkAdetleri!$D:$D,SevkAdetleri!$A:$A,A189,SevkAdetleri!$E:$E,"KASIM")</f>
        <v>0</v>
      </c>
      <c r="R189" s="117">
        <f>SUMIFS(SevkAdetleri!$D:$D,SevkAdetleri!$A:$A,A189,SevkAdetleri!$E:$E,"ARALIK")</f>
        <v>0</v>
      </c>
    </row>
    <row r="190" spans="1:18">
      <c r="A190" s="75" t="str">
        <f>Tablo1769[[#This Row],[YM KODU]]</f>
        <v>YM-115-B</v>
      </c>
      <c r="B190" s="118" t="str">
        <f>VLOOKUP(Tablo810[[#This Row],[ ÜRÜN KODU]],Tablo1769[#All],2,0)</f>
        <v>GENİŞ AĞIZ BİBERON VİDA</v>
      </c>
      <c r="C190" s="117">
        <f>SUMIF(Tablo8[Sütun1],Tablo810[[#This Row],[ ÜRÜN KODU]],Tablo8[SEVK ADEDİ])-Tablo810[[#This Row],[GERİ İADE ÜRÜN]]</f>
        <v>0</v>
      </c>
      <c r="D190" s="117">
        <f>SUMIF(Tablo5[ÜRÜN KODU],Tablo810[[#This Row],[ ÜRÜN KODU]],Tablo5[TOPLAM BASKI ADEDİ])</f>
        <v>0</v>
      </c>
      <c r="E190" s="117"/>
      <c r="F190" s="117">
        <f>(D190-C190)+E190</f>
        <v>0</v>
      </c>
      <c r="G190" s="117">
        <f>SUMIFS(SevkAdetleri!$D:$D,SevkAdetleri!$A:$A,A190,SevkAdetleri!$E:$E,"OCAK")</f>
        <v>0</v>
      </c>
      <c r="H190" s="117">
        <f>SUMIFS(SevkAdetleri!$D:$D,SevkAdetleri!$A:$A,A190,SevkAdetleri!$E:$E,"ŞUBAT")</f>
        <v>0</v>
      </c>
      <c r="I190" s="117">
        <f>SUMIFS(SevkAdetleri!$D:$D,SevkAdetleri!$A:$A,A190,SevkAdetleri!$E:$E,"MART")</f>
        <v>0</v>
      </c>
      <c r="J190" s="117">
        <f>SUMIFS(SevkAdetleri!$D:$D,SevkAdetleri!$A:$A,A190,SevkAdetleri!$E:$E,"NİSAN")</f>
        <v>0</v>
      </c>
      <c r="K190" s="117">
        <f>SUMIFS(SevkAdetleri!$D:$D,SevkAdetleri!$A:$A,A190,SevkAdetleri!$E:$E,"MAYIS")</f>
        <v>0</v>
      </c>
      <c r="L190" s="117">
        <f>SUMIFS(SevkAdetleri!$D:$D,SevkAdetleri!$A:$A,A190,SevkAdetleri!$E:$E,"HAZIRAN")</f>
        <v>0</v>
      </c>
      <c r="M190" s="117">
        <f>SUMIFS(SevkAdetleri!$D:$D,SevkAdetleri!$A:$A,A190,SevkAdetleri!$E:$E,"TEMMUZ")</f>
        <v>0</v>
      </c>
      <c r="N190" s="117">
        <f>SUMIFS(SevkAdetleri!$D:$D,SevkAdetleri!$A:$A,A190,SevkAdetleri!$E:$E,"AĞUSTOS")</f>
        <v>0</v>
      </c>
      <c r="O190" s="117">
        <f>SUMIFS(SevkAdetleri!$D:$D,SevkAdetleri!$A:$A,A190,SevkAdetleri!$E:$E,"EYLÜL")</f>
        <v>0</v>
      </c>
      <c r="P190" s="117">
        <f>SUMIFS(SevkAdetleri!$D:$D,SevkAdetleri!$A:$A,A190,SevkAdetleri!$E:$E,"EKİM")</f>
        <v>0</v>
      </c>
      <c r="Q190" s="117">
        <f>SUMIFS(SevkAdetleri!$D:$D,SevkAdetleri!$A:$A,A190,SevkAdetleri!$E:$E,"KASIM")</f>
        <v>0</v>
      </c>
      <c r="R190" s="117">
        <f>SUMIFS(SevkAdetleri!$D:$D,SevkAdetleri!$A:$A,A190,SevkAdetleri!$E:$E,"ARALIK")</f>
        <v>0</v>
      </c>
    </row>
    <row r="191" spans="1:18">
      <c r="A191" s="75" t="str">
        <f>Tablo1769[[#This Row],[YM KODU]]</f>
        <v>YM-115-K</v>
      </c>
      <c r="B191" s="118" t="str">
        <f>VLOOKUP(Tablo810[[#This Row],[ ÜRÜN KODU]],Tablo1769[#All],2,0)</f>
        <v>GENİŞ AĞIZ BİBERON VİDA</v>
      </c>
      <c r="C191" s="117">
        <f>SUMIF(Tablo8[Sütun1],Tablo810[[#This Row],[ ÜRÜN KODU]],Tablo8[SEVK ADEDİ])-Tablo810[[#This Row],[GERİ İADE ÜRÜN]]</f>
        <v>0</v>
      </c>
      <c r="D191" s="117">
        <f>SUMIF(Tablo5[ÜRÜN KODU],Tablo810[[#This Row],[ ÜRÜN KODU]],Tablo5[TOPLAM BASKI ADEDİ])</f>
        <v>0</v>
      </c>
      <c r="E191" s="117"/>
      <c r="F191" s="117">
        <f>(D191-C191)+E191</f>
        <v>0</v>
      </c>
      <c r="G191" s="117">
        <f>SUMIFS(SevkAdetleri!$D:$D,SevkAdetleri!$A:$A,A191,SevkAdetleri!$E:$E,"OCAK")</f>
        <v>0</v>
      </c>
      <c r="H191" s="117">
        <f>SUMIFS(SevkAdetleri!$D:$D,SevkAdetleri!$A:$A,A191,SevkAdetleri!$E:$E,"ŞUBAT")</f>
        <v>0</v>
      </c>
      <c r="I191" s="117">
        <f>SUMIFS(SevkAdetleri!$D:$D,SevkAdetleri!$A:$A,A191,SevkAdetleri!$E:$E,"MART")</f>
        <v>0</v>
      </c>
      <c r="J191" s="117">
        <f>SUMIFS(SevkAdetleri!$D:$D,SevkAdetleri!$A:$A,A191,SevkAdetleri!$E:$E,"NİSAN")</f>
        <v>0</v>
      </c>
      <c r="K191" s="117">
        <f>SUMIFS(SevkAdetleri!$D:$D,SevkAdetleri!$A:$A,A191,SevkAdetleri!$E:$E,"MAYIS")</f>
        <v>0</v>
      </c>
      <c r="L191" s="117">
        <f>SUMIFS(SevkAdetleri!$D:$D,SevkAdetleri!$A:$A,A191,SevkAdetleri!$E:$E,"HAZIRAN")</f>
        <v>0</v>
      </c>
      <c r="M191" s="117">
        <f>SUMIFS(SevkAdetleri!$D:$D,SevkAdetleri!$A:$A,A191,SevkAdetleri!$E:$E,"TEMMUZ")</f>
        <v>0</v>
      </c>
      <c r="N191" s="117">
        <f>SUMIFS(SevkAdetleri!$D:$D,SevkAdetleri!$A:$A,A191,SevkAdetleri!$E:$E,"AĞUSTOS")</f>
        <v>0</v>
      </c>
      <c r="O191" s="117">
        <f>SUMIFS(SevkAdetleri!$D:$D,SevkAdetleri!$A:$A,A191,SevkAdetleri!$E:$E,"EYLÜL")</f>
        <v>0</v>
      </c>
      <c r="P191" s="117">
        <f>SUMIFS(SevkAdetleri!$D:$D,SevkAdetleri!$A:$A,A191,SevkAdetleri!$E:$E,"EKİM")</f>
        <v>0</v>
      </c>
      <c r="Q191" s="117">
        <f>SUMIFS(SevkAdetleri!$D:$D,SevkAdetleri!$A:$A,A191,SevkAdetleri!$E:$E,"KASIM")</f>
        <v>0</v>
      </c>
      <c r="R191" s="117">
        <f>SUMIFS(SevkAdetleri!$D:$D,SevkAdetleri!$A:$A,A191,SevkAdetleri!$E:$E,"ARALIK")</f>
        <v>0</v>
      </c>
    </row>
    <row r="192" spans="1:18">
      <c r="A192" s="75" t="str">
        <f>Tablo1769[[#This Row],[YM KODU]]</f>
        <v>YM-115-M</v>
      </c>
      <c r="B192" s="118" t="str">
        <f>VLOOKUP(Tablo810[[#This Row],[ ÜRÜN KODU]],Tablo1769[#All],2,0)</f>
        <v>GENİŞ AĞIZ BİBERON VİDA</v>
      </c>
      <c r="C192" s="117">
        <f>SUMIF(Tablo8[Sütun1],Tablo810[[#This Row],[ ÜRÜN KODU]],Tablo8[SEVK ADEDİ])-Tablo810[[#This Row],[GERİ İADE ÜRÜN]]</f>
        <v>0</v>
      </c>
      <c r="D192" s="117">
        <f>SUMIF(Tablo5[ÜRÜN KODU],Tablo810[[#This Row],[ ÜRÜN KODU]],Tablo5[TOPLAM BASKI ADEDİ])</f>
        <v>0</v>
      </c>
      <c r="E192" s="117"/>
      <c r="F192" s="117">
        <f>(D192-C192)+E192</f>
        <v>0</v>
      </c>
      <c r="G192" s="117">
        <f>SUMIFS(SevkAdetleri!$D:$D,SevkAdetleri!$A:$A,A192,SevkAdetleri!$E:$E,"OCAK")</f>
        <v>0</v>
      </c>
      <c r="H192" s="117">
        <f>SUMIFS(SevkAdetleri!$D:$D,SevkAdetleri!$A:$A,A192,SevkAdetleri!$E:$E,"ŞUBAT")</f>
        <v>0</v>
      </c>
      <c r="I192" s="117">
        <f>SUMIFS(SevkAdetleri!$D:$D,SevkAdetleri!$A:$A,A192,SevkAdetleri!$E:$E,"MART")</f>
        <v>0</v>
      </c>
      <c r="J192" s="117">
        <f>SUMIFS(SevkAdetleri!$D:$D,SevkAdetleri!$A:$A,A192,SevkAdetleri!$E:$E,"NİSAN")</f>
        <v>0</v>
      </c>
      <c r="K192" s="117">
        <f>SUMIFS(SevkAdetleri!$D:$D,SevkAdetleri!$A:$A,A192,SevkAdetleri!$E:$E,"MAYIS")</f>
        <v>0</v>
      </c>
      <c r="L192" s="117">
        <f>SUMIFS(SevkAdetleri!$D:$D,SevkAdetleri!$A:$A,A192,SevkAdetleri!$E:$E,"HAZIRAN")</f>
        <v>0</v>
      </c>
      <c r="M192" s="117">
        <f>SUMIFS(SevkAdetleri!$D:$D,SevkAdetleri!$A:$A,A192,SevkAdetleri!$E:$E,"TEMMUZ")</f>
        <v>0</v>
      </c>
      <c r="N192" s="117">
        <f>SUMIFS(SevkAdetleri!$D:$D,SevkAdetleri!$A:$A,A192,SevkAdetleri!$E:$E,"AĞUSTOS")</f>
        <v>0</v>
      </c>
      <c r="O192" s="117">
        <f>SUMIFS(SevkAdetleri!$D:$D,SevkAdetleri!$A:$A,A192,SevkAdetleri!$E:$E,"EYLÜL")</f>
        <v>0</v>
      </c>
      <c r="P192" s="117">
        <f>SUMIFS(SevkAdetleri!$D:$D,SevkAdetleri!$A:$A,A192,SevkAdetleri!$E:$E,"EKİM")</f>
        <v>0</v>
      </c>
      <c r="Q192" s="117">
        <f>SUMIFS(SevkAdetleri!$D:$D,SevkAdetleri!$A:$A,A192,SevkAdetleri!$E:$E,"KASIM")</f>
        <v>0</v>
      </c>
      <c r="R192" s="117">
        <f>SUMIFS(SevkAdetleri!$D:$D,SevkAdetleri!$A:$A,A192,SevkAdetleri!$E:$E,"ARALIK")</f>
        <v>0</v>
      </c>
    </row>
    <row r="193" spans="1:18">
      <c r="A193" s="75" t="str">
        <f>Tablo1769[[#This Row],[YM KODU]]</f>
        <v>YM-115-P</v>
      </c>
      <c r="B193" s="118" t="str">
        <f>VLOOKUP(Tablo810[[#This Row],[ ÜRÜN KODU]],Tablo1769[#All],2,0)</f>
        <v>GENİŞ AĞIZ BİBERON VİDA</v>
      </c>
      <c r="C193" s="117">
        <f>SUMIF(Tablo8[Sütun1],Tablo810[[#This Row],[ ÜRÜN KODU]],Tablo8[SEVK ADEDİ])-Tablo810[[#This Row],[GERİ İADE ÜRÜN]]</f>
        <v>0</v>
      </c>
      <c r="D193" s="117">
        <f>SUMIF(Tablo5[ÜRÜN KODU],Tablo810[[#This Row],[ ÜRÜN KODU]],Tablo5[TOPLAM BASKI ADEDİ])</f>
        <v>0</v>
      </c>
      <c r="E193" s="117"/>
      <c r="F193" s="117">
        <f>(D193-C193)+E193</f>
        <v>0</v>
      </c>
      <c r="G193" s="117">
        <f>SUMIFS(SevkAdetleri!$D:$D,SevkAdetleri!$A:$A,A193,SevkAdetleri!$E:$E,"OCAK")</f>
        <v>0</v>
      </c>
      <c r="H193" s="117">
        <f>SUMIFS(SevkAdetleri!$D:$D,SevkAdetleri!$A:$A,A193,SevkAdetleri!$E:$E,"ŞUBAT")</f>
        <v>0</v>
      </c>
      <c r="I193" s="117">
        <f>SUMIFS(SevkAdetleri!$D:$D,SevkAdetleri!$A:$A,A193,SevkAdetleri!$E:$E,"MART")</f>
        <v>0</v>
      </c>
      <c r="J193" s="117">
        <f>SUMIFS(SevkAdetleri!$D:$D,SevkAdetleri!$A:$A,A193,SevkAdetleri!$E:$E,"NİSAN")</f>
        <v>0</v>
      </c>
      <c r="K193" s="117">
        <f>SUMIFS(SevkAdetleri!$D:$D,SevkAdetleri!$A:$A,A193,SevkAdetleri!$E:$E,"MAYIS")</f>
        <v>0</v>
      </c>
      <c r="L193" s="117">
        <f>SUMIFS(SevkAdetleri!$D:$D,SevkAdetleri!$A:$A,A193,SevkAdetleri!$E:$E,"HAZIRAN")</f>
        <v>0</v>
      </c>
      <c r="M193" s="117">
        <f>SUMIFS(SevkAdetleri!$D:$D,SevkAdetleri!$A:$A,A193,SevkAdetleri!$E:$E,"TEMMUZ")</f>
        <v>0</v>
      </c>
      <c r="N193" s="117">
        <f>SUMIFS(SevkAdetleri!$D:$D,SevkAdetleri!$A:$A,A193,SevkAdetleri!$E:$E,"AĞUSTOS")</f>
        <v>0</v>
      </c>
      <c r="O193" s="117">
        <f>SUMIFS(SevkAdetleri!$D:$D,SevkAdetleri!$A:$A,A193,SevkAdetleri!$E:$E,"EYLÜL")</f>
        <v>0</v>
      </c>
      <c r="P193" s="117">
        <f>SUMIFS(SevkAdetleri!$D:$D,SevkAdetleri!$A:$A,A193,SevkAdetleri!$E:$E,"EKİM")</f>
        <v>0</v>
      </c>
      <c r="Q193" s="117">
        <f>SUMIFS(SevkAdetleri!$D:$D,SevkAdetleri!$A:$A,A193,SevkAdetleri!$E:$E,"KASIM")</f>
        <v>0</v>
      </c>
      <c r="R193" s="117">
        <f>SUMIFS(SevkAdetleri!$D:$D,SevkAdetleri!$A:$A,A193,SevkAdetleri!$E:$E,"ARALIK")</f>
        <v>0</v>
      </c>
    </row>
    <row r="194" spans="1:18">
      <c r="A194" s="75" t="str">
        <f>Tablo1769[[#This Row],[YM KODU]]</f>
        <v>YM-115-L</v>
      </c>
      <c r="B194" s="118" t="str">
        <f>VLOOKUP(Tablo810[[#This Row],[ ÜRÜN KODU]],Tablo1769[#All],2,0)</f>
        <v>GENİŞ AĞIZ BİBERON VİDA</v>
      </c>
      <c r="C194" s="117">
        <f>SUMIF(Tablo8[Sütun1],Tablo810[[#This Row],[ ÜRÜN KODU]],Tablo8[SEVK ADEDİ])-Tablo810[[#This Row],[GERİ İADE ÜRÜN]]</f>
        <v>0</v>
      </c>
      <c r="D194" s="117">
        <f>SUMIF(Tablo5[ÜRÜN KODU],Tablo810[[#This Row],[ ÜRÜN KODU]],Tablo5[TOPLAM BASKI ADEDİ])</f>
        <v>0</v>
      </c>
      <c r="E194" s="117"/>
      <c r="F194" s="117">
        <f>(D194-C194)+E194</f>
        <v>0</v>
      </c>
      <c r="G194" s="117">
        <f>SUMIFS(SevkAdetleri!$D:$D,SevkAdetleri!$A:$A,A194,SevkAdetleri!$E:$E,"OCAK")</f>
        <v>0</v>
      </c>
      <c r="H194" s="117">
        <f>SUMIFS(SevkAdetleri!$D:$D,SevkAdetleri!$A:$A,A194,SevkAdetleri!$E:$E,"ŞUBAT")</f>
        <v>0</v>
      </c>
      <c r="I194" s="117">
        <f>SUMIFS(SevkAdetleri!$D:$D,SevkAdetleri!$A:$A,A194,SevkAdetleri!$E:$E,"MART")</f>
        <v>0</v>
      </c>
      <c r="J194" s="117">
        <f>SUMIFS(SevkAdetleri!$D:$D,SevkAdetleri!$A:$A,A194,SevkAdetleri!$E:$E,"NİSAN")</f>
        <v>0</v>
      </c>
      <c r="K194" s="117">
        <f>SUMIFS(SevkAdetleri!$D:$D,SevkAdetleri!$A:$A,A194,SevkAdetleri!$E:$E,"MAYIS")</f>
        <v>0</v>
      </c>
      <c r="L194" s="117">
        <f>SUMIFS(SevkAdetleri!$D:$D,SevkAdetleri!$A:$A,A194,SevkAdetleri!$E:$E,"HAZIRAN")</f>
        <v>0</v>
      </c>
      <c r="M194" s="117">
        <f>SUMIFS(SevkAdetleri!$D:$D,SevkAdetleri!$A:$A,A194,SevkAdetleri!$E:$E,"TEMMUZ")</f>
        <v>0</v>
      </c>
      <c r="N194" s="117">
        <f>SUMIFS(SevkAdetleri!$D:$D,SevkAdetleri!$A:$A,A194,SevkAdetleri!$E:$E,"AĞUSTOS")</f>
        <v>0</v>
      </c>
      <c r="O194" s="117">
        <f>SUMIFS(SevkAdetleri!$D:$D,SevkAdetleri!$A:$A,A194,SevkAdetleri!$E:$E,"EYLÜL")</f>
        <v>0</v>
      </c>
      <c r="P194" s="117">
        <f>SUMIFS(SevkAdetleri!$D:$D,SevkAdetleri!$A:$A,A194,SevkAdetleri!$E:$E,"EKİM")</f>
        <v>0</v>
      </c>
      <c r="Q194" s="117">
        <f>SUMIFS(SevkAdetleri!$D:$D,SevkAdetleri!$A:$A,A194,SevkAdetleri!$E:$E,"KASIM")</f>
        <v>0</v>
      </c>
      <c r="R194" s="117">
        <f>SUMIFS(SevkAdetleri!$D:$D,SevkAdetleri!$A:$A,A194,SevkAdetleri!$E:$E,"ARALIK")</f>
        <v>0</v>
      </c>
    </row>
    <row r="195" spans="1:18">
      <c r="A195" s="75" t="str">
        <f>Tablo1769[[#This Row],[YM KODU]]</f>
        <v>YM-115-S</v>
      </c>
      <c r="B195" s="118" t="str">
        <f>VLOOKUP(Tablo810[[#This Row],[ ÜRÜN KODU]],Tablo1769[#All],2,0)</f>
        <v>GENİŞ AĞIZ BİBERON VİDA</v>
      </c>
      <c r="C195" s="117">
        <f>SUMIF(Tablo8[Sütun1],Tablo810[[#This Row],[ ÜRÜN KODU]],Tablo8[SEVK ADEDİ])-Tablo810[[#This Row],[GERİ İADE ÜRÜN]]</f>
        <v>0</v>
      </c>
      <c r="D195" s="117">
        <f>SUMIF(Tablo5[ÜRÜN KODU],Tablo810[[#This Row],[ ÜRÜN KODU]],Tablo5[TOPLAM BASKI ADEDİ])</f>
        <v>0</v>
      </c>
      <c r="E195" s="117"/>
      <c r="F195" s="117">
        <f>(D195-C195)+E195</f>
        <v>0</v>
      </c>
      <c r="G195" s="117">
        <f>SUMIFS(SevkAdetleri!$D:$D,SevkAdetleri!$A:$A,A195,SevkAdetleri!$E:$E,"OCAK")</f>
        <v>0</v>
      </c>
      <c r="H195" s="117">
        <f>SUMIFS(SevkAdetleri!$D:$D,SevkAdetleri!$A:$A,A195,SevkAdetleri!$E:$E,"ŞUBAT")</f>
        <v>0</v>
      </c>
      <c r="I195" s="117">
        <f>SUMIFS(SevkAdetleri!$D:$D,SevkAdetleri!$A:$A,A195,SevkAdetleri!$E:$E,"MART")</f>
        <v>0</v>
      </c>
      <c r="J195" s="117">
        <f>SUMIFS(SevkAdetleri!$D:$D,SevkAdetleri!$A:$A,A195,SevkAdetleri!$E:$E,"NİSAN")</f>
        <v>0</v>
      </c>
      <c r="K195" s="117">
        <f>SUMIFS(SevkAdetleri!$D:$D,SevkAdetleri!$A:$A,A195,SevkAdetleri!$E:$E,"MAYIS")</f>
        <v>0</v>
      </c>
      <c r="L195" s="117">
        <f>SUMIFS(SevkAdetleri!$D:$D,SevkAdetleri!$A:$A,A195,SevkAdetleri!$E:$E,"HAZIRAN")</f>
        <v>0</v>
      </c>
      <c r="M195" s="117">
        <f>SUMIFS(SevkAdetleri!$D:$D,SevkAdetleri!$A:$A,A195,SevkAdetleri!$E:$E,"TEMMUZ")</f>
        <v>0</v>
      </c>
      <c r="N195" s="117">
        <f>SUMIFS(SevkAdetleri!$D:$D,SevkAdetleri!$A:$A,A195,SevkAdetleri!$E:$E,"AĞUSTOS")</f>
        <v>0</v>
      </c>
      <c r="O195" s="117">
        <f>SUMIFS(SevkAdetleri!$D:$D,SevkAdetleri!$A:$A,A195,SevkAdetleri!$E:$E,"EYLÜL")</f>
        <v>0</v>
      </c>
      <c r="P195" s="117">
        <f>SUMIFS(SevkAdetleri!$D:$D,SevkAdetleri!$A:$A,A195,SevkAdetleri!$E:$E,"EKİM")</f>
        <v>0</v>
      </c>
      <c r="Q195" s="117">
        <f>SUMIFS(SevkAdetleri!$D:$D,SevkAdetleri!$A:$A,A195,SevkAdetleri!$E:$E,"KASIM")</f>
        <v>0</v>
      </c>
      <c r="R195" s="117">
        <f>SUMIFS(SevkAdetleri!$D:$D,SevkAdetleri!$A:$A,A195,SevkAdetleri!$E:$E,"ARALIK")</f>
        <v>0</v>
      </c>
    </row>
    <row r="196" spans="1:18">
      <c r="A196" s="75">
        <f>Tablo1769[[#This Row],[YM KODU]]</f>
        <v>0</v>
      </c>
      <c r="B196" s="118" t="e">
        <f>VLOOKUP(Tablo810[[#This Row],[ ÜRÜN KODU]],Tablo1769[#All],2,0)</f>
        <v>#N/A</v>
      </c>
      <c r="C196" s="117">
        <f>SUMIF(Tablo8[Sütun1],Tablo810[[#This Row],[ ÜRÜN KODU]],Tablo8[SEVK ADEDİ])-Tablo810[[#This Row],[GERİ İADE ÜRÜN]]</f>
        <v>0</v>
      </c>
      <c r="D196" s="117">
        <f>SUMIF(Tablo5[ÜRÜN KODU],Tablo810[[#This Row],[ ÜRÜN KODU]],Tablo5[TOPLAM BASKI ADEDİ])</f>
        <v>0</v>
      </c>
      <c r="E196" s="117"/>
      <c r="F196" s="117">
        <f>(D196-C196)+E196</f>
        <v>0</v>
      </c>
      <c r="G196" s="117">
        <f>SUMIFS(SevkAdetleri!$D:$D,SevkAdetleri!$A:$A,A196,SevkAdetleri!$E:$E,"OCAK")</f>
        <v>0</v>
      </c>
      <c r="H196" s="117">
        <f>SUMIFS(SevkAdetleri!$D:$D,SevkAdetleri!$A:$A,A196,SevkAdetleri!$E:$E,"ŞUBAT")</f>
        <v>0</v>
      </c>
      <c r="I196" s="117">
        <f>SUMIFS(SevkAdetleri!$D:$D,SevkAdetleri!$A:$A,A196,SevkAdetleri!$E:$E,"MART")</f>
        <v>0</v>
      </c>
      <c r="J196" s="117">
        <f>SUMIFS(SevkAdetleri!$D:$D,SevkAdetleri!$A:$A,A196,SevkAdetleri!$E:$E,"NİSAN")</f>
        <v>0</v>
      </c>
      <c r="K196" s="117">
        <f>SUMIFS(SevkAdetleri!$D:$D,SevkAdetleri!$A:$A,A196,SevkAdetleri!$E:$E,"MAYIS")</f>
        <v>0</v>
      </c>
      <c r="L196" s="117">
        <f>SUMIFS(SevkAdetleri!$D:$D,SevkAdetleri!$A:$A,A196,SevkAdetleri!$E:$E,"HAZIRAN")</f>
        <v>0</v>
      </c>
      <c r="M196" s="117">
        <f>SUMIFS(SevkAdetleri!$D:$D,SevkAdetleri!$A:$A,A196,SevkAdetleri!$E:$E,"TEMMUZ")</f>
        <v>0</v>
      </c>
      <c r="N196" s="117">
        <f>SUMIFS(SevkAdetleri!$D:$D,SevkAdetleri!$A:$A,A196,SevkAdetleri!$E:$E,"AĞUSTOS")</f>
        <v>0</v>
      </c>
      <c r="O196" s="117">
        <f>SUMIFS(SevkAdetleri!$D:$D,SevkAdetleri!$A:$A,A196,SevkAdetleri!$E:$E,"EYLÜL")</f>
        <v>0</v>
      </c>
      <c r="P196" s="117">
        <f>SUMIFS(SevkAdetleri!$D:$D,SevkAdetleri!$A:$A,A196,SevkAdetleri!$E:$E,"EKİM")</f>
        <v>0</v>
      </c>
      <c r="Q196" s="117">
        <f>SUMIFS(SevkAdetleri!$D:$D,SevkAdetleri!$A:$A,A196,SevkAdetleri!$E:$E,"KASIM")</f>
        <v>0</v>
      </c>
      <c r="R196" s="117">
        <f>SUMIFS(SevkAdetleri!$D:$D,SevkAdetleri!$A:$A,A196,SevkAdetleri!$E:$E,"ARALIK")</f>
        <v>0</v>
      </c>
    </row>
    <row r="197" spans="1:18">
      <c r="A197" s="75" t="str">
        <f>Tablo1769[[#This Row],[YM KODU]]</f>
        <v>YM-120</v>
      </c>
      <c r="B197" s="118" t="str">
        <f>VLOOKUP(Tablo810[[#This Row],[ ÜRÜN KODU]],Tablo1769[#All],2,0)</f>
        <v>TİRLE CONTA</v>
      </c>
      <c r="C197" s="117">
        <f>SUMIF(Tablo8[Sütun1],Tablo810[[#This Row],[ ÜRÜN KODU]],Tablo8[SEVK ADEDİ])-Tablo810[[#This Row],[GERİ İADE ÜRÜN]]</f>
        <v>0</v>
      </c>
      <c r="D197" s="117">
        <f>SUMIF(Tablo5[ÜRÜN KODU],Tablo810[[#This Row],[ ÜRÜN KODU]],Tablo5[TOPLAM BASKI ADEDİ])</f>
        <v>0</v>
      </c>
      <c r="E197" s="117"/>
      <c r="F197" s="117">
        <f>(D197-C197)+E197</f>
        <v>0</v>
      </c>
      <c r="G197" s="117">
        <f>SUMIFS(SevkAdetleri!$D:$D,SevkAdetleri!$A:$A,A197,SevkAdetleri!$E:$E,"OCAK")</f>
        <v>0</v>
      </c>
      <c r="H197" s="117">
        <f>SUMIFS(SevkAdetleri!$D:$D,SevkAdetleri!$A:$A,A197,SevkAdetleri!$E:$E,"ŞUBAT")</f>
        <v>0</v>
      </c>
      <c r="I197" s="117">
        <f>SUMIFS(SevkAdetleri!$D:$D,SevkAdetleri!$A:$A,A197,SevkAdetleri!$E:$E,"MART")</f>
        <v>0</v>
      </c>
      <c r="J197" s="117">
        <f>SUMIFS(SevkAdetleri!$D:$D,SevkAdetleri!$A:$A,A197,SevkAdetleri!$E:$E,"NİSAN")</f>
        <v>0</v>
      </c>
      <c r="K197" s="117">
        <f>SUMIFS(SevkAdetleri!$D:$D,SevkAdetleri!$A:$A,A197,SevkAdetleri!$E:$E,"MAYIS")</f>
        <v>0</v>
      </c>
      <c r="L197" s="117">
        <f>SUMIFS(SevkAdetleri!$D:$D,SevkAdetleri!$A:$A,A197,SevkAdetleri!$E:$E,"HAZIRAN")</f>
        <v>0</v>
      </c>
      <c r="M197" s="117">
        <f>SUMIFS(SevkAdetleri!$D:$D,SevkAdetleri!$A:$A,A197,SevkAdetleri!$E:$E,"TEMMUZ")</f>
        <v>0</v>
      </c>
      <c r="N197" s="117">
        <f>SUMIFS(SevkAdetleri!$D:$D,SevkAdetleri!$A:$A,A197,SevkAdetleri!$E:$E,"AĞUSTOS")</f>
        <v>0</v>
      </c>
      <c r="O197" s="117">
        <f>SUMIFS(SevkAdetleri!$D:$D,SevkAdetleri!$A:$A,A197,SevkAdetleri!$E:$E,"EYLÜL")</f>
        <v>0</v>
      </c>
      <c r="P197" s="117">
        <f>SUMIFS(SevkAdetleri!$D:$D,SevkAdetleri!$A:$A,A197,SevkAdetleri!$E:$E,"EKİM")</f>
        <v>0</v>
      </c>
      <c r="Q197" s="117">
        <f>SUMIFS(SevkAdetleri!$D:$D,SevkAdetleri!$A:$A,A197,SevkAdetleri!$E:$E,"KASIM")</f>
        <v>0</v>
      </c>
      <c r="R197" s="117">
        <f>SUMIFS(SevkAdetleri!$D:$D,SevkAdetleri!$A:$A,A197,SevkAdetleri!$E:$E,"ARALIK")</f>
        <v>0</v>
      </c>
    </row>
    <row r="198" spans="1:18">
      <c r="A198" s="75">
        <f>Tablo1769[[#This Row],[YM KODU]]</f>
        <v>0</v>
      </c>
      <c r="B198" s="118" t="e">
        <f>VLOOKUP(Tablo810[[#This Row],[ ÜRÜN KODU]],Tablo1769[#All],2,0)</f>
        <v>#N/A</v>
      </c>
      <c r="C198" s="117">
        <f>SUMIF(Tablo8[Sütun1],Tablo810[[#This Row],[ ÜRÜN KODU]],Tablo8[SEVK ADEDİ])-Tablo810[[#This Row],[GERİ İADE ÜRÜN]]</f>
        <v>0</v>
      </c>
      <c r="D198" s="117">
        <f>SUMIF(Tablo5[ÜRÜN KODU],Tablo810[[#This Row],[ ÜRÜN KODU]],Tablo5[TOPLAM BASKI ADEDİ])</f>
        <v>0</v>
      </c>
      <c r="E198" s="117"/>
      <c r="F198" s="117">
        <f>(D198-C198)+E198</f>
        <v>0</v>
      </c>
      <c r="G198" s="117">
        <f>SUMIFS(SevkAdetleri!$D:$D,SevkAdetleri!$A:$A,A198,SevkAdetleri!$E:$E,"OCAK")</f>
        <v>0</v>
      </c>
      <c r="H198" s="117">
        <f>SUMIFS(SevkAdetleri!$D:$D,SevkAdetleri!$A:$A,A198,SevkAdetleri!$E:$E,"ŞUBAT")</f>
        <v>0</v>
      </c>
      <c r="I198" s="117">
        <f>SUMIFS(SevkAdetleri!$D:$D,SevkAdetleri!$A:$A,A198,SevkAdetleri!$E:$E,"MART")</f>
        <v>0</v>
      </c>
      <c r="J198" s="117">
        <f>SUMIFS(SevkAdetleri!$D:$D,SevkAdetleri!$A:$A,A198,SevkAdetleri!$E:$E,"NİSAN")</f>
        <v>0</v>
      </c>
      <c r="K198" s="117">
        <f>SUMIFS(SevkAdetleri!$D:$D,SevkAdetleri!$A:$A,A198,SevkAdetleri!$E:$E,"MAYIS")</f>
        <v>0</v>
      </c>
      <c r="L198" s="117">
        <f>SUMIFS(SevkAdetleri!$D:$D,SevkAdetleri!$A:$A,A198,SevkAdetleri!$E:$E,"HAZIRAN")</f>
        <v>0</v>
      </c>
      <c r="M198" s="117">
        <f>SUMIFS(SevkAdetleri!$D:$D,SevkAdetleri!$A:$A,A198,SevkAdetleri!$E:$E,"TEMMUZ")</f>
        <v>0</v>
      </c>
      <c r="N198" s="117">
        <f>SUMIFS(SevkAdetleri!$D:$D,SevkAdetleri!$A:$A,A198,SevkAdetleri!$E:$E,"AĞUSTOS")</f>
        <v>0</v>
      </c>
      <c r="O198" s="117">
        <f>SUMIFS(SevkAdetleri!$D:$D,SevkAdetleri!$A:$A,A198,SevkAdetleri!$E:$E,"EYLÜL")</f>
        <v>0</v>
      </c>
      <c r="P198" s="117">
        <f>SUMIFS(SevkAdetleri!$D:$D,SevkAdetleri!$A:$A,A198,SevkAdetleri!$E:$E,"EKİM")</f>
        <v>0</v>
      </c>
      <c r="Q198" s="117">
        <f>SUMIFS(SevkAdetleri!$D:$D,SevkAdetleri!$A:$A,A198,SevkAdetleri!$E:$E,"KASIM")</f>
        <v>0</v>
      </c>
      <c r="R198" s="117">
        <f>SUMIFS(SevkAdetleri!$D:$D,SevkAdetleri!$A:$A,A198,SevkAdetleri!$E:$E,"ARALIK")</f>
        <v>0</v>
      </c>
    </row>
    <row r="199" spans="1:18">
      <c r="A199" s="75" t="str">
        <f>Tablo1769[[#This Row],[YM KODU]]</f>
        <v>YM-121</v>
      </c>
      <c r="B199" s="118" t="str">
        <f>VLOOKUP(Tablo810[[#This Row],[ ÜRÜN KODU]],Tablo1769[#All],2,0)</f>
        <v>TİRLE HUNİ</v>
      </c>
      <c r="C199" s="117">
        <f>SUMIF(Tablo8[Sütun1],Tablo810[[#This Row],[ ÜRÜN KODU]],Tablo8[SEVK ADEDİ])-Tablo810[[#This Row],[GERİ İADE ÜRÜN]]</f>
        <v>0</v>
      </c>
      <c r="D199" s="117">
        <f>SUMIF(Tablo5[ÜRÜN KODU],Tablo810[[#This Row],[ ÜRÜN KODU]],Tablo5[TOPLAM BASKI ADEDİ])</f>
        <v>0</v>
      </c>
      <c r="E199" s="117"/>
      <c r="F199" s="117">
        <f>(D199-C199)+E199</f>
        <v>0</v>
      </c>
      <c r="G199" s="117">
        <f>SUMIFS(SevkAdetleri!$D:$D,SevkAdetleri!$A:$A,A199,SevkAdetleri!$E:$E,"OCAK")</f>
        <v>0</v>
      </c>
      <c r="H199" s="117">
        <f>SUMIFS(SevkAdetleri!$D:$D,SevkAdetleri!$A:$A,A199,SevkAdetleri!$E:$E,"ŞUBAT")</f>
        <v>0</v>
      </c>
      <c r="I199" s="117">
        <f>SUMIFS(SevkAdetleri!$D:$D,SevkAdetleri!$A:$A,A199,SevkAdetleri!$E:$E,"MART")</f>
        <v>0</v>
      </c>
      <c r="J199" s="117">
        <f>SUMIFS(SevkAdetleri!$D:$D,SevkAdetleri!$A:$A,A199,SevkAdetleri!$E:$E,"NİSAN")</f>
        <v>0</v>
      </c>
      <c r="K199" s="117">
        <f>SUMIFS(SevkAdetleri!$D:$D,SevkAdetleri!$A:$A,A199,SevkAdetleri!$E:$E,"MAYIS")</f>
        <v>0</v>
      </c>
      <c r="L199" s="117">
        <f>SUMIFS(SevkAdetleri!$D:$D,SevkAdetleri!$A:$A,A199,SevkAdetleri!$E:$E,"HAZIRAN")</f>
        <v>0</v>
      </c>
      <c r="M199" s="117">
        <f>SUMIFS(SevkAdetleri!$D:$D,SevkAdetleri!$A:$A,A199,SevkAdetleri!$E:$E,"TEMMUZ")</f>
        <v>0</v>
      </c>
      <c r="N199" s="117">
        <f>SUMIFS(SevkAdetleri!$D:$D,SevkAdetleri!$A:$A,A199,SevkAdetleri!$E:$E,"AĞUSTOS")</f>
        <v>0</v>
      </c>
      <c r="O199" s="117">
        <f>SUMIFS(SevkAdetleri!$D:$D,SevkAdetleri!$A:$A,A199,SevkAdetleri!$E:$E,"EYLÜL")</f>
        <v>0</v>
      </c>
      <c r="P199" s="117">
        <f>SUMIFS(SevkAdetleri!$D:$D,SevkAdetleri!$A:$A,A199,SevkAdetleri!$E:$E,"EKİM")</f>
        <v>0</v>
      </c>
      <c r="Q199" s="117">
        <f>SUMIFS(SevkAdetleri!$D:$D,SevkAdetleri!$A:$A,A199,SevkAdetleri!$E:$E,"KASIM")</f>
        <v>0</v>
      </c>
      <c r="R199" s="117">
        <f>SUMIFS(SevkAdetleri!$D:$D,SevkAdetleri!$A:$A,A199,SevkAdetleri!$E:$E,"ARALIK")</f>
        <v>0</v>
      </c>
    </row>
    <row r="200" spans="1:18">
      <c r="A200" s="75">
        <f>Tablo1769[[#This Row],[YM KODU]]</f>
        <v>0</v>
      </c>
      <c r="B200" s="118" t="e">
        <f>VLOOKUP(Tablo810[[#This Row],[ ÜRÜN KODU]],Tablo1769[#All],2,0)</f>
        <v>#N/A</v>
      </c>
      <c r="C200" s="117">
        <f>SUMIF(Tablo8[Sütun1],Tablo810[[#This Row],[ ÜRÜN KODU]],Tablo8[SEVK ADEDİ])-Tablo810[[#This Row],[GERİ İADE ÜRÜN]]</f>
        <v>0</v>
      </c>
      <c r="D200" s="117">
        <f>SUMIF(Tablo5[ÜRÜN KODU],Tablo810[[#This Row],[ ÜRÜN KODU]],Tablo5[TOPLAM BASKI ADEDİ])</f>
        <v>0</v>
      </c>
      <c r="E200" s="117"/>
      <c r="F200" s="117">
        <f>(D200-C200)+E200</f>
        <v>0</v>
      </c>
      <c r="G200" s="117">
        <f>SUMIFS(SevkAdetleri!$D:$D,SevkAdetleri!$A:$A,A200,SevkAdetleri!$E:$E,"OCAK")</f>
        <v>0</v>
      </c>
      <c r="H200" s="117">
        <f>SUMIFS(SevkAdetleri!$D:$D,SevkAdetleri!$A:$A,A200,SevkAdetleri!$E:$E,"ŞUBAT")</f>
        <v>0</v>
      </c>
      <c r="I200" s="117">
        <f>SUMIFS(SevkAdetleri!$D:$D,SevkAdetleri!$A:$A,A200,SevkAdetleri!$E:$E,"MART")</f>
        <v>0</v>
      </c>
      <c r="J200" s="117">
        <f>SUMIFS(SevkAdetleri!$D:$D,SevkAdetleri!$A:$A,A200,SevkAdetleri!$E:$E,"NİSAN")</f>
        <v>0</v>
      </c>
      <c r="K200" s="117">
        <f>SUMIFS(SevkAdetleri!$D:$D,SevkAdetleri!$A:$A,A200,SevkAdetleri!$E:$E,"MAYIS")</f>
        <v>0</v>
      </c>
      <c r="L200" s="117">
        <f>SUMIFS(SevkAdetleri!$D:$D,SevkAdetleri!$A:$A,A200,SevkAdetleri!$E:$E,"HAZIRAN")</f>
        <v>0</v>
      </c>
      <c r="M200" s="117">
        <f>SUMIFS(SevkAdetleri!$D:$D,SevkAdetleri!$A:$A,A200,SevkAdetleri!$E:$E,"TEMMUZ")</f>
        <v>0</v>
      </c>
      <c r="N200" s="117">
        <f>SUMIFS(SevkAdetleri!$D:$D,SevkAdetleri!$A:$A,A200,SevkAdetleri!$E:$E,"AĞUSTOS")</f>
        <v>0</v>
      </c>
      <c r="O200" s="117">
        <f>SUMIFS(SevkAdetleri!$D:$D,SevkAdetleri!$A:$A,A200,SevkAdetleri!$E:$E,"EYLÜL")</f>
        <v>0</v>
      </c>
      <c r="P200" s="117">
        <f>SUMIFS(SevkAdetleri!$D:$D,SevkAdetleri!$A:$A,A200,SevkAdetleri!$E:$E,"EKİM")</f>
        <v>0</v>
      </c>
      <c r="Q200" s="117">
        <f>SUMIFS(SevkAdetleri!$D:$D,SevkAdetleri!$A:$A,A200,SevkAdetleri!$E:$E,"KASIM")</f>
        <v>0</v>
      </c>
      <c r="R200" s="117">
        <f>SUMIFS(SevkAdetleri!$D:$D,SevkAdetleri!$A:$A,A200,SevkAdetleri!$E:$E,"ARALIK")</f>
        <v>0</v>
      </c>
    </row>
    <row r="201" spans="1:18">
      <c r="A201" s="75" t="str">
        <f>Tablo1769[[#This Row],[YM KODU]]</f>
        <v>YM-122</v>
      </c>
      <c r="B201" s="118" t="str">
        <f>VLOOKUP(Tablo810[[#This Row],[ ÜRÜN KODU]],Tablo1769[#All],2,0)</f>
        <v>TİRLE ZURNA</v>
      </c>
      <c r="C201" s="117">
        <f>SUMIF(Tablo8[Sütun1],Tablo810[[#This Row],[ ÜRÜN KODU]],Tablo8[SEVK ADEDİ])-Tablo810[[#This Row],[GERİ İADE ÜRÜN]]</f>
        <v>0</v>
      </c>
      <c r="D201" s="117">
        <f>SUMIF(Tablo5[ÜRÜN KODU],Tablo810[[#This Row],[ ÜRÜN KODU]],Tablo5[TOPLAM BASKI ADEDİ])</f>
        <v>0</v>
      </c>
      <c r="E201" s="117"/>
      <c r="F201" s="117">
        <f>(D201-C201)+E201</f>
        <v>0</v>
      </c>
      <c r="G201" s="117">
        <f>SUMIFS(SevkAdetleri!$D:$D,SevkAdetleri!$A:$A,A201,SevkAdetleri!$E:$E,"OCAK")</f>
        <v>0</v>
      </c>
      <c r="H201" s="117">
        <f>SUMIFS(SevkAdetleri!$D:$D,SevkAdetleri!$A:$A,A201,SevkAdetleri!$E:$E,"ŞUBAT")</f>
        <v>0</v>
      </c>
      <c r="I201" s="117">
        <f>SUMIFS(SevkAdetleri!$D:$D,SevkAdetleri!$A:$A,A201,SevkAdetleri!$E:$E,"MART")</f>
        <v>0</v>
      </c>
      <c r="J201" s="117">
        <f>SUMIFS(SevkAdetleri!$D:$D,SevkAdetleri!$A:$A,A201,SevkAdetleri!$E:$E,"NİSAN")</f>
        <v>0</v>
      </c>
      <c r="K201" s="117">
        <f>SUMIFS(SevkAdetleri!$D:$D,SevkAdetleri!$A:$A,A201,SevkAdetleri!$E:$E,"MAYIS")</f>
        <v>0</v>
      </c>
      <c r="L201" s="117">
        <f>SUMIFS(SevkAdetleri!$D:$D,SevkAdetleri!$A:$A,A201,SevkAdetleri!$E:$E,"HAZIRAN")</f>
        <v>0</v>
      </c>
      <c r="M201" s="117">
        <f>SUMIFS(SevkAdetleri!$D:$D,SevkAdetleri!$A:$A,A201,SevkAdetleri!$E:$E,"TEMMUZ")</f>
        <v>0</v>
      </c>
      <c r="N201" s="117">
        <f>SUMIFS(SevkAdetleri!$D:$D,SevkAdetleri!$A:$A,A201,SevkAdetleri!$E:$E,"AĞUSTOS")</f>
        <v>0</v>
      </c>
      <c r="O201" s="117">
        <f>SUMIFS(SevkAdetleri!$D:$D,SevkAdetleri!$A:$A,A201,SevkAdetleri!$E:$E,"EYLÜL")</f>
        <v>0</v>
      </c>
      <c r="P201" s="117">
        <f>SUMIFS(SevkAdetleri!$D:$D,SevkAdetleri!$A:$A,A201,SevkAdetleri!$E:$E,"EKİM")</f>
        <v>0</v>
      </c>
      <c r="Q201" s="117">
        <f>SUMIFS(SevkAdetleri!$D:$D,SevkAdetleri!$A:$A,A201,SevkAdetleri!$E:$E,"KASIM")</f>
        <v>0</v>
      </c>
      <c r="R201" s="117">
        <f>SUMIFS(SevkAdetleri!$D:$D,SevkAdetleri!$A:$A,A201,SevkAdetleri!$E:$E,"ARALIK")</f>
        <v>0</v>
      </c>
    </row>
    <row r="202" spans="1:18">
      <c r="A202" s="75">
        <f>Tablo1769[[#This Row],[YM KODU]]</f>
        <v>0</v>
      </c>
      <c r="B202" s="118" t="e">
        <f>VLOOKUP(Tablo810[[#This Row],[ ÜRÜN KODU]],Tablo1769[#All],2,0)</f>
        <v>#N/A</v>
      </c>
      <c r="C202" s="117">
        <f>SUMIF(Tablo8[Sütun1],Tablo810[[#This Row],[ ÜRÜN KODU]],Tablo8[SEVK ADEDİ])-Tablo810[[#This Row],[GERİ İADE ÜRÜN]]</f>
        <v>0</v>
      </c>
      <c r="D202" s="117">
        <f>SUMIF(Tablo5[ÜRÜN KODU],Tablo810[[#This Row],[ ÜRÜN KODU]],Tablo5[TOPLAM BASKI ADEDİ])</f>
        <v>0</v>
      </c>
      <c r="E202" s="117"/>
      <c r="F202" s="117">
        <f>(D202-C202)+E202</f>
        <v>0</v>
      </c>
      <c r="G202" s="117">
        <f>SUMIFS(SevkAdetleri!$D:$D,SevkAdetleri!$A:$A,A202,SevkAdetleri!$E:$E,"OCAK")</f>
        <v>0</v>
      </c>
      <c r="H202" s="117">
        <f>SUMIFS(SevkAdetleri!$D:$D,SevkAdetleri!$A:$A,A202,SevkAdetleri!$E:$E,"ŞUBAT")</f>
        <v>0</v>
      </c>
      <c r="I202" s="117">
        <f>SUMIFS(SevkAdetleri!$D:$D,SevkAdetleri!$A:$A,A202,SevkAdetleri!$E:$E,"MART")</f>
        <v>0</v>
      </c>
      <c r="J202" s="117">
        <f>SUMIFS(SevkAdetleri!$D:$D,SevkAdetleri!$A:$A,A202,SevkAdetleri!$E:$E,"NİSAN")</f>
        <v>0</v>
      </c>
      <c r="K202" s="117">
        <f>SUMIFS(SevkAdetleri!$D:$D,SevkAdetleri!$A:$A,A202,SevkAdetleri!$E:$E,"MAYIS")</f>
        <v>0</v>
      </c>
      <c r="L202" s="117">
        <f>SUMIFS(SevkAdetleri!$D:$D,SevkAdetleri!$A:$A,A202,SevkAdetleri!$E:$E,"HAZIRAN")</f>
        <v>0</v>
      </c>
      <c r="M202" s="117">
        <f>SUMIFS(SevkAdetleri!$D:$D,SevkAdetleri!$A:$A,A202,SevkAdetleri!$E:$E,"TEMMUZ")</f>
        <v>0</v>
      </c>
      <c r="N202" s="117">
        <f>SUMIFS(SevkAdetleri!$D:$D,SevkAdetleri!$A:$A,A202,SevkAdetleri!$E:$E,"AĞUSTOS")</f>
        <v>0</v>
      </c>
      <c r="O202" s="117">
        <f>SUMIFS(SevkAdetleri!$D:$D,SevkAdetleri!$A:$A,A202,SevkAdetleri!$E:$E,"EYLÜL")</f>
        <v>0</v>
      </c>
      <c r="P202" s="117">
        <f>SUMIFS(SevkAdetleri!$D:$D,SevkAdetleri!$A:$A,A202,SevkAdetleri!$E:$E,"EKİM")</f>
        <v>0</v>
      </c>
      <c r="Q202" s="117">
        <f>SUMIFS(SevkAdetleri!$D:$D,SevkAdetleri!$A:$A,A202,SevkAdetleri!$E:$E,"KASIM")</f>
        <v>0</v>
      </c>
      <c r="R202" s="117">
        <f>SUMIFS(SevkAdetleri!$D:$D,SevkAdetleri!$A:$A,A202,SevkAdetleri!$E:$E,"ARALIK")</f>
        <v>0</v>
      </c>
    </row>
    <row r="203" spans="1:18">
      <c r="A203" s="75" t="str">
        <f>Tablo1769[[#This Row],[YM KODU]]</f>
        <v>YM-123-M-ÜST</v>
      </c>
      <c r="B203" s="118" t="str">
        <f>VLOOKUP(Tablo810[[#This Row],[ ÜRÜN KODU]],Tablo1769[#All],2,0)</f>
        <v>EMZİK SAKLAMA KUTUSU ÜST</v>
      </c>
      <c r="C203" s="117">
        <f>SUMIF(Tablo8[Sütun1],Tablo810[[#This Row],[ ÜRÜN KODU]],Tablo8[SEVK ADEDİ])-Tablo810[[#This Row],[GERİ İADE ÜRÜN]]</f>
        <v>0</v>
      </c>
      <c r="D203" s="117">
        <f>SUMIF(Tablo5[ÜRÜN KODU],Tablo810[[#This Row],[ ÜRÜN KODU]],Tablo5[TOPLAM BASKI ADEDİ])</f>
        <v>0</v>
      </c>
      <c r="E203" s="117"/>
      <c r="F203" s="117">
        <f>(D203-C203)+E203</f>
        <v>0</v>
      </c>
      <c r="G203" s="117">
        <f>SUMIFS(SevkAdetleri!$D:$D,SevkAdetleri!$A:$A,A203,SevkAdetleri!$E:$E,"OCAK")</f>
        <v>0</v>
      </c>
      <c r="H203" s="117">
        <f>SUMIFS(SevkAdetleri!$D:$D,SevkAdetleri!$A:$A,A203,SevkAdetleri!$E:$E,"ŞUBAT")</f>
        <v>0</v>
      </c>
      <c r="I203" s="117">
        <f>SUMIFS(SevkAdetleri!$D:$D,SevkAdetleri!$A:$A,A203,SevkAdetleri!$E:$E,"MART")</f>
        <v>0</v>
      </c>
      <c r="J203" s="117">
        <f>SUMIFS(SevkAdetleri!$D:$D,SevkAdetleri!$A:$A,A203,SevkAdetleri!$E:$E,"NİSAN")</f>
        <v>0</v>
      </c>
      <c r="K203" s="117">
        <f>SUMIFS(SevkAdetleri!$D:$D,SevkAdetleri!$A:$A,A203,SevkAdetleri!$E:$E,"MAYIS")</f>
        <v>0</v>
      </c>
      <c r="L203" s="117">
        <f>SUMIFS(SevkAdetleri!$D:$D,SevkAdetleri!$A:$A,A203,SevkAdetleri!$E:$E,"HAZIRAN")</f>
        <v>0</v>
      </c>
      <c r="M203" s="117">
        <f>SUMIFS(SevkAdetleri!$D:$D,SevkAdetleri!$A:$A,A203,SevkAdetleri!$E:$E,"TEMMUZ")</f>
        <v>0</v>
      </c>
      <c r="N203" s="117">
        <f>SUMIFS(SevkAdetleri!$D:$D,SevkAdetleri!$A:$A,A203,SevkAdetleri!$E:$E,"AĞUSTOS")</f>
        <v>0</v>
      </c>
      <c r="O203" s="117">
        <f>SUMIFS(SevkAdetleri!$D:$D,SevkAdetleri!$A:$A,A203,SevkAdetleri!$E:$E,"EYLÜL")</f>
        <v>0</v>
      </c>
      <c r="P203" s="117">
        <f>SUMIFS(SevkAdetleri!$D:$D,SevkAdetleri!$A:$A,A203,SevkAdetleri!$E:$E,"EKİM")</f>
        <v>0</v>
      </c>
      <c r="Q203" s="117">
        <f>SUMIFS(SevkAdetleri!$D:$D,SevkAdetleri!$A:$A,A203,SevkAdetleri!$E:$E,"KASIM")</f>
        <v>0</v>
      </c>
      <c r="R203" s="117">
        <f>SUMIFS(SevkAdetleri!$D:$D,SevkAdetleri!$A:$A,A203,SevkAdetleri!$E:$E,"ARALIK")</f>
        <v>0</v>
      </c>
    </row>
    <row r="204" spans="1:18">
      <c r="A204" s="75" t="str">
        <f>Tablo1769[[#This Row],[YM KODU]]</f>
        <v>YM-123-P-ÜST</v>
      </c>
      <c r="B204" s="118" t="str">
        <f>VLOOKUP(Tablo810[[#This Row],[ ÜRÜN KODU]],Tablo1769[#All],2,0)</f>
        <v>EMZİK SAKLAMA KUTUSU ÜST</v>
      </c>
      <c r="C204" s="117">
        <f>SUMIF(Tablo8[Sütun1],Tablo810[[#This Row],[ ÜRÜN KODU]],Tablo8[SEVK ADEDİ])-Tablo810[[#This Row],[GERİ İADE ÜRÜN]]</f>
        <v>0</v>
      </c>
      <c r="D204" s="117">
        <f>SUMIF(Tablo5[ÜRÜN KODU],Tablo810[[#This Row],[ ÜRÜN KODU]],Tablo5[TOPLAM BASKI ADEDİ])</f>
        <v>0</v>
      </c>
      <c r="E204" s="117"/>
      <c r="F204" s="117">
        <f>(D204-C204)+E204</f>
        <v>0</v>
      </c>
      <c r="G204" s="117">
        <f>SUMIFS(SevkAdetleri!$D:$D,SevkAdetleri!$A:$A,A204,SevkAdetleri!$E:$E,"OCAK")</f>
        <v>0</v>
      </c>
      <c r="H204" s="117">
        <f>SUMIFS(SevkAdetleri!$D:$D,SevkAdetleri!$A:$A,A204,SevkAdetleri!$E:$E,"ŞUBAT")</f>
        <v>0</v>
      </c>
      <c r="I204" s="117">
        <f>SUMIFS(SevkAdetleri!$D:$D,SevkAdetleri!$A:$A,A204,SevkAdetleri!$E:$E,"MART")</f>
        <v>0</v>
      </c>
      <c r="J204" s="117">
        <f>SUMIFS(SevkAdetleri!$D:$D,SevkAdetleri!$A:$A,A204,SevkAdetleri!$E:$E,"NİSAN")</f>
        <v>0</v>
      </c>
      <c r="K204" s="117">
        <f>SUMIFS(SevkAdetleri!$D:$D,SevkAdetleri!$A:$A,A204,SevkAdetleri!$E:$E,"MAYIS")</f>
        <v>0</v>
      </c>
      <c r="L204" s="117">
        <f>SUMIFS(SevkAdetleri!$D:$D,SevkAdetleri!$A:$A,A204,SevkAdetleri!$E:$E,"HAZIRAN")</f>
        <v>0</v>
      </c>
      <c r="M204" s="117">
        <f>SUMIFS(SevkAdetleri!$D:$D,SevkAdetleri!$A:$A,A204,SevkAdetleri!$E:$E,"TEMMUZ")</f>
        <v>0</v>
      </c>
      <c r="N204" s="117">
        <f>SUMIFS(SevkAdetleri!$D:$D,SevkAdetleri!$A:$A,A204,SevkAdetleri!$E:$E,"AĞUSTOS")</f>
        <v>0</v>
      </c>
      <c r="O204" s="117">
        <f>SUMIFS(SevkAdetleri!$D:$D,SevkAdetleri!$A:$A,A204,SevkAdetleri!$E:$E,"EYLÜL")</f>
        <v>0</v>
      </c>
      <c r="P204" s="117">
        <f>SUMIFS(SevkAdetleri!$D:$D,SevkAdetleri!$A:$A,A204,SevkAdetleri!$E:$E,"EKİM")</f>
        <v>0</v>
      </c>
      <c r="Q204" s="117">
        <f>SUMIFS(SevkAdetleri!$D:$D,SevkAdetleri!$A:$A,A204,SevkAdetleri!$E:$E,"KASIM")</f>
        <v>0</v>
      </c>
      <c r="R204" s="117">
        <f>SUMIFS(SevkAdetleri!$D:$D,SevkAdetleri!$A:$A,A204,SevkAdetleri!$E:$E,"ARALIK")</f>
        <v>0</v>
      </c>
    </row>
    <row r="205" spans="1:18">
      <c r="A205" s="75">
        <f>Tablo1769[[#This Row],[YM KODU]]</f>
        <v>0</v>
      </c>
      <c r="B205" s="118" t="e">
        <f>VLOOKUP(Tablo810[[#This Row],[ ÜRÜN KODU]],Tablo1769[#All],2,0)</f>
        <v>#N/A</v>
      </c>
      <c r="C205" s="117">
        <f>SUMIF(Tablo8[Sütun1],Tablo810[[#This Row],[ ÜRÜN KODU]],Tablo8[SEVK ADEDİ])-Tablo810[[#This Row],[GERİ İADE ÜRÜN]]</f>
        <v>0</v>
      </c>
      <c r="D205" s="117">
        <f>SUMIF(Tablo5[ÜRÜN KODU],Tablo810[[#This Row],[ ÜRÜN KODU]],Tablo5[TOPLAM BASKI ADEDİ])</f>
        <v>0</v>
      </c>
      <c r="E205" s="117"/>
      <c r="F205" s="117">
        <f>(D205-C205)+E205</f>
        <v>0</v>
      </c>
      <c r="G205" s="117">
        <f>SUMIFS(SevkAdetleri!$D:$D,SevkAdetleri!$A:$A,A205,SevkAdetleri!$E:$E,"OCAK")</f>
        <v>0</v>
      </c>
      <c r="H205" s="117">
        <f>SUMIFS(SevkAdetleri!$D:$D,SevkAdetleri!$A:$A,A205,SevkAdetleri!$E:$E,"ŞUBAT")</f>
        <v>0</v>
      </c>
      <c r="I205" s="117">
        <f>SUMIFS(SevkAdetleri!$D:$D,SevkAdetleri!$A:$A,A205,SevkAdetleri!$E:$E,"MART")</f>
        <v>0</v>
      </c>
      <c r="J205" s="117">
        <f>SUMIFS(SevkAdetleri!$D:$D,SevkAdetleri!$A:$A,A205,SevkAdetleri!$E:$E,"NİSAN")</f>
        <v>0</v>
      </c>
      <c r="K205" s="117">
        <f>SUMIFS(SevkAdetleri!$D:$D,SevkAdetleri!$A:$A,A205,SevkAdetleri!$E:$E,"MAYIS")</f>
        <v>0</v>
      </c>
      <c r="L205" s="117">
        <f>SUMIFS(SevkAdetleri!$D:$D,SevkAdetleri!$A:$A,A205,SevkAdetleri!$E:$E,"HAZIRAN")</f>
        <v>0</v>
      </c>
      <c r="M205" s="117">
        <f>SUMIFS(SevkAdetleri!$D:$D,SevkAdetleri!$A:$A,A205,SevkAdetleri!$E:$E,"TEMMUZ")</f>
        <v>0</v>
      </c>
      <c r="N205" s="117">
        <f>SUMIFS(SevkAdetleri!$D:$D,SevkAdetleri!$A:$A,A205,SevkAdetleri!$E:$E,"AĞUSTOS")</f>
        <v>0</v>
      </c>
      <c r="O205" s="117">
        <f>SUMIFS(SevkAdetleri!$D:$D,SevkAdetleri!$A:$A,A205,SevkAdetleri!$E:$E,"EYLÜL")</f>
        <v>0</v>
      </c>
      <c r="P205" s="117">
        <f>SUMIFS(SevkAdetleri!$D:$D,SevkAdetleri!$A:$A,A205,SevkAdetleri!$E:$E,"EKİM")</f>
        <v>0</v>
      </c>
      <c r="Q205" s="117">
        <f>SUMIFS(SevkAdetleri!$D:$D,SevkAdetleri!$A:$A,A205,SevkAdetleri!$E:$E,"KASIM")</f>
        <v>0</v>
      </c>
      <c r="R205" s="117">
        <f>SUMIFS(SevkAdetleri!$D:$D,SevkAdetleri!$A:$A,A205,SevkAdetleri!$E:$E,"ARALIK")</f>
        <v>0</v>
      </c>
    </row>
    <row r="206" spans="1:18">
      <c r="A206" s="75" t="str">
        <f>Tablo1769[[#This Row],[YM KODU]]</f>
        <v>YM-123-M-ALT</v>
      </c>
      <c r="B206" s="118" t="str">
        <f>VLOOKUP(Tablo810[[#This Row],[ ÜRÜN KODU]],Tablo1769[#All],2,0)</f>
        <v>EMZİK SAKLAMA KUTUSU ALT</v>
      </c>
      <c r="C206" s="117">
        <f>SUMIF(Tablo8[Sütun1],Tablo810[[#This Row],[ ÜRÜN KODU]],Tablo8[SEVK ADEDİ])-Tablo810[[#This Row],[GERİ İADE ÜRÜN]]</f>
        <v>0</v>
      </c>
      <c r="D206" s="117">
        <f>SUMIF(Tablo5[ÜRÜN KODU],Tablo810[[#This Row],[ ÜRÜN KODU]],Tablo5[TOPLAM BASKI ADEDİ])</f>
        <v>0</v>
      </c>
      <c r="E206" s="117"/>
      <c r="F206" s="117">
        <f>(D206-C206)+E206</f>
        <v>0</v>
      </c>
      <c r="G206" s="117">
        <f>SUMIFS(SevkAdetleri!$D:$D,SevkAdetleri!$A:$A,A206,SevkAdetleri!$E:$E,"OCAK")</f>
        <v>0</v>
      </c>
      <c r="H206" s="117">
        <f>SUMIFS(SevkAdetleri!$D:$D,SevkAdetleri!$A:$A,A206,SevkAdetleri!$E:$E,"ŞUBAT")</f>
        <v>0</v>
      </c>
      <c r="I206" s="117">
        <f>SUMIFS(SevkAdetleri!$D:$D,SevkAdetleri!$A:$A,A206,SevkAdetleri!$E:$E,"MART")</f>
        <v>0</v>
      </c>
      <c r="J206" s="117">
        <f>SUMIFS(SevkAdetleri!$D:$D,SevkAdetleri!$A:$A,A206,SevkAdetleri!$E:$E,"NİSAN")</f>
        <v>0</v>
      </c>
      <c r="K206" s="117">
        <f>SUMIFS(SevkAdetleri!$D:$D,SevkAdetleri!$A:$A,A206,SevkAdetleri!$E:$E,"MAYIS")</f>
        <v>0</v>
      </c>
      <c r="L206" s="117">
        <f>SUMIFS(SevkAdetleri!$D:$D,SevkAdetleri!$A:$A,A206,SevkAdetleri!$E:$E,"HAZIRAN")</f>
        <v>0</v>
      </c>
      <c r="M206" s="117">
        <f>SUMIFS(SevkAdetleri!$D:$D,SevkAdetleri!$A:$A,A206,SevkAdetleri!$E:$E,"TEMMUZ")</f>
        <v>0</v>
      </c>
      <c r="N206" s="117">
        <f>SUMIFS(SevkAdetleri!$D:$D,SevkAdetleri!$A:$A,A206,SevkAdetleri!$E:$E,"AĞUSTOS")</f>
        <v>0</v>
      </c>
      <c r="O206" s="117">
        <f>SUMIFS(SevkAdetleri!$D:$D,SevkAdetleri!$A:$A,A206,SevkAdetleri!$E:$E,"EYLÜL")</f>
        <v>0</v>
      </c>
      <c r="P206" s="117">
        <f>SUMIFS(SevkAdetleri!$D:$D,SevkAdetleri!$A:$A,A206,SevkAdetleri!$E:$E,"EKİM")</f>
        <v>0</v>
      </c>
      <c r="Q206" s="117">
        <f>SUMIFS(SevkAdetleri!$D:$D,SevkAdetleri!$A:$A,A206,SevkAdetleri!$E:$E,"KASIM")</f>
        <v>0</v>
      </c>
      <c r="R206" s="117">
        <f>SUMIFS(SevkAdetleri!$D:$D,SevkAdetleri!$A:$A,A206,SevkAdetleri!$E:$E,"ARALIK")</f>
        <v>0</v>
      </c>
    </row>
    <row r="207" spans="1:18">
      <c r="A207" s="75" t="str">
        <f>Tablo1769[[#This Row],[YM KODU]]</f>
        <v>YM-123-P-ALT</v>
      </c>
      <c r="B207" s="118" t="str">
        <f>VLOOKUP(Tablo810[[#This Row],[ ÜRÜN KODU]],Tablo1769[#All],2,0)</f>
        <v>EMZİK SAKLAMA KUTUSU ALT</v>
      </c>
      <c r="C207" s="117">
        <f>SUMIF(Tablo8[Sütun1],Tablo810[[#This Row],[ ÜRÜN KODU]],Tablo8[SEVK ADEDİ])-Tablo810[[#This Row],[GERİ İADE ÜRÜN]]</f>
        <v>0</v>
      </c>
      <c r="D207" s="117">
        <f>SUMIF(Tablo5[ÜRÜN KODU],Tablo810[[#This Row],[ ÜRÜN KODU]],Tablo5[TOPLAM BASKI ADEDİ])</f>
        <v>0</v>
      </c>
      <c r="E207" s="117"/>
      <c r="F207" s="117">
        <f>(D207-C207)+E207</f>
        <v>0</v>
      </c>
      <c r="G207" s="117">
        <f>SUMIFS(SevkAdetleri!$D:$D,SevkAdetleri!$A:$A,A207,SevkAdetleri!$E:$E,"OCAK")</f>
        <v>0</v>
      </c>
      <c r="H207" s="117">
        <f>SUMIFS(SevkAdetleri!$D:$D,SevkAdetleri!$A:$A,A207,SevkAdetleri!$E:$E,"ŞUBAT")</f>
        <v>0</v>
      </c>
      <c r="I207" s="117">
        <f>SUMIFS(SevkAdetleri!$D:$D,SevkAdetleri!$A:$A,A207,SevkAdetleri!$E:$E,"MART")</f>
        <v>0</v>
      </c>
      <c r="J207" s="117">
        <f>SUMIFS(SevkAdetleri!$D:$D,SevkAdetleri!$A:$A,A207,SevkAdetleri!$E:$E,"NİSAN")</f>
        <v>0</v>
      </c>
      <c r="K207" s="117">
        <f>SUMIFS(SevkAdetleri!$D:$D,SevkAdetleri!$A:$A,A207,SevkAdetleri!$E:$E,"MAYIS")</f>
        <v>0</v>
      </c>
      <c r="L207" s="117">
        <f>SUMIFS(SevkAdetleri!$D:$D,SevkAdetleri!$A:$A,A207,SevkAdetleri!$E:$E,"HAZIRAN")</f>
        <v>0</v>
      </c>
      <c r="M207" s="117">
        <f>SUMIFS(SevkAdetleri!$D:$D,SevkAdetleri!$A:$A,A207,SevkAdetleri!$E:$E,"TEMMUZ")</f>
        <v>0</v>
      </c>
      <c r="N207" s="117">
        <f>SUMIFS(SevkAdetleri!$D:$D,SevkAdetleri!$A:$A,A207,SevkAdetleri!$E:$E,"AĞUSTOS")</f>
        <v>0</v>
      </c>
      <c r="O207" s="117">
        <f>SUMIFS(SevkAdetleri!$D:$D,SevkAdetleri!$A:$A,A207,SevkAdetleri!$E:$E,"EYLÜL")</f>
        <v>0</v>
      </c>
      <c r="P207" s="117">
        <f>SUMIFS(SevkAdetleri!$D:$D,SevkAdetleri!$A:$A,A207,SevkAdetleri!$E:$E,"EKİM")</f>
        <v>0</v>
      </c>
      <c r="Q207" s="117">
        <f>SUMIFS(SevkAdetleri!$D:$D,SevkAdetleri!$A:$A,A207,SevkAdetleri!$E:$E,"KASIM")</f>
        <v>0</v>
      </c>
      <c r="R207" s="117">
        <f>SUMIFS(SevkAdetleri!$D:$D,SevkAdetleri!$A:$A,A207,SevkAdetleri!$E:$E,"ARALIK")</f>
        <v>0</v>
      </c>
    </row>
    <row r="208" spans="1:18">
      <c r="A208" s="75">
        <f>Tablo1769[[#This Row],[YM KODU]]</f>
        <v>0</v>
      </c>
      <c r="B208" s="118" t="e">
        <f>VLOOKUP(Tablo810[[#This Row],[ ÜRÜN KODU]],Tablo1769[#All],2,0)</f>
        <v>#N/A</v>
      </c>
      <c r="C208" s="117">
        <f>SUMIF(Tablo8[Sütun1],Tablo810[[#This Row],[ ÜRÜN KODU]],Tablo8[SEVK ADEDİ])-Tablo810[[#This Row],[GERİ İADE ÜRÜN]]</f>
        <v>0</v>
      </c>
      <c r="D208" s="117">
        <f>SUMIF(Tablo5[ÜRÜN KODU],Tablo810[[#This Row],[ ÜRÜN KODU]],Tablo5[TOPLAM BASKI ADEDİ])</f>
        <v>0</v>
      </c>
      <c r="E208" s="117"/>
      <c r="F208" s="117">
        <f>(D208-C208)+E208</f>
        <v>0</v>
      </c>
      <c r="G208" s="117">
        <f>SUMIFS(SevkAdetleri!$D:$D,SevkAdetleri!$A:$A,A208,SevkAdetleri!$E:$E,"OCAK")</f>
        <v>0</v>
      </c>
      <c r="H208" s="117">
        <f>SUMIFS(SevkAdetleri!$D:$D,SevkAdetleri!$A:$A,A208,SevkAdetleri!$E:$E,"ŞUBAT")</f>
        <v>0</v>
      </c>
      <c r="I208" s="117">
        <f>SUMIFS(SevkAdetleri!$D:$D,SevkAdetleri!$A:$A,A208,SevkAdetleri!$E:$E,"MART")</f>
        <v>0</v>
      </c>
      <c r="J208" s="117">
        <f>SUMIFS(SevkAdetleri!$D:$D,SevkAdetleri!$A:$A,A208,SevkAdetleri!$E:$E,"NİSAN")</f>
        <v>0</v>
      </c>
      <c r="K208" s="117">
        <f>SUMIFS(SevkAdetleri!$D:$D,SevkAdetleri!$A:$A,A208,SevkAdetleri!$E:$E,"MAYIS")</f>
        <v>0</v>
      </c>
      <c r="L208" s="117">
        <f>SUMIFS(SevkAdetleri!$D:$D,SevkAdetleri!$A:$A,A208,SevkAdetleri!$E:$E,"HAZIRAN")</f>
        <v>0</v>
      </c>
      <c r="M208" s="117">
        <f>SUMIFS(SevkAdetleri!$D:$D,SevkAdetleri!$A:$A,A208,SevkAdetleri!$E:$E,"TEMMUZ")</f>
        <v>0</v>
      </c>
      <c r="N208" s="117">
        <f>SUMIFS(SevkAdetleri!$D:$D,SevkAdetleri!$A:$A,A208,SevkAdetleri!$E:$E,"AĞUSTOS")</f>
        <v>0</v>
      </c>
      <c r="O208" s="117">
        <f>SUMIFS(SevkAdetleri!$D:$D,SevkAdetleri!$A:$A,A208,SevkAdetleri!$E:$E,"EYLÜL")</f>
        <v>0</v>
      </c>
      <c r="P208" s="117">
        <f>SUMIFS(SevkAdetleri!$D:$D,SevkAdetleri!$A:$A,A208,SevkAdetleri!$E:$E,"EKİM")</f>
        <v>0</v>
      </c>
      <c r="Q208" s="117">
        <f>SUMIFS(SevkAdetleri!$D:$D,SevkAdetleri!$A:$A,A208,SevkAdetleri!$E:$E,"KASIM")</f>
        <v>0</v>
      </c>
      <c r="R208" s="117">
        <f>SUMIFS(SevkAdetleri!$D:$D,SevkAdetleri!$A:$A,A208,SevkAdetleri!$E:$E,"ARALIK")</f>
        <v>0</v>
      </c>
    </row>
    <row r="209" spans="1:18">
      <c r="A209" s="75" t="str">
        <f>Tablo1769[[#This Row],[YM KODU]]</f>
        <v>YM-125-K</v>
      </c>
      <c r="B209" s="118" t="str">
        <f>VLOOKUP(Tablo810[[#This Row],[ ÜRÜN KODU]],Tablo1769[#All],2,0)</f>
        <v>MAMA TABAĞI</v>
      </c>
      <c r="C209" s="117">
        <f>SUMIF(Tablo8[Sütun1],Tablo810[[#This Row],[ ÜRÜN KODU]],Tablo8[SEVK ADEDİ])-Tablo810[[#This Row],[GERİ İADE ÜRÜN]]</f>
        <v>0</v>
      </c>
      <c r="D209" s="117">
        <f>SUMIF(Tablo5[ÜRÜN KODU],Tablo810[[#This Row],[ ÜRÜN KODU]],Tablo5[TOPLAM BASKI ADEDİ])</f>
        <v>0</v>
      </c>
      <c r="E209" s="117"/>
      <c r="F209" s="117">
        <f>(D209-C209)+E209</f>
        <v>0</v>
      </c>
      <c r="G209" s="117">
        <f>SUMIFS(SevkAdetleri!$D:$D,SevkAdetleri!$A:$A,A209,SevkAdetleri!$E:$E,"OCAK")</f>
        <v>0</v>
      </c>
      <c r="H209" s="117">
        <f>SUMIFS(SevkAdetleri!$D:$D,SevkAdetleri!$A:$A,A209,SevkAdetleri!$E:$E,"ŞUBAT")</f>
        <v>0</v>
      </c>
      <c r="I209" s="117">
        <f>SUMIFS(SevkAdetleri!$D:$D,SevkAdetleri!$A:$A,A209,SevkAdetleri!$E:$E,"MART")</f>
        <v>0</v>
      </c>
      <c r="J209" s="117">
        <f>SUMIFS(SevkAdetleri!$D:$D,SevkAdetleri!$A:$A,A209,SevkAdetleri!$E:$E,"NİSAN")</f>
        <v>0</v>
      </c>
      <c r="K209" s="117">
        <f>SUMIFS(SevkAdetleri!$D:$D,SevkAdetleri!$A:$A,A209,SevkAdetleri!$E:$E,"MAYIS")</f>
        <v>0</v>
      </c>
      <c r="L209" s="117">
        <f>SUMIFS(SevkAdetleri!$D:$D,SevkAdetleri!$A:$A,A209,SevkAdetleri!$E:$E,"HAZIRAN")</f>
        <v>0</v>
      </c>
      <c r="M209" s="117">
        <f>SUMIFS(SevkAdetleri!$D:$D,SevkAdetleri!$A:$A,A209,SevkAdetleri!$E:$E,"TEMMUZ")</f>
        <v>0</v>
      </c>
      <c r="N209" s="117">
        <f>SUMIFS(SevkAdetleri!$D:$D,SevkAdetleri!$A:$A,A209,SevkAdetleri!$E:$E,"AĞUSTOS")</f>
        <v>0</v>
      </c>
      <c r="O209" s="117">
        <f>SUMIFS(SevkAdetleri!$D:$D,SevkAdetleri!$A:$A,A209,SevkAdetleri!$E:$E,"EYLÜL")</f>
        <v>0</v>
      </c>
      <c r="P209" s="117">
        <f>SUMIFS(SevkAdetleri!$D:$D,SevkAdetleri!$A:$A,A209,SevkAdetleri!$E:$E,"EKİM")</f>
        <v>0</v>
      </c>
      <c r="Q209" s="117">
        <f>SUMIFS(SevkAdetleri!$D:$D,SevkAdetleri!$A:$A,A209,SevkAdetleri!$E:$E,"KASIM")</f>
        <v>0</v>
      </c>
      <c r="R209" s="117">
        <f>SUMIFS(SevkAdetleri!$D:$D,SevkAdetleri!$A:$A,A209,SevkAdetleri!$E:$E,"ARALIK")</f>
        <v>0</v>
      </c>
    </row>
    <row r="210" spans="1:18">
      <c r="A210" s="75" t="str">
        <f>Tablo1769[[#This Row],[YM KODU]]</f>
        <v>YM-125-M</v>
      </c>
      <c r="B210" s="118" t="str">
        <f>VLOOKUP(Tablo810[[#This Row],[ ÜRÜN KODU]],Tablo1769[#All],2,0)</f>
        <v>MAMA TABAĞI</v>
      </c>
      <c r="C210" s="117">
        <f>SUMIF(Tablo8[Sütun1],Tablo810[[#This Row],[ ÜRÜN KODU]],Tablo8[SEVK ADEDİ])-Tablo810[[#This Row],[GERİ İADE ÜRÜN]]</f>
        <v>0</v>
      </c>
      <c r="D210" s="117">
        <f>SUMIF(Tablo5[ÜRÜN KODU],Tablo810[[#This Row],[ ÜRÜN KODU]],Tablo5[TOPLAM BASKI ADEDİ])</f>
        <v>0</v>
      </c>
      <c r="E210" s="117"/>
      <c r="F210" s="117">
        <f>(D210-C210)+E210</f>
        <v>0</v>
      </c>
      <c r="G210" s="117">
        <f>SUMIFS(SevkAdetleri!$D:$D,SevkAdetleri!$A:$A,A210,SevkAdetleri!$E:$E,"OCAK")</f>
        <v>0</v>
      </c>
      <c r="H210" s="117">
        <f>SUMIFS(SevkAdetleri!$D:$D,SevkAdetleri!$A:$A,A210,SevkAdetleri!$E:$E,"ŞUBAT")</f>
        <v>0</v>
      </c>
      <c r="I210" s="117">
        <f>SUMIFS(SevkAdetleri!$D:$D,SevkAdetleri!$A:$A,A210,SevkAdetleri!$E:$E,"MART")</f>
        <v>0</v>
      </c>
      <c r="J210" s="117">
        <f>SUMIFS(SevkAdetleri!$D:$D,SevkAdetleri!$A:$A,A210,SevkAdetleri!$E:$E,"NİSAN")</f>
        <v>0</v>
      </c>
      <c r="K210" s="117">
        <f>SUMIFS(SevkAdetleri!$D:$D,SevkAdetleri!$A:$A,A210,SevkAdetleri!$E:$E,"MAYIS")</f>
        <v>0</v>
      </c>
      <c r="L210" s="117">
        <f>SUMIFS(SevkAdetleri!$D:$D,SevkAdetleri!$A:$A,A210,SevkAdetleri!$E:$E,"HAZIRAN")</f>
        <v>0</v>
      </c>
      <c r="M210" s="117">
        <f>SUMIFS(SevkAdetleri!$D:$D,SevkAdetleri!$A:$A,A210,SevkAdetleri!$E:$E,"TEMMUZ")</f>
        <v>0</v>
      </c>
      <c r="N210" s="117">
        <f>SUMIFS(SevkAdetleri!$D:$D,SevkAdetleri!$A:$A,A210,SevkAdetleri!$E:$E,"AĞUSTOS")</f>
        <v>0</v>
      </c>
      <c r="O210" s="117">
        <f>SUMIFS(SevkAdetleri!$D:$D,SevkAdetleri!$A:$A,A210,SevkAdetleri!$E:$E,"EYLÜL")</f>
        <v>0</v>
      </c>
      <c r="P210" s="117">
        <f>SUMIFS(SevkAdetleri!$D:$D,SevkAdetleri!$A:$A,A210,SevkAdetleri!$E:$E,"EKİM")</f>
        <v>0</v>
      </c>
      <c r="Q210" s="117">
        <f>SUMIFS(SevkAdetleri!$D:$D,SevkAdetleri!$A:$A,A210,SevkAdetleri!$E:$E,"KASIM")</f>
        <v>0</v>
      </c>
      <c r="R210" s="117">
        <f>SUMIFS(SevkAdetleri!$D:$D,SevkAdetleri!$A:$A,A210,SevkAdetleri!$E:$E,"ARALIK")</f>
        <v>0</v>
      </c>
    </row>
    <row r="211" spans="1:18">
      <c r="A211" s="75" t="str">
        <f>Tablo1769[[#This Row],[YM KODU]]</f>
        <v>YM-125-P</v>
      </c>
      <c r="B211" s="118" t="str">
        <f>VLOOKUP(Tablo810[[#This Row],[ ÜRÜN KODU]],Tablo1769[#All],2,0)</f>
        <v>MAMA TABAĞI</v>
      </c>
      <c r="C211" s="117">
        <f>SUMIF(Tablo8[Sütun1],Tablo810[[#This Row],[ ÜRÜN KODU]],Tablo8[SEVK ADEDİ])-Tablo810[[#This Row],[GERİ İADE ÜRÜN]]</f>
        <v>0</v>
      </c>
      <c r="D211" s="117">
        <f>SUMIF(Tablo5[ÜRÜN KODU],Tablo810[[#This Row],[ ÜRÜN KODU]],Tablo5[TOPLAM BASKI ADEDİ])</f>
        <v>0</v>
      </c>
      <c r="E211" s="117"/>
      <c r="F211" s="117">
        <f>(D211-C211)+E211</f>
        <v>0</v>
      </c>
      <c r="G211" s="117">
        <f>SUMIFS(SevkAdetleri!$D:$D,SevkAdetleri!$A:$A,A211,SevkAdetleri!$E:$E,"OCAK")</f>
        <v>0</v>
      </c>
      <c r="H211" s="117">
        <f>SUMIFS(SevkAdetleri!$D:$D,SevkAdetleri!$A:$A,A211,SevkAdetleri!$E:$E,"ŞUBAT")</f>
        <v>0</v>
      </c>
      <c r="I211" s="117">
        <f>SUMIFS(SevkAdetleri!$D:$D,SevkAdetleri!$A:$A,A211,SevkAdetleri!$E:$E,"MART")</f>
        <v>0</v>
      </c>
      <c r="J211" s="117">
        <f>SUMIFS(SevkAdetleri!$D:$D,SevkAdetleri!$A:$A,A211,SevkAdetleri!$E:$E,"NİSAN")</f>
        <v>0</v>
      </c>
      <c r="K211" s="117">
        <f>SUMIFS(SevkAdetleri!$D:$D,SevkAdetleri!$A:$A,A211,SevkAdetleri!$E:$E,"MAYIS")</f>
        <v>0</v>
      </c>
      <c r="L211" s="117">
        <f>SUMIFS(SevkAdetleri!$D:$D,SevkAdetleri!$A:$A,A211,SevkAdetleri!$E:$E,"HAZIRAN")</f>
        <v>0</v>
      </c>
      <c r="M211" s="117">
        <f>SUMIFS(SevkAdetleri!$D:$D,SevkAdetleri!$A:$A,A211,SevkAdetleri!$E:$E,"TEMMUZ")</f>
        <v>0</v>
      </c>
      <c r="N211" s="117">
        <f>SUMIFS(SevkAdetleri!$D:$D,SevkAdetleri!$A:$A,A211,SevkAdetleri!$E:$E,"AĞUSTOS")</f>
        <v>0</v>
      </c>
      <c r="O211" s="117">
        <f>SUMIFS(SevkAdetleri!$D:$D,SevkAdetleri!$A:$A,A211,SevkAdetleri!$E:$E,"EYLÜL")</f>
        <v>0</v>
      </c>
      <c r="P211" s="117">
        <f>SUMIFS(SevkAdetleri!$D:$D,SevkAdetleri!$A:$A,A211,SevkAdetleri!$E:$E,"EKİM")</f>
        <v>0</v>
      </c>
      <c r="Q211" s="117">
        <f>SUMIFS(SevkAdetleri!$D:$D,SevkAdetleri!$A:$A,A211,SevkAdetleri!$E:$E,"KASIM")</f>
        <v>0</v>
      </c>
      <c r="R211" s="117">
        <f>SUMIFS(SevkAdetleri!$D:$D,SevkAdetleri!$A:$A,A211,SevkAdetleri!$E:$E,"ARALIK")</f>
        <v>0</v>
      </c>
    </row>
    <row r="212" spans="1:18">
      <c r="A212" s="75">
        <f>Tablo1769[[#This Row],[YM KODU]]</f>
        <v>0</v>
      </c>
      <c r="B212" s="118" t="e">
        <f>VLOOKUP(Tablo810[[#This Row],[ ÜRÜN KODU]],Tablo1769[#All],2,0)</f>
        <v>#N/A</v>
      </c>
      <c r="C212" s="117">
        <f>SUMIF(Tablo8[Sütun1],Tablo810[[#This Row],[ ÜRÜN KODU]],Tablo8[SEVK ADEDİ])-Tablo810[[#This Row],[GERİ İADE ÜRÜN]]</f>
        <v>0</v>
      </c>
      <c r="D212" s="117">
        <f>SUMIF(Tablo5[ÜRÜN KODU],Tablo810[[#This Row],[ ÜRÜN KODU]],Tablo5[TOPLAM BASKI ADEDİ])</f>
        <v>0</v>
      </c>
      <c r="E212" s="117"/>
      <c r="F212" s="117">
        <f>(D212-C212)+E212</f>
        <v>0</v>
      </c>
      <c r="G212" s="117">
        <f>SUMIFS(SevkAdetleri!$D:$D,SevkAdetleri!$A:$A,A212,SevkAdetleri!$E:$E,"OCAK")</f>
        <v>0</v>
      </c>
      <c r="H212" s="117">
        <f>SUMIFS(SevkAdetleri!$D:$D,SevkAdetleri!$A:$A,A212,SevkAdetleri!$E:$E,"ŞUBAT")</f>
        <v>0</v>
      </c>
      <c r="I212" s="117">
        <f>SUMIFS(SevkAdetleri!$D:$D,SevkAdetleri!$A:$A,A212,SevkAdetleri!$E:$E,"MART")</f>
        <v>0</v>
      </c>
      <c r="J212" s="117">
        <f>SUMIFS(SevkAdetleri!$D:$D,SevkAdetleri!$A:$A,A212,SevkAdetleri!$E:$E,"NİSAN")</f>
        <v>0</v>
      </c>
      <c r="K212" s="117">
        <f>SUMIFS(SevkAdetleri!$D:$D,SevkAdetleri!$A:$A,A212,SevkAdetleri!$E:$E,"MAYIS")</f>
        <v>0</v>
      </c>
      <c r="L212" s="117">
        <f>SUMIFS(SevkAdetleri!$D:$D,SevkAdetleri!$A:$A,A212,SevkAdetleri!$E:$E,"HAZIRAN")</f>
        <v>0</v>
      </c>
      <c r="M212" s="117">
        <f>SUMIFS(SevkAdetleri!$D:$D,SevkAdetleri!$A:$A,A212,SevkAdetleri!$E:$E,"TEMMUZ")</f>
        <v>0</v>
      </c>
      <c r="N212" s="117">
        <f>SUMIFS(SevkAdetleri!$D:$D,SevkAdetleri!$A:$A,A212,SevkAdetleri!$E:$E,"AĞUSTOS")</f>
        <v>0</v>
      </c>
      <c r="O212" s="117">
        <f>SUMIFS(SevkAdetleri!$D:$D,SevkAdetleri!$A:$A,A212,SevkAdetleri!$E:$E,"EYLÜL")</f>
        <v>0</v>
      </c>
      <c r="P212" s="117">
        <f>SUMIFS(SevkAdetleri!$D:$D,SevkAdetleri!$A:$A,A212,SevkAdetleri!$E:$E,"EKİM")</f>
        <v>0</v>
      </c>
      <c r="Q212" s="117">
        <f>SUMIFS(SevkAdetleri!$D:$D,SevkAdetleri!$A:$A,A212,SevkAdetleri!$E:$E,"KASIM")</f>
        <v>0</v>
      </c>
      <c r="R212" s="117">
        <f>SUMIFS(SevkAdetleri!$D:$D,SevkAdetleri!$A:$A,A212,SevkAdetleri!$E:$E,"ARALIK")</f>
        <v>0</v>
      </c>
    </row>
    <row r="213" spans="1:18">
      <c r="A213" s="75" t="str">
        <f>Tablo1769[[#This Row],[YM KODU]]</f>
        <v>YM-126-K-ERKEK</v>
      </c>
      <c r="B213" s="118" t="str">
        <f>VLOOKUP(Tablo810[[#This Row],[ ÜRÜN KODU]],Tablo1769[#All],2,0)</f>
        <v>KURBAĞA DİŞ KAŞIYICI TUTACAK</v>
      </c>
      <c r="C213" s="117">
        <f>SUMIF(Tablo8[Sütun1],Tablo810[[#This Row],[ ÜRÜN KODU]],Tablo8[SEVK ADEDİ])-Tablo810[[#This Row],[GERİ İADE ÜRÜN]]</f>
        <v>0</v>
      </c>
      <c r="D213" s="117">
        <f>SUMIF(Tablo5[ÜRÜN KODU],Tablo810[[#This Row],[ ÜRÜN KODU]],Tablo5[TOPLAM BASKI ADEDİ])</f>
        <v>0</v>
      </c>
      <c r="E213" s="117"/>
      <c r="F213" s="117">
        <f>(D213-C213)+E213</f>
        <v>0</v>
      </c>
      <c r="G213" s="117">
        <f>SUMIFS(SevkAdetleri!$D:$D,SevkAdetleri!$A:$A,A213,SevkAdetleri!$E:$E,"OCAK")</f>
        <v>0</v>
      </c>
      <c r="H213" s="117">
        <f>SUMIFS(SevkAdetleri!$D:$D,SevkAdetleri!$A:$A,A213,SevkAdetleri!$E:$E,"ŞUBAT")</f>
        <v>0</v>
      </c>
      <c r="I213" s="117">
        <f>SUMIFS(SevkAdetleri!$D:$D,SevkAdetleri!$A:$A,A213,SevkAdetleri!$E:$E,"MART")</f>
        <v>0</v>
      </c>
      <c r="J213" s="117">
        <f>SUMIFS(SevkAdetleri!$D:$D,SevkAdetleri!$A:$A,A213,SevkAdetleri!$E:$E,"NİSAN")</f>
        <v>0</v>
      </c>
      <c r="K213" s="117">
        <f>SUMIFS(SevkAdetleri!$D:$D,SevkAdetleri!$A:$A,A213,SevkAdetleri!$E:$E,"MAYIS")</f>
        <v>0</v>
      </c>
      <c r="L213" s="117">
        <f>SUMIFS(SevkAdetleri!$D:$D,SevkAdetleri!$A:$A,A213,SevkAdetleri!$E:$E,"HAZIRAN")</f>
        <v>0</v>
      </c>
      <c r="M213" s="117">
        <f>SUMIFS(SevkAdetleri!$D:$D,SevkAdetleri!$A:$A,A213,SevkAdetleri!$E:$E,"TEMMUZ")</f>
        <v>0</v>
      </c>
      <c r="N213" s="117">
        <f>SUMIFS(SevkAdetleri!$D:$D,SevkAdetleri!$A:$A,A213,SevkAdetleri!$E:$E,"AĞUSTOS")</f>
        <v>0</v>
      </c>
      <c r="O213" s="117">
        <f>SUMIFS(SevkAdetleri!$D:$D,SevkAdetleri!$A:$A,A213,SevkAdetleri!$E:$E,"EYLÜL")</f>
        <v>0</v>
      </c>
      <c r="P213" s="117">
        <f>SUMIFS(SevkAdetleri!$D:$D,SevkAdetleri!$A:$A,A213,SevkAdetleri!$E:$E,"EKİM")</f>
        <v>0</v>
      </c>
      <c r="Q213" s="117">
        <f>SUMIFS(SevkAdetleri!$D:$D,SevkAdetleri!$A:$A,A213,SevkAdetleri!$E:$E,"KASIM")</f>
        <v>0</v>
      </c>
      <c r="R213" s="117">
        <f>SUMIFS(SevkAdetleri!$D:$D,SevkAdetleri!$A:$A,A213,SevkAdetleri!$E:$E,"ARALIK")</f>
        <v>0</v>
      </c>
    </row>
    <row r="214" spans="1:18">
      <c r="A214" s="75" t="str">
        <f>Tablo1769[[#This Row],[YM KODU]]</f>
        <v>YM-126-M-ERKEK</v>
      </c>
      <c r="B214" s="118" t="str">
        <f>VLOOKUP(Tablo810[[#This Row],[ ÜRÜN KODU]],Tablo1769[#All],2,0)</f>
        <v>KURBAĞA DİŞ KAŞIYICI TUTACAK</v>
      </c>
      <c r="C214" s="117">
        <f>SUMIF(Tablo8[Sütun1],Tablo810[[#This Row],[ ÜRÜN KODU]],Tablo8[SEVK ADEDİ])-Tablo810[[#This Row],[GERİ İADE ÜRÜN]]</f>
        <v>0</v>
      </c>
      <c r="D214" s="117">
        <f>SUMIF(Tablo5[ÜRÜN KODU],Tablo810[[#This Row],[ ÜRÜN KODU]],Tablo5[TOPLAM BASKI ADEDİ])</f>
        <v>0</v>
      </c>
      <c r="E214" s="117"/>
      <c r="F214" s="117">
        <f>(D214-C214)+E214</f>
        <v>0</v>
      </c>
      <c r="G214" s="117">
        <f>SUMIFS(SevkAdetleri!$D:$D,SevkAdetleri!$A:$A,A214,SevkAdetleri!$E:$E,"OCAK")</f>
        <v>0</v>
      </c>
      <c r="H214" s="117">
        <f>SUMIFS(SevkAdetleri!$D:$D,SevkAdetleri!$A:$A,A214,SevkAdetleri!$E:$E,"ŞUBAT")</f>
        <v>0</v>
      </c>
      <c r="I214" s="117">
        <f>SUMIFS(SevkAdetleri!$D:$D,SevkAdetleri!$A:$A,A214,SevkAdetleri!$E:$E,"MART")</f>
        <v>0</v>
      </c>
      <c r="J214" s="117">
        <f>SUMIFS(SevkAdetleri!$D:$D,SevkAdetleri!$A:$A,A214,SevkAdetleri!$E:$E,"NİSAN")</f>
        <v>0</v>
      </c>
      <c r="K214" s="117">
        <f>SUMIFS(SevkAdetleri!$D:$D,SevkAdetleri!$A:$A,A214,SevkAdetleri!$E:$E,"MAYIS")</f>
        <v>0</v>
      </c>
      <c r="L214" s="117">
        <f>SUMIFS(SevkAdetleri!$D:$D,SevkAdetleri!$A:$A,A214,SevkAdetleri!$E:$E,"HAZIRAN")</f>
        <v>0</v>
      </c>
      <c r="M214" s="117">
        <f>SUMIFS(SevkAdetleri!$D:$D,SevkAdetleri!$A:$A,A214,SevkAdetleri!$E:$E,"TEMMUZ")</f>
        <v>0</v>
      </c>
      <c r="N214" s="117">
        <f>SUMIFS(SevkAdetleri!$D:$D,SevkAdetleri!$A:$A,A214,SevkAdetleri!$E:$E,"AĞUSTOS")</f>
        <v>0</v>
      </c>
      <c r="O214" s="117">
        <f>SUMIFS(SevkAdetleri!$D:$D,SevkAdetleri!$A:$A,A214,SevkAdetleri!$E:$E,"EYLÜL")</f>
        <v>0</v>
      </c>
      <c r="P214" s="117">
        <f>SUMIFS(SevkAdetleri!$D:$D,SevkAdetleri!$A:$A,A214,SevkAdetleri!$E:$E,"EKİM")</f>
        <v>0</v>
      </c>
      <c r="Q214" s="117">
        <f>SUMIFS(SevkAdetleri!$D:$D,SevkAdetleri!$A:$A,A214,SevkAdetleri!$E:$E,"KASIM")</f>
        <v>0</v>
      </c>
      <c r="R214" s="117">
        <f>SUMIFS(SevkAdetleri!$D:$D,SevkAdetleri!$A:$A,A214,SevkAdetleri!$E:$E,"ARALIK")</f>
        <v>0</v>
      </c>
    </row>
    <row r="215" spans="1:18">
      <c r="A215" s="75" t="str">
        <f>Tablo1769[[#This Row],[YM KODU]]</f>
        <v>YM-126-P-ERKEK</v>
      </c>
      <c r="B215" s="118" t="str">
        <f>VLOOKUP(Tablo810[[#This Row],[ ÜRÜN KODU]],Tablo1769[#All],2,0)</f>
        <v>KURBAĞA DİŞ KAŞIYICI TUTACAK</v>
      </c>
      <c r="C215" s="117">
        <f>SUMIF(Tablo8[Sütun1],Tablo810[[#This Row],[ ÜRÜN KODU]],Tablo8[SEVK ADEDİ])-Tablo810[[#This Row],[GERİ İADE ÜRÜN]]</f>
        <v>0</v>
      </c>
      <c r="D215" s="117">
        <f>SUMIF(Tablo5[ÜRÜN KODU],Tablo810[[#This Row],[ ÜRÜN KODU]],Tablo5[TOPLAM BASKI ADEDİ])</f>
        <v>0</v>
      </c>
      <c r="E215" s="117"/>
      <c r="F215" s="117">
        <f>(D215-C215)+E215</f>
        <v>0</v>
      </c>
      <c r="G215" s="117">
        <f>SUMIFS(SevkAdetleri!$D:$D,SevkAdetleri!$A:$A,A215,SevkAdetleri!$E:$E,"OCAK")</f>
        <v>0</v>
      </c>
      <c r="H215" s="117">
        <f>SUMIFS(SevkAdetleri!$D:$D,SevkAdetleri!$A:$A,A215,SevkAdetleri!$E:$E,"ŞUBAT")</f>
        <v>0</v>
      </c>
      <c r="I215" s="117">
        <f>SUMIFS(SevkAdetleri!$D:$D,SevkAdetleri!$A:$A,A215,SevkAdetleri!$E:$E,"MART")</f>
        <v>0</v>
      </c>
      <c r="J215" s="117">
        <f>SUMIFS(SevkAdetleri!$D:$D,SevkAdetleri!$A:$A,A215,SevkAdetleri!$E:$E,"NİSAN")</f>
        <v>0</v>
      </c>
      <c r="K215" s="117">
        <f>SUMIFS(SevkAdetleri!$D:$D,SevkAdetleri!$A:$A,A215,SevkAdetleri!$E:$E,"MAYIS")</f>
        <v>0</v>
      </c>
      <c r="L215" s="117">
        <f>SUMIFS(SevkAdetleri!$D:$D,SevkAdetleri!$A:$A,A215,SevkAdetleri!$E:$E,"HAZIRAN")</f>
        <v>0</v>
      </c>
      <c r="M215" s="117">
        <f>SUMIFS(SevkAdetleri!$D:$D,SevkAdetleri!$A:$A,A215,SevkAdetleri!$E:$E,"TEMMUZ")</f>
        <v>0</v>
      </c>
      <c r="N215" s="117">
        <f>SUMIFS(SevkAdetleri!$D:$D,SevkAdetleri!$A:$A,A215,SevkAdetleri!$E:$E,"AĞUSTOS")</f>
        <v>0</v>
      </c>
      <c r="O215" s="117">
        <f>SUMIFS(SevkAdetleri!$D:$D,SevkAdetleri!$A:$A,A215,SevkAdetleri!$E:$E,"EYLÜL")</f>
        <v>0</v>
      </c>
      <c r="P215" s="117">
        <f>SUMIFS(SevkAdetleri!$D:$D,SevkAdetleri!$A:$A,A215,SevkAdetleri!$E:$E,"EKİM")</f>
        <v>0</v>
      </c>
      <c r="Q215" s="117">
        <f>SUMIFS(SevkAdetleri!$D:$D,SevkAdetleri!$A:$A,A215,SevkAdetleri!$E:$E,"KASIM")</f>
        <v>0</v>
      </c>
      <c r="R215" s="117">
        <f>SUMIFS(SevkAdetleri!$D:$D,SevkAdetleri!$A:$A,A215,SevkAdetleri!$E:$E,"ARALIK")</f>
        <v>0</v>
      </c>
    </row>
    <row r="216" spans="1:18">
      <c r="A216" s="75">
        <f>Tablo1769[[#This Row],[YM KODU]]</f>
        <v>0</v>
      </c>
      <c r="B216" s="118" t="e">
        <f>VLOOKUP(Tablo810[[#This Row],[ ÜRÜN KODU]],Tablo1769[#All],2,0)</f>
        <v>#N/A</v>
      </c>
      <c r="C216" s="117">
        <f>SUMIF(Tablo8[Sütun1],Tablo810[[#This Row],[ ÜRÜN KODU]],Tablo8[SEVK ADEDİ])-Tablo810[[#This Row],[GERİ İADE ÜRÜN]]</f>
        <v>0</v>
      </c>
      <c r="D216" s="117">
        <f>SUMIF(Tablo5[ÜRÜN KODU],Tablo810[[#This Row],[ ÜRÜN KODU]],Tablo5[TOPLAM BASKI ADEDİ])</f>
        <v>0</v>
      </c>
      <c r="E216" s="117"/>
      <c r="F216" s="117">
        <f>(D216-C216)+E216</f>
        <v>0</v>
      </c>
      <c r="G216" s="117">
        <f>SUMIFS(SevkAdetleri!$D:$D,SevkAdetleri!$A:$A,A216,SevkAdetleri!$E:$E,"OCAK")</f>
        <v>0</v>
      </c>
      <c r="H216" s="117">
        <f>SUMIFS(SevkAdetleri!$D:$D,SevkAdetleri!$A:$A,A216,SevkAdetleri!$E:$E,"ŞUBAT")</f>
        <v>0</v>
      </c>
      <c r="I216" s="117">
        <f>SUMIFS(SevkAdetleri!$D:$D,SevkAdetleri!$A:$A,A216,SevkAdetleri!$E:$E,"MART")</f>
        <v>0</v>
      </c>
      <c r="J216" s="117">
        <f>SUMIFS(SevkAdetleri!$D:$D,SevkAdetleri!$A:$A,A216,SevkAdetleri!$E:$E,"NİSAN")</f>
        <v>0</v>
      </c>
      <c r="K216" s="117">
        <f>SUMIFS(SevkAdetleri!$D:$D,SevkAdetleri!$A:$A,A216,SevkAdetleri!$E:$E,"MAYIS")</f>
        <v>0</v>
      </c>
      <c r="L216" s="117">
        <f>SUMIFS(SevkAdetleri!$D:$D,SevkAdetleri!$A:$A,A216,SevkAdetleri!$E:$E,"HAZIRAN")</f>
        <v>0</v>
      </c>
      <c r="M216" s="117">
        <f>SUMIFS(SevkAdetleri!$D:$D,SevkAdetleri!$A:$A,A216,SevkAdetleri!$E:$E,"TEMMUZ")</f>
        <v>0</v>
      </c>
      <c r="N216" s="117">
        <f>SUMIFS(SevkAdetleri!$D:$D,SevkAdetleri!$A:$A,A216,SevkAdetleri!$E:$E,"AĞUSTOS")</f>
        <v>0</v>
      </c>
      <c r="O216" s="117">
        <f>SUMIFS(SevkAdetleri!$D:$D,SevkAdetleri!$A:$A,A216,SevkAdetleri!$E:$E,"EYLÜL")</f>
        <v>0</v>
      </c>
      <c r="P216" s="117">
        <f>SUMIFS(SevkAdetleri!$D:$D,SevkAdetleri!$A:$A,A216,SevkAdetleri!$E:$E,"EKİM")</f>
        <v>0</v>
      </c>
      <c r="Q216" s="117">
        <f>SUMIFS(SevkAdetleri!$D:$D,SevkAdetleri!$A:$A,A216,SevkAdetleri!$E:$E,"KASIM")</f>
        <v>0</v>
      </c>
      <c r="R216" s="117">
        <f>SUMIFS(SevkAdetleri!$D:$D,SevkAdetleri!$A:$A,A216,SevkAdetleri!$E:$E,"ARALIK")</f>
        <v>0</v>
      </c>
    </row>
    <row r="217" spans="1:18">
      <c r="A217" s="75" t="str">
        <f>Tablo1769[[#This Row],[YM KODU]]</f>
        <v>YM-126-K-DİŞİ</v>
      </c>
      <c r="B217" s="118" t="str">
        <f>VLOOKUP(Tablo810[[#This Row],[ ÜRÜN KODU]],Tablo1769[#All],2,0)</f>
        <v>KURBAĞA DİŞ KAŞIYICI TUTACAK</v>
      </c>
      <c r="C217" s="117">
        <f>SUMIF(Tablo8[Sütun1],Tablo810[[#This Row],[ ÜRÜN KODU]],Tablo8[SEVK ADEDİ])-Tablo810[[#This Row],[GERİ İADE ÜRÜN]]</f>
        <v>0</v>
      </c>
      <c r="D217" s="117">
        <f>SUMIF(Tablo5[ÜRÜN KODU],Tablo810[[#This Row],[ ÜRÜN KODU]],Tablo5[TOPLAM BASKI ADEDİ])</f>
        <v>0</v>
      </c>
      <c r="E217" s="117"/>
      <c r="F217" s="117">
        <f>(D217-C217)+E217</f>
        <v>0</v>
      </c>
      <c r="G217" s="117">
        <f>SUMIFS(SevkAdetleri!$D:$D,SevkAdetleri!$A:$A,A217,SevkAdetleri!$E:$E,"OCAK")</f>
        <v>0</v>
      </c>
      <c r="H217" s="117">
        <f>SUMIFS(SevkAdetleri!$D:$D,SevkAdetleri!$A:$A,A217,SevkAdetleri!$E:$E,"ŞUBAT")</f>
        <v>0</v>
      </c>
      <c r="I217" s="117">
        <f>SUMIFS(SevkAdetleri!$D:$D,SevkAdetleri!$A:$A,A217,SevkAdetleri!$E:$E,"MART")</f>
        <v>0</v>
      </c>
      <c r="J217" s="117">
        <f>SUMIFS(SevkAdetleri!$D:$D,SevkAdetleri!$A:$A,A217,SevkAdetleri!$E:$E,"NİSAN")</f>
        <v>0</v>
      </c>
      <c r="K217" s="117">
        <f>SUMIFS(SevkAdetleri!$D:$D,SevkAdetleri!$A:$A,A217,SevkAdetleri!$E:$E,"MAYIS")</f>
        <v>0</v>
      </c>
      <c r="L217" s="117">
        <f>SUMIFS(SevkAdetleri!$D:$D,SevkAdetleri!$A:$A,A217,SevkAdetleri!$E:$E,"HAZIRAN")</f>
        <v>0</v>
      </c>
      <c r="M217" s="117">
        <f>SUMIFS(SevkAdetleri!$D:$D,SevkAdetleri!$A:$A,A217,SevkAdetleri!$E:$E,"TEMMUZ")</f>
        <v>0</v>
      </c>
      <c r="N217" s="117">
        <f>SUMIFS(SevkAdetleri!$D:$D,SevkAdetleri!$A:$A,A217,SevkAdetleri!$E:$E,"AĞUSTOS")</f>
        <v>0</v>
      </c>
      <c r="O217" s="117">
        <f>SUMIFS(SevkAdetleri!$D:$D,SevkAdetleri!$A:$A,A217,SevkAdetleri!$E:$E,"EYLÜL")</f>
        <v>0</v>
      </c>
      <c r="P217" s="117">
        <f>SUMIFS(SevkAdetleri!$D:$D,SevkAdetleri!$A:$A,A217,SevkAdetleri!$E:$E,"EKİM")</f>
        <v>0</v>
      </c>
      <c r="Q217" s="117">
        <f>SUMIFS(SevkAdetleri!$D:$D,SevkAdetleri!$A:$A,A217,SevkAdetleri!$E:$E,"KASIM")</f>
        <v>0</v>
      </c>
      <c r="R217" s="117">
        <f>SUMIFS(SevkAdetleri!$D:$D,SevkAdetleri!$A:$A,A217,SevkAdetleri!$E:$E,"ARALIK")</f>
        <v>0</v>
      </c>
    </row>
    <row r="218" spans="1:18">
      <c r="A218" s="75" t="str">
        <f>Tablo1769[[#This Row],[YM KODU]]</f>
        <v>YM-126-M-DİŞİ</v>
      </c>
      <c r="B218" s="118" t="str">
        <f>VLOOKUP(Tablo810[[#This Row],[ ÜRÜN KODU]],Tablo1769[#All],2,0)</f>
        <v>KURBAĞA DİŞ KAŞIYICI TUTACAK</v>
      </c>
      <c r="C218" s="117">
        <f>SUMIF(Tablo8[Sütun1],Tablo810[[#This Row],[ ÜRÜN KODU]],Tablo8[SEVK ADEDİ])-Tablo810[[#This Row],[GERİ İADE ÜRÜN]]</f>
        <v>0</v>
      </c>
      <c r="D218" s="117">
        <f>SUMIF(Tablo5[ÜRÜN KODU],Tablo810[[#This Row],[ ÜRÜN KODU]],Tablo5[TOPLAM BASKI ADEDİ])</f>
        <v>0</v>
      </c>
      <c r="E218" s="117"/>
      <c r="F218" s="117">
        <f>(D218-C218)+E218</f>
        <v>0</v>
      </c>
      <c r="G218" s="117">
        <f>SUMIFS(SevkAdetleri!$D:$D,SevkAdetleri!$A:$A,A218,SevkAdetleri!$E:$E,"OCAK")</f>
        <v>0</v>
      </c>
      <c r="H218" s="117">
        <f>SUMIFS(SevkAdetleri!$D:$D,SevkAdetleri!$A:$A,A218,SevkAdetleri!$E:$E,"ŞUBAT")</f>
        <v>0</v>
      </c>
      <c r="I218" s="117">
        <f>SUMIFS(SevkAdetleri!$D:$D,SevkAdetleri!$A:$A,A218,SevkAdetleri!$E:$E,"MART")</f>
        <v>0</v>
      </c>
      <c r="J218" s="117">
        <f>SUMIFS(SevkAdetleri!$D:$D,SevkAdetleri!$A:$A,A218,SevkAdetleri!$E:$E,"NİSAN")</f>
        <v>0</v>
      </c>
      <c r="K218" s="117">
        <f>SUMIFS(SevkAdetleri!$D:$D,SevkAdetleri!$A:$A,A218,SevkAdetleri!$E:$E,"MAYIS")</f>
        <v>0</v>
      </c>
      <c r="L218" s="117">
        <f>SUMIFS(SevkAdetleri!$D:$D,SevkAdetleri!$A:$A,A218,SevkAdetleri!$E:$E,"HAZIRAN")</f>
        <v>0</v>
      </c>
      <c r="M218" s="117">
        <f>SUMIFS(SevkAdetleri!$D:$D,SevkAdetleri!$A:$A,A218,SevkAdetleri!$E:$E,"TEMMUZ")</f>
        <v>0</v>
      </c>
      <c r="N218" s="117">
        <f>SUMIFS(SevkAdetleri!$D:$D,SevkAdetleri!$A:$A,A218,SevkAdetleri!$E:$E,"AĞUSTOS")</f>
        <v>0</v>
      </c>
      <c r="O218" s="117">
        <f>SUMIFS(SevkAdetleri!$D:$D,SevkAdetleri!$A:$A,A218,SevkAdetleri!$E:$E,"EYLÜL")</f>
        <v>0</v>
      </c>
      <c r="P218" s="117">
        <f>SUMIFS(SevkAdetleri!$D:$D,SevkAdetleri!$A:$A,A218,SevkAdetleri!$E:$E,"EKİM")</f>
        <v>0</v>
      </c>
      <c r="Q218" s="117">
        <f>SUMIFS(SevkAdetleri!$D:$D,SevkAdetleri!$A:$A,A218,SevkAdetleri!$E:$E,"KASIM")</f>
        <v>0</v>
      </c>
      <c r="R218" s="117">
        <f>SUMIFS(SevkAdetleri!$D:$D,SevkAdetleri!$A:$A,A218,SevkAdetleri!$E:$E,"ARALIK")</f>
        <v>0</v>
      </c>
    </row>
    <row r="219" spans="1:18">
      <c r="A219" s="75" t="str">
        <f>Tablo1769[[#This Row],[YM KODU]]</f>
        <v>YM-126-P-DİŞİ</v>
      </c>
      <c r="B219" s="118" t="str">
        <f>VLOOKUP(Tablo810[[#This Row],[ ÜRÜN KODU]],Tablo1769[#All],2,0)</f>
        <v>KURBAĞA DİŞ KAŞIYICI TUTACAK</v>
      </c>
      <c r="C219" s="117">
        <f>SUMIF(Tablo8[Sütun1],Tablo810[[#This Row],[ ÜRÜN KODU]],Tablo8[SEVK ADEDİ])-Tablo810[[#This Row],[GERİ İADE ÜRÜN]]</f>
        <v>0</v>
      </c>
      <c r="D219" s="117">
        <f>SUMIF(Tablo5[ÜRÜN KODU],Tablo810[[#This Row],[ ÜRÜN KODU]],Tablo5[TOPLAM BASKI ADEDİ])</f>
        <v>0</v>
      </c>
      <c r="E219" s="117"/>
      <c r="F219" s="117">
        <f>(D219-C219)+E219</f>
        <v>0</v>
      </c>
      <c r="G219" s="117">
        <f>SUMIFS(SevkAdetleri!$D:$D,SevkAdetleri!$A:$A,A219,SevkAdetleri!$E:$E,"OCAK")</f>
        <v>0</v>
      </c>
      <c r="H219" s="117">
        <f>SUMIFS(SevkAdetleri!$D:$D,SevkAdetleri!$A:$A,A219,SevkAdetleri!$E:$E,"ŞUBAT")</f>
        <v>0</v>
      </c>
      <c r="I219" s="117">
        <f>SUMIFS(SevkAdetleri!$D:$D,SevkAdetleri!$A:$A,A219,SevkAdetleri!$E:$E,"MART")</f>
        <v>0</v>
      </c>
      <c r="J219" s="117">
        <f>SUMIFS(SevkAdetleri!$D:$D,SevkAdetleri!$A:$A,A219,SevkAdetleri!$E:$E,"NİSAN")</f>
        <v>0</v>
      </c>
      <c r="K219" s="117">
        <f>SUMIFS(SevkAdetleri!$D:$D,SevkAdetleri!$A:$A,A219,SevkAdetleri!$E:$E,"MAYIS")</f>
        <v>0</v>
      </c>
      <c r="L219" s="117">
        <f>SUMIFS(SevkAdetleri!$D:$D,SevkAdetleri!$A:$A,A219,SevkAdetleri!$E:$E,"HAZIRAN")</f>
        <v>0</v>
      </c>
      <c r="M219" s="117">
        <f>SUMIFS(SevkAdetleri!$D:$D,SevkAdetleri!$A:$A,A219,SevkAdetleri!$E:$E,"TEMMUZ")</f>
        <v>0</v>
      </c>
      <c r="N219" s="117">
        <f>SUMIFS(SevkAdetleri!$D:$D,SevkAdetleri!$A:$A,A219,SevkAdetleri!$E:$E,"AĞUSTOS")</f>
        <v>0</v>
      </c>
      <c r="O219" s="117">
        <f>SUMIFS(SevkAdetleri!$D:$D,SevkAdetleri!$A:$A,A219,SevkAdetleri!$E:$E,"EYLÜL")</f>
        <v>0</v>
      </c>
      <c r="P219" s="117">
        <f>SUMIFS(SevkAdetleri!$D:$D,SevkAdetleri!$A:$A,A219,SevkAdetleri!$E:$E,"EKİM")</f>
        <v>0</v>
      </c>
      <c r="Q219" s="117">
        <f>SUMIFS(SevkAdetleri!$D:$D,SevkAdetleri!$A:$A,A219,SevkAdetleri!$E:$E,"KASIM")</f>
        <v>0</v>
      </c>
      <c r="R219" s="117">
        <f>SUMIFS(SevkAdetleri!$D:$D,SevkAdetleri!$A:$A,A219,SevkAdetleri!$E:$E,"ARALIK")</f>
        <v>0</v>
      </c>
    </row>
    <row r="220" spans="1:18">
      <c r="A220" s="75">
        <f>Tablo1769[[#This Row],[YM KODU]]</f>
        <v>0</v>
      </c>
      <c r="B220" s="118" t="e">
        <f>VLOOKUP(Tablo810[[#This Row],[ ÜRÜN KODU]],Tablo1769[#All],2,0)</f>
        <v>#N/A</v>
      </c>
      <c r="C220" s="117">
        <f>SUMIF(Tablo8[Sütun1],Tablo810[[#This Row],[ ÜRÜN KODU]],Tablo8[SEVK ADEDİ])-Tablo810[[#This Row],[GERİ İADE ÜRÜN]]</f>
        <v>0</v>
      </c>
      <c r="D220" s="117">
        <f>SUMIF(Tablo5[ÜRÜN KODU],Tablo810[[#This Row],[ ÜRÜN KODU]],Tablo5[TOPLAM BASKI ADEDİ])</f>
        <v>0</v>
      </c>
      <c r="E220" s="117"/>
      <c r="F220" s="117">
        <f>(D220-C220)+E220</f>
        <v>0</v>
      </c>
      <c r="G220" s="117">
        <f>SUMIFS(SevkAdetleri!$D:$D,SevkAdetleri!$A:$A,A220,SevkAdetleri!$E:$E,"OCAK")</f>
        <v>0</v>
      </c>
      <c r="H220" s="117">
        <f>SUMIFS(SevkAdetleri!$D:$D,SevkAdetleri!$A:$A,A220,SevkAdetleri!$E:$E,"ŞUBAT")</f>
        <v>0</v>
      </c>
      <c r="I220" s="117">
        <f>SUMIFS(SevkAdetleri!$D:$D,SevkAdetleri!$A:$A,A220,SevkAdetleri!$E:$E,"MART")</f>
        <v>0</v>
      </c>
      <c r="J220" s="117">
        <f>SUMIFS(SevkAdetleri!$D:$D,SevkAdetleri!$A:$A,A220,SevkAdetleri!$E:$E,"NİSAN")</f>
        <v>0</v>
      </c>
      <c r="K220" s="117">
        <f>SUMIFS(SevkAdetleri!$D:$D,SevkAdetleri!$A:$A,A220,SevkAdetleri!$E:$E,"MAYIS")</f>
        <v>0</v>
      </c>
      <c r="L220" s="117">
        <f>SUMIFS(SevkAdetleri!$D:$D,SevkAdetleri!$A:$A,A220,SevkAdetleri!$E:$E,"HAZIRAN")</f>
        <v>0</v>
      </c>
      <c r="M220" s="117">
        <f>SUMIFS(SevkAdetleri!$D:$D,SevkAdetleri!$A:$A,A220,SevkAdetleri!$E:$E,"TEMMUZ")</f>
        <v>0</v>
      </c>
      <c r="N220" s="117">
        <f>SUMIFS(SevkAdetleri!$D:$D,SevkAdetleri!$A:$A,A220,SevkAdetleri!$E:$E,"AĞUSTOS")</f>
        <v>0</v>
      </c>
      <c r="O220" s="117">
        <f>SUMIFS(SevkAdetleri!$D:$D,SevkAdetleri!$A:$A,A220,SevkAdetleri!$E:$E,"EYLÜL")</f>
        <v>0</v>
      </c>
      <c r="P220" s="117">
        <f>SUMIFS(SevkAdetleri!$D:$D,SevkAdetleri!$A:$A,A220,SevkAdetleri!$E:$E,"EKİM")</f>
        <v>0</v>
      </c>
      <c r="Q220" s="117">
        <f>SUMIFS(SevkAdetleri!$D:$D,SevkAdetleri!$A:$A,A220,SevkAdetleri!$E:$E,"KASIM")</f>
        <v>0</v>
      </c>
      <c r="R220" s="117">
        <f>SUMIFS(SevkAdetleri!$D:$D,SevkAdetleri!$A:$A,A220,SevkAdetleri!$E:$E,"ARALIK")</f>
        <v>0</v>
      </c>
    </row>
    <row r="221" spans="1:18">
      <c r="A221" s="75" t="str">
        <f>Tablo1769[[#This Row],[YM KODU]]</f>
        <v>YM-127-B-HALKA</v>
      </c>
      <c r="B221" s="118" t="str">
        <f>VLOOKUP(Tablo810[[#This Row],[ ÜRÜN KODU]],Tablo1769[#All],2,0)</f>
        <v>NEŞELİ ÇINGIRAK</v>
      </c>
      <c r="C221" s="117">
        <f>SUMIF(Tablo8[Sütun1],Tablo810[[#This Row],[ ÜRÜN KODU]],Tablo8[SEVK ADEDİ])-Tablo810[[#This Row],[GERİ İADE ÜRÜN]]</f>
        <v>0</v>
      </c>
      <c r="D221" s="117">
        <f>SUMIF(Tablo5[ÜRÜN KODU],Tablo810[[#This Row],[ ÜRÜN KODU]],Tablo5[TOPLAM BASKI ADEDİ])</f>
        <v>0</v>
      </c>
      <c r="E221" s="117"/>
      <c r="F221" s="117">
        <f>(D221-C221)+E221</f>
        <v>0</v>
      </c>
      <c r="G221" s="117">
        <f>SUMIFS(SevkAdetleri!$D:$D,SevkAdetleri!$A:$A,A221,SevkAdetleri!$E:$E,"OCAK")</f>
        <v>0</v>
      </c>
      <c r="H221" s="117">
        <f>SUMIFS(SevkAdetleri!$D:$D,SevkAdetleri!$A:$A,A221,SevkAdetleri!$E:$E,"ŞUBAT")</f>
        <v>0</v>
      </c>
      <c r="I221" s="117">
        <f>SUMIFS(SevkAdetleri!$D:$D,SevkAdetleri!$A:$A,A221,SevkAdetleri!$E:$E,"MART")</f>
        <v>0</v>
      </c>
      <c r="J221" s="117">
        <f>SUMIFS(SevkAdetleri!$D:$D,SevkAdetleri!$A:$A,A221,SevkAdetleri!$E:$E,"NİSAN")</f>
        <v>0</v>
      </c>
      <c r="K221" s="117">
        <f>SUMIFS(SevkAdetleri!$D:$D,SevkAdetleri!$A:$A,A221,SevkAdetleri!$E:$E,"MAYIS")</f>
        <v>0</v>
      </c>
      <c r="L221" s="117">
        <f>SUMIFS(SevkAdetleri!$D:$D,SevkAdetleri!$A:$A,A221,SevkAdetleri!$E:$E,"HAZIRAN")</f>
        <v>0</v>
      </c>
      <c r="M221" s="117">
        <f>SUMIFS(SevkAdetleri!$D:$D,SevkAdetleri!$A:$A,A221,SevkAdetleri!$E:$E,"TEMMUZ")</f>
        <v>0</v>
      </c>
      <c r="N221" s="117">
        <f>SUMIFS(SevkAdetleri!$D:$D,SevkAdetleri!$A:$A,A221,SevkAdetleri!$E:$E,"AĞUSTOS")</f>
        <v>0</v>
      </c>
      <c r="O221" s="117">
        <f>SUMIFS(SevkAdetleri!$D:$D,SevkAdetleri!$A:$A,A221,SevkAdetleri!$E:$E,"EYLÜL")</f>
        <v>0</v>
      </c>
      <c r="P221" s="117">
        <f>SUMIFS(SevkAdetleri!$D:$D,SevkAdetleri!$A:$A,A221,SevkAdetleri!$E:$E,"EKİM")</f>
        <v>0</v>
      </c>
      <c r="Q221" s="117">
        <f>SUMIFS(SevkAdetleri!$D:$D,SevkAdetleri!$A:$A,A221,SevkAdetleri!$E:$E,"KASIM")</f>
        <v>0</v>
      </c>
      <c r="R221" s="117">
        <f>SUMIFS(SevkAdetleri!$D:$D,SevkAdetleri!$A:$A,A221,SevkAdetleri!$E:$E,"ARALIK")</f>
        <v>0</v>
      </c>
    </row>
    <row r="222" spans="1:18">
      <c r="A222" s="75" t="str">
        <f>Tablo1769[[#This Row],[YM KODU]]</f>
        <v>YM-127-B-MAYMUN</v>
      </c>
      <c r="B222" s="118" t="str">
        <f>VLOOKUP(Tablo810[[#This Row],[ ÜRÜN KODU]],Tablo1769[#All],2,0)</f>
        <v>NEŞELİ ÇINGIRAK</v>
      </c>
      <c r="C222" s="117">
        <f>SUMIF(Tablo8[Sütun1],Tablo810[[#This Row],[ ÜRÜN KODU]],Tablo8[SEVK ADEDİ])-Tablo810[[#This Row],[GERİ İADE ÜRÜN]]</f>
        <v>0</v>
      </c>
      <c r="D222" s="117">
        <f>SUMIF(Tablo5[ÜRÜN KODU],Tablo810[[#This Row],[ ÜRÜN KODU]],Tablo5[TOPLAM BASKI ADEDİ])</f>
        <v>0</v>
      </c>
      <c r="E222" s="117"/>
      <c r="F222" s="117">
        <f>(D222-C222)+E222</f>
        <v>0</v>
      </c>
      <c r="G222" s="117">
        <f>SUMIFS(SevkAdetleri!$D:$D,SevkAdetleri!$A:$A,A222,SevkAdetleri!$E:$E,"OCAK")</f>
        <v>0</v>
      </c>
      <c r="H222" s="117">
        <f>SUMIFS(SevkAdetleri!$D:$D,SevkAdetleri!$A:$A,A222,SevkAdetleri!$E:$E,"ŞUBAT")</f>
        <v>0</v>
      </c>
      <c r="I222" s="117">
        <f>SUMIFS(SevkAdetleri!$D:$D,SevkAdetleri!$A:$A,A222,SevkAdetleri!$E:$E,"MART")</f>
        <v>0</v>
      </c>
      <c r="J222" s="117">
        <f>SUMIFS(SevkAdetleri!$D:$D,SevkAdetleri!$A:$A,A222,SevkAdetleri!$E:$E,"NİSAN")</f>
        <v>0</v>
      </c>
      <c r="K222" s="117">
        <f>SUMIFS(SevkAdetleri!$D:$D,SevkAdetleri!$A:$A,A222,SevkAdetleri!$E:$E,"MAYIS")</f>
        <v>0</v>
      </c>
      <c r="L222" s="117">
        <f>SUMIFS(SevkAdetleri!$D:$D,SevkAdetleri!$A:$A,A222,SevkAdetleri!$E:$E,"HAZIRAN")</f>
        <v>0</v>
      </c>
      <c r="M222" s="117">
        <f>SUMIFS(SevkAdetleri!$D:$D,SevkAdetleri!$A:$A,A222,SevkAdetleri!$E:$E,"TEMMUZ")</f>
        <v>0</v>
      </c>
      <c r="N222" s="117">
        <f>SUMIFS(SevkAdetleri!$D:$D,SevkAdetleri!$A:$A,A222,SevkAdetleri!$E:$E,"AĞUSTOS")</f>
        <v>0</v>
      </c>
      <c r="O222" s="117">
        <f>SUMIFS(SevkAdetleri!$D:$D,SevkAdetleri!$A:$A,A222,SevkAdetleri!$E:$E,"EYLÜL")</f>
        <v>0</v>
      </c>
      <c r="P222" s="117">
        <f>SUMIFS(SevkAdetleri!$D:$D,SevkAdetleri!$A:$A,A222,SevkAdetleri!$E:$E,"EKİM")</f>
        <v>0</v>
      </c>
      <c r="Q222" s="117">
        <f>SUMIFS(SevkAdetleri!$D:$D,SevkAdetleri!$A:$A,A222,SevkAdetleri!$E:$E,"KASIM")</f>
        <v>0</v>
      </c>
      <c r="R222" s="117">
        <f>SUMIFS(SevkAdetleri!$D:$D,SevkAdetleri!$A:$A,A222,SevkAdetleri!$E:$E,"ARALIK")</f>
        <v>0</v>
      </c>
    </row>
    <row r="223" spans="1:18">
      <c r="A223" s="75" t="str">
        <f>Tablo1769[[#This Row],[YM KODU]]</f>
        <v>YM-127-B-FİL</v>
      </c>
      <c r="B223" s="118" t="str">
        <f>VLOOKUP(Tablo810[[#This Row],[ ÜRÜN KODU]],Tablo1769[#All],2,0)</f>
        <v>NEŞELİ ÇINGIRAK</v>
      </c>
      <c r="C223" s="117">
        <f>SUMIF(Tablo8[Sütun1],Tablo810[[#This Row],[ ÜRÜN KODU]],Tablo8[SEVK ADEDİ])-Tablo810[[#This Row],[GERİ İADE ÜRÜN]]</f>
        <v>0</v>
      </c>
      <c r="D223" s="117">
        <f>SUMIF(Tablo5[ÜRÜN KODU],Tablo810[[#This Row],[ ÜRÜN KODU]],Tablo5[TOPLAM BASKI ADEDİ])</f>
        <v>0</v>
      </c>
      <c r="E223" s="117"/>
      <c r="F223" s="117">
        <f>(D223-C223)+E223</f>
        <v>0</v>
      </c>
      <c r="G223" s="117">
        <f>SUMIFS(SevkAdetleri!$D:$D,SevkAdetleri!$A:$A,A223,SevkAdetleri!$E:$E,"OCAK")</f>
        <v>0</v>
      </c>
      <c r="H223" s="117">
        <f>SUMIFS(SevkAdetleri!$D:$D,SevkAdetleri!$A:$A,A223,SevkAdetleri!$E:$E,"ŞUBAT")</f>
        <v>0</v>
      </c>
      <c r="I223" s="117">
        <f>SUMIFS(SevkAdetleri!$D:$D,SevkAdetleri!$A:$A,A223,SevkAdetleri!$E:$E,"MART")</f>
        <v>0</v>
      </c>
      <c r="J223" s="117">
        <f>SUMIFS(SevkAdetleri!$D:$D,SevkAdetleri!$A:$A,A223,SevkAdetleri!$E:$E,"NİSAN")</f>
        <v>0</v>
      </c>
      <c r="K223" s="117">
        <f>SUMIFS(SevkAdetleri!$D:$D,SevkAdetleri!$A:$A,A223,SevkAdetleri!$E:$E,"MAYIS")</f>
        <v>0</v>
      </c>
      <c r="L223" s="117">
        <f>SUMIFS(SevkAdetleri!$D:$D,SevkAdetleri!$A:$A,A223,SevkAdetleri!$E:$E,"HAZIRAN")</f>
        <v>0</v>
      </c>
      <c r="M223" s="117">
        <f>SUMIFS(SevkAdetleri!$D:$D,SevkAdetleri!$A:$A,A223,SevkAdetleri!$E:$E,"TEMMUZ")</f>
        <v>0</v>
      </c>
      <c r="N223" s="117">
        <f>SUMIFS(SevkAdetleri!$D:$D,SevkAdetleri!$A:$A,A223,SevkAdetleri!$E:$E,"AĞUSTOS")</f>
        <v>0</v>
      </c>
      <c r="O223" s="117">
        <f>SUMIFS(SevkAdetleri!$D:$D,SevkAdetleri!$A:$A,A223,SevkAdetleri!$E:$E,"EYLÜL")</f>
        <v>0</v>
      </c>
      <c r="P223" s="117">
        <f>SUMIFS(SevkAdetleri!$D:$D,SevkAdetleri!$A:$A,A223,SevkAdetleri!$E:$E,"EKİM")</f>
        <v>0</v>
      </c>
      <c r="Q223" s="117">
        <f>SUMIFS(SevkAdetleri!$D:$D,SevkAdetleri!$A:$A,A223,SevkAdetleri!$E:$E,"KASIM")</f>
        <v>0</v>
      </c>
      <c r="R223" s="117">
        <f>SUMIFS(SevkAdetleri!$D:$D,SevkAdetleri!$A:$A,A223,SevkAdetleri!$E:$E,"ARALIK")</f>
        <v>0</v>
      </c>
    </row>
    <row r="224" spans="1:18">
      <c r="A224" s="75" t="str">
        <f>Tablo1769[[#This Row],[YM KODU]]</f>
        <v>YM-127-B-AYI</v>
      </c>
      <c r="B224" s="118" t="str">
        <f>VLOOKUP(Tablo810[[#This Row],[ ÜRÜN KODU]],Tablo1769[#All],2,0)</f>
        <v>NEŞELİ ÇINGIRAK</v>
      </c>
      <c r="C224" s="117">
        <f>SUMIF(Tablo8[Sütun1],Tablo810[[#This Row],[ ÜRÜN KODU]],Tablo8[SEVK ADEDİ])-Tablo810[[#This Row],[GERİ İADE ÜRÜN]]</f>
        <v>0</v>
      </c>
      <c r="D224" s="117">
        <f>SUMIF(Tablo5[ÜRÜN KODU],Tablo810[[#This Row],[ ÜRÜN KODU]],Tablo5[TOPLAM BASKI ADEDİ])</f>
        <v>0</v>
      </c>
      <c r="E224" s="117"/>
      <c r="F224" s="117">
        <f>(D224-C224)+E224</f>
        <v>0</v>
      </c>
      <c r="G224" s="117">
        <f>SUMIFS(SevkAdetleri!$D:$D,SevkAdetleri!$A:$A,A224,SevkAdetleri!$E:$E,"OCAK")</f>
        <v>0</v>
      </c>
      <c r="H224" s="117">
        <f>SUMIFS(SevkAdetleri!$D:$D,SevkAdetleri!$A:$A,A224,SevkAdetleri!$E:$E,"ŞUBAT")</f>
        <v>0</v>
      </c>
      <c r="I224" s="117">
        <f>SUMIFS(SevkAdetleri!$D:$D,SevkAdetleri!$A:$A,A224,SevkAdetleri!$E:$E,"MART")</f>
        <v>0</v>
      </c>
      <c r="J224" s="117">
        <f>SUMIFS(SevkAdetleri!$D:$D,SevkAdetleri!$A:$A,A224,SevkAdetleri!$E:$E,"NİSAN")</f>
        <v>0</v>
      </c>
      <c r="K224" s="117">
        <f>SUMIFS(SevkAdetleri!$D:$D,SevkAdetleri!$A:$A,A224,SevkAdetleri!$E:$E,"MAYIS")</f>
        <v>0</v>
      </c>
      <c r="L224" s="117">
        <f>SUMIFS(SevkAdetleri!$D:$D,SevkAdetleri!$A:$A,A224,SevkAdetleri!$E:$E,"HAZIRAN")</f>
        <v>0</v>
      </c>
      <c r="M224" s="117">
        <f>SUMIFS(SevkAdetleri!$D:$D,SevkAdetleri!$A:$A,A224,SevkAdetleri!$E:$E,"TEMMUZ")</f>
        <v>0</v>
      </c>
      <c r="N224" s="117">
        <f>SUMIFS(SevkAdetleri!$D:$D,SevkAdetleri!$A:$A,A224,SevkAdetleri!$E:$E,"AĞUSTOS")</f>
        <v>0</v>
      </c>
      <c r="O224" s="117">
        <f>SUMIFS(SevkAdetleri!$D:$D,SevkAdetleri!$A:$A,A224,SevkAdetleri!$E:$E,"EYLÜL")</f>
        <v>0</v>
      </c>
      <c r="P224" s="117">
        <f>SUMIFS(SevkAdetleri!$D:$D,SevkAdetleri!$A:$A,A224,SevkAdetleri!$E:$E,"EKİM")</f>
        <v>0</v>
      </c>
      <c r="Q224" s="117">
        <f>SUMIFS(SevkAdetleri!$D:$D,SevkAdetleri!$A:$A,A224,SevkAdetleri!$E:$E,"KASIM")</f>
        <v>0</v>
      </c>
      <c r="R224" s="117">
        <f>SUMIFS(SevkAdetleri!$D:$D,SevkAdetleri!$A:$A,A224,SevkAdetleri!$E:$E,"ARALIK")</f>
        <v>0</v>
      </c>
    </row>
    <row r="225" spans="1:18">
      <c r="A225" s="75">
        <f>Tablo1769[[#This Row],[YM KODU]]</f>
        <v>0</v>
      </c>
      <c r="B225" s="118" t="e">
        <f>VLOOKUP(Tablo810[[#This Row],[ ÜRÜN KODU]],Tablo1769[#All],2,0)</f>
        <v>#N/A</v>
      </c>
      <c r="C225" s="117">
        <f>SUMIF(Tablo8[Sütun1],Tablo810[[#This Row],[ ÜRÜN KODU]],Tablo8[SEVK ADEDİ])-Tablo810[[#This Row],[GERİ İADE ÜRÜN]]</f>
        <v>0</v>
      </c>
      <c r="D225" s="117">
        <f>SUMIF(Tablo5[ÜRÜN KODU],Tablo810[[#This Row],[ ÜRÜN KODU]],Tablo5[TOPLAM BASKI ADEDİ])</f>
        <v>0</v>
      </c>
      <c r="E225" s="117"/>
      <c r="F225" s="117">
        <f>(D225-C225)+E225</f>
        <v>0</v>
      </c>
      <c r="G225" s="117">
        <f>SUMIFS(SevkAdetleri!$D:$D,SevkAdetleri!$A:$A,A225,SevkAdetleri!$E:$E,"OCAK")</f>
        <v>0</v>
      </c>
      <c r="H225" s="117">
        <f>SUMIFS(SevkAdetleri!$D:$D,SevkAdetleri!$A:$A,A225,SevkAdetleri!$E:$E,"ŞUBAT")</f>
        <v>0</v>
      </c>
      <c r="I225" s="117">
        <f>SUMIFS(SevkAdetleri!$D:$D,SevkAdetleri!$A:$A,A225,SevkAdetleri!$E:$E,"MART")</f>
        <v>0</v>
      </c>
      <c r="J225" s="117">
        <f>SUMIFS(SevkAdetleri!$D:$D,SevkAdetleri!$A:$A,A225,SevkAdetleri!$E:$E,"NİSAN")</f>
        <v>0</v>
      </c>
      <c r="K225" s="117">
        <f>SUMIFS(SevkAdetleri!$D:$D,SevkAdetleri!$A:$A,A225,SevkAdetleri!$E:$E,"MAYIS")</f>
        <v>0</v>
      </c>
      <c r="L225" s="117">
        <f>SUMIFS(SevkAdetleri!$D:$D,SevkAdetleri!$A:$A,A225,SevkAdetleri!$E:$E,"HAZIRAN")</f>
        <v>0</v>
      </c>
      <c r="M225" s="117">
        <f>SUMIFS(SevkAdetleri!$D:$D,SevkAdetleri!$A:$A,A225,SevkAdetleri!$E:$E,"TEMMUZ")</f>
        <v>0</v>
      </c>
      <c r="N225" s="117">
        <f>SUMIFS(SevkAdetleri!$D:$D,SevkAdetleri!$A:$A,A225,SevkAdetleri!$E:$E,"AĞUSTOS")</f>
        <v>0</v>
      </c>
      <c r="O225" s="117">
        <f>SUMIFS(SevkAdetleri!$D:$D,SevkAdetleri!$A:$A,A225,SevkAdetleri!$E:$E,"EYLÜL")</f>
        <v>0</v>
      </c>
      <c r="P225" s="117">
        <f>SUMIFS(SevkAdetleri!$D:$D,SevkAdetleri!$A:$A,A225,SevkAdetleri!$E:$E,"EKİM")</f>
        <v>0</v>
      </c>
      <c r="Q225" s="117">
        <f>SUMIFS(SevkAdetleri!$D:$D,SevkAdetleri!$A:$A,A225,SevkAdetleri!$E:$E,"KASIM")</f>
        <v>0</v>
      </c>
      <c r="R225" s="117">
        <f>SUMIFS(SevkAdetleri!$D:$D,SevkAdetleri!$A:$A,A225,SevkAdetleri!$E:$E,"ARALIK")</f>
        <v>0</v>
      </c>
    </row>
    <row r="226" spans="1:18">
      <c r="A226" s="75" t="str">
        <f>Tablo1769[[#This Row],[YM KODU]]</f>
        <v>YM-127-K-HALKA</v>
      </c>
      <c r="B226" s="118" t="str">
        <f>VLOOKUP(Tablo810[[#This Row],[ ÜRÜN KODU]],Tablo1769[#All],2,0)</f>
        <v>NEŞELİ ÇINGIRAK</v>
      </c>
      <c r="C226" s="117">
        <f>SUMIF(Tablo8[Sütun1],Tablo810[[#This Row],[ ÜRÜN KODU]],Tablo8[SEVK ADEDİ])-Tablo810[[#This Row],[GERİ İADE ÜRÜN]]</f>
        <v>0</v>
      </c>
      <c r="D226" s="117">
        <f>SUMIF(Tablo5[ÜRÜN KODU],Tablo810[[#This Row],[ ÜRÜN KODU]],Tablo5[TOPLAM BASKI ADEDİ])</f>
        <v>0</v>
      </c>
      <c r="E226" s="117"/>
      <c r="F226" s="117">
        <f>(D226-C226)+E226</f>
        <v>0</v>
      </c>
      <c r="G226" s="117">
        <f>SUMIFS(SevkAdetleri!$D:$D,SevkAdetleri!$A:$A,A226,SevkAdetleri!$E:$E,"OCAK")</f>
        <v>0</v>
      </c>
      <c r="H226" s="117">
        <f>SUMIFS(SevkAdetleri!$D:$D,SevkAdetleri!$A:$A,A226,SevkAdetleri!$E:$E,"ŞUBAT")</f>
        <v>0</v>
      </c>
      <c r="I226" s="117">
        <f>SUMIFS(SevkAdetleri!$D:$D,SevkAdetleri!$A:$A,A226,SevkAdetleri!$E:$E,"MART")</f>
        <v>0</v>
      </c>
      <c r="J226" s="117">
        <f>SUMIFS(SevkAdetleri!$D:$D,SevkAdetleri!$A:$A,A226,SevkAdetleri!$E:$E,"NİSAN")</f>
        <v>0</v>
      </c>
      <c r="K226" s="117">
        <f>SUMIFS(SevkAdetleri!$D:$D,SevkAdetleri!$A:$A,A226,SevkAdetleri!$E:$E,"MAYIS")</f>
        <v>0</v>
      </c>
      <c r="L226" s="117">
        <f>SUMIFS(SevkAdetleri!$D:$D,SevkAdetleri!$A:$A,A226,SevkAdetleri!$E:$E,"HAZIRAN")</f>
        <v>0</v>
      </c>
      <c r="M226" s="117">
        <f>SUMIFS(SevkAdetleri!$D:$D,SevkAdetleri!$A:$A,A226,SevkAdetleri!$E:$E,"TEMMUZ")</f>
        <v>0</v>
      </c>
      <c r="N226" s="117">
        <f>SUMIFS(SevkAdetleri!$D:$D,SevkAdetleri!$A:$A,A226,SevkAdetleri!$E:$E,"AĞUSTOS")</f>
        <v>0</v>
      </c>
      <c r="O226" s="117">
        <f>SUMIFS(SevkAdetleri!$D:$D,SevkAdetleri!$A:$A,A226,SevkAdetleri!$E:$E,"EYLÜL")</f>
        <v>0</v>
      </c>
      <c r="P226" s="117">
        <f>SUMIFS(SevkAdetleri!$D:$D,SevkAdetleri!$A:$A,A226,SevkAdetleri!$E:$E,"EKİM")</f>
        <v>0</v>
      </c>
      <c r="Q226" s="117">
        <f>SUMIFS(SevkAdetleri!$D:$D,SevkAdetleri!$A:$A,A226,SevkAdetleri!$E:$E,"KASIM")</f>
        <v>0</v>
      </c>
      <c r="R226" s="117">
        <f>SUMIFS(SevkAdetleri!$D:$D,SevkAdetleri!$A:$A,A226,SevkAdetleri!$E:$E,"ARALIK")</f>
        <v>0</v>
      </c>
    </row>
    <row r="227" spans="1:18">
      <c r="A227" s="75" t="str">
        <f>Tablo1769[[#This Row],[YM KODU]]</f>
        <v>YM-127-K-MAYMUN</v>
      </c>
      <c r="B227" s="118" t="str">
        <f>VLOOKUP(Tablo810[[#This Row],[ ÜRÜN KODU]],Tablo1769[#All],2,0)</f>
        <v>NEŞELİ ÇINGIRAK</v>
      </c>
      <c r="C227" s="117">
        <f>SUMIF(Tablo8[Sütun1],Tablo810[[#This Row],[ ÜRÜN KODU]],Tablo8[SEVK ADEDİ])-Tablo810[[#This Row],[GERİ İADE ÜRÜN]]</f>
        <v>0</v>
      </c>
      <c r="D227" s="117">
        <f>SUMIF(Tablo5[ÜRÜN KODU],Tablo810[[#This Row],[ ÜRÜN KODU]],Tablo5[TOPLAM BASKI ADEDİ])</f>
        <v>0</v>
      </c>
      <c r="E227" s="117"/>
      <c r="F227" s="117">
        <f>(D227-C227)+E227</f>
        <v>0</v>
      </c>
      <c r="G227" s="117">
        <f>SUMIFS(SevkAdetleri!$D:$D,SevkAdetleri!$A:$A,A227,SevkAdetleri!$E:$E,"OCAK")</f>
        <v>0</v>
      </c>
      <c r="H227" s="117">
        <f>SUMIFS(SevkAdetleri!$D:$D,SevkAdetleri!$A:$A,A227,SevkAdetleri!$E:$E,"ŞUBAT")</f>
        <v>0</v>
      </c>
      <c r="I227" s="117">
        <f>SUMIFS(SevkAdetleri!$D:$D,SevkAdetleri!$A:$A,A227,SevkAdetleri!$E:$E,"MART")</f>
        <v>0</v>
      </c>
      <c r="J227" s="117">
        <f>SUMIFS(SevkAdetleri!$D:$D,SevkAdetleri!$A:$A,A227,SevkAdetleri!$E:$E,"NİSAN")</f>
        <v>0</v>
      </c>
      <c r="K227" s="117">
        <f>SUMIFS(SevkAdetleri!$D:$D,SevkAdetleri!$A:$A,A227,SevkAdetleri!$E:$E,"MAYIS")</f>
        <v>0</v>
      </c>
      <c r="L227" s="117">
        <f>SUMIFS(SevkAdetleri!$D:$D,SevkAdetleri!$A:$A,A227,SevkAdetleri!$E:$E,"HAZIRAN")</f>
        <v>0</v>
      </c>
      <c r="M227" s="117">
        <f>SUMIFS(SevkAdetleri!$D:$D,SevkAdetleri!$A:$A,A227,SevkAdetleri!$E:$E,"TEMMUZ")</f>
        <v>0</v>
      </c>
      <c r="N227" s="117">
        <f>SUMIFS(SevkAdetleri!$D:$D,SevkAdetleri!$A:$A,A227,SevkAdetleri!$E:$E,"AĞUSTOS")</f>
        <v>0</v>
      </c>
      <c r="O227" s="117">
        <f>SUMIFS(SevkAdetleri!$D:$D,SevkAdetleri!$A:$A,A227,SevkAdetleri!$E:$E,"EYLÜL")</f>
        <v>0</v>
      </c>
      <c r="P227" s="117">
        <f>SUMIFS(SevkAdetleri!$D:$D,SevkAdetleri!$A:$A,A227,SevkAdetleri!$E:$E,"EKİM")</f>
        <v>0</v>
      </c>
      <c r="Q227" s="117">
        <f>SUMIFS(SevkAdetleri!$D:$D,SevkAdetleri!$A:$A,A227,SevkAdetleri!$E:$E,"KASIM")</f>
        <v>0</v>
      </c>
      <c r="R227" s="117">
        <f>SUMIFS(SevkAdetleri!$D:$D,SevkAdetleri!$A:$A,A227,SevkAdetleri!$E:$E,"ARALIK")</f>
        <v>0</v>
      </c>
    </row>
    <row r="228" spans="1:18">
      <c r="A228" s="75" t="str">
        <f>Tablo1769[[#This Row],[YM KODU]]</f>
        <v>YM-127-K-FİL</v>
      </c>
      <c r="B228" s="118" t="str">
        <f>VLOOKUP(Tablo810[[#This Row],[ ÜRÜN KODU]],Tablo1769[#All],2,0)</f>
        <v>NEŞELİ ÇINGIRAK</v>
      </c>
      <c r="C228" s="117">
        <f>SUMIF(Tablo8[Sütun1],Tablo810[[#This Row],[ ÜRÜN KODU]],Tablo8[SEVK ADEDİ])-Tablo810[[#This Row],[GERİ İADE ÜRÜN]]</f>
        <v>0</v>
      </c>
      <c r="D228" s="117">
        <f>SUMIF(Tablo5[ÜRÜN KODU],Tablo810[[#This Row],[ ÜRÜN KODU]],Tablo5[TOPLAM BASKI ADEDİ])</f>
        <v>0</v>
      </c>
      <c r="E228" s="117"/>
      <c r="F228" s="117">
        <f>(D228-C228)+E228</f>
        <v>0</v>
      </c>
      <c r="G228" s="117">
        <f>SUMIFS(SevkAdetleri!$D:$D,SevkAdetleri!$A:$A,A228,SevkAdetleri!$E:$E,"OCAK")</f>
        <v>0</v>
      </c>
      <c r="H228" s="117">
        <f>SUMIFS(SevkAdetleri!$D:$D,SevkAdetleri!$A:$A,A228,SevkAdetleri!$E:$E,"ŞUBAT")</f>
        <v>0</v>
      </c>
      <c r="I228" s="117">
        <f>SUMIFS(SevkAdetleri!$D:$D,SevkAdetleri!$A:$A,A228,SevkAdetleri!$E:$E,"MART")</f>
        <v>0</v>
      </c>
      <c r="J228" s="117">
        <f>SUMIFS(SevkAdetleri!$D:$D,SevkAdetleri!$A:$A,A228,SevkAdetleri!$E:$E,"NİSAN")</f>
        <v>0</v>
      </c>
      <c r="K228" s="117">
        <f>SUMIFS(SevkAdetleri!$D:$D,SevkAdetleri!$A:$A,A228,SevkAdetleri!$E:$E,"MAYIS")</f>
        <v>0</v>
      </c>
      <c r="L228" s="117">
        <f>SUMIFS(SevkAdetleri!$D:$D,SevkAdetleri!$A:$A,A228,SevkAdetleri!$E:$E,"HAZIRAN")</f>
        <v>0</v>
      </c>
      <c r="M228" s="117">
        <f>SUMIFS(SevkAdetleri!$D:$D,SevkAdetleri!$A:$A,A228,SevkAdetleri!$E:$E,"TEMMUZ")</f>
        <v>0</v>
      </c>
      <c r="N228" s="117">
        <f>SUMIFS(SevkAdetleri!$D:$D,SevkAdetleri!$A:$A,A228,SevkAdetleri!$E:$E,"AĞUSTOS")</f>
        <v>0</v>
      </c>
      <c r="O228" s="117">
        <f>SUMIFS(SevkAdetleri!$D:$D,SevkAdetleri!$A:$A,A228,SevkAdetleri!$E:$E,"EYLÜL")</f>
        <v>0</v>
      </c>
      <c r="P228" s="117">
        <f>SUMIFS(SevkAdetleri!$D:$D,SevkAdetleri!$A:$A,A228,SevkAdetleri!$E:$E,"EKİM")</f>
        <v>0</v>
      </c>
      <c r="Q228" s="117">
        <f>SUMIFS(SevkAdetleri!$D:$D,SevkAdetleri!$A:$A,A228,SevkAdetleri!$E:$E,"KASIM")</f>
        <v>0</v>
      </c>
      <c r="R228" s="117">
        <f>SUMIFS(SevkAdetleri!$D:$D,SevkAdetleri!$A:$A,A228,SevkAdetleri!$E:$E,"ARALIK")</f>
        <v>0</v>
      </c>
    </row>
    <row r="229" spans="1:18">
      <c r="A229" s="75" t="str">
        <f>Tablo1769[[#This Row],[YM KODU]]</f>
        <v>YM-127-K-AYI</v>
      </c>
      <c r="B229" s="118" t="str">
        <f>VLOOKUP(Tablo810[[#This Row],[ ÜRÜN KODU]],Tablo1769[#All],2,0)</f>
        <v>NEŞELİ ÇINGIRAK</v>
      </c>
      <c r="C229" s="117">
        <f>SUMIF(Tablo8[Sütun1],Tablo810[[#This Row],[ ÜRÜN KODU]],Tablo8[SEVK ADEDİ])-Tablo810[[#This Row],[GERİ İADE ÜRÜN]]</f>
        <v>0</v>
      </c>
      <c r="D229" s="117">
        <f>SUMIF(Tablo5[ÜRÜN KODU],Tablo810[[#This Row],[ ÜRÜN KODU]],Tablo5[TOPLAM BASKI ADEDİ])</f>
        <v>0</v>
      </c>
      <c r="E229" s="117"/>
      <c r="F229" s="117">
        <f>(D229-C229)+E229</f>
        <v>0</v>
      </c>
      <c r="G229" s="117">
        <f>SUMIFS(SevkAdetleri!$D:$D,SevkAdetleri!$A:$A,A229,SevkAdetleri!$E:$E,"OCAK")</f>
        <v>0</v>
      </c>
      <c r="H229" s="117">
        <f>SUMIFS(SevkAdetleri!$D:$D,SevkAdetleri!$A:$A,A229,SevkAdetleri!$E:$E,"ŞUBAT")</f>
        <v>0</v>
      </c>
      <c r="I229" s="117">
        <f>SUMIFS(SevkAdetleri!$D:$D,SevkAdetleri!$A:$A,A229,SevkAdetleri!$E:$E,"MART")</f>
        <v>0</v>
      </c>
      <c r="J229" s="117">
        <f>SUMIFS(SevkAdetleri!$D:$D,SevkAdetleri!$A:$A,A229,SevkAdetleri!$E:$E,"NİSAN")</f>
        <v>0</v>
      </c>
      <c r="K229" s="117">
        <f>SUMIFS(SevkAdetleri!$D:$D,SevkAdetleri!$A:$A,A229,SevkAdetleri!$E:$E,"MAYIS")</f>
        <v>0</v>
      </c>
      <c r="L229" s="117">
        <f>SUMIFS(SevkAdetleri!$D:$D,SevkAdetleri!$A:$A,A229,SevkAdetleri!$E:$E,"HAZIRAN")</f>
        <v>0</v>
      </c>
      <c r="M229" s="117">
        <f>SUMIFS(SevkAdetleri!$D:$D,SevkAdetleri!$A:$A,A229,SevkAdetleri!$E:$E,"TEMMUZ")</f>
        <v>0</v>
      </c>
      <c r="N229" s="117">
        <f>SUMIFS(SevkAdetleri!$D:$D,SevkAdetleri!$A:$A,A229,SevkAdetleri!$E:$E,"AĞUSTOS")</f>
        <v>0</v>
      </c>
      <c r="O229" s="117">
        <f>SUMIFS(SevkAdetleri!$D:$D,SevkAdetleri!$A:$A,A229,SevkAdetleri!$E:$E,"EYLÜL")</f>
        <v>0</v>
      </c>
      <c r="P229" s="117">
        <f>SUMIFS(SevkAdetleri!$D:$D,SevkAdetleri!$A:$A,A229,SevkAdetleri!$E:$E,"EKİM")</f>
        <v>0</v>
      </c>
      <c r="Q229" s="117">
        <f>SUMIFS(SevkAdetleri!$D:$D,SevkAdetleri!$A:$A,A229,SevkAdetleri!$E:$E,"KASIM")</f>
        <v>0</v>
      </c>
      <c r="R229" s="117">
        <f>SUMIFS(SevkAdetleri!$D:$D,SevkAdetleri!$A:$A,A229,SevkAdetleri!$E:$E,"ARALIK")</f>
        <v>0</v>
      </c>
    </row>
    <row r="230" spans="1:18">
      <c r="A230" s="75">
        <f>Tablo1769[[#This Row],[YM KODU]]</f>
        <v>0</v>
      </c>
      <c r="B230" s="118" t="e">
        <f>VLOOKUP(Tablo810[[#This Row],[ ÜRÜN KODU]],Tablo1769[#All],2,0)</f>
        <v>#N/A</v>
      </c>
      <c r="C230" s="117">
        <f>SUMIF(Tablo8[Sütun1],Tablo810[[#This Row],[ ÜRÜN KODU]],Tablo8[SEVK ADEDİ])-Tablo810[[#This Row],[GERİ İADE ÜRÜN]]</f>
        <v>0</v>
      </c>
      <c r="D230" s="117">
        <f>SUMIF(Tablo5[ÜRÜN KODU],Tablo810[[#This Row],[ ÜRÜN KODU]],Tablo5[TOPLAM BASKI ADEDİ])</f>
        <v>0</v>
      </c>
      <c r="E230" s="117"/>
      <c r="F230" s="117">
        <f>(D230-C230)+E230</f>
        <v>0</v>
      </c>
      <c r="G230" s="117">
        <f>SUMIFS(SevkAdetleri!$D:$D,SevkAdetleri!$A:$A,A230,SevkAdetleri!$E:$E,"OCAK")</f>
        <v>0</v>
      </c>
      <c r="H230" s="117">
        <f>SUMIFS(SevkAdetleri!$D:$D,SevkAdetleri!$A:$A,A230,SevkAdetleri!$E:$E,"ŞUBAT")</f>
        <v>0</v>
      </c>
      <c r="I230" s="117">
        <f>SUMIFS(SevkAdetleri!$D:$D,SevkAdetleri!$A:$A,A230,SevkAdetleri!$E:$E,"MART")</f>
        <v>0</v>
      </c>
      <c r="J230" s="117">
        <f>SUMIFS(SevkAdetleri!$D:$D,SevkAdetleri!$A:$A,A230,SevkAdetleri!$E:$E,"NİSAN")</f>
        <v>0</v>
      </c>
      <c r="K230" s="117">
        <f>SUMIFS(SevkAdetleri!$D:$D,SevkAdetleri!$A:$A,A230,SevkAdetleri!$E:$E,"MAYIS")</f>
        <v>0</v>
      </c>
      <c r="L230" s="117">
        <f>SUMIFS(SevkAdetleri!$D:$D,SevkAdetleri!$A:$A,A230,SevkAdetleri!$E:$E,"HAZIRAN")</f>
        <v>0</v>
      </c>
      <c r="M230" s="117">
        <f>SUMIFS(SevkAdetleri!$D:$D,SevkAdetleri!$A:$A,A230,SevkAdetleri!$E:$E,"TEMMUZ")</f>
        <v>0</v>
      </c>
      <c r="N230" s="117">
        <f>SUMIFS(SevkAdetleri!$D:$D,SevkAdetleri!$A:$A,A230,SevkAdetleri!$E:$E,"AĞUSTOS")</f>
        <v>0</v>
      </c>
      <c r="O230" s="117">
        <f>SUMIFS(SevkAdetleri!$D:$D,SevkAdetleri!$A:$A,A230,SevkAdetleri!$E:$E,"EYLÜL")</f>
        <v>0</v>
      </c>
      <c r="P230" s="117">
        <f>SUMIFS(SevkAdetleri!$D:$D,SevkAdetleri!$A:$A,A230,SevkAdetleri!$E:$E,"EKİM")</f>
        <v>0</v>
      </c>
      <c r="Q230" s="117">
        <f>SUMIFS(SevkAdetleri!$D:$D,SevkAdetleri!$A:$A,A230,SevkAdetleri!$E:$E,"KASIM")</f>
        <v>0</v>
      </c>
      <c r="R230" s="117">
        <f>SUMIFS(SevkAdetleri!$D:$D,SevkAdetleri!$A:$A,A230,SevkAdetleri!$E:$E,"ARALIK")</f>
        <v>0</v>
      </c>
    </row>
    <row r="231" spans="1:18">
      <c r="A231" s="75" t="str">
        <f>Tablo1769[[#This Row],[YM KODU]]</f>
        <v>YM-127-M-HALKA</v>
      </c>
      <c r="B231" s="118" t="str">
        <f>VLOOKUP(Tablo810[[#This Row],[ ÜRÜN KODU]],Tablo1769[#All],2,0)</f>
        <v>NEŞELİ ÇINGIRAK</v>
      </c>
      <c r="C231" s="117">
        <f>SUMIF(Tablo8[Sütun1],Tablo810[[#This Row],[ ÜRÜN KODU]],Tablo8[SEVK ADEDİ])-Tablo810[[#This Row],[GERİ İADE ÜRÜN]]</f>
        <v>0</v>
      </c>
      <c r="D231" s="117">
        <f>SUMIF(Tablo5[ÜRÜN KODU],Tablo810[[#This Row],[ ÜRÜN KODU]],Tablo5[TOPLAM BASKI ADEDİ])</f>
        <v>0</v>
      </c>
      <c r="E231" s="117"/>
      <c r="F231" s="117">
        <f>(D231-C231)+E231</f>
        <v>0</v>
      </c>
      <c r="G231" s="117">
        <f>SUMIFS(SevkAdetleri!$D:$D,SevkAdetleri!$A:$A,A231,SevkAdetleri!$E:$E,"OCAK")</f>
        <v>0</v>
      </c>
      <c r="H231" s="117">
        <f>SUMIFS(SevkAdetleri!$D:$D,SevkAdetleri!$A:$A,A231,SevkAdetleri!$E:$E,"ŞUBAT")</f>
        <v>0</v>
      </c>
      <c r="I231" s="117">
        <f>SUMIFS(SevkAdetleri!$D:$D,SevkAdetleri!$A:$A,A231,SevkAdetleri!$E:$E,"MART")</f>
        <v>0</v>
      </c>
      <c r="J231" s="117">
        <f>SUMIFS(SevkAdetleri!$D:$D,SevkAdetleri!$A:$A,A231,SevkAdetleri!$E:$E,"NİSAN")</f>
        <v>0</v>
      </c>
      <c r="K231" s="117">
        <f>SUMIFS(SevkAdetleri!$D:$D,SevkAdetleri!$A:$A,A231,SevkAdetleri!$E:$E,"MAYIS")</f>
        <v>0</v>
      </c>
      <c r="L231" s="117">
        <f>SUMIFS(SevkAdetleri!$D:$D,SevkAdetleri!$A:$A,A231,SevkAdetleri!$E:$E,"HAZIRAN")</f>
        <v>0</v>
      </c>
      <c r="M231" s="117">
        <f>SUMIFS(SevkAdetleri!$D:$D,SevkAdetleri!$A:$A,A231,SevkAdetleri!$E:$E,"TEMMUZ")</f>
        <v>0</v>
      </c>
      <c r="N231" s="117">
        <f>SUMIFS(SevkAdetleri!$D:$D,SevkAdetleri!$A:$A,A231,SevkAdetleri!$E:$E,"AĞUSTOS")</f>
        <v>0</v>
      </c>
      <c r="O231" s="117">
        <f>SUMIFS(SevkAdetleri!$D:$D,SevkAdetleri!$A:$A,A231,SevkAdetleri!$E:$E,"EYLÜL")</f>
        <v>0</v>
      </c>
      <c r="P231" s="117">
        <f>SUMIFS(SevkAdetleri!$D:$D,SevkAdetleri!$A:$A,A231,SevkAdetleri!$E:$E,"EKİM")</f>
        <v>0</v>
      </c>
      <c r="Q231" s="117">
        <f>SUMIFS(SevkAdetleri!$D:$D,SevkAdetleri!$A:$A,A231,SevkAdetleri!$E:$E,"KASIM")</f>
        <v>0</v>
      </c>
      <c r="R231" s="117">
        <f>SUMIFS(SevkAdetleri!$D:$D,SevkAdetleri!$A:$A,A231,SevkAdetleri!$E:$E,"ARALIK")</f>
        <v>0</v>
      </c>
    </row>
    <row r="232" spans="1:18">
      <c r="A232" s="75" t="str">
        <f>Tablo1769[[#This Row],[YM KODU]]</f>
        <v>YM-127-M-MAYMUN</v>
      </c>
      <c r="B232" s="118" t="str">
        <f>VLOOKUP(Tablo810[[#This Row],[ ÜRÜN KODU]],Tablo1769[#All],2,0)</f>
        <v>NEŞELİ ÇINGIRAK</v>
      </c>
      <c r="C232" s="117">
        <f>SUMIF(Tablo8[Sütun1],Tablo810[[#This Row],[ ÜRÜN KODU]],Tablo8[SEVK ADEDİ])-Tablo810[[#This Row],[GERİ İADE ÜRÜN]]</f>
        <v>0</v>
      </c>
      <c r="D232" s="117">
        <f>SUMIF(Tablo5[ÜRÜN KODU],Tablo810[[#This Row],[ ÜRÜN KODU]],Tablo5[TOPLAM BASKI ADEDİ])</f>
        <v>0</v>
      </c>
      <c r="E232" s="117"/>
      <c r="F232" s="117">
        <f>(D232-C232)+E232</f>
        <v>0</v>
      </c>
      <c r="G232" s="117">
        <f>SUMIFS(SevkAdetleri!$D:$D,SevkAdetleri!$A:$A,A232,SevkAdetleri!$E:$E,"OCAK")</f>
        <v>0</v>
      </c>
      <c r="H232" s="117">
        <f>SUMIFS(SevkAdetleri!$D:$D,SevkAdetleri!$A:$A,A232,SevkAdetleri!$E:$E,"ŞUBAT")</f>
        <v>0</v>
      </c>
      <c r="I232" s="117">
        <f>SUMIFS(SevkAdetleri!$D:$D,SevkAdetleri!$A:$A,A232,SevkAdetleri!$E:$E,"MART")</f>
        <v>0</v>
      </c>
      <c r="J232" s="117">
        <f>SUMIFS(SevkAdetleri!$D:$D,SevkAdetleri!$A:$A,A232,SevkAdetleri!$E:$E,"NİSAN")</f>
        <v>0</v>
      </c>
      <c r="K232" s="117">
        <f>SUMIFS(SevkAdetleri!$D:$D,SevkAdetleri!$A:$A,A232,SevkAdetleri!$E:$E,"MAYIS")</f>
        <v>0</v>
      </c>
      <c r="L232" s="117">
        <f>SUMIFS(SevkAdetleri!$D:$D,SevkAdetleri!$A:$A,A232,SevkAdetleri!$E:$E,"HAZIRAN")</f>
        <v>0</v>
      </c>
      <c r="M232" s="117">
        <f>SUMIFS(SevkAdetleri!$D:$D,SevkAdetleri!$A:$A,A232,SevkAdetleri!$E:$E,"TEMMUZ")</f>
        <v>0</v>
      </c>
      <c r="N232" s="117">
        <f>SUMIFS(SevkAdetleri!$D:$D,SevkAdetleri!$A:$A,A232,SevkAdetleri!$E:$E,"AĞUSTOS")</f>
        <v>0</v>
      </c>
      <c r="O232" s="117">
        <f>SUMIFS(SevkAdetleri!$D:$D,SevkAdetleri!$A:$A,A232,SevkAdetleri!$E:$E,"EYLÜL")</f>
        <v>0</v>
      </c>
      <c r="P232" s="117">
        <f>SUMIFS(SevkAdetleri!$D:$D,SevkAdetleri!$A:$A,A232,SevkAdetleri!$E:$E,"EKİM")</f>
        <v>0</v>
      </c>
      <c r="Q232" s="117">
        <f>SUMIFS(SevkAdetleri!$D:$D,SevkAdetleri!$A:$A,A232,SevkAdetleri!$E:$E,"KASIM")</f>
        <v>0</v>
      </c>
      <c r="R232" s="117">
        <f>SUMIFS(SevkAdetleri!$D:$D,SevkAdetleri!$A:$A,A232,SevkAdetleri!$E:$E,"ARALIK")</f>
        <v>0</v>
      </c>
    </row>
    <row r="233" spans="1:18">
      <c r="A233" s="75" t="str">
        <f>Tablo1769[[#This Row],[YM KODU]]</f>
        <v>YM-127-M-FİL</v>
      </c>
      <c r="B233" s="118" t="str">
        <f>VLOOKUP(Tablo810[[#This Row],[ ÜRÜN KODU]],Tablo1769[#All],2,0)</f>
        <v>NEŞELİ ÇINGIRAK</v>
      </c>
      <c r="C233" s="117">
        <f>SUMIF(Tablo8[Sütun1],Tablo810[[#This Row],[ ÜRÜN KODU]],Tablo8[SEVK ADEDİ])-Tablo810[[#This Row],[GERİ İADE ÜRÜN]]</f>
        <v>0</v>
      </c>
      <c r="D233" s="117">
        <f>SUMIF(Tablo5[ÜRÜN KODU],Tablo810[[#This Row],[ ÜRÜN KODU]],Tablo5[TOPLAM BASKI ADEDİ])</f>
        <v>0</v>
      </c>
      <c r="E233" s="117"/>
      <c r="F233" s="117">
        <f>(D233-C233)+E233</f>
        <v>0</v>
      </c>
      <c r="G233" s="118">
        <f>SUMIFS(SevkAdetleri!$D:$D,SevkAdetleri!$A:$A,A233,SevkAdetleri!$E:$E,"OCAK")</f>
        <v>0</v>
      </c>
      <c r="H233" s="117">
        <f>SUMIFS(SevkAdetleri!$D:$D,SevkAdetleri!$A:$A,A233,SevkAdetleri!$E:$E,"ŞUBAT")</f>
        <v>0</v>
      </c>
      <c r="I233" s="117">
        <f>SUMIFS(SevkAdetleri!$D:$D,SevkAdetleri!$A:$A,A233,SevkAdetleri!$E:$E,"MART")</f>
        <v>0</v>
      </c>
      <c r="J233" s="117">
        <f>SUMIFS(SevkAdetleri!$D:$D,SevkAdetleri!$A:$A,A233,SevkAdetleri!$E:$E,"NİSAN")</f>
        <v>0</v>
      </c>
      <c r="K233" s="117">
        <f>SUMIFS(SevkAdetleri!$D:$D,SevkAdetleri!$A:$A,A233,SevkAdetleri!$E:$E,"MAYIS")</f>
        <v>0</v>
      </c>
      <c r="L233" s="117">
        <f>SUMIFS(SevkAdetleri!$D:$D,SevkAdetleri!$A:$A,A233,SevkAdetleri!$E:$E,"HAZIRAN")</f>
        <v>0</v>
      </c>
      <c r="M233" s="117">
        <f>SUMIFS(SevkAdetleri!$D:$D,SevkAdetleri!$A:$A,A233,SevkAdetleri!$E:$E,"TEMMUZ")</f>
        <v>0</v>
      </c>
      <c r="N233" s="117">
        <f>SUMIFS(SevkAdetleri!$D:$D,SevkAdetleri!$A:$A,A233,SevkAdetleri!$E:$E,"AĞUSTOS")</f>
        <v>0</v>
      </c>
      <c r="O233" s="117">
        <f>SUMIFS(SevkAdetleri!$D:$D,SevkAdetleri!$A:$A,A233,SevkAdetleri!$E:$E,"EYLÜL")</f>
        <v>0</v>
      </c>
      <c r="P233" s="117">
        <f>SUMIFS(SevkAdetleri!$D:$D,SevkAdetleri!$A:$A,A233,SevkAdetleri!$E:$E,"EKİM")</f>
        <v>0</v>
      </c>
      <c r="Q233" s="117">
        <f>SUMIFS(SevkAdetleri!$D:$D,SevkAdetleri!$A:$A,A233,SevkAdetleri!$E:$E,"KASIM")</f>
        <v>0</v>
      </c>
      <c r="R233" s="117">
        <f>SUMIFS(SevkAdetleri!$D:$D,SevkAdetleri!$A:$A,A233,SevkAdetleri!$E:$E,"ARALIK")</f>
        <v>0</v>
      </c>
    </row>
    <row r="234" spans="1:18">
      <c r="A234" s="75" t="str">
        <f>Tablo1769[[#This Row],[YM KODU]]</f>
        <v>YM-127-M-AYI</v>
      </c>
      <c r="B234" s="118" t="str">
        <f>VLOOKUP(Tablo810[[#This Row],[ ÜRÜN KODU]],Tablo1769[#All],2,0)</f>
        <v>NEŞELİ ÇINGIRAK</v>
      </c>
      <c r="C234" s="117">
        <f>SUMIF(Tablo8[Sütun1],Tablo810[[#This Row],[ ÜRÜN KODU]],Tablo8[SEVK ADEDİ])-Tablo810[[#This Row],[GERİ İADE ÜRÜN]]</f>
        <v>0</v>
      </c>
      <c r="D234" s="117">
        <f>SUMIF(Tablo5[ÜRÜN KODU],Tablo810[[#This Row],[ ÜRÜN KODU]],Tablo5[TOPLAM BASKI ADEDİ])</f>
        <v>0</v>
      </c>
      <c r="E234" s="117"/>
      <c r="F234" s="117">
        <f>(D234-C234)+E234</f>
        <v>0</v>
      </c>
      <c r="G234" s="118">
        <f>SUMIFS(SevkAdetleri!$D:$D,SevkAdetleri!$A:$A,A234,SevkAdetleri!$E:$E,"OCAK")</f>
        <v>0</v>
      </c>
      <c r="H234" s="117">
        <f>SUMIFS(SevkAdetleri!$D:$D,SevkAdetleri!$A:$A,A234,SevkAdetleri!$E:$E,"ŞUBAT")</f>
        <v>0</v>
      </c>
      <c r="I234" s="117">
        <f>SUMIFS(SevkAdetleri!$D:$D,SevkAdetleri!$A:$A,A234,SevkAdetleri!$E:$E,"MART")</f>
        <v>0</v>
      </c>
      <c r="J234" s="117">
        <f>SUMIFS(SevkAdetleri!$D:$D,SevkAdetleri!$A:$A,A234,SevkAdetleri!$E:$E,"NİSAN")</f>
        <v>0</v>
      </c>
      <c r="K234" s="117">
        <f>SUMIFS(SevkAdetleri!$D:$D,SevkAdetleri!$A:$A,A234,SevkAdetleri!$E:$E,"MAYIS")</f>
        <v>0</v>
      </c>
      <c r="L234" s="117">
        <f>SUMIFS(SevkAdetleri!$D:$D,SevkAdetleri!$A:$A,A234,SevkAdetleri!$E:$E,"HAZIRAN")</f>
        <v>0</v>
      </c>
      <c r="M234" s="117">
        <f>SUMIFS(SevkAdetleri!$D:$D,SevkAdetleri!$A:$A,A234,SevkAdetleri!$E:$E,"TEMMUZ")</f>
        <v>0</v>
      </c>
      <c r="N234" s="117">
        <f>SUMIFS(SevkAdetleri!$D:$D,SevkAdetleri!$A:$A,A234,SevkAdetleri!$E:$E,"AĞUSTOS")</f>
        <v>0</v>
      </c>
      <c r="O234" s="117">
        <f>SUMIFS(SevkAdetleri!$D:$D,SevkAdetleri!$A:$A,A234,SevkAdetleri!$E:$E,"EYLÜL")</f>
        <v>0</v>
      </c>
      <c r="P234" s="117">
        <f>SUMIFS(SevkAdetleri!$D:$D,SevkAdetleri!$A:$A,A234,SevkAdetleri!$E:$E,"EKİM")</f>
        <v>0</v>
      </c>
      <c r="Q234" s="117">
        <f>SUMIFS(SevkAdetleri!$D:$D,SevkAdetleri!$A:$A,A234,SevkAdetleri!$E:$E,"KASIM")</f>
        <v>0</v>
      </c>
      <c r="R234" s="117">
        <f>SUMIFS(SevkAdetleri!$D:$D,SevkAdetleri!$A:$A,A234,SevkAdetleri!$E:$E,"ARALIK")</f>
        <v>0</v>
      </c>
    </row>
    <row r="235" spans="1:18">
      <c r="A235" s="75">
        <f>Tablo1769[[#This Row],[YM KODU]]</f>
        <v>0</v>
      </c>
      <c r="B235" s="118" t="e">
        <f>VLOOKUP(Tablo810[[#This Row],[ ÜRÜN KODU]],Tablo1769[#All],2,0)</f>
        <v>#N/A</v>
      </c>
      <c r="C235" s="117">
        <f>SUMIF(Tablo8[Sütun1],Tablo810[[#This Row],[ ÜRÜN KODU]],Tablo8[SEVK ADEDİ])-Tablo810[[#This Row],[GERİ İADE ÜRÜN]]</f>
        <v>0</v>
      </c>
      <c r="D235" s="117">
        <f>SUMIF(Tablo5[ÜRÜN KODU],Tablo810[[#This Row],[ ÜRÜN KODU]],Tablo5[TOPLAM BASKI ADEDİ])</f>
        <v>0</v>
      </c>
      <c r="E235" s="117"/>
      <c r="F235" s="117">
        <f>(D235-C235)+E235</f>
        <v>0</v>
      </c>
      <c r="G235" s="118">
        <f>SUMIFS(SevkAdetleri!$D:$D,SevkAdetleri!$A:$A,A235,SevkAdetleri!$E:$E,"OCAK")</f>
        <v>0</v>
      </c>
      <c r="H235" s="117">
        <f>SUMIFS(SevkAdetleri!$D:$D,SevkAdetleri!$A:$A,A235,SevkAdetleri!$E:$E,"ŞUBAT")</f>
        <v>0</v>
      </c>
      <c r="I235" s="117">
        <f>SUMIFS(SevkAdetleri!$D:$D,SevkAdetleri!$A:$A,A235,SevkAdetleri!$E:$E,"MART")</f>
        <v>0</v>
      </c>
      <c r="J235" s="117">
        <f>SUMIFS(SevkAdetleri!$D:$D,SevkAdetleri!$A:$A,A235,SevkAdetleri!$E:$E,"NİSAN")</f>
        <v>0</v>
      </c>
      <c r="K235" s="117">
        <f>SUMIFS(SevkAdetleri!$D:$D,SevkAdetleri!$A:$A,A235,SevkAdetleri!$E:$E,"MAYIS")</f>
        <v>0</v>
      </c>
      <c r="L235" s="117">
        <f>SUMIFS(SevkAdetleri!$D:$D,SevkAdetleri!$A:$A,A235,SevkAdetleri!$E:$E,"HAZIRAN")</f>
        <v>0</v>
      </c>
      <c r="M235" s="117">
        <f>SUMIFS(SevkAdetleri!$D:$D,SevkAdetleri!$A:$A,A235,SevkAdetleri!$E:$E,"TEMMUZ")</f>
        <v>0</v>
      </c>
      <c r="N235" s="117">
        <f>SUMIFS(SevkAdetleri!$D:$D,SevkAdetleri!$A:$A,A235,SevkAdetleri!$E:$E,"AĞUSTOS")</f>
        <v>0</v>
      </c>
      <c r="O235" s="117">
        <f>SUMIFS(SevkAdetleri!$D:$D,SevkAdetleri!$A:$A,A235,SevkAdetleri!$E:$E,"EYLÜL")</f>
        <v>0</v>
      </c>
      <c r="P235" s="117">
        <f>SUMIFS(SevkAdetleri!$D:$D,SevkAdetleri!$A:$A,A235,SevkAdetleri!$E:$E,"EKİM")</f>
        <v>0</v>
      </c>
      <c r="Q235" s="117">
        <f>SUMIFS(SevkAdetleri!$D:$D,SevkAdetleri!$A:$A,A235,SevkAdetleri!$E:$E,"KASIM")</f>
        <v>0</v>
      </c>
      <c r="R235" s="117">
        <f>SUMIFS(SevkAdetleri!$D:$D,SevkAdetleri!$A:$A,A235,SevkAdetleri!$E:$E,"ARALIK")</f>
        <v>0</v>
      </c>
    </row>
    <row r="236" spans="1:18">
      <c r="A236" s="75" t="str">
        <f>Tablo1769[[#This Row],[YM KODU]]</f>
        <v>YM-127-P-HALKA</v>
      </c>
      <c r="B236" s="118" t="str">
        <f>VLOOKUP(Tablo810[[#This Row],[ ÜRÜN KODU]],Tablo1769[#All],2,0)</f>
        <v>NEŞELİ ÇINGIRAK</v>
      </c>
      <c r="C236" s="117">
        <f>SUMIF(Tablo8[Sütun1],Tablo810[[#This Row],[ ÜRÜN KODU]],Tablo8[SEVK ADEDİ])-Tablo810[[#This Row],[GERİ İADE ÜRÜN]]</f>
        <v>0</v>
      </c>
      <c r="D236" s="117">
        <f>SUMIF(Tablo5[ÜRÜN KODU],Tablo810[[#This Row],[ ÜRÜN KODU]],Tablo5[TOPLAM BASKI ADEDİ])</f>
        <v>0</v>
      </c>
      <c r="E236" s="117"/>
      <c r="F236" s="117">
        <f>(D236-C236)+E236</f>
        <v>0</v>
      </c>
      <c r="G236" s="118">
        <f>SUMIFS(SevkAdetleri!$D:$D,SevkAdetleri!$A:$A,A236,SevkAdetleri!$E:$E,"OCAK")</f>
        <v>0</v>
      </c>
      <c r="H236" s="117">
        <f>SUMIFS(SevkAdetleri!$D:$D,SevkAdetleri!$A:$A,A236,SevkAdetleri!$E:$E,"ŞUBAT")</f>
        <v>0</v>
      </c>
      <c r="I236" s="117">
        <f>SUMIFS(SevkAdetleri!$D:$D,SevkAdetleri!$A:$A,A236,SevkAdetleri!$E:$E,"MART")</f>
        <v>0</v>
      </c>
      <c r="J236" s="117">
        <f>SUMIFS(SevkAdetleri!$D:$D,SevkAdetleri!$A:$A,A236,SevkAdetleri!$E:$E,"NİSAN")</f>
        <v>0</v>
      </c>
      <c r="K236" s="117">
        <f>SUMIFS(SevkAdetleri!$D:$D,SevkAdetleri!$A:$A,A236,SevkAdetleri!$E:$E,"MAYIS")</f>
        <v>0</v>
      </c>
      <c r="L236" s="117">
        <f>SUMIFS(SevkAdetleri!$D:$D,SevkAdetleri!$A:$A,A236,SevkAdetleri!$E:$E,"HAZIRAN")</f>
        <v>0</v>
      </c>
      <c r="M236" s="117">
        <f>SUMIFS(SevkAdetleri!$D:$D,SevkAdetleri!$A:$A,A236,SevkAdetleri!$E:$E,"TEMMUZ")</f>
        <v>0</v>
      </c>
      <c r="N236" s="117">
        <f>SUMIFS(SevkAdetleri!$D:$D,SevkAdetleri!$A:$A,A236,SevkAdetleri!$E:$E,"AĞUSTOS")</f>
        <v>0</v>
      </c>
      <c r="O236" s="117">
        <f>SUMIFS(SevkAdetleri!$D:$D,SevkAdetleri!$A:$A,A236,SevkAdetleri!$E:$E,"EYLÜL")</f>
        <v>0</v>
      </c>
      <c r="P236" s="117">
        <f>SUMIFS(SevkAdetleri!$D:$D,SevkAdetleri!$A:$A,A236,SevkAdetleri!$E:$E,"EKİM")</f>
        <v>0</v>
      </c>
      <c r="Q236" s="117">
        <f>SUMIFS(SevkAdetleri!$D:$D,SevkAdetleri!$A:$A,A236,SevkAdetleri!$E:$E,"KASIM")</f>
        <v>0</v>
      </c>
      <c r="R236" s="117">
        <f>SUMIFS(SevkAdetleri!$D:$D,SevkAdetleri!$A:$A,A236,SevkAdetleri!$E:$E,"ARALIK")</f>
        <v>0</v>
      </c>
    </row>
    <row r="237" spans="1:18">
      <c r="A237" s="75" t="str">
        <f>Tablo1769[[#This Row],[YM KODU]]</f>
        <v>YM-127-P-MAYMUN</v>
      </c>
      <c r="B237" s="118" t="str">
        <f>VLOOKUP(Tablo810[[#This Row],[ ÜRÜN KODU]],Tablo1769[#All],2,0)</f>
        <v>NEŞELİ ÇINGIRAK</v>
      </c>
      <c r="C237" s="117">
        <f>SUMIF(Tablo8[Sütun1],Tablo810[[#This Row],[ ÜRÜN KODU]],Tablo8[SEVK ADEDİ])-Tablo810[[#This Row],[GERİ İADE ÜRÜN]]</f>
        <v>0</v>
      </c>
      <c r="D237" s="117">
        <f>SUMIF(Tablo5[ÜRÜN KODU],Tablo810[[#This Row],[ ÜRÜN KODU]],Tablo5[TOPLAM BASKI ADEDİ])</f>
        <v>0</v>
      </c>
      <c r="E237" s="117"/>
      <c r="F237" s="117">
        <f>(D237-C237)+E237</f>
        <v>0</v>
      </c>
      <c r="G237" s="117">
        <f>SUMIFS(SevkAdetleri!$D:$D,SevkAdetleri!$A:$A,A237,SevkAdetleri!$E:$E,"OCAK")</f>
        <v>0</v>
      </c>
      <c r="H237" s="117">
        <f>SUMIFS(SevkAdetleri!$D:$D,SevkAdetleri!$A:$A,A237,SevkAdetleri!$E:$E,"ŞUBAT")</f>
        <v>0</v>
      </c>
      <c r="I237" s="117">
        <f>SUMIFS(SevkAdetleri!$D:$D,SevkAdetleri!$A:$A,A237,SevkAdetleri!$E:$E,"MART")</f>
        <v>0</v>
      </c>
      <c r="J237" s="117">
        <f>SUMIFS(SevkAdetleri!$D:$D,SevkAdetleri!$A:$A,A237,SevkAdetleri!$E:$E,"NİSAN")</f>
        <v>0</v>
      </c>
      <c r="K237" s="117">
        <f>SUMIFS(SevkAdetleri!$D:$D,SevkAdetleri!$A:$A,A237,SevkAdetleri!$E:$E,"MAYIS")</f>
        <v>0</v>
      </c>
      <c r="L237" s="117">
        <f>SUMIFS(SevkAdetleri!$D:$D,SevkAdetleri!$A:$A,A237,SevkAdetleri!$E:$E,"HAZIRAN")</f>
        <v>0</v>
      </c>
      <c r="M237" s="117">
        <f>SUMIFS(SevkAdetleri!$D:$D,SevkAdetleri!$A:$A,A237,SevkAdetleri!$E:$E,"TEMMUZ")</f>
        <v>0</v>
      </c>
      <c r="N237" s="117">
        <f>SUMIFS(SevkAdetleri!$D:$D,SevkAdetleri!$A:$A,A237,SevkAdetleri!$E:$E,"AĞUSTOS")</f>
        <v>0</v>
      </c>
      <c r="O237" s="117">
        <f>SUMIFS(SevkAdetleri!$D:$D,SevkAdetleri!$A:$A,A237,SevkAdetleri!$E:$E,"EYLÜL")</f>
        <v>0</v>
      </c>
      <c r="P237" s="117">
        <f>SUMIFS(SevkAdetleri!$D:$D,SevkAdetleri!$A:$A,A237,SevkAdetleri!$E:$E,"EKİM")</f>
        <v>0</v>
      </c>
      <c r="Q237" s="117">
        <f>SUMIFS(SevkAdetleri!$D:$D,SevkAdetleri!$A:$A,A237,SevkAdetleri!$E:$E,"KASIM")</f>
        <v>0</v>
      </c>
      <c r="R237" s="117">
        <f>SUMIFS(SevkAdetleri!$D:$D,SevkAdetleri!$A:$A,A237,SevkAdetleri!$E:$E,"ARALIK")</f>
        <v>0</v>
      </c>
    </row>
    <row r="238" spans="1:18">
      <c r="A238" s="75" t="str">
        <f>Tablo1769[[#This Row],[YM KODU]]</f>
        <v>YM-127-P-FİL</v>
      </c>
      <c r="B238" s="118" t="str">
        <f>VLOOKUP(Tablo810[[#This Row],[ ÜRÜN KODU]],Tablo1769[#All],2,0)</f>
        <v>NEŞELİ ÇINGIRAK</v>
      </c>
      <c r="C238" s="117">
        <f>SUMIF(Tablo8[Sütun1],Tablo810[[#This Row],[ ÜRÜN KODU]],Tablo8[SEVK ADEDİ])-Tablo810[[#This Row],[GERİ İADE ÜRÜN]]</f>
        <v>0</v>
      </c>
      <c r="D238" s="117">
        <f>SUMIF(Tablo5[ÜRÜN KODU],Tablo810[[#This Row],[ ÜRÜN KODU]],Tablo5[TOPLAM BASKI ADEDİ])</f>
        <v>0</v>
      </c>
      <c r="E238" s="117"/>
      <c r="F238" s="117">
        <f>(D238-C238)+E238</f>
        <v>0</v>
      </c>
      <c r="G238" s="117">
        <f>SUMIFS(SevkAdetleri!$D:$D,SevkAdetleri!$A:$A,A238,SevkAdetleri!$E:$E,"OCAK")</f>
        <v>0</v>
      </c>
      <c r="H238" s="117">
        <f>SUMIFS(SevkAdetleri!$D:$D,SevkAdetleri!$A:$A,A238,SevkAdetleri!$E:$E,"ŞUBAT")</f>
        <v>0</v>
      </c>
      <c r="I238" s="117">
        <f>SUMIFS(SevkAdetleri!$D:$D,SevkAdetleri!$A:$A,A238,SevkAdetleri!$E:$E,"MART")</f>
        <v>0</v>
      </c>
      <c r="J238" s="117">
        <f>SUMIFS(SevkAdetleri!$D:$D,SevkAdetleri!$A:$A,A238,SevkAdetleri!$E:$E,"NİSAN")</f>
        <v>0</v>
      </c>
      <c r="K238" s="117">
        <f>SUMIFS(SevkAdetleri!$D:$D,SevkAdetleri!$A:$A,A238,SevkAdetleri!$E:$E,"MAYIS")</f>
        <v>0</v>
      </c>
      <c r="L238" s="117">
        <f>SUMIFS(SevkAdetleri!$D:$D,SevkAdetleri!$A:$A,A238,SevkAdetleri!$E:$E,"HAZIRAN")</f>
        <v>0</v>
      </c>
      <c r="M238" s="117">
        <f>SUMIFS(SevkAdetleri!$D:$D,SevkAdetleri!$A:$A,A238,SevkAdetleri!$E:$E,"TEMMUZ")</f>
        <v>0</v>
      </c>
      <c r="N238" s="117">
        <f>SUMIFS(SevkAdetleri!$D:$D,SevkAdetleri!$A:$A,A238,SevkAdetleri!$E:$E,"AĞUSTOS")</f>
        <v>0</v>
      </c>
      <c r="O238" s="117">
        <f>SUMIFS(SevkAdetleri!$D:$D,SevkAdetleri!$A:$A,A238,SevkAdetleri!$E:$E,"EYLÜL")</f>
        <v>0</v>
      </c>
      <c r="P238" s="117">
        <f>SUMIFS(SevkAdetleri!$D:$D,SevkAdetleri!$A:$A,A238,SevkAdetleri!$E:$E,"EKİM")</f>
        <v>0</v>
      </c>
      <c r="Q238" s="117">
        <f>SUMIFS(SevkAdetleri!$D:$D,SevkAdetleri!$A:$A,A238,SevkAdetleri!$E:$E,"KASIM")</f>
        <v>0</v>
      </c>
      <c r="R238" s="117">
        <f>SUMIFS(SevkAdetleri!$D:$D,SevkAdetleri!$A:$A,A238,SevkAdetleri!$E:$E,"ARALIK")</f>
        <v>0</v>
      </c>
    </row>
    <row r="239" spans="1:18">
      <c r="A239" s="75" t="str">
        <f>Tablo1769[[#This Row],[YM KODU]]</f>
        <v>YM-127-P-AYI</v>
      </c>
      <c r="B239" s="118" t="str">
        <f>VLOOKUP(Tablo810[[#This Row],[ ÜRÜN KODU]],Tablo1769[#All],2,0)</f>
        <v>NEŞELİ ÇINGIRAK</v>
      </c>
      <c r="C239" s="117">
        <f>SUMIF(Tablo8[Sütun1],Tablo810[[#This Row],[ ÜRÜN KODU]],Tablo8[SEVK ADEDİ])-Tablo810[[#This Row],[GERİ İADE ÜRÜN]]</f>
        <v>0</v>
      </c>
      <c r="D239" s="117">
        <f>SUMIF(Tablo5[ÜRÜN KODU],Tablo810[[#This Row],[ ÜRÜN KODU]],Tablo5[TOPLAM BASKI ADEDİ])</f>
        <v>0</v>
      </c>
      <c r="E239" s="117"/>
      <c r="F239" s="117">
        <f>(D239-C239)+E239</f>
        <v>0</v>
      </c>
      <c r="G239" s="118">
        <f>SUMIFS(SevkAdetleri!$D:$D,SevkAdetleri!$A:$A,A239,SevkAdetleri!$E:$E,"OCAK")</f>
        <v>0</v>
      </c>
      <c r="H239" s="117">
        <f>SUMIFS(SevkAdetleri!$D:$D,SevkAdetleri!$A:$A,A239,SevkAdetleri!$E:$E,"ŞUBAT")</f>
        <v>0</v>
      </c>
      <c r="I239" s="117">
        <f>SUMIFS(SevkAdetleri!$D:$D,SevkAdetleri!$A:$A,A239,SevkAdetleri!$E:$E,"MART")</f>
        <v>0</v>
      </c>
      <c r="J239" s="117">
        <f>SUMIFS(SevkAdetleri!$D:$D,SevkAdetleri!$A:$A,A239,SevkAdetleri!$E:$E,"NİSAN")</f>
        <v>0</v>
      </c>
      <c r="K239" s="117">
        <f>SUMIFS(SevkAdetleri!$D:$D,SevkAdetleri!$A:$A,A239,SevkAdetleri!$E:$E,"MAYIS")</f>
        <v>0</v>
      </c>
      <c r="L239" s="117">
        <f>SUMIFS(SevkAdetleri!$D:$D,SevkAdetleri!$A:$A,A239,SevkAdetleri!$E:$E,"HAZIRAN")</f>
        <v>0</v>
      </c>
      <c r="M239" s="117">
        <f>SUMIFS(SevkAdetleri!$D:$D,SevkAdetleri!$A:$A,A239,SevkAdetleri!$E:$E,"TEMMUZ")</f>
        <v>0</v>
      </c>
      <c r="N239" s="117">
        <f>SUMIFS(SevkAdetleri!$D:$D,SevkAdetleri!$A:$A,A239,SevkAdetleri!$E:$E,"AĞUSTOS")</f>
        <v>0</v>
      </c>
      <c r="O239" s="117">
        <f>SUMIFS(SevkAdetleri!$D:$D,SevkAdetleri!$A:$A,A239,SevkAdetleri!$E:$E,"EYLÜL")</f>
        <v>0</v>
      </c>
      <c r="P239" s="117">
        <f>SUMIFS(SevkAdetleri!$D:$D,SevkAdetleri!$A:$A,A239,SevkAdetleri!$E:$E,"EKİM")</f>
        <v>0</v>
      </c>
      <c r="Q239" s="117">
        <f>SUMIFS(SevkAdetleri!$D:$D,SevkAdetleri!$A:$A,A239,SevkAdetleri!$E:$E,"KASIM")</f>
        <v>0</v>
      </c>
      <c r="R239" s="117">
        <f>SUMIFS(SevkAdetleri!$D:$D,SevkAdetleri!$A:$A,A239,SevkAdetleri!$E:$E,"ARALIK")</f>
        <v>0</v>
      </c>
    </row>
    <row r="240" spans="1:18">
      <c r="A240" s="75">
        <f>Tablo1769[[#This Row],[YM KODU]]</f>
        <v>0</v>
      </c>
      <c r="B240" s="118" t="e">
        <f>VLOOKUP(Tablo810[[#This Row],[ ÜRÜN KODU]],Tablo1769[#All],2,0)</f>
        <v>#N/A</v>
      </c>
      <c r="C240" s="117">
        <f>SUMIF(Tablo8[Sütun1],Tablo810[[#This Row],[ ÜRÜN KODU]],Tablo8[SEVK ADEDİ])-Tablo810[[#This Row],[GERİ İADE ÜRÜN]]</f>
        <v>0</v>
      </c>
      <c r="D240" s="117">
        <f>SUMIF(Tablo5[ÜRÜN KODU],Tablo810[[#This Row],[ ÜRÜN KODU]],Tablo5[TOPLAM BASKI ADEDİ])</f>
        <v>0</v>
      </c>
      <c r="E240" s="117"/>
      <c r="F240" s="117">
        <f>(D240-C240)+E240</f>
        <v>0</v>
      </c>
      <c r="G240" s="118">
        <f>SUMIFS(SevkAdetleri!$D:$D,SevkAdetleri!$A:$A,A240,SevkAdetleri!$E:$E,"OCAK")</f>
        <v>0</v>
      </c>
      <c r="H240" s="117">
        <f>SUMIFS(SevkAdetleri!$D:$D,SevkAdetleri!$A:$A,A240,SevkAdetleri!$E:$E,"ŞUBAT")</f>
        <v>0</v>
      </c>
      <c r="I240" s="117">
        <f>SUMIFS(SevkAdetleri!$D:$D,SevkAdetleri!$A:$A,A240,SevkAdetleri!$E:$E,"MART")</f>
        <v>0</v>
      </c>
      <c r="J240" s="117">
        <f>SUMIFS(SevkAdetleri!$D:$D,SevkAdetleri!$A:$A,A240,SevkAdetleri!$E:$E,"NİSAN")</f>
        <v>0</v>
      </c>
      <c r="K240" s="117">
        <f>SUMIFS(SevkAdetleri!$D:$D,SevkAdetleri!$A:$A,A240,SevkAdetleri!$E:$E,"MAYIS")</f>
        <v>0</v>
      </c>
      <c r="L240" s="117">
        <f>SUMIFS(SevkAdetleri!$D:$D,SevkAdetleri!$A:$A,A240,SevkAdetleri!$E:$E,"HAZIRAN")</f>
        <v>0</v>
      </c>
      <c r="M240" s="117">
        <f>SUMIFS(SevkAdetleri!$D:$D,SevkAdetleri!$A:$A,A240,SevkAdetleri!$E:$E,"TEMMUZ")</f>
        <v>0</v>
      </c>
      <c r="N240" s="117">
        <f>SUMIFS(SevkAdetleri!$D:$D,SevkAdetleri!$A:$A,A240,SevkAdetleri!$E:$E,"AĞUSTOS")</f>
        <v>0</v>
      </c>
      <c r="O240" s="117">
        <f>SUMIFS(SevkAdetleri!$D:$D,SevkAdetleri!$A:$A,A240,SevkAdetleri!$E:$E,"EYLÜL")</f>
        <v>0</v>
      </c>
      <c r="P240" s="117">
        <f>SUMIFS(SevkAdetleri!$D:$D,SevkAdetleri!$A:$A,A240,SevkAdetleri!$E:$E,"EKİM")</f>
        <v>0</v>
      </c>
      <c r="Q240" s="117">
        <f>SUMIFS(SevkAdetleri!$D:$D,SevkAdetleri!$A:$A,A240,SevkAdetleri!$E:$E,"KASIM")</f>
        <v>0</v>
      </c>
      <c r="R240" s="117">
        <f>SUMIFS(SevkAdetleri!$D:$D,SevkAdetleri!$A:$A,A240,SevkAdetleri!$E:$E,"ARALIK")</f>
        <v>0</v>
      </c>
    </row>
    <row r="241" spans="1:18">
      <c r="A241" s="75" t="str">
        <f>Tablo1769[[#This Row],[YM KODU]]</f>
        <v>YM-127-L-HALKA</v>
      </c>
      <c r="B241" s="118" t="str">
        <f>VLOOKUP(Tablo810[[#This Row],[ ÜRÜN KODU]],Tablo1769[#All],2,0)</f>
        <v>NEŞELİ ÇINGIRAK</v>
      </c>
      <c r="C241" s="117">
        <f>SUMIF(Tablo8[Sütun1],Tablo810[[#This Row],[ ÜRÜN KODU]],Tablo8[SEVK ADEDİ])-Tablo810[[#This Row],[GERİ İADE ÜRÜN]]</f>
        <v>0</v>
      </c>
      <c r="D241" s="117">
        <f>SUMIF(Tablo5[ÜRÜN KODU],Tablo810[[#This Row],[ ÜRÜN KODU]],Tablo5[TOPLAM BASKI ADEDİ])</f>
        <v>0</v>
      </c>
      <c r="E241" s="117"/>
      <c r="F241" s="117">
        <f>(D241-C241)+E241</f>
        <v>0</v>
      </c>
      <c r="G241" s="118">
        <f>SUMIFS(SevkAdetleri!$D:$D,SevkAdetleri!$A:$A,A241,SevkAdetleri!$E:$E,"OCAK")</f>
        <v>0</v>
      </c>
      <c r="H241" s="117">
        <f>SUMIFS(SevkAdetleri!$D:$D,SevkAdetleri!$A:$A,A241,SevkAdetleri!$E:$E,"ŞUBAT")</f>
        <v>0</v>
      </c>
      <c r="I241" s="117">
        <f>SUMIFS(SevkAdetleri!$D:$D,SevkAdetleri!$A:$A,A241,SevkAdetleri!$E:$E,"MART")</f>
        <v>0</v>
      </c>
      <c r="J241" s="117">
        <f>SUMIFS(SevkAdetleri!$D:$D,SevkAdetleri!$A:$A,A241,SevkAdetleri!$E:$E,"NİSAN")</f>
        <v>0</v>
      </c>
      <c r="K241" s="117">
        <f>SUMIFS(SevkAdetleri!$D:$D,SevkAdetleri!$A:$A,A241,SevkAdetleri!$E:$E,"MAYIS")</f>
        <v>0</v>
      </c>
      <c r="L241" s="117">
        <f>SUMIFS(SevkAdetleri!$D:$D,SevkAdetleri!$A:$A,A241,SevkAdetleri!$E:$E,"HAZIRAN")</f>
        <v>0</v>
      </c>
      <c r="M241" s="117">
        <f>SUMIFS(SevkAdetleri!$D:$D,SevkAdetleri!$A:$A,A241,SevkAdetleri!$E:$E,"TEMMUZ")</f>
        <v>0</v>
      </c>
      <c r="N241" s="117">
        <f>SUMIFS(SevkAdetleri!$D:$D,SevkAdetleri!$A:$A,A241,SevkAdetleri!$E:$E,"AĞUSTOS")</f>
        <v>0</v>
      </c>
      <c r="O241" s="117">
        <f>SUMIFS(SevkAdetleri!$D:$D,SevkAdetleri!$A:$A,A241,SevkAdetleri!$E:$E,"EYLÜL")</f>
        <v>0</v>
      </c>
      <c r="P241" s="117">
        <f>SUMIFS(SevkAdetleri!$D:$D,SevkAdetleri!$A:$A,A241,SevkAdetleri!$E:$E,"EKİM")</f>
        <v>0</v>
      </c>
      <c r="Q241" s="117">
        <f>SUMIFS(SevkAdetleri!$D:$D,SevkAdetleri!$A:$A,A241,SevkAdetleri!$E:$E,"KASIM")</f>
        <v>0</v>
      </c>
      <c r="R241" s="117">
        <f>SUMIFS(SevkAdetleri!$D:$D,SevkAdetleri!$A:$A,A241,SevkAdetleri!$E:$E,"ARALIK")</f>
        <v>0</v>
      </c>
    </row>
    <row r="242" spans="1:18">
      <c r="A242" s="75" t="str">
        <f>Tablo1769[[#This Row],[YM KODU]]</f>
        <v>YM-127-L-MAYMUN</v>
      </c>
      <c r="B242" s="118" t="str">
        <f>VLOOKUP(Tablo810[[#This Row],[ ÜRÜN KODU]],Tablo1769[#All],2,0)</f>
        <v>NEŞELİ ÇINGIRAK</v>
      </c>
      <c r="C242" s="117">
        <f>SUMIF(Tablo8[Sütun1],Tablo810[[#This Row],[ ÜRÜN KODU]],Tablo8[SEVK ADEDİ])-Tablo810[[#This Row],[GERİ İADE ÜRÜN]]</f>
        <v>0</v>
      </c>
      <c r="D242" s="117">
        <f>SUMIF(Tablo5[ÜRÜN KODU],Tablo810[[#This Row],[ ÜRÜN KODU]],Tablo5[TOPLAM BASKI ADEDİ])</f>
        <v>0</v>
      </c>
      <c r="E242" s="117"/>
      <c r="F242" s="117">
        <f>(D242-C242)+E242</f>
        <v>0</v>
      </c>
      <c r="G242" s="118">
        <f>SUMIFS(SevkAdetleri!$D:$D,SevkAdetleri!$A:$A,A242,SevkAdetleri!$E:$E,"OCAK")</f>
        <v>0</v>
      </c>
      <c r="H242" s="117">
        <f>SUMIFS(SevkAdetleri!$D:$D,SevkAdetleri!$A:$A,A242,SevkAdetleri!$E:$E,"ŞUBAT")</f>
        <v>0</v>
      </c>
      <c r="I242" s="117">
        <f>SUMIFS(SevkAdetleri!$D:$D,SevkAdetleri!$A:$A,A242,SevkAdetleri!$E:$E,"MART")</f>
        <v>0</v>
      </c>
      <c r="J242" s="117">
        <f>SUMIFS(SevkAdetleri!$D:$D,SevkAdetleri!$A:$A,A242,SevkAdetleri!$E:$E,"NİSAN")</f>
        <v>0</v>
      </c>
      <c r="K242" s="117">
        <f>SUMIFS(SevkAdetleri!$D:$D,SevkAdetleri!$A:$A,A242,SevkAdetleri!$E:$E,"MAYIS")</f>
        <v>0</v>
      </c>
      <c r="L242" s="117">
        <f>SUMIFS(SevkAdetleri!$D:$D,SevkAdetleri!$A:$A,A242,SevkAdetleri!$E:$E,"HAZIRAN")</f>
        <v>0</v>
      </c>
      <c r="M242" s="117">
        <f>SUMIFS(SevkAdetleri!$D:$D,SevkAdetleri!$A:$A,A242,SevkAdetleri!$E:$E,"TEMMUZ")</f>
        <v>0</v>
      </c>
      <c r="N242" s="117">
        <f>SUMIFS(SevkAdetleri!$D:$D,SevkAdetleri!$A:$A,A242,SevkAdetleri!$E:$E,"AĞUSTOS")</f>
        <v>0</v>
      </c>
      <c r="O242" s="117">
        <f>SUMIFS(SevkAdetleri!$D:$D,SevkAdetleri!$A:$A,A242,SevkAdetleri!$E:$E,"EYLÜL")</f>
        <v>0</v>
      </c>
      <c r="P242" s="117">
        <f>SUMIFS(SevkAdetleri!$D:$D,SevkAdetleri!$A:$A,A242,SevkAdetleri!$E:$E,"EKİM")</f>
        <v>0</v>
      </c>
      <c r="Q242" s="117">
        <f>SUMIFS(SevkAdetleri!$D:$D,SevkAdetleri!$A:$A,A242,SevkAdetleri!$E:$E,"KASIM")</f>
        <v>0</v>
      </c>
      <c r="R242" s="117">
        <f>SUMIFS(SevkAdetleri!$D:$D,SevkAdetleri!$A:$A,A242,SevkAdetleri!$E:$E,"ARALIK")</f>
        <v>0</v>
      </c>
    </row>
    <row r="243" spans="1:18">
      <c r="A243" s="75" t="str">
        <f>Tablo1769[[#This Row],[YM KODU]]</f>
        <v>YM-127-L-FİL</v>
      </c>
      <c r="B243" s="118" t="str">
        <f>VLOOKUP(Tablo810[[#This Row],[ ÜRÜN KODU]],Tablo1769[#All],2,0)</f>
        <v>NEŞELİ ÇINGIRAK</v>
      </c>
      <c r="C243" s="117">
        <f>SUMIF(Tablo8[Sütun1],Tablo810[[#This Row],[ ÜRÜN KODU]],Tablo8[SEVK ADEDİ])-Tablo810[[#This Row],[GERİ İADE ÜRÜN]]</f>
        <v>0</v>
      </c>
      <c r="D243" s="117">
        <f>SUMIF(Tablo5[ÜRÜN KODU],Tablo810[[#This Row],[ ÜRÜN KODU]],Tablo5[TOPLAM BASKI ADEDİ])</f>
        <v>0</v>
      </c>
      <c r="E243" s="117"/>
      <c r="F243" s="117">
        <f>(D243-C243)+E243</f>
        <v>0</v>
      </c>
      <c r="G243" s="118">
        <f>SUMIFS(SevkAdetleri!$D:$D,SevkAdetleri!$A:$A,A243,SevkAdetleri!$E:$E,"OCAK")</f>
        <v>0</v>
      </c>
      <c r="H243" s="117">
        <f>SUMIFS(SevkAdetleri!$D:$D,SevkAdetleri!$A:$A,A243,SevkAdetleri!$E:$E,"ŞUBAT")</f>
        <v>0</v>
      </c>
      <c r="I243" s="117">
        <f>SUMIFS(SevkAdetleri!$D:$D,SevkAdetleri!$A:$A,A243,SevkAdetleri!$E:$E,"MART")</f>
        <v>0</v>
      </c>
      <c r="J243" s="117">
        <f>SUMIFS(SevkAdetleri!$D:$D,SevkAdetleri!$A:$A,A243,SevkAdetleri!$E:$E,"NİSAN")</f>
        <v>0</v>
      </c>
      <c r="K243" s="117">
        <f>SUMIFS(SevkAdetleri!$D:$D,SevkAdetleri!$A:$A,A243,SevkAdetleri!$E:$E,"MAYIS")</f>
        <v>0</v>
      </c>
      <c r="L243" s="117">
        <f>SUMIFS(SevkAdetleri!$D:$D,SevkAdetleri!$A:$A,A243,SevkAdetleri!$E:$E,"HAZIRAN")</f>
        <v>0</v>
      </c>
      <c r="M243" s="117">
        <f>SUMIFS(SevkAdetleri!$D:$D,SevkAdetleri!$A:$A,A243,SevkAdetleri!$E:$E,"TEMMUZ")</f>
        <v>0</v>
      </c>
      <c r="N243" s="117">
        <f>SUMIFS(SevkAdetleri!$D:$D,SevkAdetleri!$A:$A,A243,SevkAdetleri!$E:$E,"AĞUSTOS")</f>
        <v>0</v>
      </c>
      <c r="O243" s="117">
        <f>SUMIFS(SevkAdetleri!$D:$D,SevkAdetleri!$A:$A,A243,SevkAdetleri!$E:$E,"EYLÜL")</f>
        <v>0</v>
      </c>
      <c r="P243" s="117">
        <f>SUMIFS(SevkAdetleri!$D:$D,SevkAdetleri!$A:$A,A243,SevkAdetleri!$E:$E,"EKİM")</f>
        <v>0</v>
      </c>
      <c r="Q243" s="117">
        <f>SUMIFS(SevkAdetleri!$D:$D,SevkAdetleri!$A:$A,A243,SevkAdetleri!$E:$E,"KASIM")</f>
        <v>0</v>
      </c>
      <c r="R243" s="117">
        <f>SUMIFS(SevkAdetleri!$D:$D,SevkAdetleri!$A:$A,A243,SevkAdetleri!$E:$E,"ARALIK")</f>
        <v>0</v>
      </c>
    </row>
    <row r="244" spans="1:18">
      <c r="A244" s="75" t="str">
        <f>Tablo1769[[#This Row],[YM KODU]]</f>
        <v>YM-127-L-AYI</v>
      </c>
      <c r="B244" s="118" t="str">
        <f>VLOOKUP(Tablo810[[#This Row],[ ÜRÜN KODU]],Tablo1769[#All],2,0)</f>
        <v>NEŞELİ ÇINGIRAK</v>
      </c>
      <c r="C244" s="117">
        <f>SUMIF(Tablo8[Sütun1],Tablo810[[#This Row],[ ÜRÜN KODU]],Tablo8[SEVK ADEDİ])-Tablo810[[#This Row],[GERİ İADE ÜRÜN]]</f>
        <v>0</v>
      </c>
      <c r="D244" s="117">
        <f>SUMIF(Tablo5[ÜRÜN KODU],Tablo810[[#This Row],[ ÜRÜN KODU]],Tablo5[TOPLAM BASKI ADEDİ])</f>
        <v>0</v>
      </c>
      <c r="E244" s="117"/>
      <c r="F244" s="117">
        <f>(D244-C244)+E244</f>
        <v>0</v>
      </c>
      <c r="G244" s="118">
        <f>SUMIFS(SevkAdetleri!$D:$D,SevkAdetleri!$A:$A,A244,SevkAdetleri!$E:$E,"OCAK")</f>
        <v>0</v>
      </c>
      <c r="H244" s="117">
        <f>SUMIFS(SevkAdetleri!$D:$D,SevkAdetleri!$A:$A,A244,SevkAdetleri!$E:$E,"ŞUBAT")</f>
        <v>0</v>
      </c>
      <c r="I244" s="117">
        <f>SUMIFS(SevkAdetleri!$D:$D,SevkAdetleri!$A:$A,A244,SevkAdetleri!$E:$E,"MART")</f>
        <v>0</v>
      </c>
      <c r="J244" s="117">
        <f>SUMIFS(SevkAdetleri!$D:$D,SevkAdetleri!$A:$A,A244,SevkAdetleri!$E:$E,"NİSAN")</f>
        <v>0</v>
      </c>
      <c r="K244" s="117">
        <f>SUMIFS(SevkAdetleri!$D:$D,SevkAdetleri!$A:$A,A244,SevkAdetleri!$E:$E,"MAYIS")</f>
        <v>0</v>
      </c>
      <c r="L244" s="117">
        <f>SUMIFS(SevkAdetleri!$D:$D,SevkAdetleri!$A:$A,A244,SevkAdetleri!$E:$E,"HAZIRAN")</f>
        <v>0</v>
      </c>
      <c r="M244" s="117">
        <f>SUMIFS(SevkAdetleri!$D:$D,SevkAdetleri!$A:$A,A244,SevkAdetleri!$E:$E,"TEMMUZ")</f>
        <v>0</v>
      </c>
      <c r="N244" s="117">
        <f>SUMIFS(SevkAdetleri!$D:$D,SevkAdetleri!$A:$A,A244,SevkAdetleri!$E:$E,"AĞUSTOS")</f>
        <v>0</v>
      </c>
      <c r="O244" s="117">
        <f>SUMIFS(SevkAdetleri!$D:$D,SevkAdetleri!$A:$A,A244,SevkAdetleri!$E:$E,"EYLÜL")</f>
        <v>0</v>
      </c>
      <c r="P244" s="117">
        <f>SUMIFS(SevkAdetleri!$D:$D,SevkAdetleri!$A:$A,A244,SevkAdetleri!$E:$E,"EKİM")</f>
        <v>0</v>
      </c>
      <c r="Q244" s="117">
        <f>SUMIFS(SevkAdetleri!$D:$D,SevkAdetleri!$A:$A,A244,SevkAdetleri!$E:$E,"KASIM")</f>
        <v>0</v>
      </c>
      <c r="R244" s="117">
        <f>SUMIFS(SevkAdetleri!$D:$D,SevkAdetleri!$A:$A,A244,SevkAdetleri!$E:$E,"ARALIK")</f>
        <v>0</v>
      </c>
    </row>
    <row r="245" spans="1:18">
      <c r="A245" s="75">
        <f>Tablo1769[[#This Row],[YM KODU]]</f>
        <v>0</v>
      </c>
      <c r="B245" s="118" t="e">
        <f>VLOOKUP(Tablo810[[#This Row],[ ÜRÜN KODU]],Tablo1769[#All],2,0)</f>
        <v>#N/A</v>
      </c>
      <c r="C245" s="117">
        <f>SUMIF(Tablo8[Sütun1],Tablo810[[#This Row],[ ÜRÜN KODU]],Tablo8[SEVK ADEDİ])-Tablo810[[#This Row],[GERİ İADE ÜRÜN]]</f>
        <v>0</v>
      </c>
      <c r="D245" s="117">
        <f>SUMIF(Tablo5[ÜRÜN KODU],Tablo810[[#This Row],[ ÜRÜN KODU]],Tablo5[TOPLAM BASKI ADEDİ])</f>
        <v>0</v>
      </c>
      <c r="E245" s="117"/>
      <c r="F245" s="117">
        <f>(D245-C245)+E245</f>
        <v>0</v>
      </c>
      <c r="G245" s="118">
        <f>SUMIFS(SevkAdetleri!$D:$D,SevkAdetleri!$A:$A,A245,SevkAdetleri!$E:$E,"OCAK")</f>
        <v>0</v>
      </c>
      <c r="H245" s="117">
        <f>SUMIFS(SevkAdetleri!$D:$D,SevkAdetleri!$A:$A,A245,SevkAdetleri!$E:$E,"ŞUBAT")</f>
        <v>0</v>
      </c>
      <c r="I245" s="117">
        <f>SUMIFS(SevkAdetleri!$D:$D,SevkAdetleri!$A:$A,A245,SevkAdetleri!$E:$E,"MART")</f>
        <v>0</v>
      </c>
      <c r="J245" s="117">
        <f>SUMIFS(SevkAdetleri!$D:$D,SevkAdetleri!$A:$A,A245,SevkAdetleri!$E:$E,"NİSAN")</f>
        <v>0</v>
      </c>
      <c r="K245" s="117">
        <f>SUMIFS(SevkAdetleri!$D:$D,SevkAdetleri!$A:$A,A245,SevkAdetleri!$E:$E,"MAYIS")</f>
        <v>0</v>
      </c>
      <c r="L245" s="117">
        <f>SUMIFS(SevkAdetleri!$D:$D,SevkAdetleri!$A:$A,A245,SevkAdetleri!$E:$E,"HAZIRAN")</f>
        <v>0</v>
      </c>
      <c r="M245" s="117">
        <f>SUMIFS(SevkAdetleri!$D:$D,SevkAdetleri!$A:$A,A245,SevkAdetleri!$E:$E,"TEMMUZ")</f>
        <v>0</v>
      </c>
      <c r="N245" s="117">
        <f>SUMIFS(SevkAdetleri!$D:$D,SevkAdetleri!$A:$A,A245,SevkAdetleri!$E:$E,"AĞUSTOS")</f>
        <v>0</v>
      </c>
      <c r="O245" s="117">
        <f>SUMIFS(SevkAdetleri!$D:$D,SevkAdetleri!$A:$A,A245,SevkAdetleri!$E:$E,"EYLÜL")</f>
        <v>0</v>
      </c>
      <c r="P245" s="117">
        <f>SUMIFS(SevkAdetleri!$D:$D,SevkAdetleri!$A:$A,A245,SevkAdetleri!$E:$E,"EKİM")</f>
        <v>0</v>
      </c>
      <c r="Q245" s="117">
        <f>SUMIFS(SevkAdetleri!$D:$D,SevkAdetleri!$A:$A,A245,SevkAdetleri!$E:$E,"KASIM")</f>
        <v>0</v>
      </c>
      <c r="R245" s="117">
        <f>SUMIFS(SevkAdetleri!$D:$D,SevkAdetleri!$A:$A,A245,SevkAdetleri!$E:$E,"ARALIK")</f>
        <v>0</v>
      </c>
    </row>
    <row r="246" spans="1:18">
      <c r="A246" s="75" t="str">
        <f>Tablo1769[[#This Row],[YM KODU]]</f>
        <v>YM-128-FIRÇA-K</v>
      </c>
      <c r="B246" s="118" t="str">
        <f>VLOOKUP(Tablo810[[#This Row],[ ÜRÜN KODU]],Tablo1769[#All],2,0)</f>
        <v>SAÇ FIRÇASI</v>
      </c>
      <c r="C246" s="117">
        <f>SUMIF(Tablo8[Sütun1],Tablo810[[#This Row],[ ÜRÜN KODU]],Tablo8[SEVK ADEDİ])-Tablo810[[#This Row],[GERİ İADE ÜRÜN]]</f>
        <v>0</v>
      </c>
      <c r="D246" s="117">
        <f>SUMIF(Tablo5[ÜRÜN KODU],Tablo810[[#This Row],[ ÜRÜN KODU]],Tablo5[TOPLAM BASKI ADEDİ])</f>
        <v>0</v>
      </c>
      <c r="E246" s="117"/>
      <c r="F246" s="117">
        <f>(D246-C246)+E246</f>
        <v>0</v>
      </c>
      <c r="G246" s="117">
        <f>SUMIFS(SevkAdetleri!$D:$D,SevkAdetleri!$A:$A,A246,SevkAdetleri!$E:$E,"OCAK")</f>
        <v>0</v>
      </c>
      <c r="H246" s="117">
        <f>SUMIFS(SevkAdetleri!$D:$D,SevkAdetleri!$A:$A,A246,SevkAdetleri!$E:$E,"ŞUBAT")</f>
        <v>0</v>
      </c>
      <c r="I246" s="117">
        <f>SUMIFS(SevkAdetleri!$D:$D,SevkAdetleri!$A:$A,A246,SevkAdetleri!$E:$E,"MART")</f>
        <v>0</v>
      </c>
      <c r="J246" s="117">
        <f>SUMIFS(SevkAdetleri!$D:$D,SevkAdetleri!$A:$A,A246,SevkAdetleri!$E:$E,"NİSAN")</f>
        <v>0</v>
      </c>
      <c r="K246" s="117">
        <f>SUMIFS(SevkAdetleri!$D:$D,SevkAdetleri!$A:$A,A246,SevkAdetleri!$E:$E,"MAYIS")</f>
        <v>0</v>
      </c>
      <c r="L246" s="117">
        <f>SUMIFS(SevkAdetleri!$D:$D,SevkAdetleri!$A:$A,A246,SevkAdetleri!$E:$E,"HAZIRAN")</f>
        <v>0</v>
      </c>
      <c r="M246" s="117">
        <f>SUMIFS(SevkAdetleri!$D:$D,SevkAdetleri!$A:$A,A246,SevkAdetleri!$E:$E,"TEMMUZ")</f>
        <v>0</v>
      </c>
      <c r="N246" s="117">
        <f>SUMIFS(SevkAdetleri!$D:$D,SevkAdetleri!$A:$A,A246,SevkAdetleri!$E:$E,"AĞUSTOS")</f>
        <v>0</v>
      </c>
      <c r="O246" s="117">
        <f>SUMIFS(SevkAdetleri!$D:$D,SevkAdetleri!$A:$A,A246,SevkAdetleri!$E:$E,"EYLÜL")</f>
        <v>0</v>
      </c>
      <c r="P246" s="117">
        <f>SUMIFS(SevkAdetleri!$D:$D,SevkAdetleri!$A:$A,A246,SevkAdetleri!$E:$E,"EKİM")</f>
        <v>0</v>
      </c>
      <c r="Q246" s="117">
        <f>SUMIFS(SevkAdetleri!$D:$D,SevkAdetleri!$A:$A,A246,SevkAdetleri!$E:$E,"KASIM")</f>
        <v>0</v>
      </c>
      <c r="R246" s="117">
        <f>SUMIFS(SevkAdetleri!$D:$D,SevkAdetleri!$A:$A,A246,SevkAdetleri!$E:$E,"ARALIK")</f>
        <v>0</v>
      </c>
    </row>
    <row r="247" spans="1:18">
      <c r="A247" s="75" t="str">
        <f>Tablo1769[[#This Row],[YM KODU]]</f>
        <v>YM-128-FIRÇA-M</v>
      </c>
      <c r="B247" s="118" t="str">
        <f>VLOOKUP(Tablo810[[#This Row],[ ÜRÜN KODU]],Tablo1769[#All],2,0)</f>
        <v>SAÇ FIRÇASI</v>
      </c>
      <c r="C247" s="117">
        <f>SUMIF(Tablo8[Sütun1],Tablo810[[#This Row],[ ÜRÜN KODU]],Tablo8[SEVK ADEDİ])-Tablo810[[#This Row],[GERİ İADE ÜRÜN]]</f>
        <v>0</v>
      </c>
      <c r="D247" s="117">
        <f>SUMIF(Tablo5[ÜRÜN KODU],Tablo810[[#This Row],[ ÜRÜN KODU]],Tablo5[TOPLAM BASKI ADEDİ])</f>
        <v>0</v>
      </c>
      <c r="E247" s="117"/>
      <c r="F247" s="117">
        <f>(D247-C247)+E247</f>
        <v>0</v>
      </c>
      <c r="G247" s="118">
        <f>SUMIFS(SevkAdetleri!$D:$D,SevkAdetleri!$A:$A,A247,SevkAdetleri!$E:$E,"OCAK")</f>
        <v>0</v>
      </c>
      <c r="H247" s="117">
        <f>SUMIFS(SevkAdetleri!$D:$D,SevkAdetleri!$A:$A,A247,SevkAdetleri!$E:$E,"ŞUBAT")</f>
        <v>0</v>
      </c>
      <c r="I247" s="117">
        <f>SUMIFS(SevkAdetleri!$D:$D,SevkAdetleri!$A:$A,A247,SevkAdetleri!$E:$E,"MART")</f>
        <v>0</v>
      </c>
      <c r="J247" s="117">
        <f>SUMIFS(SevkAdetleri!$D:$D,SevkAdetleri!$A:$A,A247,SevkAdetleri!$E:$E,"NİSAN")</f>
        <v>0</v>
      </c>
      <c r="K247" s="117">
        <f>SUMIFS(SevkAdetleri!$D:$D,SevkAdetleri!$A:$A,A247,SevkAdetleri!$E:$E,"MAYIS")</f>
        <v>0</v>
      </c>
      <c r="L247" s="117">
        <f>SUMIFS(SevkAdetleri!$D:$D,SevkAdetleri!$A:$A,A247,SevkAdetleri!$E:$E,"HAZIRAN")</f>
        <v>0</v>
      </c>
      <c r="M247" s="117">
        <f>SUMIFS(SevkAdetleri!$D:$D,SevkAdetleri!$A:$A,A247,SevkAdetleri!$E:$E,"TEMMUZ")</f>
        <v>0</v>
      </c>
      <c r="N247" s="117">
        <f>SUMIFS(SevkAdetleri!$D:$D,SevkAdetleri!$A:$A,A247,SevkAdetleri!$E:$E,"AĞUSTOS")</f>
        <v>0</v>
      </c>
      <c r="O247" s="117">
        <f>SUMIFS(SevkAdetleri!$D:$D,SevkAdetleri!$A:$A,A247,SevkAdetleri!$E:$E,"EYLÜL")</f>
        <v>0</v>
      </c>
      <c r="P247" s="117">
        <f>SUMIFS(SevkAdetleri!$D:$D,SevkAdetleri!$A:$A,A247,SevkAdetleri!$E:$E,"EKİM")</f>
        <v>0</v>
      </c>
      <c r="Q247" s="117">
        <f>SUMIFS(SevkAdetleri!$D:$D,SevkAdetleri!$A:$A,A247,SevkAdetleri!$E:$E,"KASIM")</f>
        <v>0</v>
      </c>
      <c r="R247" s="117">
        <f>SUMIFS(SevkAdetleri!$D:$D,SevkAdetleri!$A:$A,A247,SevkAdetleri!$E:$E,"ARALIK")</f>
        <v>0</v>
      </c>
    </row>
    <row r="248" spans="1:18">
      <c r="A248" s="75" t="str">
        <f>Tablo1769[[#This Row],[YM KODU]]</f>
        <v>YM-128-FIRÇA-P</v>
      </c>
      <c r="B248" s="118" t="str">
        <f>VLOOKUP(Tablo810[[#This Row],[ ÜRÜN KODU]],Tablo1769[#All],2,0)</f>
        <v>SAÇ FIRÇASI</v>
      </c>
      <c r="C248" s="117">
        <f>SUMIF(Tablo8[Sütun1],Tablo810[[#This Row],[ ÜRÜN KODU]],Tablo8[SEVK ADEDİ])-Tablo810[[#This Row],[GERİ İADE ÜRÜN]]</f>
        <v>0</v>
      </c>
      <c r="D248" s="117">
        <f>SUMIF(Tablo5[ÜRÜN KODU],Tablo810[[#This Row],[ ÜRÜN KODU]],Tablo5[TOPLAM BASKI ADEDİ])</f>
        <v>0</v>
      </c>
      <c r="E248" s="117"/>
      <c r="F248" s="117">
        <f>(D248-C248)+E248</f>
        <v>0</v>
      </c>
      <c r="G248" s="118">
        <f>SUMIFS(SevkAdetleri!$D:$D,SevkAdetleri!$A:$A,A248,SevkAdetleri!$E:$E,"OCAK")</f>
        <v>0</v>
      </c>
      <c r="H248" s="117">
        <f>SUMIFS(SevkAdetleri!$D:$D,SevkAdetleri!$A:$A,A248,SevkAdetleri!$E:$E,"ŞUBAT")</f>
        <v>0</v>
      </c>
      <c r="I248" s="117">
        <f>SUMIFS(SevkAdetleri!$D:$D,SevkAdetleri!$A:$A,A248,SevkAdetleri!$E:$E,"MART")</f>
        <v>0</v>
      </c>
      <c r="J248" s="117">
        <f>SUMIFS(SevkAdetleri!$D:$D,SevkAdetleri!$A:$A,A248,SevkAdetleri!$E:$E,"NİSAN")</f>
        <v>0</v>
      </c>
      <c r="K248" s="117">
        <f>SUMIFS(SevkAdetleri!$D:$D,SevkAdetleri!$A:$A,A248,SevkAdetleri!$E:$E,"MAYIS")</f>
        <v>0</v>
      </c>
      <c r="L248" s="117">
        <f>SUMIFS(SevkAdetleri!$D:$D,SevkAdetleri!$A:$A,A248,SevkAdetleri!$E:$E,"HAZIRAN")</f>
        <v>0</v>
      </c>
      <c r="M248" s="117">
        <f>SUMIFS(SevkAdetleri!$D:$D,SevkAdetleri!$A:$A,A248,SevkAdetleri!$E:$E,"TEMMUZ")</f>
        <v>0</v>
      </c>
      <c r="N248" s="117">
        <f>SUMIFS(SevkAdetleri!$D:$D,SevkAdetleri!$A:$A,A248,SevkAdetleri!$E:$E,"AĞUSTOS")</f>
        <v>0</v>
      </c>
      <c r="O248" s="117">
        <f>SUMIFS(SevkAdetleri!$D:$D,SevkAdetleri!$A:$A,A248,SevkAdetleri!$E:$E,"EYLÜL")</f>
        <v>0</v>
      </c>
      <c r="P248" s="117">
        <f>SUMIFS(SevkAdetleri!$D:$D,SevkAdetleri!$A:$A,A248,SevkAdetleri!$E:$E,"EKİM")</f>
        <v>0</v>
      </c>
      <c r="Q248" s="117">
        <f>SUMIFS(SevkAdetleri!$D:$D,SevkAdetleri!$A:$A,A248,SevkAdetleri!$E:$E,"KASIM")</f>
        <v>0</v>
      </c>
      <c r="R248" s="117">
        <f>SUMIFS(SevkAdetleri!$D:$D,SevkAdetleri!$A:$A,A248,SevkAdetleri!$E:$E,"ARALIK")</f>
        <v>0</v>
      </c>
    </row>
    <row r="249" spans="1:18">
      <c r="A249" s="75">
        <f>Tablo1769[[#This Row],[YM KODU]]</f>
        <v>0</v>
      </c>
      <c r="B249" s="118" t="e">
        <f>VLOOKUP(Tablo810[[#This Row],[ ÜRÜN KODU]],Tablo1769[#All],2,0)</f>
        <v>#N/A</v>
      </c>
      <c r="C249" s="117">
        <f>SUMIF(Tablo8[Sütun1],Tablo810[[#This Row],[ ÜRÜN KODU]],Tablo8[SEVK ADEDİ])-Tablo810[[#This Row],[GERİ İADE ÜRÜN]]</f>
        <v>0</v>
      </c>
      <c r="D249" s="117">
        <f>SUMIF(Tablo5[ÜRÜN KODU],Tablo810[[#This Row],[ ÜRÜN KODU]],Tablo5[TOPLAM BASKI ADEDİ])</f>
        <v>0</v>
      </c>
      <c r="E249" s="117"/>
      <c r="F249" s="117">
        <f>(D249-C249)+E249</f>
        <v>0</v>
      </c>
      <c r="G249" s="118">
        <f>SUMIFS(SevkAdetleri!$D:$D,SevkAdetleri!$A:$A,A249,SevkAdetleri!$E:$E,"OCAK")</f>
        <v>0</v>
      </c>
      <c r="H249" s="117">
        <f>SUMIFS(SevkAdetleri!$D:$D,SevkAdetleri!$A:$A,A249,SevkAdetleri!$E:$E,"ŞUBAT")</f>
        <v>0</v>
      </c>
      <c r="I249" s="117">
        <f>SUMIFS(SevkAdetleri!$D:$D,SevkAdetleri!$A:$A,A249,SevkAdetleri!$E:$E,"MART")</f>
        <v>0</v>
      </c>
      <c r="J249" s="117">
        <f>SUMIFS(SevkAdetleri!$D:$D,SevkAdetleri!$A:$A,A249,SevkAdetleri!$E:$E,"NİSAN")</f>
        <v>0</v>
      </c>
      <c r="K249" s="117">
        <f>SUMIFS(SevkAdetleri!$D:$D,SevkAdetleri!$A:$A,A249,SevkAdetleri!$E:$E,"MAYIS")</f>
        <v>0</v>
      </c>
      <c r="L249" s="117">
        <f>SUMIFS(SevkAdetleri!$D:$D,SevkAdetleri!$A:$A,A249,SevkAdetleri!$E:$E,"HAZIRAN")</f>
        <v>0</v>
      </c>
      <c r="M249" s="117">
        <f>SUMIFS(SevkAdetleri!$D:$D,SevkAdetleri!$A:$A,A249,SevkAdetleri!$E:$E,"TEMMUZ")</f>
        <v>0</v>
      </c>
      <c r="N249" s="117">
        <f>SUMIFS(SevkAdetleri!$D:$D,SevkAdetleri!$A:$A,A249,SevkAdetleri!$E:$E,"AĞUSTOS")</f>
        <v>0</v>
      </c>
      <c r="O249" s="117">
        <f>SUMIFS(SevkAdetleri!$D:$D,SevkAdetleri!$A:$A,A249,SevkAdetleri!$E:$E,"EYLÜL")</f>
        <v>0</v>
      </c>
      <c r="P249" s="117">
        <f>SUMIFS(SevkAdetleri!$D:$D,SevkAdetleri!$A:$A,A249,SevkAdetleri!$E:$E,"EKİM")</f>
        <v>0</v>
      </c>
      <c r="Q249" s="117">
        <f>SUMIFS(SevkAdetleri!$D:$D,SevkAdetleri!$A:$A,A249,SevkAdetleri!$E:$E,"KASIM")</f>
        <v>0</v>
      </c>
      <c r="R249" s="117">
        <f>SUMIFS(SevkAdetleri!$D:$D,SevkAdetleri!$A:$A,A249,SevkAdetleri!$E:$E,"ARALIK")</f>
        <v>0</v>
      </c>
    </row>
    <row r="250" spans="1:18">
      <c r="A250" s="75" t="str">
        <f>Tablo1769[[#This Row],[YM KODU]]</f>
        <v>YM-128-TARAK-K</v>
      </c>
      <c r="B250" s="118" t="str">
        <f>VLOOKUP(Tablo810[[#This Row],[ ÜRÜN KODU]],Tablo1769[#All],2,0)</f>
        <v>SAÇ TARAĞI</v>
      </c>
      <c r="C250" s="117">
        <f>SUMIF(Tablo8[Sütun1],Tablo810[[#This Row],[ ÜRÜN KODU]],Tablo8[SEVK ADEDİ])-Tablo810[[#This Row],[GERİ İADE ÜRÜN]]</f>
        <v>0</v>
      </c>
      <c r="D250" s="117">
        <f>SUMIF(Tablo5[ÜRÜN KODU],Tablo810[[#This Row],[ ÜRÜN KODU]],Tablo5[TOPLAM BASKI ADEDİ])</f>
        <v>0</v>
      </c>
      <c r="E250" s="117"/>
      <c r="F250" s="117">
        <f>(D250-C250)+E250</f>
        <v>0</v>
      </c>
      <c r="G250" s="118">
        <f>SUMIFS(SevkAdetleri!$D:$D,SevkAdetleri!$A:$A,A250,SevkAdetleri!$E:$E,"OCAK")</f>
        <v>0</v>
      </c>
      <c r="H250" s="117">
        <f>SUMIFS(SevkAdetleri!$D:$D,SevkAdetleri!$A:$A,A250,SevkAdetleri!$E:$E,"ŞUBAT")</f>
        <v>0</v>
      </c>
      <c r="I250" s="117">
        <f>SUMIFS(SevkAdetleri!$D:$D,SevkAdetleri!$A:$A,A250,SevkAdetleri!$E:$E,"MART")</f>
        <v>0</v>
      </c>
      <c r="J250" s="117">
        <f>SUMIFS(SevkAdetleri!$D:$D,SevkAdetleri!$A:$A,A250,SevkAdetleri!$E:$E,"NİSAN")</f>
        <v>0</v>
      </c>
      <c r="K250" s="117">
        <f>SUMIFS(SevkAdetleri!$D:$D,SevkAdetleri!$A:$A,A250,SevkAdetleri!$E:$E,"MAYIS")</f>
        <v>0</v>
      </c>
      <c r="L250" s="117">
        <f>SUMIFS(SevkAdetleri!$D:$D,SevkAdetleri!$A:$A,A250,SevkAdetleri!$E:$E,"HAZIRAN")</f>
        <v>0</v>
      </c>
      <c r="M250" s="117">
        <f>SUMIFS(SevkAdetleri!$D:$D,SevkAdetleri!$A:$A,A250,SevkAdetleri!$E:$E,"TEMMUZ")</f>
        <v>0</v>
      </c>
      <c r="N250" s="117">
        <f>SUMIFS(SevkAdetleri!$D:$D,SevkAdetleri!$A:$A,A250,SevkAdetleri!$E:$E,"AĞUSTOS")</f>
        <v>0</v>
      </c>
      <c r="O250" s="117">
        <f>SUMIFS(SevkAdetleri!$D:$D,SevkAdetleri!$A:$A,A250,SevkAdetleri!$E:$E,"EYLÜL")</f>
        <v>0</v>
      </c>
      <c r="P250" s="117">
        <f>SUMIFS(SevkAdetleri!$D:$D,SevkAdetleri!$A:$A,A250,SevkAdetleri!$E:$E,"EKİM")</f>
        <v>0</v>
      </c>
      <c r="Q250" s="117">
        <f>SUMIFS(SevkAdetleri!$D:$D,SevkAdetleri!$A:$A,A250,SevkAdetleri!$E:$E,"KASIM")</f>
        <v>0</v>
      </c>
      <c r="R250" s="117">
        <f>SUMIFS(SevkAdetleri!$D:$D,SevkAdetleri!$A:$A,A250,SevkAdetleri!$E:$E,"ARALIK")</f>
        <v>0</v>
      </c>
    </row>
    <row r="251" spans="1:18">
      <c r="A251" s="75" t="str">
        <f>Tablo1769[[#This Row],[YM KODU]]</f>
        <v>YM-128-TARAK-M</v>
      </c>
      <c r="B251" s="118" t="str">
        <f>VLOOKUP(Tablo810[[#This Row],[ ÜRÜN KODU]],Tablo1769[#All],2,0)</f>
        <v>SAÇ TARAĞI</v>
      </c>
      <c r="C251" s="117">
        <f>SUMIF(Tablo8[Sütun1],Tablo810[[#This Row],[ ÜRÜN KODU]],Tablo8[SEVK ADEDİ])-Tablo810[[#This Row],[GERİ İADE ÜRÜN]]</f>
        <v>0</v>
      </c>
      <c r="D251" s="117">
        <f>SUMIF(Tablo5[ÜRÜN KODU],Tablo810[[#This Row],[ ÜRÜN KODU]],Tablo5[TOPLAM BASKI ADEDİ])</f>
        <v>0</v>
      </c>
      <c r="E251" s="117"/>
      <c r="F251" s="117">
        <f>(D251-C251)+E251</f>
        <v>0</v>
      </c>
      <c r="G251" s="118">
        <f>SUMIFS(SevkAdetleri!$D:$D,SevkAdetleri!$A:$A,A251,SevkAdetleri!$E:$E,"OCAK")</f>
        <v>0</v>
      </c>
      <c r="H251" s="117">
        <f>SUMIFS(SevkAdetleri!$D:$D,SevkAdetleri!$A:$A,A251,SevkAdetleri!$E:$E,"ŞUBAT")</f>
        <v>0</v>
      </c>
      <c r="I251" s="117">
        <f>SUMIFS(SevkAdetleri!$D:$D,SevkAdetleri!$A:$A,A251,SevkAdetleri!$E:$E,"MART")</f>
        <v>0</v>
      </c>
      <c r="J251" s="117">
        <f>SUMIFS(SevkAdetleri!$D:$D,SevkAdetleri!$A:$A,A251,SevkAdetleri!$E:$E,"NİSAN")</f>
        <v>0</v>
      </c>
      <c r="K251" s="117">
        <f>SUMIFS(SevkAdetleri!$D:$D,SevkAdetleri!$A:$A,A251,SevkAdetleri!$E:$E,"MAYIS")</f>
        <v>0</v>
      </c>
      <c r="L251" s="117">
        <f>SUMIFS(SevkAdetleri!$D:$D,SevkAdetleri!$A:$A,A251,SevkAdetleri!$E:$E,"HAZIRAN")</f>
        <v>0</v>
      </c>
      <c r="M251" s="117">
        <f>SUMIFS(SevkAdetleri!$D:$D,SevkAdetleri!$A:$A,A251,SevkAdetleri!$E:$E,"TEMMUZ")</f>
        <v>0</v>
      </c>
      <c r="N251" s="117">
        <f>SUMIFS(SevkAdetleri!$D:$D,SevkAdetleri!$A:$A,A251,SevkAdetleri!$E:$E,"AĞUSTOS")</f>
        <v>0</v>
      </c>
      <c r="O251" s="117">
        <f>SUMIFS(SevkAdetleri!$D:$D,SevkAdetleri!$A:$A,A251,SevkAdetleri!$E:$E,"EYLÜL")</f>
        <v>0</v>
      </c>
      <c r="P251" s="117">
        <f>SUMIFS(SevkAdetleri!$D:$D,SevkAdetleri!$A:$A,A251,SevkAdetleri!$E:$E,"EKİM")</f>
        <v>0</v>
      </c>
      <c r="Q251" s="117">
        <f>SUMIFS(SevkAdetleri!$D:$D,SevkAdetleri!$A:$A,A251,SevkAdetleri!$E:$E,"KASIM")</f>
        <v>0</v>
      </c>
      <c r="R251" s="117">
        <f>SUMIFS(SevkAdetleri!$D:$D,SevkAdetleri!$A:$A,A251,SevkAdetleri!$E:$E,"ARALIK")</f>
        <v>0</v>
      </c>
    </row>
    <row r="252" spans="1:18">
      <c r="A252" s="75" t="str">
        <f>Tablo1769[[#This Row],[YM KODU]]</f>
        <v>YM-128-TARAK-P</v>
      </c>
      <c r="B252" s="118" t="str">
        <f>VLOOKUP(Tablo810[[#This Row],[ ÜRÜN KODU]],Tablo1769[#All],2,0)</f>
        <v>SAÇ TARAĞI</v>
      </c>
      <c r="C252" s="117">
        <f>SUMIF(Tablo8[Sütun1],Tablo810[[#This Row],[ ÜRÜN KODU]],Tablo8[SEVK ADEDİ])-Tablo810[[#This Row],[GERİ İADE ÜRÜN]]</f>
        <v>0</v>
      </c>
      <c r="D252" s="117">
        <f>SUMIF(Tablo5[ÜRÜN KODU],Tablo810[[#This Row],[ ÜRÜN KODU]],Tablo5[TOPLAM BASKI ADEDİ])</f>
        <v>0</v>
      </c>
      <c r="E252" s="117"/>
      <c r="F252" s="117">
        <f>(D252-C252)+E252</f>
        <v>0</v>
      </c>
      <c r="G252" s="118">
        <f>SUMIFS(SevkAdetleri!$D:$D,SevkAdetleri!$A:$A,A252,SevkAdetleri!$E:$E,"OCAK")</f>
        <v>0</v>
      </c>
      <c r="H252" s="117">
        <f>SUMIFS(SevkAdetleri!$D:$D,SevkAdetleri!$A:$A,A252,SevkAdetleri!$E:$E,"ŞUBAT")</f>
        <v>0</v>
      </c>
      <c r="I252" s="117">
        <f>SUMIFS(SevkAdetleri!$D:$D,SevkAdetleri!$A:$A,A252,SevkAdetleri!$E:$E,"MART")</f>
        <v>0</v>
      </c>
      <c r="J252" s="117">
        <f>SUMIFS(SevkAdetleri!$D:$D,SevkAdetleri!$A:$A,A252,SevkAdetleri!$E:$E,"NİSAN")</f>
        <v>0</v>
      </c>
      <c r="K252" s="117">
        <f>SUMIFS(SevkAdetleri!$D:$D,SevkAdetleri!$A:$A,A252,SevkAdetleri!$E:$E,"MAYIS")</f>
        <v>0</v>
      </c>
      <c r="L252" s="117">
        <f>SUMIFS(SevkAdetleri!$D:$D,SevkAdetleri!$A:$A,A252,SevkAdetleri!$E:$E,"HAZIRAN")</f>
        <v>0</v>
      </c>
      <c r="M252" s="117">
        <f>SUMIFS(SevkAdetleri!$D:$D,SevkAdetleri!$A:$A,A252,SevkAdetleri!$E:$E,"TEMMUZ")</f>
        <v>0</v>
      </c>
      <c r="N252" s="117">
        <f>SUMIFS(SevkAdetleri!$D:$D,SevkAdetleri!$A:$A,A252,SevkAdetleri!$E:$E,"AĞUSTOS")</f>
        <v>0</v>
      </c>
      <c r="O252" s="117">
        <f>SUMIFS(SevkAdetleri!$D:$D,SevkAdetleri!$A:$A,A252,SevkAdetleri!$E:$E,"EYLÜL")</f>
        <v>0</v>
      </c>
      <c r="P252" s="117">
        <f>SUMIFS(SevkAdetleri!$D:$D,SevkAdetleri!$A:$A,A252,SevkAdetleri!$E:$E,"EKİM")</f>
        <v>0</v>
      </c>
      <c r="Q252" s="117">
        <f>SUMIFS(SevkAdetleri!$D:$D,SevkAdetleri!$A:$A,A252,SevkAdetleri!$E:$E,"KASIM")</f>
        <v>0</v>
      </c>
      <c r="R252" s="117">
        <f>SUMIFS(SevkAdetleri!$D:$D,SevkAdetleri!$A:$A,A252,SevkAdetleri!$E:$E,"ARALIK")</f>
        <v>0</v>
      </c>
    </row>
    <row r="253" spans="1:18">
      <c r="A253" s="75">
        <f>Tablo1769[[#This Row],[YM KODU]]</f>
        <v>0</v>
      </c>
      <c r="B253" s="118" t="e">
        <f>VLOOKUP(Tablo810[[#This Row],[ ÜRÜN KODU]],Tablo1769[#All],2,0)</f>
        <v>#N/A</v>
      </c>
      <c r="C253" s="117">
        <f>SUMIF(Tablo8[Sütun1],Tablo810[[#This Row],[ ÜRÜN KODU]],Tablo8[SEVK ADEDİ])-Tablo810[[#This Row],[GERİ İADE ÜRÜN]]</f>
        <v>0</v>
      </c>
      <c r="D253" s="117">
        <f>SUMIF(Tablo5[ÜRÜN KODU],Tablo810[[#This Row],[ ÜRÜN KODU]],Tablo5[TOPLAM BASKI ADEDİ])</f>
        <v>0</v>
      </c>
      <c r="E253" s="117"/>
      <c r="F253" s="117">
        <f>(D253-C253)+E253</f>
        <v>0</v>
      </c>
      <c r="G253" s="118">
        <f>SUMIFS(SevkAdetleri!$D:$D,SevkAdetleri!$A:$A,A253,SevkAdetleri!$E:$E,"OCAK")</f>
        <v>0</v>
      </c>
      <c r="H253" s="117">
        <f>SUMIFS(SevkAdetleri!$D:$D,SevkAdetleri!$A:$A,A253,SevkAdetleri!$E:$E,"ŞUBAT")</f>
        <v>0</v>
      </c>
      <c r="I253" s="117">
        <f>SUMIFS(SevkAdetleri!$D:$D,SevkAdetleri!$A:$A,A253,SevkAdetleri!$E:$E,"MART")</f>
        <v>0</v>
      </c>
      <c r="J253" s="117">
        <f>SUMIFS(SevkAdetleri!$D:$D,SevkAdetleri!$A:$A,A253,SevkAdetleri!$E:$E,"NİSAN")</f>
        <v>0</v>
      </c>
      <c r="K253" s="117">
        <f>SUMIFS(SevkAdetleri!$D:$D,SevkAdetleri!$A:$A,A253,SevkAdetleri!$E:$E,"MAYIS")</f>
        <v>0</v>
      </c>
      <c r="L253" s="117">
        <f>SUMIFS(SevkAdetleri!$D:$D,SevkAdetleri!$A:$A,A253,SevkAdetleri!$E:$E,"HAZIRAN")</f>
        <v>0</v>
      </c>
      <c r="M253" s="117">
        <f>SUMIFS(SevkAdetleri!$D:$D,SevkAdetleri!$A:$A,A253,SevkAdetleri!$E:$E,"TEMMUZ")</f>
        <v>0</v>
      </c>
      <c r="N253" s="117">
        <f>SUMIFS(SevkAdetleri!$D:$D,SevkAdetleri!$A:$A,A253,SevkAdetleri!$E:$E,"AĞUSTOS")</f>
        <v>0</v>
      </c>
      <c r="O253" s="117">
        <f>SUMIFS(SevkAdetleri!$D:$D,SevkAdetleri!$A:$A,A253,SevkAdetleri!$E:$E,"EYLÜL")</f>
        <v>0</v>
      </c>
      <c r="P253" s="117">
        <f>SUMIFS(SevkAdetleri!$D:$D,SevkAdetleri!$A:$A,A253,SevkAdetleri!$E:$E,"EKİM")</f>
        <v>0</v>
      </c>
      <c r="Q253" s="117">
        <f>SUMIFS(SevkAdetleri!$D:$D,SevkAdetleri!$A:$A,A253,SevkAdetleri!$E:$E,"KASIM")</f>
        <v>0</v>
      </c>
      <c r="R253" s="117">
        <f>SUMIFS(SevkAdetleri!$D:$D,SevkAdetleri!$A:$A,A253,SevkAdetleri!$E:$E,"ARALIK")</f>
        <v>0</v>
      </c>
    </row>
    <row r="254" spans="1:18">
      <c r="A254" s="75" t="str">
        <f>Tablo1769[[#This Row],[YM KODU]]</f>
        <v>YM-130-ÇATAL-B</v>
      </c>
      <c r="B254" s="118" t="str">
        <f>VLOOKUP(Tablo810[[#This Row],[ ÜRÜN KODU]],Tablo1769[#All],2,0)</f>
        <v>ÇATAL</v>
      </c>
      <c r="C254" s="117">
        <f>SUMIF(Tablo8[Sütun1],Tablo810[[#This Row],[ ÜRÜN KODU]],Tablo8[SEVK ADEDİ])-Tablo810[[#This Row],[GERİ İADE ÜRÜN]]</f>
        <v>0</v>
      </c>
      <c r="D254" s="117">
        <f>SUMIF(Tablo5[ÜRÜN KODU],Tablo810[[#This Row],[ ÜRÜN KODU]],Tablo5[TOPLAM BASKI ADEDİ])</f>
        <v>0</v>
      </c>
      <c r="E254" s="117"/>
      <c r="F254" s="117">
        <f>(D254-C254)+E254</f>
        <v>0</v>
      </c>
      <c r="G254" s="118">
        <f>SUMIFS(SevkAdetleri!$D:$D,SevkAdetleri!$A:$A,A254,SevkAdetleri!$E:$E,"OCAK")</f>
        <v>0</v>
      </c>
      <c r="H254" s="117">
        <f>SUMIFS(SevkAdetleri!$D:$D,SevkAdetleri!$A:$A,A254,SevkAdetleri!$E:$E,"ŞUBAT")</f>
        <v>0</v>
      </c>
      <c r="I254" s="117">
        <f>SUMIFS(SevkAdetleri!$D:$D,SevkAdetleri!$A:$A,A254,SevkAdetleri!$E:$E,"MART")</f>
        <v>0</v>
      </c>
      <c r="J254" s="117">
        <f>SUMIFS(SevkAdetleri!$D:$D,SevkAdetleri!$A:$A,A254,SevkAdetleri!$E:$E,"NİSAN")</f>
        <v>0</v>
      </c>
      <c r="K254" s="117">
        <f>SUMIFS(SevkAdetleri!$D:$D,SevkAdetleri!$A:$A,A254,SevkAdetleri!$E:$E,"MAYIS")</f>
        <v>0</v>
      </c>
      <c r="L254" s="117">
        <f>SUMIFS(SevkAdetleri!$D:$D,SevkAdetleri!$A:$A,A254,SevkAdetleri!$E:$E,"HAZIRAN")</f>
        <v>0</v>
      </c>
      <c r="M254" s="117">
        <f>SUMIFS(SevkAdetleri!$D:$D,SevkAdetleri!$A:$A,A254,SevkAdetleri!$E:$E,"TEMMUZ")</f>
        <v>0</v>
      </c>
      <c r="N254" s="117">
        <f>SUMIFS(SevkAdetleri!$D:$D,SevkAdetleri!$A:$A,A254,SevkAdetleri!$E:$E,"AĞUSTOS")</f>
        <v>0</v>
      </c>
      <c r="O254" s="117">
        <f>SUMIFS(SevkAdetleri!$D:$D,SevkAdetleri!$A:$A,A254,SevkAdetleri!$E:$E,"EYLÜL")</f>
        <v>0</v>
      </c>
      <c r="P254" s="117">
        <f>SUMIFS(SevkAdetleri!$D:$D,SevkAdetleri!$A:$A,A254,SevkAdetleri!$E:$E,"EKİM")</f>
        <v>0</v>
      </c>
      <c r="Q254" s="117">
        <f>SUMIFS(SevkAdetleri!$D:$D,SevkAdetleri!$A:$A,A254,SevkAdetleri!$E:$E,"KASIM")</f>
        <v>0</v>
      </c>
      <c r="R254" s="117">
        <f>SUMIFS(SevkAdetleri!$D:$D,SevkAdetleri!$A:$A,A254,SevkAdetleri!$E:$E,"ARALIK")</f>
        <v>0</v>
      </c>
    </row>
    <row r="255" spans="1:18">
      <c r="A255" s="75" t="str">
        <f>Tablo1769[[#This Row],[YM KODU]]</f>
        <v>YM-130-ÇATAL-K</v>
      </c>
      <c r="B255" s="118" t="str">
        <f>VLOOKUP(Tablo810[[#This Row],[ ÜRÜN KODU]],Tablo1769[#All],2,0)</f>
        <v>ÇATAL</v>
      </c>
      <c r="C255" s="117">
        <f>SUMIF(Tablo8[Sütun1],Tablo810[[#This Row],[ ÜRÜN KODU]],Tablo8[SEVK ADEDİ])-Tablo810[[#This Row],[GERİ İADE ÜRÜN]]</f>
        <v>0</v>
      </c>
      <c r="D255" s="117">
        <f>SUMIF(Tablo5[ÜRÜN KODU],Tablo810[[#This Row],[ ÜRÜN KODU]],Tablo5[TOPLAM BASKI ADEDİ])</f>
        <v>0</v>
      </c>
      <c r="E255" s="117"/>
      <c r="F255" s="117">
        <f>(D255-C255)+E255</f>
        <v>0</v>
      </c>
      <c r="G255" s="118">
        <f>SUMIFS(SevkAdetleri!$D:$D,SevkAdetleri!$A:$A,A255,SevkAdetleri!$E:$E,"OCAK")</f>
        <v>0</v>
      </c>
      <c r="H255" s="117">
        <f>SUMIFS(SevkAdetleri!$D:$D,SevkAdetleri!$A:$A,A255,SevkAdetleri!$E:$E,"ŞUBAT")</f>
        <v>0</v>
      </c>
      <c r="I255" s="117">
        <f>SUMIFS(SevkAdetleri!$D:$D,SevkAdetleri!$A:$A,A255,SevkAdetleri!$E:$E,"MART")</f>
        <v>0</v>
      </c>
      <c r="J255" s="117">
        <f>SUMIFS(SevkAdetleri!$D:$D,SevkAdetleri!$A:$A,A255,SevkAdetleri!$E:$E,"NİSAN")</f>
        <v>0</v>
      </c>
      <c r="K255" s="117">
        <f>SUMIFS(SevkAdetleri!$D:$D,SevkAdetleri!$A:$A,A255,SevkAdetleri!$E:$E,"MAYIS")</f>
        <v>0</v>
      </c>
      <c r="L255" s="117">
        <f>SUMIFS(SevkAdetleri!$D:$D,SevkAdetleri!$A:$A,A255,SevkAdetleri!$E:$E,"HAZIRAN")</f>
        <v>0</v>
      </c>
      <c r="M255" s="117">
        <f>SUMIFS(SevkAdetleri!$D:$D,SevkAdetleri!$A:$A,A255,SevkAdetleri!$E:$E,"TEMMUZ")</f>
        <v>0</v>
      </c>
      <c r="N255" s="117">
        <f>SUMIFS(SevkAdetleri!$D:$D,SevkAdetleri!$A:$A,A255,SevkAdetleri!$E:$E,"AĞUSTOS")</f>
        <v>0</v>
      </c>
      <c r="O255" s="117">
        <f>SUMIFS(SevkAdetleri!$D:$D,SevkAdetleri!$A:$A,A255,SevkAdetleri!$E:$E,"EYLÜL")</f>
        <v>0</v>
      </c>
      <c r="P255" s="117">
        <f>SUMIFS(SevkAdetleri!$D:$D,SevkAdetleri!$A:$A,A255,SevkAdetleri!$E:$E,"EKİM")</f>
        <v>0</v>
      </c>
      <c r="Q255" s="117">
        <f>SUMIFS(SevkAdetleri!$D:$D,SevkAdetleri!$A:$A,A255,SevkAdetleri!$E:$E,"KASIM")</f>
        <v>0</v>
      </c>
      <c r="R255" s="117">
        <f>SUMIFS(SevkAdetleri!$D:$D,SevkAdetleri!$A:$A,A255,SevkAdetleri!$E:$E,"ARALIK")</f>
        <v>0</v>
      </c>
    </row>
    <row r="256" spans="1:18">
      <c r="A256" s="75" t="str">
        <f>Tablo1769[[#This Row],[YM KODU]]</f>
        <v>YM-130-ÇATAL-M</v>
      </c>
      <c r="B256" s="118" t="str">
        <f>VLOOKUP(Tablo810[[#This Row],[ ÜRÜN KODU]],Tablo1769[#All],2,0)</f>
        <v>ÇATAL</v>
      </c>
      <c r="C256" s="117">
        <f>SUMIF(Tablo8[Sütun1],Tablo810[[#This Row],[ ÜRÜN KODU]],Tablo8[SEVK ADEDİ])-Tablo810[[#This Row],[GERİ İADE ÜRÜN]]</f>
        <v>0</v>
      </c>
      <c r="D256" s="117">
        <f>SUMIF(Tablo5[ÜRÜN KODU],Tablo810[[#This Row],[ ÜRÜN KODU]],Tablo5[TOPLAM BASKI ADEDİ])</f>
        <v>0</v>
      </c>
      <c r="E256" s="117"/>
      <c r="F256" s="117">
        <f>(D256-C256)+E256</f>
        <v>0</v>
      </c>
      <c r="G256" s="118">
        <f>SUMIFS(SevkAdetleri!$D:$D,SevkAdetleri!$A:$A,A256,SevkAdetleri!$E:$E,"OCAK")</f>
        <v>0</v>
      </c>
      <c r="H256" s="117">
        <f>SUMIFS(SevkAdetleri!$D:$D,SevkAdetleri!$A:$A,A256,SevkAdetleri!$E:$E,"ŞUBAT")</f>
        <v>0</v>
      </c>
      <c r="I256" s="117">
        <f>SUMIFS(SevkAdetleri!$D:$D,SevkAdetleri!$A:$A,A256,SevkAdetleri!$E:$E,"MART")</f>
        <v>0</v>
      </c>
      <c r="J256" s="117">
        <f>SUMIFS(SevkAdetleri!$D:$D,SevkAdetleri!$A:$A,A256,SevkAdetleri!$E:$E,"NİSAN")</f>
        <v>0</v>
      </c>
      <c r="K256" s="117">
        <f>SUMIFS(SevkAdetleri!$D:$D,SevkAdetleri!$A:$A,A256,SevkAdetleri!$E:$E,"MAYIS")</f>
        <v>0</v>
      </c>
      <c r="L256" s="117">
        <f>SUMIFS(SevkAdetleri!$D:$D,SevkAdetleri!$A:$A,A256,SevkAdetleri!$E:$E,"HAZIRAN")</f>
        <v>0</v>
      </c>
      <c r="M256" s="117">
        <f>SUMIFS(SevkAdetleri!$D:$D,SevkAdetleri!$A:$A,A256,SevkAdetleri!$E:$E,"TEMMUZ")</f>
        <v>0</v>
      </c>
      <c r="N256" s="117">
        <f>SUMIFS(SevkAdetleri!$D:$D,SevkAdetleri!$A:$A,A256,SevkAdetleri!$E:$E,"AĞUSTOS")</f>
        <v>0</v>
      </c>
      <c r="O256" s="117">
        <f>SUMIFS(SevkAdetleri!$D:$D,SevkAdetleri!$A:$A,A256,SevkAdetleri!$E:$E,"EYLÜL")</f>
        <v>0</v>
      </c>
      <c r="P256" s="117">
        <f>SUMIFS(SevkAdetleri!$D:$D,SevkAdetleri!$A:$A,A256,SevkAdetleri!$E:$E,"EKİM")</f>
        <v>0</v>
      </c>
      <c r="Q256" s="117">
        <f>SUMIFS(SevkAdetleri!$D:$D,SevkAdetleri!$A:$A,A256,SevkAdetleri!$E:$E,"KASIM")</f>
        <v>0</v>
      </c>
      <c r="R256" s="117">
        <f>SUMIFS(SevkAdetleri!$D:$D,SevkAdetleri!$A:$A,A256,SevkAdetleri!$E:$E,"ARALIK")</f>
        <v>0</v>
      </c>
    </row>
    <row r="257" spans="1:18">
      <c r="A257" s="75" t="str">
        <f>Tablo1769[[#This Row],[YM KODU]]</f>
        <v>YM-130-ÇATAL-P</v>
      </c>
      <c r="B257" s="118" t="str">
        <f>VLOOKUP(Tablo810[[#This Row],[ ÜRÜN KODU]],Tablo1769[#All],2,0)</f>
        <v>ÇATAL</v>
      </c>
      <c r="C257" s="117">
        <f>SUMIF(Tablo8[Sütun1],Tablo810[[#This Row],[ ÜRÜN KODU]],Tablo8[SEVK ADEDİ])-Tablo810[[#This Row],[GERİ İADE ÜRÜN]]</f>
        <v>0</v>
      </c>
      <c r="D257" s="117">
        <f>SUMIF(Tablo5[ÜRÜN KODU],Tablo810[[#This Row],[ ÜRÜN KODU]],Tablo5[TOPLAM BASKI ADEDİ])</f>
        <v>0</v>
      </c>
      <c r="E257" s="117"/>
      <c r="F257" s="117">
        <f>(D257-C257)+E257</f>
        <v>0</v>
      </c>
      <c r="G257" s="118">
        <f>SUMIFS(SevkAdetleri!$D:$D,SevkAdetleri!$A:$A,A257,SevkAdetleri!$E:$E,"OCAK")</f>
        <v>0</v>
      </c>
      <c r="H257" s="117">
        <f>SUMIFS(SevkAdetleri!$D:$D,SevkAdetleri!$A:$A,A257,SevkAdetleri!$E:$E,"ŞUBAT")</f>
        <v>0</v>
      </c>
      <c r="I257" s="117">
        <f>SUMIFS(SevkAdetleri!$D:$D,SevkAdetleri!$A:$A,A257,SevkAdetleri!$E:$E,"MART")</f>
        <v>0</v>
      </c>
      <c r="J257" s="117">
        <f>SUMIFS(SevkAdetleri!$D:$D,SevkAdetleri!$A:$A,A257,SevkAdetleri!$E:$E,"NİSAN")</f>
        <v>0</v>
      </c>
      <c r="K257" s="117">
        <f>SUMIFS(SevkAdetleri!$D:$D,SevkAdetleri!$A:$A,A257,SevkAdetleri!$E:$E,"MAYIS")</f>
        <v>0</v>
      </c>
      <c r="L257" s="117">
        <f>SUMIFS(SevkAdetleri!$D:$D,SevkAdetleri!$A:$A,A257,SevkAdetleri!$E:$E,"HAZIRAN")</f>
        <v>0</v>
      </c>
      <c r="M257" s="117">
        <f>SUMIFS(SevkAdetleri!$D:$D,SevkAdetleri!$A:$A,A257,SevkAdetleri!$E:$E,"TEMMUZ")</f>
        <v>0</v>
      </c>
      <c r="N257" s="117">
        <f>SUMIFS(SevkAdetleri!$D:$D,SevkAdetleri!$A:$A,A257,SevkAdetleri!$E:$E,"AĞUSTOS")</f>
        <v>0</v>
      </c>
      <c r="O257" s="117">
        <f>SUMIFS(SevkAdetleri!$D:$D,SevkAdetleri!$A:$A,A257,SevkAdetleri!$E:$E,"EYLÜL")</f>
        <v>0</v>
      </c>
      <c r="P257" s="117">
        <f>SUMIFS(SevkAdetleri!$D:$D,SevkAdetleri!$A:$A,A257,SevkAdetleri!$E:$E,"EKİM")</f>
        <v>0</v>
      </c>
      <c r="Q257" s="117">
        <f>SUMIFS(SevkAdetleri!$D:$D,SevkAdetleri!$A:$A,A257,SevkAdetleri!$E:$E,"KASIM")</f>
        <v>0</v>
      </c>
      <c r="R257" s="117">
        <f>SUMIFS(SevkAdetleri!$D:$D,SevkAdetleri!$A:$A,A257,SevkAdetleri!$E:$E,"ARALIK")</f>
        <v>0</v>
      </c>
    </row>
    <row r="258" spans="1:18">
      <c r="A258" s="75">
        <f>Tablo1769[[#This Row],[YM KODU]]</f>
        <v>0</v>
      </c>
      <c r="B258" s="118" t="e">
        <f>VLOOKUP(Tablo810[[#This Row],[ ÜRÜN KODU]],Tablo1769[#All],2,0)</f>
        <v>#N/A</v>
      </c>
      <c r="C258" s="117">
        <f>SUMIF(Tablo8[Sütun1],Tablo810[[#This Row],[ ÜRÜN KODU]],Tablo8[SEVK ADEDİ])-Tablo810[[#This Row],[GERİ İADE ÜRÜN]]</f>
        <v>0</v>
      </c>
      <c r="D258" s="117">
        <f>SUMIF(Tablo5[ÜRÜN KODU],Tablo810[[#This Row],[ ÜRÜN KODU]],Tablo5[TOPLAM BASKI ADEDİ])</f>
        <v>0</v>
      </c>
      <c r="E258" s="117"/>
      <c r="F258" s="117">
        <f>(D258-C258)+E258</f>
        <v>0</v>
      </c>
      <c r="G258" s="118">
        <f>SUMIFS(SevkAdetleri!$D:$D,SevkAdetleri!$A:$A,A258,SevkAdetleri!$E:$E,"OCAK")</f>
        <v>0</v>
      </c>
      <c r="H258" s="117">
        <f>SUMIFS(SevkAdetleri!$D:$D,SevkAdetleri!$A:$A,A258,SevkAdetleri!$E:$E,"ŞUBAT")</f>
        <v>0</v>
      </c>
      <c r="I258" s="117">
        <f>SUMIFS(SevkAdetleri!$D:$D,SevkAdetleri!$A:$A,A258,SevkAdetleri!$E:$E,"MART")</f>
        <v>0</v>
      </c>
      <c r="J258" s="117">
        <f>SUMIFS(SevkAdetleri!$D:$D,SevkAdetleri!$A:$A,A258,SevkAdetleri!$E:$E,"NİSAN")</f>
        <v>0</v>
      </c>
      <c r="K258" s="117">
        <f>SUMIFS(SevkAdetleri!$D:$D,SevkAdetleri!$A:$A,A258,SevkAdetleri!$E:$E,"MAYIS")</f>
        <v>0</v>
      </c>
      <c r="L258" s="117">
        <f>SUMIFS(SevkAdetleri!$D:$D,SevkAdetleri!$A:$A,A258,SevkAdetleri!$E:$E,"HAZIRAN")</f>
        <v>0</v>
      </c>
      <c r="M258" s="117">
        <f>SUMIFS(SevkAdetleri!$D:$D,SevkAdetleri!$A:$A,A258,SevkAdetleri!$E:$E,"TEMMUZ")</f>
        <v>0</v>
      </c>
      <c r="N258" s="117">
        <f>SUMIFS(SevkAdetleri!$D:$D,SevkAdetleri!$A:$A,A258,SevkAdetleri!$E:$E,"AĞUSTOS")</f>
        <v>0</v>
      </c>
      <c r="O258" s="117">
        <f>SUMIFS(SevkAdetleri!$D:$D,SevkAdetleri!$A:$A,A258,SevkAdetleri!$E:$E,"EYLÜL")</f>
        <v>0</v>
      </c>
      <c r="P258" s="117">
        <f>SUMIFS(SevkAdetleri!$D:$D,SevkAdetleri!$A:$A,A258,SevkAdetleri!$E:$E,"EKİM")</f>
        <v>0</v>
      </c>
      <c r="Q258" s="117">
        <f>SUMIFS(SevkAdetleri!$D:$D,SevkAdetleri!$A:$A,A258,SevkAdetleri!$E:$E,"KASIM")</f>
        <v>0</v>
      </c>
      <c r="R258" s="117">
        <f>SUMIFS(SevkAdetleri!$D:$D,SevkAdetleri!$A:$A,A258,SevkAdetleri!$E:$E,"ARALIK")</f>
        <v>0</v>
      </c>
    </row>
    <row r="259" spans="1:18">
      <c r="A259" s="75" t="str">
        <f>Tablo1769[[#This Row],[YM KODU]]</f>
        <v>YM-130-KAŞIK-B</v>
      </c>
      <c r="B259" s="118" t="str">
        <f>VLOOKUP(Tablo810[[#This Row],[ ÜRÜN KODU]],Tablo1769[#All],2,0)</f>
        <v>KAŞIK</v>
      </c>
      <c r="C259" s="117">
        <f>SUMIF(Tablo8[Sütun1],Tablo810[[#This Row],[ ÜRÜN KODU]],Tablo8[SEVK ADEDİ])-Tablo810[[#This Row],[GERİ İADE ÜRÜN]]</f>
        <v>0</v>
      </c>
      <c r="D259" s="117">
        <f>SUMIF(Tablo5[ÜRÜN KODU],Tablo810[[#This Row],[ ÜRÜN KODU]],Tablo5[TOPLAM BASKI ADEDİ])</f>
        <v>0</v>
      </c>
      <c r="E259" s="117"/>
      <c r="F259" s="117">
        <f>(D259-C259)+E259</f>
        <v>0</v>
      </c>
      <c r="G259" s="118">
        <f>SUMIFS(SevkAdetleri!$D:$D,SevkAdetleri!$A:$A,A259,SevkAdetleri!$E:$E,"OCAK")</f>
        <v>0</v>
      </c>
      <c r="H259" s="117">
        <f>SUMIFS(SevkAdetleri!$D:$D,SevkAdetleri!$A:$A,A259,SevkAdetleri!$E:$E,"ŞUBAT")</f>
        <v>0</v>
      </c>
      <c r="I259" s="117">
        <f>SUMIFS(SevkAdetleri!$D:$D,SevkAdetleri!$A:$A,A259,SevkAdetleri!$E:$E,"MART")</f>
        <v>0</v>
      </c>
      <c r="J259" s="117">
        <f>SUMIFS(SevkAdetleri!$D:$D,SevkAdetleri!$A:$A,A259,SevkAdetleri!$E:$E,"NİSAN")</f>
        <v>0</v>
      </c>
      <c r="K259" s="117">
        <f>SUMIFS(SevkAdetleri!$D:$D,SevkAdetleri!$A:$A,A259,SevkAdetleri!$E:$E,"MAYIS")</f>
        <v>0</v>
      </c>
      <c r="L259" s="117">
        <f>SUMIFS(SevkAdetleri!$D:$D,SevkAdetleri!$A:$A,A259,SevkAdetleri!$E:$E,"HAZIRAN")</f>
        <v>0</v>
      </c>
      <c r="M259" s="117">
        <f>SUMIFS(SevkAdetleri!$D:$D,SevkAdetleri!$A:$A,A259,SevkAdetleri!$E:$E,"TEMMUZ")</f>
        <v>0</v>
      </c>
      <c r="N259" s="117">
        <f>SUMIFS(SevkAdetleri!$D:$D,SevkAdetleri!$A:$A,A259,SevkAdetleri!$E:$E,"AĞUSTOS")</f>
        <v>0</v>
      </c>
      <c r="O259" s="117">
        <f>SUMIFS(SevkAdetleri!$D:$D,SevkAdetleri!$A:$A,A259,SevkAdetleri!$E:$E,"EYLÜL")</f>
        <v>0</v>
      </c>
      <c r="P259" s="117">
        <f>SUMIFS(SevkAdetleri!$D:$D,SevkAdetleri!$A:$A,A259,SevkAdetleri!$E:$E,"EKİM")</f>
        <v>0</v>
      </c>
      <c r="Q259" s="117">
        <f>SUMIFS(SevkAdetleri!$D:$D,SevkAdetleri!$A:$A,A259,SevkAdetleri!$E:$E,"KASIM")</f>
        <v>0</v>
      </c>
      <c r="R259" s="117">
        <f>SUMIFS(SevkAdetleri!$D:$D,SevkAdetleri!$A:$A,A259,SevkAdetleri!$E:$E,"ARALIK")</f>
        <v>0</v>
      </c>
    </row>
    <row r="260" spans="1:18">
      <c r="A260" s="75" t="str">
        <f>Tablo1769[[#This Row],[YM KODU]]</f>
        <v>YM-130-KAŞIK-K</v>
      </c>
      <c r="B260" s="118" t="str">
        <f>VLOOKUP(Tablo810[[#This Row],[ ÜRÜN KODU]],Tablo1769[#All],2,0)</f>
        <v>KAŞIK</v>
      </c>
      <c r="C260" s="117">
        <f>SUMIF(Tablo8[Sütun1],Tablo810[[#This Row],[ ÜRÜN KODU]],Tablo8[SEVK ADEDİ])-Tablo810[[#This Row],[GERİ İADE ÜRÜN]]</f>
        <v>0</v>
      </c>
      <c r="D260" s="117">
        <f>SUMIF(Tablo5[ÜRÜN KODU],Tablo810[[#This Row],[ ÜRÜN KODU]],Tablo5[TOPLAM BASKI ADEDİ])</f>
        <v>0</v>
      </c>
      <c r="E260" s="117"/>
      <c r="F260" s="117">
        <f>(D260-C260)+E260</f>
        <v>0</v>
      </c>
      <c r="G260" s="118">
        <f>SUMIFS(SevkAdetleri!$D:$D,SevkAdetleri!$A:$A,A260,SevkAdetleri!$E:$E,"OCAK")</f>
        <v>0</v>
      </c>
      <c r="H260" s="117">
        <f>SUMIFS(SevkAdetleri!$D:$D,SevkAdetleri!$A:$A,A260,SevkAdetleri!$E:$E,"ŞUBAT")</f>
        <v>0</v>
      </c>
      <c r="I260" s="117">
        <f>SUMIFS(SevkAdetleri!$D:$D,SevkAdetleri!$A:$A,A260,SevkAdetleri!$E:$E,"MART")</f>
        <v>0</v>
      </c>
      <c r="J260" s="117">
        <f>SUMIFS(SevkAdetleri!$D:$D,SevkAdetleri!$A:$A,A260,SevkAdetleri!$E:$E,"NİSAN")</f>
        <v>0</v>
      </c>
      <c r="K260" s="117">
        <f>SUMIFS(SevkAdetleri!$D:$D,SevkAdetleri!$A:$A,A260,SevkAdetleri!$E:$E,"MAYIS")</f>
        <v>0</v>
      </c>
      <c r="L260" s="117">
        <f>SUMIFS(SevkAdetleri!$D:$D,SevkAdetleri!$A:$A,A260,SevkAdetleri!$E:$E,"HAZIRAN")</f>
        <v>0</v>
      </c>
      <c r="M260" s="117">
        <f>SUMIFS(SevkAdetleri!$D:$D,SevkAdetleri!$A:$A,A260,SevkAdetleri!$E:$E,"TEMMUZ")</f>
        <v>0</v>
      </c>
      <c r="N260" s="117">
        <f>SUMIFS(SevkAdetleri!$D:$D,SevkAdetleri!$A:$A,A260,SevkAdetleri!$E:$E,"AĞUSTOS")</f>
        <v>0</v>
      </c>
      <c r="O260" s="117">
        <f>SUMIFS(SevkAdetleri!$D:$D,SevkAdetleri!$A:$A,A260,SevkAdetleri!$E:$E,"EYLÜL")</f>
        <v>0</v>
      </c>
      <c r="P260" s="117">
        <f>SUMIFS(SevkAdetleri!$D:$D,SevkAdetleri!$A:$A,A260,SevkAdetleri!$E:$E,"EKİM")</f>
        <v>0</v>
      </c>
      <c r="Q260" s="117">
        <f>SUMIFS(SevkAdetleri!$D:$D,SevkAdetleri!$A:$A,A260,SevkAdetleri!$E:$E,"KASIM")</f>
        <v>0</v>
      </c>
      <c r="R260" s="117">
        <f>SUMIFS(SevkAdetleri!$D:$D,SevkAdetleri!$A:$A,A260,SevkAdetleri!$E:$E,"ARALIK")</f>
        <v>0</v>
      </c>
    </row>
    <row r="261" spans="1:18">
      <c r="A261" s="75" t="str">
        <f>Tablo1769[[#This Row],[YM KODU]]</f>
        <v>YM-130-KAŞIK-M</v>
      </c>
      <c r="B261" s="118" t="str">
        <f>VLOOKUP(Tablo810[[#This Row],[ ÜRÜN KODU]],Tablo1769[#All],2,0)</f>
        <v>KAŞIK</v>
      </c>
      <c r="C261" s="117">
        <f>SUMIF(Tablo8[Sütun1],Tablo810[[#This Row],[ ÜRÜN KODU]],Tablo8[SEVK ADEDİ])-Tablo810[[#This Row],[GERİ İADE ÜRÜN]]</f>
        <v>0</v>
      </c>
      <c r="D261" s="117">
        <f>SUMIF(Tablo5[ÜRÜN KODU],Tablo810[[#This Row],[ ÜRÜN KODU]],Tablo5[TOPLAM BASKI ADEDİ])</f>
        <v>0</v>
      </c>
      <c r="E261" s="117"/>
      <c r="F261" s="117">
        <f>(D261-C261)+E261</f>
        <v>0</v>
      </c>
      <c r="G261" s="118">
        <f>SUMIFS(SevkAdetleri!$D:$D,SevkAdetleri!$A:$A,A261,SevkAdetleri!$E:$E,"OCAK")</f>
        <v>0</v>
      </c>
      <c r="H261" s="117">
        <f>SUMIFS(SevkAdetleri!$D:$D,SevkAdetleri!$A:$A,A261,SevkAdetleri!$E:$E,"ŞUBAT")</f>
        <v>0</v>
      </c>
      <c r="I261" s="117">
        <f>SUMIFS(SevkAdetleri!$D:$D,SevkAdetleri!$A:$A,A261,SevkAdetleri!$E:$E,"MART")</f>
        <v>0</v>
      </c>
      <c r="J261" s="117">
        <f>SUMIFS(SevkAdetleri!$D:$D,SevkAdetleri!$A:$A,A261,SevkAdetleri!$E:$E,"NİSAN")</f>
        <v>0</v>
      </c>
      <c r="K261" s="117">
        <f>SUMIFS(SevkAdetleri!$D:$D,SevkAdetleri!$A:$A,A261,SevkAdetleri!$E:$E,"MAYIS")</f>
        <v>0</v>
      </c>
      <c r="L261" s="117">
        <f>SUMIFS(SevkAdetleri!$D:$D,SevkAdetleri!$A:$A,A261,SevkAdetleri!$E:$E,"HAZIRAN")</f>
        <v>0</v>
      </c>
      <c r="M261" s="117">
        <f>SUMIFS(SevkAdetleri!$D:$D,SevkAdetleri!$A:$A,A261,SevkAdetleri!$E:$E,"TEMMUZ")</f>
        <v>0</v>
      </c>
      <c r="N261" s="117">
        <f>SUMIFS(SevkAdetleri!$D:$D,SevkAdetleri!$A:$A,A261,SevkAdetleri!$E:$E,"AĞUSTOS")</f>
        <v>0</v>
      </c>
      <c r="O261" s="117">
        <f>SUMIFS(SevkAdetleri!$D:$D,SevkAdetleri!$A:$A,A261,SevkAdetleri!$E:$E,"EYLÜL")</f>
        <v>0</v>
      </c>
      <c r="P261" s="117">
        <f>SUMIFS(SevkAdetleri!$D:$D,SevkAdetleri!$A:$A,A261,SevkAdetleri!$E:$E,"EKİM")</f>
        <v>0</v>
      </c>
      <c r="Q261" s="117">
        <f>SUMIFS(SevkAdetleri!$D:$D,SevkAdetleri!$A:$A,A261,SevkAdetleri!$E:$E,"KASIM")</f>
        <v>0</v>
      </c>
      <c r="R261" s="117">
        <f>SUMIFS(SevkAdetleri!$D:$D,SevkAdetleri!$A:$A,A261,SevkAdetleri!$E:$E,"ARALIK")</f>
        <v>0</v>
      </c>
    </row>
    <row r="262" spans="1:18">
      <c r="A262" s="75" t="str">
        <f>Tablo1769[[#This Row],[YM KODU]]</f>
        <v>YM-130-KAŞIK-P</v>
      </c>
      <c r="B262" s="118" t="str">
        <f>VLOOKUP(Tablo810[[#This Row],[ ÜRÜN KODU]],Tablo1769[#All],2,0)</f>
        <v>KAŞIK</v>
      </c>
      <c r="C262" s="117">
        <f>SUMIF(Tablo8[Sütun1],Tablo810[[#This Row],[ ÜRÜN KODU]],Tablo8[SEVK ADEDİ])-Tablo810[[#This Row],[GERİ İADE ÜRÜN]]</f>
        <v>0</v>
      </c>
      <c r="D262" s="117">
        <f>SUMIF(Tablo5[ÜRÜN KODU],Tablo810[[#This Row],[ ÜRÜN KODU]],Tablo5[TOPLAM BASKI ADEDİ])</f>
        <v>0</v>
      </c>
      <c r="E262" s="117"/>
      <c r="F262" s="117">
        <f>(D262-C262)+E262</f>
        <v>0</v>
      </c>
      <c r="G262" s="118">
        <f>SUMIFS(SevkAdetleri!$D:$D,SevkAdetleri!$A:$A,A262,SevkAdetleri!$E:$E,"OCAK")</f>
        <v>0</v>
      </c>
      <c r="H262" s="117">
        <f>SUMIFS(SevkAdetleri!$D:$D,SevkAdetleri!$A:$A,A262,SevkAdetleri!$E:$E,"ŞUBAT")</f>
        <v>0</v>
      </c>
      <c r="I262" s="117">
        <f>SUMIFS(SevkAdetleri!$D:$D,SevkAdetleri!$A:$A,A262,SevkAdetleri!$E:$E,"MART")</f>
        <v>0</v>
      </c>
      <c r="J262" s="117">
        <f>SUMIFS(SevkAdetleri!$D:$D,SevkAdetleri!$A:$A,A262,SevkAdetleri!$E:$E,"NİSAN")</f>
        <v>0</v>
      </c>
      <c r="K262" s="117">
        <f>SUMIFS(SevkAdetleri!$D:$D,SevkAdetleri!$A:$A,A262,SevkAdetleri!$E:$E,"MAYIS")</f>
        <v>0</v>
      </c>
      <c r="L262" s="117">
        <f>SUMIFS(SevkAdetleri!$D:$D,SevkAdetleri!$A:$A,A262,SevkAdetleri!$E:$E,"HAZIRAN")</f>
        <v>0</v>
      </c>
      <c r="M262" s="117">
        <f>SUMIFS(SevkAdetleri!$D:$D,SevkAdetleri!$A:$A,A262,SevkAdetleri!$E:$E,"TEMMUZ")</f>
        <v>0</v>
      </c>
      <c r="N262" s="117">
        <f>SUMIFS(SevkAdetleri!$D:$D,SevkAdetleri!$A:$A,A262,SevkAdetleri!$E:$E,"AĞUSTOS")</f>
        <v>0</v>
      </c>
      <c r="O262" s="117">
        <f>SUMIFS(SevkAdetleri!$D:$D,SevkAdetleri!$A:$A,A262,SevkAdetleri!$E:$E,"EYLÜL")</f>
        <v>0</v>
      </c>
      <c r="P262" s="117">
        <f>SUMIFS(SevkAdetleri!$D:$D,SevkAdetleri!$A:$A,A262,SevkAdetleri!$E:$E,"EKİM")</f>
        <v>0</v>
      </c>
      <c r="Q262" s="117">
        <f>SUMIFS(SevkAdetleri!$D:$D,SevkAdetleri!$A:$A,A262,SevkAdetleri!$E:$E,"KASIM")</f>
        <v>0</v>
      </c>
      <c r="R262" s="117">
        <f>SUMIFS(SevkAdetleri!$D:$D,SevkAdetleri!$A:$A,A262,SevkAdetleri!$E:$E,"ARALIK")</f>
        <v>0</v>
      </c>
    </row>
    <row r="263" spans="1:18">
      <c r="A263" s="75">
        <f>Tablo1769[[#This Row],[YM KODU]]</f>
        <v>0</v>
      </c>
      <c r="B263" s="118" t="e">
        <f>VLOOKUP(Tablo810[[#This Row],[ ÜRÜN KODU]],Tablo1769[#All],2,0)</f>
        <v>#N/A</v>
      </c>
      <c r="C263" s="117">
        <f>SUMIF(Tablo8[Sütun1],Tablo810[[#This Row],[ ÜRÜN KODU]],Tablo8[SEVK ADEDİ])-Tablo810[[#This Row],[GERİ İADE ÜRÜN]]</f>
        <v>0</v>
      </c>
      <c r="D263" s="117">
        <f>SUMIF(Tablo5[ÜRÜN KODU],Tablo810[[#This Row],[ ÜRÜN KODU]],Tablo5[TOPLAM BASKI ADEDİ])</f>
        <v>0</v>
      </c>
      <c r="E263" s="117"/>
      <c r="F263" s="117">
        <f>(D263-C263)+E263</f>
        <v>0</v>
      </c>
      <c r="G263" s="118">
        <f>SUMIFS(SevkAdetleri!$D:$D,SevkAdetleri!$A:$A,A263,SevkAdetleri!$E:$E,"OCAK")</f>
        <v>0</v>
      </c>
      <c r="H263" s="117">
        <f>SUMIFS(SevkAdetleri!$D:$D,SevkAdetleri!$A:$A,A263,SevkAdetleri!$E:$E,"ŞUBAT")</f>
        <v>0</v>
      </c>
      <c r="I263" s="117">
        <f>SUMIFS(SevkAdetleri!$D:$D,SevkAdetleri!$A:$A,A263,SevkAdetleri!$E:$E,"MART")</f>
        <v>0</v>
      </c>
      <c r="J263" s="117">
        <f>SUMIFS(SevkAdetleri!$D:$D,SevkAdetleri!$A:$A,A263,SevkAdetleri!$E:$E,"NİSAN")</f>
        <v>0</v>
      </c>
      <c r="K263" s="117">
        <f>SUMIFS(SevkAdetleri!$D:$D,SevkAdetleri!$A:$A,A263,SevkAdetleri!$E:$E,"MAYIS")</f>
        <v>0</v>
      </c>
      <c r="L263" s="117">
        <f>SUMIFS(SevkAdetleri!$D:$D,SevkAdetleri!$A:$A,A263,SevkAdetleri!$E:$E,"HAZIRAN")</f>
        <v>0</v>
      </c>
      <c r="M263" s="117">
        <f>SUMIFS(SevkAdetleri!$D:$D,SevkAdetleri!$A:$A,A263,SevkAdetleri!$E:$E,"TEMMUZ")</f>
        <v>0</v>
      </c>
      <c r="N263" s="117">
        <f>SUMIFS(SevkAdetleri!$D:$D,SevkAdetleri!$A:$A,A263,SevkAdetleri!$E:$E,"AĞUSTOS")</f>
        <v>0</v>
      </c>
      <c r="O263" s="117">
        <f>SUMIFS(SevkAdetleri!$D:$D,SevkAdetleri!$A:$A,A263,SevkAdetleri!$E:$E,"EYLÜL")</f>
        <v>0</v>
      </c>
      <c r="P263" s="117">
        <f>SUMIFS(SevkAdetleri!$D:$D,SevkAdetleri!$A:$A,A263,SevkAdetleri!$E:$E,"EKİM")</f>
        <v>0</v>
      </c>
      <c r="Q263" s="117">
        <f>SUMIFS(SevkAdetleri!$D:$D,SevkAdetleri!$A:$A,A263,SevkAdetleri!$E:$E,"KASIM")</f>
        <v>0</v>
      </c>
      <c r="R263" s="117">
        <f>SUMIFS(SevkAdetleri!$D:$D,SevkAdetleri!$A:$A,A263,SevkAdetleri!$E:$E,"ARALIK")</f>
        <v>0</v>
      </c>
    </row>
    <row r="264" spans="1:18">
      <c r="A264" s="75" t="str">
        <f>Tablo1769[[#This Row],[YM KODU]]</f>
        <v>YM-140-B</v>
      </c>
      <c r="B264" s="118" t="str">
        <f>VLOOKUP(Tablo810[[#This Row],[ ÜRÜN KODU]],Tablo1769[#All],2,0)</f>
        <v>125 ml BOMBELİ BİBERON KULP</v>
      </c>
      <c r="C264" s="117">
        <f>SUMIF(Tablo8[Sütun1],Tablo810[[#This Row],[ ÜRÜN KODU]],Tablo8[SEVK ADEDİ])-Tablo810[[#This Row],[GERİ İADE ÜRÜN]]</f>
        <v>0</v>
      </c>
      <c r="D264" s="117">
        <f>SUMIF(Tablo5[ÜRÜN KODU],Tablo810[[#This Row],[ ÜRÜN KODU]],Tablo5[TOPLAM BASKI ADEDİ])</f>
        <v>0</v>
      </c>
      <c r="E264" s="117"/>
      <c r="F264" s="117">
        <f>(D264-C264)+E264</f>
        <v>0</v>
      </c>
      <c r="G264" s="118">
        <f>SUMIFS(SevkAdetleri!$D:$D,SevkAdetleri!$A:$A,A264,SevkAdetleri!$E:$E,"OCAK")</f>
        <v>0</v>
      </c>
      <c r="H264" s="117">
        <f>SUMIFS(SevkAdetleri!$D:$D,SevkAdetleri!$A:$A,A264,SevkAdetleri!$E:$E,"ŞUBAT")</f>
        <v>0</v>
      </c>
      <c r="I264" s="117">
        <f>SUMIFS(SevkAdetleri!$D:$D,SevkAdetleri!$A:$A,A264,SevkAdetleri!$E:$E,"MART")</f>
        <v>0</v>
      </c>
      <c r="J264" s="117">
        <f>SUMIFS(SevkAdetleri!$D:$D,SevkAdetleri!$A:$A,A264,SevkAdetleri!$E:$E,"NİSAN")</f>
        <v>0</v>
      </c>
      <c r="K264" s="117">
        <f>SUMIFS(SevkAdetleri!$D:$D,SevkAdetleri!$A:$A,A264,SevkAdetleri!$E:$E,"MAYIS")</f>
        <v>0</v>
      </c>
      <c r="L264" s="117">
        <f>SUMIFS(SevkAdetleri!$D:$D,SevkAdetleri!$A:$A,A264,SevkAdetleri!$E:$E,"HAZIRAN")</f>
        <v>0</v>
      </c>
      <c r="M264" s="117">
        <f>SUMIFS(SevkAdetleri!$D:$D,SevkAdetleri!$A:$A,A264,SevkAdetleri!$E:$E,"TEMMUZ")</f>
        <v>0</v>
      </c>
      <c r="N264" s="117">
        <f>SUMIFS(SevkAdetleri!$D:$D,SevkAdetleri!$A:$A,A264,SevkAdetleri!$E:$E,"AĞUSTOS")</f>
        <v>0</v>
      </c>
      <c r="O264" s="117">
        <f>SUMIFS(SevkAdetleri!$D:$D,SevkAdetleri!$A:$A,A264,SevkAdetleri!$E:$E,"EYLÜL")</f>
        <v>0</v>
      </c>
      <c r="P264" s="117">
        <f>SUMIFS(SevkAdetleri!$D:$D,SevkAdetleri!$A:$A,A264,SevkAdetleri!$E:$E,"EKİM")</f>
        <v>0</v>
      </c>
      <c r="Q264" s="117">
        <f>SUMIFS(SevkAdetleri!$D:$D,SevkAdetleri!$A:$A,A264,SevkAdetleri!$E:$E,"KASIM")</f>
        <v>0</v>
      </c>
      <c r="R264" s="117">
        <f>SUMIFS(SevkAdetleri!$D:$D,SevkAdetleri!$A:$A,A264,SevkAdetleri!$E:$E,"ARALIK")</f>
        <v>0</v>
      </c>
    </row>
    <row r="265" spans="1:18">
      <c r="A265" s="75" t="str">
        <f>Tablo1769[[#This Row],[YM KODU]]</f>
        <v>YM-140-K</v>
      </c>
      <c r="B265" s="118" t="str">
        <f>VLOOKUP(Tablo810[[#This Row],[ ÜRÜN KODU]],Tablo1769[#All],2,0)</f>
        <v>125 ml BOMBELİ BİBERON KULP</v>
      </c>
      <c r="C265" s="117">
        <f>SUMIF(Tablo8[Sütun1],Tablo810[[#This Row],[ ÜRÜN KODU]],Tablo8[SEVK ADEDİ])-Tablo810[[#This Row],[GERİ İADE ÜRÜN]]</f>
        <v>0</v>
      </c>
      <c r="D265" s="117">
        <f>SUMIF(Tablo5[ÜRÜN KODU],Tablo810[[#This Row],[ ÜRÜN KODU]],Tablo5[TOPLAM BASKI ADEDİ])</f>
        <v>0</v>
      </c>
      <c r="E265" s="117"/>
      <c r="F265" s="117">
        <f>(D265-C265)+E265</f>
        <v>0</v>
      </c>
      <c r="G265" s="118">
        <f>SUMIFS(SevkAdetleri!$D:$D,SevkAdetleri!$A:$A,A265,SevkAdetleri!$E:$E,"OCAK")</f>
        <v>0</v>
      </c>
      <c r="H265" s="117">
        <f>SUMIFS(SevkAdetleri!$D:$D,SevkAdetleri!$A:$A,A265,SevkAdetleri!$E:$E,"ŞUBAT")</f>
        <v>0</v>
      </c>
      <c r="I265" s="117">
        <f>SUMIFS(SevkAdetleri!$D:$D,SevkAdetleri!$A:$A,A265,SevkAdetleri!$E:$E,"MART")</f>
        <v>0</v>
      </c>
      <c r="J265" s="117">
        <f>SUMIFS(SevkAdetleri!$D:$D,SevkAdetleri!$A:$A,A265,SevkAdetleri!$E:$E,"NİSAN")</f>
        <v>0</v>
      </c>
      <c r="K265" s="117">
        <f>SUMIFS(SevkAdetleri!$D:$D,SevkAdetleri!$A:$A,A265,SevkAdetleri!$E:$E,"MAYIS")</f>
        <v>0</v>
      </c>
      <c r="L265" s="117">
        <f>SUMIFS(SevkAdetleri!$D:$D,SevkAdetleri!$A:$A,A265,SevkAdetleri!$E:$E,"HAZIRAN")</f>
        <v>0</v>
      </c>
      <c r="M265" s="117">
        <f>SUMIFS(SevkAdetleri!$D:$D,SevkAdetleri!$A:$A,A265,SevkAdetleri!$E:$E,"TEMMUZ")</f>
        <v>0</v>
      </c>
      <c r="N265" s="117">
        <f>SUMIFS(SevkAdetleri!$D:$D,SevkAdetleri!$A:$A,A265,SevkAdetleri!$E:$E,"AĞUSTOS")</f>
        <v>0</v>
      </c>
      <c r="O265" s="117">
        <f>SUMIFS(SevkAdetleri!$D:$D,SevkAdetleri!$A:$A,A265,SevkAdetleri!$E:$E,"EYLÜL")</f>
        <v>0</v>
      </c>
      <c r="P265" s="117">
        <f>SUMIFS(SevkAdetleri!$D:$D,SevkAdetleri!$A:$A,A265,SevkAdetleri!$E:$E,"EKİM")</f>
        <v>0</v>
      </c>
      <c r="Q265" s="117">
        <f>SUMIFS(SevkAdetleri!$D:$D,SevkAdetleri!$A:$A,A265,SevkAdetleri!$E:$E,"KASIM")</f>
        <v>0</v>
      </c>
      <c r="R265" s="117">
        <f>SUMIFS(SevkAdetleri!$D:$D,SevkAdetleri!$A:$A,A265,SevkAdetleri!$E:$E,"ARALIK")</f>
        <v>0</v>
      </c>
    </row>
    <row r="266" spans="1:18">
      <c r="A266" s="75" t="str">
        <f>Tablo1769[[#This Row],[YM KODU]]</f>
        <v>YM-140-M</v>
      </c>
      <c r="B266" s="118" t="str">
        <f>VLOOKUP(Tablo810[[#This Row],[ ÜRÜN KODU]],Tablo1769[#All],2,0)</f>
        <v>125 ml BOMBELİ BİBERON KULP</v>
      </c>
      <c r="C266" s="117">
        <f>SUMIF(Tablo8[Sütun1],Tablo810[[#This Row],[ ÜRÜN KODU]],Tablo8[SEVK ADEDİ])-Tablo810[[#This Row],[GERİ İADE ÜRÜN]]</f>
        <v>0</v>
      </c>
      <c r="D266" s="117">
        <f>SUMIF(Tablo5[ÜRÜN KODU],Tablo810[[#This Row],[ ÜRÜN KODU]],Tablo5[TOPLAM BASKI ADEDİ])</f>
        <v>0</v>
      </c>
      <c r="E266" s="117"/>
      <c r="F266" s="117">
        <f>(D266-C266)+E266</f>
        <v>0</v>
      </c>
      <c r="G266" s="118">
        <f>SUMIFS(SevkAdetleri!$D:$D,SevkAdetleri!$A:$A,A266,SevkAdetleri!$E:$E,"OCAK")</f>
        <v>0</v>
      </c>
      <c r="H266" s="117">
        <f>SUMIFS(SevkAdetleri!$D:$D,SevkAdetleri!$A:$A,A266,SevkAdetleri!$E:$E,"ŞUBAT")</f>
        <v>0</v>
      </c>
      <c r="I266" s="117">
        <f>SUMIFS(SevkAdetleri!$D:$D,SevkAdetleri!$A:$A,A266,SevkAdetleri!$E:$E,"MART")</f>
        <v>0</v>
      </c>
      <c r="J266" s="117">
        <f>SUMIFS(SevkAdetleri!$D:$D,SevkAdetleri!$A:$A,A266,SevkAdetleri!$E:$E,"NİSAN")</f>
        <v>0</v>
      </c>
      <c r="K266" s="117">
        <f>SUMIFS(SevkAdetleri!$D:$D,SevkAdetleri!$A:$A,A266,SevkAdetleri!$E:$E,"MAYIS")</f>
        <v>0</v>
      </c>
      <c r="L266" s="117">
        <f>SUMIFS(SevkAdetleri!$D:$D,SevkAdetleri!$A:$A,A266,SevkAdetleri!$E:$E,"HAZIRAN")</f>
        <v>0</v>
      </c>
      <c r="M266" s="117">
        <f>SUMIFS(SevkAdetleri!$D:$D,SevkAdetleri!$A:$A,A266,SevkAdetleri!$E:$E,"TEMMUZ")</f>
        <v>0</v>
      </c>
      <c r="N266" s="117">
        <f>SUMIFS(SevkAdetleri!$D:$D,SevkAdetleri!$A:$A,A266,SevkAdetleri!$E:$E,"AĞUSTOS")</f>
        <v>0</v>
      </c>
      <c r="O266" s="117">
        <f>SUMIFS(SevkAdetleri!$D:$D,SevkAdetleri!$A:$A,A266,SevkAdetleri!$E:$E,"EYLÜL")</f>
        <v>0</v>
      </c>
      <c r="P266" s="117">
        <f>SUMIFS(SevkAdetleri!$D:$D,SevkAdetleri!$A:$A,A266,SevkAdetleri!$E:$E,"EKİM")</f>
        <v>0</v>
      </c>
      <c r="Q266" s="117">
        <f>SUMIFS(SevkAdetleri!$D:$D,SevkAdetleri!$A:$A,A266,SevkAdetleri!$E:$E,"KASIM")</f>
        <v>0</v>
      </c>
      <c r="R266" s="117">
        <f>SUMIFS(SevkAdetleri!$D:$D,SevkAdetleri!$A:$A,A266,SevkAdetleri!$E:$E,"ARALIK")</f>
        <v>0</v>
      </c>
    </row>
    <row r="267" spans="1:18">
      <c r="A267" s="75" t="str">
        <f>Tablo1769[[#This Row],[YM KODU]]</f>
        <v>YM-140-P</v>
      </c>
      <c r="B267" s="118" t="str">
        <f>VLOOKUP(Tablo810[[#This Row],[ ÜRÜN KODU]],Tablo1769[#All],2,0)</f>
        <v>125 ml BOMBELİ BİBERON KULP</v>
      </c>
      <c r="C267" s="117">
        <f>SUMIF(Tablo8[Sütun1],Tablo810[[#This Row],[ ÜRÜN KODU]],Tablo8[SEVK ADEDİ])-Tablo810[[#This Row],[GERİ İADE ÜRÜN]]</f>
        <v>0</v>
      </c>
      <c r="D267" s="117">
        <f>SUMIF(Tablo5[ÜRÜN KODU],Tablo810[[#This Row],[ ÜRÜN KODU]],Tablo5[TOPLAM BASKI ADEDİ])</f>
        <v>0</v>
      </c>
      <c r="E267" s="117"/>
      <c r="F267" s="117">
        <f>(D267-C267)+E267</f>
        <v>0</v>
      </c>
      <c r="G267" s="117">
        <f>SUMIFS(SevkAdetleri!$D:$D,SevkAdetleri!$A:$A,A267,SevkAdetleri!$E:$E,"OCAK")</f>
        <v>0</v>
      </c>
      <c r="H267" s="117">
        <f>SUMIFS(SevkAdetleri!$D:$D,SevkAdetleri!$A:$A,A267,SevkAdetleri!$E:$E,"ŞUBAT")</f>
        <v>0</v>
      </c>
      <c r="I267" s="117">
        <f>SUMIFS(SevkAdetleri!$D:$D,SevkAdetleri!$A:$A,A267,SevkAdetleri!$E:$E,"MART")</f>
        <v>0</v>
      </c>
      <c r="J267" s="117">
        <f>SUMIFS(SevkAdetleri!$D:$D,SevkAdetleri!$A:$A,A267,SevkAdetleri!$E:$E,"NİSAN")</f>
        <v>0</v>
      </c>
      <c r="K267" s="117">
        <f>SUMIFS(SevkAdetleri!$D:$D,SevkAdetleri!$A:$A,A267,SevkAdetleri!$E:$E,"MAYIS")</f>
        <v>0</v>
      </c>
      <c r="L267" s="117">
        <f>SUMIFS(SevkAdetleri!$D:$D,SevkAdetleri!$A:$A,A267,SevkAdetleri!$E:$E,"HAZIRAN")</f>
        <v>0</v>
      </c>
      <c r="M267" s="117">
        <f>SUMIFS(SevkAdetleri!$D:$D,SevkAdetleri!$A:$A,A267,SevkAdetleri!$E:$E,"TEMMUZ")</f>
        <v>0</v>
      </c>
      <c r="N267" s="117">
        <f>SUMIFS(SevkAdetleri!$D:$D,SevkAdetleri!$A:$A,A267,SevkAdetleri!$E:$E,"AĞUSTOS")</f>
        <v>0</v>
      </c>
      <c r="O267" s="117">
        <f>SUMIFS(SevkAdetleri!$D:$D,SevkAdetleri!$A:$A,A267,SevkAdetleri!$E:$E,"EYLÜL")</f>
        <v>0</v>
      </c>
      <c r="P267" s="117">
        <f>SUMIFS(SevkAdetleri!$D:$D,SevkAdetleri!$A:$A,A267,SevkAdetleri!$E:$E,"EKİM")</f>
        <v>0</v>
      </c>
      <c r="Q267" s="117">
        <f>SUMIFS(SevkAdetleri!$D:$D,SevkAdetleri!$A:$A,A267,SevkAdetleri!$E:$E,"KASIM")</f>
        <v>0</v>
      </c>
      <c r="R267" s="117">
        <f>SUMIFS(SevkAdetleri!$D:$D,SevkAdetleri!$A:$A,A267,SevkAdetleri!$E:$E,"ARALIK")</f>
        <v>0</v>
      </c>
    </row>
    <row r="268" spans="1:18">
      <c r="A268" s="75" t="str">
        <f>Tablo1769[[#This Row],[YM KODU]]</f>
        <v>YM-140-L</v>
      </c>
      <c r="B268" s="118" t="str">
        <f>VLOOKUP(Tablo810[[#This Row],[ ÜRÜN KODU]],Tablo1769[#All],2,0)</f>
        <v>125 ml BOMBELİ BİBERON KULP</v>
      </c>
      <c r="C268" s="117">
        <f>SUMIF(Tablo8[Sütun1],Tablo810[[#This Row],[ ÜRÜN KODU]],Tablo8[SEVK ADEDİ])-Tablo810[[#This Row],[GERİ İADE ÜRÜN]]</f>
        <v>0</v>
      </c>
      <c r="D268" s="117">
        <f>SUMIF(Tablo5[ÜRÜN KODU],Tablo810[[#This Row],[ ÜRÜN KODU]],Tablo5[TOPLAM BASKI ADEDİ])</f>
        <v>0</v>
      </c>
      <c r="E268" s="117"/>
      <c r="F268" s="117">
        <f>(D268-C268)+E268</f>
        <v>0</v>
      </c>
      <c r="G268" s="118">
        <f>SUMIFS(SevkAdetleri!$D:$D,SevkAdetleri!$A:$A,A268,SevkAdetleri!$E:$E,"OCAK")</f>
        <v>0</v>
      </c>
      <c r="H268" s="117">
        <f>SUMIFS(SevkAdetleri!$D:$D,SevkAdetleri!$A:$A,A268,SevkAdetleri!$E:$E,"ŞUBAT")</f>
        <v>0</v>
      </c>
      <c r="I268" s="117">
        <f>SUMIFS(SevkAdetleri!$D:$D,SevkAdetleri!$A:$A,A268,SevkAdetleri!$E:$E,"MART")</f>
        <v>0</v>
      </c>
      <c r="J268" s="117">
        <f>SUMIFS(SevkAdetleri!$D:$D,SevkAdetleri!$A:$A,A268,SevkAdetleri!$E:$E,"NİSAN")</f>
        <v>0</v>
      </c>
      <c r="K268" s="117">
        <f>SUMIFS(SevkAdetleri!$D:$D,SevkAdetleri!$A:$A,A268,SevkAdetleri!$E:$E,"MAYIS")</f>
        <v>0</v>
      </c>
      <c r="L268" s="117">
        <f>SUMIFS(SevkAdetleri!$D:$D,SevkAdetleri!$A:$A,A268,SevkAdetleri!$E:$E,"HAZIRAN")</f>
        <v>0</v>
      </c>
      <c r="M268" s="117">
        <f>SUMIFS(SevkAdetleri!$D:$D,SevkAdetleri!$A:$A,A268,SevkAdetleri!$E:$E,"TEMMUZ")</f>
        <v>0</v>
      </c>
      <c r="N268" s="117">
        <f>SUMIFS(SevkAdetleri!$D:$D,SevkAdetleri!$A:$A,A268,SevkAdetleri!$E:$E,"AĞUSTOS")</f>
        <v>0</v>
      </c>
      <c r="O268" s="117">
        <f>SUMIFS(SevkAdetleri!$D:$D,SevkAdetleri!$A:$A,A268,SevkAdetleri!$E:$E,"EYLÜL")</f>
        <v>0</v>
      </c>
      <c r="P268" s="117">
        <f>SUMIFS(SevkAdetleri!$D:$D,SevkAdetleri!$A:$A,A268,SevkAdetleri!$E:$E,"EKİM")</f>
        <v>0</v>
      </c>
      <c r="Q268" s="117">
        <f>SUMIFS(SevkAdetleri!$D:$D,SevkAdetleri!$A:$A,A268,SevkAdetleri!$E:$E,"KASIM")</f>
        <v>0</v>
      </c>
      <c r="R268" s="117">
        <f>SUMIFS(SevkAdetleri!$D:$D,SevkAdetleri!$A:$A,A268,SevkAdetleri!$E:$E,"ARALIK")</f>
        <v>0</v>
      </c>
    </row>
    <row r="269" spans="1:18">
      <c r="A269" s="75" t="str">
        <f>Tablo1769[[#This Row],[YM KODU]]</f>
        <v>YM-140-S</v>
      </c>
      <c r="B269" s="118" t="str">
        <f>VLOOKUP(Tablo810[[#This Row],[ ÜRÜN KODU]],Tablo1769[#All],2,0)</f>
        <v>125 ml BOMBELİ BİBERON KULP</v>
      </c>
      <c r="C269" s="117">
        <f>SUMIF(Tablo8[Sütun1],Tablo810[[#This Row],[ ÜRÜN KODU]],Tablo8[SEVK ADEDİ])-Tablo810[[#This Row],[GERİ İADE ÜRÜN]]</f>
        <v>0</v>
      </c>
      <c r="D269" s="117">
        <f>SUMIF(Tablo5[ÜRÜN KODU],Tablo810[[#This Row],[ ÜRÜN KODU]],Tablo5[TOPLAM BASKI ADEDİ])</f>
        <v>0</v>
      </c>
      <c r="E269" s="117"/>
      <c r="F269" s="117">
        <f>(D269-C269)+E269</f>
        <v>0</v>
      </c>
      <c r="G269" s="118">
        <f>SUMIFS(SevkAdetleri!$D:$D,SevkAdetleri!$A:$A,A269,SevkAdetleri!$E:$E,"OCAK")</f>
        <v>0</v>
      </c>
      <c r="H269" s="117">
        <f>SUMIFS(SevkAdetleri!$D:$D,SevkAdetleri!$A:$A,A269,SevkAdetleri!$E:$E,"ŞUBAT")</f>
        <v>0</v>
      </c>
      <c r="I269" s="117">
        <f>SUMIFS(SevkAdetleri!$D:$D,SevkAdetleri!$A:$A,A269,SevkAdetleri!$E:$E,"MART")</f>
        <v>0</v>
      </c>
      <c r="J269" s="117">
        <f>SUMIFS(SevkAdetleri!$D:$D,SevkAdetleri!$A:$A,A269,SevkAdetleri!$E:$E,"NİSAN")</f>
        <v>0</v>
      </c>
      <c r="K269" s="117">
        <f>SUMIFS(SevkAdetleri!$D:$D,SevkAdetleri!$A:$A,A269,SevkAdetleri!$E:$E,"MAYIS")</f>
        <v>0</v>
      </c>
      <c r="L269" s="117">
        <f>SUMIFS(SevkAdetleri!$D:$D,SevkAdetleri!$A:$A,A269,SevkAdetleri!$E:$E,"HAZIRAN")</f>
        <v>0</v>
      </c>
      <c r="M269" s="117">
        <f>SUMIFS(SevkAdetleri!$D:$D,SevkAdetleri!$A:$A,A269,SevkAdetleri!$E:$E,"TEMMUZ")</f>
        <v>0</v>
      </c>
      <c r="N269" s="117">
        <f>SUMIFS(SevkAdetleri!$D:$D,SevkAdetleri!$A:$A,A269,SevkAdetleri!$E:$E,"AĞUSTOS")</f>
        <v>0</v>
      </c>
      <c r="O269" s="117">
        <f>SUMIFS(SevkAdetleri!$D:$D,SevkAdetleri!$A:$A,A269,SevkAdetleri!$E:$E,"EYLÜL")</f>
        <v>0</v>
      </c>
      <c r="P269" s="117">
        <f>SUMIFS(SevkAdetleri!$D:$D,SevkAdetleri!$A:$A,A269,SevkAdetleri!$E:$E,"EKİM")</f>
        <v>0</v>
      </c>
      <c r="Q269" s="117">
        <f>SUMIFS(SevkAdetleri!$D:$D,SevkAdetleri!$A:$A,A269,SevkAdetleri!$E:$E,"KASIM")</f>
        <v>0</v>
      </c>
      <c r="R269" s="117">
        <f>SUMIFS(SevkAdetleri!$D:$D,SevkAdetleri!$A:$A,A269,SevkAdetleri!$E:$E,"ARALIK")</f>
        <v>0</v>
      </c>
    </row>
    <row r="270" spans="1:18">
      <c r="A270" s="75">
        <f>Tablo1769[[#This Row],[YM KODU]]</f>
        <v>0</v>
      </c>
      <c r="B270" s="118" t="e">
        <f>VLOOKUP(Tablo810[[#This Row],[ ÜRÜN KODU]],Tablo1769[#All],2,0)</f>
        <v>#N/A</v>
      </c>
      <c r="C270" s="117">
        <f>SUMIF(Tablo8[Sütun1],Tablo810[[#This Row],[ ÜRÜN KODU]],Tablo8[SEVK ADEDİ])-Tablo810[[#This Row],[GERİ İADE ÜRÜN]]</f>
        <v>0</v>
      </c>
      <c r="D270" s="117">
        <f>SUMIF(Tablo5[ÜRÜN KODU],Tablo810[[#This Row],[ ÜRÜN KODU]],Tablo5[TOPLAM BASKI ADEDİ])</f>
        <v>0</v>
      </c>
      <c r="E270" s="117"/>
      <c r="F270" s="117">
        <f>(D270-C270)+E270</f>
        <v>0</v>
      </c>
      <c r="G270" s="118">
        <f>SUMIFS(SevkAdetleri!$D:$D,SevkAdetleri!$A:$A,A270,SevkAdetleri!$E:$E,"OCAK")</f>
        <v>0</v>
      </c>
      <c r="H270" s="117">
        <f>SUMIFS(SevkAdetleri!$D:$D,SevkAdetleri!$A:$A,A270,SevkAdetleri!$E:$E,"ŞUBAT")</f>
        <v>0</v>
      </c>
      <c r="I270" s="117">
        <f>SUMIFS(SevkAdetleri!$D:$D,SevkAdetleri!$A:$A,A270,SevkAdetleri!$E:$E,"MART")</f>
        <v>0</v>
      </c>
      <c r="J270" s="117">
        <f>SUMIFS(SevkAdetleri!$D:$D,SevkAdetleri!$A:$A,A270,SevkAdetleri!$E:$E,"NİSAN")</f>
        <v>0</v>
      </c>
      <c r="K270" s="117">
        <f>SUMIFS(SevkAdetleri!$D:$D,SevkAdetleri!$A:$A,A270,SevkAdetleri!$E:$E,"MAYIS")</f>
        <v>0</v>
      </c>
      <c r="L270" s="117">
        <f>SUMIFS(SevkAdetleri!$D:$D,SevkAdetleri!$A:$A,A270,SevkAdetleri!$E:$E,"HAZIRAN")</f>
        <v>0</v>
      </c>
      <c r="M270" s="117">
        <f>SUMIFS(SevkAdetleri!$D:$D,SevkAdetleri!$A:$A,A270,SevkAdetleri!$E:$E,"TEMMUZ")</f>
        <v>0</v>
      </c>
      <c r="N270" s="117">
        <f>SUMIFS(SevkAdetleri!$D:$D,SevkAdetleri!$A:$A,A270,SevkAdetleri!$E:$E,"AĞUSTOS")</f>
        <v>0</v>
      </c>
      <c r="O270" s="117">
        <f>SUMIFS(SevkAdetleri!$D:$D,SevkAdetleri!$A:$A,A270,SevkAdetleri!$E:$E,"EYLÜL")</f>
        <v>0</v>
      </c>
      <c r="P270" s="117">
        <f>SUMIFS(SevkAdetleri!$D:$D,SevkAdetleri!$A:$A,A270,SevkAdetleri!$E:$E,"EKİM")</f>
        <v>0</v>
      </c>
      <c r="Q270" s="117">
        <f>SUMIFS(SevkAdetleri!$D:$D,SevkAdetleri!$A:$A,A270,SevkAdetleri!$E:$E,"KASIM")</f>
        <v>0</v>
      </c>
      <c r="R270" s="117">
        <f>SUMIFS(SevkAdetleri!$D:$D,SevkAdetleri!$A:$A,A270,SevkAdetleri!$E:$E,"ARALIK")</f>
        <v>0</v>
      </c>
    </row>
    <row r="271" spans="1:18">
      <c r="A271" s="75" t="str">
        <f>Tablo1769[[#This Row],[YM KODU]]</f>
        <v>YM-141-B</v>
      </c>
      <c r="B271" s="118" t="str">
        <f>VLOOKUP(Tablo810[[#This Row],[ ÜRÜN KODU]],Tablo1769[#All],2,0)</f>
        <v>250 ml BOMBELİ BİBERON KULP</v>
      </c>
      <c r="C271" s="117">
        <f>SUMIF(Tablo8[Sütun1],Tablo810[[#This Row],[ ÜRÜN KODU]],Tablo8[SEVK ADEDİ])-Tablo810[[#This Row],[GERİ İADE ÜRÜN]]</f>
        <v>0</v>
      </c>
      <c r="D271" s="117">
        <f>SUMIF(Tablo5[ÜRÜN KODU],Tablo810[[#This Row],[ ÜRÜN KODU]],Tablo5[TOPLAM BASKI ADEDİ])</f>
        <v>0</v>
      </c>
      <c r="E271" s="117"/>
      <c r="F271" s="117">
        <f>(D271-C271)+E271</f>
        <v>0</v>
      </c>
      <c r="G271" s="118">
        <f>SUMIFS(SevkAdetleri!$D:$D,SevkAdetleri!$A:$A,A271,SevkAdetleri!$E:$E,"OCAK")</f>
        <v>0</v>
      </c>
      <c r="H271" s="117">
        <f>SUMIFS(SevkAdetleri!$D:$D,SevkAdetleri!$A:$A,A271,SevkAdetleri!$E:$E,"ŞUBAT")</f>
        <v>0</v>
      </c>
      <c r="I271" s="117">
        <f>SUMIFS(SevkAdetleri!$D:$D,SevkAdetleri!$A:$A,A271,SevkAdetleri!$E:$E,"MART")</f>
        <v>0</v>
      </c>
      <c r="J271" s="117">
        <f>SUMIFS(SevkAdetleri!$D:$D,SevkAdetleri!$A:$A,A271,SevkAdetleri!$E:$E,"NİSAN")</f>
        <v>0</v>
      </c>
      <c r="K271" s="117">
        <f>SUMIFS(SevkAdetleri!$D:$D,SevkAdetleri!$A:$A,A271,SevkAdetleri!$E:$E,"MAYIS")</f>
        <v>0</v>
      </c>
      <c r="L271" s="117">
        <f>SUMIFS(SevkAdetleri!$D:$D,SevkAdetleri!$A:$A,A271,SevkAdetleri!$E:$E,"HAZIRAN")</f>
        <v>0</v>
      </c>
      <c r="M271" s="117">
        <f>SUMIFS(SevkAdetleri!$D:$D,SevkAdetleri!$A:$A,A271,SevkAdetleri!$E:$E,"TEMMUZ")</f>
        <v>0</v>
      </c>
      <c r="N271" s="117">
        <f>SUMIFS(SevkAdetleri!$D:$D,SevkAdetleri!$A:$A,A271,SevkAdetleri!$E:$E,"AĞUSTOS")</f>
        <v>0</v>
      </c>
      <c r="O271" s="117">
        <f>SUMIFS(SevkAdetleri!$D:$D,SevkAdetleri!$A:$A,A271,SevkAdetleri!$E:$E,"EYLÜL")</f>
        <v>0</v>
      </c>
      <c r="P271" s="117">
        <f>SUMIFS(SevkAdetleri!$D:$D,SevkAdetleri!$A:$A,A271,SevkAdetleri!$E:$E,"EKİM")</f>
        <v>0</v>
      </c>
      <c r="Q271" s="117">
        <f>SUMIFS(SevkAdetleri!$D:$D,SevkAdetleri!$A:$A,A271,SevkAdetleri!$E:$E,"KASIM")</f>
        <v>0</v>
      </c>
      <c r="R271" s="117">
        <f>SUMIFS(SevkAdetleri!$D:$D,SevkAdetleri!$A:$A,A271,SevkAdetleri!$E:$E,"ARALIK")</f>
        <v>0</v>
      </c>
    </row>
    <row r="272" spans="1:18">
      <c r="A272" s="75" t="str">
        <f>Tablo1769[[#This Row],[YM KODU]]</f>
        <v>YM-141-K</v>
      </c>
      <c r="B272" s="118" t="str">
        <f>VLOOKUP(Tablo810[[#This Row],[ ÜRÜN KODU]],Tablo1769[#All],2,0)</f>
        <v>250 ml BOMBELİ BİBERON KULP</v>
      </c>
      <c r="C272" s="117">
        <f>SUMIF(Tablo8[Sütun1],Tablo810[[#This Row],[ ÜRÜN KODU]],Tablo8[SEVK ADEDİ])-Tablo810[[#This Row],[GERİ İADE ÜRÜN]]</f>
        <v>0</v>
      </c>
      <c r="D272" s="117">
        <f>SUMIF(Tablo5[ÜRÜN KODU],Tablo810[[#This Row],[ ÜRÜN KODU]],Tablo5[TOPLAM BASKI ADEDİ])</f>
        <v>0</v>
      </c>
      <c r="E272" s="117"/>
      <c r="F272" s="117">
        <f>(D272-C272)+E272</f>
        <v>0</v>
      </c>
      <c r="G272" s="118">
        <f>SUMIFS(SevkAdetleri!$D:$D,SevkAdetleri!$A:$A,A272,SevkAdetleri!$E:$E,"OCAK")</f>
        <v>0</v>
      </c>
      <c r="H272" s="117">
        <f>SUMIFS(SevkAdetleri!$D:$D,SevkAdetleri!$A:$A,A272,SevkAdetleri!$E:$E,"ŞUBAT")</f>
        <v>0</v>
      </c>
      <c r="I272" s="117">
        <f>SUMIFS(SevkAdetleri!$D:$D,SevkAdetleri!$A:$A,A272,SevkAdetleri!$E:$E,"MART")</f>
        <v>0</v>
      </c>
      <c r="J272" s="117">
        <f>SUMIFS(SevkAdetleri!$D:$D,SevkAdetleri!$A:$A,A272,SevkAdetleri!$E:$E,"NİSAN")</f>
        <v>0</v>
      </c>
      <c r="K272" s="117">
        <f>SUMIFS(SevkAdetleri!$D:$D,SevkAdetleri!$A:$A,A272,SevkAdetleri!$E:$E,"MAYIS")</f>
        <v>0</v>
      </c>
      <c r="L272" s="117">
        <f>SUMIFS(SevkAdetleri!$D:$D,SevkAdetleri!$A:$A,A272,SevkAdetleri!$E:$E,"HAZIRAN")</f>
        <v>0</v>
      </c>
      <c r="M272" s="117">
        <f>SUMIFS(SevkAdetleri!$D:$D,SevkAdetleri!$A:$A,A272,SevkAdetleri!$E:$E,"TEMMUZ")</f>
        <v>0</v>
      </c>
      <c r="N272" s="117">
        <f>SUMIFS(SevkAdetleri!$D:$D,SevkAdetleri!$A:$A,A272,SevkAdetleri!$E:$E,"AĞUSTOS")</f>
        <v>0</v>
      </c>
      <c r="O272" s="117">
        <f>SUMIFS(SevkAdetleri!$D:$D,SevkAdetleri!$A:$A,A272,SevkAdetleri!$E:$E,"EYLÜL")</f>
        <v>0</v>
      </c>
      <c r="P272" s="117">
        <f>SUMIFS(SevkAdetleri!$D:$D,SevkAdetleri!$A:$A,A272,SevkAdetleri!$E:$E,"EKİM")</f>
        <v>0</v>
      </c>
      <c r="Q272" s="117">
        <f>SUMIFS(SevkAdetleri!$D:$D,SevkAdetleri!$A:$A,A272,SevkAdetleri!$E:$E,"KASIM")</f>
        <v>0</v>
      </c>
      <c r="R272" s="117">
        <f>SUMIFS(SevkAdetleri!$D:$D,SevkAdetleri!$A:$A,A272,SevkAdetleri!$E:$E,"ARALIK")</f>
        <v>0</v>
      </c>
    </row>
    <row r="273" spans="1:18">
      <c r="A273" s="75" t="str">
        <f>Tablo1769[[#This Row],[YM KODU]]</f>
        <v>YM-141-M</v>
      </c>
      <c r="B273" s="118" t="str">
        <f>VLOOKUP(Tablo810[[#This Row],[ ÜRÜN KODU]],Tablo1769[#All],2,0)</f>
        <v>250 ml BOMBELİ BİBERON KULP</v>
      </c>
      <c r="C273" s="117">
        <f>SUMIF(Tablo8[Sütun1],Tablo810[[#This Row],[ ÜRÜN KODU]],Tablo8[SEVK ADEDİ])-Tablo810[[#This Row],[GERİ İADE ÜRÜN]]</f>
        <v>0</v>
      </c>
      <c r="D273" s="117">
        <f>SUMIF(Tablo5[ÜRÜN KODU],Tablo810[[#This Row],[ ÜRÜN KODU]],Tablo5[TOPLAM BASKI ADEDİ])</f>
        <v>0</v>
      </c>
      <c r="E273" s="117"/>
      <c r="F273" s="117">
        <f>(D273-C273)+E273</f>
        <v>0</v>
      </c>
      <c r="G273" s="118">
        <f>SUMIFS(SevkAdetleri!$D:$D,SevkAdetleri!$A:$A,A273,SevkAdetleri!$E:$E,"OCAK")</f>
        <v>0</v>
      </c>
      <c r="H273" s="117">
        <f>SUMIFS(SevkAdetleri!$D:$D,SevkAdetleri!$A:$A,A273,SevkAdetleri!$E:$E,"ŞUBAT")</f>
        <v>0</v>
      </c>
      <c r="I273" s="117">
        <f>SUMIFS(SevkAdetleri!$D:$D,SevkAdetleri!$A:$A,A273,SevkAdetleri!$E:$E,"MART")</f>
        <v>0</v>
      </c>
      <c r="J273" s="117">
        <f>SUMIFS(SevkAdetleri!$D:$D,SevkAdetleri!$A:$A,A273,SevkAdetleri!$E:$E,"NİSAN")</f>
        <v>0</v>
      </c>
      <c r="K273" s="117">
        <f>SUMIFS(SevkAdetleri!$D:$D,SevkAdetleri!$A:$A,A273,SevkAdetleri!$E:$E,"MAYIS")</f>
        <v>0</v>
      </c>
      <c r="L273" s="117">
        <f>SUMIFS(SevkAdetleri!$D:$D,SevkAdetleri!$A:$A,A273,SevkAdetleri!$E:$E,"HAZIRAN")</f>
        <v>0</v>
      </c>
      <c r="M273" s="117">
        <f>SUMIFS(SevkAdetleri!$D:$D,SevkAdetleri!$A:$A,A273,SevkAdetleri!$E:$E,"TEMMUZ")</f>
        <v>0</v>
      </c>
      <c r="N273" s="117">
        <f>SUMIFS(SevkAdetleri!$D:$D,SevkAdetleri!$A:$A,A273,SevkAdetleri!$E:$E,"AĞUSTOS")</f>
        <v>0</v>
      </c>
      <c r="O273" s="117">
        <f>SUMIFS(SevkAdetleri!$D:$D,SevkAdetleri!$A:$A,A273,SevkAdetleri!$E:$E,"EYLÜL")</f>
        <v>0</v>
      </c>
      <c r="P273" s="117">
        <f>SUMIFS(SevkAdetleri!$D:$D,SevkAdetleri!$A:$A,A273,SevkAdetleri!$E:$E,"EKİM")</f>
        <v>0</v>
      </c>
      <c r="Q273" s="117">
        <f>SUMIFS(SevkAdetleri!$D:$D,SevkAdetleri!$A:$A,A273,SevkAdetleri!$E:$E,"KASIM")</f>
        <v>0</v>
      </c>
      <c r="R273" s="117">
        <f>SUMIFS(SevkAdetleri!$D:$D,SevkAdetleri!$A:$A,A273,SevkAdetleri!$E:$E,"ARALIK")</f>
        <v>0</v>
      </c>
    </row>
    <row r="274" spans="1:18">
      <c r="A274" s="75" t="str">
        <f>Tablo1769[[#This Row],[YM KODU]]</f>
        <v>YM-141-P</v>
      </c>
      <c r="B274" s="118" t="str">
        <f>VLOOKUP(Tablo810[[#This Row],[ ÜRÜN KODU]],Tablo1769[#All],2,0)</f>
        <v>250 ml BOMBELİ BİBERON KULP</v>
      </c>
      <c r="C274" s="117">
        <f>SUMIF(Tablo8[Sütun1],Tablo810[[#This Row],[ ÜRÜN KODU]],Tablo8[SEVK ADEDİ])-Tablo810[[#This Row],[GERİ İADE ÜRÜN]]</f>
        <v>0</v>
      </c>
      <c r="D274" s="117">
        <f>SUMIF(Tablo5[ÜRÜN KODU],Tablo810[[#This Row],[ ÜRÜN KODU]],Tablo5[TOPLAM BASKI ADEDİ])</f>
        <v>0</v>
      </c>
      <c r="E274" s="117"/>
      <c r="F274" s="117">
        <f>(D274-C274)+E274</f>
        <v>0</v>
      </c>
      <c r="G274" s="118">
        <f>SUMIFS(SevkAdetleri!$D:$D,SevkAdetleri!$A:$A,A274,SevkAdetleri!$E:$E,"OCAK")</f>
        <v>0</v>
      </c>
      <c r="H274" s="117">
        <f>SUMIFS(SevkAdetleri!$D:$D,SevkAdetleri!$A:$A,A274,SevkAdetleri!$E:$E,"ŞUBAT")</f>
        <v>0</v>
      </c>
      <c r="I274" s="117">
        <f>SUMIFS(SevkAdetleri!$D:$D,SevkAdetleri!$A:$A,A274,SevkAdetleri!$E:$E,"MART")</f>
        <v>0</v>
      </c>
      <c r="J274" s="117">
        <f>SUMIFS(SevkAdetleri!$D:$D,SevkAdetleri!$A:$A,A274,SevkAdetleri!$E:$E,"NİSAN")</f>
        <v>0</v>
      </c>
      <c r="K274" s="117">
        <f>SUMIFS(SevkAdetleri!$D:$D,SevkAdetleri!$A:$A,A274,SevkAdetleri!$E:$E,"MAYIS")</f>
        <v>0</v>
      </c>
      <c r="L274" s="117">
        <f>SUMIFS(SevkAdetleri!$D:$D,SevkAdetleri!$A:$A,A274,SevkAdetleri!$E:$E,"HAZIRAN")</f>
        <v>0</v>
      </c>
      <c r="M274" s="117">
        <f>SUMIFS(SevkAdetleri!$D:$D,SevkAdetleri!$A:$A,A274,SevkAdetleri!$E:$E,"TEMMUZ")</f>
        <v>0</v>
      </c>
      <c r="N274" s="117">
        <f>SUMIFS(SevkAdetleri!$D:$D,SevkAdetleri!$A:$A,A274,SevkAdetleri!$E:$E,"AĞUSTOS")</f>
        <v>0</v>
      </c>
      <c r="O274" s="117">
        <f>SUMIFS(SevkAdetleri!$D:$D,SevkAdetleri!$A:$A,A274,SevkAdetleri!$E:$E,"EYLÜL")</f>
        <v>0</v>
      </c>
      <c r="P274" s="117">
        <f>SUMIFS(SevkAdetleri!$D:$D,SevkAdetleri!$A:$A,A274,SevkAdetleri!$E:$E,"EKİM")</f>
        <v>0</v>
      </c>
      <c r="Q274" s="117">
        <f>SUMIFS(SevkAdetleri!$D:$D,SevkAdetleri!$A:$A,A274,SevkAdetleri!$E:$E,"KASIM")</f>
        <v>0</v>
      </c>
      <c r="R274" s="117">
        <f>SUMIFS(SevkAdetleri!$D:$D,SevkAdetleri!$A:$A,A274,SevkAdetleri!$E:$E,"ARALIK")</f>
        <v>0</v>
      </c>
    </row>
    <row r="275" spans="1:18">
      <c r="A275" s="75" t="str">
        <f>Tablo1769[[#This Row],[YM KODU]]</f>
        <v>YM-141-L</v>
      </c>
      <c r="B275" s="118" t="str">
        <f>VLOOKUP(Tablo810[[#This Row],[ ÜRÜN KODU]],Tablo1769[#All],2,0)</f>
        <v>250 ml BOMBELİ BİBERON KULP</v>
      </c>
      <c r="C275" s="117">
        <f>SUMIF(Tablo8[Sütun1],Tablo810[[#This Row],[ ÜRÜN KODU]],Tablo8[SEVK ADEDİ])-Tablo810[[#This Row],[GERİ İADE ÜRÜN]]</f>
        <v>0</v>
      </c>
      <c r="D275" s="117">
        <f>SUMIF(Tablo5[ÜRÜN KODU],Tablo810[[#This Row],[ ÜRÜN KODU]],Tablo5[TOPLAM BASKI ADEDİ])</f>
        <v>0</v>
      </c>
      <c r="E275" s="117"/>
      <c r="F275" s="117">
        <f>(D275-C275)+E275</f>
        <v>0</v>
      </c>
      <c r="G275" s="118">
        <f>SUMIFS(SevkAdetleri!$D:$D,SevkAdetleri!$A:$A,A275,SevkAdetleri!$E:$E,"OCAK")</f>
        <v>0</v>
      </c>
      <c r="H275" s="117">
        <f>SUMIFS(SevkAdetleri!$D:$D,SevkAdetleri!$A:$A,A275,SevkAdetleri!$E:$E,"ŞUBAT")</f>
        <v>0</v>
      </c>
      <c r="I275" s="117">
        <f>SUMIFS(SevkAdetleri!$D:$D,SevkAdetleri!$A:$A,A275,SevkAdetleri!$E:$E,"MART")</f>
        <v>0</v>
      </c>
      <c r="J275" s="117">
        <f>SUMIFS(SevkAdetleri!$D:$D,SevkAdetleri!$A:$A,A275,SevkAdetleri!$E:$E,"NİSAN")</f>
        <v>0</v>
      </c>
      <c r="K275" s="117">
        <f>SUMIFS(SevkAdetleri!$D:$D,SevkAdetleri!$A:$A,A275,SevkAdetleri!$E:$E,"MAYIS")</f>
        <v>0</v>
      </c>
      <c r="L275" s="117">
        <f>SUMIFS(SevkAdetleri!$D:$D,SevkAdetleri!$A:$A,A275,SevkAdetleri!$E:$E,"HAZIRAN")</f>
        <v>0</v>
      </c>
      <c r="M275" s="117">
        <f>SUMIFS(SevkAdetleri!$D:$D,SevkAdetleri!$A:$A,A275,SevkAdetleri!$E:$E,"TEMMUZ")</f>
        <v>0</v>
      </c>
      <c r="N275" s="117">
        <f>SUMIFS(SevkAdetleri!$D:$D,SevkAdetleri!$A:$A,A275,SevkAdetleri!$E:$E,"AĞUSTOS")</f>
        <v>0</v>
      </c>
      <c r="O275" s="117">
        <f>SUMIFS(SevkAdetleri!$D:$D,SevkAdetleri!$A:$A,A275,SevkAdetleri!$E:$E,"EYLÜL")</f>
        <v>0</v>
      </c>
      <c r="P275" s="117">
        <f>SUMIFS(SevkAdetleri!$D:$D,SevkAdetleri!$A:$A,A275,SevkAdetleri!$E:$E,"EKİM")</f>
        <v>0</v>
      </c>
      <c r="Q275" s="117">
        <f>SUMIFS(SevkAdetleri!$D:$D,SevkAdetleri!$A:$A,A275,SevkAdetleri!$E:$E,"KASIM")</f>
        <v>0</v>
      </c>
      <c r="R275" s="117">
        <f>SUMIFS(SevkAdetleri!$D:$D,SevkAdetleri!$A:$A,A275,SevkAdetleri!$E:$E,"ARALIK")</f>
        <v>0</v>
      </c>
    </row>
    <row r="276" spans="1:18">
      <c r="A276" s="75" t="str">
        <f>Tablo1769[[#This Row],[YM KODU]]</f>
        <v>YM-141-S</v>
      </c>
      <c r="B276" s="118" t="str">
        <f>VLOOKUP(Tablo810[[#This Row],[ ÜRÜN KODU]],Tablo1769[#All],2,0)</f>
        <v>250 ml BOMBELİ BİBERON KULP</v>
      </c>
      <c r="C276" s="117">
        <f>SUMIF(Tablo8[Sütun1],Tablo810[[#This Row],[ ÜRÜN KODU]],Tablo8[SEVK ADEDİ])-Tablo810[[#This Row],[GERİ İADE ÜRÜN]]</f>
        <v>0</v>
      </c>
      <c r="D276" s="117">
        <f>SUMIF(Tablo5[ÜRÜN KODU],Tablo810[[#This Row],[ ÜRÜN KODU]],Tablo5[TOPLAM BASKI ADEDİ])</f>
        <v>0</v>
      </c>
      <c r="E276" s="119"/>
      <c r="F276" s="119">
        <f>(D276-C276)+E276</f>
        <v>0</v>
      </c>
      <c r="G276" s="120">
        <f>SUMIFS(SevkAdetleri!$D:$D,SevkAdetleri!$A:$A,A276,SevkAdetleri!$E:$E,"OCAK")</f>
        <v>0</v>
      </c>
      <c r="H276" s="119">
        <f>SUMIFS(SevkAdetleri!$D:$D,SevkAdetleri!$A:$A,A276,SevkAdetleri!$E:$E,"ŞUBAT")</f>
        <v>0</v>
      </c>
      <c r="I276" s="119">
        <f>SUMIFS(SevkAdetleri!$D:$D,SevkAdetleri!$A:$A,A276,SevkAdetleri!$E:$E,"MART")</f>
        <v>0</v>
      </c>
      <c r="J276" s="117">
        <f>SUMIFS(SevkAdetleri!$D:$D,SevkAdetleri!$A:$A,A276,SevkAdetleri!$E:$E,"NİSAN")</f>
        <v>0</v>
      </c>
      <c r="K276" s="117">
        <f>SUMIFS(SevkAdetleri!$D:$D,SevkAdetleri!$A:$A,A276,SevkAdetleri!$E:$E,"MAYIS")</f>
        <v>0</v>
      </c>
      <c r="L276" s="117">
        <f>SUMIFS(SevkAdetleri!$D:$D,SevkAdetleri!$A:$A,A276,SevkAdetleri!$E:$E,"HAZIRAN")</f>
        <v>0</v>
      </c>
      <c r="M276" s="117">
        <f>SUMIFS(SevkAdetleri!$D:$D,SevkAdetleri!$A:$A,A276,SevkAdetleri!$E:$E,"TEMMUZ")</f>
        <v>0</v>
      </c>
      <c r="N276" s="117">
        <f>SUMIFS(SevkAdetleri!$D:$D,SevkAdetleri!$A:$A,A276,SevkAdetleri!$E:$E,"AĞUSTOS")</f>
        <v>0</v>
      </c>
      <c r="O276" s="117">
        <f>SUMIFS(SevkAdetleri!$D:$D,SevkAdetleri!$A:$A,A276,SevkAdetleri!$E:$E,"EYLÜL")</f>
        <v>0</v>
      </c>
      <c r="P276" s="117">
        <f>SUMIFS(SevkAdetleri!$D:$D,SevkAdetleri!$A:$A,A276,SevkAdetleri!$E:$E,"EKİM")</f>
        <v>0</v>
      </c>
      <c r="Q276" s="117">
        <f>SUMIFS(SevkAdetleri!$D:$D,SevkAdetleri!$A:$A,A276,SevkAdetleri!$E:$E,"KASIM")</f>
        <v>0</v>
      </c>
      <c r="R276" s="117">
        <f>SUMIFS(SevkAdetleri!$D:$D,SevkAdetleri!$A:$A,A276,SevkAdetleri!$E:$E,"ARALIK")</f>
        <v>0</v>
      </c>
    </row>
    <row r="277" spans="1:18">
      <c r="A277" s="75">
        <f>Tablo1769[[#This Row],[YM KODU]]</f>
        <v>0</v>
      </c>
      <c r="B277" s="118" t="e">
        <f>VLOOKUP(Tablo810[[#This Row],[ ÜRÜN KODU]],Tablo1769[#All],2,0)</f>
        <v>#N/A</v>
      </c>
      <c r="C277" s="117">
        <f>SUMIF(Tablo8[Sütun1],Tablo810[[#This Row],[ ÜRÜN KODU]],Tablo8[SEVK ADEDİ])-Tablo810[[#This Row],[GERİ İADE ÜRÜN]]</f>
        <v>0</v>
      </c>
      <c r="D277" s="117">
        <f>SUMIF(Tablo5[ÜRÜN KODU],Tablo810[[#This Row],[ ÜRÜN KODU]],Tablo5[TOPLAM BASKI ADEDİ])</f>
        <v>0</v>
      </c>
      <c r="E277" s="119"/>
      <c r="F277" s="119">
        <f>(D277-C277)+E277</f>
        <v>0</v>
      </c>
      <c r="G277" s="120">
        <f>SUMIFS(SevkAdetleri!$D:$D,SevkAdetleri!$A:$A,A277,SevkAdetleri!$E:$E,"OCAK")</f>
        <v>0</v>
      </c>
      <c r="H277" s="119">
        <f>SUMIFS(SevkAdetleri!$D:$D,SevkAdetleri!$A:$A,A277,SevkAdetleri!$E:$E,"ŞUBAT")</f>
        <v>0</v>
      </c>
      <c r="I277" s="119">
        <f>SUMIFS(SevkAdetleri!$D:$D,SevkAdetleri!$A:$A,A277,SevkAdetleri!$E:$E,"MART")</f>
        <v>0</v>
      </c>
      <c r="J277" s="117">
        <f>SUMIFS(SevkAdetleri!$D:$D,SevkAdetleri!$A:$A,A277,SevkAdetleri!$E:$E,"NİSAN")</f>
        <v>0</v>
      </c>
      <c r="K277" s="117">
        <f>SUMIFS(SevkAdetleri!$D:$D,SevkAdetleri!$A:$A,A277,SevkAdetleri!$E:$E,"MAYIS")</f>
        <v>0</v>
      </c>
      <c r="L277" s="117">
        <f>SUMIFS(SevkAdetleri!$D:$D,SevkAdetleri!$A:$A,A277,SevkAdetleri!$E:$E,"HAZIRAN")</f>
        <v>0</v>
      </c>
      <c r="M277" s="117">
        <f>SUMIFS(SevkAdetleri!$D:$D,SevkAdetleri!$A:$A,A277,SevkAdetleri!$E:$E,"TEMMUZ")</f>
        <v>0</v>
      </c>
      <c r="N277" s="117">
        <f>SUMIFS(SevkAdetleri!$D:$D,SevkAdetleri!$A:$A,A277,SevkAdetleri!$E:$E,"AĞUSTOS")</f>
        <v>0</v>
      </c>
      <c r="O277" s="117">
        <f>SUMIFS(SevkAdetleri!$D:$D,SevkAdetleri!$A:$A,A277,SevkAdetleri!$E:$E,"EYLÜL")</f>
        <v>0</v>
      </c>
      <c r="P277" s="117">
        <f>SUMIFS(SevkAdetleri!$D:$D,SevkAdetleri!$A:$A,A277,SevkAdetleri!$E:$E,"EKİM")</f>
        <v>0</v>
      </c>
      <c r="Q277" s="117">
        <f>SUMIFS(SevkAdetleri!$D:$D,SevkAdetleri!$A:$A,A277,SevkAdetleri!$E:$E,"KASIM")</f>
        <v>0</v>
      </c>
      <c r="R277" s="117">
        <f>SUMIFS(SevkAdetleri!$D:$D,SevkAdetleri!$A:$A,A277,SevkAdetleri!$E:$E,"ARALIK")</f>
        <v>0</v>
      </c>
    </row>
    <row r="278" spans="1:18">
      <c r="A278" s="75" t="str">
        <f>Tablo1769[[#This Row],[YM KODU]]</f>
        <v>YM-142-B</v>
      </c>
      <c r="B278" s="118" t="str">
        <f>VLOOKUP(Tablo810[[#This Row],[ ÜRÜN KODU]],Tablo1769[#All],2,0)</f>
        <v>GENİŞ AĞIZ BİBERON KULP</v>
      </c>
      <c r="C278" s="117">
        <f>SUMIF(Tablo8[Sütun1],Tablo810[[#This Row],[ ÜRÜN KODU]],Tablo8[SEVK ADEDİ])-Tablo810[[#This Row],[GERİ İADE ÜRÜN]]</f>
        <v>0</v>
      </c>
      <c r="D278" s="117">
        <f>SUMIF(Tablo5[ÜRÜN KODU],Tablo810[[#This Row],[ ÜRÜN KODU]],Tablo5[TOPLAM BASKI ADEDİ])</f>
        <v>0</v>
      </c>
      <c r="E278" s="119"/>
      <c r="F278" s="119">
        <f>(D278-C278)+E278</f>
        <v>0</v>
      </c>
      <c r="G278" s="120">
        <f>SUMIFS(SevkAdetleri!$D:$D,SevkAdetleri!$A:$A,A278,SevkAdetleri!$E:$E,"OCAK")</f>
        <v>0</v>
      </c>
      <c r="H278" s="119">
        <f>SUMIFS(SevkAdetleri!$D:$D,SevkAdetleri!$A:$A,A278,SevkAdetleri!$E:$E,"ŞUBAT")</f>
        <v>0</v>
      </c>
      <c r="I278" s="119">
        <f>SUMIFS(SevkAdetleri!$D:$D,SevkAdetleri!$A:$A,A278,SevkAdetleri!$E:$E,"MART")</f>
        <v>0</v>
      </c>
      <c r="J278" s="117">
        <f>SUMIFS(SevkAdetleri!$D:$D,SevkAdetleri!$A:$A,A278,SevkAdetleri!$E:$E,"NİSAN")</f>
        <v>0</v>
      </c>
      <c r="K278" s="117">
        <f>SUMIFS(SevkAdetleri!$D:$D,SevkAdetleri!$A:$A,A278,SevkAdetleri!$E:$E,"MAYIS")</f>
        <v>0</v>
      </c>
      <c r="L278" s="117">
        <f>SUMIFS(SevkAdetleri!$D:$D,SevkAdetleri!$A:$A,A278,SevkAdetleri!$E:$E,"HAZIRAN")</f>
        <v>0</v>
      </c>
      <c r="M278" s="117">
        <f>SUMIFS(SevkAdetleri!$D:$D,SevkAdetleri!$A:$A,A278,SevkAdetleri!$E:$E,"TEMMUZ")</f>
        <v>0</v>
      </c>
      <c r="N278" s="117">
        <f>SUMIFS(SevkAdetleri!$D:$D,SevkAdetleri!$A:$A,A278,SevkAdetleri!$E:$E,"AĞUSTOS")</f>
        <v>0</v>
      </c>
      <c r="O278" s="117">
        <f>SUMIFS(SevkAdetleri!$D:$D,SevkAdetleri!$A:$A,A278,SevkAdetleri!$E:$E,"EYLÜL")</f>
        <v>0</v>
      </c>
      <c r="P278" s="117">
        <f>SUMIFS(SevkAdetleri!$D:$D,SevkAdetleri!$A:$A,A278,SevkAdetleri!$E:$E,"EKİM")</f>
        <v>0</v>
      </c>
      <c r="Q278" s="117">
        <f>SUMIFS(SevkAdetleri!$D:$D,SevkAdetleri!$A:$A,A278,SevkAdetleri!$E:$E,"KASIM")</f>
        <v>0</v>
      </c>
      <c r="R278" s="117">
        <f>SUMIFS(SevkAdetleri!$D:$D,SevkAdetleri!$A:$A,A278,SevkAdetleri!$E:$E,"ARALIK")</f>
        <v>0</v>
      </c>
    </row>
    <row r="279" spans="1:18">
      <c r="A279" s="75" t="str">
        <f>Tablo1769[[#This Row],[YM KODU]]</f>
        <v>YM-142-K</v>
      </c>
      <c r="B279" s="118" t="str">
        <f>VLOOKUP(Tablo810[[#This Row],[ ÜRÜN KODU]],Tablo1769[#All],2,0)</f>
        <v>GENİŞ AĞIZ BİBERON KULP</v>
      </c>
      <c r="C279" s="117">
        <f>SUMIF(Tablo8[Sütun1],Tablo810[[#This Row],[ ÜRÜN KODU]],Tablo8[SEVK ADEDİ])-Tablo810[[#This Row],[GERİ İADE ÜRÜN]]</f>
        <v>0</v>
      </c>
      <c r="D279" s="117">
        <f>SUMIF(Tablo5[ÜRÜN KODU],Tablo810[[#This Row],[ ÜRÜN KODU]],Tablo5[TOPLAM BASKI ADEDİ])</f>
        <v>0</v>
      </c>
      <c r="E279" s="119"/>
      <c r="F279" s="119">
        <f>(D279-C279)+E279</f>
        <v>0</v>
      </c>
      <c r="G279" s="120">
        <f>SUMIFS(SevkAdetleri!$D:$D,SevkAdetleri!$A:$A,A279,SevkAdetleri!$E:$E,"OCAK")</f>
        <v>0</v>
      </c>
      <c r="H279" s="119">
        <f>SUMIFS(SevkAdetleri!$D:$D,SevkAdetleri!$A:$A,A279,SevkAdetleri!$E:$E,"ŞUBAT")</f>
        <v>0</v>
      </c>
      <c r="I279" s="119">
        <f>SUMIFS(SevkAdetleri!$D:$D,SevkAdetleri!$A:$A,A279,SevkAdetleri!$E:$E,"MART")</f>
        <v>0</v>
      </c>
      <c r="J279" s="117">
        <f>SUMIFS(SevkAdetleri!$D:$D,SevkAdetleri!$A:$A,A279,SevkAdetleri!$E:$E,"NİSAN")</f>
        <v>0</v>
      </c>
      <c r="K279" s="117">
        <f>SUMIFS(SevkAdetleri!$D:$D,SevkAdetleri!$A:$A,A279,SevkAdetleri!$E:$E,"MAYIS")</f>
        <v>0</v>
      </c>
      <c r="L279" s="117">
        <f>SUMIFS(SevkAdetleri!$D:$D,SevkAdetleri!$A:$A,A279,SevkAdetleri!$E:$E,"HAZIRAN")</f>
        <v>0</v>
      </c>
      <c r="M279" s="117">
        <f>SUMIFS(SevkAdetleri!$D:$D,SevkAdetleri!$A:$A,A279,SevkAdetleri!$E:$E,"TEMMUZ")</f>
        <v>0</v>
      </c>
      <c r="N279" s="117">
        <f>SUMIFS(SevkAdetleri!$D:$D,SevkAdetleri!$A:$A,A279,SevkAdetleri!$E:$E,"AĞUSTOS")</f>
        <v>0</v>
      </c>
      <c r="O279" s="117">
        <f>SUMIFS(SevkAdetleri!$D:$D,SevkAdetleri!$A:$A,A279,SevkAdetleri!$E:$E,"EYLÜL")</f>
        <v>0</v>
      </c>
      <c r="P279" s="117">
        <f>SUMIFS(SevkAdetleri!$D:$D,SevkAdetleri!$A:$A,A279,SevkAdetleri!$E:$E,"EKİM")</f>
        <v>0</v>
      </c>
      <c r="Q279" s="117">
        <f>SUMIFS(SevkAdetleri!$D:$D,SevkAdetleri!$A:$A,A279,SevkAdetleri!$E:$E,"KASIM")</f>
        <v>0</v>
      </c>
      <c r="R279" s="117">
        <f>SUMIFS(SevkAdetleri!$D:$D,SevkAdetleri!$A:$A,A279,SevkAdetleri!$E:$E,"ARALIK")</f>
        <v>0</v>
      </c>
    </row>
    <row r="280" spans="1:18">
      <c r="A280" s="75" t="str">
        <f>Tablo1769[[#This Row],[YM KODU]]</f>
        <v>YM-142-M</v>
      </c>
      <c r="B280" s="118" t="str">
        <f>VLOOKUP(Tablo810[[#This Row],[ ÜRÜN KODU]],Tablo1769[#All],2,0)</f>
        <v>GENİŞ AĞIZ BİBERON KULP</v>
      </c>
      <c r="C280" s="117">
        <f>SUMIF(Tablo8[Sütun1],Tablo810[[#This Row],[ ÜRÜN KODU]],Tablo8[SEVK ADEDİ])-Tablo810[[#This Row],[GERİ İADE ÜRÜN]]</f>
        <v>0</v>
      </c>
      <c r="D280" s="117">
        <f>SUMIF(Tablo5[ÜRÜN KODU],Tablo810[[#This Row],[ ÜRÜN KODU]],Tablo5[TOPLAM BASKI ADEDİ])</f>
        <v>0</v>
      </c>
      <c r="E280" s="119"/>
      <c r="F280" s="119">
        <f>(D280-C280)+E280</f>
        <v>0</v>
      </c>
      <c r="G280" s="120">
        <f>SUMIFS(SevkAdetleri!$D:$D,SevkAdetleri!$A:$A,A280,SevkAdetleri!$E:$E,"OCAK")</f>
        <v>0</v>
      </c>
      <c r="H280" s="119">
        <f>SUMIFS(SevkAdetleri!$D:$D,SevkAdetleri!$A:$A,A280,SevkAdetleri!$E:$E,"ŞUBAT")</f>
        <v>0</v>
      </c>
      <c r="I280" s="119">
        <f>SUMIFS(SevkAdetleri!$D:$D,SevkAdetleri!$A:$A,A280,SevkAdetleri!$E:$E,"MART")</f>
        <v>0</v>
      </c>
      <c r="J280" s="117">
        <f>SUMIFS(SevkAdetleri!$D:$D,SevkAdetleri!$A:$A,A280,SevkAdetleri!$E:$E,"NİSAN")</f>
        <v>0</v>
      </c>
      <c r="K280" s="117">
        <f>SUMIFS(SevkAdetleri!$D:$D,SevkAdetleri!$A:$A,A280,SevkAdetleri!$E:$E,"MAYIS")</f>
        <v>0</v>
      </c>
      <c r="L280" s="117">
        <f>SUMIFS(SevkAdetleri!$D:$D,SevkAdetleri!$A:$A,A280,SevkAdetleri!$E:$E,"HAZIRAN")</f>
        <v>0</v>
      </c>
      <c r="M280" s="117">
        <f>SUMIFS(SevkAdetleri!$D:$D,SevkAdetleri!$A:$A,A280,SevkAdetleri!$E:$E,"TEMMUZ")</f>
        <v>0</v>
      </c>
      <c r="N280" s="117">
        <f>SUMIFS(SevkAdetleri!$D:$D,SevkAdetleri!$A:$A,A280,SevkAdetleri!$E:$E,"AĞUSTOS")</f>
        <v>0</v>
      </c>
      <c r="O280" s="117">
        <f>SUMIFS(SevkAdetleri!$D:$D,SevkAdetleri!$A:$A,A280,SevkAdetleri!$E:$E,"EYLÜL")</f>
        <v>0</v>
      </c>
      <c r="P280" s="117">
        <f>SUMIFS(SevkAdetleri!$D:$D,SevkAdetleri!$A:$A,A280,SevkAdetleri!$E:$E,"EKİM")</f>
        <v>0</v>
      </c>
      <c r="Q280" s="117">
        <f>SUMIFS(SevkAdetleri!$D:$D,SevkAdetleri!$A:$A,A280,SevkAdetleri!$E:$E,"KASIM")</f>
        <v>0</v>
      </c>
      <c r="R280" s="117">
        <f>SUMIFS(SevkAdetleri!$D:$D,SevkAdetleri!$A:$A,A280,SevkAdetleri!$E:$E,"ARALIK")</f>
        <v>0</v>
      </c>
    </row>
    <row r="281" spans="1:18">
      <c r="A281" s="75" t="str">
        <f>Tablo1769[[#This Row],[YM KODU]]</f>
        <v>YM-142-P</v>
      </c>
      <c r="B281" s="118" t="str">
        <f>VLOOKUP(Tablo810[[#This Row],[ ÜRÜN KODU]],Tablo1769[#All],2,0)</f>
        <v>GENİŞ AĞIZ BİBERON KULP</v>
      </c>
      <c r="C281" s="117">
        <f>SUMIF(Tablo8[Sütun1],Tablo810[[#This Row],[ ÜRÜN KODU]],Tablo8[SEVK ADEDİ])-Tablo810[[#This Row],[GERİ İADE ÜRÜN]]</f>
        <v>0</v>
      </c>
      <c r="D281" s="117">
        <f>SUMIF(Tablo5[ÜRÜN KODU],Tablo810[[#This Row],[ ÜRÜN KODU]],Tablo5[TOPLAM BASKI ADEDİ])</f>
        <v>0</v>
      </c>
      <c r="E281" s="119"/>
      <c r="F281" s="119">
        <f>(D281-C281)+E281</f>
        <v>0</v>
      </c>
      <c r="G281" s="120">
        <f>SUMIFS(SevkAdetleri!$D:$D,SevkAdetleri!$A:$A,A281,SevkAdetleri!$E:$E,"OCAK")</f>
        <v>0</v>
      </c>
      <c r="H281" s="119">
        <f>SUMIFS(SevkAdetleri!$D:$D,SevkAdetleri!$A:$A,A281,SevkAdetleri!$E:$E,"ŞUBAT")</f>
        <v>0</v>
      </c>
      <c r="I281" s="119">
        <f>SUMIFS(SevkAdetleri!$D:$D,SevkAdetleri!$A:$A,A281,SevkAdetleri!$E:$E,"MART")</f>
        <v>0</v>
      </c>
      <c r="J281" s="117">
        <f>SUMIFS(SevkAdetleri!$D:$D,SevkAdetleri!$A:$A,A281,SevkAdetleri!$E:$E,"NİSAN")</f>
        <v>0</v>
      </c>
      <c r="K281" s="117">
        <f>SUMIFS(SevkAdetleri!$D:$D,SevkAdetleri!$A:$A,A281,SevkAdetleri!$E:$E,"MAYIS")</f>
        <v>0</v>
      </c>
      <c r="L281" s="117">
        <f>SUMIFS(SevkAdetleri!$D:$D,SevkAdetleri!$A:$A,A281,SevkAdetleri!$E:$E,"HAZIRAN")</f>
        <v>0</v>
      </c>
      <c r="M281" s="117">
        <f>SUMIFS(SevkAdetleri!$D:$D,SevkAdetleri!$A:$A,A281,SevkAdetleri!$E:$E,"TEMMUZ")</f>
        <v>0</v>
      </c>
      <c r="N281" s="117">
        <f>SUMIFS(SevkAdetleri!$D:$D,SevkAdetleri!$A:$A,A281,SevkAdetleri!$E:$E,"AĞUSTOS")</f>
        <v>0</v>
      </c>
      <c r="O281" s="117">
        <f>SUMIFS(SevkAdetleri!$D:$D,SevkAdetleri!$A:$A,A281,SevkAdetleri!$E:$E,"EYLÜL")</f>
        <v>0</v>
      </c>
      <c r="P281" s="117">
        <f>SUMIFS(SevkAdetleri!$D:$D,SevkAdetleri!$A:$A,A281,SevkAdetleri!$E:$E,"EKİM")</f>
        <v>0</v>
      </c>
      <c r="Q281" s="117">
        <f>SUMIFS(SevkAdetleri!$D:$D,SevkAdetleri!$A:$A,A281,SevkAdetleri!$E:$E,"KASIM")</f>
        <v>0</v>
      </c>
      <c r="R281" s="117">
        <f>SUMIFS(SevkAdetleri!$D:$D,SevkAdetleri!$A:$A,A281,SevkAdetleri!$E:$E,"ARALIK")</f>
        <v>0</v>
      </c>
    </row>
    <row r="282" spans="1:18">
      <c r="A282" s="75" t="str">
        <f>Tablo1769[[#This Row],[YM KODU]]</f>
        <v>YM-142-L</v>
      </c>
      <c r="B282" s="118" t="str">
        <f>VLOOKUP(Tablo810[[#This Row],[ ÜRÜN KODU]],Tablo1769[#All],2,0)</f>
        <v>GENİŞ AĞIZ BİBERON KULP</v>
      </c>
      <c r="C282" s="117">
        <f>SUMIF(Tablo8[Sütun1],Tablo810[[#This Row],[ ÜRÜN KODU]],Tablo8[SEVK ADEDİ])-Tablo810[[#This Row],[GERİ İADE ÜRÜN]]</f>
        <v>0</v>
      </c>
      <c r="D282" s="117">
        <f>SUMIF(Tablo5[ÜRÜN KODU],Tablo810[[#This Row],[ ÜRÜN KODU]],Tablo5[TOPLAM BASKI ADEDİ])</f>
        <v>0</v>
      </c>
      <c r="E282" s="121"/>
      <c r="F282" s="119">
        <f>(D282-C282)+E282</f>
        <v>0</v>
      </c>
      <c r="G282" s="120">
        <f>SUMIFS(SevkAdetleri!$D:$D,SevkAdetleri!$A:$A,A282,SevkAdetleri!$E:$E,"OCAK")</f>
        <v>0</v>
      </c>
      <c r="H282" s="119">
        <f>SUMIFS(SevkAdetleri!$D:$D,SevkAdetleri!$A:$A,A282,SevkAdetleri!$E:$E,"ŞUBAT")</f>
        <v>0</v>
      </c>
      <c r="I282" s="119">
        <f>SUMIFS(SevkAdetleri!$D:$D,SevkAdetleri!$A:$A,A282,SevkAdetleri!$E:$E,"MART")</f>
        <v>0</v>
      </c>
      <c r="J282" s="117">
        <f>SUMIFS(SevkAdetleri!$D:$D,SevkAdetleri!$A:$A,A282,SevkAdetleri!$E:$E,"NİSAN")</f>
        <v>0</v>
      </c>
      <c r="K282" s="117">
        <f>SUMIFS(SevkAdetleri!$D:$D,SevkAdetleri!$A:$A,A282,SevkAdetleri!$E:$E,"MAYIS")</f>
        <v>0</v>
      </c>
      <c r="L282" s="117">
        <f>SUMIFS(SevkAdetleri!$D:$D,SevkAdetleri!$A:$A,A282,SevkAdetleri!$E:$E,"HAZIRAN")</f>
        <v>0</v>
      </c>
      <c r="M282" s="117">
        <f>SUMIFS(SevkAdetleri!$D:$D,SevkAdetleri!$A:$A,A282,SevkAdetleri!$E:$E,"TEMMUZ")</f>
        <v>0</v>
      </c>
      <c r="N282" s="117">
        <f>SUMIFS(SevkAdetleri!$D:$D,SevkAdetleri!$A:$A,A282,SevkAdetleri!$E:$E,"AĞUSTOS")</f>
        <v>0</v>
      </c>
      <c r="O282" s="117">
        <f>SUMIFS(SevkAdetleri!$D:$D,SevkAdetleri!$A:$A,A282,SevkAdetleri!$E:$E,"EYLÜL")</f>
        <v>0</v>
      </c>
      <c r="P282" s="117">
        <f>SUMIFS(SevkAdetleri!$D:$D,SevkAdetleri!$A:$A,A282,SevkAdetleri!$E:$E,"EKİM")</f>
        <v>0</v>
      </c>
      <c r="Q282" s="117">
        <f>SUMIFS(SevkAdetleri!$D:$D,SevkAdetleri!$A:$A,A282,SevkAdetleri!$E:$E,"KASIM")</f>
        <v>0</v>
      </c>
      <c r="R282" s="117">
        <f>SUMIFS(SevkAdetleri!$D:$D,SevkAdetleri!$A:$A,A282,SevkAdetleri!$E:$E,"ARALIK")</f>
        <v>0</v>
      </c>
    </row>
    <row r="283" spans="1:18">
      <c r="A283" s="75" t="str">
        <f>Tablo1769[[#This Row],[YM KODU]]</f>
        <v>YM-142-S</v>
      </c>
      <c r="B283" s="118" t="str">
        <f>VLOOKUP(Tablo810[[#This Row],[ ÜRÜN KODU]],Tablo1769[#All],2,0)</f>
        <v>GENİŞ AĞIZ BİBERON KULP</v>
      </c>
      <c r="C283" s="117">
        <f>SUMIF(Tablo8[Sütun1],Tablo810[[#This Row],[ ÜRÜN KODU]],Tablo8[SEVK ADEDİ])-Tablo810[[#This Row],[GERİ İADE ÜRÜN]]</f>
        <v>0</v>
      </c>
      <c r="D283" s="117">
        <f>SUMIF(Tablo5[ÜRÜN KODU],Tablo810[[#This Row],[ ÜRÜN KODU]],Tablo5[TOPLAM BASKI ADEDİ])</f>
        <v>0</v>
      </c>
      <c r="E283" s="121"/>
      <c r="F283" s="119">
        <f>(D283-C283)+E283</f>
        <v>0</v>
      </c>
      <c r="G283" s="120">
        <f>SUMIFS(SevkAdetleri!$D:$D,SevkAdetleri!$A:$A,A283,SevkAdetleri!$E:$E,"OCAK")</f>
        <v>0</v>
      </c>
      <c r="H283" s="119">
        <f>SUMIFS(SevkAdetleri!$D:$D,SevkAdetleri!$A:$A,A283,SevkAdetleri!$E:$E,"ŞUBAT")</f>
        <v>0</v>
      </c>
      <c r="I283" s="119">
        <f>SUMIFS(SevkAdetleri!$D:$D,SevkAdetleri!$A:$A,A283,SevkAdetleri!$E:$E,"MART")</f>
        <v>0</v>
      </c>
      <c r="J283" s="117">
        <f>SUMIFS(SevkAdetleri!$D:$D,SevkAdetleri!$A:$A,A283,SevkAdetleri!$E:$E,"NİSAN")</f>
        <v>0</v>
      </c>
      <c r="K283" s="117">
        <f>SUMIFS(SevkAdetleri!$D:$D,SevkAdetleri!$A:$A,A283,SevkAdetleri!$E:$E,"MAYIS")</f>
        <v>0</v>
      </c>
      <c r="L283" s="117">
        <f>SUMIFS(SevkAdetleri!$D:$D,SevkAdetleri!$A:$A,A283,SevkAdetleri!$E:$E,"HAZIRAN")</f>
        <v>0</v>
      </c>
      <c r="M283" s="117">
        <f>SUMIFS(SevkAdetleri!$D:$D,SevkAdetleri!$A:$A,A283,SevkAdetleri!$E:$E,"TEMMUZ")</f>
        <v>0</v>
      </c>
      <c r="N283" s="117">
        <f>SUMIFS(SevkAdetleri!$D:$D,SevkAdetleri!$A:$A,A283,SevkAdetleri!$E:$E,"AĞUSTOS")</f>
        <v>0</v>
      </c>
      <c r="O283" s="117">
        <f>SUMIFS(SevkAdetleri!$D:$D,SevkAdetleri!$A:$A,A283,SevkAdetleri!$E:$E,"EYLÜL")</f>
        <v>0</v>
      </c>
      <c r="P283" s="117">
        <f>SUMIFS(SevkAdetleri!$D:$D,SevkAdetleri!$A:$A,A283,SevkAdetleri!$E:$E,"EKİM")</f>
        <v>0</v>
      </c>
      <c r="Q283" s="117">
        <f>SUMIFS(SevkAdetleri!$D:$D,SevkAdetleri!$A:$A,A283,SevkAdetleri!$E:$E,"KASIM")</f>
        <v>0</v>
      </c>
      <c r="R283" s="117">
        <f>SUMIFS(SevkAdetleri!$D:$D,SevkAdetleri!$A:$A,A283,SevkAdetleri!$E:$E,"ARALIK")</f>
        <v>0</v>
      </c>
    </row>
    <row r="284" spans="1:18">
      <c r="A284" s="75" t="str">
        <f>Tablo1769[[#This Row],[YM KODU]]</f>
        <v>YM142MAX</v>
      </c>
      <c r="B284" s="118" t="str">
        <f>VLOOKUP(Tablo810[[#This Row],[ ÜRÜN KODU]],Tablo1769[#All],2,0)</f>
        <v>GENİŞ AĞIZ BİBERON KULP</v>
      </c>
      <c r="C284" s="117">
        <f>SUMIF(Tablo8[Sütun1],Tablo810[[#This Row],[ ÜRÜN KODU]],Tablo8[SEVK ADEDİ])-Tablo810[[#This Row],[GERİ İADE ÜRÜN]]</f>
        <v>0</v>
      </c>
      <c r="D284" s="117">
        <f>SUMIF(Tablo5[ÜRÜN KODU],Tablo810[[#This Row],[ ÜRÜN KODU]],Tablo5[TOPLAM BASKI ADEDİ])</f>
        <v>0</v>
      </c>
      <c r="E284" s="121"/>
      <c r="F284" s="119">
        <f>(D284-C284)+E284</f>
        <v>0</v>
      </c>
      <c r="G284" s="120">
        <f>SUMIFS(SevkAdetleri!$D:$D,SevkAdetleri!$A:$A,A284,SevkAdetleri!$E:$E,"OCAK")</f>
        <v>0</v>
      </c>
      <c r="H284" s="119">
        <f>SUMIFS(SevkAdetleri!$D:$D,SevkAdetleri!$A:$A,A284,SevkAdetleri!$E:$E,"ŞUBAT")</f>
        <v>0</v>
      </c>
      <c r="I284" s="119">
        <f>SUMIFS(SevkAdetleri!$D:$D,SevkAdetleri!$A:$A,A284,SevkAdetleri!$E:$E,"MART")</f>
        <v>0</v>
      </c>
      <c r="J284" s="117">
        <f>SUMIFS(SevkAdetleri!$D:$D,SevkAdetleri!$A:$A,A284,SevkAdetleri!$E:$E,"NİSAN")</f>
        <v>0</v>
      </c>
      <c r="K284" s="117">
        <f>SUMIFS(SevkAdetleri!$D:$D,SevkAdetleri!$A:$A,A284,SevkAdetleri!$E:$E,"MAYIS")</f>
        <v>0</v>
      </c>
      <c r="L284" s="117">
        <f>SUMIFS(SevkAdetleri!$D:$D,SevkAdetleri!$A:$A,A284,SevkAdetleri!$E:$E,"HAZIRAN")</f>
        <v>0</v>
      </c>
      <c r="M284" s="117">
        <f>SUMIFS(SevkAdetleri!$D:$D,SevkAdetleri!$A:$A,A284,SevkAdetleri!$E:$E,"TEMMUZ")</f>
        <v>0</v>
      </c>
      <c r="N284" s="117">
        <f>SUMIFS(SevkAdetleri!$D:$D,SevkAdetleri!$A:$A,A284,SevkAdetleri!$E:$E,"AĞUSTOS")</f>
        <v>0</v>
      </c>
      <c r="O284" s="117">
        <f>SUMIFS(SevkAdetleri!$D:$D,SevkAdetleri!$A:$A,A284,SevkAdetleri!$E:$E,"EYLÜL")</f>
        <v>0</v>
      </c>
      <c r="P284" s="117">
        <f>SUMIFS(SevkAdetleri!$D:$D,SevkAdetleri!$A:$A,A284,SevkAdetleri!$E:$E,"EKİM")</f>
        <v>0</v>
      </c>
      <c r="Q284" s="117">
        <f>SUMIFS(SevkAdetleri!$D:$D,SevkAdetleri!$A:$A,A284,SevkAdetleri!$E:$E,"KASIM")</f>
        <v>0</v>
      </c>
      <c r="R284" s="117">
        <f>SUMIFS(SevkAdetleri!$D:$D,SevkAdetleri!$A:$A,A284,SevkAdetleri!$E:$E,"ARALIK")</f>
        <v>0</v>
      </c>
    </row>
    <row r="285" spans="1:18">
      <c r="A285" s="75">
        <f>Tablo1769[[#This Row],[YM KODU]]</f>
        <v>0</v>
      </c>
      <c r="B285" s="118" t="e">
        <f>VLOOKUP(Tablo810[[#This Row],[ ÜRÜN KODU]],Tablo1769[#All],2,0)</f>
        <v>#N/A</v>
      </c>
      <c r="C285" s="117">
        <f>SUMIF(Tablo8[Sütun1],Tablo810[[#This Row],[ ÜRÜN KODU]],Tablo8[SEVK ADEDİ])-Tablo810[[#This Row],[GERİ İADE ÜRÜN]]</f>
        <v>0</v>
      </c>
      <c r="D285" s="117">
        <f>SUMIF(Tablo5[ÜRÜN KODU],Tablo810[[#This Row],[ ÜRÜN KODU]],Tablo5[TOPLAM BASKI ADEDİ])</f>
        <v>0</v>
      </c>
      <c r="E285" s="121"/>
      <c r="F285" s="119">
        <f>(D285-C285)+E285</f>
        <v>0</v>
      </c>
      <c r="G285" s="120">
        <f>SUMIFS(SevkAdetleri!$D:$D,SevkAdetleri!$A:$A,A285,SevkAdetleri!$E:$E,"OCAK")</f>
        <v>0</v>
      </c>
      <c r="H285" s="119">
        <f>SUMIFS(SevkAdetleri!$D:$D,SevkAdetleri!$A:$A,A285,SevkAdetleri!$E:$E,"ŞUBAT")</f>
        <v>0</v>
      </c>
      <c r="I285" s="119">
        <f>SUMIFS(SevkAdetleri!$D:$D,SevkAdetleri!$A:$A,A285,SevkAdetleri!$E:$E,"MART")</f>
        <v>0</v>
      </c>
      <c r="J285" s="117">
        <f>SUMIFS(SevkAdetleri!$D:$D,SevkAdetleri!$A:$A,A285,SevkAdetleri!$E:$E,"NİSAN")</f>
        <v>0</v>
      </c>
      <c r="K285" s="117">
        <f>SUMIFS(SevkAdetleri!$D:$D,SevkAdetleri!$A:$A,A285,SevkAdetleri!$E:$E,"MAYIS")</f>
        <v>0</v>
      </c>
      <c r="L285" s="117">
        <f>SUMIFS(SevkAdetleri!$D:$D,SevkAdetleri!$A:$A,A285,SevkAdetleri!$E:$E,"HAZIRAN")</f>
        <v>0</v>
      </c>
      <c r="M285" s="117">
        <f>SUMIFS(SevkAdetleri!$D:$D,SevkAdetleri!$A:$A,A285,SevkAdetleri!$E:$E,"TEMMUZ")</f>
        <v>0</v>
      </c>
      <c r="N285" s="117">
        <f>SUMIFS(SevkAdetleri!$D:$D,SevkAdetleri!$A:$A,A285,SevkAdetleri!$E:$E,"AĞUSTOS")</f>
        <v>0</v>
      </c>
      <c r="O285" s="117">
        <f>SUMIFS(SevkAdetleri!$D:$D,SevkAdetleri!$A:$A,A285,SevkAdetleri!$E:$E,"EYLÜL")</f>
        <v>0</v>
      </c>
      <c r="P285" s="117">
        <f>SUMIFS(SevkAdetleri!$D:$D,SevkAdetleri!$A:$A,A285,SevkAdetleri!$E:$E,"EKİM")</f>
        <v>0</v>
      </c>
      <c r="Q285" s="117">
        <f>SUMIFS(SevkAdetleri!$D:$D,SevkAdetleri!$A:$A,A285,SevkAdetleri!$E:$E,"KASIM")</f>
        <v>0</v>
      </c>
      <c r="R285" s="117">
        <f>SUMIFS(SevkAdetleri!$D:$D,SevkAdetleri!$A:$A,A285,SevkAdetleri!$E:$E,"ARALIK")</f>
        <v>0</v>
      </c>
    </row>
    <row r="286" spans="1:18">
      <c r="A286" s="75" t="str">
        <f>Tablo1769[[#This Row],[YM KODU]]</f>
        <v>YM-143-K</v>
      </c>
      <c r="B286" s="118" t="str">
        <f>VLOOKUP(Tablo810[[#This Row],[ ÜRÜN KODU]],Tablo1769[#All],2,0)</f>
        <v>KOMPLE SİLİKON BİBERON HALKA</v>
      </c>
      <c r="C286" s="117">
        <f>SUMIF(Tablo8[Sütun1],Tablo810[[#This Row],[ ÜRÜN KODU]],Tablo8[SEVK ADEDİ])-Tablo810[[#This Row],[GERİ İADE ÜRÜN]]</f>
        <v>0</v>
      </c>
      <c r="D286" s="117">
        <f>SUMIF(Tablo5[ÜRÜN KODU],Tablo810[[#This Row],[ ÜRÜN KODU]],Tablo5[TOPLAM BASKI ADEDİ])</f>
        <v>0</v>
      </c>
      <c r="E286" s="119"/>
      <c r="F286" s="119">
        <f>(D286-C286)+E286</f>
        <v>0</v>
      </c>
      <c r="G286" s="120">
        <f>SUMIFS(SevkAdetleri!$D:$D,SevkAdetleri!$A:$A,A286,SevkAdetleri!$E:$E,"OCAK")</f>
        <v>0</v>
      </c>
      <c r="H286" s="119">
        <f>SUMIFS(SevkAdetleri!$D:$D,SevkAdetleri!$A:$A,A286,SevkAdetleri!$E:$E,"ŞUBAT")</f>
        <v>0</v>
      </c>
      <c r="I286" s="119">
        <f>SUMIFS(SevkAdetleri!$D:$D,SevkAdetleri!$A:$A,A286,SevkAdetleri!$E:$E,"MART")</f>
        <v>0</v>
      </c>
      <c r="J286" s="117">
        <f>SUMIFS(SevkAdetleri!$D:$D,SevkAdetleri!$A:$A,A286,SevkAdetleri!$E:$E,"NİSAN")</f>
        <v>0</v>
      </c>
      <c r="K286" s="117">
        <f>SUMIFS(SevkAdetleri!$D:$D,SevkAdetleri!$A:$A,A286,SevkAdetleri!$E:$E,"MAYIS")</f>
        <v>0</v>
      </c>
      <c r="L286" s="117">
        <f>SUMIFS(SevkAdetleri!$D:$D,SevkAdetleri!$A:$A,A286,SevkAdetleri!$E:$E,"HAZIRAN")</f>
        <v>0</v>
      </c>
      <c r="M286" s="117">
        <f>SUMIFS(SevkAdetleri!$D:$D,SevkAdetleri!$A:$A,A286,SevkAdetleri!$E:$E,"TEMMUZ")</f>
        <v>0</v>
      </c>
      <c r="N286" s="117">
        <f>SUMIFS(SevkAdetleri!$D:$D,SevkAdetleri!$A:$A,A286,SevkAdetleri!$E:$E,"AĞUSTOS")</f>
        <v>0</v>
      </c>
      <c r="O286" s="117">
        <f>SUMIFS(SevkAdetleri!$D:$D,SevkAdetleri!$A:$A,A286,SevkAdetleri!$E:$E,"EYLÜL")</f>
        <v>0</v>
      </c>
      <c r="P286" s="117">
        <f>SUMIFS(SevkAdetleri!$D:$D,SevkAdetleri!$A:$A,A286,SevkAdetleri!$E:$E,"EKİM")</f>
        <v>0</v>
      </c>
      <c r="Q286" s="117">
        <f>SUMIFS(SevkAdetleri!$D:$D,SevkAdetleri!$A:$A,A286,SevkAdetleri!$E:$E,"KASIM")</f>
        <v>0</v>
      </c>
      <c r="R286" s="117">
        <f>SUMIFS(SevkAdetleri!$D:$D,SevkAdetleri!$A:$A,A286,SevkAdetleri!$E:$E,"ARALIK")</f>
        <v>0</v>
      </c>
    </row>
    <row r="287" spans="1:18">
      <c r="A287" s="75" t="str">
        <f>Tablo1769[[#This Row],[YM KODU]]</f>
        <v>YM-143-M</v>
      </c>
      <c r="B287" s="118" t="str">
        <f>VLOOKUP(Tablo810[[#This Row],[ ÜRÜN KODU]],Tablo1769[#All],2,0)</f>
        <v>KOMPLE SİLİKON BİBERON HALKA</v>
      </c>
      <c r="C287" s="117">
        <f>SUMIF(Tablo8[Sütun1],Tablo810[[#This Row],[ ÜRÜN KODU]],Tablo8[SEVK ADEDİ])-Tablo810[[#This Row],[GERİ İADE ÜRÜN]]</f>
        <v>0</v>
      </c>
      <c r="D287" s="117">
        <f>SUMIF(Tablo5[ÜRÜN KODU],Tablo810[[#This Row],[ ÜRÜN KODU]],Tablo5[TOPLAM BASKI ADEDİ])</f>
        <v>0</v>
      </c>
      <c r="E287" s="117"/>
      <c r="F287" s="117">
        <f>(D287-C287)+E287</f>
        <v>0</v>
      </c>
      <c r="G287" s="118">
        <f>SUMIFS(SevkAdetleri!$D:$D,SevkAdetleri!$A:$A,A287,SevkAdetleri!$E:$E,"OCAK")</f>
        <v>0</v>
      </c>
      <c r="H287" s="117">
        <f>SUMIFS(SevkAdetleri!$D:$D,SevkAdetleri!$A:$A,A287,SevkAdetleri!$E:$E,"ŞUBAT")</f>
        <v>0</v>
      </c>
      <c r="I287" s="117">
        <f>SUMIFS(SevkAdetleri!$D:$D,SevkAdetleri!$A:$A,A287,SevkAdetleri!$E:$E,"MART")</f>
        <v>0</v>
      </c>
      <c r="J287" s="117">
        <f>SUMIFS(SevkAdetleri!$D:$D,SevkAdetleri!$A:$A,A287,SevkAdetleri!$E:$E,"NİSAN")</f>
        <v>0</v>
      </c>
      <c r="K287" s="117">
        <f>SUMIFS(SevkAdetleri!$D:$D,SevkAdetleri!$A:$A,A287,SevkAdetleri!$E:$E,"MAYIS")</f>
        <v>0</v>
      </c>
      <c r="L287" s="117">
        <f>SUMIFS(SevkAdetleri!$D:$D,SevkAdetleri!$A:$A,A287,SevkAdetleri!$E:$E,"HAZIRAN")</f>
        <v>0</v>
      </c>
      <c r="M287" s="117">
        <f>SUMIFS(SevkAdetleri!$D:$D,SevkAdetleri!$A:$A,A287,SevkAdetleri!$E:$E,"TEMMUZ")</f>
        <v>0</v>
      </c>
      <c r="N287" s="117">
        <f>SUMIFS(SevkAdetleri!$D:$D,SevkAdetleri!$A:$A,A287,SevkAdetleri!$E:$E,"AĞUSTOS")</f>
        <v>0</v>
      </c>
      <c r="O287" s="117">
        <f>SUMIFS(SevkAdetleri!$D:$D,SevkAdetleri!$A:$A,A287,SevkAdetleri!$E:$E,"EYLÜL")</f>
        <v>0</v>
      </c>
      <c r="P287" s="117">
        <f>SUMIFS(SevkAdetleri!$D:$D,SevkAdetleri!$A:$A,A287,SevkAdetleri!$E:$E,"EKİM")</f>
        <v>0</v>
      </c>
      <c r="Q287" s="117">
        <f>SUMIFS(SevkAdetleri!$D:$D,SevkAdetleri!$A:$A,A287,SevkAdetleri!$E:$E,"KASIM")</f>
        <v>0</v>
      </c>
      <c r="R287" s="117">
        <f>SUMIFS(SevkAdetleri!$D:$D,SevkAdetleri!$A:$A,A287,SevkAdetleri!$E:$E,"ARALIK")</f>
        <v>0</v>
      </c>
    </row>
    <row r="288" spans="1:18">
      <c r="A288" s="75" t="str">
        <f>Tablo1769[[#This Row],[YM KODU]]</f>
        <v>YM-143-P</v>
      </c>
      <c r="B288" s="118" t="str">
        <f>VLOOKUP(Tablo810[[#This Row],[ ÜRÜN KODU]],Tablo1769[#All],2,0)</f>
        <v>KOMPLE SİLİKON BİBERON HALKA</v>
      </c>
      <c r="C288" s="117">
        <f>SUMIF(Tablo8[Sütun1],Tablo810[[#This Row],[ ÜRÜN KODU]],Tablo8[SEVK ADEDİ])-Tablo810[[#This Row],[GERİ İADE ÜRÜN]]</f>
        <v>0</v>
      </c>
      <c r="D288" s="117">
        <f>SUMIF(Tablo5[ÜRÜN KODU],Tablo810[[#This Row],[ ÜRÜN KODU]],Tablo5[TOPLAM BASKI ADEDİ])</f>
        <v>0</v>
      </c>
      <c r="E288" s="117"/>
      <c r="F288" s="117">
        <f>(D288-C288)+E288</f>
        <v>0</v>
      </c>
      <c r="G288" s="118">
        <f>SUMIFS(SevkAdetleri!$D:$D,SevkAdetleri!$A:$A,A288,SevkAdetleri!$E:$E,"OCAK")</f>
        <v>0</v>
      </c>
      <c r="H288" s="117">
        <f>SUMIFS(SevkAdetleri!$D:$D,SevkAdetleri!$A:$A,A288,SevkAdetleri!$E:$E,"ŞUBAT")</f>
        <v>0</v>
      </c>
      <c r="I288" s="117">
        <f>SUMIFS(SevkAdetleri!$D:$D,SevkAdetleri!$A:$A,A288,SevkAdetleri!$E:$E,"MART")</f>
        <v>0</v>
      </c>
      <c r="J288" s="117">
        <f>SUMIFS(SevkAdetleri!$D:$D,SevkAdetleri!$A:$A,A288,SevkAdetleri!$E:$E,"NİSAN")</f>
        <v>0</v>
      </c>
      <c r="K288" s="117">
        <f>SUMIFS(SevkAdetleri!$D:$D,SevkAdetleri!$A:$A,A288,SevkAdetleri!$E:$E,"MAYIS")</f>
        <v>0</v>
      </c>
      <c r="L288" s="117">
        <f>SUMIFS(SevkAdetleri!$D:$D,SevkAdetleri!$A:$A,A288,SevkAdetleri!$E:$E,"HAZIRAN")</f>
        <v>0</v>
      </c>
      <c r="M288" s="117">
        <f>SUMIFS(SevkAdetleri!$D:$D,SevkAdetleri!$A:$A,A288,SevkAdetleri!$E:$E,"TEMMUZ")</f>
        <v>0</v>
      </c>
      <c r="N288" s="117">
        <f>SUMIFS(SevkAdetleri!$D:$D,SevkAdetleri!$A:$A,A288,SevkAdetleri!$E:$E,"AĞUSTOS")</f>
        <v>0</v>
      </c>
      <c r="O288" s="117">
        <f>SUMIFS(SevkAdetleri!$D:$D,SevkAdetleri!$A:$A,A288,SevkAdetleri!$E:$E,"EYLÜL")</f>
        <v>0</v>
      </c>
      <c r="P288" s="117">
        <f>SUMIFS(SevkAdetleri!$D:$D,SevkAdetleri!$A:$A,A288,SevkAdetleri!$E:$E,"EKİM")</f>
        <v>0</v>
      </c>
      <c r="Q288" s="117">
        <f>SUMIFS(SevkAdetleri!$D:$D,SevkAdetleri!$A:$A,A288,SevkAdetleri!$E:$E,"KASIM")</f>
        <v>0</v>
      </c>
      <c r="R288" s="117">
        <f>SUMIFS(SevkAdetleri!$D:$D,SevkAdetleri!$A:$A,A288,SevkAdetleri!$E:$E,"ARALIK")</f>
        <v>0</v>
      </c>
    </row>
    <row r="289" spans="1:18">
      <c r="A289" s="75">
        <f>Tablo1769[[#This Row],[YM KODU]]</f>
        <v>0</v>
      </c>
      <c r="B289" s="118" t="e">
        <f>VLOOKUP(Tablo810[[#This Row],[ ÜRÜN KODU]],Tablo1769[#All],2,0)</f>
        <v>#N/A</v>
      </c>
      <c r="C289" s="117">
        <f>SUMIF(Tablo8[Sütun1],Tablo810[[#This Row],[ ÜRÜN KODU]],Tablo8[SEVK ADEDİ])-Tablo810[[#This Row],[GERİ İADE ÜRÜN]]</f>
        <v>0</v>
      </c>
      <c r="D289" s="117">
        <f>SUMIF(Tablo5[ÜRÜN KODU],Tablo810[[#This Row],[ ÜRÜN KODU]],Tablo5[TOPLAM BASKI ADEDİ])</f>
        <v>0</v>
      </c>
      <c r="E289" s="117"/>
      <c r="F289" s="117">
        <f>(D289-C289)+E289</f>
        <v>0</v>
      </c>
      <c r="G289" s="118">
        <f>SUMIFS(SevkAdetleri!$D:$D,SevkAdetleri!$A:$A,A289,SevkAdetleri!$E:$E,"OCAK")</f>
        <v>0</v>
      </c>
      <c r="H289" s="117">
        <f>SUMIFS(SevkAdetleri!$D:$D,SevkAdetleri!$A:$A,A289,SevkAdetleri!$E:$E,"ŞUBAT")</f>
        <v>0</v>
      </c>
      <c r="I289" s="117">
        <f>SUMIFS(SevkAdetleri!$D:$D,SevkAdetleri!$A:$A,A289,SevkAdetleri!$E:$E,"MART")</f>
        <v>0</v>
      </c>
      <c r="J289" s="117">
        <f>SUMIFS(SevkAdetleri!$D:$D,SevkAdetleri!$A:$A,A289,SevkAdetleri!$E:$E,"NİSAN")</f>
        <v>0</v>
      </c>
      <c r="K289" s="117">
        <f>SUMIFS(SevkAdetleri!$D:$D,SevkAdetleri!$A:$A,A289,SevkAdetleri!$E:$E,"MAYIS")</f>
        <v>0</v>
      </c>
      <c r="L289" s="117">
        <f>SUMIFS(SevkAdetleri!$D:$D,SevkAdetleri!$A:$A,A289,SevkAdetleri!$E:$E,"HAZIRAN")</f>
        <v>0</v>
      </c>
      <c r="M289" s="117">
        <f>SUMIFS(SevkAdetleri!$D:$D,SevkAdetleri!$A:$A,A289,SevkAdetleri!$E:$E,"TEMMUZ")</f>
        <v>0</v>
      </c>
      <c r="N289" s="117">
        <f>SUMIFS(SevkAdetleri!$D:$D,SevkAdetleri!$A:$A,A289,SevkAdetleri!$E:$E,"AĞUSTOS")</f>
        <v>0</v>
      </c>
      <c r="O289" s="117">
        <f>SUMIFS(SevkAdetleri!$D:$D,SevkAdetleri!$A:$A,A289,SevkAdetleri!$E:$E,"EYLÜL")</f>
        <v>0</v>
      </c>
      <c r="P289" s="117">
        <f>SUMIFS(SevkAdetleri!$D:$D,SevkAdetleri!$A:$A,A289,SevkAdetleri!$E:$E,"EKİM")</f>
        <v>0</v>
      </c>
      <c r="Q289" s="117">
        <f>SUMIFS(SevkAdetleri!$D:$D,SevkAdetleri!$A:$A,A289,SevkAdetleri!$E:$E,"KASIM")</f>
        <v>0</v>
      </c>
      <c r="R289" s="117">
        <f>SUMIFS(SevkAdetleri!$D:$D,SevkAdetleri!$A:$A,A289,SevkAdetleri!$E:$E,"ARALIK")</f>
        <v>0</v>
      </c>
    </row>
    <row r="290" spans="1:18">
      <c r="A290" s="75" t="str">
        <f>Tablo1769[[#This Row],[YM KODU]]</f>
        <v>YM-150-B</v>
      </c>
      <c r="B290" s="118" t="str">
        <f>VLOOKUP(Tablo810[[#This Row],[ ÜRÜN KODU]],Tablo1769[#All],2,0)</f>
        <v>EMZİK ASKISI YUVARLAK GÖVDE</v>
      </c>
      <c r="C290" s="117">
        <f>SUMIF(Tablo8[Sütun1],Tablo810[[#This Row],[ ÜRÜN KODU]],Tablo8[SEVK ADEDİ])-Tablo810[[#This Row],[GERİ İADE ÜRÜN]]</f>
        <v>0</v>
      </c>
      <c r="D290" s="117">
        <f>SUMIF(Tablo5[ÜRÜN KODU],Tablo810[[#This Row],[ ÜRÜN KODU]],Tablo5[TOPLAM BASKI ADEDİ])</f>
        <v>0</v>
      </c>
      <c r="E290" s="117"/>
      <c r="F290" s="117">
        <f>(D290-C290)+E290</f>
        <v>0</v>
      </c>
      <c r="G290" s="118">
        <f>SUMIFS(SevkAdetleri!$D:$D,SevkAdetleri!$A:$A,A290,SevkAdetleri!$E:$E,"OCAK")</f>
        <v>0</v>
      </c>
      <c r="H290" s="117">
        <f>SUMIFS(SevkAdetleri!$D:$D,SevkAdetleri!$A:$A,A290,SevkAdetleri!$E:$E,"ŞUBAT")</f>
        <v>0</v>
      </c>
      <c r="I290" s="117">
        <f>SUMIFS(SevkAdetleri!$D:$D,SevkAdetleri!$A:$A,A290,SevkAdetleri!$E:$E,"MART")</f>
        <v>0</v>
      </c>
      <c r="J290" s="117">
        <f>SUMIFS(SevkAdetleri!$D:$D,SevkAdetleri!$A:$A,A290,SevkAdetleri!$E:$E,"NİSAN")</f>
        <v>0</v>
      </c>
      <c r="K290" s="117">
        <f>SUMIFS(SevkAdetleri!$D:$D,SevkAdetleri!$A:$A,A290,SevkAdetleri!$E:$E,"MAYIS")</f>
        <v>0</v>
      </c>
      <c r="L290" s="117">
        <f>SUMIFS(SevkAdetleri!$D:$D,SevkAdetleri!$A:$A,A290,SevkAdetleri!$E:$E,"HAZIRAN")</f>
        <v>0</v>
      </c>
      <c r="M290" s="117">
        <f>SUMIFS(SevkAdetleri!$D:$D,SevkAdetleri!$A:$A,A290,SevkAdetleri!$E:$E,"TEMMUZ")</f>
        <v>0</v>
      </c>
      <c r="N290" s="117">
        <f>SUMIFS(SevkAdetleri!$D:$D,SevkAdetleri!$A:$A,A290,SevkAdetleri!$E:$E,"AĞUSTOS")</f>
        <v>0</v>
      </c>
      <c r="O290" s="117">
        <f>SUMIFS(SevkAdetleri!$D:$D,SevkAdetleri!$A:$A,A290,SevkAdetleri!$E:$E,"EYLÜL")</f>
        <v>0</v>
      </c>
      <c r="P290" s="117">
        <f>SUMIFS(SevkAdetleri!$D:$D,SevkAdetleri!$A:$A,A290,SevkAdetleri!$E:$E,"EKİM")</f>
        <v>0</v>
      </c>
      <c r="Q290" s="117">
        <f>SUMIFS(SevkAdetleri!$D:$D,SevkAdetleri!$A:$A,A290,SevkAdetleri!$E:$E,"KASIM")</f>
        <v>0</v>
      </c>
      <c r="R290" s="117">
        <f>SUMIFS(SevkAdetleri!$D:$D,SevkAdetleri!$A:$A,A290,SevkAdetleri!$E:$E,"ARALIK")</f>
        <v>0</v>
      </c>
    </row>
    <row r="291" spans="1:18">
      <c r="A291" s="75">
        <f>Tablo1769[[#This Row],[YM KODU]]</f>
        <v>0</v>
      </c>
      <c r="B291" s="118" t="e">
        <f>VLOOKUP(Tablo810[[#This Row],[ ÜRÜN KODU]],Tablo1769[#All],2,0)</f>
        <v>#N/A</v>
      </c>
      <c r="C291" s="117">
        <f>SUMIF(Tablo8[Sütun1],Tablo810[[#This Row],[ ÜRÜN KODU]],Tablo8[SEVK ADEDİ])-Tablo810[[#This Row],[GERİ İADE ÜRÜN]]</f>
        <v>0</v>
      </c>
      <c r="D291" s="117">
        <f>SUMIF(Tablo5[ÜRÜN KODU],Tablo810[[#This Row],[ ÜRÜN KODU]],Tablo5[TOPLAM BASKI ADEDİ])</f>
        <v>0</v>
      </c>
      <c r="E291" s="117"/>
      <c r="F291" s="117">
        <f>(D291-C291)+E291</f>
        <v>0</v>
      </c>
      <c r="G291" s="118">
        <f>SUMIFS(SevkAdetleri!$D:$D,SevkAdetleri!$A:$A,A291,SevkAdetleri!$E:$E,"OCAK")</f>
        <v>0</v>
      </c>
      <c r="H291" s="117">
        <f>SUMIFS(SevkAdetleri!$D:$D,SevkAdetleri!$A:$A,A291,SevkAdetleri!$E:$E,"ŞUBAT")</f>
        <v>0</v>
      </c>
      <c r="I291" s="117">
        <f>SUMIFS(SevkAdetleri!$D:$D,SevkAdetleri!$A:$A,A291,SevkAdetleri!$E:$E,"MART")</f>
        <v>0</v>
      </c>
      <c r="J291" s="117">
        <f>SUMIFS(SevkAdetleri!$D:$D,SevkAdetleri!$A:$A,A291,SevkAdetleri!$E:$E,"NİSAN")</f>
        <v>0</v>
      </c>
      <c r="K291" s="117">
        <f>SUMIFS(SevkAdetleri!$D:$D,SevkAdetleri!$A:$A,A291,SevkAdetleri!$E:$E,"MAYIS")</f>
        <v>0</v>
      </c>
      <c r="L291" s="117">
        <f>SUMIFS(SevkAdetleri!$D:$D,SevkAdetleri!$A:$A,A291,SevkAdetleri!$E:$E,"HAZIRAN")</f>
        <v>0</v>
      </c>
      <c r="M291" s="117">
        <f>SUMIFS(SevkAdetleri!$D:$D,SevkAdetleri!$A:$A,A291,SevkAdetleri!$E:$E,"TEMMUZ")</f>
        <v>0</v>
      </c>
      <c r="N291" s="117">
        <f>SUMIFS(SevkAdetleri!$D:$D,SevkAdetleri!$A:$A,A291,SevkAdetleri!$E:$E,"AĞUSTOS")</f>
        <v>0</v>
      </c>
      <c r="O291" s="117">
        <f>SUMIFS(SevkAdetleri!$D:$D,SevkAdetleri!$A:$A,A291,SevkAdetleri!$E:$E,"EYLÜL")</f>
        <v>0</v>
      </c>
      <c r="P291" s="117">
        <f>SUMIFS(SevkAdetleri!$D:$D,SevkAdetleri!$A:$A,A291,SevkAdetleri!$E:$E,"EKİM")</f>
        <v>0</v>
      </c>
      <c r="Q291" s="117">
        <f>SUMIFS(SevkAdetleri!$D:$D,SevkAdetleri!$A:$A,A291,SevkAdetleri!$E:$E,"KASIM")</f>
        <v>0</v>
      </c>
      <c r="R291" s="117">
        <f>SUMIFS(SevkAdetleri!$D:$D,SevkAdetleri!$A:$A,A291,SevkAdetleri!$E:$E,"ARALIK")</f>
        <v>0</v>
      </c>
    </row>
    <row r="292" spans="1:18">
      <c r="A292" s="75" t="str">
        <f>Tablo1769[[#This Row],[YM KODU]]</f>
        <v>YM-151-B</v>
      </c>
      <c r="B292" s="118" t="str">
        <f>VLOOKUP(Tablo810[[#This Row],[ ÜRÜN KODU]],Tablo1769[#All],2,0)</f>
        <v>EMZİK ASKISI YUVARLAK MANDAL</v>
      </c>
      <c r="C292" s="117">
        <f>SUMIF(Tablo8[Sütun1],Tablo810[[#This Row],[ ÜRÜN KODU]],Tablo8[SEVK ADEDİ])-Tablo810[[#This Row],[GERİ İADE ÜRÜN]]</f>
        <v>0</v>
      </c>
      <c r="D292" s="117">
        <f>SUMIF(Tablo5[ÜRÜN KODU],Tablo810[[#This Row],[ ÜRÜN KODU]],Tablo5[TOPLAM BASKI ADEDİ])</f>
        <v>0</v>
      </c>
      <c r="E292" s="117"/>
      <c r="F292" s="117">
        <f>(D292-C292)+E292</f>
        <v>0</v>
      </c>
      <c r="G292" s="118">
        <f>SUMIFS(SevkAdetleri!$D:$D,SevkAdetleri!$A:$A,A292,SevkAdetleri!$E:$E,"OCAK")</f>
        <v>0</v>
      </c>
      <c r="H292" s="117">
        <f>SUMIFS(SevkAdetleri!$D:$D,SevkAdetleri!$A:$A,A292,SevkAdetleri!$E:$E,"ŞUBAT")</f>
        <v>0</v>
      </c>
      <c r="I292" s="117">
        <f>SUMIFS(SevkAdetleri!$D:$D,SevkAdetleri!$A:$A,A292,SevkAdetleri!$E:$E,"MART")</f>
        <v>0</v>
      </c>
      <c r="J292" s="117">
        <f>SUMIFS(SevkAdetleri!$D:$D,SevkAdetleri!$A:$A,A292,SevkAdetleri!$E:$E,"NİSAN")</f>
        <v>0</v>
      </c>
      <c r="K292" s="117">
        <f>SUMIFS(SevkAdetleri!$D:$D,SevkAdetleri!$A:$A,A292,SevkAdetleri!$E:$E,"MAYIS")</f>
        <v>0</v>
      </c>
      <c r="L292" s="117">
        <f>SUMIFS(SevkAdetleri!$D:$D,SevkAdetleri!$A:$A,A292,SevkAdetleri!$E:$E,"HAZIRAN")</f>
        <v>0</v>
      </c>
      <c r="M292" s="117">
        <f>SUMIFS(SevkAdetleri!$D:$D,SevkAdetleri!$A:$A,A292,SevkAdetleri!$E:$E,"TEMMUZ")</f>
        <v>0</v>
      </c>
      <c r="N292" s="117">
        <f>SUMIFS(SevkAdetleri!$D:$D,SevkAdetleri!$A:$A,A292,SevkAdetleri!$E:$E,"AĞUSTOS")</f>
        <v>0</v>
      </c>
      <c r="O292" s="117">
        <f>SUMIFS(SevkAdetleri!$D:$D,SevkAdetleri!$A:$A,A292,SevkAdetleri!$E:$E,"EYLÜL")</f>
        <v>0</v>
      </c>
      <c r="P292" s="117">
        <f>SUMIFS(SevkAdetleri!$D:$D,SevkAdetleri!$A:$A,A292,SevkAdetleri!$E:$E,"EKİM")</f>
        <v>0</v>
      </c>
      <c r="Q292" s="117">
        <f>SUMIFS(SevkAdetleri!$D:$D,SevkAdetleri!$A:$A,A292,SevkAdetleri!$E:$E,"KASIM")</f>
        <v>0</v>
      </c>
      <c r="R292" s="117">
        <f>SUMIFS(SevkAdetleri!$D:$D,SevkAdetleri!$A:$A,A292,SevkAdetleri!$E:$E,"ARALIK")</f>
        <v>0</v>
      </c>
    </row>
    <row r="293" spans="1:18">
      <c r="A293" s="75">
        <f>Tablo1769[[#This Row],[YM KODU]]</f>
        <v>0</v>
      </c>
      <c r="B293" s="118" t="e">
        <f>VLOOKUP(Tablo810[[#This Row],[ ÜRÜN KODU]],Tablo1769[#All],2,0)</f>
        <v>#N/A</v>
      </c>
      <c r="C293" s="117">
        <f>SUMIF(Tablo8[Sütun1],Tablo810[[#This Row],[ ÜRÜN KODU]],Tablo8[SEVK ADEDİ])-Tablo810[[#This Row],[GERİ İADE ÜRÜN]]</f>
        <v>0</v>
      </c>
      <c r="D293" s="117">
        <f>SUMIF(Tablo5[ÜRÜN KODU],Tablo810[[#This Row],[ ÜRÜN KODU]],Tablo5[TOPLAM BASKI ADEDİ])</f>
        <v>0</v>
      </c>
      <c r="E293" s="117"/>
      <c r="F293" s="117">
        <f>(D293-C293)+E293</f>
        <v>0</v>
      </c>
      <c r="G293" s="118">
        <f>SUMIFS(SevkAdetleri!$D:$D,SevkAdetleri!$A:$A,A293,SevkAdetleri!$E:$E,"OCAK")</f>
        <v>0</v>
      </c>
      <c r="H293" s="117">
        <f>SUMIFS(SevkAdetleri!$D:$D,SevkAdetleri!$A:$A,A293,SevkAdetleri!$E:$E,"ŞUBAT")</f>
        <v>0</v>
      </c>
      <c r="I293" s="117">
        <f>SUMIFS(SevkAdetleri!$D:$D,SevkAdetleri!$A:$A,A293,SevkAdetleri!$E:$E,"MART")</f>
        <v>0</v>
      </c>
      <c r="J293" s="117">
        <f>SUMIFS(SevkAdetleri!$D:$D,SevkAdetleri!$A:$A,A293,SevkAdetleri!$E:$E,"NİSAN")</f>
        <v>0</v>
      </c>
      <c r="K293" s="117">
        <f>SUMIFS(SevkAdetleri!$D:$D,SevkAdetleri!$A:$A,A293,SevkAdetleri!$E:$E,"MAYIS")</f>
        <v>0</v>
      </c>
      <c r="L293" s="117">
        <f>SUMIFS(SevkAdetleri!$D:$D,SevkAdetleri!$A:$A,A293,SevkAdetleri!$E:$E,"HAZIRAN")</f>
        <v>0</v>
      </c>
      <c r="M293" s="117">
        <f>SUMIFS(SevkAdetleri!$D:$D,SevkAdetleri!$A:$A,A293,SevkAdetleri!$E:$E,"TEMMUZ")</f>
        <v>0</v>
      </c>
      <c r="N293" s="117">
        <f>SUMIFS(SevkAdetleri!$D:$D,SevkAdetleri!$A:$A,A293,SevkAdetleri!$E:$E,"AĞUSTOS")</f>
        <v>0</v>
      </c>
      <c r="O293" s="117">
        <f>SUMIFS(SevkAdetleri!$D:$D,SevkAdetleri!$A:$A,A293,SevkAdetleri!$E:$E,"EYLÜL")</f>
        <v>0</v>
      </c>
      <c r="P293" s="117">
        <f>SUMIFS(SevkAdetleri!$D:$D,SevkAdetleri!$A:$A,A293,SevkAdetleri!$E:$E,"EKİM")</f>
        <v>0</v>
      </c>
      <c r="Q293" s="117">
        <f>SUMIFS(SevkAdetleri!$D:$D,SevkAdetleri!$A:$A,A293,SevkAdetleri!$E:$E,"KASIM")</f>
        <v>0</v>
      </c>
      <c r="R293" s="117">
        <f>SUMIFS(SevkAdetleri!$D:$D,SevkAdetleri!$A:$A,A293,SevkAdetleri!$E:$E,"ARALIK")</f>
        <v>0</v>
      </c>
    </row>
    <row r="294" spans="1:18">
      <c r="A294" s="75" t="str">
        <f>Tablo1769[[#This Row],[YM KODU]]</f>
        <v>YM-152-B</v>
      </c>
      <c r="B294" s="118" t="str">
        <f>VLOOKUP(Tablo810[[#This Row],[ ÜRÜN KODU]],Tablo1769[#All],2,0)</f>
        <v>EMZİK ASKISI KANCA</v>
      </c>
      <c r="C294" s="117">
        <f>SUMIF(Tablo8[Sütun1],Tablo810[[#This Row],[ ÜRÜN KODU]],Tablo8[SEVK ADEDİ])-Tablo810[[#This Row],[GERİ İADE ÜRÜN]]</f>
        <v>0</v>
      </c>
      <c r="D294" s="117">
        <f>SUMIF(Tablo5[ÜRÜN KODU],Tablo810[[#This Row],[ ÜRÜN KODU]],Tablo5[TOPLAM BASKI ADEDİ])</f>
        <v>0</v>
      </c>
      <c r="E294" s="117"/>
      <c r="F294" s="117">
        <f>(D294-C294)+E294</f>
        <v>0</v>
      </c>
      <c r="G294" s="118">
        <f>SUMIFS(SevkAdetleri!$D:$D,SevkAdetleri!$A:$A,A294,SevkAdetleri!$E:$E,"OCAK")</f>
        <v>0</v>
      </c>
      <c r="H294" s="117">
        <f>SUMIFS(SevkAdetleri!$D:$D,SevkAdetleri!$A:$A,A294,SevkAdetleri!$E:$E,"ŞUBAT")</f>
        <v>0</v>
      </c>
      <c r="I294" s="117">
        <f>SUMIFS(SevkAdetleri!$D:$D,SevkAdetleri!$A:$A,A294,SevkAdetleri!$E:$E,"MART")</f>
        <v>0</v>
      </c>
      <c r="J294" s="117">
        <f>SUMIFS(SevkAdetleri!$D:$D,SevkAdetleri!$A:$A,A294,SevkAdetleri!$E:$E,"NİSAN")</f>
        <v>0</v>
      </c>
      <c r="K294" s="117">
        <f>SUMIFS(SevkAdetleri!$D:$D,SevkAdetleri!$A:$A,A294,SevkAdetleri!$E:$E,"MAYIS")</f>
        <v>0</v>
      </c>
      <c r="L294" s="117">
        <f>SUMIFS(SevkAdetleri!$D:$D,SevkAdetleri!$A:$A,A294,SevkAdetleri!$E:$E,"HAZIRAN")</f>
        <v>0</v>
      </c>
      <c r="M294" s="117">
        <f>SUMIFS(SevkAdetleri!$D:$D,SevkAdetleri!$A:$A,A294,SevkAdetleri!$E:$E,"TEMMUZ")</f>
        <v>0</v>
      </c>
      <c r="N294" s="117">
        <f>SUMIFS(SevkAdetleri!$D:$D,SevkAdetleri!$A:$A,A294,SevkAdetleri!$E:$E,"AĞUSTOS")</f>
        <v>0</v>
      </c>
      <c r="O294" s="117">
        <f>SUMIFS(SevkAdetleri!$D:$D,SevkAdetleri!$A:$A,A294,SevkAdetleri!$E:$E,"EYLÜL")</f>
        <v>0</v>
      </c>
      <c r="P294" s="117">
        <f>SUMIFS(SevkAdetleri!$D:$D,SevkAdetleri!$A:$A,A294,SevkAdetleri!$E:$E,"EKİM")</f>
        <v>0</v>
      </c>
      <c r="Q294" s="117">
        <f>SUMIFS(SevkAdetleri!$D:$D,SevkAdetleri!$A:$A,A294,SevkAdetleri!$E:$E,"KASIM")</f>
        <v>0</v>
      </c>
      <c r="R294" s="117">
        <f>SUMIFS(SevkAdetleri!$D:$D,SevkAdetleri!$A:$A,A294,SevkAdetleri!$E:$E,"ARALIK")</f>
        <v>0</v>
      </c>
    </row>
    <row r="295" spans="1:18">
      <c r="A295" s="75">
        <f>Tablo1769[[#This Row],[YM KODU]]</f>
        <v>0</v>
      </c>
      <c r="B295" s="118" t="e">
        <f>VLOOKUP(Tablo810[[#This Row],[ ÜRÜN KODU]],Tablo1769[#All],2,0)</f>
        <v>#N/A</v>
      </c>
      <c r="C295" s="117">
        <f>SUMIF(Tablo8[Sütun1],Tablo810[[#This Row],[ ÜRÜN KODU]],Tablo8[SEVK ADEDİ])-Tablo810[[#This Row],[GERİ İADE ÜRÜN]]</f>
        <v>0</v>
      </c>
      <c r="D295" s="117">
        <f>SUMIF(Tablo5[ÜRÜN KODU],Tablo810[[#This Row],[ ÜRÜN KODU]],Tablo5[TOPLAM BASKI ADEDİ])</f>
        <v>0</v>
      </c>
      <c r="E295" s="117"/>
      <c r="F295" s="117">
        <f>(D295-C295)+E295</f>
        <v>0</v>
      </c>
      <c r="G295" s="118">
        <f>SUMIFS(SevkAdetleri!$D:$D,SevkAdetleri!$A:$A,A295,SevkAdetleri!$E:$E,"OCAK")</f>
        <v>0</v>
      </c>
      <c r="H295" s="117">
        <f>SUMIFS(SevkAdetleri!$D:$D,SevkAdetleri!$A:$A,A295,SevkAdetleri!$E:$E,"ŞUBAT")</f>
        <v>0</v>
      </c>
      <c r="I295" s="117">
        <f>SUMIFS(SevkAdetleri!$D:$D,SevkAdetleri!$A:$A,A295,SevkAdetleri!$E:$E,"MART")</f>
        <v>0</v>
      </c>
      <c r="J295" s="117">
        <f>SUMIFS(SevkAdetleri!$D:$D,SevkAdetleri!$A:$A,A295,SevkAdetleri!$E:$E,"NİSAN")</f>
        <v>0</v>
      </c>
      <c r="K295" s="117">
        <f>SUMIFS(SevkAdetleri!$D:$D,SevkAdetleri!$A:$A,A295,SevkAdetleri!$E:$E,"MAYIS")</f>
        <v>0</v>
      </c>
      <c r="L295" s="117">
        <f>SUMIFS(SevkAdetleri!$D:$D,SevkAdetleri!$A:$A,A295,SevkAdetleri!$E:$E,"HAZIRAN")</f>
        <v>0</v>
      </c>
      <c r="M295" s="117">
        <f>SUMIFS(SevkAdetleri!$D:$D,SevkAdetleri!$A:$A,A295,SevkAdetleri!$E:$E,"TEMMUZ")</f>
        <v>0</v>
      </c>
      <c r="N295" s="117">
        <f>SUMIFS(SevkAdetleri!$D:$D,SevkAdetleri!$A:$A,A295,SevkAdetleri!$E:$E,"AĞUSTOS")</f>
        <v>0</v>
      </c>
      <c r="O295" s="117">
        <f>SUMIFS(SevkAdetleri!$D:$D,SevkAdetleri!$A:$A,A295,SevkAdetleri!$E:$E,"EYLÜL")</f>
        <v>0</v>
      </c>
      <c r="P295" s="117">
        <f>SUMIFS(SevkAdetleri!$D:$D,SevkAdetleri!$A:$A,A295,SevkAdetleri!$E:$E,"EKİM")</f>
        <v>0</v>
      </c>
      <c r="Q295" s="117">
        <f>SUMIFS(SevkAdetleri!$D:$D,SevkAdetleri!$A:$A,A295,SevkAdetleri!$E:$E,"KASIM")</f>
        <v>0</v>
      </c>
      <c r="R295" s="117">
        <f>SUMIFS(SevkAdetleri!$D:$D,SevkAdetleri!$A:$A,A295,SevkAdetleri!$E:$E,"ARALIK")</f>
        <v>0</v>
      </c>
    </row>
    <row r="296" spans="1:18">
      <c r="A296" s="75" t="str">
        <f>Tablo1769[[#This Row],[YM KODU]]</f>
        <v>YM-153-B</v>
      </c>
      <c r="B296" s="118" t="str">
        <f>VLOOKUP(Tablo810[[#This Row],[ ÜRÜN KODU]],Tablo1769[#All],2,0)</f>
        <v>EMZİK ASKISI ZİNCİR</v>
      </c>
      <c r="C296" s="117">
        <f>SUMIF(Tablo8[Sütun1],Tablo810[[#This Row],[ ÜRÜN KODU]],Tablo8[SEVK ADEDİ])-Tablo810[[#This Row],[GERİ İADE ÜRÜN]]</f>
        <v>0</v>
      </c>
      <c r="D296" s="117">
        <f>SUMIF(Tablo5[ÜRÜN KODU],Tablo810[[#This Row],[ ÜRÜN KODU]],Tablo5[TOPLAM BASKI ADEDİ])</f>
        <v>0</v>
      </c>
      <c r="E296" s="117"/>
      <c r="F296" s="117">
        <f>(D296-C296)+E296</f>
        <v>0</v>
      </c>
      <c r="G296" s="118">
        <f>SUMIFS(SevkAdetleri!$D:$D,SevkAdetleri!$A:$A,A296,SevkAdetleri!$E:$E,"OCAK")</f>
        <v>0</v>
      </c>
      <c r="H296" s="117">
        <f>SUMIFS(SevkAdetleri!$D:$D,SevkAdetleri!$A:$A,A296,SevkAdetleri!$E:$E,"ŞUBAT")</f>
        <v>0</v>
      </c>
      <c r="I296" s="117">
        <f>SUMIFS(SevkAdetleri!$D:$D,SevkAdetleri!$A:$A,A296,SevkAdetleri!$E:$E,"MART")</f>
        <v>0</v>
      </c>
      <c r="J296" s="117">
        <f>SUMIFS(SevkAdetleri!$D:$D,SevkAdetleri!$A:$A,A296,SevkAdetleri!$E:$E,"NİSAN")</f>
        <v>0</v>
      </c>
      <c r="K296" s="117">
        <f>SUMIFS(SevkAdetleri!$D:$D,SevkAdetleri!$A:$A,A296,SevkAdetleri!$E:$E,"MAYIS")</f>
        <v>0</v>
      </c>
      <c r="L296" s="117">
        <f>SUMIFS(SevkAdetleri!$D:$D,SevkAdetleri!$A:$A,A296,SevkAdetleri!$E:$E,"HAZIRAN")</f>
        <v>0</v>
      </c>
      <c r="M296" s="117">
        <f>SUMIFS(SevkAdetleri!$D:$D,SevkAdetleri!$A:$A,A296,SevkAdetleri!$E:$E,"TEMMUZ")</f>
        <v>0</v>
      </c>
      <c r="N296" s="117">
        <f>SUMIFS(SevkAdetleri!$D:$D,SevkAdetleri!$A:$A,A296,SevkAdetleri!$E:$E,"AĞUSTOS")</f>
        <v>0</v>
      </c>
      <c r="O296" s="117">
        <f>SUMIFS(SevkAdetleri!$D:$D,SevkAdetleri!$A:$A,A296,SevkAdetleri!$E:$E,"EYLÜL")</f>
        <v>0</v>
      </c>
      <c r="P296" s="117">
        <f>SUMIFS(SevkAdetleri!$D:$D,SevkAdetleri!$A:$A,A296,SevkAdetleri!$E:$E,"EKİM")</f>
        <v>0</v>
      </c>
      <c r="Q296" s="117">
        <f>SUMIFS(SevkAdetleri!$D:$D,SevkAdetleri!$A:$A,A296,SevkAdetleri!$E:$E,"KASIM")</f>
        <v>0</v>
      </c>
      <c r="R296" s="117">
        <f>SUMIFS(SevkAdetleri!$D:$D,SevkAdetleri!$A:$A,A296,SevkAdetleri!$E:$E,"ARALIK")</f>
        <v>0</v>
      </c>
    </row>
    <row r="297" spans="1:18">
      <c r="A297" s="75">
        <f>Tablo1769[[#This Row],[YM KODU]]</f>
        <v>0</v>
      </c>
      <c r="B297" s="118" t="e">
        <f>VLOOKUP(Tablo810[[#This Row],[ ÜRÜN KODU]],Tablo1769[#All],2,0)</f>
        <v>#N/A</v>
      </c>
      <c r="C297" s="117">
        <f>SUMIF(Tablo8[Sütun1],Tablo810[[#This Row],[ ÜRÜN KODU]],Tablo8[SEVK ADEDİ])-Tablo810[[#This Row],[GERİ İADE ÜRÜN]]</f>
        <v>0</v>
      </c>
      <c r="D297" s="117">
        <f>SUMIF(Tablo5[ÜRÜN KODU],Tablo810[[#This Row],[ ÜRÜN KODU]],Tablo5[TOPLAM BASKI ADEDİ])</f>
        <v>0</v>
      </c>
      <c r="E297" s="117"/>
      <c r="F297" s="117">
        <f>(D297-C297)+E297</f>
        <v>0</v>
      </c>
      <c r="G297" s="118">
        <f>SUMIFS(SevkAdetleri!$D:$D,SevkAdetleri!$A:$A,A297,SevkAdetleri!$E:$E,"OCAK")</f>
        <v>0</v>
      </c>
      <c r="H297" s="117">
        <f>SUMIFS(SevkAdetleri!$D:$D,SevkAdetleri!$A:$A,A297,SevkAdetleri!$E:$E,"ŞUBAT")</f>
        <v>0</v>
      </c>
      <c r="I297" s="117">
        <f>SUMIFS(SevkAdetleri!$D:$D,SevkAdetleri!$A:$A,A297,SevkAdetleri!$E:$E,"MART")</f>
        <v>0</v>
      </c>
      <c r="J297" s="117">
        <f>SUMIFS(SevkAdetleri!$D:$D,SevkAdetleri!$A:$A,A297,SevkAdetleri!$E:$E,"NİSAN")</f>
        <v>0</v>
      </c>
      <c r="K297" s="117">
        <f>SUMIFS(SevkAdetleri!$D:$D,SevkAdetleri!$A:$A,A297,SevkAdetleri!$E:$E,"MAYIS")</f>
        <v>0</v>
      </c>
      <c r="L297" s="117">
        <f>SUMIFS(SevkAdetleri!$D:$D,SevkAdetleri!$A:$A,A297,SevkAdetleri!$E:$E,"HAZIRAN")</f>
        <v>0</v>
      </c>
      <c r="M297" s="117">
        <f>SUMIFS(SevkAdetleri!$D:$D,SevkAdetleri!$A:$A,A297,SevkAdetleri!$E:$E,"TEMMUZ")</f>
        <v>0</v>
      </c>
      <c r="N297" s="117">
        <f>SUMIFS(SevkAdetleri!$D:$D,SevkAdetleri!$A:$A,A297,SevkAdetleri!$E:$E,"AĞUSTOS")</f>
        <v>0</v>
      </c>
      <c r="O297" s="117">
        <f>SUMIFS(SevkAdetleri!$D:$D,SevkAdetleri!$A:$A,A297,SevkAdetleri!$E:$E,"EYLÜL")</f>
        <v>0</v>
      </c>
      <c r="P297" s="117">
        <f>SUMIFS(SevkAdetleri!$D:$D,SevkAdetleri!$A:$A,A297,SevkAdetleri!$E:$E,"EKİM")</f>
        <v>0</v>
      </c>
      <c r="Q297" s="117">
        <f>SUMIFS(SevkAdetleri!$D:$D,SevkAdetleri!$A:$A,A297,SevkAdetleri!$E:$E,"KASIM")</f>
        <v>0</v>
      </c>
      <c r="R297" s="117">
        <f>SUMIFS(SevkAdetleri!$D:$D,SevkAdetleri!$A:$A,A297,SevkAdetleri!$E:$E,"ARALIK")</f>
        <v>0</v>
      </c>
    </row>
    <row r="298" spans="1:18">
      <c r="A298" s="75" t="str">
        <f>Tablo1769[[#This Row],[YM KODU]]</f>
        <v>YM-154-B</v>
      </c>
      <c r="B298" s="118" t="str">
        <f>VLOOKUP(Tablo810[[#This Row],[ ÜRÜN KODU]],Tablo1769[#All],2,0)</f>
        <v>EMZİK ASKI TIPA DÜZ KAFA</v>
      </c>
      <c r="C298" s="117">
        <f>SUMIF(Tablo8[Sütun1],Tablo810[[#This Row],[ ÜRÜN KODU]],Tablo8[SEVK ADEDİ])-Tablo810[[#This Row],[GERİ İADE ÜRÜN]]</f>
        <v>0</v>
      </c>
      <c r="D298" s="117">
        <f>SUMIF(Tablo5[ÜRÜN KODU],Tablo810[[#This Row],[ ÜRÜN KODU]],Tablo5[TOPLAM BASKI ADEDİ])</f>
        <v>0</v>
      </c>
      <c r="E298" s="117"/>
      <c r="F298" s="117">
        <f>(D298-C298)+E298</f>
        <v>0</v>
      </c>
      <c r="G298" s="118">
        <f>SUMIFS(SevkAdetleri!$D:$D,SevkAdetleri!$A:$A,A298,SevkAdetleri!$E:$E,"OCAK")</f>
        <v>0</v>
      </c>
      <c r="H298" s="117">
        <f>SUMIFS(SevkAdetleri!$D:$D,SevkAdetleri!$A:$A,A298,SevkAdetleri!$E:$E,"ŞUBAT")</f>
        <v>0</v>
      </c>
      <c r="I298" s="117">
        <f>SUMIFS(SevkAdetleri!$D:$D,SevkAdetleri!$A:$A,A298,SevkAdetleri!$E:$E,"MART")</f>
        <v>0</v>
      </c>
      <c r="J298" s="117">
        <f>SUMIFS(SevkAdetleri!$D:$D,SevkAdetleri!$A:$A,A298,SevkAdetleri!$E:$E,"NİSAN")</f>
        <v>0</v>
      </c>
      <c r="K298" s="117">
        <f>SUMIFS(SevkAdetleri!$D:$D,SevkAdetleri!$A:$A,A298,SevkAdetleri!$E:$E,"MAYIS")</f>
        <v>0</v>
      </c>
      <c r="L298" s="117">
        <f>SUMIFS(SevkAdetleri!$D:$D,SevkAdetleri!$A:$A,A298,SevkAdetleri!$E:$E,"HAZIRAN")</f>
        <v>0</v>
      </c>
      <c r="M298" s="117">
        <f>SUMIFS(SevkAdetleri!$D:$D,SevkAdetleri!$A:$A,A298,SevkAdetleri!$E:$E,"TEMMUZ")</f>
        <v>0</v>
      </c>
      <c r="N298" s="117">
        <f>SUMIFS(SevkAdetleri!$D:$D,SevkAdetleri!$A:$A,A298,SevkAdetleri!$E:$E,"AĞUSTOS")</f>
        <v>0</v>
      </c>
      <c r="O298" s="117">
        <f>SUMIFS(SevkAdetleri!$D:$D,SevkAdetleri!$A:$A,A298,SevkAdetleri!$E:$E,"EYLÜL")</f>
        <v>0</v>
      </c>
      <c r="P298" s="117">
        <f>SUMIFS(SevkAdetleri!$D:$D,SevkAdetleri!$A:$A,A298,SevkAdetleri!$E:$E,"EKİM")</f>
        <v>0</v>
      </c>
      <c r="Q298" s="117">
        <f>SUMIFS(SevkAdetleri!$D:$D,SevkAdetleri!$A:$A,A298,SevkAdetleri!$E:$E,"KASIM")</f>
        <v>0</v>
      </c>
      <c r="R298" s="117">
        <f>SUMIFS(SevkAdetleri!$D:$D,SevkAdetleri!$A:$A,A298,SevkAdetleri!$E:$E,"ARALIK")</f>
        <v>0</v>
      </c>
    </row>
    <row r="299" spans="1:18">
      <c r="A299" s="75">
        <f>Tablo1769[[#This Row],[YM KODU]]</f>
        <v>0</v>
      </c>
      <c r="B299" s="118" t="e">
        <f>VLOOKUP(Tablo810[[#This Row],[ ÜRÜN KODU]],Tablo1769[#All],2,0)</f>
        <v>#N/A</v>
      </c>
      <c r="C299" s="117">
        <f>SUMIF(Tablo8[Sütun1],Tablo810[[#This Row],[ ÜRÜN KODU]],Tablo8[SEVK ADEDİ])-Tablo810[[#This Row],[GERİ İADE ÜRÜN]]</f>
        <v>0</v>
      </c>
      <c r="D299" s="117">
        <f>SUMIF(Tablo5[ÜRÜN KODU],Tablo810[[#This Row],[ ÜRÜN KODU]],Tablo5[TOPLAM BASKI ADEDİ])</f>
        <v>0</v>
      </c>
      <c r="E299" s="117"/>
      <c r="F299" s="117">
        <f>(D299-C299)+E299</f>
        <v>0</v>
      </c>
      <c r="G299" s="118">
        <f>SUMIFS(SevkAdetleri!$D:$D,SevkAdetleri!$A:$A,A299,SevkAdetleri!$E:$E,"OCAK")</f>
        <v>0</v>
      </c>
      <c r="H299" s="117">
        <f>SUMIFS(SevkAdetleri!$D:$D,SevkAdetleri!$A:$A,A299,SevkAdetleri!$E:$E,"ŞUBAT")</f>
        <v>0</v>
      </c>
      <c r="I299" s="117">
        <f>SUMIFS(SevkAdetleri!$D:$D,SevkAdetleri!$A:$A,A299,SevkAdetleri!$E:$E,"MART")</f>
        <v>0</v>
      </c>
      <c r="J299" s="117">
        <f>SUMIFS(SevkAdetleri!$D:$D,SevkAdetleri!$A:$A,A299,SevkAdetleri!$E:$E,"NİSAN")</f>
        <v>0</v>
      </c>
      <c r="K299" s="117">
        <f>SUMIFS(SevkAdetleri!$D:$D,SevkAdetleri!$A:$A,A299,SevkAdetleri!$E:$E,"MAYIS")</f>
        <v>0</v>
      </c>
      <c r="L299" s="117">
        <f>SUMIFS(SevkAdetleri!$D:$D,SevkAdetleri!$A:$A,A299,SevkAdetleri!$E:$E,"HAZIRAN")</f>
        <v>0</v>
      </c>
      <c r="M299" s="117">
        <f>SUMIFS(SevkAdetleri!$D:$D,SevkAdetleri!$A:$A,A299,SevkAdetleri!$E:$E,"TEMMUZ")</f>
        <v>0</v>
      </c>
      <c r="N299" s="117">
        <f>SUMIFS(SevkAdetleri!$D:$D,SevkAdetleri!$A:$A,A299,SevkAdetleri!$E:$E,"AĞUSTOS")</f>
        <v>0</v>
      </c>
      <c r="O299" s="117">
        <f>SUMIFS(SevkAdetleri!$D:$D,SevkAdetleri!$A:$A,A299,SevkAdetleri!$E:$E,"EYLÜL")</f>
        <v>0</v>
      </c>
      <c r="P299" s="117">
        <f>SUMIFS(SevkAdetleri!$D:$D,SevkAdetleri!$A:$A,A299,SevkAdetleri!$E:$E,"EKİM")</f>
        <v>0</v>
      </c>
      <c r="Q299" s="117">
        <f>SUMIFS(SevkAdetleri!$D:$D,SevkAdetleri!$A:$A,A299,SevkAdetleri!$E:$E,"KASIM")</f>
        <v>0</v>
      </c>
      <c r="R299" s="117">
        <f>SUMIFS(SevkAdetleri!$D:$D,SevkAdetleri!$A:$A,A299,SevkAdetleri!$E:$E,"ARALIK")</f>
        <v>0</v>
      </c>
    </row>
    <row r="300" spans="1:18">
      <c r="A300" s="75" t="str">
        <f>Tablo1769[[#This Row],[YM KODU]]</f>
        <v>YM-155-K</v>
      </c>
      <c r="B300" s="118" t="str">
        <f>VLOOKUP(Tablo810[[#This Row],[ ÜRÜN KODU]],Tablo1769[#All],2,0)</f>
        <v>EMZİK ASKI TIPA ÖRDEK</v>
      </c>
      <c r="C300" s="117">
        <f>SUMIF(Tablo8[Sütun1],Tablo810[[#This Row],[ ÜRÜN KODU]],Tablo8[SEVK ADEDİ])-Tablo810[[#This Row],[GERİ İADE ÜRÜN]]</f>
        <v>0</v>
      </c>
      <c r="D300" s="117">
        <f>SUMIF(Tablo5[ÜRÜN KODU],Tablo810[[#This Row],[ ÜRÜN KODU]],Tablo5[TOPLAM BASKI ADEDİ])</f>
        <v>0</v>
      </c>
      <c r="E300" s="117"/>
      <c r="F300" s="117">
        <f>(D300-C300)+E300</f>
        <v>0</v>
      </c>
      <c r="G300" s="118">
        <f>SUMIFS(SevkAdetleri!$D:$D,SevkAdetleri!$A:$A,A300,SevkAdetleri!$E:$E,"OCAK")</f>
        <v>0</v>
      </c>
      <c r="H300" s="117">
        <f>SUMIFS(SevkAdetleri!$D:$D,SevkAdetleri!$A:$A,A300,SevkAdetleri!$E:$E,"ŞUBAT")</f>
        <v>0</v>
      </c>
      <c r="I300" s="117">
        <f>SUMIFS(SevkAdetleri!$D:$D,SevkAdetleri!$A:$A,A300,SevkAdetleri!$E:$E,"MART")</f>
        <v>0</v>
      </c>
      <c r="J300" s="117">
        <f>SUMIFS(SevkAdetleri!$D:$D,SevkAdetleri!$A:$A,A300,SevkAdetleri!$E:$E,"NİSAN")</f>
        <v>0</v>
      </c>
      <c r="K300" s="117">
        <f>SUMIFS(SevkAdetleri!$D:$D,SevkAdetleri!$A:$A,A300,SevkAdetleri!$E:$E,"MAYIS")</f>
        <v>0</v>
      </c>
      <c r="L300" s="117">
        <f>SUMIFS(SevkAdetleri!$D:$D,SevkAdetleri!$A:$A,A300,SevkAdetleri!$E:$E,"HAZIRAN")</f>
        <v>0</v>
      </c>
      <c r="M300" s="117">
        <f>SUMIFS(SevkAdetleri!$D:$D,SevkAdetleri!$A:$A,A300,SevkAdetleri!$E:$E,"TEMMUZ")</f>
        <v>0</v>
      </c>
      <c r="N300" s="117">
        <f>SUMIFS(SevkAdetleri!$D:$D,SevkAdetleri!$A:$A,A300,SevkAdetleri!$E:$E,"AĞUSTOS")</f>
        <v>0</v>
      </c>
      <c r="O300" s="117">
        <f>SUMIFS(SevkAdetleri!$D:$D,SevkAdetleri!$A:$A,A300,SevkAdetleri!$E:$E,"EYLÜL")</f>
        <v>0</v>
      </c>
      <c r="P300" s="117">
        <f>SUMIFS(SevkAdetleri!$D:$D,SevkAdetleri!$A:$A,A300,SevkAdetleri!$E:$E,"EKİM")</f>
        <v>0</v>
      </c>
      <c r="Q300" s="117">
        <f>SUMIFS(SevkAdetleri!$D:$D,SevkAdetleri!$A:$A,A300,SevkAdetleri!$E:$E,"KASIM")</f>
        <v>0</v>
      </c>
      <c r="R300" s="117">
        <f>SUMIFS(SevkAdetleri!$D:$D,SevkAdetleri!$A:$A,A300,SevkAdetleri!$E:$E,"ARALIK")</f>
        <v>0</v>
      </c>
    </row>
    <row r="301" spans="1:18">
      <c r="A301" s="75" t="str">
        <f>Tablo1769[[#This Row],[YM KODU]]</f>
        <v>YM-155-M</v>
      </c>
      <c r="B301" s="118" t="str">
        <f>VLOOKUP(Tablo810[[#This Row],[ ÜRÜN KODU]],Tablo1769[#All],2,0)</f>
        <v>EMZİK ASKI TIPA ÖRDEK</v>
      </c>
      <c r="C301" s="117">
        <f>SUMIF(Tablo8[Sütun1],Tablo810[[#This Row],[ ÜRÜN KODU]],Tablo8[SEVK ADEDİ])-Tablo810[[#This Row],[GERİ İADE ÜRÜN]]</f>
        <v>0</v>
      </c>
      <c r="D301" s="117">
        <f>SUMIF(Tablo5[ÜRÜN KODU],Tablo810[[#This Row],[ ÜRÜN KODU]],Tablo5[TOPLAM BASKI ADEDİ])</f>
        <v>0</v>
      </c>
      <c r="E301" s="117"/>
      <c r="F301" s="117">
        <f>(D301-C301)+E301</f>
        <v>0</v>
      </c>
      <c r="G301" s="118">
        <f>SUMIFS(SevkAdetleri!$D:$D,SevkAdetleri!$A:$A,A301,SevkAdetleri!$E:$E,"OCAK")</f>
        <v>0</v>
      </c>
      <c r="H301" s="117">
        <f>SUMIFS(SevkAdetleri!$D:$D,SevkAdetleri!$A:$A,A301,SevkAdetleri!$E:$E,"ŞUBAT")</f>
        <v>0</v>
      </c>
      <c r="I301" s="117">
        <f>SUMIFS(SevkAdetleri!$D:$D,SevkAdetleri!$A:$A,A301,SevkAdetleri!$E:$E,"MART")</f>
        <v>0</v>
      </c>
      <c r="J301" s="117">
        <f>SUMIFS(SevkAdetleri!$D:$D,SevkAdetleri!$A:$A,A301,SevkAdetleri!$E:$E,"NİSAN")</f>
        <v>0</v>
      </c>
      <c r="K301" s="117">
        <f>SUMIFS(SevkAdetleri!$D:$D,SevkAdetleri!$A:$A,A301,SevkAdetleri!$E:$E,"MAYIS")</f>
        <v>0</v>
      </c>
      <c r="L301" s="117">
        <f>SUMIFS(SevkAdetleri!$D:$D,SevkAdetleri!$A:$A,A301,SevkAdetleri!$E:$E,"HAZIRAN")</f>
        <v>0</v>
      </c>
      <c r="M301" s="117">
        <f>SUMIFS(SevkAdetleri!$D:$D,SevkAdetleri!$A:$A,A301,SevkAdetleri!$E:$E,"TEMMUZ")</f>
        <v>0</v>
      </c>
      <c r="N301" s="117">
        <f>SUMIFS(SevkAdetleri!$D:$D,SevkAdetleri!$A:$A,A301,SevkAdetleri!$E:$E,"AĞUSTOS")</f>
        <v>0</v>
      </c>
      <c r="O301" s="117">
        <f>SUMIFS(SevkAdetleri!$D:$D,SevkAdetleri!$A:$A,A301,SevkAdetleri!$E:$E,"EYLÜL")</f>
        <v>0</v>
      </c>
      <c r="P301" s="117">
        <f>SUMIFS(SevkAdetleri!$D:$D,SevkAdetleri!$A:$A,A301,SevkAdetleri!$E:$E,"EKİM")</f>
        <v>0</v>
      </c>
      <c r="Q301" s="117">
        <f>SUMIFS(SevkAdetleri!$D:$D,SevkAdetleri!$A:$A,A301,SevkAdetleri!$E:$E,"KASIM")</f>
        <v>0</v>
      </c>
      <c r="R301" s="117">
        <f>SUMIFS(SevkAdetleri!$D:$D,SevkAdetleri!$A:$A,A301,SevkAdetleri!$E:$E,"ARALIK")</f>
        <v>0</v>
      </c>
    </row>
    <row r="302" spans="1:18">
      <c r="A302" s="75" t="str">
        <f>Tablo1769[[#This Row],[YM KODU]]</f>
        <v>YM-155-P</v>
      </c>
      <c r="B302" s="118" t="str">
        <f>VLOOKUP(Tablo810[[#This Row],[ ÜRÜN KODU]],Tablo1769[#All],2,0)</f>
        <v>EMZİK ASKI TIPA ÖRDEK</v>
      </c>
      <c r="C302" s="117">
        <f>SUMIF(Tablo8[Sütun1],Tablo810[[#This Row],[ ÜRÜN KODU]],Tablo8[SEVK ADEDİ])-Tablo810[[#This Row],[GERİ İADE ÜRÜN]]</f>
        <v>0</v>
      </c>
      <c r="D302" s="117">
        <f>SUMIF(Tablo5[ÜRÜN KODU],Tablo810[[#This Row],[ ÜRÜN KODU]],Tablo5[TOPLAM BASKI ADEDİ])</f>
        <v>0</v>
      </c>
      <c r="E302" s="117"/>
      <c r="F302" s="117">
        <f>(D302-C302)+E302</f>
        <v>0</v>
      </c>
      <c r="G302" s="118">
        <f>SUMIFS(SevkAdetleri!$D:$D,SevkAdetleri!$A:$A,A302,SevkAdetleri!$E:$E,"OCAK")</f>
        <v>0</v>
      </c>
      <c r="H302" s="117">
        <f>SUMIFS(SevkAdetleri!$D:$D,SevkAdetleri!$A:$A,A302,SevkAdetleri!$E:$E,"ŞUBAT")</f>
        <v>0</v>
      </c>
      <c r="I302" s="117">
        <f>SUMIFS(SevkAdetleri!$D:$D,SevkAdetleri!$A:$A,A302,SevkAdetleri!$E:$E,"MART")</f>
        <v>0</v>
      </c>
      <c r="J302" s="117">
        <f>SUMIFS(SevkAdetleri!$D:$D,SevkAdetleri!$A:$A,A302,SevkAdetleri!$E:$E,"NİSAN")</f>
        <v>0</v>
      </c>
      <c r="K302" s="117">
        <f>SUMIFS(SevkAdetleri!$D:$D,SevkAdetleri!$A:$A,A302,SevkAdetleri!$E:$E,"MAYIS")</f>
        <v>0</v>
      </c>
      <c r="L302" s="117">
        <f>SUMIFS(SevkAdetleri!$D:$D,SevkAdetleri!$A:$A,A302,SevkAdetleri!$E:$E,"HAZIRAN")</f>
        <v>0</v>
      </c>
      <c r="M302" s="117">
        <f>SUMIFS(SevkAdetleri!$D:$D,SevkAdetleri!$A:$A,A302,SevkAdetleri!$E:$E,"TEMMUZ")</f>
        <v>0</v>
      </c>
      <c r="N302" s="117">
        <f>SUMIFS(SevkAdetleri!$D:$D,SevkAdetleri!$A:$A,A302,SevkAdetleri!$E:$E,"AĞUSTOS")</f>
        <v>0</v>
      </c>
      <c r="O302" s="117">
        <f>SUMIFS(SevkAdetleri!$D:$D,SevkAdetleri!$A:$A,A302,SevkAdetleri!$E:$E,"EYLÜL")</f>
        <v>0</v>
      </c>
      <c r="P302" s="117">
        <f>SUMIFS(SevkAdetleri!$D:$D,SevkAdetleri!$A:$A,A302,SevkAdetleri!$E:$E,"EKİM")</f>
        <v>0</v>
      </c>
      <c r="Q302" s="117">
        <f>SUMIFS(SevkAdetleri!$D:$D,SevkAdetleri!$A:$A,A302,SevkAdetleri!$E:$E,"KASIM")</f>
        <v>0</v>
      </c>
      <c r="R302" s="117">
        <f>SUMIFS(SevkAdetleri!$D:$D,SevkAdetleri!$A:$A,A302,SevkAdetleri!$E:$E,"ARALIK")</f>
        <v>0</v>
      </c>
    </row>
    <row r="303" spans="1:18">
      <c r="A303" s="75" t="str">
        <f>Tablo1769[[#This Row],[YM KODU]]</f>
        <v>YM-155-L</v>
      </c>
      <c r="B303" s="118" t="str">
        <f>VLOOKUP(Tablo810[[#This Row],[ ÜRÜN KODU]],Tablo1769[#All],2,0)</f>
        <v>EMZİK ASKI TIPA ÖRDEK</v>
      </c>
      <c r="C303" s="117">
        <f>SUMIF(Tablo8[Sütun1],Tablo810[[#This Row],[ ÜRÜN KODU]],Tablo8[SEVK ADEDİ])-Tablo810[[#This Row],[GERİ İADE ÜRÜN]]</f>
        <v>0</v>
      </c>
      <c r="D303" s="117">
        <f>SUMIF(Tablo5[ÜRÜN KODU],Tablo810[[#This Row],[ ÜRÜN KODU]],Tablo5[TOPLAM BASKI ADEDİ])</f>
        <v>0</v>
      </c>
      <c r="E303" s="117"/>
      <c r="F303" s="117">
        <f>(D303-C303)+E303</f>
        <v>0</v>
      </c>
      <c r="G303" s="118">
        <f>SUMIFS(SevkAdetleri!$D:$D,SevkAdetleri!$A:$A,A303,SevkAdetleri!$E:$E,"OCAK")</f>
        <v>0</v>
      </c>
      <c r="H303" s="117">
        <f>SUMIFS(SevkAdetleri!$D:$D,SevkAdetleri!$A:$A,A303,SevkAdetleri!$E:$E,"ŞUBAT")</f>
        <v>0</v>
      </c>
      <c r="I303" s="117">
        <f>SUMIFS(SevkAdetleri!$D:$D,SevkAdetleri!$A:$A,A303,SevkAdetleri!$E:$E,"MART")</f>
        <v>0</v>
      </c>
      <c r="J303" s="117">
        <f>SUMIFS(SevkAdetleri!$D:$D,SevkAdetleri!$A:$A,A303,SevkAdetleri!$E:$E,"NİSAN")</f>
        <v>0</v>
      </c>
      <c r="K303" s="117">
        <f>SUMIFS(SevkAdetleri!$D:$D,SevkAdetleri!$A:$A,A303,SevkAdetleri!$E:$E,"MAYIS")</f>
        <v>0</v>
      </c>
      <c r="L303" s="117">
        <f>SUMIFS(SevkAdetleri!$D:$D,SevkAdetleri!$A:$A,A303,SevkAdetleri!$E:$E,"HAZIRAN")</f>
        <v>0</v>
      </c>
      <c r="M303" s="117">
        <f>SUMIFS(SevkAdetleri!$D:$D,SevkAdetleri!$A:$A,A303,SevkAdetleri!$E:$E,"TEMMUZ")</f>
        <v>0</v>
      </c>
      <c r="N303" s="117">
        <f>SUMIFS(SevkAdetleri!$D:$D,SevkAdetleri!$A:$A,A303,SevkAdetleri!$E:$E,"AĞUSTOS")</f>
        <v>0</v>
      </c>
      <c r="O303" s="117">
        <f>SUMIFS(SevkAdetleri!$D:$D,SevkAdetleri!$A:$A,A303,SevkAdetleri!$E:$E,"EYLÜL")</f>
        <v>0</v>
      </c>
      <c r="P303" s="117">
        <f>SUMIFS(SevkAdetleri!$D:$D,SevkAdetleri!$A:$A,A303,SevkAdetleri!$E:$E,"EKİM")</f>
        <v>0</v>
      </c>
      <c r="Q303" s="117">
        <f>SUMIFS(SevkAdetleri!$D:$D,SevkAdetleri!$A:$A,A303,SevkAdetleri!$E:$E,"KASIM")</f>
        <v>0</v>
      </c>
      <c r="R303" s="117">
        <f>SUMIFS(SevkAdetleri!$D:$D,SevkAdetleri!$A:$A,A303,SevkAdetleri!$E:$E,"ARALIK")</f>
        <v>0</v>
      </c>
    </row>
    <row r="304" spans="1:18">
      <c r="A304" s="75">
        <f>Tablo1769[[#This Row],[YM KODU]]</f>
        <v>0</v>
      </c>
      <c r="B304" s="118" t="e">
        <f>VLOOKUP(Tablo810[[#This Row],[ ÜRÜN KODU]],Tablo1769[#All],2,0)</f>
        <v>#N/A</v>
      </c>
      <c r="C304" s="117">
        <f>SUMIF(Tablo8[Sütun1],Tablo810[[#This Row],[ ÜRÜN KODU]],Tablo8[SEVK ADEDİ])-Tablo810[[#This Row],[GERİ İADE ÜRÜN]]</f>
        <v>0</v>
      </c>
      <c r="D304" s="117">
        <f>SUMIF(Tablo5[ÜRÜN KODU],Tablo810[[#This Row],[ ÜRÜN KODU]],Tablo5[TOPLAM BASKI ADEDİ])</f>
        <v>0</v>
      </c>
      <c r="E304" s="117"/>
      <c r="F304" s="117">
        <f>(D304-C304)+E304</f>
        <v>0</v>
      </c>
      <c r="G304" s="118">
        <f>SUMIFS(SevkAdetleri!$D:$D,SevkAdetleri!$A:$A,A304,SevkAdetleri!$E:$E,"OCAK")</f>
        <v>0</v>
      </c>
      <c r="H304" s="117">
        <f>SUMIFS(SevkAdetleri!$D:$D,SevkAdetleri!$A:$A,A304,SevkAdetleri!$E:$E,"ŞUBAT")</f>
        <v>0</v>
      </c>
      <c r="I304" s="117">
        <f>SUMIFS(SevkAdetleri!$D:$D,SevkAdetleri!$A:$A,A304,SevkAdetleri!$E:$E,"MART")</f>
        <v>0</v>
      </c>
      <c r="J304" s="117">
        <f>SUMIFS(SevkAdetleri!$D:$D,SevkAdetleri!$A:$A,A304,SevkAdetleri!$E:$E,"NİSAN")</f>
        <v>0</v>
      </c>
      <c r="K304" s="117">
        <f>SUMIFS(SevkAdetleri!$D:$D,SevkAdetleri!$A:$A,A304,SevkAdetleri!$E:$E,"MAYIS")</f>
        <v>0</v>
      </c>
      <c r="L304" s="117">
        <f>SUMIFS(SevkAdetleri!$D:$D,SevkAdetleri!$A:$A,A304,SevkAdetleri!$E:$E,"HAZIRAN")</f>
        <v>0</v>
      </c>
      <c r="M304" s="117">
        <f>SUMIFS(SevkAdetleri!$D:$D,SevkAdetleri!$A:$A,A304,SevkAdetleri!$E:$E,"TEMMUZ")</f>
        <v>0</v>
      </c>
      <c r="N304" s="117">
        <f>SUMIFS(SevkAdetleri!$D:$D,SevkAdetleri!$A:$A,A304,SevkAdetleri!$E:$E,"AĞUSTOS")</f>
        <v>0</v>
      </c>
      <c r="O304" s="117">
        <f>SUMIFS(SevkAdetleri!$D:$D,SevkAdetleri!$A:$A,A304,SevkAdetleri!$E:$E,"EYLÜL")</f>
        <v>0</v>
      </c>
      <c r="P304" s="117">
        <f>SUMIFS(SevkAdetleri!$D:$D,SevkAdetleri!$A:$A,A304,SevkAdetleri!$E:$E,"EKİM")</f>
        <v>0</v>
      </c>
      <c r="Q304" s="117">
        <f>SUMIFS(SevkAdetleri!$D:$D,SevkAdetleri!$A:$A,A304,SevkAdetleri!$E:$E,"KASIM")</f>
        <v>0</v>
      </c>
      <c r="R304" s="117">
        <f>SUMIFS(SevkAdetleri!$D:$D,SevkAdetleri!$A:$A,A304,SevkAdetleri!$E:$E,"ARALIK")</f>
        <v>0</v>
      </c>
    </row>
    <row r="305" spans="1:18">
      <c r="A305" s="75" t="str">
        <f>Tablo1769[[#This Row],[YM KODU]]</f>
        <v>YM-156-K-ERKEK</v>
      </c>
      <c r="B305" s="118" t="str">
        <f>VLOOKUP(Tablo810[[#This Row],[ ÜRÜN KODU]],Tablo1769[#All],2,0)</f>
        <v>EMZİK ASKISI KISKAÇ ERKEK</v>
      </c>
      <c r="C305" s="117">
        <f>SUMIF(Tablo8[Sütun1],Tablo810[[#This Row],[ ÜRÜN KODU]],Tablo8[SEVK ADEDİ])-Tablo810[[#This Row],[GERİ İADE ÜRÜN]]</f>
        <v>0</v>
      </c>
      <c r="D305" s="117">
        <f>SUMIF(Tablo5[ÜRÜN KODU],Tablo810[[#This Row],[ ÜRÜN KODU]],Tablo5[TOPLAM BASKI ADEDİ])</f>
        <v>0</v>
      </c>
      <c r="E305" s="117"/>
      <c r="F305" s="117">
        <f>(D305-C305)+E305</f>
        <v>0</v>
      </c>
      <c r="G305" s="118">
        <f>SUMIFS(SevkAdetleri!$D:$D,SevkAdetleri!$A:$A,A305,SevkAdetleri!$E:$E,"OCAK")</f>
        <v>0</v>
      </c>
      <c r="H305" s="117">
        <f>SUMIFS(SevkAdetleri!$D:$D,SevkAdetleri!$A:$A,A305,SevkAdetleri!$E:$E,"ŞUBAT")</f>
        <v>0</v>
      </c>
      <c r="I305" s="117">
        <f>SUMIFS(SevkAdetleri!$D:$D,SevkAdetleri!$A:$A,A305,SevkAdetleri!$E:$E,"MART")</f>
        <v>0</v>
      </c>
      <c r="J305" s="117">
        <f>SUMIFS(SevkAdetleri!$D:$D,SevkAdetleri!$A:$A,A305,SevkAdetleri!$E:$E,"NİSAN")</f>
        <v>0</v>
      </c>
      <c r="K305" s="117">
        <f>SUMIFS(SevkAdetleri!$D:$D,SevkAdetleri!$A:$A,A305,SevkAdetleri!$E:$E,"MAYIS")</f>
        <v>0</v>
      </c>
      <c r="L305" s="117">
        <f>SUMIFS(SevkAdetleri!$D:$D,SevkAdetleri!$A:$A,A305,SevkAdetleri!$E:$E,"HAZIRAN")</f>
        <v>0</v>
      </c>
      <c r="M305" s="117">
        <f>SUMIFS(SevkAdetleri!$D:$D,SevkAdetleri!$A:$A,A305,SevkAdetleri!$E:$E,"TEMMUZ")</f>
        <v>0</v>
      </c>
      <c r="N305" s="117">
        <f>SUMIFS(SevkAdetleri!$D:$D,SevkAdetleri!$A:$A,A305,SevkAdetleri!$E:$E,"AĞUSTOS")</f>
        <v>0</v>
      </c>
      <c r="O305" s="117">
        <f>SUMIFS(SevkAdetleri!$D:$D,SevkAdetleri!$A:$A,A305,SevkAdetleri!$E:$E,"EYLÜL")</f>
        <v>0</v>
      </c>
      <c r="P305" s="117">
        <f>SUMIFS(SevkAdetleri!$D:$D,SevkAdetleri!$A:$A,A305,SevkAdetleri!$E:$E,"EKİM")</f>
        <v>0</v>
      </c>
      <c r="Q305" s="117">
        <f>SUMIFS(SevkAdetleri!$D:$D,SevkAdetleri!$A:$A,A305,SevkAdetleri!$E:$E,"KASIM")</f>
        <v>0</v>
      </c>
      <c r="R305" s="117">
        <f>SUMIFS(SevkAdetleri!$D:$D,SevkAdetleri!$A:$A,A305,SevkAdetleri!$E:$E,"ARALIK")</f>
        <v>0</v>
      </c>
    </row>
    <row r="306" spans="1:18">
      <c r="A306" s="75" t="str">
        <f>Tablo1769[[#This Row],[YM KODU]]</f>
        <v>YM-156-M-ERKEK</v>
      </c>
      <c r="B306" s="118" t="str">
        <f>VLOOKUP(Tablo810[[#This Row],[ ÜRÜN KODU]],Tablo1769[#All],2,0)</f>
        <v>EMZİK ASKISI KISKAÇ ERKEK</v>
      </c>
      <c r="C306" s="117">
        <f>SUMIF(Tablo8[Sütun1],Tablo810[[#This Row],[ ÜRÜN KODU]],Tablo8[SEVK ADEDİ])-Tablo810[[#This Row],[GERİ İADE ÜRÜN]]</f>
        <v>0</v>
      </c>
      <c r="D306" s="117">
        <f>SUMIF(Tablo5[ÜRÜN KODU],Tablo810[[#This Row],[ ÜRÜN KODU]],Tablo5[TOPLAM BASKI ADEDİ])</f>
        <v>0</v>
      </c>
      <c r="E306" s="117"/>
      <c r="F306" s="117">
        <f>(D306-C306)+E306</f>
        <v>0</v>
      </c>
      <c r="G306" s="118">
        <f>SUMIFS(SevkAdetleri!$D:$D,SevkAdetleri!$A:$A,A306,SevkAdetleri!$E:$E,"OCAK")</f>
        <v>0</v>
      </c>
      <c r="H306" s="117">
        <f>SUMIFS(SevkAdetleri!$D:$D,SevkAdetleri!$A:$A,A306,SevkAdetleri!$E:$E,"ŞUBAT")</f>
        <v>0</v>
      </c>
      <c r="I306" s="117">
        <f>SUMIFS(SevkAdetleri!$D:$D,SevkAdetleri!$A:$A,A306,SevkAdetleri!$E:$E,"MART")</f>
        <v>0</v>
      </c>
      <c r="J306" s="117">
        <f>SUMIFS(SevkAdetleri!$D:$D,SevkAdetleri!$A:$A,A306,SevkAdetleri!$E:$E,"NİSAN")</f>
        <v>0</v>
      </c>
      <c r="K306" s="117">
        <f>SUMIFS(SevkAdetleri!$D:$D,SevkAdetleri!$A:$A,A306,SevkAdetleri!$E:$E,"MAYIS")</f>
        <v>0</v>
      </c>
      <c r="L306" s="117">
        <f>SUMIFS(SevkAdetleri!$D:$D,SevkAdetleri!$A:$A,A306,SevkAdetleri!$E:$E,"HAZIRAN")</f>
        <v>0</v>
      </c>
      <c r="M306" s="117">
        <f>SUMIFS(SevkAdetleri!$D:$D,SevkAdetleri!$A:$A,A306,SevkAdetleri!$E:$E,"TEMMUZ")</f>
        <v>0</v>
      </c>
      <c r="N306" s="117">
        <f>SUMIFS(SevkAdetleri!$D:$D,SevkAdetleri!$A:$A,A306,SevkAdetleri!$E:$E,"AĞUSTOS")</f>
        <v>0</v>
      </c>
      <c r="O306" s="117">
        <f>SUMIFS(SevkAdetleri!$D:$D,SevkAdetleri!$A:$A,A306,SevkAdetleri!$E:$E,"EYLÜL")</f>
        <v>0</v>
      </c>
      <c r="P306" s="117">
        <f>SUMIFS(SevkAdetleri!$D:$D,SevkAdetleri!$A:$A,A306,SevkAdetleri!$E:$E,"EKİM")</f>
        <v>0</v>
      </c>
      <c r="Q306" s="117">
        <f>SUMIFS(SevkAdetleri!$D:$D,SevkAdetleri!$A:$A,A306,SevkAdetleri!$E:$E,"KASIM")</f>
        <v>0</v>
      </c>
      <c r="R306" s="117">
        <f>SUMIFS(SevkAdetleri!$D:$D,SevkAdetleri!$A:$A,A306,SevkAdetleri!$E:$E,"ARALIK")</f>
        <v>0</v>
      </c>
    </row>
    <row r="307" spans="1:18">
      <c r="A307" s="75" t="str">
        <f>Tablo1769[[#This Row],[YM KODU]]</f>
        <v>YM-156-P-ERKEK</v>
      </c>
      <c r="B307" s="118" t="str">
        <f>VLOOKUP(Tablo810[[#This Row],[ ÜRÜN KODU]],Tablo1769[#All],2,0)</f>
        <v>EMZİK ASKISI KISKAÇ ERKEK</v>
      </c>
      <c r="C307" s="117">
        <f>SUMIF(Tablo8[Sütun1],Tablo810[[#This Row],[ ÜRÜN KODU]],Tablo8[SEVK ADEDİ])-Tablo810[[#This Row],[GERİ İADE ÜRÜN]]</f>
        <v>0</v>
      </c>
      <c r="D307" s="117">
        <f>SUMIF(Tablo5[ÜRÜN KODU],Tablo810[[#This Row],[ ÜRÜN KODU]],Tablo5[TOPLAM BASKI ADEDİ])</f>
        <v>0</v>
      </c>
      <c r="E307" s="117"/>
      <c r="F307" s="117">
        <f>(D307-C307)+E307</f>
        <v>0</v>
      </c>
      <c r="G307" s="118">
        <f>SUMIFS(SevkAdetleri!$D:$D,SevkAdetleri!$A:$A,A307,SevkAdetleri!$E:$E,"OCAK")</f>
        <v>0</v>
      </c>
      <c r="H307" s="117">
        <f>SUMIFS(SevkAdetleri!$D:$D,SevkAdetleri!$A:$A,A307,SevkAdetleri!$E:$E,"ŞUBAT")</f>
        <v>0</v>
      </c>
      <c r="I307" s="117">
        <f>SUMIFS(SevkAdetleri!$D:$D,SevkAdetleri!$A:$A,A307,SevkAdetleri!$E:$E,"MART")</f>
        <v>0</v>
      </c>
      <c r="J307" s="117">
        <f>SUMIFS(SevkAdetleri!$D:$D,SevkAdetleri!$A:$A,A307,SevkAdetleri!$E:$E,"NİSAN")</f>
        <v>0</v>
      </c>
      <c r="K307" s="117">
        <f>SUMIFS(SevkAdetleri!$D:$D,SevkAdetleri!$A:$A,A307,SevkAdetleri!$E:$E,"MAYIS")</f>
        <v>0</v>
      </c>
      <c r="L307" s="117">
        <f>SUMIFS(SevkAdetleri!$D:$D,SevkAdetleri!$A:$A,A307,SevkAdetleri!$E:$E,"HAZIRAN")</f>
        <v>0</v>
      </c>
      <c r="M307" s="117">
        <f>SUMIFS(SevkAdetleri!$D:$D,SevkAdetleri!$A:$A,A307,SevkAdetleri!$E:$E,"TEMMUZ")</f>
        <v>0</v>
      </c>
      <c r="N307" s="117">
        <f>SUMIFS(SevkAdetleri!$D:$D,SevkAdetleri!$A:$A,A307,SevkAdetleri!$E:$E,"AĞUSTOS")</f>
        <v>0</v>
      </c>
      <c r="O307" s="117">
        <f>SUMIFS(SevkAdetleri!$D:$D,SevkAdetleri!$A:$A,A307,SevkAdetleri!$E:$E,"EYLÜL")</f>
        <v>0</v>
      </c>
      <c r="P307" s="117">
        <f>SUMIFS(SevkAdetleri!$D:$D,SevkAdetleri!$A:$A,A307,SevkAdetleri!$E:$E,"EKİM")</f>
        <v>0</v>
      </c>
      <c r="Q307" s="117">
        <f>SUMIFS(SevkAdetleri!$D:$D,SevkAdetleri!$A:$A,A307,SevkAdetleri!$E:$E,"KASIM")</f>
        <v>0</v>
      </c>
      <c r="R307" s="117">
        <f>SUMIFS(SevkAdetleri!$D:$D,SevkAdetleri!$A:$A,A307,SevkAdetleri!$E:$E,"ARALIK")</f>
        <v>0</v>
      </c>
    </row>
    <row r="308" spans="1:18">
      <c r="A308" s="75" t="str">
        <f>Tablo1769[[#This Row],[YM KODU]]</f>
        <v>YM-156-L-ERKEK</v>
      </c>
      <c r="B308" s="118" t="str">
        <f>VLOOKUP(Tablo810[[#This Row],[ ÜRÜN KODU]],Tablo1769[#All],2,0)</f>
        <v>EMZİK ASKISI KISKAÇ ERKEK</v>
      </c>
      <c r="C308" s="117">
        <f>SUMIF(Tablo8[Sütun1],Tablo810[[#This Row],[ ÜRÜN KODU]],Tablo8[SEVK ADEDİ])-Tablo810[[#This Row],[GERİ İADE ÜRÜN]]</f>
        <v>0</v>
      </c>
      <c r="D308" s="117">
        <f>SUMIF(Tablo5[ÜRÜN KODU],Tablo810[[#This Row],[ ÜRÜN KODU]],Tablo5[TOPLAM BASKI ADEDİ])</f>
        <v>0</v>
      </c>
      <c r="E308" s="117"/>
      <c r="F308" s="117">
        <f>(D308-C308)+E308</f>
        <v>0</v>
      </c>
      <c r="G308" s="118">
        <f>SUMIFS(SevkAdetleri!$D:$D,SevkAdetleri!$A:$A,A308,SevkAdetleri!$E:$E,"OCAK")</f>
        <v>0</v>
      </c>
      <c r="H308" s="117">
        <f>SUMIFS(SevkAdetleri!$D:$D,SevkAdetleri!$A:$A,A308,SevkAdetleri!$E:$E,"ŞUBAT")</f>
        <v>0</v>
      </c>
      <c r="I308" s="117">
        <f>SUMIFS(SevkAdetleri!$D:$D,SevkAdetleri!$A:$A,A308,SevkAdetleri!$E:$E,"MART")</f>
        <v>0</v>
      </c>
      <c r="J308" s="117">
        <f>SUMIFS(SevkAdetleri!$D:$D,SevkAdetleri!$A:$A,A308,SevkAdetleri!$E:$E,"NİSAN")</f>
        <v>0</v>
      </c>
      <c r="K308" s="117">
        <f>SUMIFS(SevkAdetleri!$D:$D,SevkAdetleri!$A:$A,A308,SevkAdetleri!$E:$E,"MAYIS")</f>
        <v>0</v>
      </c>
      <c r="L308" s="117">
        <f>SUMIFS(SevkAdetleri!$D:$D,SevkAdetleri!$A:$A,A308,SevkAdetleri!$E:$E,"HAZIRAN")</f>
        <v>0</v>
      </c>
      <c r="M308" s="117">
        <f>SUMIFS(SevkAdetleri!$D:$D,SevkAdetleri!$A:$A,A308,SevkAdetleri!$E:$E,"TEMMUZ")</f>
        <v>0</v>
      </c>
      <c r="N308" s="117">
        <f>SUMIFS(SevkAdetleri!$D:$D,SevkAdetleri!$A:$A,A308,SevkAdetleri!$E:$E,"AĞUSTOS")</f>
        <v>0</v>
      </c>
      <c r="O308" s="117">
        <f>SUMIFS(SevkAdetleri!$D:$D,SevkAdetleri!$A:$A,A308,SevkAdetleri!$E:$E,"EYLÜL")</f>
        <v>0</v>
      </c>
      <c r="P308" s="117">
        <f>SUMIFS(SevkAdetleri!$D:$D,SevkAdetleri!$A:$A,A308,SevkAdetleri!$E:$E,"EKİM")</f>
        <v>0</v>
      </c>
      <c r="Q308" s="117">
        <f>SUMIFS(SevkAdetleri!$D:$D,SevkAdetleri!$A:$A,A308,SevkAdetleri!$E:$E,"KASIM")</f>
        <v>0</v>
      </c>
      <c r="R308" s="117">
        <f>SUMIFS(SevkAdetleri!$D:$D,SevkAdetleri!$A:$A,A308,SevkAdetleri!$E:$E,"ARALIK")</f>
        <v>0</v>
      </c>
    </row>
    <row r="309" spans="1:18">
      <c r="A309" s="75">
        <f>Tablo1769[[#This Row],[YM KODU]]</f>
        <v>0</v>
      </c>
      <c r="B309" s="118" t="e">
        <f>VLOOKUP(Tablo810[[#This Row],[ ÜRÜN KODU]],Tablo1769[#All],2,0)</f>
        <v>#N/A</v>
      </c>
      <c r="C309" s="117">
        <f>SUMIF(Tablo8[Sütun1],Tablo810[[#This Row],[ ÜRÜN KODU]],Tablo8[SEVK ADEDİ])-Tablo810[[#This Row],[GERİ İADE ÜRÜN]]</f>
        <v>0</v>
      </c>
      <c r="D309" s="117">
        <f>SUMIF(Tablo5[ÜRÜN KODU],Tablo810[[#This Row],[ ÜRÜN KODU]],Tablo5[TOPLAM BASKI ADEDİ])</f>
        <v>0</v>
      </c>
      <c r="E309" s="117"/>
      <c r="F309" s="117">
        <f>(D309-C309)+E309</f>
        <v>0</v>
      </c>
      <c r="G309" s="118">
        <f>SUMIFS(SevkAdetleri!$D:$D,SevkAdetleri!$A:$A,A309,SevkAdetleri!$E:$E,"OCAK")</f>
        <v>0</v>
      </c>
      <c r="H309" s="117">
        <f>SUMIFS(SevkAdetleri!$D:$D,SevkAdetleri!$A:$A,A309,SevkAdetleri!$E:$E,"ŞUBAT")</f>
        <v>0</v>
      </c>
      <c r="I309" s="117">
        <f>SUMIFS(SevkAdetleri!$D:$D,SevkAdetleri!$A:$A,A309,SevkAdetleri!$E:$E,"MART")</f>
        <v>0</v>
      </c>
      <c r="J309" s="117">
        <f>SUMIFS(SevkAdetleri!$D:$D,SevkAdetleri!$A:$A,A309,SevkAdetleri!$E:$E,"NİSAN")</f>
        <v>0</v>
      </c>
      <c r="K309" s="117">
        <f>SUMIFS(SevkAdetleri!$D:$D,SevkAdetleri!$A:$A,A309,SevkAdetleri!$E:$E,"MAYIS")</f>
        <v>0</v>
      </c>
      <c r="L309" s="117">
        <f>SUMIFS(SevkAdetleri!$D:$D,SevkAdetleri!$A:$A,A309,SevkAdetleri!$E:$E,"HAZIRAN")</f>
        <v>0</v>
      </c>
      <c r="M309" s="117">
        <f>SUMIFS(SevkAdetleri!$D:$D,SevkAdetleri!$A:$A,A309,SevkAdetleri!$E:$E,"TEMMUZ")</f>
        <v>0</v>
      </c>
      <c r="N309" s="117">
        <f>SUMIFS(SevkAdetleri!$D:$D,SevkAdetleri!$A:$A,A309,SevkAdetleri!$E:$E,"AĞUSTOS")</f>
        <v>0</v>
      </c>
      <c r="O309" s="117">
        <f>SUMIFS(SevkAdetleri!$D:$D,SevkAdetleri!$A:$A,A309,SevkAdetleri!$E:$E,"EYLÜL")</f>
        <v>0</v>
      </c>
      <c r="P309" s="117">
        <f>SUMIFS(SevkAdetleri!$D:$D,SevkAdetleri!$A:$A,A309,SevkAdetleri!$E:$E,"EKİM")</f>
        <v>0</v>
      </c>
      <c r="Q309" s="117">
        <f>SUMIFS(SevkAdetleri!$D:$D,SevkAdetleri!$A:$A,A309,SevkAdetleri!$E:$E,"KASIM")</f>
        <v>0</v>
      </c>
      <c r="R309" s="117">
        <f>SUMIFS(SevkAdetleri!$D:$D,SevkAdetleri!$A:$A,A309,SevkAdetleri!$E:$E,"ARALIK")</f>
        <v>0</v>
      </c>
    </row>
    <row r="310" spans="1:18">
      <c r="A310" s="75" t="str">
        <f>Tablo1769[[#This Row],[YM KODU]]</f>
        <v>YM-156-K-DİŞİ</v>
      </c>
      <c r="B310" s="118" t="str">
        <f>VLOOKUP(Tablo810[[#This Row],[ ÜRÜN KODU]],Tablo1769[#All],2,0)</f>
        <v>EMZİK ASKISI KISKAÇ DİŞİ</v>
      </c>
      <c r="C310" s="117">
        <f>SUMIF(Tablo8[Sütun1],Tablo810[[#This Row],[ ÜRÜN KODU]],Tablo8[SEVK ADEDİ])-Tablo810[[#This Row],[GERİ İADE ÜRÜN]]</f>
        <v>0</v>
      </c>
      <c r="D310" s="117">
        <f>SUMIF(Tablo5[ÜRÜN KODU],Tablo810[[#This Row],[ ÜRÜN KODU]],Tablo5[TOPLAM BASKI ADEDİ])</f>
        <v>0</v>
      </c>
      <c r="E310" s="117"/>
      <c r="F310" s="117">
        <f>(D310-C310)+E310</f>
        <v>0</v>
      </c>
      <c r="G310" s="118">
        <f>SUMIFS(SevkAdetleri!$D:$D,SevkAdetleri!$A:$A,A310,SevkAdetleri!$E:$E,"OCAK")</f>
        <v>0</v>
      </c>
      <c r="H310" s="117">
        <f>SUMIFS(SevkAdetleri!$D:$D,SevkAdetleri!$A:$A,A310,SevkAdetleri!$E:$E,"ŞUBAT")</f>
        <v>0</v>
      </c>
      <c r="I310" s="117">
        <f>SUMIFS(SevkAdetleri!$D:$D,SevkAdetleri!$A:$A,A310,SevkAdetleri!$E:$E,"MART")</f>
        <v>0</v>
      </c>
      <c r="J310" s="117">
        <f>SUMIFS(SevkAdetleri!$D:$D,SevkAdetleri!$A:$A,A310,SevkAdetleri!$E:$E,"NİSAN")</f>
        <v>0</v>
      </c>
      <c r="K310" s="117">
        <f>SUMIFS(SevkAdetleri!$D:$D,SevkAdetleri!$A:$A,A310,SevkAdetleri!$E:$E,"MAYIS")</f>
        <v>0</v>
      </c>
      <c r="L310" s="117">
        <f>SUMIFS(SevkAdetleri!$D:$D,SevkAdetleri!$A:$A,A310,SevkAdetleri!$E:$E,"HAZIRAN")</f>
        <v>0</v>
      </c>
      <c r="M310" s="117">
        <f>SUMIFS(SevkAdetleri!$D:$D,SevkAdetleri!$A:$A,A310,SevkAdetleri!$E:$E,"TEMMUZ")</f>
        <v>0</v>
      </c>
      <c r="N310" s="117">
        <f>SUMIFS(SevkAdetleri!$D:$D,SevkAdetleri!$A:$A,A310,SevkAdetleri!$E:$E,"AĞUSTOS")</f>
        <v>0</v>
      </c>
      <c r="O310" s="117">
        <f>SUMIFS(SevkAdetleri!$D:$D,SevkAdetleri!$A:$A,A310,SevkAdetleri!$E:$E,"EYLÜL")</f>
        <v>0</v>
      </c>
      <c r="P310" s="117">
        <f>SUMIFS(SevkAdetleri!$D:$D,SevkAdetleri!$A:$A,A310,SevkAdetleri!$E:$E,"EKİM")</f>
        <v>0</v>
      </c>
      <c r="Q310" s="117">
        <f>SUMIFS(SevkAdetleri!$D:$D,SevkAdetleri!$A:$A,A310,SevkAdetleri!$E:$E,"KASIM")</f>
        <v>0</v>
      </c>
      <c r="R310" s="117">
        <f>SUMIFS(SevkAdetleri!$D:$D,SevkAdetleri!$A:$A,A310,SevkAdetleri!$E:$E,"ARALIK")</f>
        <v>0</v>
      </c>
    </row>
    <row r="311" spans="1:18">
      <c r="A311" s="75" t="str">
        <f>Tablo1769[[#This Row],[YM KODU]]</f>
        <v>YM-156-M-DİŞİ</v>
      </c>
      <c r="B311" s="118" t="str">
        <f>VLOOKUP(Tablo810[[#This Row],[ ÜRÜN KODU]],Tablo1769[#All],2,0)</f>
        <v>EMZİK ASKISI KISKAÇ DİŞİ</v>
      </c>
      <c r="C311" s="117">
        <f>SUMIF(Tablo8[Sütun1],Tablo810[[#This Row],[ ÜRÜN KODU]],Tablo8[SEVK ADEDİ])-Tablo810[[#This Row],[GERİ İADE ÜRÜN]]</f>
        <v>0</v>
      </c>
      <c r="D311" s="117">
        <f>SUMIF(Tablo5[ÜRÜN KODU],Tablo810[[#This Row],[ ÜRÜN KODU]],Tablo5[TOPLAM BASKI ADEDİ])</f>
        <v>0</v>
      </c>
      <c r="E311" s="117"/>
      <c r="F311" s="117">
        <f>(D311-C311)+E311</f>
        <v>0</v>
      </c>
      <c r="G311" s="118">
        <f>SUMIFS(SevkAdetleri!$D:$D,SevkAdetleri!$A:$A,A311,SevkAdetleri!$E:$E,"OCAK")</f>
        <v>0</v>
      </c>
      <c r="H311" s="117">
        <f>SUMIFS(SevkAdetleri!$D:$D,SevkAdetleri!$A:$A,A311,SevkAdetleri!$E:$E,"ŞUBAT")</f>
        <v>0</v>
      </c>
      <c r="I311" s="117">
        <f>SUMIFS(SevkAdetleri!$D:$D,SevkAdetleri!$A:$A,A311,SevkAdetleri!$E:$E,"MART")</f>
        <v>0</v>
      </c>
      <c r="J311" s="117">
        <f>SUMIFS(SevkAdetleri!$D:$D,SevkAdetleri!$A:$A,A311,SevkAdetleri!$E:$E,"NİSAN")</f>
        <v>0</v>
      </c>
      <c r="K311" s="117">
        <f>SUMIFS(SevkAdetleri!$D:$D,SevkAdetleri!$A:$A,A311,SevkAdetleri!$E:$E,"MAYIS")</f>
        <v>0</v>
      </c>
      <c r="L311" s="117">
        <f>SUMIFS(SevkAdetleri!$D:$D,SevkAdetleri!$A:$A,A311,SevkAdetleri!$E:$E,"HAZIRAN")</f>
        <v>0</v>
      </c>
      <c r="M311" s="117">
        <f>SUMIFS(SevkAdetleri!$D:$D,SevkAdetleri!$A:$A,A311,SevkAdetleri!$E:$E,"TEMMUZ")</f>
        <v>0</v>
      </c>
      <c r="N311" s="117">
        <f>SUMIFS(SevkAdetleri!$D:$D,SevkAdetleri!$A:$A,A311,SevkAdetleri!$E:$E,"AĞUSTOS")</f>
        <v>0</v>
      </c>
      <c r="O311" s="117">
        <f>SUMIFS(SevkAdetleri!$D:$D,SevkAdetleri!$A:$A,A311,SevkAdetleri!$E:$E,"EYLÜL")</f>
        <v>0</v>
      </c>
      <c r="P311" s="117">
        <f>SUMIFS(SevkAdetleri!$D:$D,SevkAdetleri!$A:$A,A311,SevkAdetleri!$E:$E,"EKİM")</f>
        <v>0</v>
      </c>
      <c r="Q311" s="117">
        <f>SUMIFS(SevkAdetleri!$D:$D,SevkAdetleri!$A:$A,A311,SevkAdetleri!$E:$E,"KASIM")</f>
        <v>0</v>
      </c>
      <c r="R311" s="117">
        <f>SUMIFS(SevkAdetleri!$D:$D,SevkAdetleri!$A:$A,A311,SevkAdetleri!$E:$E,"ARALIK")</f>
        <v>0</v>
      </c>
    </row>
    <row r="312" spans="1:18">
      <c r="A312" s="75" t="str">
        <f>Tablo1769[[#This Row],[YM KODU]]</f>
        <v>YM-156-P-DİŞİ</v>
      </c>
      <c r="B312" s="118" t="str">
        <f>VLOOKUP(Tablo810[[#This Row],[ ÜRÜN KODU]],Tablo1769[#All],2,0)</f>
        <v>EMZİK ASKISI KISKAÇ DİŞİ</v>
      </c>
      <c r="C312" s="117">
        <f>SUMIF(Tablo8[Sütun1],Tablo810[[#This Row],[ ÜRÜN KODU]],Tablo8[SEVK ADEDİ])-Tablo810[[#This Row],[GERİ İADE ÜRÜN]]</f>
        <v>0</v>
      </c>
      <c r="D312" s="117">
        <f>SUMIF(Tablo5[ÜRÜN KODU],Tablo810[[#This Row],[ ÜRÜN KODU]],Tablo5[TOPLAM BASKI ADEDİ])</f>
        <v>0</v>
      </c>
      <c r="E312" s="117"/>
      <c r="F312" s="117">
        <f>(D312-C312)+E312</f>
        <v>0</v>
      </c>
      <c r="G312" s="118">
        <f>SUMIFS(SevkAdetleri!$D:$D,SevkAdetleri!$A:$A,A312,SevkAdetleri!$E:$E,"OCAK")</f>
        <v>0</v>
      </c>
      <c r="H312" s="117">
        <f>SUMIFS(SevkAdetleri!$D:$D,SevkAdetleri!$A:$A,A312,SevkAdetleri!$E:$E,"ŞUBAT")</f>
        <v>0</v>
      </c>
      <c r="I312" s="117">
        <f>SUMIFS(SevkAdetleri!$D:$D,SevkAdetleri!$A:$A,A312,SevkAdetleri!$E:$E,"MART")</f>
        <v>0</v>
      </c>
      <c r="J312" s="117">
        <f>SUMIFS(SevkAdetleri!$D:$D,SevkAdetleri!$A:$A,A312,SevkAdetleri!$E:$E,"NİSAN")</f>
        <v>0</v>
      </c>
      <c r="K312" s="117">
        <f>SUMIFS(SevkAdetleri!$D:$D,SevkAdetleri!$A:$A,A312,SevkAdetleri!$E:$E,"MAYIS")</f>
        <v>0</v>
      </c>
      <c r="L312" s="117">
        <f>SUMIFS(SevkAdetleri!$D:$D,SevkAdetleri!$A:$A,A312,SevkAdetleri!$E:$E,"HAZIRAN")</f>
        <v>0</v>
      </c>
      <c r="M312" s="117">
        <f>SUMIFS(SevkAdetleri!$D:$D,SevkAdetleri!$A:$A,A312,SevkAdetleri!$E:$E,"TEMMUZ")</f>
        <v>0</v>
      </c>
      <c r="N312" s="117">
        <f>SUMIFS(SevkAdetleri!$D:$D,SevkAdetleri!$A:$A,A312,SevkAdetleri!$E:$E,"AĞUSTOS")</f>
        <v>0</v>
      </c>
      <c r="O312" s="117">
        <f>SUMIFS(SevkAdetleri!$D:$D,SevkAdetleri!$A:$A,A312,SevkAdetleri!$E:$E,"EYLÜL")</f>
        <v>0</v>
      </c>
      <c r="P312" s="117">
        <f>SUMIFS(SevkAdetleri!$D:$D,SevkAdetleri!$A:$A,A312,SevkAdetleri!$E:$E,"EKİM")</f>
        <v>0</v>
      </c>
      <c r="Q312" s="117">
        <f>SUMIFS(SevkAdetleri!$D:$D,SevkAdetleri!$A:$A,A312,SevkAdetleri!$E:$E,"KASIM")</f>
        <v>0</v>
      </c>
      <c r="R312" s="117">
        <f>SUMIFS(SevkAdetleri!$D:$D,SevkAdetleri!$A:$A,A312,SevkAdetleri!$E:$E,"ARALIK")</f>
        <v>0</v>
      </c>
    </row>
    <row r="313" spans="1:18">
      <c r="A313" s="75" t="str">
        <f>Tablo1769[[#This Row],[YM KODU]]</f>
        <v>YM-156-L-DİŞİ</v>
      </c>
      <c r="B313" s="118" t="str">
        <f>VLOOKUP(Tablo810[[#This Row],[ ÜRÜN KODU]],Tablo1769[#All],2,0)</f>
        <v>EMZİK ASKISI KISKAÇ DİŞİ</v>
      </c>
      <c r="C313" s="117">
        <f>SUMIF(Tablo8[Sütun1],Tablo810[[#This Row],[ ÜRÜN KODU]],Tablo8[SEVK ADEDİ])-Tablo810[[#This Row],[GERİ İADE ÜRÜN]]</f>
        <v>0</v>
      </c>
      <c r="D313" s="117">
        <f>SUMIF(Tablo5[ÜRÜN KODU],Tablo810[[#This Row],[ ÜRÜN KODU]],Tablo5[TOPLAM BASKI ADEDİ])</f>
        <v>0</v>
      </c>
      <c r="E313" s="117"/>
      <c r="F313" s="117">
        <f>(D313-C313)+E313</f>
        <v>0</v>
      </c>
      <c r="G313" s="118">
        <f>SUMIFS(SevkAdetleri!$D:$D,SevkAdetleri!$A:$A,A313,SevkAdetleri!$E:$E,"OCAK")</f>
        <v>0</v>
      </c>
      <c r="H313" s="117">
        <f>SUMIFS(SevkAdetleri!$D:$D,SevkAdetleri!$A:$A,A313,SevkAdetleri!$E:$E,"ŞUBAT")</f>
        <v>0</v>
      </c>
      <c r="I313" s="117">
        <f>SUMIFS(SevkAdetleri!$D:$D,SevkAdetleri!$A:$A,A313,SevkAdetleri!$E:$E,"MART")</f>
        <v>0</v>
      </c>
      <c r="J313" s="117">
        <f>SUMIFS(SevkAdetleri!$D:$D,SevkAdetleri!$A:$A,A313,SevkAdetleri!$E:$E,"NİSAN")</f>
        <v>0</v>
      </c>
      <c r="K313" s="117">
        <f>SUMIFS(SevkAdetleri!$D:$D,SevkAdetleri!$A:$A,A313,SevkAdetleri!$E:$E,"MAYIS")</f>
        <v>0</v>
      </c>
      <c r="L313" s="117">
        <f>SUMIFS(SevkAdetleri!$D:$D,SevkAdetleri!$A:$A,A313,SevkAdetleri!$E:$E,"HAZIRAN")</f>
        <v>0</v>
      </c>
      <c r="M313" s="117">
        <f>SUMIFS(SevkAdetleri!$D:$D,SevkAdetleri!$A:$A,A313,SevkAdetleri!$E:$E,"TEMMUZ")</f>
        <v>0</v>
      </c>
      <c r="N313" s="117">
        <f>SUMIFS(SevkAdetleri!$D:$D,SevkAdetleri!$A:$A,A313,SevkAdetleri!$E:$E,"AĞUSTOS")</f>
        <v>0</v>
      </c>
      <c r="O313" s="117">
        <f>SUMIFS(SevkAdetleri!$D:$D,SevkAdetleri!$A:$A,A313,SevkAdetleri!$E:$E,"EYLÜL")</f>
        <v>0</v>
      </c>
      <c r="P313" s="117">
        <f>SUMIFS(SevkAdetleri!$D:$D,SevkAdetleri!$A:$A,A313,SevkAdetleri!$E:$E,"EKİM")</f>
        <v>0</v>
      </c>
      <c r="Q313" s="117">
        <f>SUMIFS(SevkAdetleri!$D:$D,SevkAdetleri!$A:$A,A313,SevkAdetleri!$E:$E,"KASIM")</f>
        <v>0</v>
      </c>
      <c r="R313" s="117">
        <f>SUMIFS(SevkAdetleri!$D:$D,SevkAdetleri!$A:$A,A313,SevkAdetleri!$E:$E,"ARALIK")</f>
        <v>0</v>
      </c>
    </row>
    <row r="314" spans="1:18">
      <c r="A314" s="75">
        <f>Tablo1769[[#This Row],[YM KODU]]</f>
        <v>0</v>
      </c>
      <c r="B314" s="118" t="e">
        <f>VLOOKUP(Tablo810[[#This Row],[ ÜRÜN KODU]],Tablo1769[#All],2,0)</f>
        <v>#N/A</v>
      </c>
      <c r="C314" s="117">
        <f>SUMIF(Tablo8[Sütun1],Tablo810[[#This Row],[ ÜRÜN KODU]],Tablo8[SEVK ADEDİ])-Tablo810[[#This Row],[GERİ İADE ÜRÜN]]</f>
        <v>0</v>
      </c>
      <c r="D314" s="117">
        <f>SUMIF(Tablo5[ÜRÜN KODU],Tablo810[[#This Row],[ ÜRÜN KODU]],Tablo5[TOPLAM BASKI ADEDİ])</f>
        <v>0</v>
      </c>
      <c r="E314" s="117"/>
      <c r="F314" s="117">
        <f>(D314-C314)+E314</f>
        <v>0</v>
      </c>
      <c r="G314" s="118">
        <f>SUMIFS(SevkAdetleri!$D:$D,SevkAdetleri!$A:$A,A314,SevkAdetleri!$E:$E,"OCAK")</f>
        <v>0</v>
      </c>
      <c r="H314" s="117">
        <f>SUMIFS(SevkAdetleri!$D:$D,SevkAdetleri!$A:$A,A314,SevkAdetleri!$E:$E,"ŞUBAT")</f>
        <v>0</v>
      </c>
      <c r="I314" s="117">
        <f>SUMIFS(SevkAdetleri!$D:$D,SevkAdetleri!$A:$A,A314,SevkAdetleri!$E:$E,"MART")</f>
        <v>0</v>
      </c>
      <c r="J314" s="117">
        <f>SUMIFS(SevkAdetleri!$D:$D,SevkAdetleri!$A:$A,A314,SevkAdetleri!$E:$E,"NİSAN")</f>
        <v>0</v>
      </c>
      <c r="K314" s="117">
        <f>SUMIFS(SevkAdetleri!$D:$D,SevkAdetleri!$A:$A,A314,SevkAdetleri!$E:$E,"MAYIS")</f>
        <v>0</v>
      </c>
      <c r="L314" s="117">
        <f>SUMIFS(SevkAdetleri!$D:$D,SevkAdetleri!$A:$A,A314,SevkAdetleri!$E:$E,"HAZIRAN")</f>
        <v>0</v>
      </c>
      <c r="M314" s="117">
        <f>SUMIFS(SevkAdetleri!$D:$D,SevkAdetleri!$A:$A,A314,SevkAdetleri!$E:$E,"TEMMUZ")</f>
        <v>0</v>
      </c>
      <c r="N314" s="117">
        <f>SUMIFS(SevkAdetleri!$D:$D,SevkAdetleri!$A:$A,A314,SevkAdetleri!$E:$E,"AĞUSTOS")</f>
        <v>0</v>
      </c>
      <c r="O314" s="117">
        <f>SUMIFS(SevkAdetleri!$D:$D,SevkAdetleri!$A:$A,A314,SevkAdetleri!$E:$E,"EYLÜL")</f>
        <v>0</v>
      </c>
      <c r="P314" s="117">
        <f>SUMIFS(SevkAdetleri!$D:$D,SevkAdetleri!$A:$A,A314,SevkAdetleri!$E:$E,"EKİM")</f>
        <v>0</v>
      </c>
      <c r="Q314" s="117">
        <f>SUMIFS(SevkAdetleri!$D:$D,SevkAdetleri!$A:$A,A314,SevkAdetleri!$E:$E,"KASIM")</f>
        <v>0</v>
      </c>
      <c r="R314" s="117">
        <f>SUMIFS(SevkAdetleri!$D:$D,SevkAdetleri!$A:$A,A314,SevkAdetleri!$E:$E,"ARALIK")</f>
        <v>0</v>
      </c>
    </row>
    <row r="315" spans="1:18">
      <c r="A315" s="75" t="str">
        <f>Tablo1769[[#This Row],[YM KODU]]</f>
        <v>YM-157-S</v>
      </c>
      <c r="B315" s="118" t="str">
        <f>VLOOKUP(Tablo810[[#This Row],[ ÜRÜN KODU]],Tablo1769[#All],2,0)</f>
        <v>EMZİK ASKISI MANDAL</v>
      </c>
      <c r="C315" s="117">
        <f>SUMIF(Tablo8[Sütun1],Tablo810[[#This Row],[ ÜRÜN KODU]],Tablo8[SEVK ADEDİ])-Tablo810[[#This Row],[GERİ İADE ÜRÜN]]</f>
        <v>0</v>
      </c>
      <c r="D315" s="117">
        <f>SUMIF(Tablo5[ÜRÜN KODU],Tablo810[[#This Row],[ ÜRÜN KODU]],Tablo5[TOPLAM BASKI ADEDİ])</f>
        <v>0</v>
      </c>
      <c r="E315" s="117"/>
      <c r="F315" s="117">
        <f>(D315-C315)+E315</f>
        <v>0</v>
      </c>
      <c r="G315" s="118">
        <f>SUMIFS(SevkAdetleri!$D:$D,SevkAdetleri!$A:$A,A315,SevkAdetleri!$E:$E,"OCAK")</f>
        <v>0</v>
      </c>
      <c r="H315" s="117">
        <f>SUMIFS(SevkAdetleri!$D:$D,SevkAdetleri!$A:$A,A315,SevkAdetleri!$E:$E,"ŞUBAT")</f>
        <v>0</v>
      </c>
      <c r="I315" s="117">
        <f>SUMIFS(SevkAdetleri!$D:$D,SevkAdetleri!$A:$A,A315,SevkAdetleri!$E:$E,"MART")</f>
        <v>0</v>
      </c>
      <c r="J315" s="117">
        <f>SUMIFS(SevkAdetleri!$D:$D,SevkAdetleri!$A:$A,A315,SevkAdetleri!$E:$E,"NİSAN")</f>
        <v>0</v>
      </c>
      <c r="K315" s="117">
        <f>SUMIFS(SevkAdetleri!$D:$D,SevkAdetleri!$A:$A,A315,SevkAdetleri!$E:$E,"MAYIS")</f>
        <v>0</v>
      </c>
      <c r="L315" s="117">
        <f>SUMIFS(SevkAdetleri!$D:$D,SevkAdetleri!$A:$A,A315,SevkAdetleri!$E:$E,"HAZIRAN")</f>
        <v>0</v>
      </c>
      <c r="M315" s="117">
        <f>SUMIFS(SevkAdetleri!$D:$D,SevkAdetleri!$A:$A,A315,SevkAdetleri!$E:$E,"TEMMUZ")</f>
        <v>0</v>
      </c>
      <c r="N315" s="117">
        <f>SUMIFS(SevkAdetleri!$D:$D,SevkAdetleri!$A:$A,A315,SevkAdetleri!$E:$E,"AĞUSTOS")</f>
        <v>0</v>
      </c>
      <c r="O315" s="117">
        <f>SUMIFS(SevkAdetleri!$D:$D,SevkAdetleri!$A:$A,A315,SevkAdetleri!$E:$E,"EYLÜL")</f>
        <v>0</v>
      </c>
      <c r="P315" s="117">
        <f>SUMIFS(SevkAdetleri!$D:$D,SevkAdetleri!$A:$A,A315,SevkAdetleri!$E:$E,"EKİM")</f>
        <v>0</v>
      </c>
      <c r="Q315" s="117">
        <f>SUMIFS(SevkAdetleri!$D:$D,SevkAdetleri!$A:$A,A315,SevkAdetleri!$E:$E,"KASIM")</f>
        <v>0</v>
      </c>
      <c r="R315" s="117">
        <f>SUMIFS(SevkAdetleri!$D:$D,SevkAdetleri!$A:$A,A315,SevkAdetleri!$E:$E,"ARALIK")</f>
        <v>0</v>
      </c>
    </row>
    <row r="316" spans="1:18">
      <c r="A316" s="75">
        <f>Tablo1769[[#This Row],[YM KODU]]</f>
        <v>0</v>
      </c>
      <c r="B316" s="118" t="e">
        <f>VLOOKUP(Tablo810[[#This Row],[ ÜRÜN KODU]],Tablo1769[#All],2,0)</f>
        <v>#N/A</v>
      </c>
      <c r="C316" s="117">
        <f>SUMIF(Tablo8[Sütun1],Tablo810[[#This Row],[ ÜRÜN KODU]],Tablo8[SEVK ADEDİ])-Tablo810[[#This Row],[GERİ İADE ÜRÜN]]</f>
        <v>0</v>
      </c>
      <c r="D316" s="117">
        <f>SUMIF(Tablo5[ÜRÜN KODU],Tablo810[[#This Row],[ ÜRÜN KODU]],Tablo5[TOPLAM BASKI ADEDİ])</f>
        <v>0</v>
      </c>
      <c r="E316" s="117"/>
      <c r="F316" s="117">
        <f>(D316-C316)+E316</f>
        <v>0</v>
      </c>
      <c r="G316" s="118">
        <f>SUMIFS(SevkAdetleri!$D:$D,SevkAdetleri!$A:$A,A316,SevkAdetleri!$E:$E,"OCAK")</f>
        <v>0</v>
      </c>
      <c r="H316" s="117">
        <f>SUMIFS(SevkAdetleri!$D:$D,SevkAdetleri!$A:$A,A316,SevkAdetleri!$E:$E,"ŞUBAT")</f>
        <v>0</v>
      </c>
      <c r="I316" s="117">
        <f>SUMIFS(SevkAdetleri!$D:$D,SevkAdetleri!$A:$A,A316,SevkAdetleri!$E:$E,"MART")</f>
        <v>0</v>
      </c>
      <c r="J316" s="117">
        <f>SUMIFS(SevkAdetleri!$D:$D,SevkAdetleri!$A:$A,A316,SevkAdetleri!$E:$E,"NİSAN")</f>
        <v>0</v>
      </c>
      <c r="K316" s="117">
        <f>SUMIFS(SevkAdetleri!$D:$D,SevkAdetleri!$A:$A,A316,SevkAdetleri!$E:$E,"MAYIS")</f>
        <v>0</v>
      </c>
      <c r="L316" s="117">
        <f>SUMIFS(SevkAdetleri!$D:$D,SevkAdetleri!$A:$A,A316,SevkAdetleri!$E:$E,"HAZIRAN")</f>
        <v>0</v>
      </c>
      <c r="M316" s="117">
        <f>SUMIFS(SevkAdetleri!$D:$D,SevkAdetleri!$A:$A,A316,SevkAdetleri!$E:$E,"TEMMUZ")</f>
        <v>0</v>
      </c>
      <c r="N316" s="117">
        <f>SUMIFS(SevkAdetleri!$D:$D,SevkAdetleri!$A:$A,A316,SevkAdetleri!$E:$E,"AĞUSTOS")</f>
        <v>0</v>
      </c>
      <c r="O316" s="117">
        <f>SUMIFS(SevkAdetleri!$D:$D,SevkAdetleri!$A:$A,A316,SevkAdetleri!$E:$E,"EYLÜL")</f>
        <v>0</v>
      </c>
      <c r="P316" s="117">
        <f>SUMIFS(SevkAdetleri!$D:$D,SevkAdetleri!$A:$A,A316,SevkAdetleri!$E:$E,"EKİM")</f>
        <v>0</v>
      </c>
      <c r="Q316" s="117">
        <f>SUMIFS(SevkAdetleri!$D:$D,SevkAdetleri!$A:$A,A316,SevkAdetleri!$E:$E,"KASIM")</f>
        <v>0</v>
      </c>
      <c r="R316" s="117">
        <f>SUMIFS(SevkAdetleri!$D:$D,SevkAdetleri!$A:$A,A316,SevkAdetleri!$E:$E,"ARALIK")</f>
        <v>0</v>
      </c>
    </row>
    <row r="317" spans="1:18">
      <c r="A317" s="75">
        <f>Tablo1769[[#This Row],[YM KODU]]</f>
        <v>0</v>
      </c>
      <c r="B317" s="118" t="e">
        <f>VLOOKUP(Tablo810[[#This Row],[ ÜRÜN KODU]],Tablo1769[#All],2,0)</f>
        <v>#N/A</v>
      </c>
      <c r="C317" s="117">
        <f>SUMIF(Tablo8[Sütun1],Tablo810[[#This Row],[ ÜRÜN KODU]],Tablo8[SEVK ADEDİ])-Tablo810[[#This Row],[GERİ İADE ÜRÜN]]</f>
        <v>0</v>
      </c>
      <c r="D317" s="117">
        <f>SUMIF(Tablo5[ÜRÜN KODU],Tablo810[[#This Row],[ ÜRÜN KODU]],Tablo5[TOPLAM BASKI ADEDİ])</f>
        <v>0</v>
      </c>
      <c r="E317" s="117"/>
      <c r="F317" s="117">
        <f>(D317-C317)+E317</f>
        <v>0</v>
      </c>
      <c r="G317" s="118">
        <f>SUMIFS(SevkAdetleri!$D:$D,SevkAdetleri!$A:$A,A317,SevkAdetleri!$E:$E,"OCAK")</f>
        <v>0</v>
      </c>
      <c r="H317" s="117">
        <f>SUMIFS(SevkAdetleri!$D:$D,SevkAdetleri!$A:$A,A317,SevkAdetleri!$E:$E,"ŞUBAT")</f>
        <v>0</v>
      </c>
      <c r="I317" s="117">
        <f>SUMIFS(SevkAdetleri!$D:$D,SevkAdetleri!$A:$A,A317,SevkAdetleri!$E:$E,"MART")</f>
        <v>0</v>
      </c>
      <c r="J317" s="117">
        <f>SUMIFS(SevkAdetleri!$D:$D,SevkAdetleri!$A:$A,A317,SevkAdetleri!$E:$E,"NİSAN")</f>
        <v>0</v>
      </c>
      <c r="K317" s="117">
        <f>SUMIFS(SevkAdetleri!$D:$D,SevkAdetleri!$A:$A,A317,SevkAdetleri!$E:$E,"MAYIS")</f>
        <v>0</v>
      </c>
      <c r="L317" s="117">
        <f>SUMIFS(SevkAdetleri!$D:$D,SevkAdetleri!$A:$A,A317,SevkAdetleri!$E:$E,"HAZIRAN")</f>
        <v>0</v>
      </c>
      <c r="M317" s="117">
        <f>SUMIFS(SevkAdetleri!$D:$D,SevkAdetleri!$A:$A,A317,SevkAdetleri!$E:$E,"TEMMUZ")</f>
        <v>0</v>
      </c>
      <c r="N317" s="117">
        <f>SUMIFS(SevkAdetleri!$D:$D,SevkAdetleri!$A:$A,A317,SevkAdetleri!$E:$E,"AĞUSTOS")</f>
        <v>0</v>
      </c>
      <c r="O317" s="117">
        <f>SUMIFS(SevkAdetleri!$D:$D,SevkAdetleri!$A:$A,A317,SevkAdetleri!$E:$E,"EYLÜL")</f>
        <v>0</v>
      </c>
      <c r="P317" s="117">
        <f>SUMIFS(SevkAdetleri!$D:$D,SevkAdetleri!$A:$A,A317,SevkAdetleri!$E:$E,"EKİM")</f>
        <v>0</v>
      </c>
      <c r="Q317" s="117">
        <f>SUMIFS(SevkAdetleri!$D:$D,SevkAdetleri!$A:$A,A317,SevkAdetleri!$E:$E,"KASIM")</f>
        <v>0</v>
      </c>
      <c r="R317" s="117">
        <f>SUMIFS(SevkAdetleri!$D:$D,SevkAdetleri!$A:$A,A317,SevkAdetleri!$E:$E,"ARALIK")</f>
        <v>0</v>
      </c>
    </row>
    <row r="318" spans="1:18">
      <c r="A318" s="75">
        <f>Tablo1769[[#This Row],[YM KODU]]</f>
        <v>0</v>
      </c>
      <c r="B318" s="118" t="e">
        <f>VLOOKUP(Tablo810[[#This Row],[ ÜRÜN KODU]],Tablo1769[#All],2,0)</f>
        <v>#N/A</v>
      </c>
      <c r="C318" s="117">
        <f>SUMIF(Tablo8[Sütun1],Tablo810[[#This Row],[ ÜRÜN KODU]],Tablo8[SEVK ADEDİ])-Tablo810[[#This Row],[GERİ İADE ÜRÜN]]</f>
        <v>0</v>
      </c>
      <c r="D318" s="117">
        <f>SUMIF(Tablo5[ÜRÜN KODU],Tablo810[[#This Row],[ ÜRÜN KODU]],Tablo5[TOPLAM BASKI ADEDİ])</f>
        <v>0</v>
      </c>
      <c r="E318" s="117"/>
      <c r="F318" s="117">
        <f>(D318-C318)+E318</f>
        <v>0</v>
      </c>
      <c r="G318" s="118">
        <f>SUMIFS(SevkAdetleri!$D:$D,SevkAdetleri!$A:$A,A318,SevkAdetleri!$E:$E,"OCAK")</f>
        <v>0</v>
      </c>
      <c r="H318" s="117">
        <f>SUMIFS(SevkAdetleri!$D:$D,SevkAdetleri!$A:$A,A318,SevkAdetleri!$E:$E,"ŞUBAT")</f>
        <v>0</v>
      </c>
      <c r="I318" s="117">
        <f>SUMIFS(SevkAdetleri!$D:$D,SevkAdetleri!$A:$A,A318,SevkAdetleri!$E:$E,"MART")</f>
        <v>0</v>
      </c>
      <c r="J318" s="117">
        <f>SUMIFS(SevkAdetleri!$D:$D,SevkAdetleri!$A:$A,A318,SevkAdetleri!$E:$E,"NİSAN")</f>
        <v>0</v>
      </c>
      <c r="K318" s="117">
        <f>SUMIFS(SevkAdetleri!$D:$D,SevkAdetleri!$A:$A,A318,SevkAdetleri!$E:$E,"MAYIS")</f>
        <v>0</v>
      </c>
      <c r="L318" s="117">
        <f>SUMIFS(SevkAdetleri!$D:$D,SevkAdetleri!$A:$A,A318,SevkAdetleri!$E:$E,"HAZIRAN")</f>
        <v>0</v>
      </c>
      <c r="M318" s="117">
        <f>SUMIFS(SevkAdetleri!$D:$D,SevkAdetleri!$A:$A,A318,SevkAdetleri!$E:$E,"TEMMUZ")</f>
        <v>0</v>
      </c>
      <c r="N318" s="117">
        <f>SUMIFS(SevkAdetleri!$D:$D,SevkAdetleri!$A:$A,A318,SevkAdetleri!$E:$E,"AĞUSTOS")</f>
        <v>0</v>
      </c>
      <c r="O318" s="117">
        <f>SUMIFS(SevkAdetleri!$D:$D,SevkAdetleri!$A:$A,A318,SevkAdetleri!$E:$E,"EYLÜL")</f>
        <v>0</v>
      </c>
      <c r="P318" s="117">
        <f>SUMIFS(SevkAdetleri!$D:$D,SevkAdetleri!$A:$A,A318,SevkAdetleri!$E:$E,"EKİM")</f>
        <v>0</v>
      </c>
      <c r="Q318" s="117">
        <f>SUMIFS(SevkAdetleri!$D:$D,SevkAdetleri!$A:$A,A318,SevkAdetleri!$E:$E,"KASIM")</f>
        <v>0</v>
      </c>
      <c r="R318" s="117">
        <f>SUMIFS(SevkAdetleri!$D:$D,SevkAdetleri!$A:$A,A318,SevkAdetleri!$E:$E,"ARALIK")</f>
        <v>0</v>
      </c>
    </row>
    <row r="319" spans="1:18">
      <c r="A319" s="75" t="e">
        <f>Tablo1769[[#This Row],[YM KODU]]</f>
        <v>#VALUE!</v>
      </c>
      <c r="B319" s="118" t="e">
        <f>VLOOKUP(Tablo810[[#This Row],[ ÜRÜN KODU]],Tablo1769[#All],2,0)</f>
        <v>#VALUE!</v>
      </c>
      <c r="C319" s="117">
        <f>SUMIF(Tablo8[Sütun1],Tablo810[[#This Row],[ ÜRÜN KODU]],Tablo8[SEVK ADEDİ])-Tablo810[[#This Row],[GERİ İADE ÜRÜN]]</f>
        <v>0</v>
      </c>
      <c r="D319" s="117">
        <f>SUMIF(Tablo5[ÜRÜN KODU],Tablo810[[#This Row],[ ÜRÜN KODU]],Tablo5[TOPLAM BASKI ADEDİ])</f>
        <v>0</v>
      </c>
      <c r="E319" s="117"/>
      <c r="F319" s="117">
        <f>(D319-C319)+E319</f>
        <v>0</v>
      </c>
      <c r="G319" s="118">
        <f>SUMIFS(SevkAdetleri!$D:$D,SevkAdetleri!$A:$A,A319,SevkAdetleri!$E:$E,"OCAK")</f>
        <v>0</v>
      </c>
      <c r="H319" s="117">
        <f>SUMIFS(SevkAdetleri!$D:$D,SevkAdetleri!$A:$A,A319,SevkAdetleri!$E:$E,"ŞUBAT")</f>
        <v>0</v>
      </c>
      <c r="I319" s="117">
        <f>SUMIFS(SevkAdetleri!$D:$D,SevkAdetleri!$A:$A,A319,SevkAdetleri!$E:$E,"MART")</f>
        <v>0</v>
      </c>
      <c r="J319" s="117">
        <f>SUMIFS(SevkAdetleri!$D:$D,SevkAdetleri!$A:$A,A319,SevkAdetleri!$E:$E,"NİSAN")</f>
        <v>0</v>
      </c>
      <c r="K319" s="117">
        <f>SUMIFS(SevkAdetleri!$D:$D,SevkAdetleri!$A:$A,A319,SevkAdetleri!$E:$E,"MAYIS")</f>
        <v>0</v>
      </c>
      <c r="L319" s="117">
        <f>SUMIFS(SevkAdetleri!$D:$D,SevkAdetleri!$A:$A,A319,SevkAdetleri!$E:$E,"HAZIRAN")</f>
        <v>0</v>
      </c>
      <c r="M319" s="117">
        <f>SUMIFS(SevkAdetleri!$D:$D,SevkAdetleri!$A:$A,A319,SevkAdetleri!$E:$E,"TEMMUZ")</f>
        <v>0</v>
      </c>
      <c r="N319" s="117">
        <f>SUMIFS(SevkAdetleri!$D:$D,SevkAdetleri!$A:$A,A319,SevkAdetleri!$E:$E,"AĞUSTOS")</f>
        <v>0</v>
      </c>
      <c r="O319" s="117">
        <f>SUMIFS(SevkAdetleri!$D:$D,SevkAdetleri!$A:$A,A319,SevkAdetleri!$E:$E,"EYLÜL")</f>
        <v>0</v>
      </c>
      <c r="P319" s="117">
        <f>SUMIFS(SevkAdetleri!$D:$D,SevkAdetleri!$A:$A,A319,SevkAdetleri!$E:$E,"EKİM")</f>
        <v>0</v>
      </c>
      <c r="Q319" s="117">
        <f>SUMIFS(SevkAdetleri!$D:$D,SevkAdetleri!$A:$A,A319,SevkAdetleri!$E:$E,"KASIM")</f>
        <v>0</v>
      </c>
      <c r="R319" s="117">
        <f>SUMIFS(SevkAdetleri!$D:$D,SevkAdetleri!$A:$A,A319,SevkAdetleri!$E:$E,"ARALIK")</f>
        <v>0</v>
      </c>
    </row>
    <row r="320" spans="1:18">
      <c r="A320" s="75" t="e">
        <f>Tablo1769[[#This Row],[YM KODU]]</f>
        <v>#VALUE!</v>
      </c>
      <c r="B320" s="118" t="e">
        <f>VLOOKUP(Tablo810[[#This Row],[ ÜRÜN KODU]],Tablo1769[#All],2,0)</f>
        <v>#VALUE!</v>
      </c>
      <c r="C320" s="117">
        <f>SUMIF(Tablo8[Sütun1],Tablo810[[#This Row],[ ÜRÜN KODU]],Tablo8[SEVK ADEDİ])-Tablo810[[#This Row],[GERİ İADE ÜRÜN]]</f>
        <v>0</v>
      </c>
      <c r="D320" s="117">
        <f>SUMIF(Tablo5[ÜRÜN KODU],Tablo810[[#This Row],[ ÜRÜN KODU]],Tablo5[TOPLAM BASKI ADEDİ])</f>
        <v>0</v>
      </c>
      <c r="E320" s="117"/>
      <c r="F320" s="117">
        <f>(D320-C320)+E320</f>
        <v>0</v>
      </c>
      <c r="G320" s="118">
        <f>SUMIFS(SevkAdetleri!$D:$D,SevkAdetleri!$A:$A,A320,SevkAdetleri!$E:$E,"OCAK")</f>
        <v>0</v>
      </c>
      <c r="H320" s="117">
        <f>SUMIFS(SevkAdetleri!$D:$D,SevkAdetleri!$A:$A,A320,SevkAdetleri!$E:$E,"ŞUBAT")</f>
        <v>0</v>
      </c>
      <c r="I320" s="117">
        <f>SUMIFS(SevkAdetleri!$D:$D,SevkAdetleri!$A:$A,A320,SevkAdetleri!$E:$E,"MART")</f>
        <v>0</v>
      </c>
      <c r="J320" s="117">
        <f>SUMIFS(SevkAdetleri!$D:$D,SevkAdetleri!$A:$A,A320,SevkAdetleri!$E:$E,"NİSAN")</f>
        <v>0</v>
      </c>
      <c r="K320" s="117">
        <f>SUMIFS(SevkAdetleri!$D:$D,SevkAdetleri!$A:$A,A320,SevkAdetleri!$E:$E,"MAYIS")</f>
        <v>0</v>
      </c>
      <c r="L320" s="117">
        <f>SUMIFS(SevkAdetleri!$D:$D,SevkAdetleri!$A:$A,A320,SevkAdetleri!$E:$E,"HAZIRAN")</f>
        <v>0</v>
      </c>
      <c r="M320" s="117">
        <f>SUMIFS(SevkAdetleri!$D:$D,SevkAdetleri!$A:$A,A320,SevkAdetleri!$E:$E,"TEMMUZ")</f>
        <v>0</v>
      </c>
      <c r="N320" s="117">
        <f>SUMIFS(SevkAdetleri!$D:$D,SevkAdetleri!$A:$A,A320,SevkAdetleri!$E:$E,"AĞUSTOS")</f>
        <v>0</v>
      </c>
      <c r="O320" s="117">
        <f>SUMIFS(SevkAdetleri!$D:$D,SevkAdetleri!$A:$A,A320,SevkAdetleri!$E:$E,"EYLÜL")</f>
        <v>0</v>
      </c>
      <c r="P320" s="117">
        <f>SUMIFS(SevkAdetleri!$D:$D,SevkAdetleri!$A:$A,A320,SevkAdetleri!$E:$E,"EKİM")</f>
        <v>0</v>
      </c>
      <c r="Q320" s="117">
        <f>SUMIFS(SevkAdetleri!$D:$D,SevkAdetleri!$A:$A,A320,SevkAdetleri!$E:$E,"KASIM")</f>
        <v>0</v>
      </c>
      <c r="R320" s="117">
        <f>SUMIFS(SevkAdetleri!$D:$D,SevkAdetleri!$A:$A,A320,SevkAdetleri!$E:$E,"ARALIK")</f>
        <v>0</v>
      </c>
    </row>
    <row r="321" spans="1:18">
      <c r="A321" s="75" t="e">
        <f>Tablo1769[[#This Row],[YM KODU]]</f>
        <v>#VALUE!</v>
      </c>
      <c r="B321" s="118" t="e">
        <f>VLOOKUP(Tablo810[[#This Row],[ ÜRÜN KODU]],Tablo1769[#All],2,0)</f>
        <v>#VALUE!</v>
      </c>
      <c r="C321" s="117">
        <f>SUMIF(Tablo8[Sütun1],Tablo810[[#This Row],[ ÜRÜN KODU]],Tablo8[SEVK ADEDİ])-Tablo810[[#This Row],[GERİ İADE ÜRÜN]]</f>
        <v>0</v>
      </c>
      <c r="D321" s="117">
        <f>SUMIF(Tablo5[ÜRÜN KODU],Tablo810[[#This Row],[ ÜRÜN KODU]],Tablo5[TOPLAM BASKI ADEDİ])</f>
        <v>0</v>
      </c>
      <c r="E321" s="117"/>
      <c r="F321" s="117">
        <f>(D321-C321)+E321</f>
        <v>0</v>
      </c>
      <c r="G321" s="118">
        <f>SUMIFS(SevkAdetleri!$D:$D,SevkAdetleri!$A:$A,A321,SevkAdetleri!$E:$E,"OCAK")</f>
        <v>0</v>
      </c>
      <c r="H321" s="117">
        <f>SUMIFS(SevkAdetleri!$D:$D,SevkAdetleri!$A:$A,A321,SevkAdetleri!$E:$E,"ŞUBAT")</f>
        <v>0</v>
      </c>
      <c r="I321" s="117">
        <f>SUMIFS(SevkAdetleri!$D:$D,SevkAdetleri!$A:$A,A321,SevkAdetleri!$E:$E,"MART")</f>
        <v>0</v>
      </c>
      <c r="J321" s="117">
        <f>SUMIFS(SevkAdetleri!$D:$D,SevkAdetleri!$A:$A,A321,SevkAdetleri!$E:$E,"NİSAN")</f>
        <v>0</v>
      </c>
      <c r="K321" s="117">
        <f>SUMIFS(SevkAdetleri!$D:$D,SevkAdetleri!$A:$A,A321,SevkAdetleri!$E:$E,"MAYIS")</f>
        <v>0</v>
      </c>
      <c r="L321" s="117">
        <f>SUMIFS(SevkAdetleri!$D:$D,SevkAdetleri!$A:$A,A321,SevkAdetleri!$E:$E,"HAZIRAN")</f>
        <v>0</v>
      </c>
      <c r="M321" s="117">
        <f>SUMIFS(SevkAdetleri!$D:$D,SevkAdetleri!$A:$A,A321,SevkAdetleri!$E:$E,"TEMMUZ")</f>
        <v>0</v>
      </c>
      <c r="N321" s="117">
        <f>SUMIFS(SevkAdetleri!$D:$D,SevkAdetleri!$A:$A,A321,SevkAdetleri!$E:$E,"AĞUSTOS")</f>
        <v>0</v>
      </c>
      <c r="O321" s="117">
        <f>SUMIFS(SevkAdetleri!$D:$D,SevkAdetleri!$A:$A,A321,SevkAdetleri!$E:$E,"EYLÜL")</f>
        <v>0</v>
      </c>
      <c r="P321" s="117">
        <f>SUMIFS(SevkAdetleri!$D:$D,SevkAdetleri!$A:$A,A321,SevkAdetleri!$E:$E,"EKİM")</f>
        <v>0</v>
      </c>
      <c r="Q321" s="117">
        <f>SUMIFS(SevkAdetleri!$D:$D,SevkAdetleri!$A:$A,A321,SevkAdetleri!$E:$E,"KASIM")</f>
        <v>0</v>
      </c>
      <c r="R321" s="117">
        <f>SUMIFS(SevkAdetleri!$D:$D,SevkAdetleri!$A:$A,A321,SevkAdetleri!$E:$E,"ARALIK")</f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ayfa2"/>
  <dimension ref="A1:J41"/>
  <sheetViews>
    <sheetView workbookViewId="0">
      <selection activeCell="F31" sqref="F31"/>
    </sheetView>
  </sheetViews>
  <sheetFormatPr defaultRowHeight="15"/>
  <cols>
    <col min="1" max="1" width="13.85546875" style="59" customWidth="1"/>
    <col min="2" max="2" width="20.5703125" style="59" bestFit="1" customWidth="1"/>
    <col min="3" max="3" width="22.85546875" style="59" bestFit="1" customWidth="1"/>
    <col min="4" max="4" width="19.5703125" style="59" customWidth="1"/>
    <col min="5" max="10" width="10.7109375" style="59" customWidth="1"/>
    <col min="11" max="16384" width="9.140625" style="59"/>
  </cols>
  <sheetData>
    <row r="1" spans="1:10" ht="58.5" customHeight="1">
      <c r="A1" s="57" t="s">
        <v>13</v>
      </c>
      <c r="B1" s="57" t="s">
        <v>1</v>
      </c>
      <c r="C1" s="57" t="s">
        <v>51</v>
      </c>
      <c r="D1" s="57" t="s">
        <v>52</v>
      </c>
      <c r="E1" s="58"/>
      <c r="F1" s="58"/>
      <c r="G1" s="8"/>
      <c r="H1" s="8"/>
      <c r="I1" s="8"/>
      <c r="J1" s="8"/>
    </row>
    <row r="2" spans="1:10">
      <c r="A2" s="59" t="s">
        <v>53</v>
      </c>
      <c r="B2" s="59" t="s">
        <v>54</v>
      </c>
      <c r="C2" s="59" t="s">
        <v>55</v>
      </c>
      <c r="D2" s="59" t="s">
        <v>56</v>
      </c>
    </row>
    <row r="3" spans="1:10">
      <c r="A3" s="59" t="s">
        <v>30</v>
      </c>
      <c r="B3" s="59" t="s">
        <v>57</v>
      </c>
      <c r="C3" s="59" t="s">
        <v>58</v>
      </c>
      <c r="D3" s="59" t="s">
        <v>56</v>
      </c>
    </row>
    <row r="4" spans="1:10">
      <c r="A4" s="59" t="s">
        <v>59</v>
      </c>
      <c r="B4" s="59" t="s">
        <v>60</v>
      </c>
      <c r="C4" s="59" t="s">
        <v>61</v>
      </c>
      <c r="D4" s="59" t="s">
        <v>62</v>
      </c>
    </row>
    <row r="5" spans="1:10">
      <c r="A5" s="59" t="s">
        <v>63</v>
      </c>
      <c r="B5" s="60" t="s">
        <v>64</v>
      </c>
      <c r="C5" s="60" t="s">
        <v>65</v>
      </c>
      <c r="D5" s="59" t="s">
        <v>66</v>
      </c>
    </row>
    <row r="6" spans="1:10">
      <c r="A6" s="59" t="s">
        <v>67</v>
      </c>
      <c r="B6" s="59" t="s">
        <v>68</v>
      </c>
      <c r="C6" s="59" t="s">
        <v>69</v>
      </c>
      <c r="D6" s="59" t="s">
        <v>66</v>
      </c>
    </row>
    <row r="7" spans="1:10">
      <c r="A7" s="59" t="s">
        <v>70</v>
      </c>
      <c r="B7" s="59" t="s">
        <v>71</v>
      </c>
      <c r="C7" s="59" t="s">
        <v>71</v>
      </c>
      <c r="D7" s="59" t="s">
        <v>72</v>
      </c>
    </row>
    <row r="8" spans="1:10">
      <c r="A8" s="59" t="s">
        <v>73</v>
      </c>
      <c r="B8" s="59" t="s">
        <v>74</v>
      </c>
      <c r="C8" s="59" t="s">
        <v>74</v>
      </c>
      <c r="D8" s="59" t="s">
        <v>72</v>
      </c>
    </row>
    <row r="9" spans="1:10">
      <c r="A9" s="59" t="s">
        <v>75</v>
      </c>
      <c r="B9" s="59" t="s">
        <v>76</v>
      </c>
      <c r="C9" s="59" t="s">
        <v>76</v>
      </c>
      <c r="D9" s="59" t="s">
        <v>72</v>
      </c>
    </row>
    <row r="10" spans="1:10">
      <c r="A10" s="59" t="s">
        <v>77</v>
      </c>
      <c r="B10" s="60" t="s">
        <v>78</v>
      </c>
      <c r="C10" s="60" t="s">
        <v>78</v>
      </c>
      <c r="D10" s="59" t="s">
        <v>72</v>
      </c>
    </row>
    <row r="11" spans="1:10">
      <c r="A11" s="59" t="s">
        <v>79</v>
      </c>
      <c r="B11" s="59" t="s">
        <v>80</v>
      </c>
      <c r="C11" s="59" t="s">
        <v>81</v>
      </c>
      <c r="D11" s="59" t="s">
        <v>82</v>
      </c>
    </row>
    <row r="12" spans="1:10">
      <c r="A12" s="59" t="s">
        <v>83</v>
      </c>
      <c r="B12" s="59" t="s">
        <v>84</v>
      </c>
      <c r="C12" s="59" t="s">
        <v>85</v>
      </c>
      <c r="D12" s="59" t="s">
        <v>82</v>
      </c>
    </row>
    <row r="13" spans="1:10">
      <c r="A13" s="59" t="s">
        <v>28</v>
      </c>
      <c r="B13" s="59" t="s">
        <v>86</v>
      </c>
      <c r="C13" s="59" t="s">
        <v>87</v>
      </c>
      <c r="D13" s="59" t="s">
        <v>82</v>
      </c>
    </row>
    <row r="14" spans="1:10">
      <c r="A14" s="59" t="s">
        <v>88</v>
      </c>
      <c r="B14" s="59" t="s">
        <v>89</v>
      </c>
      <c r="C14" s="59" t="s">
        <v>90</v>
      </c>
      <c r="D14" s="59" t="s">
        <v>82</v>
      </c>
    </row>
    <row r="15" spans="1:10">
      <c r="A15" s="59" t="s">
        <v>91</v>
      </c>
      <c r="B15" s="59" t="s">
        <v>92</v>
      </c>
      <c r="C15" s="59" t="s">
        <v>93</v>
      </c>
      <c r="D15" s="59" t="s">
        <v>82</v>
      </c>
    </row>
    <row r="16" spans="1:10">
      <c r="A16" s="59" t="s">
        <v>94</v>
      </c>
      <c r="B16" s="59" t="s">
        <v>95</v>
      </c>
      <c r="C16" s="59" t="s">
        <v>96</v>
      </c>
      <c r="D16" s="59" t="s">
        <v>82</v>
      </c>
    </row>
    <row r="17" spans="1:4">
      <c r="A17" s="59" t="s">
        <v>27</v>
      </c>
      <c r="B17" s="59" t="s">
        <v>97</v>
      </c>
      <c r="C17" s="59" t="s">
        <v>65</v>
      </c>
      <c r="D17" s="59" t="s">
        <v>98</v>
      </c>
    </row>
    <row r="20" spans="1:4">
      <c r="B20" s="60"/>
      <c r="C20" s="60"/>
      <c r="D20" s="60"/>
    </row>
    <row r="41" spans="1:4">
      <c r="A41" s="60"/>
      <c r="B41" s="60"/>
      <c r="C41" s="60"/>
      <c r="D41" s="60"/>
    </row>
  </sheetData>
  <conditionalFormatting sqref="F2:F12">
    <cfRule type="iconSet" priority="5">
      <iconSet iconSet="3Flags">
        <cfvo type="percent" val="0"/>
        <cfvo type="percent" val="33"/>
        <cfvo type="percent" val="67"/>
      </iconSet>
    </cfRule>
  </conditionalFormatting>
  <conditionalFormatting sqref="F2:F12">
    <cfRule type="iconSet" priority="7">
      <iconSet iconSet="3Flags">
        <cfvo type="percent" val="0"/>
        <cfvo type="num" val="1000"/>
        <cfvo type="num" val="10000"/>
      </iconSet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ayfa3"/>
  <dimension ref="A1:F41"/>
  <sheetViews>
    <sheetView zoomScale="115" zoomScaleNormal="115" workbookViewId="0">
      <pane ySplit="1" topLeftCell="A8" activePane="bottomLeft" state="frozen"/>
      <selection activeCell="F19" sqref="F19"/>
      <selection pane="bottomLeft" activeCell="I32" sqref="I32"/>
    </sheetView>
  </sheetViews>
  <sheetFormatPr defaultRowHeight="15"/>
  <cols>
    <col min="1" max="1" width="15.28515625" style="29" bestFit="1" customWidth="1"/>
    <col min="2" max="2" width="17" style="29" bestFit="1" customWidth="1"/>
    <col min="3" max="3" width="21.5703125" style="30" bestFit="1" customWidth="1"/>
    <col min="4" max="4" width="19.5703125" style="22" customWidth="1"/>
    <col min="5" max="5" width="11.85546875" style="23" bestFit="1" customWidth="1"/>
    <col min="6" max="6" width="15.7109375" style="22" customWidth="1"/>
    <col min="7" max="16384" width="9.140625" style="22"/>
  </cols>
  <sheetData>
    <row r="1" spans="1:6" ht="39" customHeight="1">
      <c r="A1" s="25" t="s">
        <v>13</v>
      </c>
      <c r="B1" s="25" t="s">
        <v>1</v>
      </c>
      <c r="C1" s="26" t="s">
        <v>51</v>
      </c>
      <c r="D1" s="27" t="s">
        <v>52</v>
      </c>
      <c r="E1" s="28" t="s">
        <v>2</v>
      </c>
      <c r="F1" s="27" t="s">
        <v>99</v>
      </c>
    </row>
    <row r="2" spans="1:6">
      <c r="B2" s="29" t="str">
        <f>IFERROR(VLOOKUP(Tablo2[[#This Row],[HAMMADDE KODU]],Tablo1[#All],2,0)," ")</f>
        <v xml:space="preserve"> </v>
      </c>
      <c r="C2" s="30" t="str">
        <f>IFERROR(VLOOKUP(Tablo2[[#This Row],[HAMMADDE KODU]],Tablo1[#All],3,0)," ")</f>
        <v xml:space="preserve"> </v>
      </c>
      <c r="D2" s="22" t="str">
        <f>IFERROR(VLOOKUP(Tablo2[[#This Row],[HAMMADDE KODU]],Tablo1[#All],4,0)," ")</f>
        <v xml:space="preserve"> </v>
      </c>
      <c r="E2" s="31"/>
    </row>
    <row r="3" spans="1:6">
      <c r="B3" s="29" t="str">
        <f>IFERROR(VLOOKUP(Tablo2[[#This Row],[HAMMADDE KODU]],Tablo1[#All],2,0)," ")</f>
        <v xml:space="preserve"> </v>
      </c>
      <c r="C3" s="30" t="str">
        <f>IFERROR(VLOOKUP(Tablo2[[#This Row],[HAMMADDE KODU]],Tablo1[#All],3,0)," ")</f>
        <v xml:space="preserve"> </v>
      </c>
      <c r="D3" s="22" t="str">
        <f>IFERROR(VLOOKUP(Tablo2[[#This Row],[HAMMADDE KODU]],Tablo1[#All],4,0)," ")</f>
        <v xml:space="preserve"> </v>
      </c>
      <c r="E3" s="31"/>
    </row>
    <row r="4" spans="1:6">
      <c r="B4" s="29" t="str">
        <f>IFERROR(VLOOKUP(Tablo2[[#This Row],[HAMMADDE KODU]],Tablo1[#All],2,0)," ")</f>
        <v xml:space="preserve"> </v>
      </c>
      <c r="C4" s="30" t="str">
        <f>IFERROR(VLOOKUP(Tablo2[[#This Row],[HAMMADDE KODU]],Tablo1[#All],3,0)," ")</f>
        <v xml:space="preserve"> </v>
      </c>
      <c r="D4" s="22" t="str">
        <f>IFERROR(VLOOKUP(Tablo2[[#This Row],[HAMMADDE KODU]],Tablo1[#All],4,0)," ")</f>
        <v xml:space="preserve"> </v>
      </c>
      <c r="E4" s="31"/>
    </row>
    <row r="5" spans="1:6">
      <c r="B5" s="29" t="str">
        <f>IFERROR(VLOOKUP(Tablo2[[#This Row],[HAMMADDE KODU]],Tablo1[#All],2,0)," ")</f>
        <v xml:space="preserve"> </v>
      </c>
      <c r="C5" s="30" t="str">
        <f>IFERROR(VLOOKUP(Tablo2[[#This Row],[HAMMADDE KODU]],Tablo1[#All],3,0)," ")</f>
        <v xml:space="preserve"> </v>
      </c>
      <c r="D5" s="22" t="str">
        <f>IFERROR(VLOOKUP(Tablo2[[#This Row],[HAMMADDE KODU]],Tablo1[#All],4,0)," ")</f>
        <v xml:space="preserve"> </v>
      </c>
      <c r="E5" s="31"/>
    </row>
    <row r="6" spans="1:6">
      <c r="B6" s="29" t="str">
        <f>IFERROR(VLOOKUP(Tablo2[[#This Row],[HAMMADDE KODU]],Tablo1[#All],2,0)," ")</f>
        <v xml:space="preserve"> </v>
      </c>
      <c r="C6" s="30" t="str">
        <f>IFERROR(VLOOKUP(Tablo2[[#This Row],[HAMMADDE KODU]],Tablo1[#All],3,0)," ")</f>
        <v xml:space="preserve"> </v>
      </c>
      <c r="D6" s="22" t="str">
        <f>IFERROR(VLOOKUP(Tablo2[[#This Row],[HAMMADDE KODU]],Tablo1[#All],4,0)," ")</f>
        <v xml:space="preserve"> </v>
      </c>
      <c r="E6" s="31"/>
    </row>
    <row r="7" spans="1:6">
      <c r="B7" s="29" t="str">
        <f>IFERROR(VLOOKUP(Tablo2[[#This Row],[HAMMADDE KODU]],Tablo1[#All],2,0)," ")</f>
        <v xml:space="preserve"> </v>
      </c>
      <c r="C7" s="30" t="str">
        <f>IFERROR(VLOOKUP(Tablo2[[#This Row],[HAMMADDE KODU]],Tablo1[#All],3,0)," ")</f>
        <v xml:space="preserve"> </v>
      </c>
      <c r="D7" s="22" t="str">
        <f>IFERROR(VLOOKUP(Tablo2[[#This Row],[HAMMADDE KODU]],Tablo1[#All],4,0)," ")</f>
        <v xml:space="preserve"> </v>
      </c>
      <c r="E7" s="31"/>
    </row>
    <row r="8" spans="1:6">
      <c r="B8" s="29" t="str">
        <f>IFERROR(VLOOKUP(Tablo2[[#This Row],[HAMMADDE KODU]],Tablo1[#All],2,0)," ")</f>
        <v xml:space="preserve"> </v>
      </c>
      <c r="C8" s="30" t="str">
        <f>IFERROR(VLOOKUP(Tablo2[[#This Row],[HAMMADDE KODU]],Tablo1[#All],3,0)," ")</f>
        <v xml:space="preserve"> </v>
      </c>
      <c r="D8" s="22" t="str">
        <f>IFERROR(VLOOKUP(Tablo2[[#This Row],[HAMMADDE KODU]],Tablo1[#All],4,0)," ")</f>
        <v xml:space="preserve"> </v>
      </c>
      <c r="E8" s="31"/>
    </row>
    <row r="9" spans="1:6">
      <c r="B9" s="29" t="str">
        <f>IFERROR(VLOOKUP(Tablo2[[#This Row],[HAMMADDE KODU]],Tablo1[#All],2,0)," ")</f>
        <v xml:space="preserve"> </v>
      </c>
      <c r="C9" s="30" t="str">
        <f>IFERROR(VLOOKUP(Tablo2[[#This Row],[HAMMADDE KODU]],Tablo1[#All],3,0)," ")</f>
        <v xml:space="preserve"> </v>
      </c>
      <c r="D9" s="22" t="str">
        <f>IFERROR(VLOOKUP(Tablo2[[#This Row],[HAMMADDE KODU]],Tablo1[#All],4,0)," ")</f>
        <v xml:space="preserve"> </v>
      </c>
      <c r="E9" s="31"/>
    </row>
    <row r="10" spans="1:6">
      <c r="B10" s="29" t="str">
        <f>IFERROR(VLOOKUP(Tablo2[[#This Row],[HAMMADDE KODU]],Tablo1[#All],2,0)," ")</f>
        <v xml:space="preserve"> </v>
      </c>
      <c r="C10" s="30" t="str">
        <f>IFERROR(VLOOKUP(Tablo2[[#This Row],[HAMMADDE KODU]],Tablo1[#All],3,0)," ")</f>
        <v xml:space="preserve"> </v>
      </c>
      <c r="D10" s="22" t="str">
        <f>IFERROR(VLOOKUP(Tablo2[[#This Row],[HAMMADDE KODU]],Tablo1[#All],4,0)," ")</f>
        <v xml:space="preserve"> </v>
      </c>
      <c r="E10" s="31"/>
    </row>
    <row r="11" spans="1:6">
      <c r="B11" s="29" t="str">
        <f>IFERROR(VLOOKUP(Tablo2[[#This Row],[HAMMADDE KODU]],Tablo1[#All],2,0)," ")</f>
        <v xml:space="preserve"> </v>
      </c>
      <c r="C11" s="30" t="str">
        <f>IFERROR(VLOOKUP(Tablo2[[#This Row],[HAMMADDE KODU]],Tablo1[#All],3,0)," ")</f>
        <v xml:space="preserve"> </v>
      </c>
      <c r="D11" s="22" t="str">
        <f>IFERROR(VLOOKUP(Tablo2[[#This Row],[HAMMADDE KODU]],Tablo1[#All],4,0)," ")</f>
        <v xml:space="preserve"> </v>
      </c>
      <c r="E11" s="31"/>
      <c r="F11" s="63"/>
    </row>
    <row r="12" spans="1:6">
      <c r="B12" s="29" t="str">
        <f>IFERROR(VLOOKUP(Tablo2[[#This Row],[HAMMADDE KODU]],Tablo1[#All],2,0)," ")</f>
        <v xml:space="preserve"> </v>
      </c>
      <c r="C12" s="30" t="str">
        <f>IFERROR(VLOOKUP(Tablo2[[#This Row],[HAMMADDE KODU]],Tablo1[#All],3,0)," ")</f>
        <v xml:space="preserve"> </v>
      </c>
      <c r="D12" s="22" t="str">
        <f>IFERROR(VLOOKUP(Tablo2[[#This Row],[HAMMADDE KODU]],Tablo1[#All],4,0)," ")</f>
        <v xml:space="preserve"> </v>
      </c>
      <c r="E12" s="31"/>
      <c r="F12" s="63"/>
    </row>
    <row r="13" spans="1:6">
      <c r="B13" s="29" t="str">
        <f>IFERROR(VLOOKUP(Tablo2[[#This Row],[HAMMADDE KODU]],Tablo1[#All],2,0)," ")</f>
        <v xml:space="preserve"> </v>
      </c>
      <c r="C13" s="30" t="str">
        <f>IFERROR(VLOOKUP(Tablo2[[#This Row],[HAMMADDE KODU]],Tablo1[#All],3,0)," ")</f>
        <v xml:space="preserve"> </v>
      </c>
      <c r="D13" s="22" t="str">
        <f>IFERROR(VLOOKUP(Tablo2[[#This Row],[HAMMADDE KODU]],Tablo1[#All],4,0)," ")</f>
        <v xml:space="preserve"> </v>
      </c>
      <c r="E13" s="31"/>
    </row>
    <row r="14" spans="1:6">
      <c r="B14" s="29" t="str">
        <f>IFERROR(VLOOKUP(Tablo2[[#This Row],[HAMMADDE KODU]],Tablo1[#All],2,0)," ")</f>
        <v xml:space="preserve"> </v>
      </c>
      <c r="C14" s="30" t="str">
        <f>IFERROR(VLOOKUP(Tablo2[[#This Row],[HAMMADDE KODU]],Tablo1[#All],3,0)," ")</f>
        <v xml:space="preserve"> </v>
      </c>
      <c r="D14" s="22" t="str">
        <f>IFERROR(VLOOKUP(Tablo2[[#This Row],[HAMMADDE KODU]],Tablo1[#All],4,0)," ")</f>
        <v xml:space="preserve"> </v>
      </c>
      <c r="E14" s="31"/>
    </row>
    <row r="15" spans="1:6">
      <c r="B15" s="29" t="str">
        <f>IFERROR(VLOOKUP(Tablo2[[#This Row],[HAMMADDE KODU]],Tablo1[#All],2,0)," ")</f>
        <v xml:space="preserve"> </v>
      </c>
      <c r="C15" s="30" t="str">
        <f>IFERROR(VLOOKUP(Tablo2[[#This Row],[HAMMADDE KODU]],Tablo1[#All],3,0)," ")</f>
        <v xml:space="preserve"> </v>
      </c>
      <c r="D15" s="22" t="str">
        <f>IFERROR(VLOOKUP(Tablo2[[#This Row],[HAMMADDE KODU]],Tablo1[#All],4,0)," ")</f>
        <v xml:space="preserve"> </v>
      </c>
      <c r="E15" s="31"/>
    </row>
    <row r="16" spans="1:6">
      <c r="B16" s="29" t="str">
        <f>IFERROR(VLOOKUP(Tablo2[[#This Row],[HAMMADDE KODU]],Tablo1[#All],2,0)," ")</f>
        <v xml:space="preserve"> </v>
      </c>
      <c r="C16" s="30" t="str">
        <f>IFERROR(VLOOKUP(Tablo2[[#This Row],[HAMMADDE KODU]],Tablo1[#All],3,0)," ")</f>
        <v xml:space="preserve"> </v>
      </c>
      <c r="D16" s="22" t="str">
        <f>IFERROR(VLOOKUP(Tablo2[[#This Row],[HAMMADDE KODU]],Tablo1[#All],4,0)," ")</f>
        <v xml:space="preserve"> </v>
      </c>
      <c r="E16" s="31"/>
    </row>
    <row r="17" spans="2:6">
      <c r="B17" s="29" t="str">
        <f>IFERROR(VLOOKUP(Tablo2[[#This Row],[HAMMADDE KODU]],Tablo1[#All],2,0)," ")</f>
        <v xml:space="preserve"> </v>
      </c>
      <c r="C17" s="30" t="str">
        <f>IFERROR(VLOOKUP(Tablo2[[#This Row],[HAMMADDE KODU]],Tablo1[#All],3,0)," ")</f>
        <v xml:space="preserve"> </v>
      </c>
      <c r="D17" s="22" t="str">
        <f>IFERROR(VLOOKUP(Tablo2[[#This Row],[HAMMADDE KODU]],Tablo1[#All],4,0)," ")</f>
        <v xml:space="preserve"> </v>
      </c>
      <c r="E17" s="31"/>
    </row>
    <row r="18" spans="2:6">
      <c r="B18" s="29" t="str">
        <f>IFERROR(VLOOKUP(Tablo2[[#This Row],[HAMMADDE KODU]],Tablo1[#All],2,0)," ")</f>
        <v xml:space="preserve"> </v>
      </c>
      <c r="C18" s="30" t="str">
        <f>IFERROR(VLOOKUP(Tablo2[[#This Row],[HAMMADDE KODU]],Tablo1[#All],3,0)," ")</f>
        <v xml:space="preserve"> </v>
      </c>
      <c r="D18" s="22" t="str">
        <f>IFERROR(VLOOKUP(Tablo2[[#This Row],[HAMMADDE KODU]],Tablo1[#All],4,0)," ")</f>
        <v xml:space="preserve"> </v>
      </c>
      <c r="E18" s="31"/>
    </row>
    <row r="19" spans="2:6">
      <c r="B19" s="29" t="str">
        <f>IFERROR(VLOOKUP(Tablo2[[#This Row],[HAMMADDE KODU]],Tablo1[#All],2,0)," ")</f>
        <v xml:space="preserve"> </v>
      </c>
      <c r="C19" s="30" t="str">
        <f>IFERROR(VLOOKUP(Tablo2[[#This Row],[HAMMADDE KODU]],Tablo1[#All],3,0)," ")</f>
        <v xml:space="preserve"> </v>
      </c>
      <c r="D19" s="22" t="str">
        <f>IFERROR(VLOOKUP(Tablo2[[#This Row],[HAMMADDE KODU]],Tablo1[#All],4,0)," ")</f>
        <v xml:space="preserve"> </v>
      </c>
      <c r="E19" s="31"/>
    </row>
    <row r="20" spans="2:6">
      <c r="B20" s="29" t="str">
        <f>IFERROR(VLOOKUP(Tablo2[[#This Row],[HAMMADDE KODU]],Tablo1[#All],2,0)," ")</f>
        <v xml:space="preserve"> </v>
      </c>
      <c r="C20" s="30" t="str">
        <f>IFERROR(VLOOKUP(Tablo2[[#This Row],[HAMMADDE KODU]],Tablo1[#All],3,0)," ")</f>
        <v xml:space="preserve"> </v>
      </c>
      <c r="D20" s="22" t="str">
        <f>IFERROR(VLOOKUP(Tablo2[[#This Row],[HAMMADDE KODU]],Tablo1[#All],4,0)," ")</f>
        <v xml:space="preserve"> </v>
      </c>
      <c r="E20" s="31"/>
    </row>
    <row r="21" spans="2:6">
      <c r="B21" s="29" t="str">
        <f>IFERROR(VLOOKUP(Tablo2[[#This Row],[HAMMADDE KODU]],Tablo1[#All],2,0)," ")</f>
        <v xml:space="preserve"> </v>
      </c>
      <c r="C21" s="30" t="str">
        <f>IFERROR(VLOOKUP(Tablo2[[#This Row],[HAMMADDE KODU]],Tablo1[#All],3,0)," ")</f>
        <v xml:space="preserve"> </v>
      </c>
      <c r="D21" s="22" t="str">
        <f>IFERROR(VLOOKUP(Tablo2[[#This Row],[HAMMADDE KODU]],Tablo1[#All],4,0)," ")</f>
        <v xml:space="preserve"> </v>
      </c>
      <c r="E21" s="31"/>
    </row>
    <row r="22" spans="2:6">
      <c r="B22" s="29" t="str">
        <f>IFERROR(VLOOKUP(Tablo2[[#This Row],[HAMMADDE KODU]],Tablo1[#All],2,0)," ")</f>
        <v xml:space="preserve"> </v>
      </c>
      <c r="C22" s="30" t="str">
        <f>IFERROR(VLOOKUP(Tablo2[[#This Row],[HAMMADDE KODU]],Tablo1[#All],3,0)," ")</f>
        <v xml:space="preserve"> </v>
      </c>
      <c r="D22" s="22" t="str">
        <f>IFERROR(VLOOKUP(Tablo2[[#This Row],[HAMMADDE KODU]],Tablo1[#All],4,0)," ")</f>
        <v xml:space="preserve"> </v>
      </c>
      <c r="E22" s="31"/>
    </row>
    <row r="23" spans="2:6">
      <c r="B23" s="29" t="str">
        <f>IFERROR(VLOOKUP(Tablo2[[#This Row],[HAMMADDE KODU]],Tablo1[#All],2,0)," ")</f>
        <v xml:space="preserve"> </v>
      </c>
      <c r="C23" s="30" t="str">
        <f>IFERROR(VLOOKUP(Tablo2[[#This Row],[HAMMADDE KODU]],Tablo1[#All],3,0)," ")</f>
        <v xml:space="preserve"> </v>
      </c>
      <c r="D23" s="22" t="str">
        <f>IFERROR(VLOOKUP(Tablo2[[#This Row],[HAMMADDE KODU]],Tablo1[#All],4,0)," ")</f>
        <v xml:space="preserve"> </v>
      </c>
      <c r="E23" s="31"/>
    </row>
    <row r="24" spans="2:6">
      <c r="B24" s="29" t="str">
        <f>IFERROR(VLOOKUP(Tablo2[[#This Row],[HAMMADDE KODU]],Tablo1[#All],2,0)," ")</f>
        <v xml:space="preserve"> </v>
      </c>
      <c r="C24" s="30" t="str">
        <f>IFERROR(VLOOKUP(Tablo2[[#This Row],[HAMMADDE KODU]],Tablo1[#All],3,0)," ")</f>
        <v xml:space="preserve"> </v>
      </c>
      <c r="D24" s="22" t="str">
        <f>IFERROR(VLOOKUP(Tablo2[[#This Row],[HAMMADDE KODU]],Tablo1[#All],4,0)," ")</f>
        <v xml:space="preserve"> </v>
      </c>
      <c r="E24" s="31"/>
    </row>
    <row r="25" spans="2:6">
      <c r="B25" s="29" t="str">
        <f>IFERROR(VLOOKUP(Tablo2[[#This Row],[HAMMADDE KODU]],Tablo1[#All],2,0)," ")</f>
        <v xml:space="preserve"> </v>
      </c>
      <c r="C25" s="30" t="str">
        <f>IFERROR(VLOOKUP(Tablo2[[#This Row],[HAMMADDE KODU]],Tablo1[#All],3,0)," ")</f>
        <v xml:space="preserve"> </v>
      </c>
      <c r="D25" s="22" t="str">
        <f>IFERROR(VLOOKUP(Tablo2[[#This Row],[HAMMADDE KODU]],Tablo1[#All],4,0)," ")</f>
        <v xml:space="preserve"> </v>
      </c>
      <c r="E25" s="31"/>
    </row>
    <row r="26" spans="2:6">
      <c r="B26" s="29" t="str">
        <f>IFERROR(VLOOKUP(Tablo2[[#This Row],[HAMMADDE KODU]],Tablo1[#All],2,0)," ")</f>
        <v xml:space="preserve"> </v>
      </c>
      <c r="C26" s="30" t="str">
        <f>IFERROR(VLOOKUP(Tablo2[[#This Row],[HAMMADDE KODU]],Tablo1[#All],3,0)," ")</f>
        <v xml:space="preserve"> </v>
      </c>
      <c r="D26" s="22" t="str">
        <f>IFERROR(VLOOKUP(Tablo2[[#This Row],[HAMMADDE KODU]],Tablo1[#All],4,0)," ")</f>
        <v xml:space="preserve"> </v>
      </c>
      <c r="E26" s="31"/>
    </row>
    <row r="27" spans="2:6">
      <c r="B27" s="29" t="str">
        <f>IFERROR(VLOOKUP(Tablo2[[#This Row],[HAMMADDE KODU]],Tablo1[#All],2,0)," ")</f>
        <v xml:space="preserve"> </v>
      </c>
      <c r="C27" s="30" t="str">
        <f>IFERROR(VLOOKUP(Tablo2[[#This Row],[HAMMADDE KODU]],Tablo1[#All],3,0)," ")</f>
        <v xml:space="preserve"> </v>
      </c>
      <c r="D27" s="22" t="str">
        <f>IFERROR(VLOOKUP(Tablo2[[#This Row],[HAMMADDE KODU]],Tablo1[#All],4,0)," ")</f>
        <v xml:space="preserve"> </v>
      </c>
      <c r="E27" s="31"/>
    </row>
    <row r="28" spans="2:6">
      <c r="B28" s="29" t="str">
        <f>IFERROR(VLOOKUP(Tablo2[[#This Row],[HAMMADDE KODU]],Tablo1[#All],2,0)," ")</f>
        <v xml:space="preserve"> </v>
      </c>
      <c r="C28" s="30" t="str">
        <f>IFERROR(VLOOKUP(Tablo2[[#This Row],[HAMMADDE KODU]],Tablo1[#All],3,0)," ")</f>
        <v xml:space="preserve"> </v>
      </c>
      <c r="D28" s="22" t="str">
        <f>IFERROR(VLOOKUP(Tablo2[[#This Row],[HAMMADDE KODU]],Tablo1[#All],4,0)," ")</f>
        <v xml:space="preserve"> </v>
      </c>
      <c r="E28" s="31"/>
    </row>
    <row r="29" spans="2:6">
      <c r="B29" s="29" t="str">
        <f>IFERROR(VLOOKUP(Tablo2[[#This Row],[HAMMADDE KODU]],Tablo1[#All],2,0)," ")</f>
        <v xml:space="preserve"> </v>
      </c>
      <c r="C29" s="30" t="str">
        <f>IFERROR(VLOOKUP(Tablo2[[#This Row],[HAMMADDE KODU]],Tablo1[#All],3,0)," ")</f>
        <v xml:space="preserve"> </v>
      </c>
      <c r="D29" s="22" t="str">
        <f>IFERROR(VLOOKUP(Tablo2[[#This Row],[HAMMADDE KODU]],Tablo1[#All],4,0)," ")</f>
        <v xml:space="preserve"> </v>
      </c>
      <c r="E29" s="31"/>
    </row>
    <row r="30" spans="2:6">
      <c r="B30" s="29" t="str">
        <f>IFERROR(VLOOKUP(Tablo2[[#This Row],[HAMMADDE KODU]],Tablo1[#All],2,0)," ")</f>
        <v xml:space="preserve"> </v>
      </c>
      <c r="C30" s="30" t="str">
        <f>IFERROR(VLOOKUP(Tablo2[[#This Row],[HAMMADDE KODU]],Tablo1[#All],3,0)," ")</f>
        <v xml:space="preserve"> </v>
      </c>
      <c r="D30" s="22" t="str">
        <f>IFERROR(VLOOKUP(Tablo2[[#This Row],[HAMMADDE KODU]],Tablo1[#All],4,0)," ")</f>
        <v xml:space="preserve"> </v>
      </c>
      <c r="E30" s="31"/>
      <c r="F30" s="63"/>
    </row>
    <row r="31" spans="2:6">
      <c r="B31" s="29" t="str">
        <f>IFERROR(VLOOKUP(Tablo2[[#This Row],[HAMMADDE KODU]],Tablo1[#All],2,0)," ")</f>
        <v xml:space="preserve"> </v>
      </c>
      <c r="C31" s="30" t="str">
        <f>IFERROR(VLOOKUP(Tablo2[[#This Row],[HAMMADDE KODU]],Tablo1[#All],3,0)," ")</f>
        <v xml:space="preserve"> </v>
      </c>
      <c r="D31" s="22" t="str">
        <f>IFERROR(VLOOKUP(Tablo2[[#This Row],[HAMMADDE KODU]],Tablo1[#All],4,0)," ")</f>
        <v xml:space="preserve"> </v>
      </c>
      <c r="E31" s="31"/>
      <c r="F31" s="63"/>
    </row>
    <row r="32" spans="2:6">
      <c r="B32" s="29" t="str">
        <f>IFERROR(VLOOKUP(Tablo2[[#This Row],[HAMMADDE KODU]],Tablo1[#All],2,0)," ")</f>
        <v xml:space="preserve"> </v>
      </c>
      <c r="C32" s="30" t="str">
        <f>IFERROR(VLOOKUP(Tablo2[[#This Row],[HAMMADDE KODU]],Tablo1[#All],3,0)," ")</f>
        <v xml:space="preserve"> </v>
      </c>
      <c r="D32" s="22" t="str">
        <f>IFERROR(VLOOKUP(Tablo2[[#This Row],[HAMMADDE KODU]],Tablo1[#All],4,0)," ")</f>
        <v xml:space="preserve"> </v>
      </c>
      <c r="E32" s="31"/>
    </row>
    <row r="33" spans="1:6">
      <c r="B33" s="29" t="str">
        <f>IFERROR(VLOOKUP(Tablo2[[#This Row],[HAMMADDE KODU]],Tablo1[#All],2,0)," ")</f>
        <v xml:space="preserve"> </v>
      </c>
      <c r="C33" s="30" t="str">
        <f>IFERROR(VLOOKUP(Tablo2[[#This Row],[HAMMADDE KODU]],Tablo1[#All],3,0)," ")</f>
        <v xml:space="preserve"> </v>
      </c>
      <c r="D33" s="22" t="str">
        <f>IFERROR(VLOOKUP(Tablo2[[#This Row],[HAMMADDE KODU]],Tablo1[#All],4,0)," ")</f>
        <v xml:space="preserve"> </v>
      </c>
      <c r="E33" s="31"/>
    </row>
    <row r="34" spans="1:6">
      <c r="B34" s="29" t="str">
        <f>IFERROR(VLOOKUP(Tablo2[[#This Row],[HAMMADDE KODU]],Tablo1[#All],2,0)," ")</f>
        <v xml:space="preserve"> </v>
      </c>
      <c r="C34" s="30" t="str">
        <f>IFERROR(VLOOKUP(Tablo2[[#This Row],[HAMMADDE KODU]],Tablo1[#All],3,0)," ")</f>
        <v xml:space="preserve"> </v>
      </c>
      <c r="D34" s="22" t="str">
        <f>IFERROR(VLOOKUP(Tablo2[[#This Row],[HAMMADDE KODU]],Tablo1[#All],4,0)," ")</f>
        <v xml:space="preserve"> </v>
      </c>
      <c r="E34" s="31"/>
    </row>
    <row r="35" spans="1:6">
      <c r="B35" s="29" t="str">
        <f>IFERROR(VLOOKUP(Tablo2[[#This Row],[HAMMADDE KODU]],Tablo1[#All],2,0)," ")</f>
        <v xml:space="preserve"> </v>
      </c>
      <c r="C35" s="30" t="str">
        <f>IFERROR(VLOOKUP(Tablo2[[#This Row],[HAMMADDE KODU]],Tablo1[#All],3,0)," ")</f>
        <v xml:space="preserve"> </v>
      </c>
      <c r="D35" s="22" t="str">
        <f>IFERROR(VLOOKUP(Tablo2[[#This Row],[HAMMADDE KODU]],Tablo1[#All],4,0)," ")</f>
        <v xml:space="preserve"> </v>
      </c>
      <c r="E35" s="11"/>
      <c r="F35" s="63"/>
    </row>
    <row r="36" spans="1:6">
      <c r="B36" s="29" t="str">
        <f>IFERROR(VLOOKUP(Tablo2[[#This Row],[HAMMADDE KODU]],Tablo1[#All],2,0)," ")</f>
        <v xml:space="preserve"> </v>
      </c>
      <c r="C36" s="30" t="str">
        <f>IFERROR(VLOOKUP(Tablo2[[#This Row],[HAMMADDE KODU]],Tablo1[#All],3,0)," ")</f>
        <v xml:space="preserve"> </v>
      </c>
      <c r="D36" s="22" t="str">
        <f>IFERROR(VLOOKUP(Tablo2[[#This Row],[HAMMADDE KODU]],Tablo1[#All],4,0)," ")</f>
        <v xml:space="preserve"> </v>
      </c>
      <c r="E36" s="11"/>
    </row>
    <row r="37" spans="1:6">
      <c r="B37" s="29" t="str">
        <f>IFERROR(VLOOKUP(Tablo2[[#This Row],[HAMMADDE KODU]],Tablo1[#All],2,0)," ")</f>
        <v xml:space="preserve"> </v>
      </c>
      <c r="C37" s="61" t="str">
        <f>IFERROR(VLOOKUP(Tablo2[[#This Row],[HAMMADDE KODU]],Tablo1[#All],3,0)," ")</f>
        <v xml:space="preserve"> </v>
      </c>
      <c r="D37" s="63" t="str">
        <f>IFERROR(VLOOKUP(Tablo2[[#This Row],[HAMMADDE KODU]],Tablo1[#All],4,0)," ")</f>
        <v xml:space="preserve"> </v>
      </c>
      <c r="E37" s="11"/>
      <c r="F37" s="63"/>
    </row>
    <row r="38" spans="1:6">
      <c r="A38" s="10"/>
      <c r="B38" s="29" t="str">
        <f>IFERROR(VLOOKUP(Tablo2[[#This Row],[HAMMADDE KODU]],Tablo1[#All],2,0)," ")</f>
        <v xml:space="preserve"> </v>
      </c>
      <c r="C38" s="61" t="str">
        <f>IFERROR(VLOOKUP(Tablo2[[#This Row],[HAMMADDE KODU]],Tablo1[#All],3,0)," ")</f>
        <v xml:space="preserve"> </v>
      </c>
      <c r="D38" s="63" t="str">
        <f>IFERROR(VLOOKUP(Tablo2[[#This Row],[HAMMADDE KODU]],Tablo1[#All],4,0)," ")</f>
        <v xml:space="preserve"> </v>
      </c>
      <c r="E38" s="11"/>
      <c r="F38" s="63"/>
    </row>
    <row r="39" spans="1:6">
      <c r="A39" s="10"/>
      <c r="B39" s="29" t="str">
        <f>IFERROR(VLOOKUP(Tablo2[[#This Row],[HAMMADDE KODU]],Tablo1[#All],2,0)," ")</f>
        <v xml:space="preserve"> </v>
      </c>
      <c r="C39" s="30" t="str">
        <f>IFERROR(VLOOKUP(Tablo2[[#This Row],[HAMMADDE KODU]],Tablo1[#All],3,0)," ")</f>
        <v xml:space="preserve"> </v>
      </c>
      <c r="D39" s="22" t="str">
        <f>IFERROR(VLOOKUP(Tablo2[[#This Row],[HAMMADDE KODU]],Tablo1[#All],4,0)," ")</f>
        <v xml:space="preserve"> </v>
      </c>
      <c r="E39" s="31"/>
    </row>
    <row r="40" spans="1:6">
      <c r="B40" s="29" t="str">
        <f>IFERROR(VLOOKUP(Tablo2[[#This Row],[HAMMADDE KODU]],Tablo1[#All],2,0)," ")</f>
        <v xml:space="preserve"> </v>
      </c>
      <c r="C40" s="30" t="str">
        <f>IFERROR(VLOOKUP(Tablo2[[#This Row],[HAMMADDE KODU]],Tablo1[#All],3,0)," ")</f>
        <v xml:space="preserve"> </v>
      </c>
      <c r="D40" s="22" t="str">
        <f>IFERROR(VLOOKUP(Tablo2[[#This Row],[HAMMADDE KODU]],Tablo1[#All],4,0)," ")</f>
        <v xml:space="preserve"> </v>
      </c>
      <c r="E40" s="31"/>
    </row>
    <row r="41" spans="1:6">
      <c r="A41" s="10"/>
      <c r="B41" s="29" t="str">
        <f>IFERROR(VLOOKUP(Tablo2[[#This Row],[HAMMADDE KODU]],Tablo1[#All],2,0)," ")</f>
        <v xml:space="preserve"> </v>
      </c>
      <c r="C41" s="61" t="str">
        <f>IFERROR(VLOOKUP(Tablo2[[#This Row],[HAMMADDE KODU]],Tablo1[#All],3,0)," ")</f>
        <v xml:space="preserve"> </v>
      </c>
      <c r="D41" s="63" t="str">
        <f>IFERROR(VLOOKUP(Tablo2[[#This Row],[HAMMADDE KODU]],Tablo1[#All],4,0)," ")</f>
        <v xml:space="preserve"> </v>
      </c>
      <c r="E41" s="11"/>
      <c r="F41" s="63"/>
    </row>
  </sheetData>
  <protectedRanges>
    <protectedRange password="CC09" sqref="A1:A1048576 E1:F1048576" name="Girişler"/>
  </protectedRange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ayfa4"/>
  <dimension ref="A1:E30"/>
  <sheetViews>
    <sheetView workbookViewId="0">
      <pane ySplit="1" topLeftCell="A2" activePane="bottomLeft" state="frozen"/>
      <selection activeCell="F19" sqref="F19"/>
      <selection pane="bottomLeft" activeCell="G10" sqref="G10"/>
    </sheetView>
  </sheetViews>
  <sheetFormatPr defaultColWidth="13.42578125" defaultRowHeight="15"/>
  <cols>
    <col min="1" max="1" width="13.42578125" style="4"/>
    <col min="2" max="5" width="22.7109375" style="4" customWidth="1"/>
    <col min="6" max="16384" width="13.42578125" style="4"/>
  </cols>
  <sheetData>
    <row r="1" spans="1:5" ht="46.5" customHeight="1">
      <c r="A1" s="1" t="s">
        <v>13</v>
      </c>
      <c r="B1" s="7" t="s">
        <v>1</v>
      </c>
      <c r="C1" s="7" t="s">
        <v>51</v>
      </c>
      <c r="D1" s="7" t="s">
        <v>52</v>
      </c>
      <c r="E1" s="7" t="s">
        <v>100</v>
      </c>
    </row>
    <row r="2" spans="1:5">
      <c r="A2" s="29" t="s">
        <v>53</v>
      </c>
      <c r="B2" s="29" t="str">
        <f>VLOOKUP(Tablo3[[#This Row],[HAMMADDE KODU]],Tablo1[#All],2,0)</f>
        <v>RANDUM</v>
      </c>
      <c r="C2" s="29" t="str">
        <f>VLOOKUP(Tablo3[[#This Row],[HAMMADDE KODU]],Tablo1[#All],3,0)</f>
        <v>CAPILENE</v>
      </c>
      <c r="D2" s="29" t="str">
        <f>VLOOKUP(Tablo3[[#This Row],[HAMMADDE KODU]],Tablo1[#All],4,0)</f>
        <v>PİNHAS</v>
      </c>
      <c r="E2" s="10">
        <f>SUMIF(Tablo5[HAMMADDE KODU],Tablo3[[#This Row],[HAMMADDE KODU]],Tablo5[HAMMADDE TÜKETİM KG])</f>
        <v>0</v>
      </c>
    </row>
    <row r="3" spans="1:5">
      <c r="A3" s="29" t="s">
        <v>30</v>
      </c>
      <c r="B3" s="29" t="str">
        <f>VLOOKUP(Tablo3[[#This Row],[HAMMADDE KODU]],Tablo1[#All],2,0)</f>
        <v>POLİKARBONAT</v>
      </c>
      <c r="C3" s="29" t="str">
        <f>VLOOKUP(Tablo3[[#This Row],[HAMMADDE KODU]],Tablo1[#All],3,0)</f>
        <v>NOVAREX</v>
      </c>
      <c r="D3" s="29" t="str">
        <f>VLOOKUP(Tablo3[[#This Row],[HAMMADDE KODU]],Tablo1[#All],4,0)</f>
        <v>PİNHAS</v>
      </c>
      <c r="E3" s="10">
        <f>SUMIF(Tablo5[HAMMADDE KODU],Tablo3[[#This Row],[HAMMADDE KODU]],Tablo5[HAMMADDE TÜKETİM KG])</f>
        <v>0</v>
      </c>
    </row>
    <row r="4" spans="1:5">
      <c r="A4" s="29" t="s">
        <v>59</v>
      </c>
      <c r="B4" s="29" t="str">
        <f>VLOOKUP(Tablo3[[#This Row],[HAMMADDE KODU]],Tablo1[#All],2,0)</f>
        <v>SİLİKON 45 SHOR</v>
      </c>
      <c r="C4" s="29" t="str">
        <f>VLOOKUP(Tablo3[[#This Row],[HAMMADDE KODU]],Tablo1[#All],3,0)</f>
        <v>LSR 45</v>
      </c>
      <c r="D4" s="29" t="str">
        <f>VLOOKUP(Tablo3[[#This Row],[HAMMADDE KODU]],Tablo1[#All],4,0)</f>
        <v>SETA</v>
      </c>
      <c r="E4" s="10">
        <f>SUMIF(Tablo5[HAMMADDE KODU],Tablo3[[#This Row],[HAMMADDE KODU]],Tablo5[HAMMADDE TÜKETİM KG])</f>
        <v>173.85</v>
      </c>
    </row>
    <row r="5" spans="1:5">
      <c r="A5" s="29" t="s">
        <v>63</v>
      </c>
      <c r="B5" s="29" t="str">
        <f>VLOOKUP(Tablo3[[#This Row],[HAMMADDE KODU]],Tablo1[#All],2,0)</f>
        <v>SİLİKON 50 SHOR</v>
      </c>
      <c r="C5" s="29" t="str">
        <f>VLOOKUP(Tablo3[[#This Row],[HAMMADDE KODU]],Tablo1[#All],3,0)</f>
        <v>LSR 50</v>
      </c>
      <c r="D5" s="29" t="str">
        <f>VLOOKUP(Tablo3[[#This Row],[HAMMADDE KODU]],Tablo1[#All],4,0)</f>
        <v>TERRA</v>
      </c>
      <c r="E5" s="10">
        <f>SUMIF(Tablo5[HAMMADDE KODU],Tablo3[[#This Row],[HAMMADDE KODU]],Tablo5[HAMMADDE TÜKETİM KG])</f>
        <v>0</v>
      </c>
    </row>
    <row r="6" spans="1:5">
      <c r="A6" s="29" t="s">
        <v>67</v>
      </c>
      <c r="B6" s="29" t="str">
        <f>VLOOKUP(Tablo3[[#This Row],[HAMMADDE KODU]],Tablo1[#All],2,0)</f>
        <v>SİLİKON 70 SHOR</v>
      </c>
      <c r="C6" s="29" t="str">
        <f>VLOOKUP(Tablo3[[#This Row],[HAMMADDE KODU]],Tablo1[#All],3,0)</f>
        <v>LSR 70</v>
      </c>
      <c r="D6" s="29" t="str">
        <f>VLOOKUP(Tablo3[[#This Row],[HAMMADDE KODU]],Tablo1[#All],4,0)</f>
        <v>TERRA</v>
      </c>
      <c r="E6" s="10">
        <f>SUMIF(Tablo5[HAMMADDE KODU],Tablo3[[#This Row],[HAMMADDE KODU]],Tablo5[HAMMADDE TÜKETİM KG])</f>
        <v>126</v>
      </c>
    </row>
    <row r="7" spans="1:5">
      <c r="A7" s="29" t="s">
        <v>70</v>
      </c>
      <c r="B7" s="29" t="str">
        <f>VLOOKUP(Tablo3[[#This Row],[HAMMADDE KODU]],Tablo1[#All],2,0)</f>
        <v>TRITAN</v>
      </c>
      <c r="C7" s="29" t="str">
        <f>VLOOKUP(Tablo3[[#This Row],[HAMMADDE KODU]],Tablo1[#All],3,0)</f>
        <v>TRITAN</v>
      </c>
      <c r="D7" s="29" t="str">
        <f>VLOOKUP(Tablo3[[#This Row],[HAMMADDE KODU]],Tablo1[#All],4,0)</f>
        <v>XXX</v>
      </c>
      <c r="E7" s="10">
        <f>SUMIF(Tablo5[HAMMADDE KODU],Tablo3[[#This Row],[HAMMADDE KODU]],Tablo5[HAMMADDE TÜKETİM KG])</f>
        <v>0</v>
      </c>
    </row>
    <row r="8" spans="1:5">
      <c r="A8" s="29" t="s">
        <v>73</v>
      </c>
      <c r="B8" s="29" t="str">
        <f>VLOOKUP(Tablo3[[#This Row],[HAMMADDE KODU]],Tablo1[#All],2,0)</f>
        <v>ABS</v>
      </c>
      <c r="C8" s="29" t="str">
        <f>VLOOKUP(Tablo3[[#This Row],[HAMMADDE KODU]],Tablo1[#All],3,0)</f>
        <v>ABS</v>
      </c>
      <c r="D8" s="29" t="str">
        <f>VLOOKUP(Tablo3[[#This Row],[HAMMADDE KODU]],Tablo1[#All],4,0)</f>
        <v>XXX</v>
      </c>
      <c r="E8" s="10">
        <f>SUMIF(Tablo5[HAMMADDE KODU],Tablo3[[#This Row],[HAMMADDE KODU]],Tablo5[HAMMADDE TÜKETİM KG])</f>
        <v>0</v>
      </c>
    </row>
    <row r="9" spans="1:5">
      <c r="A9" s="29" t="s">
        <v>75</v>
      </c>
      <c r="B9" s="10" t="str">
        <f>VLOOKUP(Tablo3[[#This Row],[HAMMADDE KODU]],Tablo1[#All],2,0)</f>
        <v>SAN</v>
      </c>
      <c r="C9" s="10" t="str">
        <f>VLOOKUP(Tablo3[[#This Row],[HAMMADDE KODU]],Tablo1[#All],3,0)</f>
        <v>SAN</v>
      </c>
      <c r="D9" s="29" t="str">
        <f>VLOOKUP(Tablo3[[#This Row],[HAMMADDE KODU]],Tablo1[#All],4,0)</f>
        <v>XXX</v>
      </c>
      <c r="E9" s="10">
        <f>SUMIF(Tablo5[HAMMADDE KODU],Tablo3[[#This Row],[HAMMADDE KODU]],Tablo5[HAMMADDE TÜKETİM KG])</f>
        <v>0</v>
      </c>
    </row>
    <row r="10" spans="1:5">
      <c r="A10" s="29" t="s">
        <v>77</v>
      </c>
      <c r="B10" s="29" t="str">
        <f>VLOOKUP(Tablo3[[#This Row],[HAMMADDE KODU]],Tablo1[#All],2,0)</f>
        <v>T.P.E.</v>
      </c>
      <c r="C10" s="29" t="str">
        <f>VLOOKUP(Tablo3[[#This Row],[HAMMADDE KODU]],Tablo1[#All],3,0)</f>
        <v>T.P.E.</v>
      </c>
      <c r="D10" s="29" t="str">
        <f>VLOOKUP(Tablo3[[#This Row],[HAMMADDE KODU]],Tablo1[#All],4,0)</f>
        <v>XXX</v>
      </c>
      <c r="E10" s="10">
        <f>SUMIF(Tablo5[HAMMADDE KODU],Tablo3[[#This Row],[HAMMADDE KODU]],Tablo5[HAMMADDE TÜKETİM KG])</f>
        <v>0</v>
      </c>
    </row>
    <row r="11" spans="1:5">
      <c r="A11" s="29" t="s">
        <v>79</v>
      </c>
      <c r="B11" s="10" t="str">
        <f>VLOOKUP(Tablo3[[#This Row],[HAMMADDE KODU]],Tablo1[#All],2,0)</f>
        <v>2.KALİTE P.P.</v>
      </c>
      <c r="C11" s="29" t="str">
        <f>VLOOKUP(Tablo3[[#This Row],[HAMMADDE KODU]],Tablo1[#All],3,0)</f>
        <v>KIRMA PP</v>
      </c>
      <c r="D11" s="29" t="str">
        <f>VLOOKUP(Tablo3[[#This Row],[HAMMADDE KODU]],Tablo1[#All],4,0)</f>
        <v>KIRMA</v>
      </c>
      <c r="E11" s="10">
        <f>SUMIF(Tablo5[HAMMADDE KODU],Tablo3[[#This Row],[HAMMADDE KODU]],Tablo5[HAMMADDE TÜKETİM KG])</f>
        <v>0</v>
      </c>
    </row>
    <row r="12" spans="1:5">
      <c r="A12" s="29" t="s">
        <v>83</v>
      </c>
      <c r="B12" s="29" t="str">
        <f>VLOOKUP(Tablo3[[#This Row],[HAMMADDE KODU]],Tablo1[#All],2,0)</f>
        <v>2.KALİTE P.C.</v>
      </c>
      <c r="C12" s="29" t="str">
        <f>VLOOKUP(Tablo3[[#This Row],[HAMMADDE KODU]],Tablo1[#All],3,0)</f>
        <v>KIRMA PC</v>
      </c>
      <c r="D12" s="29" t="str">
        <f>VLOOKUP(Tablo3[[#This Row],[HAMMADDE KODU]],Tablo1[#All],4,0)</f>
        <v>KIRMA</v>
      </c>
      <c r="E12" s="10">
        <f>SUMIF(Tablo5[HAMMADDE KODU],Tablo3[[#This Row],[HAMMADDE KODU]],Tablo5[HAMMADDE TÜKETİM KG])</f>
        <v>0</v>
      </c>
    </row>
    <row r="13" spans="1:5">
      <c r="A13" s="29" t="s">
        <v>28</v>
      </c>
      <c r="B13" s="29" t="str">
        <f>VLOOKUP(Tablo3[[#This Row],[HAMMADDE KODU]],Tablo1[#All],2,0)</f>
        <v>2.KALİTE TRITAN</v>
      </c>
      <c r="C13" s="29" t="str">
        <f>VLOOKUP(Tablo3[[#This Row],[HAMMADDE KODU]],Tablo1[#All],3,0)</f>
        <v>KIRMA TRITAN</v>
      </c>
      <c r="D13" s="29" t="str">
        <f>VLOOKUP(Tablo3[[#This Row],[HAMMADDE KODU]],Tablo1[#All],4,0)</f>
        <v>KIRMA</v>
      </c>
      <c r="E13" s="10">
        <f>SUMIF(Tablo5[HAMMADDE KODU],Tablo3[[#This Row],[HAMMADDE KODU]],Tablo5[HAMMADDE TÜKETİM KG])</f>
        <v>0</v>
      </c>
    </row>
    <row r="14" spans="1:5">
      <c r="A14" s="29" t="s">
        <v>88</v>
      </c>
      <c r="B14" s="29" t="str">
        <f>VLOOKUP(Tablo3[[#This Row],[HAMMADDE KODU]],Tablo1[#All],2,0)</f>
        <v>2.KALİTE ABS</v>
      </c>
      <c r="C14" s="29" t="str">
        <f>VLOOKUP(Tablo3[[#This Row],[HAMMADDE KODU]],Tablo1[#All],3,0)</f>
        <v>KIRMA ABS</v>
      </c>
      <c r="D14" s="29" t="str">
        <f>VLOOKUP(Tablo3[[#This Row],[HAMMADDE KODU]],Tablo1[#All],4,0)</f>
        <v>KIRMA</v>
      </c>
      <c r="E14" s="10">
        <f>SUMIF(Tablo5[HAMMADDE KODU],Tablo3[[#This Row],[HAMMADDE KODU]],Tablo5[HAMMADDE TÜKETİM KG])</f>
        <v>0</v>
      </c>
    </row>
    <row r="15" spans="1:5">
      <c r="A15" s="29" t="s">
        <v>91</v>
      </c>
      <c r="B15" s="29" t="str">
        <f>VLOOKUP(Tablo3[[#This Row],[HAMMADDE KODU]],Tablo1[#All],2,0)</f>
        <v>2.KALİTE SAN</v>
      </c>
      <c r="C15" s="29" t="str">
        <f>VLOOKUP(Tablo3[[#This Row],[HAMMADDE KODU]],Tablo1[#All],3,0)</f>
        <v xml:space="preserve">KIRMA SAN </v>
      </c>
      <c r="D15" s="29" t="str">
        <f>VLOOKUP(Tablo3[[#This Row],[HAMMADDE KODU]],Tablo1[#All],4,0)</f>
        <v>KIRMA</v>
      </c>
      <c r="E15" s="10">
        <f>SUMIF(Tablo5[HAMMADDE KODU],Tablo3[[#This Row],[HAMMADDE KODU]],Tablo5[HAMMADDE TÜKETİM KG])</f>
        <v>0</v>
      </c>
    </row>
    <row r="16" spans="1:5">
      <c r="A16" s="29" t="s">
        <v>94</v>
      </c>
      <c r="B16" s="29" t="str">
        <f>VLOOKUP(Tablo3[[#This Row],[HAMMADDE KODU]],Tablo1[#All],2,0)</f>
        <v>2.KALİTE T.P.E.</v>
      </c>
      <c r="C16" s="29" t="str">
        <f>VLOOKUP(Tablo3[[#This Row],[HAMMADDE KODU]],Tablo1[#All],3,0)</f>
        <v>KIRMA TPE</v>
      </c>
      <c r="D16" s="29" t="str">
        <f>VLOOKUP(Tablo3[[#This Row],[HAMMADDE KODU]],Tablo1[#All],4,0)</f>
        <v>KIRMA</v>
      </c>
      <c r="E16" s="10">
        <f>SUMIF(Tablo5[HAMMADDE KODU],Tablo3[[#This Row],[HAMMADDE KODU]],Tablo5[HAMMADDE TÜKETİM KG])</f>
        <v>0</v>
      </c>
    </row>
    <row r="17" spans="1:5">
      <c r="A17" s="10" t="s">
        <v>27</v>
      </c>
      <c r="B17" s="10" t="str">
        <f>VLOOKUP(Tablo3[[#This Row],[HAMMADDE KODU]],Tablo1[#All],2,0)</f>
        <v>SİLİKON 52 SHOR</v>
      </c>
      <c r="C17" s="10" t="str">
        <f>VLOOKUP(Tablo3[[#This Row],[HAMMADDE KODU]],Tablo1[#All],3,0)</f>
        <v>LSR 50</v>
      </c>
      <c r="D17" s="10" t="str">
        <f>VLOOKUP(Tablo3[[#This Row],[HAMMADDE KODU]],Tablo1[#All],4,0)</f>
        <v>KCC</v>
      </c>
      <c r="E17" s="10">
        <f>SUMIF(Tablo5[HAMMADDE KODU],Tablo3[[#This Row],[HAMMADDE KODU]],Tablo5[HAMMADDE TÜKETİM KG])</f>
        <v>0</v>
      </c>
    </row>
    <row r="30" spans="1:5">
      <c r="B30" s="5"/>
      <c r="C30" s="5"/>
      <c r="D30" s="5"/>
      <c r="E30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ayfa5"/>
  <dimension ref="A1:H33"/>
  <sheetViews>
    <sheetView workbookViewId="0">
      <pane ySplit="1" topLeftCell="A2" activePane="bottomLeft" state="frozen"/>
      <selection activeCell="F19" sqref="F19"/>
      <selection pane="bottomLeft" activeCell="H3" sqref="H3"/>
    </sheetView>
  </sheetViews>
  <sheetFormatPr defaultRowHeight="15"/>
  <cols>
    <col min="1" max="1" width="14.85546875" style="4" customWidth="1"/>
    <col min="2" max="2" width="17" style="4" bestFit="1" customWidth="1"/>
    <col min="3" max="3" width="21.5703125" style="4" bestFit="1" customWidth="1"/>
    <col min="4" max="4" width="19.5703125" style="4" customWidth="1"/>
    <col min="5" max="5" width="10.140625" style="3" customWidth="1"/>
    <col min="6" max="6" width="13.28515625" style="3" customWidth="1"/>
    <col min="7" max="7" width="13.7109375" style="3" customWidth="1"/>
    <col min="8" max="8" width="16.28515625" style="3" bestFit="1" customWidth="1"/>
    <col min="9" max="16384" width="9.140625" style="4"/>
  </cols>
  <sheetData>
    <row r="1" spans="1:8" ht="49.5" customHeight="1">
      <c r="A1" s="1" t="s">
        <v>13</v>
      </c>
      <c r="B1" s="1" t="s">
        <v>1</v>
      </c>
      <c r="C1" s="1" t="s">
        <v>51</v>
      </c>
      <c r="D1" s="1" t="s">
        <v>52</v>
      </c>
      <c r="E1" s="2" t="s">
        <v>99</v>
      </c>
      <c r="F1" s="2" t="s">
        <v>101</v>
      </c>
      <c r="G1" s="2" t="s">
        <v>102</v>
      </c>
      <c r="H1" s="3" t="s">
        <v>103</v>
      </c>
    </row>
    <row r="2" spans="1:8" ht="18.75" customHeight="1">
      <c r="A2" s="32" t="s">
        <v>53</v>
      </c>
      <c r="B2" s="29" t="str">
        <f>VLOOKUP(Tablo4[[#This Row],[HAMMADDE KODU]],Tablo1[#All],2,0)</f>
        <v>RANDUM</v>
      </c>
      <c r="C2" s="29" t="str">
        <f>VLOOKUP(Tablo4[[#This Row],[HAMMADDE KODU]],Tablo1[#All],3,0)</f>
        <v>CAPILENE</v>
      </c>
      <c r="D2" s="29" t="str">
        <f>VLOOKUP(Tablo4[[#This Row],[HAMMADDE KODU]],Tablo1[#All],4,0)</f>
        <v>PİNHAS</v>
      </c>
      <c r="E2" s="32">
        <f>SUMIF(Tablo2[ÜRÜN ADI],Tablo4[[#This Row],[ÜRÜN ADI]],Tablo2[ALINAN KG])</f>
        <v>0</v>
      </c>
      <c r="F2" s="32">
        <f>SUMIF(Tablo3[ÜRÜN ADI],Tablo4[[#This Row],[ÜRÜN ADI]],Tablo3[TÜKETİLEN KG])</f>
        <v>0</v>
      </c>
      <c r="G2" s="32">
        <f>Tablo4[[#This Row],[ALINAN KG]]-Tablo4[[#This Row],[KULLANILAN KG]]</f>
        <v>0</v>
      </c>
      <c r="H2" s="32" t="e">
        <f t="shared" ref="H2:H17" ca="1" si="0">remember(G2)</f>
        <v>#NAME?</v>
      </c>
    </row>
    <row r="3" spans="1:8" ht="18.75" customHeight="1">
      <c r="A3" s="32" t="s">
        <v>30</v>
      </c>
      <c r="B3" s="29" t="str">
        <f>VLOOKUP(Tablo4[[#This Row],[HAMMADDE KODU]],Tablo1[#All],2,0)</f>
        <v>POLİKARBONAT</v>
      </c>
      <c r="C3" s="29" t="str">
        <f>VLOOKUP(Tablo4[[#This Row],[HAMMADDE KODU]],Tablo1[#All],3,0)</f>
        <v>NOVAREX</v>
      </c>
      <c r="D3" s="29" t="str">
        <f>VLOOKUP(Tablo4[[#This Row],[HAMMADDE KODU]],Tablo1[#All],4,0)</f>
        <v>PİNHAS</v>
      </c>
      <c r="E3" s="32">
        <f>SUMIF(Tablo2[ÜRÜN ADI],Tablo4[[#This Row],[ÜRÜN ADI]],Tablo2[ALINAN KG])</f>
        <v>0</v>
      </c>
      <c r="F3" s="32">
        <f>SUMIF(Tablo3[ÜRÜN ADI],Tablo4[[#This Row],[ÜRÜN ADI]],Tablo3[TÜKETİLEN KG])</f>
        <v>0</v>
      </c>
      <c r="G3" s="32">
        <f>Tablo4[[#This Row],[ALINAN KG]]-Tablo4[[#This Row],[KULLANILAN KG]]</f>
        <v>0</v>
      </c>
      <c r="H3" s="32" t="e">
        <f t="shared" ca="1" si="0"/>
        <v>#NAME?</v>
      </c>
    </row>
    <row r="4" spans="1:8" ht="18.75" customHeight="1">
      <c r="A4" s="32" t="s">
        <v>59</v>
      </c>
      <c r="B4" s="29" t="str">
        <f>VLOOKUP(Tablo4[[#This Row],[HAMMADDE KODU]],Tablo1[#All],2,0)</f>
        <v>SİLİKON 45 SHOR</v>
      </c>
      <c r="C4" s="29" t="str">
        <f>VLOOKUP(Tablo4[[#This Row],[HAMMADDE KODU]],Tablo1[#All],3,0)</f>
        <v>LSR 45</v>
      </c>
      <c r="D4" s="29" t="str">
        <f>VLOOKUP(Tablo4[[#This Row],[HAMMADDE KODU]],Tablo1[#All],4,0)</f>
        <v>SETA</v>
      </c>
      <c r="E4" s="32">
        <f>SUMIF(Tablo2[ÜRÜN ADI],Tablo4[[#This Row],[ÜRÜN ADI]],Tablo2[ALINAN KG])</f>
        <v>0</v>
      </c>
      <c r="F4" s="32">
        <f>SUMIF(Tablo3[ÜRÜN ADI],Tablo4[[#This Row],[ÜRÜN ADI]],Tablo3[TÜKETİLEN KG])</f>
        <v>173.85</v>
      </c>
      <c r="G4" s="32">
        <f>Tablo4[[#This Row],[ALINAN KG]]-Tablo4[[#This Row],[KULLANILAN KG]]</f>
        <v>-173.85</v>
      </c>
      <c r="H4" s="32" t="e">
        <f t="shared" ca="1" si="0"/>
        <v>#NAME?</v>
      </c>
    </row>
    <row r="5" spans="1:8" ht="18.75" customHeight="1">
      <c r="A5" s="32" t="s">
        <v>63</v>
      </c>
      <c r="B5" s="29" t="str">
        <f>VLOOKUP(Tablo4[[#This Row],[HAMMADDE KODU]],Tablo1[#All],2,0)</f>
        <v>SİLİKON 50 SHOR</v>
      </c>
      <c r="C5" s="29" t="str">
        <f>VLOOKUP(Tablo4[[#This Row],[HAMMADDE KODU]],Tablo1[#All],3,0)</f>
        <v>LSR 50</v>
      </c>
      <c r="D5" s="29" t="str">
        <f>VLOOKUP(Tablo4[[#This Row],[HAMMADDE KODU]],Tablo1[#All],4,0)</f>
        <v>TERRA</v>
      </c>
      <c r="E5" s="32">
        <f>SUMIF(Tablo2[ÜRÜN ADI],Tablo4[[#This Row],[ÜRÜN ADI]],Tablo2[ALINAN KG])</f>
        <v>0</v>
      </c>
      <c r="F5" s="32">
        <f>SUMIF(Tablo3[ÜRÜN ADI],Tablo4[[#This Row],[ÜRÜN ADI]],Tablo3[TÜKETİLEN KG])</f>
        <v>0</v>
      </c>
      <c r="G5" s="32">
        <f>Tablo4[[#This Row],[ALINAN KG]]-Tablo4[[#This Row],[KULLANILAN KG]]</f>
        <v>0</v>
      </c>
      <c r="H5" s="32" t="e">
        <f t="shared" ca="1" si="0"/>
        <v>#NAME?</v>
      </c>
    </row>
    <row r="6" spans="1:8" ht="18.75" customHeight="1">
      <c r="A6" s="32" t="s">
        <v>67</v>
      </c>
      <c r="B6" s="29" t="str">
        <f>VLOOKUP(Tablo4[[#This Row],[HAMMADDE KODU]],Tablo1[#All],2,0)</f>
        <v>SİLİKON 70 SHOR</v>
      </c>
      <c r="C6" s="29" t="str">
        <f>VLOOKUP(Tablo4[[#This Row],[HAMMADDE KODU]],Tablo1[#All],3,0)</f>
        <v>LSR 70</v>
      </c>
      <c r="D6" s="29" t="str">
        <f>VLOOKUP(Tablo4[[#This Row],[HAMMADDE KODU]],Tablo1[#All],4,0)</f>
        <v>TERRA</v>
      </c>
      <c r="E6" s="32">
        <f>SUMIF(Tablo2[ÜRÜN ADI],Tablo4[[#This Row],[ÜRÜN ADI]],Tablo2[ALINAN KG])</f>
        <v>0</v>
      </c>
      <c r="F6" s="32">
        <f>SUMIF(Tablo3[ÜRÜN ADI],Tablo4[[#This Row],[ÜRÜN ADI]],Tablo3[TÜKETİLEN KG])</f>
        <v>126</v>
      </c>
      <c r="G6" s="32">
        <f>Tablo4[[#This Row],[ALINAN KG]]-Tablo4[[#This Row],[KULLANILAN KG]]</f>
        <v>-126</v>
      </c>
      <c r="H6" s="32" t="e">
        <f t="shared" ca="1" si="0"/>
        <v>#NAME?</v>
      </c>
    </row>
    <row r="7" spans="1:8" ht="18.75" customHeight="1">
      <c r="A7" s="32" t="s">
        <v>70</v>
      </c>
      <c r="B7" s="29" t="str">
        <f>VLOOKUP(Tablo4[[#This Row],[HAMMADDE KODU]],Tablo1[#All],2,0)</f>
        <v>TRITAN</v>
      </c>
      <c r="C7" s="29" t="str">
        <f>VLOOKUP(Tablo4[[#This Row],[HAMMADDE KODU]],Tablo1[#All],3,0)</f>
        <v>TRITAN</v>
      </c>
      <c r="D7" s="29" t="str">
        <f>VLOOKUP(Tablo4[[#This Row],[HAMMADDE KODU]],Tablo1[#All],4,0)</f>
        <v>XXX</v>
      </c>
      <c r="E7" s="32">
        <f>SUMIF(Tablo2[ÜRÜN ADI],Tablo4[[#This Row],[ÜRÜN ADI]],Tablo2[ALINAN KG])</f>
        <v>0</v>
      </c>
      <c r="F7" s="32">
        <f>SUMIF(Tablo3[ÜRÜN ADI],Tablo4[[#This Row],[ÜRÜN ADI]],Tablo3[TÜKETİLEN KG])</f>
        <v>0</v>
      </c>
      <c r="G7" s="32">
        <f>Tablo4[[#This Row],[ALINAN KG]]-Tablo4[[#This Row],[KULLANILAN KG]]</f>
        <v>0</v>
      </c>
      <c r="H7" s="32" t="e">
        <f t="shared" ca="1" si="0"/>
        <v>#NAME?</v>
      </c>
    </row>
    <row r="8" spans="1:8" ht="18.75" customHeight="1">
      <c r="A8" s="32" t="s">
        <v>73</v>
      </c>
      <c r="B8" s="29" t="str">
        <f>VLOOKUP(Tablo4[[#This Row],[HAMMADDE KODU]],Tablo1[#All],2,0)</f>
        <v>ABS</v>
      </c>
      <c r="C8" s="29" t="str">
        <f>VLOOKUP(Tablo4[[#This Row],[HAMMADDE KODU]],Tablo1[#All],3,0)</f>
        <v>ABS</v>
      </c>
      <c r="D8" s="29" t="str">
        <f>VLOOKUP(Tablo4[[#This Row],[HAMMADDE KODU]],Tablo1[#All],4,0)</f>
        <v>XXX</v>
      </c>
      <c r="E8" s="32">
        <f>SUMIF(Tablo2[ÜRÜN ADI],Tablo4[[#This Row],[ÜRÜN ADI]],Tablo2[ALINAN KG])</f>
        <v>0</v>
      </c>
      <c r="F8" s="32">
        <f>SUMIF(Tablo3[ÜRÜN ADI],Tablo4[[#This Row],[ÜRÜN ADI]],Tablo3[TÜKETİLEN KG])</f>
        <v>0</v>
      </c>
      <c r="G8" s="32">
        <f>Tablo4[[#This Row],[ALINAN KG]]-Tablo4[[#This Row],[KULLANILAN KG]]</f>
        <v>0</v>
      </c>
      <c r="H8" s="32" t="e">
        <f t="shared" ca="1" si="0"/>
        <v>#NAME?</v>
      </c>
    </row>
    <row r="9" spans="1:8" ht="18.75" customHeight="1">
      <c r="A9" s="32" t="s">
        <v>75</v>
      </c>
      <c r="B9" s="29" t="str">
        <f>VLOOKUP(Tablo4[[#This Row],[HAMMADDE KODU]],Tablo1[#All],2,0)</f>
        <v>SAN</v>
      </c>
      <c r="C9" s="29" t="str">
        <f>VLOOKUP(Tablo4[[#This Row],[HAMMADDE KODU]],Tablo1[#All],3,0)</f>
        <v>SAN</v>
      </c>
      <c r="D9" s="29" t="str">
        <f>VLOOKUP(Tablo4[[#This Row],[HAMMADDE KODU]],Tablo1[#All],4,0)</f>
        <v>XXX</v>
      </c>
      <c r="E9" s="32">
        <f>SUMIF(Tablo2[ÜRÜN ADI],Tablo4[[#This Row],[ÜRÜN ADI]],Tablo2[ALINAN KG])</f>
        <v>0</v>
      </c>
      <c r="F9" s="32">
        <f>SUMIF(Tablo3[ÜRÜN ADI],Tablo4[[#This Row],[ÜRÜN ADI]],Tablo3[TÜKETİLEN KG])</f>
        <v>0</v>
      </c>
      <c r="G9" s="32">
        <f>Tablo4[[#This Row],[ALINAN KG]]-Tablo4[[#This Row],[KULLANILAN KG]]</f>
        <v>0</v>
      </c>
      <c r="H9" s="32" t="e">
        <f t="shared" ca="1" si="0"/>
        <v>#NAME?</v>
      </c>
    </row>
    <row r="10" spans="1:8" ht="18.75" customHeight="1">
      <c r="A10" s="32" t="s">
        <v>77</v>
      </c>
      <c r="B10" s="29" t="str">
        <f>VLOOKUP(Tablo4[[#This Row],[HAMMADDE KODU]],Tablo1[#All],2,0)</f>
        <v>T.P.E.</v>
      </c>
      <c r="C10" s="29" t="str">
        <f>VLOOKUP(Tablo4[[#This Row],[HAMMADDE KODU]],Tablo1[#All],3,0)</f>
        <v>T.P.E.</v>
      </c>
      <c r="D10" s="29" t="str">
        <f>VLOOKUP(Tablo4[[#This Row],[HAMMADDE KODU]],Tablo1[#All],4,0)</f>
        <v>XXX</v>
      </c>
      <c r="E10" s="32">
        <f>SUMIF(Tablo2[ÜRÜN ADI],Tablo4[[#This Row],[ÜRÜN ADI]],Tablo2[ALINAN KG])</f>
        <v>0</v>
      </c>
      <c r="F10" s="32">
        <f>SUMIF(Tablo3[ÜRÜN ADI],Tablo4[[#This Row],[ÜRÜN ADI]],Tablo3[TÜKETİLEN KG])</f>
        <v>0</v>
      </c>
      <c r="G10" s="32">
        <f>Tablo4[[#This Row],[ALINAN KG]]-Tablo4[[#This Row],[KULLANILAN KG]]</f>
        <v>0</v>
      </c>
      <c r="H10" s="32" t="e">
        <f t="shared" ca="1" si="0"/>
        <v>#NAME?</v>
      </c>
    </row>
    <row r="11" spans="1:8" ht="18.75" customHeight="1">
      <c r="A11" s="32" t="s">
        <v>79</v>
      </c>
      <c r="B11" s="29" t="str">
        <f>VLOOKUP(Tablo4[[#This Row],[HAMMADDE KODU]],Tablo1[#All],2,0)</f>
        <v>2.KALİTE P.P.</v>
      </c>
      <c r="C11" s="29" t="str">
        <f>VLOOKUP(Tablo4[[#This Row],[HAMMADDE KODU]],Tablo1[#All],3,0)</f>
        <v>KIRMA PP</v>
      </c>
      <c r="D11" s="29" t="str">
        <f>VLOOKUP(Tablo4[[#This Row],[HAMMADDE KODU]],Tablo1[#All],4,0)</f>
        <v>KIRMA</v>
      </c>
      <c r="E11" s="32">
        <f>SUMIF(Tablo2[ÜRÜN ADI],Tablo4[[#This Row],[ÜRÜN ADI]],Tablo2[ALINAN KG])</f>
        <v>0</v>
      </c>
      <c r="F11" s="32">
        <f>SUMIF(Tablo3[ÜRÜN ADI],Tablo4[[#This Row],[ÜRÜN ADI]],Tablo3[TÜKETİLEN KG])</f>
        <v>0</v>
      </c>
      <c r="G11" s="32">
        <f>Tablo4[[#This Row],[ALINAN KG]]-Tablo4[[#This Row],[KULLANILAN KG]]</f>
        <v>0</v>
      </c>
      <c r="H11" s="32" t="e">
        <f t="shared" ca="1" si="0"/>
        <v>#NAME?</v>
      </c>
    </row>
    <row r="12" spans="1:8" ht="18.75" customHeight="1">
      <c r="A12" s="32" t="s">
        <v>83</v>
      </c>
      <c r="B12" s="29" t="str">
        <f>VLOOKUP(Tablo4[[#This Row],[HAMMADDE KODU]],Tablo1[#All],2,0)</f>
        <v>2.KALİTE P.C.</v>
      </c>
      <c r="C12" s="29" t="str">
        <f>VLOOKUP(Tablo4[[#This Row],[HAMMADDE KODU]],Tablo1[#All],3,0)</f>
        <v>KIRMA PC</v>
      </c>
      <c r="D12" s="29" t="str">
        <f>VLOOKUP(Tablo4[[#This Row],[HAMMADDE KODU]],Tablo1[#All],4,0)</f>
        <v>KIRMA</v>
      </c>
      <c r="E12" s="32">
        <f>SUMIF(Tablo2[ÜRÜN ADI],Tablo4[[#This Row],[ÜRÜN ADI]],Tablo2[ALINAN KG])</f>
        <v>0</v>
      </c>
      <c r="F12" s="32">
        <f>SUMIF(Tablo3[ÜRÜN ADI],Tablo4[[#This Row],[ÜRÜN ADI]],Tablo3[TÜKETİLEN KG])</f>
        <v>0</v>
      </c>
      <c r="G12" s="32">
        <f>Tablo4[[#This Row],[ALINAN KG]]-Tablo4[[#This Row],[KULLANILAN KG]]</f>
        <v>0</v>
      </c>
      <c r="H12" s="32" t="e">
        <f t="shared" ca="1" si="0"/>
        <v>#NAME?</v>
      </c>
    </row>
    <row r="13" spans="1:8" ht="18.75" customHeight="1">
      <c r="A13" s="32" t="s">
        <v>28</v>
      </c>
      <c r="B13" s="29" t="str">
        <f>VLOOKUP(Tablo4[[#This Row],[HAMMADDE KODU]],Tablo1[#All],2,0)</f>
        <v>2.KALİTE TRITAN</v>
      </c>
      <c r="C13" s="29" t="str">
        <f>VLOOKUP(Tablo4[[#This Row],[HAMMADDE KODU]],Tablo1[#All],3,0)</f>
        <v>KIRMA TRITAN</v>
      </c>
      <c r="D13" s="29" t="str">
        <f>VLOOKUP(Tablo4[[#This Row],[HAMMADDE KODU]],Tablo1[#All],4,0)</f>
        <v>KIRMA</v>
      </c>
      <c r="E13" s="32">
        <f>SUMIF(Tablo2[ÜRÜN ADI],Tablo4[[#This Row],[ÜRÜN ADI]],Tablo2[ALINAN KG])</f>
        <v>0</v>
      </c>
      <c r="F13" s="32">
        <f>SUMIF(Tablo3[ÜRÜN ADI],Tablo4[[#This Row],[ÜRÜN ADI]],Tablo3[TÜKETİLEN KG])</f>
        <v>0</v>
      </c>
      <c r="G13" s="32">
        <f>Tablo4[[#This Row],[ALINAN KG]]-Tablo4[[#This Row],[KULLANILAN KG]]</f>
        <v>0</v>
      </c>
      <c r="H13" s="32" t="e">
        <f t="shared" ca="1" si="0"/>
        <v>#NAME?</v>
      </c>
    </row>
    <row r="14" spans="1:8" ht="18.75" customHeight="1">
      <c r="A14" s="32" t="s">
        <v>88</v>
      </c>
      <c r="B14" s="29" t="str">
        <f>VLOOKUP(Tablo4[[#This Row],[HAMMADDE KODU]],Tablo1[#All],2,0)</f>
        <v>2.KALİTE ABS</v>
      </c>
      <c r="C14" s="29" t="str">
        <f>VLOOKUP(Tablo4[[#This Row],[HAMMADDE KODU]],Tablo1[#All],3,0)</f>
        <v>KIRMA ABS</v>
      </c>
      <c r="D14" s="29" t="str">
        <f>VLOOKUP(Tablo4[[#This Row],[HAMMADDE KODU]],Tablo1[#All],4,0)</f>
        <v>KIRMA</v>
      </c>
      <c r="E14" s="32">
        <f>SUMIF(Tablo2[ÜRÜN ADI],Tablo4[[#This Row],[ÜRÜN ADI]],Tablo2[ALINAN KG])</f>
        <v>0</v>
      </c>
      <c r="F14" s="32">
        <f>SUMIF(Tablo3[ÜRÜN ADI],Tablo4[[#This Row],[ÜRÜN ADI]],Tablo3[TÜKETİLEN KG])</f>
        <v>0</v>
      </c>
      <c r="G14" s="32">
        <f>Tablo4[[#This Row],[ALINAN KG]]-Tablo4[[#This Row],[KULLANILAN KG]]</f>
        <v>0</v>
      </c>
      <c r="H14" s="32" t="e">
        <f t="shared" ca="1" si="0"/>
        <v>#NAME?</v>
      </c>
    </row>
    <row r="15" spans="1:8" ht="18.75" customHeight="1">
      <c r="A15" s="32" t="s">
        <v>91</v>
      </c>
      <c r="B15" s="29" t="str">
        <f>VLOOKUP(Tablo4[[#This Row],[HAMMADDE KODU]],Tablo1[#All],2,0)</f>
        <v>2.KALİTE SAN</v>
      </c>
      <c r="C15" s="29" t="str">
        <f>VLOOKUP(Tablo4[[#This Row],[HAMMADDE KODU]],Tablo1[#All],3,0)</f>
        <v xml:space="preserve">KIRMA SAN </v>
      </c>
      <c r="D15" s="29" t="str">
        <f>VLOOKUP(Tablo4[[#This Row],[HAMMADDE KODU]],Tablo1[#All],4,0)</f>
        <v>KIRMA</v>
      </c>
      <c r="E15" s="32">
        <f>SUMIF(Tablo2[ÜRÜN ADI],Tablo4[[#This Row],[ÜRÜN ADI]],Tablo2[ALINAN KG])</f>
        <v>0</v>
      </c>
      <c r="F15" s="32">
        <f>SUMIF(Tablo3[ÜRÜN ADI],Tablo4[[#This Row],[ÜRÜN ADI]],Tablo3[TÜKETİLEN KG])</f>
        <v>0</v>
      </c>
      <c r="G15" s="32">
        <f>Tablo4[[#This Row],[ALINAN KG]]-Tablo4[[#This Row],[KULLANILAN KG]]</f>
        <v>0</v>
      </c>
      <c r="H15" s="32" t="e">
        <f t="shared" ca="1" si="0"/>
        <v>#NAME?</v>
      </c>
    </row>
    <row r="16" spans="1:8" ht="18.75" customHeight="1">
      <c r="A16" s="32" t="s">
        <v>94</v>
      </c>
      <c r="B16" s="29" t="str">
        <f>VLOOKUP(Tablo4[[#This Row],[HAMMADDE KODU]],Tablo1[#All],2,0)</f>
        <v>2.KALİTE T.P.E.</v>
      </c>
      <c r="C16" s="29" t="str">
        <f>VLOOKUP(Tablo4[[#This Row],[HAMMADDE KODU]],Tablo1[#All],3,0)</f>
        <v>KIRMA TPE</v>
      </c>
      <c r="D16" s="29" t="str">
        <f>VLOOKUP(Tablo4[[#This Row],[HAMMADDE KODU]],Tablo1[#All],4,0)</f>
        <v>KIRMA</v>
      </c>
      <c r="E16" s="32">
        <f>SUMIF(Tablo2[ÜRÜN ADI],Tablo4[[#This Row],[ÜRÜN ADI]],Tablo2[ALINAN KG])</f>
        <v>0</v>
      </c>
      <c r="F16" s="32">
        <f>SUMIF(Tablo3[ÜRÜN ADI],Tablo4[[#This Row],[ÜRÜN ADI]],Tablo3[TÜKETİLEN KG])</f>
        <v>0</v>
      </c>
      <c r="G16" s="32">
        <f>Tablo4[[#This Row],[ALINAN KG]]-Tablo4[[#This Row],[KULLANILAN KG]]</f>
        <v>0</v>
      </c>
      <c r="H16" s="32" t="e">
        <f t="shared" ca="1" si="0"/>
        <v>#NAME?</v>
      </c>
    </row>
    <row r="17" spans="1:8">
      <c r="A17" s="33" t="s">
        <v>27</v>
      </c>
      <c r="B17" s="10" t="str">
        <f>VLOOKUP(Tablo4[[#This Row],[HAMMADDE KODU]],Tablo1[#All],2,0)</f>
        <v>SİLİKON 52 SHOR</v>
      </c>
      <c r="C17" s="10" t="str">
        <f>VLOOKUP(Tablo4[[#This Row],[HAMMADDE KODU]],Tablo1[#All],3,0)</f>
        <v>LSR 50</v>
      </c>
      <c r="D17" s="10" t="str">
        <f>VLOOKUP(Tablo4[[#This Row],[HAMMADDE KODU]],Tablo1[#All],4,0)</f>
        <v>KCC</v>
      </c>
      <c r="E17" s="33">
        <f>SUMIF(Tablo2[ÜRÜN ADI],Tablo4[[#This Row],[ÜRÜN ADI]],Tablo2[ALINAN KG])</f>
        <v>0</v>
      </c>
      <c r="F17" s="33">
        <f>SUMIF(Tablo3[ÜRÜN ADI],Tablo4[[#This Row],[ÜRÜN ADI]],Tablo3[TÜKETİLEN KG])</f>
        <v>0</v>
      </c>
      <c r="G17" s="33">
        <f>Tablo4[[#This Row],[ALINAN KG]]-Tablo4[[#This Row],[KULLANILAN KG]]</f>
        <v>0</v>
      </c>
      <c r="H17" s="33" t="e">
        <f t="shared" ca="1" si="0"/>
        <v>#NAME?</v>
      </c>
    </row>
    <row r="33" spans="2:8">
      <c r="B33" s="5"/>
      <c r="C33" s="5"/>
      <c r="D33" s="5"/>
      <c r="E33" s="6"/>
      <c r="F33" s="6"/>
      <c r="G33" s="6"/>
      <c r="H33" s="6"/>
    </row>
  </sheetData>
  <conditionalFormatting sqref="H1:H1048576">
    <cfRule type="iconSet" priority="1">
      <iconSet>
        <cfvo type="percent" val="0"/>
        <cfvo type="num" val="50"/>
        <cfvo type="num" val="20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ayfa14"/>
  <dimension ref="A1:E36"/>
  <sheetViews>
    <sheetView workbookViewId="0">
      <pane ySplit="1" topLeftCell="A2" activePane="bottomLeft" state="frozen"/>
      <selection activeCell="F19" sqref="F19"/>
      <selection pane="bottomLeft" activeCell="J36" sqref="J36"/>
    </sheetView>
  </sheetViews>
  <sheetFormatPr defaultRowHeight="15"/>
  <cols>
    <col min="1" max="1" width="21.5703125" style="4" bestFit="1" customWidth="1"/>
    <col min="2" max="2" width="19.5703125" style="4" customWidth="1"/>
    <col min="3" max="3" width="10.140625" style="9" bestFit="1" customWidth="1"/>
    <col min="4" max="4" width="15.7109375" style="8" customWidth="1"/>
    <col min="5" max="5" width="11.42578125" style="9" bestFit="1" customWidth="1"/>
    <col min="6" max="16384" width="9.140625" style="8"/>
  </cols>
  <sheetData>
    <row r="1" spans="1:5" ht="39" customHeight="1">
      <c r="A1" s="25" t="s">
        <v>9</v>
      </c>
      <c r="B1" s="25" t="s">
        <v>52</v>
      </c>
      <c r="C1" s="28" t="s">
        <v>10</v>
      </c>
      <c r="D1" s="27" t="s">
        <v>104</v>
      </c>
      <c r="E1" s="28" t="s">
        <v>2</v>
      </c>
    </row>
    <row r="2" spans="1:5">
      <c r="A2" s="10" t="s">
        <v>105</v>
      </c>
      <c r="B2" s="10" t="str">
        <f>IFERROR(VLOOKUP(Tablo211[[#This Row],[BOYA KODU]],Tablo14[#All],2,0)," ")</f>
        <v>2D KİMYA</v>
      </c>
      <c r="C2" s="63" t="str">
        <f>IFERROR(VLOOKUP(Tablo211[[#This Row],[BOYA KODU]],Tablo14[#All],4,0)," ")</f>
        <v>BEYAZ</v>
      </c>
      <c r="D2" s="63"/>
      <c r="E2" s="31"/>
    </row>
    <row r="3" spans="1:5">
      <c r="A3" s="10">
        <v>1290</v>
      </c>
      <c r="B3" s="10" t="str">
        <f>IFERROR(VLOOKUP(Tablo211[[#This Row],[BOYA KODU]],Tablo14[#All],2,0)," ")</f>
        <v>2D KİMYA</v>
      </c>
      <c r="C3" s="63" t="str">
        <f>IFERROR(VLOOKUP(Tablo211[[#This Row],[BOYA KODU]],Tablo14[#All],4,0)," ")</f>
        <v>SARI</v>
      </c>
      <c r="D3" s="63"/>
      <c r="E3" s="31"/>
    </row>
    <row r="4" spans="1:5">
      <c r="A4" s="10">
        <v>6192</v>
      </c>
      <c r="B4" s="10" t="str">
        <f>IFERROR(VLOOKUP(Tablo211[[#This Row],[BOYA KODU]],Tablo14[#All],2,0)," ")</f>
        <v>2D KİMYA</v>
      </c>
      <c r="C4" s="63" t="str">
        <f>IFERROR(VLOOKUP(Tablo211[[#This Row],[BOYA KODU]],Tablo14[#All],4,0)," ")</f>
        <v>YEŞİL</v>
      </c>
      <c r="D4" s="63"/>
      <c r="E4" s="31"/>
    </row>
    <row r="5" spans="1:5">
      <c r="A5" s="10">
        <v>3409</v>
      </c>
      <c r="B5" s="10" t="str">
        <f>IFERROR(VLOOKUP(Tablo211[[#This Row],[BOYA KODU]],Tablo14[#All],2,0)," ")</f>
        <v>2D KİMYA</v>
      </c>
      <c r="C5" s="63" t="str">
        <f>IFERROR(VLOOKUP(Tablo211[[#This Row],[BOYA KODU]],Tablo14[#All],4,0)," ")</f>
        <v>PEMBE</v>
      </c>
      <c r="D5" s="63"/>
      <c r="E5" s="31"/>
    </row>
    <row r="6" spans="1:5">
      <c r="A6" s="10">
        <v>5287</v>
      </c>
      <c r="B6" s="10" t="str">
        <f>IFERROR(VLOOKUP(Tablo211[[#This Row],[BOYA KODU]],Tablo14[#All],2,0)," ")</f>
        <v>2D KİMYA</v>
      </c>
      <c r="C6" s="63" t="str">
        <f>IFERROR(VLOOKUP(Tablo211[[#This Row],[BOYA KODU]],Tablo14[#All],4,0)," ")</f>
        <v>MAVİ</v>
      </c>
      <c r="D6" s="63"/>
      <c r="E6" s="31"/>
    </row>
    <row r="7" spans="1:5">
      <c r="A7" s="10">
        <v>4090</v>
      </c>
      <c r="B7" s="10" t="str">
        <f>IFERROR(VLOOKUP(Tablo211[[#This Row],[BOYA KODU]],Tablo14[#All],2,0)," ")</f>
        <v>2D KİMYA</v>
      </c>
      <c r="C7" s="63" t="str">
        <f>IFERROR(VLOOKUP(Tablo211[[#This Row],[BOYA KODU]],Tablo14[#All],4,0)," ")</f>
        <v>LİLA</v>
      </c>
      <c r="D7" s="63"/>
      <c r="E7" s="31"/>
    </row>
    <row r="8" spans="1:5">
      <c r="A8" s="10">
        <v>3041</v>
      </c>
      <c r="B8" s="10" t="str">
        <f>IFERROR(VLOOKUP(Tablo211[[#This Row],[BOYA KODU]],Tablo14[#All],2,0)," ")</f>
        <v>2D KİMYA</v>
      </c>
      <c r="C8" s="63" t="str">
        <f>IFERROR(VLOOKUP(Tablo211[[#This Row],[BOYA KODU]],Tablo14[#All],4,0)," ")</f>
        <v>KIRMIZI</v>
      </c>
      <c r="D8" s="63"/>
      <c r="E8" s="31"/>
    </row>
    <row r="9" spans="1:5">
      <c r="A9" s="10" t="s">
        <v>106</v>
      </c>
      <c r="B9" s="10" t="str">
        <f>IFERROR(VLOOKUP(Tablo211[[#This Row],[BOYA KODU]],Tablo14[#All],2,0)," ")</f>
        <v>2D KİMYA</v>
      </c>
      <c r="C9" s="63" t="str">
        <f>IFERROR(VLOOKUP(Tablo211[[#This Row],[BOYA KODU]],Tablo14[#All],4,0)," ")</f>
        <v>LİLA</v>
      </c>
      <c r="D9" s="63"/>
      <c r="E9" s="31"/>
    </row>
    <row r="10" spans="1:5">
      <c r="A10" s="10">
        <v>1289</v>
      </c>
      <c r="B10" s="10" t="str">
        <f>IFERROR(VLOOKUP(Tablo211[[#This Row],[BOYA KODU]],Tablo14[#All],2,0)," ")</f>
        <v>2D KİMYA</v>
      </c>
      <c r="C10" s="63" t="str">
        <f>IFERROR(VLOOKUP(Tablo211[[#This Row],[BOYA KODU]],Tablo14[#All],4,0)," ")</f>
        <v>SARI</v>
      </c>
      <c r="D10" s="63"/>
      <c r="E10" s="31"/>
    </row>
    <row r="11" spans="1:5">
      <c r="A11" s="10">
        <v>3408</v>
      </c>
      <c r="B11" s="10" t="str">
        <f>IFERROR(VLOOKUP(Tablo211[[#This Row],[BOYA KODU]],Tablo14[#All],2,0)," ")</f>
        <v>2D KİMYA</v>
      </c>
      <c r="C11" s="63" t="str">
        <f>IFERROR(VLOOKUP(Tablo211[[#This Row],[BOYA KODU]],Tablo14[#All],4,0)," ")</f>
        <v>PEMBE</v>
      </c>
      <c r="D11" s="63"/>
      <c r="E11" s="31"/>
    </row>
    <row r="12" spans="1:5">
      <c r="A12" s="10" t="s">
        <v>107</v>
      </c>
      <c r="B12" s="10" t="str">
        <f>IFERROR(VLOOKUP(Tablo211[[#This Row],[BOYA KODU]],Tablo14[#All],2,0)," ")</f>
        <v>2D KİMYA</v>
      </c>
      <c r="C12" s="63" t="str">
        <f>IFERROR(VLOOKUP(Tablo211[[#This Row],[BOYA KODU]],Tablo14[#All],4,0)," ")</f>
        <v>MAVİ</v>
      </c>
      <c r="D12" s="63"/>
      <c r="E12" s="31"/>
    </row>
    <row r="13" spans="1:5">
      <c r="A13" s="10">
        <v>4089</v>
      </c>
      <c r="B13" s="10" t="str">
        <f>IFERROR(VLOOKUP(Tablo211[[#This Row],[BOYA KODU]],Tablo14[#All],2,0)," ")</f>
        <v>2D KİMYA</v>
      </c>
      <c r="C13" s="63" t="str">
        <f>IFERROR(VLOOKUP(Tablo211[[#This Row],[BOYA KODU]],Tablo14[#All],4,0)," ")</f>
        <v>LİLA</v>
      </c>
      <c r="D13" s="63"/>
      <c r="E13" s="31"/>
    </row>
    <row r="14" spans="1:5">
      <c r="A14" s="10" t="s">
        <v>108</v>
      </c>
      <c r="B14" s="10" t="str">
        <f>IFERROR(VLOOKUP(Tablo211[[#This Row],[BOYA KODU]],Tablo14[#All],2,0)," ")</f>
        <v>2D KİMYA</v>
      </c>
      <c r="C14" s="63" t="str">
        <f>IFERROR(VLOOKUP(Tablo211[[#This Row],[BOYA KODU]],Tablo14[#All],4,0)," ")</f>
        <v>KIRMIZI</v>
      </c>
      <c r="D14" s="63"/>
      <c r="E14" s="31"/>
    </row>
    <row r="15" spans="1:5">
      <c r="A15" s="10">
        <v>3332</v>
      </c>
      <c r="B15" s="10" t="str">
        <f>IFERROR(VLOOKUP(Tablo211[[#This Row],[BOYA KODU]],Tablo14[#All],2,0)," ")</f>
        <v>2D KİMYA</v>
      </c>
      <c r="C15" s="63" t="str">
        <f>IFERROR(VLOOKUP(Tablo211[[#This Row],[BOYA KODU]],Tablo14[#All],4,0)," ")</f>
        <v>E.PEMBE</v>
      </c>
      <c r="D15" s="63"/>
      <c r="E15" s="31"/>
    </row>
    <row r="16" spans="1:5">
      <c r="A16" s="10">
        <v>1045</v>
      </c>
      <c r="B16" s="10" t="str">
        <f>IFERROR(VLOOKUP(Tablo211[[#This Row],[BOYA KODU]],Tablo14[#All],2,0)," ")</f>
        <v>2D KİMYA</v>
      </c>
      <c r="C16" s="63" t="str">
        <f>IFERROR(VLOOKUP(Tablo211[[#This Row],[BOYA KODU]],Tablo14[#All],4,0)," ")</f>
        <v>T.SARI</v>
      </c>
      <c r="D16" s="63"/>
      <c r="E16" s="31"/>
    </row>
    <row r="17" spans="1:5">
      <c r="A17" s="10" t="s">
        <v>109</v>
      </c>
      <c r="B17" s="10" t="str">
        <f>IFERROR(VLOOKUP(Tablo211[[#This Row],[BOYA KODU]],Tablo14[#All],2,0)," ")</f>
        <v>polytrend</v>
      </c>
      <c r="C17" s="63" t="str">
        <f>IFERROR(VLOOKUP(Tablo211[[#This Row],[BOYA KODU]],Tablo14[#All],4,0)," ")</f>
        <v>T.YEŞİL</v>
      </c>
      <c r="D17" s="63"/>
      <c r="E17" s="31"/>
    </row>
    <row r="18" spans="1:5">
      <c r="A18" s="10" t="s">
        <v>110</v>
      </c>
      <c r="B18" s="10" t="str">
        <f>IFERROR(VLOOKUP(Tablo211[[#This Row],[BOYA KODU]],Tablo14[#All],2,0)," ")</f>
        <v>polytrend</v>
      </c>
      <c r="C18" s="63" t="str">
        <f>IFERROR(VLOOKUP(Tablo211[[#This Row],[BOYA KODU]],Tablo14[#All],4,0)," ")</f>
        <v>T.PEMBE</v>
      </c>
      <c r="D18" s="63"/>
      <c r="E18" s="31"/>
    </row>
    <row r="19" spans="1:5">
      <c r="A19" s="10" t="s">
        <v>111</v>
      </c>
      <c r="B19" s="10" t="str">
        <f>IFERROR(VLOOKUP(Tablo211[[#This Row],[BOYA KODU]],Tablo14[#All],2,0)," ")</f>
        <v>2D KİMYA</v>
      </c>
      <c r="C19" s="63" t="str">
        <f>IFERROR(VLOOKUP(Tablo211[[#This Row],[BOYA KODU]],Tablo14[#All],4,0)," ")</f>
        <v>T.MAVİ</v>
      </c>
      <c r="D19" s="63"/>
      <c r="E19" s="31"/>
    </row>
    <row r="20" spans="1:5">
      <c r="A20" s="10" t="s">
        <v>112</v>
      </c>
      <c r="B20" s="10" t="str">
        <f>IFERROR(VLOOKUP(Tablo211[[#This Row],[BOYA KODU]],Tablo14[#All],2,0)," ")</f>
        <v>polytrend</v>
      </c>
      <c r="C20" s="63" t="str">
        <f>IFERROR(VLOOKUP(Tablo211[[#This Row],[BOYA KODU]],Tablo14[#All],4,0)," ")</f>
        <v>T.VİOLET</v>
      </c>
      <c r="D20" s="63"/>
      <c r="E20" s="31"/>
    </row>
    <row r="21" spans="1:5">
      <c r="A21" s="10">
        <v>3014</v>
      </c>
      <c r="B21" s="10" t="str">
        <f>IFERROR(VLOOKUP(Tablo211[[#This Row],[BOYA KODU]],Tablo14[#All],2,0)," ")</f>
        <v>2D KİMYA</v>
      </c>
      <c r="C21" s="63" t="str">
        <f>IFERROR(VLOOKUP(Tablo211[[#This Row],[BOYA KODU]],Tablo14[#All],4,0)," ")</f>
        <v>T.KIRMIZI</v>
      </c>
      <c r="D21" s="63"/>
      <c r="E21" s="31"/>
    </row>
    <row r="22" spans="1:5">
      <c r="A22" s="10" t="s">
        <v>113</v>
      </c>
      <c r="B22" s="10" t="str">
        <f>IFERROR(VLOOKUP(Tablo211[[#This Row],[BOYA KODU]],Tablo14[#All],2,0)," ")</f>
        <v>polytrend</v>
      </c>
      <c r="C22" s="63" t="str">
        <f>IFERROR(VLOOKUP(Tablo211[[#This Row],[BOYA KODU]],Tablo14[#All],4,0)," ")</f>
        <v>T.ORANJ</v>
      </c>
      <c r="D22" s="63"/>
      <c r="E22" s="31"/>
    </row>
    <row r="23" spans="1:5">
      <c r="A23" s="10" t="s">
        <v>114</v>
      </c>
      <c r="B23" s="10" t="str">
        <f>IFERROR(VLOOKUP(Tablo211[[#This Row],[BOYA KODU]],Tablo14[#All],2,0)," ")</f>
        <v>GO-CHEM</v>
      </c>
      <c r="C23" s="63" t="str">
        <f>IFERROR(VLOOKUP(Tablo211[[#This Row],[BOYA KODU]],Tablo14[#All],4,0)," ")</f>
        <v>T.PEMBE</v>
      </c>
      <c r="D23" s="63"/>
      <c r="E23" s="31"/>
    </row>
    <row r="24" spans="1:5">
      <c r="A24" s="10" t="s">
        <v>115</v>
      </c>
      <c r="B24" s="10" t="str">
        <f>IFERROR(VLOOKUP(Tablo211[[#This Row],[BOYA KODU]],Tablo14[#All],2,0)," ")</f>
        <v>GO-CHEM</v>
      </c>
      <c r="C24" s="63" t="str">
        <f>IFERROR(VLOOKUP(Tablo211[[#This Row],[BOYA KODU]],Tablo14[#All],4,0)," ")</f>
        <v>T.MAVİ</v>
      </c>
      <c r="D24" s="63"/>
      <c r="E24" s="31"/>
    </row>
    <row r="25" spans="1:5">
      <c r="A25" s="10" t="s">
        <v>116</v>
      </c>
      <c r="B25" s="10" t="str">
        <f>IFERROR(VLOOKUP(Tablo211[[#This Row],[BOYA KODU]],Tablo14[#All],2,0)," ")</f>
        <v>2D KİMYA</v>
      </c>
      <c r="C25" s="63" t="str">
        <f>IFERROR(VLOOKUP(Tablo211[[#This Row],[BOYA KODU]],Tablo14[#All],4,0)," ")</f>
        <v>T.VİOLET</v>
      </c>
      <c r="D25" s="63"/>
      <c r="E25" s="31"/>
    </row>
    <row r="26" spans="1:5">
      <c r="A26" s="10" t="s">
        <v>117</v>
      </c>
      <c r="B26" s="10" t="str">
        <f>IFERROR(VLOOKUP(Tablo211[[#This Row],[BOYA KODU]],Tablo14[#All],2,0)," ")</f>
        <v>GO-CHEM</v>
      </c>
      <c r="C26" s="63" t="str">
        <f>IFERROR(VLOOKUP(Tablo211[[#This Row],[BOYA KODU]],Tablo14[#All],4,0)," ")</f>
        <v>ORANJ</v>
      </c>
      <c r="D26" s="63"/>
      <c r="E26" s="31"/>
    </row>
    <row r="27" spans="1:5">
      <c r="A27" s="29" t="s">
        <v>107</v>
      </c>
      <c r="B27" s="10" t="str">
        <f>IFERROR(VLOOKUP(Tablo211[[#This Row],[BOYA KODU]],Tablo14[#All],2,0)," ")</f>
        <v>2D KİMYA</v>
      </c>
      <c r="C27" s="63" t="str">
        <f>IFERROR(VLOOKUP(Tablo211[[#This Row],[BOYA KODU]],Tablo14[#All],4,0)," ")</f>
        <v>MAVİ</v>
      </c>
      <c r="D27" s="22"/>
      <c r="E27" s="31"/>
    </row>
    <row r="28" spans="1:5">
      <c r="A28" s="10" t="s">
        <v>118</v>
      </c>
      <c r="B28" s="10" t="str">
        <f>IFERROR(VLOOKUP(Tablo211[[#This Row],[BOYA KODU]],Tablo14[#All],2,0)," ")</f>
        <v>TAYF</v>
      </c>
      <c r="C28" s="63" t="str">
        <f>IFERROR(VLOOKUP(Tablo211[[#This Row],[BOYA KODU]],Tablo14[#All],4,0)," ")</f>
        <v>MAVİ</v>
      </c>
      <c r="D28" s="63"/>
      <c r="E28" s="11"/>
    </row>
    <row r="29" spans="1:5">
      <c r="A29" s="52" t="s">
        <v>119</v>
      </c>
      <c r="B29" s="52" t="s">
        <v>120</v>
      </c>
      <c r="C29" s="53" t="s">
        <v>121</v>
      </c>
      <c r="D29" s="54"/>
      <c r="E29" s="53"/>
    </row>
    <row r="30" spans="1:5">
      <c r="A30" s="48" t="s">
        <v>122</v>
      </c>
      <c r="B30" s="52" t="s">
        <v>120</v>
      </c>
      <c r="C30" s="49" t="s">
        <v>123</v>
      </c>
      <c r="D30" s="47"/>
      <c r="E30" s="53"/>
    </row>
    <row r="31" spans="1:5">
      <c r="A31" s="48" t="s">
        <v>124</v>
      </c>
      <c r="B31" s="48" t="s">
        <v>125</v>
      </c>
      <c r="C31" s="49" t="s">
        <v>126</v>
      </c>
      <c r="D31" s="47"/>
      <c r="E31" s="49"/>
    </row>
    <row r="32" spans="1:5">
      <c r="A32" s="52">
        <v>3409</v>
      </c>
      <c r="B32" s="52" t="str">
        <f>IFERROR(VLOOKUP(Tablo211[[#This Row],[BOYA KODU]],Tablo14[#All],2,0)," ")</f>
        <v>2D KİMYA</v>
      </c>
      <c r="C32" s="53" t="str">
        <f>IFERROR(VLOOKUP(Tablo211[[#This Row],[BOYA KODU]],Tablo14[#All],4,0)," ")</f>
        <v>PEMBE</v>
      </c>
      <c r="D32" s="54"/>
      <c r="E32" s="53"/>
    </row>
    <row r="33" spans="1:5">
      <c r="A33" s="52" t="s">
        <v>107</v>
      </c>
      <c r="B33" s="52" t="str">
        <f>IFERROR(VLOOKUP(Tablo211[[#This Row],[BOYA KODU]],Tablo14[#All],2,0)," ")</f>
        <v>2D KİMYA</v>
      </c>
      <c r="C33" s="53" t="str">
        <f>IFERROR(VLOOKUP(Tablo211[[#This Row],[BOYA KODU]],Tablo14[#All],4,0)," ")</f>
        <v>MAVİ</v>
      </c>
      <c r="D33" s="54"/>
      <c r="E33" s="53"/>
    </row>
    <row r="34" spans="1:5">
      <c r="A34" s="52">
        <v>4089</v>
      </c>
      <c r="B34" s="52" t="str">
        <f>IFERROR(VLOOKUP(Tablo211[[#This Row],[BOYA KODU]],Tablo14[#All],2,0)," ")</f>
        <v>2D KİMYA</v>
      </c>
      <c r="C34" s="53" t="str">
        <f>IFERROR(VLOOKUP(Tablo211[[#This Row],[BOYA KODU]],Tablo14[#All],4,0)," ")</f>
        <v>LİLA</v>
      </c>
      <c r="D34" s="54"/>
      <c r="E34" s="53"/>
    </row>
    <row r="35" spans="1:5">
      <c r="A35" s="52">
        <v>4090</v>
      </c>
      <c r="B35" s="52" t="str">
        <f>IFERROR(VLOOKUP(Tablo211[[#This Row],[BOYA KODU]],Tablo14[#All],2,0)," ")</f>
        <v>2D KİMYA</v>
      </c>
      <c r="C35" s="49" t="str">
        <f>IFERROR(VLOOKUP(Tablo211[[#This Row],[BOYA KODU]],Tablo14[#All],4,0)," ")</f>
        <v>LİLA</v>
      </c>
      <c r="D35" s="54"/>
      <c r="E35" s="53"/>
    </row>
    <row r="36" spans="1:5">
      <c r="A36" s="48"/>
      <c r="B36" s="48" t="str">
        <f>IFERROR(VLOOKUP(Tablo211[[#This Row],[BOYA KODU]],Tablo14[#All],2,0)," ")</f>
        <v xml:space="preserve"> </v>
      </c>
      <c r="C36" s="49" t="str">
        <f>IFERROR(VLOOKUP(Tablo211[[#This Row],[BOYA KODU]],Tablo14[#All],4,0)," ")</f>
        <v xml:space="preserve"> </v>
      </c>
      <c r="D36" s="47"/>
      <c r="E36" s="49"/>
    </row>
  </sheetData>
  <protectedRanges>
    <protectedRange password="CC09" sqref="A1:A1048576 D1:E1048576" name="Girişler"/>
  </protectedRanges>
  <pageMargins left="0.7" right="0.7" top="0.75" bottom="0.75" header="0.3" footer="0.3"/>
  <pageSetup paperSize="9" orientation="portrait" verticalDpi="0" r:id="rId1"/>
  <ignoredErrors>
    <ignoredError sqref="B29:C29" calculatedColumn="1"/>
  </ignoredError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ayfa15"/>
  <dimension ref="A1:G49"/>
  <sheetViews>
    <sheetView tabSelected="1" zoomScale="90" zoomScaleNormal="90" workbookViewId="0">
      <pane ySplit="1" topLeftCell="A2" activePane="bottomLeft" state="frozen"/>
      <selection pane="bottomLeft" activeCell="J7" sqref="J7"/>
    </sheetView>
  </sheetViews>
  <sheetFormatPr defaultRowHeight="15"/>
  <cols>
    <col min="1" max="1" width="14.85546875" style="44" bestFit="1" customWidth="1"/>
    <col min="2" max="2" width="20.7109375" style="41" customWidth="1"/>
    <col min="3" max="3" width="15.28515625" style="41" customWidth="1"/>
    <col min="4" max="4" width="10.7109375" style="41" bestFit="1" customWidth="1"/>
    <col min="5" max="5" width="9" style="41" customWidth="1"/>
    <col min="6" max="6" width="9.140625" style="41"/>
    <col min="7" max="7" width="10.42578125" style="41" customWidth="1"/>
    <col min="8" max="16384" width="9.140625" style="41"/>
  </cols>
  <sheetData>
    <row r="1" spans="1:7" s="39" customFormat="1" ht="43.5" customHeight="1">
      <c r="A1" s="34" t="s">
        <v>127</v>
      </c>
      <c r="B1" s="35" t="s">
        <v>52</v>
      </c>
      <c r="C1" s="36" t="s">
        <v>128</v>
      </c>
      <c r="D1" s="35" t="s">
        <v>129</v>
      </c>
      <c r="E1" s="35" t="s">
        <v>130</v>
      </c>
      <c r="F1" s="37" t="s">
        <v>11</v>
      </c>
      <c r="G1" s="38" t="s">
        <v>131</v>
      </c>
    </row>
    <row r="2" spans="1:7">
      <c r="A2" s="10" t="s">
        <v>105</v>
      </c>
      <c r="B2" s="63" t="s">
        <v>120</v>
      </c>
      <c r="C2" s="63" t="s">
        <v>132</v>
      </c>
      <c r="D2" s="63" t="s">
        <v>133</v>
      </c>
      <c r="E2" s="40" t="s">
        <v>134</v>
      </c>
      <c r="F2" s="14">
        <v>7.0000000000000001E-3</v>
      </c>
      <c r="G2" s="63">
        <f>SUMIF(Tablo5[BOYA KODU],Tablo14[[#This Row],[Boya Kodu]],Tablo5[KULLANILAN BOYA MİKTARI GRAM])</f>
        <v>0</v>
      </c>
    </row>
    <row r="3" spans="1:7">
      <c r="A3" s="10">
        <v>1290</v>
      </c>
      <c r="B3" s="63" t="s">
        <v>120</v>
      </c>
      <c r="C3" s="63" t="s">
        <v>135</v>
      </c>
      <c r="D3" s="63" t="s">
        <v>136</v>
      </c>
      <c r="E3" s="40" t="s">
        <v>134</v>
      </c>
      <c r="F3" s="14">
        <v>5.0000000000000001E-3</v>
      </c>
      <c r="G3" s="66">
        <f>SUMIF(Tablo5[BOYA KODU],Tablo14[[#This Row],[Boya Kodu]],Tablo5[KULLANILAN BOYA MİKTARI GRAM])</f>
        <v>0</v>
      </c>
    </row>
    <row r="4" spans="1:7">
      <c r="A4" s="10">
        <v>6192</v>
      </c>
      <c r="B4" s="63" t="s">
        <v>120</v>
      </c>
      <c r="C4" s="63" t="s">
        <v>137</v>
      </c>
      <c r="D4" s="63" t="s">
        <v>138</v>
      </c>
      <c r="E4" s="40" t="s">
        <v>134</v>
      </c>
      <c r="F4" s="14">
        <v>5.0000000000000001E-3</v>
      </c>
      <c r="G4" s="66">
        <f>SUMIF(Tablo5[BOYA KODU],Tablo14[[#This Row],[Boya Kodu]],Tablo5[KULLANILAN BOYA MİKTARI GRAM])</f>
        <v>0</v>
      </c>
    </row>
    <row r="5" spans="1:7">
      <c r="A5" s="10">
        <v>3409</v>
      </c>
      <c r="B5" s="63" t="s">
        <v>120</v>
      </c>
      <c r="C5" s="63" t="s">
        <v>135</v>
      </c>
      <c r="D5" s="63" t="s">
        <v>121</v>
      </c>
      <c r="E5" s="40" t="s">
        <v>134</v>
      </c>
      <c r="F5" s="14">
        <v>5.0000000000000001E-3</v>
      </c>
      <c r="G5" s="66">
        <f>SUMIF(Tablo5[BOYA KODU],Tablo14[[#This Row],[Boya Kodu]],Tablo5[KULLANILAN BOYA MİKTARI GRAM])</f>
        <v>0</v>
      </c>
    </row>
    <row r="6" spans="1:7">
      <c r="A6" s="10">
        <v>5287</v>
      </c>
      <c r="B6" s="63" t="s">
        <v>120</v>
      </c>
      <c r="C6" s="63" t="s">
        <v>135</v>
      </c>
      <c r="D6" s="63" t="s">
        <v>123</v>
      </c>
      <c r="E6" s="40" t="s">
        <v>134</v>
      </c>
      <c r="F6" s="14">
        <v>5.0000000000000001E-3</v>
      </c>
      <c r="G6" s="66">
        <f>SUMIF(Tablo5[BOYA KODU],Tablo14[[#This Row],[Boya Kodu]],Tablo5[KULLANILAN BOYA MİKTARI GRAM])</f>
        <v>0</v>
      </c>
    </row>
    <row r="7" spans="1:7">
      <c r="A7" s="10">
        <v>4090</v>
      </c>
      <c r="B7" s="63" t="s">
        <v>120</v>
      </c>
      <c r="C7" s="63" t="s">
        <v>135</v>
      </c>
      <c r="D7" s="63" t="s">
        <v>139</v>
      </c>
      <c r="E7" s="40" t="s">
        <v>134</v>
      </c>
      <c r="F7" s="14">
        <v>5.0000000000000001E-3</v>
      </c>
      <c r="G7" s="66">
        <f>SUMIF(Tablo5[BOYA KODU],Tablo14[[#This Row],[Boya Kodu]],Tablo5[KULLANILAN BOYA MİKTARI GRAM])</f>
        <v>0</v>
      </c>
    </row>
    <row r="8" spans="1:7">
      <c r="A8" s="10">
        <v>3041</v>
      </c>
      <c r="B8" s="63" t="s">
        <v>120</v>
      </c>
      <c r="C8" s="63" t="s">
        <v>135</v>
      </c>
      <c r="D8" s="63" t="s">
        <v>140</v>
      </c>
      <c r="E8" s="40" t="s">
        <v>134</v>
      </c>
      <c r="F8" s="14">
        <v>5.0000000000000001E-3</v>
      </c>
      <c r="G8" s="66">
        <f>SUMIF(Tablo5[BOYA KODU],Tablo14[[#This Row],[Boya Kodu]],Tablo5[KULLANILAN BOYA MİKTARI GRAM])</f>
        <v>0</v>
      </c>
    </row>
    <row r="9" spans="1:7">
      <c r="A9" s="10" t="s">
        <v>106</v>
      </c>
      <c r="B9" s="63" t="s">
        <v>120</v>
      </c>
      <c r="C9" s="63" t="s">
        <v>135</v>
      </c>
      <c r="D9" s="63" t="s">
        <v>139</v>
      </c>
      <c r="E9" s="40" t="s">
        <v>134</v>
      </c>
      <c r="F9" s="14">
        <v>5.0000000000000001E-3</v>
      </c>
      <c r="G9" s="66">
        <f>SUMIF(Tablo5[BOYA KODU],Tablo14[[#This Row],[Boya Kodu]],Tablo5[KULLANILAN BOYA MİKTARI GRAM])</f>
        <v>0</v>
      </c>
    </row>
    <row r="10" spans="1:7">
      <c r="A10" s="10">
        <v>1289</v>
      </c>
      <c r="B10" s="63" t="s">
        <v>120</v>
      </c>
      <c r="C10" s="63" t="s">
        <v>141</v>
      </c>
      <c r="D10" s="63" t="s">
        <v>136</v>
      </c>
      <c r="E10" s="40" t="s">
        <v>134</v>
      </c>
      <c r="F10" s="14">
        <v>5.0000000000000001E-3</v>
      </c>
      <c r="G10" s="66">
        <f>SUMIF(Tablo5[BOYA KODU],Tablo14[[#This Row],[Boya Kodu]],Tablo5[KULLANILAN BOYA MİKTARI GRAM])</f>
        <v>0</v>
      </c>
    </row>
    <row r="11" spans="1:7">
      <c r="A11" s="10">
        <v>3408</v>
      </c>
      <c r="B11" s="63" t="s">
        <v>120</v>
      </c>
      <c r="C11" s="63" t="s">
        <v>141</v>
      </c>
      <c r="D11" s="63" t="s">
        <v>121</v>
      </c>
      <c r="E11" s="40" t="s">
        <v>134</v>
      </c>
      <c r="F11" s="14">
        <v>5.0000000000000001E-3</v>
      </c>
      <c r="G11" s="66">
        <f>SUMIF(Tablo5[BOYA KODU],Tablo14[[#This Row],[Boya Kodu]],Tablo5[KULLANILAN BOYA MİKTARI GRAM])</f>
        <v>0</v>
      </c>
    </row>
    <row r="12" spans="1:7">
      <c r="A12" s="10" t="s">
        <v>107</v>
      </c>
      <c r="B12" s="63" t="s">
        <v>120</v>
      </c>
      <c r="C12" s="63" t="s">
        <v>141</v>
      </c>
      <c r="D12" s="63" t="s">
        <v>123</v>
      </c>
      <c r="E12" s="40" t="s">
        <v>134</v>
      </c>
      <c r="F12" s="14">
        <v>5.0000000000000001E-3</v>
      </c>
      <c r="G12" s="66">
        <f>SUMIF(Tablo5[BOYA KODU],Tablo14[[#This Row],[Boya Kodu]],Tablo5[KULLANILAN BOYA MİKTARI GRAM])</f>
        <v>0</v>
      </c>
    </row>
    <row r="13" spans="1:7">
      <c r="A13" s="10">
        <v>4089</v>
      </c>
      <c r="B13" s="63" t="s">
        <v>120</v>
      </c>
      <c r="C13" s="63" t="s">
        <v>141</v>
      </c>
      <c r="D13" s="63" t="s">
        <v>139</v>
      </c>
      <c r="E13" s="40" t="s">
        <v>134</v>
      </c>
      <c r="F13" s="14">
        <v>5.0000000000000001E-3</v>
      </c>
      <c r="G13" s="66">
        <f>SUMIF(Tablo5[BOYA KODU],Tablo14[[#This Row],[Boya Kodu]],Tablo5[KULLANILAN BOYA MİKTARI GRAM])</f>
        <v>0</v>
      </c>
    </row>
    <row r="14" spans="1:7">
      <c r="A14" s="10" t="s">
        <v>108</v>
      </c>
      <c r="B14" s="63" t="s">
        <v>120</v>
      </c>
      <c r="C14" s="63" t="s">
        <v>141</v>
      </c>
      <c r="D14" s="63" t="s">
        <v>140</v>
      </c>
      <c r="E14" s="40" t="s">
        <v>134</v>
      </c>
      <c r="F14" s="14">
        <v>5.0000000000000001E-3</v>
      </c>
      <c r="G14" s="66">
        <f>SUMIF(Tablo5[BOYA KODU],Tablo14[[#This Row],[Boya Kodu]],Tablo5[KULLANILAN BOYA MİKTARI GRAM])</f>
        <v>0</v>
      </c>
    </row>
    <row r="15" spans="1:7">
      <c r="A15" s="10">
        <v>3332</v>
      </c>
      <c r="B15" s="63" t="s">
        <v>120</v>
      </c>
      <c r="C15" s="63" t="s">
        <v>141</v>
      </c>
      <c r="D15" s="63" t="s">
        <v>142</v>
      </c>
      <c r="E15" s="40" t="s">
        <v>134</v>
      </c>
      <c r="F15" s="14">
        <v>5.0000000000000001E-3</v>
      </c>
      <c r="G15" s="66">
        <f>SUMIF(Tablo5[BOYA KODU],Tablo14[[#This Row],[Boya Kodu]],Tablo5[KULLANILAN BOYA MİKTARI GRAM])</f>
        <v>0</v>
      </c>
    </row>
    <row r="16" spans="1:7">
      <c r="A16" s="10">
        <v>1045</v>
      </c>
      <c r="B16" s="63" t="s">
        <v>120</v>
      </c>
      <c r="C16" s="63" t="s">
        <v>132</v>
      </c>
      <c r="D16" s="63" t="s">
        <v>143</v>
      </c>
      <c r="E16" s="40" t="s">
        <v>144</v>
      </c>
      <c r="F16" s="14">
        <v>2E-3</v>
      </c>
      <c r="G16" s="66">
        <f>SUMIF(Tablo5[BOYA KODU],Tablo14[[#This Row],[Boya Kodu]],Tablo5[KULLANILAN BOYA MİKTARI GRAM])</f>
        <v>0</v>
      </c>
    </row>
    <row r="17" spans="1:7">
      <c r="A17" s="10" t="s">
        <v>109</v>
      </c>
      <c r="B17" s="63" t="s">
        <v>145</v>
      </c>
      <c r="C17" s="63" t="s">
        <v>132</v>
      </c>
      <c r="D17" s="63" t="s">
        <v>146</v>
      </c>
      <c r="E17" s="40" t="s">
        <v>144</v>
      </c>
      <c r="F17" s="14">
        <v>2E-3</v>
      </c>
      <c r="G17" s="66">
        <f>SUMIF(Tablo5[BOYA KODU],Tablo14[[#This Row],[Boya Kodu]],Tablo5[KULLANILAN BOYA MİKTARI GRAM])</f>
        <v>0</v>
      </c>
    </row>
    <row r="18" spans="1:7">
      <c r="A18" s="10" t="s">
        <v>110</v>
      </c>
      <c r="B18" s="63" t="s">
        <v>145</v>
      </c>
      <c r="C18" s="63" t="s">
        <v>132</v>
      </c>
      <c r="D18" s="63" t="s">
        <v>147</v>
      </c>
      <c r="E18" s="40" t="s">
        <v>144</v>
      </c>
      <c r="F18" s="14">
        <v>2E-3</v>
      </c>
      <c r="G18" s="66">
        <f>SUMIF(Tablo5[BOYA KODU],Tablo14[[#This Row],[Boya Kodu]],Tablo5[KULLANILAN BOYA MİKTARI GRAM])</f>
        <v>0</v>
      </c>
    </row>
    <row r="19" spans="1:7">
      <c r="A19" s="10" t="s">
        <v>111</v>
      </c>
      <c r="B19" s="63" t="s">
        <v>120</v>
      </c>
      <c r="C19" s="63" t="s">
        <v>132</v>
      </c>
      <c r="D19" s="63" t="s">
        <v>148</v>
      </c>
      <c r="E19" s="40" t="s">
        <v>144</v>
      </c>
      <c r="F19" s="14">
        <v>1E-3</v>
      </c>
      <c r="G19" s="66">
        <f>SUMIF(Tablo5[BOYA KODU],Tablo14[[#This Row],[Boya Kodu]],Tablo5[KULLANILAN BOYA MİKTARI GRAM])</f>
        <v>0</v>
      </c>
    </row>
    <row r="20" spans="1:7">
      <c r="A20" s="10" t="s">
        <v>112</v>
      </c>
      <c r="B20" s="63" t="s">
        <v>145</v>
      </c>
      <c r="C20" s="63" t="s">
        <v>132</v>
      </c>
      <c r="D20" s="63" t="s">
        <v>149</v>
      </c>
      <c r="E20" s="40" t="s">
        <v>144</v>
      </c>
      <c r="F20" s="14">
        <v>2E-3</v>
      </c>
      <c r="G20" s="66">
        <f>SUMIF(Tablo5[BOYA KODU],Tablo14[[#This Row],[Boya Kodu]],Tablo5[KULLANILAN BOYA MİKTARI GRAM])</f>
        <v>0</v>
      </c>
    </row>
    <row r="21" spans="1:7">
      <c r="A21" s="10">
        <v>3014</v>
      </c>
      <c r="B21" s="63" t="s">
        <v>120</v>
      </c>
      <c r="C21" s="63" t="s">
        <v>132</v>
      </c>
      <c r="D21" s="63" t="s">
        <v>150</v>
      </c>
      <c r="E21" s="40" t="s">
        <v>144</v>
      </c>
      <c r="F21" s="14">
        <v>2E-3</v>
      </c>
      <c r="G21" s="66">
        <f>SUMIF(Tablo5[BOYA KODU],Tablo14[[#This Row],[Boya Kodu]],Tablo5[KULLANILAN BOYA MİKTARI GRAM])</f>
        <v>0</v>
      </c>
    </row>
    <row r="22" spans="1:7">
      <c r="A22" s="10" t="s">
        <v>113</v>
      </c>
      <c r="B22" s="63" t="s">
        <v>145</v>
      </c>
      <c r="C22" s="63" t="s">
        <v>132</v>
      </c>
      <c r="D22" s="63" t="s">
        <v>151</v>
      </c>
      <c r="E22" s="40" t="s">
        <v>144</v>
      </c>
      <c r="F22" s="14">
        <v>1E-3</v>
      </c>
      <c r="G22" s="66">
        <f>SUMIF(Tablo5[BOYA KODU],Tablo14[[#This Row],[Boya Kodu]],Tablo5[KULLANILAN BOYA MİKTARI GRAM])</f>
        <v>0</v>
      </c>
    </row>
    <row r="23" spans="1:7">
      <c r="A23" s="10" t="s">
        <v>114</v>
      </c>
      <c r="B23" s="63" t="s">
        <v>152</v>
      </c>
      <c r="C23" s="63" t="s">
        <v>153</v>
      </c>
      <c r="D23" s="63" t="s">
        <v>147</v>
      </c>
      <c r="E23" s="40" t="s">
        <v>144</v>
      </c>
      <c r="F23" s="14">
        <v>1.4E-3</v>
      </c>
      <c r="G23" s="66">
        <f>SUMIF(Tablo5[BOYA KODU],Tablo14[[#This Row],[Boya Kodu]],Tablo5[KULLANILAN BOYA MİKTARI GRAM])</f>
        <v>0</v>
      </c>
    </row>
    <row r="24" spans="1:7">
      <c r="A24" s="10" t="s">
        <v>115</v>
      </c>
      <c r="B24" s="63" t="s">
        <v>152</v>
      </c>
      <c r="C24" s="63" t="s">
        <v>153</v>
      </c>
      <c r="D24" s="63" t="s">
        <v>148</v>
      </c>
      <c r="E24" s="40" t="s">
        <v>144</v>
      </c>
      <c r="F24" s="14">
        <v>1.4E-3</v>
      </c>
      <c r="G24" s="66">
        <f>SUMIF(Tablo5[BOYA KODU],Tablo14[[#This Row],[Boya Kodu]],Tablo5[KULLANILAN BOYA MİKTARI GRAM])</f>
        <v>0</v>
      </c>
    </row>
    <row r="25" spans="1:7">
      <c r="A25" s="10" t="s">
        <v>116</v>
      </c>
      <c r="B25" s="63" t="s">
        <v>120</v>
      </c>
      <c r="C25" s="63" t="s">
        <v>153</v>
      </c>
      <c r="D25" s="63" t="s">
        <v>149</v>
      </c>
      <c r="E25" s="40" t="s">
        <v>144</v>
      </c>
      <c r="F25" s="14">
        <v>2E-3</v>
      </c>
      <c r="G25" s="66">
        <f>SUMIF(Tablo5[BOYA KODU],Tablo14[[#This Row],[Boya Kodu]],Tablo5[KULLANILAN BOYA MİKTARI GRAM])</f>
        <v>0</v>
      </c>
    </row>
    <row r="26" spans="1:7">
      <c r="A26" s="10" t="s">
        <v>117</v>
      </c>
      <c r="B26" s="63" t="s">
        <v>152</v>
      </c>
      <c r="C26" s="63" t="s">
        <v>153</v>
      </c>
      <c r="D26" s="63" t="s">
        <v>154</v>
      </c>
      <c r="E26" s="40" t="s">
        <v>134</v>
      </c>
      <c r="F26" s="14">
        <v>2.2000000000000001E-3</v>
      </c>
      <c r="G26" s="66">
        <f>SUMIF(Tablo5[BOYA KODU],Tablo14[[#This Row],[Boya Kodu]],Tablo5[KULLANILAN BOYA MİKTARI GRAM])</f>
        <v>0</v>
      </c>
    </row>
    <row r="27" spans="1:7">
      <c r="A27" s="10" t="s">
        <v>118</v>
      </c>
      <c r="B27" s="63" t="s">
        <v>155</v>
      </c>
      <c r="C27" s="42" t="s">
        <v>156</v>
      </c>
      <c r="D27" s="63" t="s">
        <v>123</v>
      </c>
      <c r="E27" s="40" t="s">
        <v>134</v>
      </c>
      <c r="F27" s="14">
        <v>1.4999999999999999E-2</v>
      </c>
      <c r="G27" s="66">
        <f>SUMIF(Tablo5[BOYA KODU],Tablo14[[#This Row],[Boya Kodu]],Tablo5[KULLANILAN BOYA MİKTARI GRAM])</f>
        <v>0</v>
      </c>
    </row>
    <row r="28" spans="1:7">
      <c r="A28" s="10" t="s">
        <v>124</v>
      </c>
      <c r="B28" s="63" t="s">
        <v>125</v>
      </c>
      <c r="C28" s="63" t="s">
        <v>141</v>
      </c>
      <c r="D28" s="63" t="s">
        <v>126</v>
      </c>
      <c r="E28" s="40" t="s">
        <v>134</v>
      </c>
      <c r="F28" s="14">
        <v>2.5000000000000001E-2</v>
      </c>
      <c r="G28" s="66">
        <f>SUMIF(Tablo5[BOYA KODU],Tablo14[[#This Row],[Boya Kodu]],Tablo5[KULLANILAN BOYA MİKTARI GRAM])</f>
        <v>0</v>
      </c>
    </row>
    <row r="29" spans="1:7">
      <c r="A29" s="10" t="s">
        <v>119</v>
      </c>
      <c r="B29" s="63" t="s">
        <v>120</v>
      </c>
      <c r="C29" s="43" t="s">
        <v>153</v>
      </c>
      <c r="D29" s="63" t="s">
        <v>121</v>
      </c>
      <c r="E29" s="40" t="s">
        <v>134</v>
      </c>
      <c r="F29" s="14">
        <v>2E-3</v>
      </c>
      <c r="G29" s="66">
        <f>SUMIF(Tablo5[BOYA KODU],Tablo14[[#This Row],[Boya Kodu]],Tablo5[KULLANILAN BOYA MİKTARI GRAM])</f>
        <v>0</v>
      </c>
    </row>
    <row r="30" spans="1:7">
      <c r="A30" s="10" t="s">
        <v>122</v>
      </c>
      <c r="B30" s="63" t="s">
        <v>120</v>
      </c>
      <c r="C30" s="43" t="s">
        <v>153</v>
      </c>
      <c r="D30" s="63" t="s">
        <v>123</v>
      </c>
      <c r="E30" s="40" t="s">
        <v>134</v>
      </c>
      <c r="F30" s="14">
        <v>2E-3</v>
      </c>
      <c r="G30" s="66">
        <f>SUMIF(Tablo5[BOYA KODU],Tablo14[[#This Row],[Boya Kodu]],Tablo5[KULLANILAN BOYA MİKTARI GRAM])</f>
        <v>0</v>
      </c>
    </row>
    <row r="31" spans="1:7">
      <c r="A31" s="10"/>
      <c r="B31" s="63"/>
      <c r="C31" s="43"/>
      <c r="D31" s="63"/>
      <c r="E31" s="40"/>
      <c r="F31" s="14"/>
      <c r="G31" s="66">
        <f>SUMIF(Tablo5[BOYA KODU],Tablo14[[#This Row],[Boya Kodu]],Tablo5[KULLANILAN BOYA MİKTARI GRAM])</f>
        <v>0</v>
      </c>
    </row>
    <row r="32" spans="1:7">
      <c r="A32" s="10"/>
      <c r="B32" s="63"/>
      <c r="C32" s="43"/>
      <c r="D32" s="63"/>
      <c r="E32" s="40"/>
      <c r="F32" s="14"/>
      <c r="G32" s="66">
        <f>SUMIF(Tablo5[BOYA KODU],Tablo14[[#This Row],[Boya Kodu]],Tablo5[KULLANILAN BOYA MİKTARI GRAM])</f>
        <v>0</v>
      </c>
    </row>
    <row r="33" spans="1:7">
      <c r="A33" s="10"/>
      <c r="B33" s="63"/>
      <c r="C33" s="43"/>
      <c r="D33" s="63"/>
      <c r="E33" s="40"/>
      <c r="F33" s="14"/>
      <c r="G33" s="66">
        <f>SUMIF(Tablo5[BOYA KODU],Tablo14[[#This Row],[Boya Kodu]],Tablo5[KULLANILAN BOYA MİKTARI GRAM])</f>
        <v>0</v>
      </c>
    </row>
    <row r="34" spans="1:7">
      <c r="A34" s="10"/>
      <c r="B34" s="63"/>
      <c r="C34" s="43"/>
      <c r="D34" s="63"/>
      <c r="E34" s="40"/>
      <c r="F34" s="14"/>
      <c r="G34" s="66">
        <f>SUMIF(Tablo5[BOYA KODU],Tablo14[[#This Row],[Boya Kodu]],Tablo5[KULLANILAN BOYA MİKTARI GRAM])</f>
        <v>0</v>
      </c>
    </row>
    <row r="35" spans="1:7">
      <c r="A35" s="10"/>
      <c r="B35" s="63"/>
      <c r="C35" s="43"/>
      <c r="D35" s="63"/>
      <c r="E35" s="40"/>
      <c r="F35" s="14"/>
      <c r="G35" s="66">
        <f>SUMIF(Tablo5[BOYA KODU],Tablo14[[#This Row],[Boya Kodu]],Tablo5[KULLANILAN BOYA MİKTARI GRAM])</f>
        <v>0</v>
      </c>
    </row>
    <row r="36" spans="1:7">
      <c r="A36" s="10"/>
      <c r="B36" s="63"/>
      <c r="C36" s="43"/>
      <c r="D36" s="63"/>
      <c r="E36" s="40"/>
      <c r="F36" s="14"/>
      <c r="G36" s="66">
        <f>SUMIF(Tablo5[BOYA KODU],Tablo14[[#This Row],[Boya Kodu]],Tablo5[KULLANILAN BOYA MİKTARI GRAM])</f>
        <v>0</v>
      </c>
    </row>
    <row r="37" spans="1:7">
      <c r="A37" s="10"/>
      <c r="B37" s="63"/>
      <c r="C37" s="43"/>
      <c r="D37" s="63"/>
      <c r="E37" s="40"/>
      <c r="F37" s="14"/>
      <c r="G37" s="66">
        <f>SUMIF(Tablo5[BOYA KODU],Tablo14[[#This Row],[Boya Kodu]],Tablo5[KULLANILAN BOYA MİKTARI GRAM])</f>
        <v>0</v>
      </c>
    </row>
    <row r="38" spans="1:7">
      <c r="A38" s="10"/>
      <c r="B38" s="63"/>
      <c r="C38" s="43"/>
      <c r="D38" s="63"/>
      <c r="E38" s="40"/>
      <c r="F38" s="14"/>
      <c r="G38" s="66">
        <f>SUMIF(Tablo5[BOYA KODU],Tablo14[[#This Row],[Boya Kodu]],Tablo5[KULLANILAN BOYA MİKTARI GRAM])</f>
        <v>0</v>
      </c>
    </row>
    <row r="39" spans="1:7">
      <c r="A39" s="10"/>
      <c r="B39" s="63"/>
      <c r="C39" s="43"/>
      <c r="D39" s="63"/>
      <c r="E39" s="40"/>
      <c r="F39" s="14"/>
      <c r="G39" s="66">
        <f>SUMIF(Tablo5[BOYA KODU],Tablo14[[#This Row],[Boya Kodu]],Tablo5[KULLANILAN BOYA MİKTARI GRAM])</f>
        <v>0</v>
      </c>
    </row>
    <row r="40" spans="1:7">
      <c r="A40" s="10"/>
      <c r="B40" s="63"/>
      <c r="C40" s="43"/>
      <c r="D40" s="63"/>
      <c r="E40" s="40"/>
      <c r="F40" s="14"/>
      <c r="G40" s="66">
        <f>SUMIF(Tablo5[BOYA KODU],Tablo14[[#This Row],[Boya Kodu]],Tablo5[KULLANILAN BOYA MİKTARI GRAM])</f>
        <v>0</v>
      </c>
    </row>
    <row r="41" spans="1:7">
      <c r="A41" s="10"/>
      <c r="B41" s="63"/>
      <c r="C41" s="43"/>
      <c r="D41" s="63"/>
      <c r="E41" s="40"/>
      <c r="F41" s="14"/>
      <c r="G41" s="66">
        <f>SUMIF(Tablo5[BOYA KODU],Tablo14[[#This Row],[Boya Kodu]],Tablo5[KULLANILAN BOYA MİKTARI GRAM])</f>
        <v>0</v>
      </c>
    </row>
    <row r="42" spans="1:7">
      <c r="A42" s="10"/>
      <c r="B42" s="63"/>
      <c r="C42" s="43"/>
      <c r="D42" s="63"/>
      <c r="E42" s="40"/>
      <c r="F42" s="14"/>
      <c r="G42" s="66">
        <f>SUMIF(Tablo5[BOYA KODU],Tablo14[[#This Row],[Boya Kodu]],Tablo5[KULLANILAN BOYA MİKTARI GRAM])</f>
        <v>0</v>
      </c>
    </row>
    <row r="43" spans="1:7">
      <c r="A43" s="10"/>
      <c r="B43" s="63"/>
      <c r="C43" s="43"/>
      <c r="D43" s="63"/>
      <c r="E43" s="40"/>
      <c r="F43" s="14"/>
      <c r="G43" s="66">
        <f>SUMIF(Tablo5[BOYA KODU],Tablo14[[#This Row],[Boya Kodu]],Tablo5[KULLANILAN BOYA MİKTARI GRAM])</f>
        <v>0</v>
      </c>
    </row>
    <row r="44" spans="1:7">
      <c r="A44" s="10"/>
      <c r="B44" s="63"/>
      <c r="C44" s="43"/>
      <c r="D44" s="63"/>
      <c r="E44" s="40"/>
      <c r="F44" s="14"/>
      <c r="G44" s="66">
        <f>SUMIF(Tablo5[BOYA KODU],Tablo14[[#This Row],[Boya Kodu]],Tablo5[KULLANILAN BOYA MİKTARI GRAM])</f>
        <v>0</v>
      </c>
    </row>
    <row r="45" spans="1:7">
      <c r="A45" s="10"/>
      <c r="B45" s="63"/>
      <c r="C45" s="43"/>
      <c r="D45" s="63"/>
      <c r="E45" s="40"/>
      <c r="F45" s="14"/>
      <c r="G45" s="66">
        <f>SUMIF(Tablo5[BOYA KODU],Tablo14[[#This Row],[Boya Kodu]],Tablo5[KULLANILAN BOYA MİKTARI GRAM])</f>
        <v>0</v>
      </c>
    </row>
    <row r="46" spans="1:7">
      <c r="A46" s="10"/>
      <c r="B46" s="63"/>
      <c r="C46" s="43"/>
      <c r="D46" s="63"/>
      <c r="E46" s="40"/>
      <c r="F46" s="14"/>
      <c r="G46" s="66">
        <f>SUMIF(Tablo5[BOYA KODU],Tablo14[[#This Row],[Boya Kodu]],Tablo5[KULLANILAN BOYA MİKTARI GRAM])</f>
        <v>0</v>
      </c>
    </row>
    <row r="47" spans="1:7">
      <c r="A47" s="10"/>
      <c r="B47" s="63"/>
      <c r="C47" s="43"/>
      <c r="D47" s="63"/>
      <c r="E47" s="40"/>
      <c r="F47" s="14"/>
      <c r="G47" s="66">
        <f>SUMIF(Tablo5[BOYA KODU],Tablo14[[#This Row],[Boya Kodu]],Tablo5[KULLANILAN BOYA MİKTARI GRAM])</f>
        <v>0</v>
      </c>
    </row>
    <row r="48" spans="1:7">
      <c r="A48" s="10"/>
      <c r="B48" s="63"/>
      <c r="C48" s="43"/>
      <c r="D48" s="63"/>
      <c r="E48" s="40"/>
      <c r="F48" s="14"/>
      <c r="G48" s="66">
        <f>SUMIF(Tablo5[BOYA KODU],Tablo14[[#This Row],[Boya Kodu]],Tablo5[KULLANILAN BOYA MİKTARI GRAM])</f>
        <v>0</v>
      </c>
    </row>
    <row r="49" spans="1:7">
      <c r="A49" s="10"/>
      <c r="B49" s="63"/>
      <c r="C49" s="43"/>
      <c r="D49" s="63"/>
      <c r="E49" s="40"/>
      <c r="F49" s="14"/>
      <c r="G49" s="66">
        <f>SUMIF(Tablo5[BOYA KODU],Tablo14[[#This Row],[Boya Kodu]],Tablo5[KULLANILAN BOYA MİKTARI GRAM])</f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1NoMakina</vt:lpstr>
      <vt:lpstr>SevkAdetleri</vt:lpstr>
      <vt:lpstr>TOPLAMBASKI</vt:lpstr>
      <vt:lpstr>H.M.KOD</vt:lpstr>
      <vt:lpstr>H.M.Alım</vt:lpstr>
      <vt:lpstr>H.M.Tüketim</vt:lpstr>
      <vt:lpstr>H.M.STOK</vt:lpstr>
      <vt:lpstr>BoyaAlım </vt:lpstr>
      <vt:lpstr>BoyaTüketim</vt:lpstr>
      <vt:lpstr>BoyaStok</vt:lpstr>
      <vt:lpstr>YMKODLARI </vt:lpstr>
      <vt:lpstr>SbKodları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2006-09-26T09:04:32Z</dcterms:created>
  <dcterms:modified xsi:type="dcterms:W3CDTF">2020-12-15T14:19:04Z</dcterms:modified>
</cp:coreProperties>
</file>