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1 - Plan\BP\(0) Fabrica\(0) Definição\"/>
    </mc:Choice>
  </mc:AlternateContent>
  <xr:revisionPtr revIDLastSave="0" documentId="13_ncr:1_{1C53A417-7407-4F01-8041-7D3CC3A5C97E}" xr6:coauthVersionLast="47" xr6:coauthVersionMax="47" xr10:uidLastSave="{00000000-0000-0000-0000-000000000000}"/>
  <bookViews>
    <workbookView xWindow="-120" yWindow="-120" windowWidth="29040" windowHeight="16440" firstSheet="1" activeTab="2" xr2:uid="{00000000-000D-0000-FFFF-FFFF00000000}"/>
  </bookViews>
  <sheets>
    <sheet name="Plano (Ptos)" sheetId="6" state="hidden" r:id="rId1"/>
    <sheet name="L.Y. Reflexion_Result" sheetId="13" r:id="rId2"/>
    <sheet name="FY BP_Policy" sheetId="14" r:id="rId3"/>
  </sheets>
  <externalReferences>
    <externalReference r:id="rId4"/>
    <externalReference r:id="rId5"/>
    <externalReference r:id="rId6"/>
    <externalReference r:id="rId7"/>
  </externalReferences>
  <definedNames>
    <definedName name="_xlnm.Print_Area" localSheetId="2">'FY BP_Policy'!$A$1:$AB$45</definedName>
    <definedName name="_xlnm.Print_Area" localSheetId="1">'L.Y. Reflexion_Result'!$B:$Y</definedName>
    <definedName name="_xlnm.Print_Area" localSheetId="0">'Plano (Ptos)'!$A$1:$R$31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3" l="1"/>
  <c r="P24" i="13"/>
  <c r="M27" i="14"/>
  <c r="L27" i="14"/>
  <c r="K27" i="14"/>
  <c r="M24" i="14"/>
  <c r="M23" i="14"/>
  <c r="M22" i="14"/>
  <c r="N16" i="13"/>
  <c r="J17" i="14" s="1"/>
  <c r="N17" i="14" s="1"/>
  <c r="M18" i="14"/>
  <c r="L18" i="14"/>
  <c r="K18" i="14"/>
  <c r="M17" i="14"/>
  <c r="L17" i="14"/>
  <c r="K17" i="14"/>
  <c r="M16" i="14"/>
  <c r="L16" i="14"/>
  <c r="K16" i="14"/>
  <c r="P16" i="13" l="1"/>
  <c r="N35" i="13" l="1"/>
  <c r="N34" i="13"/>
  <c r="N33" i="13"/>
  <c r="N32" i="13"/>
  <c r="N31" i="13"/>
  <c r="N30" i="13"/>
  <c r="N29" i="13"/>
  <c r="N28" i="13"/>
  <c r="N27" i="13"/>
  <c r="N26" i="13"/>
  <c r="J27" i="14" s="1"/>
  <c r="N27" i="14" s="1"/>
  <c r="N25" i="13"/>
  <c r="N24" i="13"/>
  <c r="N23" i="13"/>
  <c r="N22" i="13"/>
  <c r="N21" i="13"/>
  <c r="N20" i="13"/>
  <c r="N19" i="13"/>
  <c r="N18" i="13"/>
  <c r="N17" i="13"/>
  <c r="P17" i="13" s="1"/>
  <c r="N15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8" i="13"/>
  <c r="L17" i="13"/>
  <c r="L16" i="13"/>
  <c r="L15" i="13"/>
  <c r="O15" i="13" l="1"/>
  <c r="P13" i="14"/>
  <c r="G2" i="14"/>
  <c r="L35" i="13" l="1"/>
  <c r="L19" i="13"/>
  <c r="O25" i="13"/>
  <c r="P26" i="13" l="1"/>
  <c r="I13" i="14" l="1"/>
  <c r="J21" i="14" l="1"/>
  <c r="J20" i="14"/>
  <c r="J19" i="14"/>
  <c r="J13" i="14"/>
  <c r="N14" i="14" s="1"/>
  <c r="H13" i="14"/>
  <c r="O34" i="13"/>
  <c r="J34" i="14"/>
  <c r="G34" i="13"/>
  <c r="G33" i="13"/>
  <c r="G28" i="13"/>
  <c r="G29" i="13"/>
  <c r="G30" i="13"/>
  <c r="G27" i="13"/>
  <c r="J33" i="14"/>
  <c r="O31" i="13"/>
  <c r="O30" i="13"/>
  <c r="O29" i="13"/>
  <c r="O28" i="13"/>
  <c r="J28" i="14"/>
  <c r="J25" i="14"/>
  <c r="K25" i="14" s="1"/>
  <c r="L25" i="14" s="1"/>
  <c r="M25" i="14" s="1"/>
  <c r="G25" i="13"/>
  <c r="G24" i="13"/>
  <c r="O23" i="13"/>
  <c r="O22" i="13"/>
  <c r="O21" i="13"/>
  <c r="G22" i="13"/>
  <c r="G23" i="13"/>
  <c r="G21" i="13"/>
  <c r="J26" i="14" l="1"/>
  <c r="O27" i="13"/>
  <c r="J35" i="14"/>
  <c r="J29" i="14"/>
  <c r="O32" i="13"/>
  <c r="J22" i="14"/>
  <c r="J30" i="14"/>
  <c r="J24" i="14"/>
  <c r="J32" i="14"/>
  <c r="N32" i="14" s="1"/>
  <c r="O33" i="13"/>
  <c r="J23" i="14"/>
  <c r="J31" i="14"/>
  <c r="O24" i="13"/>
  <c r="D16" i="13" l="1"/>
  <c r="D17" i="13"/>
  <c r="D18" i="13"/>
  <c r="D19" i="13"/>
  <c r="D20" i="13"/>
  <c r="D21" i="13"/>
  <c r="B39" i="13" s="1"/>
  <c r="D24" i="13"/>
  <c r="D26" i="13"/>
  <c r="D27" i="13"/>
  <c r="D31" i="13"/>
  <c r="D32" i="13"/>
  <c r="D33" i="13"/>
  <c r="D35" i="13"/>
  <c r="D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5" i="13"/>
  <c r="B49" i="13" l="1"/>
  <c r="B42" i="14" s="1"/>
  <c r="B44" i="13"/>
  <c r="B40" i="14"/>
  <c r="B41" i="14"/>
  <c r="N23" i="14"/>
  <c r="N36" i="14" l="1"/>
  <c r="V4" i="14"/>
  <c r="O36" i="13"/>
  <c r="S4" i="13"/>
  <c r="N33" i="14" l="1"/>
  <c r="N35" i="14"/>
  <c r="N20" i="14"/>
  <c r="N26" i="14"/>
  <c r="N25" i="14"/>
  <c r="N24" i="14"/>
  <c r="N19" i="14"/>
  <c r="N34" i="14" l="1"/>
  <c r="I28" i="6" l="1"/>
  <c r="I27" i="6"/>
  <c r="I26" i="6"/>
  <c r="I25" i="6"/>
  <c r="I24" i="6"/>
  <c r="J16" i="14" l="1"/>
  <c r="N16" i="14" s="1"/>
  <c r="O17" i="13" l="1"/>
  <c r="J18" i="14"/>
  <c r="N18" i="14" s="1"/>
  <c r="O16" i="13" l="1"/>
</calcChain>
</file>

<file path=xl/sharedStrings.xml><?xml version="1.0" encoding="utf-8"?>
<sst xmlns="http://schemas.openxmlformats.org/spreadsheetml/2006/main" count="216" uniqueCount="126">
  <si>
    <t>PANABRAS - MAO</t>
  </si>
  <si>
    <t>ITEM</t>
  </si>
  <si>
    <t>FY2006</t>
  </si>
  <si>
    <t>FY2007</t>
  </si>
  <si>
    <t>-</t>
  </si>
  <si>
    <t>û</t>
  </si>
  <si>
    <t>¡</t>
  </si>
  <si>
    <t>Resultado</t>
  </si>
  <si>
    <t>Plano</t>
  </si>
  <si>
    <t>Avaliação</t>
  </si>
  <si>
    <t>FY2008</t>
  </si>
  <si>
    <t>è</t>
  </si>
  <si>
    <t>ì</t>
  </si>
  <si>
    <t>î</t>
  </si>
  <si>
    <t>Data:</t>
  </si>
  <si>
    <t>Resultados e Reflexões (FY2007)</t>
  </si>
  <si>
    <t>Plano de Qualidade (FY2008)</t>
  </si>
  <si>
    <t>Defeito de Mercado</t>
  </si>
  <si>
    <t>Despesa de Mercado
(em relação às Vendas)</t>
  </si>
  <si>
    <t>Defeito no Processo</t>
  </si>
  <si>
    <t>Perda Tempo por Qualidade</t>
  </si>
  <si>
    <t>Perda Material por Qualidade
(em relação Consumo Material)</t>
  </si>
  <si>
    <t>1°Sem</t>
  </si>
  <si>
    <t>2°Sem</t>
  </si>
  <si>
    <t>Anual</t>
  </si>
  <si>
    <t xml:space="preserve"> Aprovado</t>
  </si>
  <si>
    <t xml:space="preserve"> Elaborado</t>
  </si>
  <si>
    <t xml:space="preserve"> Verificado</t>
  </si>
  <si>
    <t>vs2007</t>
  </si>
  <si>
    <t>Departamento CTV</t>
  </si>
  <si>
    <t>Categoria PDP</t>
  </si>
  <si>
    <t>Plano de Qualidade - 2008</t>
  </si>
  <si>
    <t>Como? (How)</t>
  </si>
  <si>
    <t>Reflexão</t>
  </si>
  <si>
    <t>Setor / Assunto</t>
  </si>
  <si>
    <t>Atividades Detalhadas para Atingir as Metas</t>
  </si>
  <si>
    <t>O que? (What)</t>
  </si>
  <si>
    <t>P A N A B R A S</t>
  </si>
  <si>
    <t>Setor/Assunto</t>
  </si>
  <si>
    <r>
      <rPr>
        <b/>
        <sz val="10"/>
        <rFont val="Verdana"/>
        <family val="2"/>
      </rPr>
      <t>Divisão DGQ</t>
    </r>
  </si>
  <si>
    <t>Categoria SGI</t>
  </si>
  <si>
    <t>Quem? ( Who)</t>
  </si>
  <si>
    <t>SGI-R 09-049-04</t>
  </si>
  <si>
    <r>
      <rPr>
        <b/>
        <sz val="10"/>
        <rFont val="Verdana"/>
        <family val="2"/>
      </rPr>
      <t xml:space="preserve">Divisão </t>
    </r>
  </si>
  <si>
    <r>
      <rPr>
        <b/>
        <sz val="10"/>
        <rFont val="Verdana"/>
        <family val="2"/>
      </rPr>
      <t>Categoria</t>
    </r>
  </si>
  <si>
    <t>STATUS</t>
  </si>
  <si>
    <r>
      <t xml:space="preserve"> ¤ </t>
    </r>
    <r>
      <rPr>
        <b/>
        <sz val="12"/>
        <color indexed="12"/>
        <rFont val="Arial"/>
        <family val="2"/>
      </rPr>
      <t>Política:</t>
    </r>
    <r>
      <rPr>
        <sz val="12"/>
        <rFont val="Arial"/>
        <family val="2"/>
      </rPr>
      <t xml:space="preserve"> </t>
    </r>
  </si>
  <si>
    <r>
      <t xml:space="preserve"> ¤ </t>
    </r>
    <r>
      <rPr>
        <b/>
        <sz val="12"/>
        <color indexed="12"/>
        <rFont val="Arial"/>
        <family val="2"/>
      </rPr>
      <t>Comentários:</t>
    </r>
    <r>
      <rPr>
        <sz val="12"/>
        <rFont val="Arial"/>
        <family val="2"/>
      </rPr>
      <t xml:space="preserve">  </t>
    </r>
  </si>
  <si>
    <t xml:space="preserve">Plano de Metas FY </t>
  </si>
  <si>
    <t>Alcalinas</t>
  </si>
  <si>
    <t>Manganês</t>
  </si>
  <si>
    <t>Importados</t>
  </si>
  <si>
    <t>UM-1</t>
  </si>
  <si>
    <t>UM-3</t>
  </si>
  <si>
    <t>UM-4</t>
  </si>
  <si>
    <t>LR6</t>
  </si>
  <si>
    <t>FY 2018</t>
  </si>
  <si>
    <t>&lt; Resumo dos Resultados das Metas FY</t>
  </si>
  <si>
    <t>- Como nos demais anos anteriores não tivemos problemas de segurança de produtos no mercado.</t>
  </si>
  <si>
    <t>- Como nos demais anos anteriores não tivemos problemas de não conformidade no sistema ambiental, os riscos estão sendo bem controlados com a sistemática de análises e aprovações de materiais.</t>
  </si>
  <si>
    <t>O. Torquati</t>
  </si>
  <si>
    <t>M. Saito</t>
  </si>
  <si>
    <t>A. Asawa</t>
  </si>
  <si>
    <t>A. Asaawa</t>
  </si>
  <si>
    <t>- O índice de satisfação dos clientes revendedores de pilhas teve um aumento com as ações tomadas no útimo ano, apenas o item prazo de entrega apresentou nota 7,3 ficando abaixo da meta.</t>
  </si>
  <si>
    <t>Manter o nível de qualidade dos produtos e analisar criticamente as mudanças antes de despachar produtos ao cliente</t>
  </si>
  <si>
    <t>Avaliar as causas da baixa nota no item prazo de entrega e implementar as ações necessárias</t>
  </si>
  <si>
    <t>Manter o nível de qualidade dos atendimentos aos consumidores.</t>
  </si>
  <si>
    <t>Manter o nível de qualidade dos fornecedores.</t>
  </si>
  <si>
    <t>Manter a eficiência de máquinas da fábrica de Alcalinas através da realização das manutenções preventivas programadas.</t>
  </si>
  <si>
    <t>Melhorar a eficiência de máquina da fábrica Zinco-Manganês com a redução das pequenas paradas das máquinas e melhorar condições do tubo de PVC.</t>
  </si>
  <si>
    <t>CONTRIBUIR COM OS CLIENTES AO REDOR DO MUNDO FORNECENDO BATERIAS SEGURAS E DE ALTA QUALIDADE "RECOMPESADOS COM O SORRISO DO CLIENTE"</t>
  </si>
  <si>
    <t xml:space="preserve">Evitar problemas com segurança do produto no mercado </t>
  </si>
  <si>
    <t>Reduzir Despesa de Mercado (R$ x 1000)</t>
  </si>
  <si>
    <t>Aumentar a Satisfação do Cliente Revendedor de Pilhas</t>
  </si>
  <si>
    <t>Reduzir o número de Reclamações de Mercado Procedentes 
(Qt. Reclamações)</t>
  </si>
  <si>
    <t>Melhorar a Qualidade do Atendimento ao Consumidor</t>
  </si>
  <si>
    <t>Satisfação (pts)</t>
  </si>
  <si>
    <t>Tempo Médio de Análise e Resposta (dias)</t>
  </si>
  <si>
    <t>Aumentar a Qualidade no fornecimento
(Avaliação QECDS)</t>
  </si>
  <si>
    <t>Reduzir Custo de Falhas (%)</t>
  </si>
  <si>
    <t>Aumentar Eficiência de Máquina (%)</t>
  </si>
  <si>
    <t>Reduzir problemas de Inspeção de saída</t>
  </si>
  <si>
    <t>Treinamento</t>
  </si>
  <si>
    <t>Manter a Performance do Produtos
PI</t>
  </si>
  <si>
    <t>Quando? 
(When)</t>
  </si>
  <si>
    <t>Evitar Não conformidade no Sistema Ambiental (RoHS) e Requisitos Legais (Leis e Normas)</t>
  </si>
  <si>
    <t>Manter o controle de análises de substâncias proibidas e o controle e atendimento de requisitos legais aplicaveis atualizados.</t>
  </si>
  <si>
    <t>Reduzir valor de falhas (kR$)</t>
  </si>
  <si>
    <t>Evitar reclamação de cliente com alto custo
(ex: recall)</t>
  </si>
  <si>
    <t>Monitorar continuamente os processos e a taxa defeituosa para evitar vazamento de defeitos ao mercado</t>
  </si>
  <si>
    <t>FY 2019</t>
  </si>
  <si>
    <t>- Não houve ocorrência de reclamações de clientes com alto custo no último ano fiscal, que demonstra nosso efetivo controle na qualidade dos produtos e serviços</t>
  </si>
  <si>
    <t>A performance dos produtos está conforme o plano estabelecido</t>
  </si>
  <si>
    <t>Atinigido o plano  estabelecido com 100 % dos forncedores classificados como Rank "A"</t>
  </si>
  <si>
    <t>Redução de reclamações procedentes</t>
  </si>
  <si>
    <t>Melhorar a qualidade no atendimento</t>
  </si>
  <si>
    <t>Melhorar a eficiência das linhas de montagem UM-1 e UM-3</t>
  </si>
  <si>
    <t>Manter o controle de qualidade dos processo de fabricação e continuar o monitoramento dos resulados de inspeções de recebimento de produtos importados</t>
  </si>
  <si>
    <t>Valor de Vendas (kR$)
(Fábrica)</t>
  </si>
  <si>
    <t>FY 2020</t>
  </si>
  <si>
    <t>Apesar do resultado alcançado decidimos manter a meta para 2020</t>
  </si>
  <si>
    <t>Manter o monitoramento da performance de nossos produtos e realizar testes comparativos com a concorrência pelo menos 1 vez ao ano.
Enviar pilhas para testes comparativos no Japão quando solicitados pela matriz.
Acompanhamento mensal da performance das pilhas.
Melhorar o sistema de segurança contra quedas de energia e perda de dados de testes.</t>
  </si>
  <si>
    <t>Implementar e reciclar o conhecimento dos procedimentos de mudança, aprovação e liberação de produtos. Instalar câmera para evitar problemas de mistura de cartelas mantendo a mesma meta de FY2019</t>
  </si>
  <si>
    <t>Atingimos o plano com as ações implementadas nas áreas de embalagem</t>
  </si>
  <si>
    <t>FY 2021</t>
  </si>
  <si>
    <t>Política global da EDBD para o Ano Fiscal de 2021</t>
  </si>
  <si>
    <t>Manganês / Aumentar Eficiência de Máquina (%)</t>
  </si>
  <si>
    <t>Não atingido o plano estabelecido devido a problemas de afastamento de pessoas por causa da pandemia</t>
  </si>
  <si>
    <t>Não atingimos o plano estabelecido, devido a problemas de afastamento de pessoas em função da pandemia</t>
  </si>
  <si>
    <t>Realização de reuniões mensais de PSI para ajustes necessários, analisar riscos de paralização de atividades devido a situação da pandemia</t>
  </si>
  <si>
    <t>Devido a variação cambial e aumento nos custos de logistica reversa decidimos aumentar a meta.</t>
  </si>
  <si>
    <t>Continuar monitoramento do fornecedor de PY Gasket e monitoramento das reclamações</t>
  </si>
  <si>
    <t>Através de solicitação de melhorias para os fornecedores (6LR22 e LR03) e monitoramento das condições de índice de falhas e reclamações. Implementado novas condições de amostragem para inspeção de recebimento.</t>
  </si>
  <si>
    <t>Melhorar as respostas ao cliente para tornar mais fácil o entendimento.</t>
  </si>
  <si>
    <t>Avaliar cada processo detectando a real causa da baixa eficiência para tomada das ações</t>
  </si>
  <si>
    <t>FY 2022</t>
  </si>
  <si>
    <t>Japão solicitou reduzir a taxa de falhas em 10% em relação ao forecast de resultados enviados em FEV/22 do ano anterior (0,080% -&gt; 0,071%).</t>
  </si>
  <si>
    <t>Japão solicitou reduzir a taxa de falhas em 10% em relação ao resultado do ano anterior, mas devido ao aumento de produção e custos dos materiais</t>
  </si>
  <si>
    <t>Superamos o plano estabelecido para o ano fiscal de 2021 devido devido a mudanças no Mix de vendas, correção dos valores das vendas com base na variação cambial e melhor controle de falhas nos processo..</t>
  </si>
  <si>
    <t xml:space="preserve">-  Atinigimos o plano estabelecido e ocorreram 2 reclamações com problemas de </t>
  </si>
  <si>
    <t xml:space="preserve">- Atingimos o plano, porém ocorreu apenas 1 reclamações sendo </t>
  </si>
  <si>
    <t xml:space="preserve">- Não atinigimos o plano estabelecido, superando o índice em 3 reclamações procedentes, os principais problemas foram: </t>
  </si>
  <si>
    <t>Não Atingimos o plano estabelecido aumentando o tempo de atendimento devido a problemas de afastamento de funcionários devido as férias</t>
  </si>
  <si>
    <t>Resultados e Reflexões FY 2021</t>
  </si>
  <si>
    <t>Resultados e Reflexões (FY2021)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</si>
</sst>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&quot;▲&quot;\ 0%"/>
    <numFmt numFmtId="166" formatCode="[Blue]&quot;▲&quot;\ 0%;[Red]&quot;+&quot;\ 0%;\ &quot;-&quot;"/>
    <numFmt numFmtId="167" formatCode="0.000"/>
    <numFmt numFmtId="168" formatCode="0.0"/>
    <numFmt numFmtId="169" formatCode="dd/mm/yy;@"/>
    <numFmt numFmtId="170" formatCode="0.0%_)"/>
    <numFmt numFmtId="171" formatCode="0%_)"/>
    <numFmt numFmtId="172" formatCode="#,##0.0;\-#,##0.0"/>
    <numFmt numFmtId="173" formatCode="##,##0.000,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6"/>
      <name val="Verdana"/>
      <family val="2"/>
    </font>
    <font>
      <sz val="12"/>
      <name val="Arial"/>
      <family val="2"/>
    </font>
    <font>
      <sz val="18"/>
      <name val="Arial"/>
      <family val="2"/>
    </font>
    <font>
      <b/>
      <sz val="10"/>
      <color indexed="12"/>
      <name val="Verdana"/>
      <family val="2"/>
    </font>
    <font>
      <b/>
      <sz val="12"/>
      <color indexed="12"/>
      <name val="Verdana"/>
      <family val="2"/>
    </font>
    <font>
      <b/>
      <sz val="12"/>
      <name val="Verdana"/>
      <family val="2"/>
    </font>
    <font>
      <sz val="9"/>
      <name val="Arial"/>
      <family val="2"/>
    </font>
    <font>
      <sz val="9"/>
      <name val="Arial"/>
      <family val="2"/>
    </font>
    <font>
      <sz val="18"/>
      <name val="Wingdings"/>
      <charset val="2"/>
    </font>
    <font>
      <sz val="14"/>
      <name val="Wingdings"/>
      <charset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 Narrow"/>
      <family val="2"/>
    </font>
    <font>
      <sz val="7"/>
      <name val="Arial"/>
      <family val="2"/>
    </font>
    <font>
      <sz val="18"/>
      <name val="Verdana"/>
      <family val="2"/>
    </font>
    <font>
      <b/>
      <sz val="8"/>
      <name val="Arial"/>
      <family val="2"/>
    </font>
    <font>
      <sz val="20"/>
      <name val="Arial"/>
      <family val="2"/>
    </font>
    <font>
      <sz val="6"/>
      <name val="Arial"/>
      <family val="2"/>
    </font>
    <font>
      <b/>
      <sz val="11"/>
      <name val="Verdana"/>
      <family val="2"/>
    </font>
    <font>
      <b/>
      <sz val="10"/>
      <name val="Verdana"/>
      <family val="2"/>
    </font>
    <font>
      <sz val="10"/>
      <name val="Wingdings"/>
      <charset val="2"/>
    </font>
    <font>
      <b/>
      <sz val="9"/>
      <color indexed="12"/>
      <name val="Arial"/>
      <family val="2"/>
    </font>
    <font>
      <b/>
      <sz val="9"/>
      <color indexed="12"/>
      <name val="Verdana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9"/>
      <color rgb="FF0000FF"/>
      <name val="Verdana"/>
      <family val="2"/>
    </font>
    <font>
      <sz val="9"/>
      <color rgb="FF000000"/>
      <name val="Arial"/>
      <family val="2"/>
    </font>
    <font>
      <sz val="11"/>
      <name val="Arial"/>
      <family val="2"/>
    </font>
    <font>
      <b/>
      <sz val="14"/>
      <color rgb="FF0041C0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2" fillId="0" borderId="0" applyFont="0" applyFill="0" applyBorder="0" applyAlignment="0" applyProtection="0"/>
  </cellStyleXfs>
  <cellXfs count="47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" fillId="0" borderId="20" xfId="0" quotePrefix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12" fillId="0" borderId="21" xfId="0" applyFont="1" applyBorder="1" applyAlignment="1">
      <alignment horizont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0" fontId="1" fillId="0" borderId="24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14" fontId="11" fillId="0" borderId="8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20" fillId="0" borderId="4" xfId="0" applyFont="1" applyBorder="1" applyAlignment="1">
      <alignment horizontal="left" vertical="top"/>
    </xf>
    <xf numFmtId="166" fontId="1" fillId="0" borderId="22" xfId="0" applyNumberFormat="1" applyFont="1" applyBorder="1" applyAlignment="1">
      <alignment horizontal="center" vertical="center"/>
    </xf>
    <xf numFmtId="166" fontId="1" fillId="0" borderId="23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169" fontId="11" fillId="0" borderId="0" xfId="0" applyNumberFormat="1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vertical="top"/>
    </xf>
    <xf numFmtId="0" fontId="11" fillId="0" borderId="2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top"/>
    </xf>
    <xf numFmtId="0" fontId="24" fillId="0" borderId="0" xfId="0" applyFont="1" applyAlignment="1">
      <alignment vertical="center"/>
    </xf>
    <xf numFmtId="9" fontId="6" fillId="0" borderId="0" xfId="1" applyFont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2" fillId="0" borderId="31" xfId="0" applyFont="1" applyBorder="1" applyAlignment="1">
      <alignment horizont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6" fillId="0" borderId="0" xfId="0" applyFont="1" applyAlignment="1">
      <alignment vertical="top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0" fontId="20" fillId="0" borderId="0" xfId="0" applyFont="1" applyAlignment="1">
      <alignment vertical="top"/>
    </xf>
    <xf numFmtId="0" fontId="20" fillId="0" borderId="21" xfId="0" applyFont="1" applyBorder="1" applyAlignment="1">
      <alignment horizontal="center" vertical="top"/>
    </xf>
    <xf numFmtId="14" fontId="11" fillId="0" borderId="25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30" fillId="2" borderId="43" xfId="0" applyFont="1" applyFill="1" applyBorder="1" applyAlignment="1">
      <alignment vertical="center"/>
    </xf>
    <xf numFmtId="0" fontId="1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17" fontId="0" fillId="0" borderId="32" xfId="0" applyNumberForma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2" fillId="0" borderId="26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9" fontId="6" fillId="0" borderId="0" xfId="2" applyFont="1" applyAlignment="1">
      <alignment vertical="center"/>
    </xf>
    <xf numFmtId="0" fontId="33" fillId="0" borderId="32" xfId="0" quotePrefix="1" applyFont="1" applyBorder="1" applyAlignment="1">
      <alignment horizontal="center"/>
    </xf>
    <xf numFmtId="1" fontId="32" fillId="0" borderId="13" xfId="0" applyNumberFormat="1" applyFont="1" applyBorder="1" applyAlignment="1">
      <alignment horizontal="center" vertical="center"/>
    </xf>
    <xf numFmtId="168" fontId="32" fillId="0" borderId="13" xfId="0" applyNumberFormat="1" applyFont="1" applyBorder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167" fontId="32" fillId="0" borderId="13" xfId="0" applyNumberFormat="1" applyFont="1" applyBorder="1" applyAlignment="1">
      <alignment horizontal="center" vertical="center"/>
    </xf>
    <xf numFmtId="1" fontId="32" fillId="0" borderId="14" xfId="0" applyNumberFormat="1" applyFont="1" applyBorder="1" applyAlignment="1">
      <alignment horizontal="center" vertical="center"/>
    </xf>
    <xf numFmtId="1" fontId="32" fillId="0" borderId="12" xfId="0" applyNumberFormat="1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top"/>
    </xf>
    <xf numFmtId="0" fontId="2" fillId="0" borderId="80" xfId="0" applyFont="1" applyBorder="1" applyAlignment="1">
      <alignment horizontal="center" vertical="top"/>
    </xf>
    <xf numFmtId="0" fontId="2" fillId="0" borderId="79" xfId="0" applyFont="1" applyBorder="1" applyAlignment="1">
      <alignment horizontal="center" vertical="top"/>
    </xf>
    <xf numFmtId="0" fontId="22" fillId="0" borderId="36" xfId="0" applyFont="1" applyBorder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34" fillId="0" borderId="81" xfId="0" applyFont="1" applyBorder="1" applyAlignment="1">
      <alignment horizontal="left" vertical="center" readingOrder="1"/>
    </xf>
    <xf numFmtId="0" fontId="0" fillId="0" borderId="0" xfId="0" applyAlignment="1">
      <alignment vertical="top"/>
    </xf>
    <xf numFmtId="17" fontId="0" fillId="0" borderId="88" xfId="0" applyNumberFormat="1" applyBorder="1" applyAlignment="1">
      <alignment horizontal="center" vertical="center"/>
    </xf>
    <xf numFmtId="0" fontId="15" fillId="0" borderId="88" xfId="0" applyFont="1" applyBorder="1" applyAlignment="1">
      <alignment horizontal="center" vertical="center"/>
    </xf>
    <xf numFmtId="0" fontId="15" fillId="0" borderId="90" xfId="0" applyFont="1" applyBorder="1" applyAlignment="1">
      <alignment horizontal="center" vertical="center"/>
    </xf>
    <xf numFmtId="17" fontId="15" fillId="0" borderId="32" xfId="0" applyNumberFormat="1" applyFont="1" applyBorder="1" applyAlignment="1">
      <alignment horizontal="center" vertical="center"/>
    </xf>
    <xf numFmtId="0" fontId="29" fillId="0" borderId="99" xfId="0" quotePrefix="1" applyFont="1" applyBorder="1"/>
    <xf numFmtId="0" fontId="29" fillId="0" borderId="5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top"/>
    </xf>
    <xf numFmtId="14" fontId="11" fillId="0" borderId="8" xfId="0" applyNumberFormat="1" applyFont="1" applyBorder="1" applyAlignment="1">
      <alignment horizontal="center" vertical="center"/>
    </xf>
    <xf numFmtId="0" fontId="36" fillId="0" borderId="71" xfId="0" applyFont="1" applyBorder="1" applyAlignment="1">
      <alignment horizontal="left" vertical="center"/>
    </xf>
    <xf numFmtId="0" fontId="36" fillId="0" borderId="56" xfId="0" applyFont="1" applyBorder="1" applyAlignment="1">
      <alignment horizontal="left" vertical="center"/>
    </xf>
    <xf numFmtId="0" fontId="36" fillId="0" borderId="84" xfId="0" applyFont="1" applyBorder="1" applyAlignment="1">
      <alignment horizontal="left" vertical="center"/>
    </xf>
    <xf numFmtId="0" fontId="1" fillId="0" borderId="76" xfId="0" applyFont="1" applyBorder="1" applyAlignment="1">
      <alignment horizontal="center" vertical="center"/>
    </xf>
    <xf numFmtId="0" fontId="32" fillId="0" borderId="72" xfId="0" applyFont="1" applyBorder="1" applyAlignment="1">
      <alignment vertical="center"/>
    </xf>
    <xf numFmtId="0" fontId="32" fillId="0" borderId="33" xfId="0" applyFont="1" applyBorder="1" applyAlignment="1">
      <alignment vertical="center"/>
    </xf>
    <xf numFmtId="2" fontId="32" fillId="0" borderId="24" xfId="0" applyNumberFormat="1" applyFont="1" applyBorder="1" applyAlignment="1">
      <alignment horizontal="center" vertical="center"/>
    </xf>
    <xf numFmtId="2" fontId="32" fillId="0" borderId="20" xfId="2" applyNumberFormat="1" applyBorder="1" applyAlignment="1">
      <alignment horizontal="center" vertical="center"/>
    </xf>
    <xf numFmtId="1" fontId="32" fillId="0" borderId="20" xfId="0" applyNumberFormat="1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0" fillId="0" borderId="37" xfId="0" applyBorder="1" applyAlignment="1">
      <alignment horizontal="centerContinuous" vertical="center" wrapText="1"/>
    </xf>
    <xf numFmtId="0" fontId="0" fillId="0" borderId="54" xfId="0" applyBorder="1" applyAlignment="1">
      <alignment horizontal="centerContinuous" vertical="center" wrapText="1"/>
    </xf>
    <xf numFmtId="0" fontId="0" fillId="0" borderId="20" xfId="0" applyBorder="1" applyAlignment="1">
      <alignment horizontal="centerContinuous" vertical="center" wrapText="1"/>
    </xf>
    <xf numFmtId="0" fontId="11" fillId="0" borderId="83" xfId="0" applyFont="1" applyBorder="1" applyAlignment="1">
      <alignment horizontal="centerContinuous" vertical="center" wrapText="1"/>
    </xf>
    <xf numFmtId="0" fontId="11" fillId="0" borderId="54" xfId="0" applyFont="1" applyBorder="1" applyAlignment="1">
      <alignment horizontal="centerContinuous" vertical="center" wrapText="1"/>
    </xf>
    <xf numFmtId="0" fontId="11" fillId="0" borderId="24" xfId="0" applyFont="1" applyBorder="1" applyAlignment="1">
      <alignment horizontal="centerContinuous" vertical="center" wrapText="1"/>
    </xf>
    <xf numFmtId="0" fontId="10" fillId="0" borderId="86" xfId="0" applyFont="1" applyBorder="1" applyAlignment="1">
      <alignment horizontal="center" vertical="center" wrapText="1"/>
    </xf>
    <xf numFmtId="0" fontId="10" fillId="0" borderId="87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36" fillId="0" borderId="71" xfId="0" applyFont="1" applyBorder="1" applyAlignment="1">
      <alignment vertical="center"/>
    </xf>
    <xf numFmtId="0" fontId="36" fillId="0" borderId="56" xfId="0" applyFont="1" applyBorder="1" applyAlignment="1">
      <alignment vertical="center"/>
    </xf>
    <xf numFmtId="0" fontId="36" fillId="0" borderId="84" xfId="0" applyFont="1" applyBorder="1" applyAlignment="1">
      <alignment vertical="center"/>
    </xf>
    <xf numFmtId="0" fontId="1" fillId="0" borderId="107" xfId="0" applyFont="1" applyBorder="1" applyAlignment="1">
      <alignment horizontal="center" vertical="center"/>
    </xf>
    <xf numFmtId="0" fontId="13" fillId="0" borderId="108" xfId="0" applyFont="1" applyBorder="1" applyAlignment="1">
      <alignment horizontal="center" vertical="center"/>
    </xf>
    <xf numFmtId="0" fontId="36" fillId="0" borderId="113" xfId="0" applyFont="1" applyBorder="1" applyAlignment="1">
      <alignment vertical="center"/>
    </xf>
    <xf numFmtId="0" fontId="36" fillId="0" borderId="65" xfId="0" applyFont="1" applyBorder="1" applyAlignment="1">
      <alignment vertical="center"/>
    </xf>
    <xf numFmtId="0" fontId="36" fillId="0" borderId="114" xfId="0" applyFont="1" applyBorder="1" applyAlignment="1">
      <alignment vertical="center"/>
    </xf>
    <xf numFmtId="0" fontId="36" fillId="0" borderId="108" xfId="0" applyFont="1" applyBorder="1" applyAlignment="1">
      <alignment horizontal="centerContinuous" vertical="center"/>
    </xf>
    <xf numFmtId="0" fontId="36" fillId="0" borderId="95" xfId="0" applyFont="1" applyBorder="1" applyAlignment="1">
      <alignment horizontal="centerContinuous" vertical="center"/>
    </xf>
    <xf numFmtId="0" fontId="36" fillId="0" borderId="109" xfId="0" applyFont="1" applyBorder="1" applyAlignment="1">
      <alignment horizontal="centerContinuous" vertical="center"/>
    </xf>
    <xf numFmtId="167" fontId="36" fillId="0" borderId="109" xfId="0" applyNumberFormat="1" applyFont="1" applyBorder="1" applyAlignment="1">
      <alignment horizontal="center" vertical="center"/>
    </xf>
    <xf numFmtId="0" fontId="36" fillId="0" borderId="57" xfId="0" applyFont="1" applyBorder="1" applyAlignment="1">
      <alignment horizontal="centerContinuous" vertical="center" wrapText="1"/>
    </xf>
    <xf numFmtId="0" fontId="36" fillId="0" borderId="58" xfId="0" applyFont="1" applyBorder="1" applyAlignment="1">
      <alignment horizontal="centerContinuous" vertical="center" wrapText="1"/>
    </xf>
    <xf numFmtId="0" fontId="36" fillId="0" borderId="49" xfId="0" applyFont="1" applyBorder="1" applyAlignment="1">
      <alignment horizontal="centerContinuous" vertical="center" wrapText="1"/>
    </xf>
    <xf numFmtId="167" fontId="36" fillId="0" borderId="23" xfId="0" applyNumberFormat="1" applyFont="1" applyBorder="1" applyAlignment="1">
      <alignment horizontal="center" vertical="center"/>
    </xf>
    <xf numFmtId="1" fontId="36" fillId="0" borderId="49" xfId="0" applyNumberFormat="1" applyFont="1" applyBorder="1" applyAlignment="1">
      <alignment horizontal="center" vertical="center"/>
    </xf>
    <xf numFmtId="37" fontId="36" fillId="0" borderId="13" xfId="3" applyNumberFormat="1" applyFont="1" applyBorder="1" applyAlignment="1">
      <alignment horizontal="center" vertical="center"/>
    </xf>
    <xf numFmtId="37" fontId="36" fillId="0" borderId="49" xfId="0" applyNumberFormat="1" applyFont="1" applyBorder="1" applyAlignment="1">
      <alignment horizontal="center" vertical="center"/>
    </xf>
    <xf numFmtId="1" fontId="36" fillId="0" borderId="23" xfId="0" applyNumberFormat="1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2" fontId="36" fillId="0" borderId="23" xfId="0" applyNumberFormat="1" applyFont="1" applyBorder="1" applyAlignment="1">
      <alignment horizontal="center" vertical="center"/>
    </xf>
    <xf numFmtId="39" fontId="36" fillId="0" borderId="13" xfId="3" applyNumberFormat="1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 wrapText="1"/>
    </xf>
    <xf numFmtId="168" fontId="36" fillId="0" borderId="23" xfId="0" applyNumberFormat="1" applyFont="1" applyBorder="1" applyAlignment="1">
      <alignment horizontal="center" vertical="center"/>
    </xf>
    <xf numFmtId="172" fontId="36" fillId="0" borderId="13" xfId="3" applyNumberFormat="1" applyFont="1" applyBorder="1" applyAlignment="1">
      <alignment horizontal="center" vertical="center"/>
    </xf>
    <xf numFmtId="1" fontId="36" fillId="0" borderId="13" xfId="0" applyNumberFormat="1" applyFont="1" applyBorder="1" applyAlignment="1">
      <alignment horizontal="center" vertical="center"/>
    </xf>
    <xf numFmtId="37" fontId="36" fillId="0" borderId="23" xfId="3" applyNumberFormat="1" applyFont="1" applyBorder="1" applyAlignment="1">
      <alignment horizontal="center" vertical="center"/>
    </xf>
    <xf numFmtId="0" fontId="36" fillId="0" borderId="112" xfId="0" applyFont="1" applyBorder="1" applyAlignment="1">
      <alignment horizontal="centerContinuous" vertical="center" wrapText="1"/>
    </xf>
    <xf numFmtId="0" fontId="36" fillId="0" borderId="46" xfId="0" applyFont="1" applyBorder="1" applyAlignment="1">
      <alignment horizontal="centerContinuous" vertical="center" wrapText="1"/>
    </xf>
    <xf numFmtId="0" fontId="36" fillId="0" borderId="79" xfId="0" applyFont="1" applyBorder="1" applyAlignment="1">
      <alignment horizontal="centerContinuous" vertical="center" wrapText="1"/>
    </xf>
    <xf numFmtId="0" fontId="36" fillId="0" borderId="66" xfId="0" applyFont="1" applyBorder="1" applyAlignment="1">
      <alignment horizontal="center" vertical="center"/>
    </xf>
    <xf numFmtId="37" fontId="36" fillId="0" borderId="66" xfId="3" applyNumberFormat="1" applyFont="1" applyBorder="1" applyAlignment="1">
      <alignment horizontal="center" vertical="center"/>
    </xf>
    <xf numFmtId="9" fontId="38" fillId="0" borderId="111" xfId="1" applyFont="1" applyBorder="1" applyAlignment="1">
      <alignment horizontal="center" vertical="center"/>
    </xf>
    <xf numFmtId="9" fontId="38" fillId="0" borderId="12" xfId="1" applyFont="1" applyBorder="1" applyAlignment="1">
      <alignment horizontal="center" vertical="center"/>
    </xf>
    <xf numFmtId="171" fontId="39" fillId="0" borderId="12" xfId="1" applyNumberFormat="1" applyFont="1" applyBorder="1" applyAlignment="1">
      <alignment horizontal="center" vertical="center"/>
    </xf>
    <xf numFmtId="170" fontId="39" fillId="0" borderId="12" xfId="1" applyNumberFormat="1" applyFont="1" applyBorder="1" applyAlignment="1">
      <alignment horizontal="center" vertical="center"/>
    </xf>
    <xf numFmtId="9" fontId="38" fillId="0" borderId="73" xfId="1" applyFont="1" applyBorder="1" applyAlignment="1">
      <alignment horizontal="center" vertical="center"/>
    </xf>
    <xf numFmtId="37" fontId="36" fillId="0" borderId="23" xfId="0" applyNumberFormat="1" applyFont="1" applyBorder="1" applyAlignment="1">
      <alignment horizontal="center" vertical="center"/>
    </xf>
    <xf numFmtId="167" fontId="32" fillId="0" borderId="10" xfId="0" applyNumberFormat="1" applyFont="1" applyBorder="1" applyAlignment="1">
      <alignment horizontal="center" vertical="center"/>
    </xf>
    <xf numFmtId="168" fontId="32" fillId="0" borderId="12" xfId="0" applyNumberFormat="1" applyFont="1" applyBorder="1" applyAlignment="1">
      <alignment horizontal="center" vertical="center"/>
    </xf>
    <xf numFmtId="167" fontId="32" fillId="0" borderId="14" xfId="0" applyNumberFormat="1" applyFont="1" applyBorder="1" applyAlignment="1">
      <alignment horizontal="left" vertical="center"/>
    </xf>
    <xf numFmtId="167" fontId="32" fillId="0" borderId="14" xfId="0" applyNumberFormat="1" applyFont="1" applyBorder="1" applyAlignment="1">
      <alignment horizontal="left" vertical="center" wrapText="1"/>
    </xf>
    <xf numFmtId="3" fontId="32" fillId="0" borderId="13" xfId="0" applyNumberFormat="1" applyFont="1" applyBorder="1" applyAlignment="1">
      <alignment horizontal="center" vertical="center"/>
    </xf>
    <xf numFmtId="3" fontId="32" fillId="0" borderId="12" xfId="0" applyNumberFormat="1" applyFont="1" applyBorder="1" applyAlignment="1">
      <alignment horizontal="center" vertical="center"/>
    </xf>
    <xf numFmtId="3" fontId="32" fillId="0" borderId="14" xfId="0" applyNumberFormat="1" applyFont="1" applyBorder="1" applyAlignment="1">
      <alignment horizontal="center" vertical="center"/>
    </xf>
    <xf numFmtId="168" fontId="36" fillId="0" borderId="23" xfId="3" applyNumberFormat="1" applyFont="1" applyBorder="1" applyAlignment="1">
      <alignment horizontal="center" vertical="center"/>
    </xf>
    <xf numFmtId="0" fontId="6" fillId="0" borderId="0" xfId="2" applyNumberFormat="1" applyFont="1" applyAlignment="1">
      <alignment vertical="center"/>
    </xf>
    <xf numFmtId="17" fontId="1" fillId="0" borderId="89" xfId="0" applyNumberFormat="1" applyFont="1" applyBorder="1" applyAlignment="1">
      <alignment horizontal="center" vertical="center"/>
    </xf>
    <xf numFmtId="167" fontId="36" fillId="0" borderId="110" xfId="1" applyNumberFormat="1" applyFont="1" applyBorder="1" applyAlignment="1">
      <alignment horizontal="center" vertical="center"/>
    </xf>
    <xf numFmtId="167" fontId="36" fillId="0" borderId="109" xfId="1" applyNumberFormat="1" applyFont="1" applyBorder="1" applyAlignment="1">
      <alignment horizontal="center" vertical="center"/>
    </xf>
    <xf numFmtId="167" fontId="32" fillId="0" borderId="9" xfId="1" applyNumberFormat="1" applyFont="1" applyBorder="1" applyAlignment="1">
      <alignment horizontal="center" vertical="center"/>
    </xf>
    <xf numFmtId="167" fontId="32" fillId="0" borderId="11" xfId="1" applyNumberFormat="1" applyFont="1" applyBorder="1" applyAlignment="1">
      <alignment horizontal="center" vertical="center"/>
    </xf>
    <xf numFmtId="167" fontId="32" fillId="0" borderId="10" xfId="1" applyNumberFormat="1" applyFont="1" applyBorder="1" applyAlignment="1">
      <alignment horizontal="center" vertical="center"/>
    </xf>
    <xf numFmtId="167" fontId="32" fillId="0" borderId="71" xfId="0" applyNumberFormat="1" applyFont="1" applyBorder="1" applyAlignment="1">
      <alignment horizontal="center" vertical="center"/>
    </xf>
    <xf numFmtId="173" fontId="32" fillId="0" borderId="14" xfId="0" applyNumberFormat="1" applyFont="1" applyBorder="1" applyAlignment="1">
      <alignment horizontal="center" vertical="center"/>
    </xf>
    <xf numFmtId="173" fontId="1" fillId="0" borderId="71" xfId="0" applyNumberFormat="1" applyFont="1" applyBorder="1" applyAlignment="1">
      <alignment horizontal="center" vertical="center"/>
    </xf>
    <xf numFmtId="173" fontId="32" fillId="0" borderId="12" xfId="0" applyNumberFormat="1" applyFont="1" applyBorder="1" applyAlignment="1">
      <alignment horizontal="center" vertical="center"/>
    </xf>
    <xf numFmtId="173" fontId="32" fillId="0" borderId="13" xfId="0" applyNumberFormat="1" applyFont="1" applyBorder="1" applyAlignment="1">
      <alignment horizontal="center" vertical="center"/>
    </xf>
    <xf numFmtId="173" fontId="36" fillId="0" borderId="23" xfId="0" applyNumberFormat="1" applyFont="1" applyBorder="1" applyAlignment="1">
      <alignment horizontal="center" vertical="center"/>
    </xf>
    <xf numFmtId="173" fontId="36" fillId="0" borderId="13" xfId="3" applyNumberFormat="1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53" xfId="0" applyFont="1" applyBorder="1" applyAlignment="1">
      <alignment vertical="center" wrapText="1"/>
    </xf>
    <xf numFmtId="0" fontId="11" fillId="0" borderId="56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0" borderId="5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9" fillId="0" borderId="59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0" fontId="35" fillId="0" borderId="82" xfId="0" quotePrefix="1" applyFont="1" applyBorder="1" applyAlignment="1">
      <alignment horizontal="left" vertical="center" wrapText="1"/>
    </xf>
    <xf numFmtId="0" fontId="35" fillId="0" borderId="56" xfId="0" quotePrefix="1" applyFont="1" applyBorder="1" applyAlignment="1">
      <alignment horizontal="left" vertical="center" wrapText="1"/>
    </xf>
    <xf numFmtId="0" fontId="35" fillId="0" borderId="23" xfId="0" quotePrefix="1" applyFont="1" applyBorder="1" applyAlignment="1">
      <alignment horizontal="left" vertical="center" wrapText="1"/>
    </xf>
    <xf numFmtId="0" fontId="11" fillId="0" borderId="82" xfId="0" quotePrefix="1" applyFont="1" applyBorder="1" applyAlignment="1">
      <alignment horizontal="left" vertical="center" wrapText="1"/>
    </xf>
    <xf numFmtId="0" fontId="11" fillId="0" borderId="56" xfId="0" quotePrefix="1" applyFont="1" applyBorder="1" applyAlignment="1">
      <alignment horizontal="left" vertical="center" wrapText="1"/>
    </xf>
    <xf numFmtId="0" fontId="11" fillId="0" borderId="23" xfId="0" quotePrefix="1" applyFont="1" applyBorder="1" applyAlignment="1">
      <alignment horizontal="left" vertical="center" wrapText="1"/>
    </xf>
    <xf numFmtId="0" fontId="11" fillId="0" borderId="105" xfId="0" quotePrefix="1" applyFont="1" applyBorder="1" applyAlignment="1">
      <alignment horizontal="left" vertical="center" wrapText="1"/>
    </xf>
    <xf numFmtId="0" fontId="11" fillId="0" borderId="58" xfId="0" quotePrefix="1" applyFont="1" applyBorder="1" applyAlignment="1">
      <alignment horizontal="left" vertical="center" wrapText="1"/>
    </xf>
    <xf numFmtId="0" fontId="11" fillId="0" borderId="49" xfId="0" quotePrefix="1" applyFont="1" applyBorder="1" applyAlignment="1">
      <alignment horizontal="left" vertical="center" wrapText="1"/>
    </xf>
    <xf numFmtId="167" fontId="11" fillId="0" borderId="82" xfId="0" quotePrefix="1" applyNumberFormat="1" applyFont="1" applyBorder="1" applyAlignment="1">
      <alignment horizontal="left" vertical="center" wrapText="1"/>
    </xf>
    <xf numFmtId="167" fontId="11" fillId="0" borderId="56" xfId="0" quotePrefix="1" applyNumberFormat="1" applyFont="1" applyBorder="1" applyAlignment="1">
      <alignment horizontal="left" vertical="center" wrapText="1"/>
    </xf>
    <xf numFmtId="167" fontId="11" fillId="0" borderId="23" xfId="0" quotePrefix="1" applyNumberFormat="1" applyFont="1" applyBorder="1" applyAlignment="1">
      <alignment horizontal="left" vertical="center" wrapText="1"/>
    </xf>
    <xf numFmtId="0" fontId="32" fillId="0" borderId="71" xfId="0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35" fillId="0" borderId="82" xfId="0" applyFont="1" applyBorder="1" applyAlignment="1">
      <alignment horizontal="left" vertical="center" readingOrder="1"/>
    </xf>
    <xf numFmtId="0" fontId="35" fillId="0" borderId="56" xfId="0" applyFont="1" applyBorder="1" applyAlignment="1">
      <alignment horizontal="left" vertical="center" readingOrder="1"/>
    </xf>
    <xf numFmtId="0" fontId="35" fillId="0" borderId="23" xfId="0" applyFont="1" applyBorder="1" applyAlignment="1">
      <alignment horizontal="left" vertical="center" readingOrder="1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1" xfId="0" quotePrefix="1" applyFont="1" applyBorder="1" applyAlignment="1">
      <alignment horizontal="center" vertical="center"/>
    </xf>
    <xf numFmtId="0" fontId="5" fillId="0" borderId="42" xfId="0" quotePrefix="1" applyFont="1" applyBorder="1" applyAlignment="1">
      <alignment horizontal="center" vertical="center"/>
    </xf>
    <xf numFmtId="0" fontId="5" fillId="0" borderId="43" xfId="0" quotePrefix="1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44" xfId="0" quotePrefix="1" applyFont="1" applyBorder="1" applyAlignment="1">
      <alignment horizontal="center" vertical="center"/>
    </xf>
    <xf numFmtId="0" fontId="5" fillId="0" borderId="45" xfId="0" quotePrefix="1" applyFont="1" applyBorder="1" applyAlignment="1">
      <alignment horizontal="center" vertical="center"/>
    </xf>
    <xf numFmtId="0" fontId="5" fillId="0" borderId="46" xfId="0" quotePrefix="1" applyFont="1" applyBorder="1" applyAlignment="1">
      <alignment horizontal="center" vertical="center"/>
    </xf>
    <xf numFmtId="0" fontId="5" fillId="0" borderId="47" xfId="0" quotePrefix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8" fillId="0" borderId="50" xfId="0" quotePrefix="1" applyFont="1" applyBorder="1" applyAlignment="1">
      <alignment horizontal="center"/>
    </xf>
    <xf numFmtId="0" fontId="8" fillId="0" borderId="39" xfId="0" quotePrefix="1" applyFont="1" applyBorder="1" applyAlignment="1">
      <alignment horizontal="center"/>
    </xf>
    <xf numFmtId="0" fontId="8" fillId="0" borderId="51" xfId="0" quotePrefix="1" applyFont="1" applyBorder="1" applyAlignment="1">
      <alignment horizontal="center"/>
    </xf>
    <xf numFmtId="0" fontId="29" fillId="0" borderId="52" xfId="0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/>
    </xf>
    <xf numFmtId="0" fontId="32" fillId="0" borderId="70" xfId="0" applyFont="1" applyBorder="1" applyAlignment="1">
      <alignment horizontal="center" vertical="center"/>
    </xf>
    <xf numFmtId="173" fontId="11" fillId="0" borderId="82" xfId="0" quotePrefix="1" applyNumberFormat="1" applyFont="1" applyBorder="1" applyAlignment="1">
      <alignment horizontal="left" vertical="center" wrapText="1"/>
    </xf>
    <xf numFmtId="173" fontId="11" fillId="0" borderId="56" xfId="0" quotePrefix="1" applyNumberFormat="1" applyFont="1" applyBorder="1" applyAlignment="1">
      <alignment horizontal="left" vertical="center" wrapText="1"/>
    </xf>
    <xf numFmtId="173" fontId="11" fillId="0" borderId="23" xfId="0" quotePrefix="1" applyNumberFormat="1" applyFont="1" applyBorder="1" applyAlignment="1">
      <alignment horizontal="left" vertical="center" wrapText="1"/>
    </xf>
    <xf numFmtId="0" fontId="35" fillId="0" borderId="82" xfId="0" applyFont="1" applyBorder="1" applyAlignment="1">
      <alignment horizontal="left" vertical="center" wrapText="1" readingOrder="1"/>
    </xf>
    <xf numFmtId="0" fontId="35" fillId="0" borderId="56" xfId="0" applyFont="1" applyBorder="1" applyAlignment="1">
      <alignment horizontal="left" vertical="center" wrapText="1" readingOrder="1"/>
    </xf>
    <xf numFmtId="0" fontId="35" fillId="0" borderId="23" xfId="0" applyFont="1" applyBorder="1" applyAlignment="1">
      <alignment horizontal="left" vertical="center" wrapText="1" readingOrder="1"/>
    </xf>
    <xf numFmtId="0" fontId="25" fillId="0" borderId="50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11" fillId="0" borderId="82" xfId="0" quotePrefix="1" applyNumberFormat="1" applyFont="1" applyBorder="1" applyAlignment="1">
      <alignment horizontal="left" vertical="center" wrapText="1"/>
    </xf>
    <xf numFmtId="0" fontId="11" fillId="0" borderId="56" xfId="0" quotePrefix="1" applyNumberFormat="1" applyFont="1" applyBorder="1" applyAlignment="1">
      <alignment horizontal="left" vertical="center" wrapText="1"/>
    </xf>
    <xf numFmtId="0" fontId="11" fillId="0" borderId="23" xfId="0" quotePrefix="1" applyNumberFormat="1" applyFont="1" applyBorder="1" applyAlignment="1">
      <alignment horizontal="left" vertical="center" wrapText="1"/>
    </xf>
    <xf numFmtId="167" fontId="32" fillId="0" borderId="56" xfId="0" applyNumberFormat="1" applyFont="1" applyBorder="1" applyAlignment="1">
      <alignment horizontal="left" vertical="center" wrapText="1"/>
    </xf>
    <xf numFmtId="49" fontId="11" fillId="0" borderId="103" xfId="0" quotePrefix="1" applyNumberFormat="1" applyFont="1" applyBorder="1" applyAlignment="1">
      <alignment horizontal="left" vertical="center" wrapText="1"/>
    </xf>
    <xf numFmtId="49" fontId="11" fillId="0" borderId="68" xfId="0" quotePrefix="1" applyNumberFormat="1" applyFont="1" applyBorder="1" applyAlignment="1">
      <alignment horizontal="left" vertical="center" wrapText="1"/>
    </xf>
    <xf numFmtId="49" fontId="11" fillId="0" borderId="102" xfId="0" quotePrefix="1" applyNumberFormat="1" applyFont="1" applyBorder="1" applyAlignment="1">
      <alignment horizontal="left" vertical="center" wrapText="1"/>
    </xf>
    <xf numFmtId="49" fontId="11" fillId="0" borderId="104" xfId="0" quotePrefix="1" applyNumberFormat="1" applyFont="1" applyBorder="1" applyAlignment="1">
      <alignment horizontal="left" vertical="center" wrapText="1"/>
    </xf>
    <xf numFmtId="49" fontId="11" fillId="0" borderId="0" xfId="0" quotePrefix="1" applyNumberFormat="1" applyFont="1" applyAlignment="1">
      <alignment horizontal="left" vertical="center" wrapText="1"/>
    </xf>
    <xf numFmtId="49" fontId="11" fillId="0" borderId="1" xfId="0" quotePrefix="1" applyNumberFormat="1" applyFont="1" applyBorder="1" applyAlignment="1">
      <alignment horizontal="left" vertical="center" wrapText="1"/>
    </xf>
    <xf numFmtId="49" fontId="11" fillId="0" borderId="105" xfId="0" quotePrefix="1" applyNumberFormat="1" applyFont="1" applyBorder="1" applyAlignment="1">
      <alignment horizontal="left" vertical="center" wrapText="1"/>
    </xf>
    <xf numFmtId="49" fontId="11" fillId="0" borderId="58" xfId="0" quotePrefix="1" applyNumberFormat="1" applyFont="1" applyBorder="1" applyAlignment="1">
      <alignment horizontal="left" vertical="center" wrapText="1"/>
    </xf>
    <xf numFmtId="49" fontId="11" fillId="0" borderId="49" xfId="0" quotePrefix="1" applyNumberFormat="1" applyFont="1" applyBorder="1" applyAlignment="1">
      <alignment horizontal="left" vertical="center" wrapText="1"/>
    </xf>
    <xf numFmtId="0" fontId="11" fillId="0" borderId="103" xfId="0" quotePrefix="1" applyFont="1" applyBorder="1" applyAlignment="1">
      <alignment horizontal="left" vertical="center" wrapText="1"/>
    </xf>
    <xf numFmtId="0" fontId="11" fillId="0" borderId="68" xfId="0" quotePrefix="1" applyFont="1" applyBorder="1" applyAlignment="1">
      <alignment horizontal="left" vertical="center" wrapText="1"/>
    </xf>
    <xf numFmtId="0" fontId="11" fillId="0" borderId="102" xfId="0" quotePrefix="1" applyFont="1" applyBorder="1" applyAlignment="1">
      <alignment horizontal="left" vertical="center" wrapText="1"/>
    </xf>
    <xf numFmtId="0" fontId="11" fillId="0" borderId="10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 wrapText="1"/>
    </xf>
    <xf numFmtId="0" fontId="11" fillId="0" borderId="1" xfId="0" quotePrefix="1" applyFont="1" applyBorder="1" applyAlignment="1">
      <alignment horizontal="left" vertical="center" wrapText="1"/>
    </xf>
    <xf numFmtId="167" fontId="15" fillId="0" borderId="4" xfId="0" applyNumberFormat="1" applyFont="1" applyBorder="1" applyAlignment="1">
      <alignment horizontal="center" vertical="center" wrapText="1"/>
    </xf>
    <xf numFmtId="167" fontId="15" fillId="0" borderId="5" xfId="0" applyNumberFormat="1" applyFont="1" applyBorder="1" applyAlignment="1">
      <alignment horizontal="center" vertical="center" wrapText="1"/>
    </xf>
    <xf numFmtId="167" fontId="15" fillId="0" borderId="6" xfId="0" applyNumberFormat="1" applyFont="1" applyBorder="1" applyAlignment="1">
      <alignment horizontal="center" vertical="center" wrapText="1"/>
    </xf>
    <xf numFmtId="167" fontId="15" fillId="0" borderId="7" xfId="0" applyNumberFormat="1" applyFont="1" applyBorder="1" applyAlignment="1">
      <alignment horizontal="center" vertical="center" wrapText="1"/>
    </xf>
    <xf numFmtId="167" fontId="15" fillId="0" borderId="0" xfId="0" applyNumberFormat="1" applyFont="1" applyAlignment="1">
      <alignment horizontal="center" vertical="center" wrapText="1"/>
    </xf>
    <xf numFmtId="167" fontId="15" fillId="0" borderId="1" xfId="0" applyNumberFormat="1" applyFont="1" applyBorder="1" applyAlignment="1">
      <alignment horizontal="center" vertical="center" wrapText="1"/>
    </xf>
    <xf numFmtId="167" fontId="15" fillId="0" borderId="8" xfId="0" applyNumberFormat="1" applyFont="1" applyBorder="1" applyAlignment="1">
      <alignment horizontal="center" vertical="center" wrapText="1"/>
    </xf>
    <xf numFmtId="167" fontId="15" fillId="0" borderId="2" xfId="0" applyNumberFormat="1" applyFont="1" applyBorder="1" applyAlignment="1">
      <alignment horizontal="center" vertical="center" wrapText="1"/>
    </xf>
    <xf numFmtId="167" fontId="15" fillId="0" borderId="3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32" fillId="0" borderId="53" xfId="0" applyNumberFormat="1" applyFont="1" applyBorder="1" applyAlignment="1">
      <alignment horizontal="left" vertical="center"/>
    </xf>
    <xf numFmtId="167" fontId="32" fillId="0" borderId="56" xfId="0" applyNumberFormat="1" applyFont="1" applyBorder="1" applyAlignment="1">
      <alignment horizontal="left" vertical="center"/>
    </xf>
    <xf numFmtId="167" fontId="32" fillId="0" borderId="68" xfId="0" applyNumberFormat="1" applyFont="1" applyBorder="1" applyAlignment="1">
      <alignment horizontal="left" vertical="center" wrapText="1"/>
    </xf>
    <xf numFmtId="167" fontId="32" fillId="0" borderId="0" xfId="0" applyNumberFormat="1" applyFont="1" applyAlignment="1">
      <alignment horizontal="left" vertical="center" wrapText="1"/>
    </xf>
    <xf numFmtId="167" fontId="32" fillId="0" borderId="58" xfId="0" applyNumberFormat="1" applyFont="1" applyBorder="1" applyAlignment="1">
      <alignment horizontal="left" vertical="center" wrapText="1"/>
    </xf>
    <xf numFmtId="0" fontId="36" fillId="0" borderId="71" xfId="0" applyFont="1" applyBorder="1" applyAlignment="1">
      <alignment horizontal="left" vertical="center" wrapText="1"/>
    </xf>
    <xf numFmtId="0" fontId="36" fillId="0" borderId="56" xfId="0" applyFont="1" applyBorder="1" applyAlignment="1">
      <alignment horizontal="left" vertical="center" wrapText="1"/>
    </xf>
    <xf numFmtId="0" fontId="36" fillId="0" borderId="84" xfId="0" applyFont="1" applyBorder="1" applyAlignment="1">
      <alignment horizontal="left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68" xfId="0" applyFont="1" applyBorder="1" applyAlignment="1">
      <alignment horizontal="center" vertical="center" wrapText="1"/>
    </xf>
    <xf numFmtId="0" fontId="36" fillId="0" borderId="102" xfId="0" applyFont="1" applyBorder="1" applyAlignment="1">
      <alignment horizontal="center" vertical="center" wrapText="1"/>
    </xf>
    <xf numFmtId="0" fontId="36" fillId="0" borderId="69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7" fillId="0" borderId="100" xfId="0" applyFont="1" applyBorder="1" applyAlignment="1">
      <alignment horizontal="left" vertical="center"/>
    </xf>
    <xf numFmtId="0" fontId="37" fillId="0" borderId="41" xfId="0" applyFont="1" applyBorder="1" applyAlignment="1">
      <alignment horizontal="left" vertical="center"/>
    </xf>
    <xf numFmtId="0" fontId="37" fillId="0" borderId="42" xfId="0" applyFont="1" applyBorder="1" applyAlignment="1">
      <alignment horizontal="left" vertical="center"/>
    </xf>
    <xf numFmtId="0" fontId="37" fillId="0" borderId="7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7" fillId="0" borderId="44" xfId="0" applyFont="1" applyBorder="1" applyAlignment="1">
      <alignment horizontal="left" vertical="center"/>
    </xf>
    <xf numFmtId="0" fontId="37" fillId="0" borderId="78" xfId="0" applyFont="1" applyBorder="1" applyAlignment="1">
      <alignment horizontal="left" vertical="center"/>
    </xf>
    <xf numFmtId="0" fontId="37" fillId="0" borderId="46" xfId="0" applyFont="1" applyBorder="1" applyAlignment="1">
      <alignment horizontal="left" vertical="center"/>
    </xf>
    <xf numFmtId="0" fontId="37" fillId="0" borderId="47" xfId="0" applyFont="1" applyBorder="1" applyAlignment="1">
      <alignment horizontal="left" vertical="center"/>
    </xf>
    <xf numFmtId="0" fontId="29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8" fillId="2" borderId="98" xfId="0" quotePrefix="1" applyFont="1" applyFill="1" applyBorder="1" applyAlignment="1">
      <alignment horizontal="center" vertical="center" wrapText="1"/>
    </xf>
    <xf numFmtId="0" fontId="18" fillId="2" borderId="25" xfId="0" quotePrefix="1" applyFont="1" applyFill="1" applyBorder="1" applyAlignment="1">
      <alignment horizontal="center" vertical="center" wrapText="1"/>
    </xf>
    <xf numFmtId="0" fontId="18" fillId="2" borderId="35" xfId="0" quotePrefix="1" applyFont="1" applyFill="1" applyBorder="1" applyAlignment="1">
      <alignment horizontal="center" vertical="center" wrapText="1"/>
    </xf>
    <xf numFmtId="0" fontId="29" fillId="0" borderId="67" xfId="0" quotePrefix="1" applyFont="1" applyBorder="1" applyAlignment="1">
      <alignment horizontal="center"/>
    </xf>
    <xf numFmtId="0" fontId="29" fillId="0" borderId="99" xfId="0" quotePrefix="1" applyFont="1" applyBorder="1" applyAlignment="1">
      <alignment horizontal="center"/>
    </xf>
    <xf numFmtId="0" fontId="22" fillId="0" borderId="62" xfId="0" applyFont="1" applyBorder="1" applyAlignment="1">
      <alignment horizontal="center" vertical="center" textRotation="255"/>
    </xf>
    <xf numFmtId="0" fontId="22" fillId="0" borderId="63" xfId="0" applyFont="1" applyBorder="1" applyAlignment="1">
      <alignment horizontal="center" vertical="center" textRotation="255"/>
    </xf>
    <xf numFmtId="0" fontId="36" fillId="0" borderId="101" xfId="0" applyFont="1" applyBorder="1" applyAlignment="1">
      <alignment horizontal="left" vertical="center" wrapText="1"/>
    </xf>
    <xf numFmtId="0" fontId="36" fillId="0" borderId="95" xfId="0" applyFont="1" applyBorder="1" applyAlignment="1">
      <alignment horizontal="left" vertical="center" wrapText="1"/>
    </xf>
    <xf numFmtId="0" fontId="36" fillId="0" borderId="96" xfId="0" applyFont="1" applyBorder="1" applyAlignment="1">
      <alignment horizontal="left" vertical="center" wrapText="1"/>
    </xf>
    <xf numFmtId="0" fontId="36" fillId="0" borderId="106" xfId="0" applyFont="1" applyBorder="1" applyAlignment="1">
      <alignment horizontal="left" vertical="center" wrapText="1"/>
    </xf>
    <xf numFmtId="0" fontId="36" fillId="0" borderId="58" xfId="0" applyFont="1" applyBorder="1" applyAlignment="1">
      <alignment horizontal="left" vertical="center" wrapText="1"/>
    </xf>
    <xf numFmtId="0" fontId="36" fillId="0" borderId="115" xfId="0" applyFont="1" applyBorder="1" applyAlignment="1">
      <alignment horizontal="left" vertical="center" wrapText="1"/>
    </xf>
    <xf numFmtId="0" fontId="36" fillId="0" borderId="71" xfId="0" applyFont="1" applyBorder="1" applyAlignment="1">
      <alignment horizontal="left" vertical="center"/>
    </xf>
    <xf numFmtId="0" fontId="36" fillId="0" borderId="56" xfId="0" applyFont="1" applyBorder="1" applyAlignment="1">
      <alignment horizontal="left" vertical="center"/>
    </xf>
    <xf numFmtId="0" fontId="36" fillId="0" borderId="84" xfId="0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top"/>
    </xf>
    <xf numFmtId="0" fontId="20" fillId="0" borderId="6" xfId="0" applyFont="1" applyBorder="1" applyAlignment="1">
      <alignment horizontal="center" vertical="top"/>
    </xf>
    <xf numFmtId="14" fontId="11" fillId="0" borderId="0" xfId="0" applyNumberFormat="1" applyFont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5" fillId="0" borderId="92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left" vertical="center"/>
    </xf>
    <xf numFmtId="0" fontId="15" fillId="0" borderId="89" xfId="0" applyFont="1" applyBorder="1" applyAlignment="1">
      <alignment horizontal="left" vertical="center"/>
    </xf>
    <xf numFmtId="0" fontId="1" fillId="0" borderId="89" xfId="0" applyFont="1" applyBorder="1" applyAlignment="1">
      <alignment horizontal="center" vertical="center"/>
    </xf>
    <xf numFmtId="0" fontId="15" fillId="0" borderId="89" xfId="0" applyFont="1" applyBorder="1" applyAlignment="1">
      <alignment horizontal="center" vertical="center"/>
    </xf>
    <xf numFmtId="0" fontId="1" fillId="0" borderId="50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15" fillId="0" borderId="48" xfId="0" applyFont="1" applyBorder="1" applyAlignment="1">
      <alignment horizontal="left" vertical="center" wrapText="1"/>
    </xf>
    <xf numFmtId="0" fontId="1" fillId="0" borderId="116" xfId="0" applyFont="1" applyBorder="1" applyAlignment="1">
      <alignment horizontal="left" vertical="center" wrapText="1"/>
    </xf>
    <xf numFmtId="0" fontId="1" fillId="0" borderId="91" xfId="0" applyFont="1" applyBorder="1" applyAlignment="1">
      <alignment horizontal="left" vertical="center" wrapText="1"/>
    </xf>
    <xf numFmtId="0" fontId="1" fillId="0" borderId="92" xfId="0" applyFont="1" applyBorder="1" applyAlignment="1">
      <alignment horizontal="left" vertical="center" wrapText="1"/>
    </xf>
    <xf numFmtId="0" fontId="25" fillId="0" borderId="85" xfId="0" applyFont="1" applyBorder="1" applyAlignment="1">
      <alignment horizontal="center" vertical="center"/>
    </xf>
    <xf numFmtId="0" fontId="25" fillId="0" borderId="86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/>
    </xf>
    <xf numFmtId="0" fontId="15" fillId="0" borderId="32" xfId="0" applyFont="1" applyBorder="1" applyAlignment="1">
      <alignment horizontal="left" vertical="center"/>
    </xf>
    <xf numFmtId="0" fontId="10" fillId="0" borderId="8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167" fontId="36" fillId="0" borderId="13" xfId="3" applyNumberFormat="1" applyFont="1" applyBorder="1" applyAlignment="1">
      <alignment horizontal="center" vertical="center"/>
    </xf>
    <xf numFmtId="172" fontId="36" fillId="0" borderId="66" xfId="0" applyNumberFormat="1" applyFon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 wrapText="1"/>
    </xf>
  </cellXfs>
  <cellStyles count="5">
    <cellStyle name="Normal" xfId="0" builtinId="0"/>
    <cellStyle name="Porcentagem" xfId="1" builtinId="5"/>
    <cellStyle name="Porcentagem 2" xfId="2" xr:uid="{00000000-0005-0000-0000-000002000000}"/>
    <cellStyle name="Vírgula" xfId="3" builtinId="3"/>
    <cellStyle name="Vírgula 2" xfId="4" xr:uid="{00000000-0005-0000-0000-000004000000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colors>
    <mruColors>
      <color rgb="FF0041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8</xdr:row>
      <xdr:rowOff>3175</xdr:rowOff>
    </xdr:from>
    <xdr:to>
      <xdr:col>17</xdr:col>
      <xdr:colOff>511195</xdr:colOff>
      <xdr:row>12</xdr:row>
      <xdr:rowOff>196881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SpPr txBox="1">
          <a:spLocks noChangeArrowheads="1"/>
        </xdr:cNvSpPr>
      </xdr:nvSpPr>
      <xdr:spPr bwMode="auto">
        <a:xfrm>
          <a:off x="4905375" y="1371600"/>
          <a:ext cx="4476750" cy="971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pt-BR" sz="900" b="1" i="0" u="none" strike="noStrike" baseline="0">
              <a:solidFill>
                <a:srgbClr val="0000FF"/>
              </a:solidFill>
              <a:latin typeface="Verdana"/>
            </a:rPr>
            <a:t>&lt; Resultado &gt;</a:t>
          </a:r>
          <a:endParaRPr lang="pt-BR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 ddddd</a:t>
          </a:r>
        </a:p>
        <a:p>
          <a:pPr algn="l" rtl="0">
            <a:defRPr sz="1000"/>
          </a:pPr>
          <a:endParaRPr lang="pt-BR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 dddd</a:t>
          </a:r>
        </a:p>
      </xdr:txBody>
    </xdr:sp>
    <xdr:clientData/>
  </xdr:twoCellAnchor>
  <xdr:twoCellAnchor>
    <xdr:from>
      <xdr:col>0</xdr:col>
      <xdr:colOff>47625</xdr:colOff>
      <xdr:row>3</xdr:row>
      <xdr:rowOff>22225</xdr:rowOff>
    </xdr:from>
    <xdr:to>
      <xdr:col>17</xdr:col>
      <xdr:colOff>511193</xdr:colOff>
      <xdr:row>5</xdr:row>
      <xdr:rowOff>168295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SpPr txBox="1">
          <a:spLocks noChangeArrowheads="1"/>
        </xdr:cNvSpPr>
      </xdr:nvSpPr>
      <xdr:spPr bwMode="auto">
        <a:xfrm>
          <a:off x="47625" y="514350"/>
          <a:ext cx="9334500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Verdana"/>
            </a:rPr>
            <a:t>&lt; Comentário Geral &gt;</a:t>
          </a: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¤ Fbsd knvoidsv  okodkvjd  pkdjv do ijdj vopidv d 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¤ Sf vdf opjko  op ooienm kjv  opjvopd  oikvo  vkodv op vod p v´pdpv p´d v´pd</a:t>
          </a:r>
        </a:p>
      </xdr:txBody>
    </xdr:sp>
    <xdr:clientData/>
  </xdr:twoCellAnchor>
  <xdr:twoCellAnchor>
    <xdr:from>
      <xdr:col>10</xdr:col>
      <xdr:colOff>19050</xdr:colOff>
      <xdr:row>12</xdr:row>
      <xdr:rowOff>273050</xdr:rowOff>
    </xdr:from>
    <xdr:to>
      <xdr:col>17</xdr:col>
      <xdr:colOff>511195</xdr:colOff>
      <xdr:row>17</xdr:row>
      <xdr:rowOff>10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00000000-0008-0000-0100-000003100000}"/>
            </a:ext>
          </a:extLst>
        </xdr:cNvPr>
        <xdr:cNvSpPr txBox="1">
          <a:spLocks noChangeArrowheads="1"/>
        </xdr:cNvSpPr>
      </xdr:nvSpPr>
      <xdr:spPr bwMode="auto">
        <a:xfrm>
          <a:off x="4905375" y="2419350"/>
          <a:ext cx="4476750" cy="1200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pt-BR" sz="900" b="1" i="0" u="none" strike="noStrike" baseline="0">
              <a:solidFill>
                <a:srgbClr val="FF0000"/>
              </a:solidFill>
              <a:latin typeface="Verdana"/>
            </a:rPr>
            <a:t>&lt; Reflexão &gt;</a:t>
          </a:r>
          <a:endParaRPr lang="pt-BR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 ddddd</a:t>
          </a:r>
        </a:p>
        <a:p>
          <a:pPr algn="l" rtl="0">
            <a:defRPr sz="1000"/>
          </a:pPr>
          <a:endParaRPr lang="pt-BR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 dddd</a:t>
          </a:r>
        </a:p>
        <a:p>
          <a:pPr algn="l" rtl="0">
            <a:defRPr sz="1000"/>
          </a:pPr>
          <a:endParaRPr lang="pt-BR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 ffffffggg</a:t>
          </a:r>
        </a:p>
      </xdr:txBody>
    </xdr:sp>
    <xdr:clientData/>
  </xdr:twoCellAnchor>
  <xdr:twoCellAnchor>
    <xdr:from>
      <xdr:col>10</xdr:col>
      <xdr:colOff>19050</xdr:colOff>
      <xdr:row>20</xdr:row>
      <xdr:rowOff>3175</xdr:rowOff>
    </xdr:from>
    <xdr:to>
      <xdr:col>17</xdr:col>
      <xdr:colOff>511195</xdr:colOff>
      <xdr:row>23</xdr:row>
      <xdr:rowOff>285778</xdr:rowOff>
    </xdr:to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00000000-0008-0000-0100-000004100000}"/>
            </a:ext>
          </a:extLst>
        </xdr:cNvPr>
        <xdr:cNvSpPr txBox="1">
          <a:spLocks noChangeArrowheads="1"/>
        </xdr:cNvSpPr>
      </xdr:nvSpPr>
      <xdr:spPr bwMode="auto">
        <a:xfrm>
          <a:off x="4905375" y="4276725"/>
          <a:ext cx="4476750" cy="762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pt-BR" sz="900" b="1" i="0" u="none" strike="noStrike" baseline="0">
              <a:solidFill>
                <a:srgbClr val="0000FF"/>
              </a:solidFill>
              <a:latin typeface="Verdana"/>
            </a:rPr>
            <a:t>&lt; Política &gt;</a:t>
          </a: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¤ Pol isdhf noash  posjcs</a:t>
          </a: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¤ Fg oiaf jiosjf </a:t>
          </a: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¤ oihfufh oiuph ...............</a:t>
          </a:r>
        </a:p>
      </xdr:txBody>
    </xdr:sp>
    <xdr:clientData/>
  </xdr:twoCellAnchor>
  <xdr:twoCellAnchor>
    <xdr:from>
      <xdr:col>10</xdr:col>
      <xdr:colOff>38100</xdr:colOff>
      <xdr:row>24</xdr:row>
      <xdr:rowOff>57150</xdr:rowOff>
    </xdr:from>
    <xdr:to>
      <xdr:col>17</xdr:col>
      <xdr:colOff>511195</xdr:colOff>
      <xdr:row>29</xdr:row>
      <xdr:rowOff>117495</xdr:rowOff>
    </xdr:to>
    <xdr:sp macro="" textlink="">
      <xdr:nvSpPr>
        <xdr:cNvPr id="4101" name="Text Box 5">
          <a:extLst>
            <a:ext uri="{FF2B5EF4-FFF2-40B4-BE49-F238E27FC236}">
              <a16:creationId xmlns:a16="http://schemas.microsoft.com/office/drawing/2014/main" id="{00000000-0008-0000-0100-000005100000}"/>
            </a:ext>
          </a:extLst>
        </xdr:cNvPr>
        <xdr:cNvSpPr txBox="1">
          <a:spLocks noChangeArrowheads="1"/>
        </xdr:cNvSpPr>
      </xdr:nvSpPr>
      <xdr:spPr bwMode="auto">
        <a:xfrm>
          <a:off x="4924425" y="5105400"/>
          <a:ext cx="4457700" cy="1533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pt-BR" sz="900" b="1" i="0" u="none" strike="noStrike" baseline="0">
              <a:solidFill>
                <a:srgbClr val="339966"/>
              </a:solidFill>
              <a:latin typeface="Verdana"/>
            </a:rPr>
            <a:t>&lt; Ações &gt;</a:t>
          </a:r>
          <a:endParaRPr lang="pt-BR" sz="900" b="1" i="0" u="none" strike="noStrike" baseline="0">
            <a:solidFill>
              <a:srgbClr val="0000FF"/>
            </a:solidFill>
            <a:latin typeface="Verdana"/>
          </a:endParaRP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 sss</a:t>
          </a: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 rrrrreee\</a:t>
          </a: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FF0000"/>
              </a:solidFill>
              <a:latin typeface="Arial"/>
              <a:cs typeface="Arial"/>
            </a:rPr>
            <a:t>3. Tfs v oipaj</a:t>
          </a:r>
          <a:endParaRPr lang="pt-BR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 kfnopfoi[e ..................</a:t>
          </a:r>
        </a:p>
      </xdr:txBody>
    </xdr:sp>
    <xdr:clientData/>
  </xdr:twoCellAnchor>
  <xdr:twoCellAnchor>
    <xdr:from>
      <xdr:col>9</xdr:col>
      <xdr:colOff>333375</xdr:colOff>
      <xdr:row>11</xdr:row>
      <xdr:rowOff>161925</xdr:rowOff>
    </xdr:from>
    <xdr:to>
      <xdr:col>10</xdr:col>
      <xdr:colOff>180975</xdr:colOff>
      <xdr:row>12</xdr:row>
      <xdr:rowOff>266700</xdr:rowOff>
    </xdr:to>
    <xdr:sp macro="" textlink="">
      <xdr:nvSpPr>
        <xdr:cNvPr id="19691" name="Line 6">
          <a:extLst>
            <a:ext uri="{FF2B5EF4-FFF2-40B4-BE49-F238E27FC236}">
              <a16:creationId xmlns:a16="http://schemas.microsoft.com/office/drawing/2014/main" id="{00000000-0008-0000-0100-0000EB4C0000}"/>
            </a:ext>
          </a:extLst>
        </xdr:cNvPr>
        <xdr:cNvSpPr>
          <a:spLocks noChangeShapeType="1"/>
        </xdr:cNvSpPr>
      </xdr:nvSpPr>
      <xdr:spPr bwMode="auto">
        <a:xfrm>
          <a:off x="4772025" y="2009775"/>
          <a:ext cx="295275" cy="40005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13</xdr:row>
      <xdr:rowOff>85725</xdr:rowOff>
    </xdr:from>
    <xdr:to>
      <xdr:col>10</xdr:col>
      <xdr:colOff>104775</xdr:colOff>
      <xdr:row>13</xdr:row>
      <xdr:rowOff>152400</xdr:rowOff>
    </xdr:to>
    <xdr:sp macro="" textlink="">
      <xdr:nvSpPr>
        <xdr:cNvPr id="19692" name="Line 7">
          <a:extLst>
            <a:ext uri="{FF2B5EF4-FFF2-40B4-BE49-F238E27FC236}">
              <a16:creationId xmlns:a16="http://schemas.microsoft.com/office/drawing/2014/main" id="{00000000-0008-0000-0100-0000EC4C0000}"/>
            </a:ext>
          </a:extLst>
        </xdr:cNvPr>
        <xdr:cNvSpPr>
          <a:spLocks noChangeShapeType="1"/>
        </xdr:cNvSpPr>
      </xdr:nvSpPr>
      <xdr:spPr bwMode="auto">
        <a:xfrm flipV="1">
          <a:off x="4752975" y="2524125"/>
          <a:ext cx="238125" cy="6667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14</xdr:row>
      <xdr:rowOff>0</xdr:rowOff>
    </xdr:from>
    <xdr:to>
      <xdr:col>10</xdr:col>
      <xdr:colOff>104775</xdr:colOff>
      <xdr:row>15</xdr:row>
      <xdr:rowOff>161925</xdr:rowOff>
    </xdr:to>
    <xdr:sp macro="" textlink="">
      <xdr:nvSpPr>
        <xdr:cNvPr id="19693" name="Line 8">
          <a:extLst>
            <a:ext uri="{FF2B5EF4-FFF2-40B4-BE49-F238E27FC236}">
              <a16:creationId xmlns:a16="http://schemas.microsoft.com/office/drawing/2014/main" id="{00000000-0008-0000-0100-0000ED4C0000}"/>
            </a:ext>
          </a:extLst>
        </xdr:cNvPr>
        <xdr:cNvSpPr>
          <a:spLocks noChangeShapeType="1"/>
        </xdr:cNvSpPr>
      </xdr:nvSpPr>
      <xdr:spPr bwMode="auto">
        <a:xfrm flipV="1">
          <a:off x="4772025" y="2733675"/>
          <a:ext cx="219075" cy="45720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323850</xdr:colOff>
      <xdr:row>8</xdr:row>
      <xdr:rowOff>152400</xdr:rowOff>
    </xdr:from>
    <xdr:to>
      <xdr:col>10</xdr:col>
      <xdr:colOff>57150</xdr:colOff>
      <xdr:row>12</xdr:row>
      <xdr:rowOff>57150</xdr:rowOff>
    </xdr:to>
    <xdr:sp macro="" textlink="">
      <xdr:nvSpPr>
        <xdr:cNvPr id="19694" name="Line 9">
          <a:extLst>
            <a:ext uri="{FF2B5EF4-FFF2-40B4-BE49-F238E27FC236}">
              <a16:creationId xmlns:a16="http://schemas.microsoft.com/office/drawing/2014/main" id="{00000000-0008-0000-0100-0000EE4C0000}"/>
            </a:ext>
          </a:extLst>
        </xdr:cNvPr>
        <xdr:cNvSpPr>
          <a:spLocks noChangeShapeType="1"/>
        </xdr:cNvSpPr>
      </xdr:nvSpPr>
      <xdr:spPr bwMode="auto">
        <a:xfrm flipV="1">
          <a:off x="4762500" y="1514475"/>
          <a:ext cx="180975" cy="68580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323850</xdr:colOff>
      <xdr:row>8</xdr:row>
      <xdr:rowOff>152400</xdr:rowOff>
    </xdr:from>
    <xdr:to>
      <xdr:col>10</xdr:col>
      <xdr:colOff>114300</xdr:colOff>
      <xdr:row>14</xdr:row>
      <xdr:rowOff>66675</xdr:rowOff>
    </xdr:to>
    <xdr:sp macro="" textlink="">
      <xdr:nvSpPr>
        <xdr:cNvPr id="19695" name="Line 10">
          <a:extLst>
            <a:ext uri="{FF2B5EF4-FFF2-40B4-BE49-F238E27FC236}">
              <a16:creationId xmlns:a16="http://schemas.microsoft.com/office/drawing/2014/main" id="{00000000-0008-0000-0100-0000EF4C0000}"/>
            </a:ext>
          </a:extLst>
        </xdr:cNvPr>
        <xdr:cNvSpPr>
          <a:spLocks noChangeShapeType="1"/>
        </xdr:cNvSpPr>
      </xdr:nvSpPr>
      <xdr:spPr bwMode="auto">
        <a:xfrm flipV="1">
          <a:off x="4762500" y="1514475"/>
          <a:ext cx="238125" cy="1285875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171450</xdr:rowOff>
    </xdr:from>
    <xdr:to>
      <xdr:col>9</xdr:col>
      <xdr:colOff>133350</xdr:colOff>
      <xdr:row>23</xdr:row>
      <xdr:rowOff>152400</xdr:rowOff>
    </xdr:to>
    <xdr:sp macro="" textlink="">
      <xdr:nvSpPr>
        <xdr:cNvPr id="19696" name="Line 11">
          <a:extLst>
            <a:ext uri="{FF2B5EF4-FFF2-40B4-BE49-F238E27FC236}">
              <a16:creationId xmlns:a16="http://schemas.microsoft.com/office/drawing/2014/main" id="{00000000-0008-0000-0100-0000F04C0000}"/>
            </a:ext>
          </a:extLst>
        </xdr:cNvPr>
        <xdr:cNvSpPr>
          <a:spLocks noChangeShapeType="1"/>
        </xdr:cNvSpPr>
      </xdr:nvSpPr>
      <xdr:spPr bwMode="auto">
        <a:xfrm flipH="1">
          <a:off x="1400175" y="2019300"/>
          <a:ext cx="3171825" cy="288607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13</xdr:row>
      <xdr:rowOff>171450</xdr:rowOff>
    </xdr:from>
    <xdr:to>
      <xdr:col>9</xdr:col>
      <xdr:colOff>123825</xdr:colOff>
      <xdr:row>25</xdr:row>
      <xdr:rowOff>152400</xdr:rowOff>
    </xdr:to>
    <xdr:sp macro="" textlink="">
      <xdr:nvSpPr>
        <xdr:cNvPr id="19697" name="Line 12">
          <a:extLst>
            <a:ext uri="{FF2B5EF4-FFF2-40B4-BE49-F238E27FC236}">
              <a16:creationId xmlns:a16="http://schemas.microsoft.com/office/drawing/2014/main" id="{00000000-0008-0000-0100-0000F14C0000}"/>
            </a:ext>
          </a:extLst>
        </xdr:cNvPr>
        <xdr:cNvSpPr>
          <a:spLocks noChangeShapeType="1"/>
        </xdr:cNvSpPr>
      </xdr:nvSpPr>
      <xdr:spPr bwMode="auto">
        <a:xfrm flipH="1">
          <a:off x="1400175" y="2609850"/>
          <a:ext cx="3162300" cy="288607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15</xdr:row>
      <xdr:rowOff>200025</xdr:rowOff>
    </xdr:from>
    <xdr:to>
      <xdr:col>9</xdr:col>
      <xdr:colOff>104775</xdr:colOff>
      <xdr:row>27</xdr:row>
      <xdr:rowOff>180975</xdr:rowOff>
    </xdr:to>
    <xdr:sp macro="" textlink="">
      <xdr:nvSpPr>
        <xdr:cNvPr id="19698" name="Line 13">
          <a:extLst>
            <a:ext uri="{FF2B5EF4-FFF2-40B4-BE49-F238E27FC236}">
              <a16:creationId xmlns:a16="http://schemas.microsoft.com/office/drawing/2014/main" id="{00000000-0008-0000-0100-0000F24C0000}"/>
            </a:ext>
          </a:extLst>
        </xdr:cNvPr>
        <xdr:cNvSpPr>
          <a:spLocks noChangeShapeType="1"/>
        </xdr:cNvSpPr>
      </xdr:nvSpPr>
      <xdr:spPr bwMode="auto">
        <a:xfrm flipH="1">
          <a:off x="1400175" y="3228975"/>
          <a:ext cx="3143250" cy="288607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361950</xdr:colOff>
      <xdr:row>25</xdr:row>
      <xdr:rowOff>257175</xdr:rowOff>
    </xdr:from>
    <xdr:to>
      <xdr:col>9</xdr:col>
      <xdr:colOff>409575</xdr:colOff>
      <xdr:row>27</xdr:row>
      <xdr:rowOff>38100</xdr:rowOff>
    </xdr:to>
    <xdr:sp macro="" textlink="">
      <xdr:nvSpPr>
        <xdr:cNvPr id="19699" name="Oval 14">
          <a:extLst>
            <a:ext uri="{FF2B5EF4-FFF2-40B4-BE49-F238E27FC236}">
              <a16:creationId xmlns:a16="http://schemas.microsoft.com/office/drawing/2014/main" id="{00000000-0008-0000-0100-0000F34C0000}"/>
            </a:ext>
          </a:extLst>
        </xdr:cNvPr>
        <xdr:cNvSpPr>
          <a:spLocks noChangeArrowheads="1"/>
        </xdr:cNvSpPr>
      </xdr:nvSpPr>
      <xdr:spPr bwMode="auto">
        <a:xfrm>
          <a:off x="3343275" y="5600700"/>
          <a:ext cx="1504950" cy="371475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352425</xdr:colOff>
      <xdr:row>26</xdr:row>
      <xdr:rowOff>28575</xdr:rowOff>
    </xdr:from>
    <xdr:to>
      <xdr:col>10</xdr:col>
      <xdr:colOff>133350</xdr:colOff>
      <xdr:row>26</xdr:row>
      <xdr:rowOff>142875</xdr:rowOff>
    </xdr:to>
    <xdr:sp macro="" textlink="">
      <xdr:nvSpPr>
        <xdr:cNvPr id="19700" name="Line 15">
          <a:extLst>
            <a:ext uri="{FF2B5EF4-FFF2-40B4-BE49-F238E27FC236}">
              <a16:creationId xmlns:a16="http://schemas.microsoft.com/office/drawing/2014/main" id="{00000000-0008-0000-0100-0000F44C0000}"/>
            </a:ext>
          </a:extLst>
        </xdr:cNvPr>
        <xdr:cNvSpPr>
          <a:spLocks noChangeShapeType="1"/>
        </xdr:cNvSpPr>
      </xdr:nvSpPr>
      <xdr:spPr bwMode="auto">
        <a:xfrm flipV="1">
          <a:off x="4791075" y="5667375"/>
          <a:ext cx="228600" cy="114300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28</xdr:row>
      <xdr:rowOff>57150</xdr:rowOff>
    </xdr:from>
    <xdr:to>
      <xdr:col>16</xdr:col>
      <xdr:colOff>419115</xdr:colOff>
      <xdr:row>29</xdr:row>
      <xdr:rowOff>174701</xdr:rowOff>
    </xdr:to>
    <xdr:sp macro="" textlink="">
      <xdr:nvSpPr>
        <xdr:cNvPr id="4112" name="AutoShape 16">
          <a:extLst>
            <a:ext uri="{FF2B5EF4-FFF2-40B4-BE49-F238E27FC236}">
              <a16:creationId xmlns:a16="http://schemas.microsoft.com/office/drawing/2014/main" id="{00000000-0008-0000-0100-000010100000}"/>
            </a:ext>
          </a:extLst>
        </xdr:cNvPr>
        <xdr:cNvSpPr>
          <a:spLocks noChangeArrowheads="1"/>
        </xdr:cNvSpPr>
      </xdr:nvSpPr>
      <xdr:spPr bwMode="auto">
        <a:xfrm>
          <a:off x="4991100" y="6286500"/>
          <a:ext cx="3733800" cy="409575"/>
        </a:xfrm>
        <a:prstGeom prst="wedgeRoundRectCallout">
          <a:avLst>
            <a:gd name="adj1" fmla="val -59694"/>
            <a:gd name="adj2" fmla="val -143023"/>
            <a:gd name="adj3" fmla="val 16667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Casos como estes de metas </a:t>
          </a:r>
          <a:r>
            <a:rPr lang="pt-BR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maiores ou igual</a:t>
          </a: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ao ano anterior podem ocorrer, portanto deixar claro o motivo também.</a:t>
          </a:r>
        </a:p>
      </xdr:txBody>
    </xdr:sp>
    <xdr:clientData/>
  </xdr:twoCellAnchor>
  <xdr:twoCellAnchor>
    <xdr:from>
      <xdr:col>6</xdr:col>
      <xdr:colOff>419100</xdr:colOff>
      <xdr:row>22</xdr:row>
      <xdr:rowOff>114300</xdr:rowOff>
    </xdr:from>
    <xdr:to>
      <xdr:col>10</xdr:col>
      <xdr:colOff>19050</xdr:colOff>
      <xdr:row>24</xdr:row>
      <xdr:rowOff>38100</xdr:rowOff>
    </xdr:to>
    <xdr:sp macro="" textlink="">
      <xdr:nvSpPr>
        <xdr:cNvPr id="19702" name="Oval 17">
          <a:extLst>
            <a:ext uri="{FF2B5EF4-FFF2-40B4-BE49-F238E27FC236}">
              <a16:creationId xmlns:a16="http://schemas.microsoft.com/office/drawing/2014/main" id="{00000000-0008-0000-0100-0000F64C0000}"/>
            </a:ext>
          </a:extLst>
        </xdr:cNvPr>
        <xdr:cNvSpPr>
          <a:spLocks noChangeArrowheads="1"/>
        </xdr:cNvSpPr>
      </xdr:nvSpPr>
      <xdr:spPr bwMode="auto">
        <a:xfrm>
          <a:off x="3400425" y="4714875"/>
          <a:ext cx="1504950" cy="371475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346075</xdr:colOff>
      <xdr:row>11</xdr:row>
      <xdr:rowOff>60325</xdr:rowOff>
    </xdr:from>
    <xdr:to>
      <xdr:col>17</xdr:col>
      <xdr:colOff>323856</xdr:colOff>
      <xdr:row>12</xdr:row>
      <xdr:rowOff>193897</xdr:rowOff>
    </xdr:to>
    <xdr:sp macro="" textlink="">
      <xdr:nvSpPr>
        <xdr:cNvPr id="4114" name="AutoShape 18">
          <a:extLst>
            <a:ext uri="{FF2B5EF4-FFF2-40B4-BE49-F238E27FC236}">
              <a16:creationId xmlns:a16="http://schemas.microsoft.com/office/drawing/2014/main" id="{00000000-0008-0000-0100-000012100000}"/>
            </a:ext>
          </a:extLst>
        </xdr:cNvPr>
        <xdr:cNvSpPr>
          <a:spLocks noChangeArrowheads="1"/>
        </xdr:cNvSpPr>
      </xdr:nvSpPr>
      <xdr:spPr bwMode="auto">
        <a:xfrm>
          <a:off x="5848350" y="1914525"/>
          <a:ext cx="3343275" cy="419100"/>
        </a:xfrm>
        <a:prstGeom prst="wedgeRoundRectCallout">
          <a:avLst>
            <a:gd name="adj1" fmla="val -60824"/>
            <a:gd name="adj2" fmla="val -140907"/>
            <a:gd name="adj3" fmla="val 16667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Comentários dos pontos positivos de terem alcançado as metas</a:t>
          </a:r>
        </a:p>
      </xdr:txBody>
    </xdr:sp>
    <xdr:clientData/>
  </xdr:twoCellAnchor>
  <xdr:twoCellAnchor>
    <xdr:from>
      <xdr:col>11</xdr:col>
      <xdr:colOff>409575</xdr:colOff>
      <xdr:row>15</xdr:row>
      <xdr:rowOff>0</xdr:rowOff>
    </xdr:from>
    <xdr:to>
      <xdr:col>17</xdr:col>
      <xdr:colOff>381000</xdr:colOff>
      <xdr:row>16</xdr:row>
      <xdr:rowOff>117524</xdr:rowOff>
    </xdr:to>
    <xdr:sp macro="" textlink="">
      <xdr:nvSpPr>
        <xdr:cNvPr id="4115" name="AutoShape 19">
          <a:extLst>
            <a:ext uri="{FF2B5EF4-FFF2-40B4-BE49-F238E27FC236}">
              <a16:creationId xmlns:a16="http://schemas.microsoft.com/office/drawing/2014/main" id="{00000000-0008-0000-0100-000013100000}"/>
            </a:ext>
          </a:extLst>
        </xdr:cNvPr>
        <xdr:cNvSpPr>
          <a:spLocks noChangeArrowheads="1"/>
        </xdr:cNvSpPr>
      </xdr:nvSpPr>
      <xdr:spPr bwMode="auto">
        <a:xfrm>
          <a:off x="5905500" y="3028950"/>
          <a:ext cx="3343275" cy="419100"/>
        </a:xfrm>
        <a:prstGeom prst="wedgeRoundRectCallout">
          <a:avLst>
            <a:gd name="adj1" fmla="val -60824"/>
            <a:gd name="adj2" fmla="val -140907"/>
            <a:gd name="adj3" fmla="val 16667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Comentários dos pontos falhos de terem alcançado as metas -&gt; todos os itens</a:t>
          </a:r>
        </a:p>
      </xdr:txBody>
    </xdr:sp>
    <xdr:clientData/>
  </xdr:twoCellAnchor>
  <xdr:twoCellAnchor>
    <xdr:from>
      <xdr:col>11</xdr:col>
      <xdr:colOff>492125</xdr:colOff>
      <xdr:row>21</xdr:row>
      <xdr:rowOff>114300</xdr:rowOff>
    </xdr:from>
    <xdr:to>
      <xdr:col>17</xdr:col>
      <xdr:colOff>466740</xdr:colOff>
      <xdr:row>23</xdr:row>
      <xdr:rowOff>209550</xdr:rowOff>
    </xdr:to>
    <xdr:sp macro="" textlink="">
      <xdr:nvSpPr>
        <xdr:cNvPr id="4116" name="AutoShape 20">
          <a:extLst>
            <a:ext uri="{FF2B5EF4-FFF2-40B4-BE49-F238E27FC236}">
              <a16:creationId xmlns:a16="http://schemas.microsoft.com/office/drawing/2014/main" id="{00000000-0008-0000-0100-000014100000}"/>
            </a:ext>
          </a:extLst>
        </xdr:cNvPr>
        <xdr:cNvSpPr>
          <a:spLocks noChangeArrowheads="1"/>
        </xdr:cNvSpPr>
      </xdr:nvSpPr>
      <xdr:spPr bwMode="auto">
        <a:xfrm>
          <a:off x="5991225" y="4543425"/>
          <a:ext cx="3343275" cy="419100"/>
        </a:xfrm>
        <a:prstGeom prst="wedgeRoundRectCallout">
          <a:avLst>
            <a:gd name="adj1" fmla="val -56838"/>
            <a:gd name="adj2" fmla="val -97727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política interna do Departamento para atingir os objetivos e metas.</a:t>
          </a:r>
        </a:p>
      </xdr:txBody>
    </xdr:sp>
    <xdr:clientData/>
  </xdr:twoCellAnchor>
  <xdr:twoCellAnchor>
    <xdr:from>
      <xdr:col>11</xdr:col>
      <xdr:colOff>365125</xdr:colOff>
      <xdr:row>25</xdr:row>
      <xdr:rowOff>38100</xdr:rowOff>
    </xdr:from>
    <xdr:to>
      <xdr:col>17</xdr:col>
      <xdr:colOff>342906</xdr:colOff>
      <xdr:row>26</xdr:row>
      <xdr:rowOff>155623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00000000-0008-0000-0100-000015100000}"/>
            </a:ext>
          </a:extLst>
        </xdr:cNvPr>
        <xdr:cNvSpPr>
          <a:spLocks noChangeArrowheads="1"/>
        </xdr:cNvSpPr>
      </xdr:nvSpPr>
      <xdr:spPr bwMode="auto">
        <a:xfrm>
          <a:off x="5867400" y="5381625"/>
          <a:ext cx="3343275" cy="419100"/>
        </a:xfrm>
        <a:prstGeom prst="wedgeRoundRectCallout">
          <a:avLst>
            <a:gd name="adj1" fmla="val -56838"/>
            <a:gd name="adj2" fmla="val -97727"/>
            <a:gd name="adj3" fmla="val 16667"/>
          </a:avLst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Ações e atividades relevantes para atingir a Metas estabelecidas.</a:t>
          </a:r>
        </a:p>
      </xdr:txBody>
    </xdr:sp>
    <xdr:clientData/>
  </xdr:twoCellAnchor>
  <xdr:twoCellAnchor>
    <xdr:from>
      <xdr:col>6</xdr:col>
      <xdr:colOff>273050</xdr:colOff>
      <xdr:row>3</xdr:row>
      <xdr:rowOff>38100</xdr:rowOff>
    </xdr:from>
    <xdr:to>
      <xdr:col>16</xdr:col>
      <xdr:colOff>47631</xdr:colOff>
      <xdr:row>5</xdr:row>
      <xdr:rowOff>104775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00000000-0008-0000-0100-000016100000}"/>
            </a:ext>
          </a:extLst>
        </xdr:cNvPr>
        <xdr:cNvSpPr>
          <a:spLocks noChangeArrowheads="1"/>
        </xdr:cNvSpPr>
      </xdr:nvSpPr>
      <xdr:spPr bwMode="auto">
        <a:xfrm>
          <a:off x="3257550" y="523875"/>
          <a:ext cx="5095875" cy="419100"/>
        </a:xfrm>
        <a:prstGeom prst="wedgeRoundRectCallout">
          <a:avLst>
            <a:gd name="adj1" fmla="val -69065"/>
            <a:gd name="adj2" fmla="val -47727"/>
            <a:gd name="adj3" fmla="val 16667"/>
          </a:avLst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Comentários Geral do C.O./G. Geral sobre os resultados e o que deve ser feito ou reforçado para atingir as novas metas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</xdr:colOff>
      <xdr:row>5</xdr:row>
      <xdr:rowOff>16622</xdr:rowOff>
    </xdr:from>
    <xdr:to>
      <xdr:col>25</xdr:col>
      <xdr:colOff>1</xdr:colOff>
      <xdr:row>10</xdr:row>
      <xdr:rowOff>0</xdr:rowOff>
    </xdr:to>
    <xdr:sp macro="" textlink="">
      <xdr:nvSpPr>
        <xdr:cNvPr id="2" name="Text Box 5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49225" y="778622"/>
          <a:ext cx="17205326" cy="7930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0000FF"/>
              </a:solidFill>
              <a:latin typeface="Verdana"/>
              <a:ea typeface="Verdana"/>
              <a:cs typeface="Verdana"/>
            </a:rPr>
            <a:t>&lt; Política FY vs Resultados - Comentário Geral &gt;</a:t>
          </a:r>
          <a:endParaRPr lang="pt-BR" sz="1000" b="0" i="0" u="none" strike="noStrike" baseline="0">
            <a:solidFill>
              <a:srgbClr val="0000FF"/>
            </a:solidFill>
            <a:latin typeface="Arial"/>
            <a:ea typeface="Verdan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¤ </a:t>
          </a:r>
          <a:r>
            <a:rPr lang="pt-BR" sz="1200" b="1" i="0" u="sng" strike="noStrike" baseline="0">
              <a:solidFill>
                <a:srgbClr val="0000FF"/>
              </a:solidFill>
              <a:latin typeface="Arial"/>
              <a:cs typeface="Arial"/>
            </a:rPr>
            <a:t>Política</a:t>
          </a:r>
          <a:r>
            <a:rPr lang="pt-B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: </a:t>
          </a:r>
          <a:r>
            <a:rPr lang="pt-BR" sz="1000">
              <a:effectLst/>
              <a:latin typeface="+mn-lt"/>
              <a:ea typeface="+mn-ea"/>
              <a:cs typeface="+mn-cs"/>
            </a:rPr>
            <a:t>CONTRIBUIR COM OS CLIENTES AO REDOR DO MUNDO FORNECENDO BATERIAS SEGURAS E DE ALTA QUALIDADE.</a:t>
          </a:r>
          <a:endParaRPr lang="pt-BR" sz="1200">
            <a:effectLst/>
          </a:endParaRPr>
        </a:p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¤ </a:t>
          </a:r>
          <a:r>
            <a:rPr lang="pt-BR" sz="1050" b="1" i="0" u="sng" strike="noStrike" baseline="0">
              <a:solidFill>
                <a:srgbClr val="000000"/>
              </a:solidFill>
              <a:latin typeface="Arial"/>
              <a:cs typeface="Arial"/>
            </a:rPr>
            <a:t>Comentários</a:t>
          </a:r>
          <a:r>
            <a:rPr lang="pt-BR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:  Política da EDBD para o ano fiscal de 2021</a:t>
          </a:r>
        </a:p>
        <a:p>
          <a:pPr algn="l" rtl="0">
            <a:defRPr sz="1000"/>
          </a:pPr>
          <a:endParaRPr lang="pt-BR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1)%20Quality%20Business%20Plan/1.1%20-%20Plan/BP/(0)%20Fabrica/(1)%20Evolu&#231;&#227;o/SGI-R%2009-050-05%20-%20EVOLU&#199;&#195;O%20DO%20BP%20(MONITORAMENTO%20MENSAL)%20-%2021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2)%20Resultados/2.3%20-%20Reclamacoes_de_Clientes/SAC/PESQUISA%20DE%20SATISFA&#199;&#195;O%202020/Qualidade%20no%20Atendimento%20-%20Resu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1%20-%20Plan/BP/(0)%20Fabrica/(1)%20Evolu&#231;&#227;o/SGI-R%2009-050-05%20-%20EVOLU&#199;&#195;O%20DO%20BP%20(MONITORAMENTO%20MENSAL)%20-%202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1)%20Quality%20Business%20Plan/1.4%20-%20Report%20to%20Japan/1.4.1%20-%20BP/(1)%20Enviados/2202/FY22_Quality%20Business%20Plan(PANABRAS)_PLAN%20-%20Final%20-%20rev.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çãoMensal"/>
      <sheetName val="Evolução"/>
    </sheetNames>
    <sheetDataSet>
      <sheetData sheetId="0">
        <row r="6">
          <cell r="P6">
            <v>8.054270434687188E-4</v>
          </cell>
        </row>
        <row r="18">
          <cell r="P18">
            <v>0</v>
          </cell>
          <cell r="W18">
            <v>0</v>
          </cell>
          <cell r="X18">
            <v>0</v>
          </cell>
        </row>
        <row r="66">
          <cell r="P66" t="str">
            <v>-</v>
          </cell>
          <cell r="W66"/>
          <cell r="X66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SJCPIL-R 16-152-01"/>
      <sheetName val="Reclamações Procedentes"/>
    </sheetNames>
    <sheetDataSet>
      <sheetData sheetId="0"/>
      <sheetData sheetId="1">
        <row r="107">
          <cell r="S107">
            <v>37</v>
          </cell>
          <cell r="T107">
            <v>0.42045454545454547</v>
          </cell>
        </row>
        <row r="108">
          <cell r="S108">
            <v>31</v>
          </cell>
          <cell r="T108">
            <v>0.83783783783783783</v>
          </cell>
        </row>
        <row r="111">
          <cell r="S111">
            <v>88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çãoMensal"/>
      <sheetName val="Evolução"/>
    </sheetNames>
    <sheetDataSet>
      <sheetData sheetId="0">
        <row r="6">
          <cell r="P6">
            <v>8.5424554367967059E-2</v>
          </cell>
          <cell r="W6">
            <v>7.3899572632294588E-2</v>
          </cell>
          <cell r="X6">
            <v>8.0284362378347213E-2</v>
          </cell>
        </row>
        <row r="9">
          <cell r="P9">
            <v>117274.24521851991</v>
          </cell>
          <cell r="W9">
            <v>56743.230602472904</v>
          </cell>
          <cell r="X9">
            <v>174017.47582099281</v>
          </cell>
        </row>
        <row r="12">
          <cell r="P12">
            <v>137284</v>
          </cell>
          <cell r="W12">
            <v>81542</v>
          </cell>
          <cell r="X12">
            <v>218826</v>
          </cell>
        </row>
        <row r="15">
          <cell r="P15">
            <v>0</v>
          </cell>
          <cell r="W15">
            <v>0</v>
          </cell>
          <cell r="X15">
            <v>0</v>
          </cell>
        </row>
        <row r="21">
          <cell r="P21">
            <v>0</v>
          </cell>
          <cell r="W21">
            <v>0</v>
          </cell>
          <cell r="X21">
            <v>0</v>
          </cell>
        </row>
        <row r="24">
          <cell r="P24">
            <v>1</v>
          </cell>
          <cell r="W24">
            <v>1</v>
          </cell>
          <cell r="X24">
            <v>2</v>
          </cell>
        </row>
        <row r="27">
          <cell r="P27">
            <v>1</v>
          </cell>
          <cell r="W27">
            <v>0</v>
          </cell>
          <cell r="X27">
            <v>1</v>
          </cell>
        </row>
        <row r="30">
          <cell r="P30">
            <v>9</v>
          </cell>
          <cell r="W30">
            <v>4</v>
          </cell>
          <cell r="X30">
            <v>13</v>
          </cell>
        </row>
        <row r="33">
          <cell r="P33">
            <v>3.3783333333333334</v>
          </cell>
          <cell r="W33">
            <v>3.85</v>
          </cell>
          <cell r="X33">
            <v>3.6141666666666667</v>
          </cell>
        </row>
        <row r="36">
          <cell r="P36">
            <v>2.25</v>
          </cell>
          <cell r="W36">
            <v>4</v>
          </cell>
          <cell r="X36">
            <v>2.95</v>
          </cell>
        </row>
        <row r="39">
          <cell r="P39">
            <v>1514.12</v>
          </cell>
          <cell r="W39">
            <v>1454.0099999999998</v>
          </cell>
          <cell r="X39">
            <v>4482.2499999999991</v>
          </cell>
        </row>
        <row r="42">
          <cell r="P42">
            <v>66.666666666666671</v>
          </cell>
          <cell r="W42">
            <v>65</v>
          </cell>
          <cell r="X42">
            <v>66.25</v>
          </cell>
        </row>
        <row r="45">
          <cell r="P45">
            <v>128.5</v>
          </cell>
          <cell r="W45">
            <v>127.33333333333333</v>
          </cell>
          <cell r="X45">
            <v>128.11111111111111</v>
          </cell>
        </row>
        <row r="48">
          <cell r="P48">
            <v>107.83333333333333</v>
          </cell>
          <cell r="W48">
            <v>106</v>
          </cell>
          <cell r="X48">
            <v>107.22222222222223</v>
          </cell>
        </row>
        <row r="51">
          <cell r="P51">
            <v>93.166666666666671</v>
          </cell>
          <cell r="W51">
            <v>94.666666666666671</v>
          </cell>
          <cell r="X51">
            <v>93.666666666666671</v>
          </cell>
        </row>
        <row r="54">
          <cell r="P54">
            <v>0</v>
          </cell>
          <cell r="W54">
            <v>0</v>
          </cell>
          <cell r="X54">
            <v>0</v>
          </cell>
        </row>
        <row r="57">
          <cell r="P57">
            <v>93.5</v>
          </cell>
          <cell r="X57">
            <v>93.5</v>
          </cell>
        </row>
        <row r="60">
          <cell r="P60">
            <v>0.8995232255995963</v>
          </cell>
          <cell r="W60">
            <v>0.8236966545700124</v>
          </cell>
          <cell r="X60">
            <v>0.86919259718776287</v>
          </cell>
        </row>
        <row r="63">
          <cell r="P63">
            <v>0.74908366880667698</v>
          </cell>
          <cell r="W63">
            <v>0.74981551896657161</v>
          </cell>
          <cell r="X63">
            <v>0.74937640887063472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Loss Breakdown"/>
      <sheetName val="Sheet_E"/>
      <sheetName val="Al &amp; Mn"/>
    </sheetNames>
    <sheetDataSet>
      <sheetData sheetId="0"/>
      <sheetData sheetId="1">
        <row r="7">
          <cell r="AE7">
            <v>146514.59593990681</v>
          </cell>
          <cell r="AG7">
            <v>151259.96278409939</v>
          </cell>
          <cell r="AI7">
            <v>297774.55872400617</v>
          </cell>
        </row>
        <row r="11">
          <cell r="AE11">
            <v>1.0312071165725425</v>
          </cell>
          <cell r="AG11">
            <v>1.1708058591531822</v>
          </cell>
          <cell r="AI11">
            <v>2.202012975725725</v>
          </cell>
        </row>
        <row r="15">
          <cell r="AE15">
            <v>103.82677231505767</v>
          </cell>
          <cell r="AG15">
            <v>107.18955074489742</v>
          </cell>
          <cell r="AI15">
            <v>211.01632305995508</v>
          </cell>
        </row>
        <row r="16">
          <cell r="AE16">
            <v>7.0864456642696791E-2</v>
          </cell>
          <cell r="AG16">
            <v>7.0864456642696791E-2</v>
          </cell>
          <cell r="AI16">
            <v>7.0864456642696805E-2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showGridLines="0" workbookViewId="0">
      <selection activeCell="E17" sqref="E17:E18"/>
    </sheetView>
  </sheetViews>
  <sheetFormatPr defaultColWidth="9.140625" defaultRowHeight="12.75" x14ac:dyDescent="0.2"/>
  <cols>
    <col min="1" max="1" width="2.7109375" style="2" customWidth="1"/>
    <col min="2" max="4" width="9.140625" style="2"/>
    <col min="5" max="9" width="7.28515625" style="2" customWidth="1"/>
    <col min="10" max="10" width="6.7109375" style="2" customWidth="1"/>
    <col min="11" max="11" width="9.140625" style="2"/>
    <col min="12" max="18" width="8.42578125" style="2" customWidth="1"/>
    <col min="19" max="16384" width="9.140625" style="2"/>
  </cols>
  <sheetData>
    <row r="1" spans="1:18" ht="12.75" customHeight="1" x14ac:dyDescent="0.2">
      <c r="A1" s="1" t="s">
        <v>0</v>
      </c>
      <c r="B1" s="1"/>
      <c r="C1" s="1"/>
      <c r="D1" s="248" t="s">
        <v>31</v>
      </c>
      <c r="E1" s="248"/>
      <c r="F1" s="248"/>
      <c r="G1" s="248"/>
      <c r="H1" s="248"/>
      <c r="I1" s="248"/>
      <c r="J1" s="248"/>
      <c r="K1" s="248"/>
      <c r="L1" s="38" t="s">
        <v>14</v>
      </c>
      <c r="M1" s="59" t="s">
        <v>26</v>
      </c>
      <c r="N1" s="56"/>
      <c r="O1" s="59" t="s">
        <v>27</v>
      </c>
      <c r="P1" s="56"/>
      <c r="Q1" s="59" t="s">
        <v>25</v>
      </c>
      <c r="R1" s="56"/>
    </row>
    <row r="2" spans="1:18" ht="12.75" customHeight="1" x14ac:dyDescent="0.2">
      <c r="A2" s="3" t="s">
        <v>29</v>
      </c>
      <c r="B2" s="3"/>
      <c r="C2" s="3"/>
      <c r="D2" s="248"/>
      <c r="E2" s="248"/>
      <c r="F2" s="248"/>
      <c r="G2" s="248"/>
      <c r="H2" s="248"/>
      <c r="I2" s="248"/>
      <c r="J2" s="248"/>
      <c r="K2" s="248"/>
      <c r="L2" s="39">
        <v>39540</v>
      </c>
      <c r="M2" s="57"/>
      <c r="N2" s="58"/>
      <c r="O2" s="57"/>
      <c r="P2" s="58"/>
      <c r="Q2" s="57"/>
      <c r="R2" s="58"/>
    </row>
    <row r="3" spans="1:18" ht="12.75" customHeight="1" x14ac:dyDescent="0.2">
      <c r="A3" s="3" t="s">
        <v>30</v>
      </c>
      <c r="B3" s="3"/>
      <c r="C3" s="3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8" s="15" customForma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</row>
    <row r="5" spans="1:18" s="5" customFormat="1" ht="15" x14ac:dyDescent="0.2">
      <c r="A5" s="19"/>
      <c r="R5" s="9"/>
    </row>
    <row r="6" spans="1:18" s="5" customFormat="1" ht="15" x14ac:dyDescent="0.2">
      <c r="A6" s="2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s="30" customFormat="1" ht="11.25" x14ac:dyDescent="0.2"/>
    <row r="8" spans="1:18" s="5" customFormat="1" ht="15" x14ac:dyDescent="0.2">
      <c r="A8" s="8" t="s">
        <v>15</v>
      </c>
      <c r="B8" s="8"/>
      <c r="C8" s="8"/>
    </row>
    <row r="9" spans="1:18" s="40" customFormat="1" x14ac:dyDescent="0.2">
      <c r="A9" s="250" t="s">
        <v>1</v>
      </c>
      <c r="B9" s="251"/>
      <c r="C9" s="251"/>
      <c r="D9" s="251"/>
      <c r="E9" s="41" t="s">
        <v>2</v>
      </c>
      <c r="F9" s="256" t="s">
        <v>3</v>
      </c>
      <c r="G9" s="257"/>
      <c r="H9" s="257"/>
      <c r="I9" s="258"/>
      <c r="J9" s="259" t="s">
        <v>9</v>
      </c>
      <c r="K9" s="54"/>
      <c r="L9" s="54"/>
      <c r="M9" s="54"/>
      <c r="N9" s="54"/>
      <c r="O9" s="54"/>
      <c r="P9" s="54"/>
      <c r="Q9" s="54"/>
      <c r="R9" s="55"/>
    </row>
    <row r="10" spans="1:18" s="52" customFormat="1" ht="13.5" x14ac:dyDescent="0.2">
      <c r="A10" s="252"/>
      <c r="B10" s="253"/>
      <c r="C10" s="253"/>
      <c r="D10" s="253"/>
      <c r="E10" s="49" t="s">
        <v>7</v>
      </c>
      <c r="F10" s="68" t="s">
        <v>8</v>
      </c>
      <c r="G10" s="240" t="s">
        <v>7</v>
      </c>
      <c r="H10" s="241"/>
      <c r="I10" s="242"/>
      <c r="J10" s="260"/>
      <c r="R10" s="53"/>
    </row>
    <row r="11" spans="1:18" s="52" customFormat="1" ht="12" x14ac:dyDescent="0.2">
      <c r="A11" s="254"/>
      <c r="B11" s="255"/>
      <c r="C11" s="255"/>
      <c r="D11" s="255"/>
      <c r="E11" s="51" t="s">
        <v>24</v>
      </c>
      <c r="F11" s="51" t="s">
        <v>24</v>
      </c>
      <c r="G11" s="64" t="s">
        <v>22</v>
      </c>
      <c r="H11" s="65" t="s">
        <v>23</v>
      </c>
      <c r="I11" s="50" t="s">
        <v>24</v>
      </c>
      <c r="J11" s="261"/>
      <c r="R11" s="53"/>
    </row>
    <row r="12" spans="1:18" s="6" customFormat="1" ht="23.25" x14ac:dyDescent="0.2">
      <c r="A12" s="21">
        <v>1</v>
      </c>
      <c r="B12" s="243" t="s">
        <v>17</v>
      </c>
      <c r="C12" s="243"/>
      <c r="D12" s="243"/>
      <c r="E12" s="22">
        <v>0.03</v>
      </c>
      <c r="F12" s="22">
        <v>2.5000000000000001E-2</v>
      </c>
      <c r="G12" s="46">
        <v>2.7799999999999998E-2</v>
      </c>
      <c r="H12" s="23">
        <v>2.9499999999999998E-2</v>
      </c>
      <c r="I12" s="42">
        <v>2.7E-2</v>
      </c>
      <c r="J12" s="31" t="s">
        <v>5</v>
      </c>
      <c r="R12" s="12"/>
    </row>
    <row r="13" spans="1:18" s="6" customFormat="1" ht="23.25" x14ac:dyDescent="0.2">
      <c r="A13" s="24">
        <v>2</v>
      </c>
      <c r="B13" s="244" t="s">
        <v>18</v>
      </c>
      <c r="C13" s="244"/>
      <c r="D13" s="244"/>
      <c r="E13" s="25">
        <v>8.9999999999999993E-3</v>
      </c>
      <c r="F13" s="25">
        <v>8.0000000000000002E-3</v>
      </c>
      <c r="G13" s="47">
        <v>7.0000000000000001E-3</v>
      </c>
      <c r="H13" s="26">
        <v>8.9999999999999993E-3</v>
      </c>
      <c r="I13" s="43">
        <v>7.4999999999999997E-3</v>
      </c>
      <c r="J13" s="32" t="s">
        <v>6</v>
      </c>
      <c r="R13" s="12"/>
    </row>
    <row r="14" spans="1:18" s="6" customFormat="1" ht="23.25" x14ac:dyDescent="0.2">
      <c r="A14" s="24">
        <v>3</v>
      </c>
      <c r="B14" s="244" t="s">
        <v>19</v>
      </c>
      <c r="C14" s="244"/>
      <c r="D14" s="244"/>
      <c r="E14" s="25">
        <v>6.0000000000000001E-3</v>
      </c>
      <c r="F14" s="25">
        <v>5.0000000000000001E-3</v>
      </c>
      <c r="G14" s="47">
        <v>5.4999999999999997E-3</v>
      </c>
      <c r="H14" s="26">
        <v>4.4999999999999997E-3</v>
      </c>
      <c r="I14" s="43">
        <v>7.6E-3</v>
      </c>
      <c r="J14" s="32" t="s">
        <v>5</v>
      </c>
      <c r="R14" s="12"/>
    </row>
    <row r="15" spans="1:18" s="6" customFormat="1" ht="23.25" x14ac:dyDescent="0.2">
      <c r="A15" s="24">
        <v>4</v>
      </c>
      <c r="B15" s="244" t="s">
        <v>20</v>
      </c>
      <c r="C15" s="244"/>
      <c r="D15" s="244"/>
      <c r="E15" s="27" t="s">
        <v>4</v>
      </c>
      <c r="F15" s="25">
        <v>2.5000000000000001E-3</v>
      </c>
      <c r="G15" s="47">
        <v>2.5000000000000001E-3</v>
      </c>
      <c r="H15" s="26">
        <v>2.5000000000000001E-3</v>
      </c>
      <c r="I15" s="43">
        <v>2.3E-3</v>
      </c>
      <c r="J15" s="32" t="s">
        <v>6</v>
      </c>
      <c r="R15" s="12"/>
    </row>
    <row r="16" spans="1:18" s="6" customFormat="1" ht="23.25" x14ac:dyDescent="0.2">
      <c r="A16" s="24">
        <v>5</v>
      </c>
      <c r="B16" s="244" t="s">
        <v>21</v>
      </c>
      <c r="C16" s="244"/>
      <c r="D16" s="244"/>
      <c r="E16" s="27" t="s">
        <v>4</v>
      </c>
      <c r="F16" s="25">
        <v>1E-3</v>
      </c>
      <c r="G16" s="47">
        <v>1E-3</v>
      </c>
      <c r="H16" s="26">
        <v>1E-3</v>
      </c>
      <c r="I16" s="43">
        <v>3.8E-3</v>
      </c>
      <c r="J16" s="32" t="s">
        <v>5</v>
      </c>
      <c r="R16" s="12"/>
    </row>
    <row r="17" spans="1:18" s="6" customFormat="1" ht="23.25" x14ac:dyDescent="0.2">
      <c r="A17" s="24">
        <v>6</v>
      </c>
      <c r="B17" s="244"/>
      <c r="C17" s="244"/>
      <c r="D17" s="244"/>
      <c r="E17" s="27"/>
      <c r="F17" s="25"/>
      <c r="G17" s="47"/>
      <c r="H17" s="26"/>
      <c r="I17" s="43"/>
      <c r="J17" s="32"/>
      <c r="R17" s="12"/>
    </row>
    <row r="18" spans="1:18" s="6" customFormat="1" ht="23.25" x14ac:dyDescent="0.2">
      <c r="A18" s="28">
        <v>7</v>
      </c>
      <c r="B18" s="249"/>
      <c r="C18" s="249"/>
      <c r="D18" s="249"/>
      <c r="E18" s="34"/>
      <c r="F18" s="45"/>
      <c r="G18" s="48"/>
      <c r="H18" s="29"/>
      <c r="I18" s="44"/>
      <c r="J18" s="33"/>
      <c r="K18" s="13"/>
      <c r="L18" s="13"/>
      <c r="M18" s="13"/>
      <c r="N18" s="13"/>
      <c r="O18" s="13"/>
      <c r="P18" s="13"/>
      <c r="Q18" s="13"/>
      <c r="R18" s="14"/>
    </row>
    <row r="20" spans="1:18" s="5" customFormat="1" ht="15" x14ac:dyDescent="0.2">
      <c r="A20" s="7" t="s">
        <v>16</v>
      </c>
      <c r="B20" s="7"/>
      <c r="C20" s="7"/>
    </row>
    <row r="21" spans="1:18" s="40" customFormat="1" x14ac:dyDescent="0.2">
      <c r="A21" s="250" t="s">
        <v>1</v>
      </c>
      <c r="B21" s="251"/>
      <c r="C21" s="251"/>
      <c r="D21" s="251"/>
      <c r="E21" s="41" t="s">
        <v>3</v>
      </c>
      <c r="F21" s="256" t="s">
        <v>10</v>
      </c>
      <c r="G21" s="257"/>
      <c r="H21" s="257"/>
      <c r="I21" s="258"/>
      <c r="J21" s="259" t="s">
        <v>9</v>
      </c>
      <c r="K21" s="54"/>
      <c r="L21" s="54"/>
      <c r="M21" s="54"/>
      <c r="N21" s="54"/>
      <c r="O21" s="54"/>
      <c r="P21" s="54"/>
      <c r="Q21" s="54"/>
      <c r="R21" s="55"/>
    </row>
    <row r="22" spans="1:18" s="52" customFormat="1" ht="13.5" x14ac:dyDescent="0.2">
      <c r="A22" s="252"/>
      <c r="B22" s="253"/>
      <c r="C22" s="253"/>
      <c r="D22" s="253"/>
      <c r="E22" s="49" t="s">
        <v>7</v>
      </c>
      <c r="F22" s="245" t="s">
        <v>8</v>
      </c>
      <c r="G22" s="246"/>
      <c r="H22" s="247"/>
      <c r="I22" s="66" t="s">
        <v>28</v>
      </c>
      <c r="J22" s="260"/>
      <c r="R22" s="53"/>
    </row>
    <row r="23" spans="1:18" s="52" customFormat="1" ht="12" x14ac:dyDescent="0.2">
      <c r="A23" s="254"/>
      <c r="B23" s="255"/>
      <c r="C23" s="255"/>
      <c r="D23" s="255"/>
      <c r="E23" s="51" t="s">
        <v>24</v>
      </c>
      <c r="F23" s="64" t="s">
        <v>22</v>
      </c>
      <c r="G23" s="65" t="s">
        <v>23</v>
      </c>
      <c r="H23" s="51" t="s">
        <v>24</v>
      </c>
      <c r="I23" s="50" t="s">
        <v>24</v>
      </c>
      <c r="J23" s="261"/>
      <c r="R23" s="53"/>
    </row>
    <row r="24" spans="1:18" s="6" customFormat="1" ht="23.25" customHeight="1" x14ac:dyDescent="0.2">
      <c r="A24" s="21">
        <v>1</v>
      </c>
      <c r="B24" s="243" t="s">
        <v>17</v>
      </c>
      <c r="C24" s="243"/>
      <c r="D24" s="243"/>
      <c r="E24" s="22">
        <v>2.7E-2</v>
      </c>
      <c r="F24" s="46">
        <v>2.7E-2</v>
      </c>
      <c r="G24" s="23">
        <v>2.7E-2</v>
      </c>
      <c r="H24" s="22">
        <v>2.7E-2</v>
      </c>
      <c r="I24" s="60">
        <f>1-(H24/E24)</f>
        <v>0</v>
      </c>
      <c r="J24" s="35" t="s">
        <v>11</v>
      </c>
      <c r="R24" s="12"/>
    </row>
    <row r="25" spans="1:18" s="6" customFormat="1" ht="23.25" customHeight="1" x14ac:dyDescent="0.2">
      <c r="A25" s="24">
        <v>2</v>
      </c>
      <c r="B25" s="244" t="s">
        <v>18</v>
      </c>
      <c r="C25" s="244"/>
      <c r="D25" s="244"/>
      <c r="E25" s="25">
        <v>7.4999999999999997E-3</v>
      </c>
      <c r="F25" s="47">
        <v>6.4999999999999997E-3</v>
      </c>
      <c r="G25" s="26">
        <v>5.4999999999999997E-3</v>
      </c>
      <c r="H25" s="25">
        <v>6.0000000000000001E-3</v>
      </c>
      <c r="I25" s="61">
        <f>1-(H25/E25)</f>
        <v>0.19999999999999996</v>
      </c>
      <c r="J25" s="36" t="s">
        <v>13</v>
      </c>
      <c r="R25" s="12"/>
    </row>
    <row r="26" spans="1:18" s="6" customFormat="1" ht="23.25" customHeight="1" x14ac:dyDescent="0.2">
      <c r="A26" s="24">
        <v>3</v>
      </c>
      <c r="B26" s="244" t="s">
        <v>19</v>
      </c>
      <c r="C26" s="244"/>
      <c r="D26" s="244"/>
      <c r="E26" s="25">
        <v>7.6E-3</v>
      </c>
      <c r="F26" s="47">
        <v>6.4999999999999997E-3</v>
      </c>
      <c r="G26" s="26">
        <v>5.4999999999999997E-3</v>
      </c>
      <c r="H26" s="25">
        <v>5.0000000000000001E-3</v>
      </c>
      <c r="I26" s="61">
        <f>1-(H26/E26)</f>
        <v>0.34210526315789469</v>
      </c>
      <c r="J26" s="36" t="s">
        <v>13</v>
      </c>
      <c r="R26" s="12"/>
    </row>
    <row r="27" spans="1:18" s="6" customFormat="1" ht="23.25" customHeight="1" x14ac:dyDescent="0.2">
      <c r="A27" s="24">
        <v>4</v>
      </c>
      <c r="B27" s="244" t="s">
        <v>20</v>
      </c>
      <c r="C27" s="244"/>
      <c r="D27" s="244"/>
      <c r="E27" s="25">
        <v>2.3E-3</v>
      </c>
      <c r="F27" s="47">
        <v>2.5000000000000001E-3</v>
      </c>
      <c r="G27" s="26">
        <v>2.5000000000000001E-3</v>
      </c>
      <c r="H27" s="25">
        <v>2.5000000000000001E-3</v>
      </c>
      <c r="I27" s="61">
        <f>1-(H27/E27)</f>
        <v>-8.6956521739130377E-2</v>
      </c>
      <c r="J27" s="36" t="s">
        <v>12</v>
      </c>
      <c r="R27" s="12"/>
    </row>
    <row r="28" spans="1:18" s="6" customFormat="1" ht="23.25" customHeight="1" x14ac:dyDescent="0.2">
      <c r="A28" s="24">
        <v>5</v>
      </c>
      <c r="B28" s="244" t="s">
        <v>21</v>
      </c>
      <c r="C28" s="244"/>
      <c r="D28" s="244"/>
      <c r="E28" s="25">
        <v>3.8E-3</v>
      </c>
      <c r="F28" s="47">
        <v>1E-3</v>
      </c>
      <c r="G28" s="26">
        <v>1E-3</v>
      </c>
      <c r="H28" s="25">
        <v>1E-3</v>
      </c>
      <c r="I28" s="61">
        <f>1-(H28/E28)</f>
        <v>0.73684210526315796</v>
      </c>
      <c r="J28" s="36" t="s">
        <v>13</v>
      </c>
      <c r="R28" s="12"/>
    </row>
    <row r="29" spans="1:18" s="6" customFormat="1" ht="23.25" x14ac:dyDescent="0.2">
      <c r="A29" s="24">
        <v>6</v>
      </c>
      <c r="B29" s="244"/>
      <c r="C29" s="244"/>
      <c r="D29" s="244"/>
      <c r="E29" s="27"/>
      <c r="F29" s="47"/>
      <c r="G29" s="26"/>
      <c r="H29" s="25"/>
      <c r="I29" s="62"/>
      <c r="J29" s="36"/>
      <c r="R29" s="12"/>
    </row>
    <row r="30" spans="1:18" s="6" customFormat="1" ht="23.25" x14ac:dyDescent="0.2">
      <c r="A30" s="28">
        <v>7</v>
      </c>
      <c r="B30" s="249"/>
      <c r="C30" s="249"/>
      <c r="D30" s="249"/>
      <c r="E30" s="34"/>
      <c r="F30" s="48"/>
      <c r="G30" s="29"/>
      <c r="H30" s="45"/>
      <c r="I30" s="63"/>
      <c r="J30" s="37"/>
      <c r="K30" s="13"/>
      <c r="L30" s="13"/>
      <c r="M30" s="13"/>
      <c r="N30" s="13"/>
      <c r="O30" s="13"/>
      <c r="P30" s="13"/>
      <c r="Q30" s="13"/>
      <c r="R30" s="14"/>
    </row>
    <row r="31" spans="1:18" s="67" customFormat="1" ht="11.25" x14ac:dyDescent="0.2"/>
  </sheetData>
  <mergeCells count="23">
    <mergeCell ref="D1:K2"/>
    <mergeCell ref="B30:D30"/>
    <mergeCell ref="B25:D25"/>
    <mergeCell ref="B26:D26"/>
    <mergeCell ref="B28:D28"/>
    <mergeCell ref="B29:D29"/>
    <mergeCell ref="A9:D11"/>
    <mergeCell ref="F9:I9"/>
    <mergeCell ref="B12:D12"/>
    <mergeCell ref="J9:J11"/>
    <mergeCell ref="B27:D27"/>
    <mergeCell ref="F21:I21"/>
    <mergeCell ref="J21:J23"/>
    <mergeCell ref="B15:D15"/>
    <mergeCell ref="B18:D18"/>
    <mergeCell ref="A21:D23"/>
    <mergeCell ref="G10:I10"/>
    <mergeCell ref="B24:D24"/>
    <mergeCell ref="B13:D13"/>
    <mergeCell ref="B14:D14"/>
    <mergeCell ref="B16:D16"/>
    <mergeCell ref="B17:D17"/>
    <mergeCell ref="F22:H22"/>
  </mergeCells>
  <phoneticPr fontId="2" type="noConversion"/>
  <conditionalFormatting sqref="J12:J18">
    <cfRule type="cellIs" dxfId="23" priority="1" stopIfTrue="1" operator="equal">
      <formula>"¡"</formula>
    </cfRule>
    <cfRule type="cellIs" dxfId="22" priority="2" stopIfTrue="1" operator="equal">
      <formula>"û"</formula>
    </cfRule>
  </conditionalFormatting>
  <conditionalFormatting sqref="J24:J30">
    <cfRule type="cellIs" dxfId="21" priority="3" stopIfTrue="1" operator="equal">
      <formula>"ì"</formula>
    </cfRule>
    <cfRule type="cellIs" dxfId="20" priority="4" stopIfTrue="1" operator="equal">
      <formula>"î"</formula>
    </cfRule>
  </conditionalFormatting>
  <dataValidations count="3">
    <dataValidation type="list" allowBlank="1" showInputMessage="1" showErrorMessage="1" sqref="A1" xr:uid="{00000000-0002-0000-0100-000000000000}">
      <formula1>"PANABRAS - MAO, PANABRAS - SJC, PANABRAS - SP"</formula1>
    </dataValidation>
    <dataValidation type="list" allowBlank="1" showInputMessage="1" showErrorMessage="1" sqref="J12:J18" xr:uid="{00000000-0002-0000-0100-000001000000}">
      <formula1>"¡,û"</formula1>
    </dataValidation>
    <dataValidation type="list" allowBlank="1" showInputMessage="1" showErrorMessage="1" sqref="J24:J30" xr:uid="{00000000-0002-0000-0100-000002000000}">
      <formula1>"è,ì,î"</formula1>
    </dataValidation>
  </dataValidations>
  <printOptions horizontalCentered="1"/>
  <pageMargins left="0.39370078740157483" right="0.39370078740157483" top="0.59055118110236227" bottom="0.23622047244094491" header="0.39370078740157483" footer="0.19685039370078741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A59"/>
  <sheetViews>
    <sheetView showGridLines="0" zoomScale="110" zoomScaleNormal="110" zoomScaleSheetLayoutView="85" workbookViewId="0">
      <selection activeCell="B12" sqref="B12:G14"/>
    </sheetView>
  </sheetViews>
  <sheetFormatPr defaultColWidth="9.140625" defaultRowHeight="12.75" x14ac:dyDescent="0.2"/>
  <cols>
    <col min="1" max="1" width="1.7109375" style="2" customWidth="1"/>
    <col min="2" max="2" width="2.85546875" style="2" customWidth="1"/>
    <col min="3" max="3" width="2.42578125" style="2" customWidth="1"/>
    <col min="4" max="6" width="8.7109375" style="2" customWidth="1"/>
    <col min="7" max="7" width="27.85546875" style="2" customWidth="1"/>
    <col min="8" max="25" width="11.7109375" style="2" customWidth="1"/>
    <col min="26" max="26" width="8.7109375" style="2" customWidth="1"/>
    <col min="27" max="27" width="15.140625" style="2" customWidth="1"/>
    <col min="28" max="16384" width="9.140625" style="2"/>
  </cols>
  <sheetData>
    <row r="1" spans="2:27" ht="13.5" thickBot="1" x14ac:dyDescent="0.25"/>
    <row r="2" spans="2:27" ht="12.75" customHeight="1" x14ac:dyDescent="0.2">
      <c r="B2" s="87" t="s">
        <v>37</v>
      </c>
      <c r="F2" s="1"/>
      <c r="G2" s="279" t="s">
        <v>124</v>
      </c>
      <c r="H2" s="280"/>
      <c r="I2" s="280"/>
      <c r="J2" s="281"/>
      <c r="K2" s="281"/>
      <c r="L2" s="281"/>
      <c r="M2" s="281"/>
      <c r="N2" s="281"/>
      <c r="O2" s="281"/>
      <c r="P2" s="281"/>
      <c r="Q2" s="282"/>
      <c r="R2" s="73"/>
      <c r="S2" s="38" t="s">
        <v>14</v>
      </c>
      <c r="T2" s="59" t="s">
        <v>26</v>
      </c>
      <c r="U2" s="56"/>
      <c r="V2" s="59" t="s">
        <v>27</v>
      </c>
      <c r="W2" s="56"/>
      <c r="X2" s="59" t="s">
        <v>25</v>
      </c>
      <c r="Y2" s="56"/>
    </row>
    <row r="3" spans="2:27" ht="12.75" customHeight="1" x14ac:dyDescent="0.2">
      <c r="B3" s="84" t="s">
        <v>43</v>
      </c>
      <c r="C3" s="69"/>
      <c r="D3" s="69"/>
      <c r="E3" s="3"/>
      <c r="F3" s="3"/>
      <c r="G3" s="283"/>
      <c r="H3" s="284"/>
      <c r="I3" s="284"/>
      <c r="J3" s="284"/>
      <c r="K3" s="284"/>
      <c r="L3" s="284"/>
      <c r="M3" s="284"/>
      <c r="N3" s="284"/>
      <c r="O3" s="284"/>
      <c r="P3" s="284"/>
      <c r="Q3" s="285"/>
      <c r="R3" s="73"/>
      <c r="S3" s="70"/>
      <c r="T3" s="289"/>
      <c r="U3" s="290"/>
      <c r="V3" s="289"/>
      <c r="W3" s="290"/>
      <c r="X3" s="289"/>
      <c r="Y3" s="290"/>
    </row>
    <row r="4" spans="2:27" ht="12.75" customHeight="1" thickBot="1" x14ac:dyDescent="0.25">
      <c r="B4" s="114" t="s">
        <v>44</v>
      </c>
      <c r="C4" s="74"/>
      <c r="D4" s="74"/>
      <c r="E4" s="3"/>
      <c r="F4" s="3"/>
      <c r="G4" s="286"/>
      <c r="H4" s="287"/>
      <c r="I4" s="287"/>
      <c r="J4" s="287"/>
      <c r="K4" s="287"/>
      <c r="L4" s="287"/>
      <c r="M4" s="287"/>
      <c r="N4" s="287"/>
      <c r="O4" s="287"/>
      <c r="P4" s="287"/>
      <c r="Q4" s="288"/>
      <c r="R4" s="142"/>
      <c r="S4" s="70">
        <f ca="1">TODAY()</f>
        <v>44615</v>
      </c>
      <c r="T4" s="57" t="s">
        <v>60</v>
      </c>
      <c r="U4" s="58"/>
      <c r="V4" s="57" t="s">
        <v>61</v>
      </c>
      <c r="W4" s="58"/>
      <c r="X4" s="57" t="s">
        <v>62</v>
      </c>
      <c r="Y4" s="58"/>
    </row>
    <row r="5" spans="2:27" s="79" customFormat="1" ht="8.25" x14ac:dyDescent="0.2"/>
    <row r="6" spans="2:27" s="118" customFormat="1" x14ac:dyDescent="0.2">
      <c r="B6" s="115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7"/>
    </row>
    <row r="7" spans="2:27" s="118" customFormat="1" x14ac:dyDescent="0.2">
      <c r="B7" s="119"/>
      <c r="Y7" s="120"/>
    </row>
    <row r="8" spans="2:27" s="118" customFormat="1" x14ac:dyDescent="0.2">
      <c r="B8" s="119"/>
      <c r="Y8" s="120"/>
    </row>
    <row r="9" spans="2:27" s="118" customFormat="1" x14ac:dyDescent="0.2">
      <c r="B9" s="119"/>
      <c r="Y9" s="120"/>
    </row>
    <row r="10" spans="2:27" s="118" customFormat="1" x14ac:dyDescent="0.2">
      <c r="B10" s="121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3"/>
    </row>
    <row r="11" spans="2:27" s="5" customFormat="1" ht="15" x14ac:dyDescent="0.2">
      <c r="B11" s="71" t="s">
        <v>125</v>
      </c>
      <c r="C11" s="71"/>
      <c r="D11" s="71"/>
      <c r="E11" s="8"/>
      <c r="F11" s="8"/>
    </row>
    <row r="12" spans="2:27" s="83" customFormat="1" x14ac:dyDescent="0.2">
      <c r="B12" s="291" t="s">
        <v>1</v>
      </c>
      <c r="C12" s="292"/>
      <c r="D12" s="292"/>
      <c r="E12" s="292"/>
      <c r="F12" s="292"/>
      <c r="G12" s="293"/>
      <c r="H12" s="129" t="s">
        <v>56</v>
      </c>
      <c r="I12" s="129" t="s">
        <v>91</v>
      </c>
      <c r="J12" s="129" t="s">
        <v>100</v>
      </c>
      <c r="K12" s="300" t="s">
        <v>105</v>
      </c>
      <c r="L12" s="301"/>
      <c r="M12" s="301"/>
      <c r="N12" s="301"/>
      <c r="O12" s="302"/>
      <c r="P12" s="143" t="s">
        <v>57</v>
      </c>
      <c r="Q12" s="81"/>
      <c r="R12" s="81"/>
      <c r="S12" s="81"/>
      <c r="T12" s="81"/>
      <c r="U12" s="81"/>
      <c r="V12" s="81"/>
      <c r="W12" s="81"/>
      <c r="X12" s="81"/>
      <c r="Y12" s="82"/>
    </row>
    <row r="13" spans="2:27" s="83" customFormat="1" ht="12" customHeight="1" x14ac:dyDescent="0.2">
      <c r="B13" s="294"/>
      <c r="C13" s="295"/>
      <c r="D13" s="295"/>
      <c r="E13" s="295"/>
      <c r="F13" s="295"/>
      <c r="G13" s="296"/>
      <c r="H13" s="49" t="s">
        <v>7</v>
      </c>
      <c r="I13" s="49" t="s">
        <v>7</v>
      </c>
      <c r="J13" s="49" t="s">
        <v>7</v>
      </c>
      <c r="K13" s="75" t="s">
        <v>8</v>
      </c>
      <c r="L13" s="303" t="s">
        <v>7</v>
      </c>
      <c r="M13" s="304"/>
      <c r="N13" s="304"/>
      <c r="O13" s="305"/>
      <c r="Y13" s="124"/>
    </row>
    <row r="14" spans="2:27" s="83" customFormat="1" ht="12" customHeight="1" x14ac:dyDescent="0.2">
      <c r="B14" s="297"/>
      <c r="C14" s="298"/>
      <c r="D14" s="298"/>
      <c r="E14" s="298"/>
      <c r="F14" s="298"/>
      <c r="G14" s="299"/>
      <c r="H14" s="125" t="s">
        <v>24</v>
      </c>
      <c r="I14" s="125" t="s">
        <v>24</v>
      </c>
      <c r="J14" s="125" t="s">
        <v>24</v>
      </c>
      <c r="K14" s="125" t="s">
        <v>24</v>
      </c>
      <c r="L14" s="126" t="s">
        <v>22</v>
      </c>
      <c r="M14" s="127" t="s">
        <v>23</v>
      </c>
      <c r="N14" s="78" t="s">
        <v>24</v>
      </c>
      <c r="O14" s="76" t="s">
        <v>9</v>
      </c>
      <c r="Y14" s="124"/>
    </row>
    <row r="15" spans="2:27" s="72" customFormat="1" ht="25.5" customHeight="1" x14ac:dyDescent="0.2">
      <c r="B15" s="306">
        <f>'FY BP_Policy'!C16</f>
        <v>1</v>
      </c>
      <c r="C15" s="307"/>
      <c r="D15" s="381" t="str">
        <f>'FY BP_Policy'!D16</f>
        <v>Reduzir Custo de Falhas (%)</v>
      </c>
      <c r="E15" s="381"/>
      <c r="F15" s="381"/>
      <c r="G15" s="381"/>
      <c r="H15" s="218">
        <v>0.12604491005331281</v>
      </c>
      <c r="I15" s="218">
        <v>0.11087686564314296</v>
      </c>
      <c r="J15" s="218">
        <v>9.0987470767638814E-2</v>
      </c>
      <c r="K15" s="218">
        <v>9.1944349339069309E-2</v>
      </c>
      <c r="L15" s="230">
        <f>[3]EvoluçãoMensal!$P$6</f>
        <v>8.5424554367967059E-2</v>
      </c>
      <c r="M15" s="231">
        <f>[3]EvoluçãoMensal!$W$6</f>
        <v>7.3899572632294588E-2</v>
      </c>
      <c r="N15" s="232">
        <f>[3]EvoluçãoMensal!$X$6</f>
        <v>8.0284362378347213E-2</v>
      </c>
      <c r="O15" s="31" t="str">
        <f>IF(N15&lt;K15,"¡",IF(N15&gt;K15,"û","è"))</f>
        <v>¡</v>
      </c>
      <c r="P15" s="311" t="s">
        <v>119</v>
      </c>
      <c r="Q15" s="312"/>
      <c r="R15" s="312"/>
      <c r="S15" s="312"/>
      <c r="T15" s="312"/>
      <c r="U15" s="312"/>
      <c r="V15" s="312"/>
      <c r="W15" s="312"/>
      <c r="X15" s="312"/>
      <c r="Y15" s="313"/>
      <c r="AA15" s="128"/>
    </row>
    <row r="16" spans="2:27" s="72" customFormat="1" ht="25.5" x14ac:dyDescent="0.2">
      <c r="B16" s="274">
        <f>'FY BP_Policy'!C17</f>
        <v>2</v>
      </c>
      <c r="C16" s="275"/>
      <c r="D16" s="382" t="str">
        <f>'FY BP_Policy'!D17</f>
        <v>Reduzir valor de falhas (kR$)</v>
      </c>
      <c r="E16" s="382"/>
      <c r="F16" s="382"/>
      <c r="G16" s="382"/>
      <c r="H16" s="133">
        <v>172.51514749176818</v>
      </c>
      <c r="I16" s="133">
        <v>80.17321781511977</v>
      </c>
      <c r="J16" s="133">
        <v>158.97318804817201</v>
      </c>
      <c r="K16" s="233">
        <v>174.93975515696701</v>
      </c>
      <c r="L16" s="235">
        <f>[3]EvoluçãoMensal!$P$9</f>
        <v>117274.24521851991</v>
      </c>
      <c r="M16" s="234">
        <f>[3]EvoluçãoMensal!$W$9</f>
        <v>56743.230602472904</v>
      </c>
      <c r="N16" s="237">
        <f>[3]EvoluçãoMensal!$X$9</f>
        <v>174017.47582099281</v>
      </c>
      <c r="O16" s="32" t="str">
        <f>IF(N16&gt;K16,"¡",IF(N16&gt;K16,"û","è"))</f>
        <v>¡</v>
      </c>
      <c r="P16" s="308" t="str">
        <f>"Superamos o plano estabelecido conseguindo uma redução de R$ "&amp;INT(K16*1000-N16)</f>
        <v>Superamos o plano estabelecido conseguindo uma redução de R$ 922</v>
      </c>
      <c r="Q16" s="309"/>
      <c r="R16" s="309"/>
      <c r="S16" s="309"/>
      <c r="T16" s="309"/>
      <c r="U16" s="309"/>
      <c r="V16" s="309"/>
      <c r="W16" s="309"/>
      <c r="X16" s="309"/>
      <c r="Y16" s="310"/>
      <c r="AA16" s="226"/>
    </row>
    <row r="17" spans="2:27" s="72" customFormat="1" ht="25.5" x14ac:dyDescent="0.2">
      <c r="B17" s="274">
        <f>'FY BP_Policy'!C18</f>
        <v>3</v>
      </c>
      <c r="C17" s="275"/>
      <c r="D17" s="382" t="str">
        <f>'FY BP_Policy'!D18</f>
        <v>Valor de Vendas (kR$)
(Fábrica)</v>
      </c>
      <c r="E17" s="382"/>
      <c r="F17" s="382"/>
      <c r="G17" s="382"/>
      <c r="H17" s="222">
        <v>136868</v>
      </c>
      <c r="I17" s="222">
        <v>72311</v>
      </c>
      <c r="J17" s="222">
        <v>174727</v>
      </c>
      <c r="K17" s="222">
        <v>190267</v>
      </c>
      <c r="L17" s="223">
        <f>[3]EvoluçãoMensal!$P$12</f>
        <v>137284</v>
      </c>
      <c r="M17" s="224">
        <f>[3]EvoluçãoMensal!$W$12</f>
        <v>81542</v>
      </c>
      <c r="N17" s="222">
        <f>[3]EvoluçãoMensal!$X$12</f>
        <v>218826</v>
      </c>
      <c r="O17" s="32" t="str">
        <f>IF(N17&gt;K17,"¡",IF(N17&gt;K17,"û","è"))</f>
        <v>¡</v>
      </c>
      <c r="P17" s="311" t="str">
        <f>"Superamos o plano estabelecido em kR$ "&amp;INT(N17-K17)&amp;" , com aumento da produção, vendas e correção de preços com alteração da taxa cambial"</f>
        <v>Superamos o plano estabelecido em kR$ 28559 , com aumento da produção, vendas e correção de preços com alteração da taxa cambial</v>
      </c>
      <c r="Q17" s="312"/>
      <c r="R17" s="312"/>
      <c r="S17" s="312"/>
      <c r="T17" s="312"/>
      <c r="U17" s="312"/>
      <c r="V17" s="312"/>
      <c r="W17" s="312"/>
      <c r="X17" s="312"/>
      <c r="Y17" s="313"/>
      <c r="AA17" s="128"/>
    </row>
    <row r="18" spans="2:27" s="72" customFormat="1" ht="25.5" x14ac:dyDescent="0.2">
      <c r="B18" s="274">
        <f>'FY BP_Policy'!C19</f>
        <v>4</v>
      </c>
      <c r="C18" s="275"/>
      <c r="D18" s="320" t="str">
        <f>'FY BP_Policy'!D19</f>
        <v xml:space="preserve">Evitar problemas com segurança do produto no mercado </v>
      </c>
      <c r="E18" s="320"/>
      <c r="F18" s="320"/>
      <c r="G18" s="320"/>
      <c r="H18" s="130">
        <v>0</v>
      </c>
      <c r="I18" s="130">
        <v>0</v>
      </c>
      <c r="J18" s="130">
        <v>0</v>
      </c>
      <c r="K18" s="130">
        <v>0</v>
      </c>
      <c r="L18" s="135">
        <f>[3]EvoluçãoMensal!$P$15</f>
        <v>0</v>
      </c>
      <c r="M18" s="134">
        <f>[3]EvoluçãoMensal!$W$15</f>
        <v>0</v>
      </c>
      <c r="N18" s="130">
        <f>[3]EvoluçãoMensal!$X$15</f>
        <v>0</v>
      </c>
      <c r="O18" s="32" t="s">
        <v>6</v>
      </c>
      <c r="P18" s="276" t="s">
        <v>58</v>
      </c>
      <c r="Q18" s="277"/>
      <c r="R18" s="277"/>
      <c r="S18" s="277"/>
      <c r="T18" s="277"/>
      <c r="U18" s="277"/>
      <c r="V18" s="277"/>
      <c r="W18" s="277"/>
      <c r="X18" s="277"/>
      <c r="Y18" s="278"/>
      <c r="AA18" s="128"/>
    </row>
    <row r="19" spans="2:27" s="72" customFormat="1" ht="35.1" customHeight="1" x14ac:dyDescent="0.2">
      <c r="B19" s="274">
        <f>'FY BP_Policy'!C20</f>
        <v>5</v>
      </c>
      <c r="C19" s="275"/>
      <c r="D19" s="320" t="str">
        <f>'FY BP_Policy'!D20</f>
        <v>Evitar Não conformidade no Sistema Ambiental (RoHS) e Requisitos Legais (Leis e Normas)</v>
      </c>
      <c r="E19" s="320"/>
      <c r="F19" s="320"/>
      <c r="G19" s="320"/>
      <c r="H19" s="130">
        <v>0</v>
      </c>
      <c r="I19" s="130">
        <v>0</v>
      </c>
      <c r="J19" s="130">
        <v>0</v>
      </c>
      <c r="K19" s="130">
        <v>0</v>
      </c>
      <c r="L19" s="135">
        <f>[1]EvoluçãoMensal!$P$18</f>
        <v>0</v>
      </c>
      <c r="M19" s="134">
        <f>[1]EvoluçãoMensal!$W$18</f>
        <v>0</v>
      </c>
      <c r="N19" s="130">
        <f>[1]EvoluçãoMensal!$X$18</f>
        <v>0</v>
      </c>
      <c r="O19" s="32" t="s">
        <v>6</v>
      </c>
      <c r="P19" s="265" t="s">
        <v>59</v>
      </c>
      <c r="Q19" s="266"/>
      <c r="R19" s="266"/>
      <c r="S19" s="266"/>
      <c r="T19" s="266"/>
      <c r="U19" s="266"/>
      <c r="V19" s="266"/>
      <c r="W19" s="266"/>
      <c r="X19" s="266"/>
      <c r="Y19" s="267"/>
      <c r="AA19" s="128"/>
    </row>
    <row r="20" spans="2:27" s="72" customFormat="1" ht="35.1" customHeight="1" x14ac:dyDescent="0.2">
      <c r="B20" s="274">
        <f>'FY BP_Policy'!C21</f>
        <v>6</v>
      </c>
      <c r="C20" s="275"/>
      <c r="D20" s="320" t="str">
        <f>'FY BP_Policy'!D21</f>
        <v>Evitar reclamação de cliente com alto custo
(ex: recall)</v>
      </c>
      <c r="E20" s="320"/>
      <c r="F20" s="320"/>
      <c r="G20" s="320"/>
      <c r="H20" s="130">
        <v>0</v>
      </c>
      <c r="I20" s="130">
        <v>0</v>
      </c>
      <c r="J20" s="130">
        <v>0</v>
      </c>
      <c r="K20" s="130">
        <v>0</v>
      </c>
      <c r="L20" s="135">
        <f>[3]EvoluçãoMensal!$P$21</f>
        <v>0</v>
      </c>
      <c r="M20" s="134">
        <f>[3]EvoluçãoMensal!$W$21</f>
        <v>0</v>
      </c>
      <c r="N20" s="130">
        <f>[3]EvoluçãoMensal!$X$21</f>
        <v>0</v>
      </c>
      <c r="O20" s="32" t="s">
        <v>6</v>
      </c>
      <c r="P20" s="262" t="s">
        <v>92</v>
      </c>
      <c r="Q20" s="263"/>
      <c r="R20" s="263"/>
      <c r="S20" s="263"/>
      <c r="T20" s="263"/>
      <c r="U20" s="263"/>
      <c r="V20" s="263"/>
      <c r="W20" s="263"/>
      <c r="X20" s="263"/>
      <c r="Y20" s="264"/>
      <c r="AA20" s="128"/>
    </row>
    <row r="21" spans="2:27" s="72" customFormat="1" ht="35.1" customHeight="1" x14ac:dyDescent="0.2">
      <c r="B21" s="274">
        <f>'FY BP_Policy'!C22</f>
        <v>7.1</v>
      </c>
      <c r="C21" s="275"/>
      <c r="D21" s="320" t="str">
        <f>'FY BP_Policy'!D22</f>
        <v>Reduzir o número de Reclamações de Mercado Procedentes 
(Qt. Reclamações)</v>
      </c>
      <c r="E21" s="320"/>
      <c r="F21" s="320"/>
      <c r="G21" s="220" t="str">
        <f>'FY BP_Policy'!G22</f>
        <v>Alcalinas</v>
      </c>
      <c r="H21" s="130">
        <v>3</v>
      </c>
      <c r="I21" s="130">
        <v>0</v>
      </c>
      <c r="J21" s="130">
        <v>3</v>
      </c>
      <c r="K21" s="130">
        <v>2</v>
      </c>
      <c r="L21" s="135">
        <f>[3]EvoluçãoMensal!$P$24</f>
        <v>1</v>
      </c>
      <c r="M21" s="134">
        <f>[3]EvoluçãoMensal!$W$24</f>
        <v>1</v>
      </c>
      <c r="N21" s="130">
        <f>[3]EvoluçãoMensal!$X$24</f>
        <v>2</v>
      </c>
      <c r="O21" s="32" t="str">
        <f t="shared" ref="O21:O23" si="0">IF(N21&lt;K21,"¡",IF(N21&gt;K21,"û","è"))</f>
        <v>è</v>
      </c>
      <c r="P21" s="265" t="s">
        <v>120</v>
      </c>
      <c r="Q21" s="266"/>
      <c r="R21" s="266"/>
      <c r="S21" s="266"/>
      <c r="T21" s="266"/>
      <c r="U21" s="266"/>
      <c r="V21" s="266"/>
      <c r="W21" s="266"/>
      <c r="X21" s="266"/>
      <c r="Y21" s="267"/>
      <c r="AA21" s="128"/>
    </row>
    <row r="22" spans="2:27" s="72" customFormat="1" ht="35.1" customHeight="1" x14ac:dyDescent="0.2">
      <c r="B22" s="274">
        <f>'FY BP_Policy'!C23</f>
        <v>7.2</v>
      </c>
      <c r="C22" s="275"/>
      <c r="D22" s="320"/>
      <c r="E22" s="320"/>
      <c r="F22" s="320"/>
      <c r="G22" s="220" t="str">
        <f>'FY BP_Policy'!G23</f>
        <v>Manganês</v>
      </c>
      <c r="H22" s="130">
        <v>2</v>
      </c>
      <c r="I22" s="130">
        <v>2</v>
      </c>
      <c r="J22" s="130">
        <v>2</v>
      </c>
      <c r="K22" s="130">
        <v>3</v>
      </c>
      <c r="L22" s="135">
        <f>[3]EvoluçãoMensal!$P$27</f>
        <v>1</v>
      </c>
      <c r="M22" s="134">
        <f>[3]EvoluçãoMensal!$W$27</f>
        <v>0</v>
      </c>
      <c r="N22" s="130">
        <f>[3]EvoluçãoMensal!$X$27</f>
        <v>1</v>
      </c>
      <c r="O22" s="32" t="str">
        <f t="shared" si="0"/>
        <v>¡</v>
      </c>
      <c r="P22" s="268" t="s">
        <v>121</v>
      </c>
      <c r="Q22" s="269"/>
      <c r="R22" s="269"/>
      <c r="S22" s="269"/>
      <c r="T22" s="269"/>
      <c r="U22" s="269"/>
      <c r="V22" s="269"/>
      <c r="W22" s="269"/>
      <c r="X22" s="269"/>
      <c r="Y22" s="270"/>
      <c r="AA22" s="128"/>
    </row>
    <row r="23" spans="2:27" s="72" customFormat="1" ht="35.1" customHeight="1" x14ac:dyDescent="0.2">
      <c r="B23" s="274">
        <f>'FY BP_Policy'!C24</f>
        <v>7.3</v>
      </c>
      <c r="C23" s="275"/>
      <c r="D23" s="320"/>
      <c r="E23" s="320"/>
      <c r="F23" s="320"/>
      <c r="G23" s="220" t="str">
        <f>'FY BP_Policy'!G24</f>
        <v>Importados</v>
      </c>
      <c r="H23" s="130">
        <v>9</v>
      </c>
      <c r="I23" s="130">
        <v>1</v>
      </c>
      <c r="J23" s="130">
        <v>11</v>
      </c>
      <c r="K23" s="130">
        <v>10</v>
      </c>
      <c r="L23" s="135">
        <f>[3]EvoluçãoMensal!$P$30</f>
        <v>9</v>
      </c>
      <c r="M23" s="134">
        <f>[3]EvoluçãoMensal!$W$30</f>
        <v>4</v>
      </c>
      <c r="N23" s="130">
        <f>[3]EvoluçãoMensal!$X$30</f>
        <v>13</v>
      </c>
      <c r="O23" s="32" t="str">
        <f t="shared" si="0"/>
        <v>û</v>
      </c>
      <c r="P23" s="265" t="s">
        <v>122</v>
      </c>
      <c r="Q23" s="266"/>
      <c r="R23" s="266"/>
      <c r="S23" s="266"/>
      <c r="T23" s="266"/>
      <c r="U23" s="266"/>
      <c r="V23" s="266"/>
      <c r="W23" s="266"/>
      <c r="X23" s="266"/>
      <c r="Y23" s="267"/>
      <c r="AA23" s="128"/>
    </row>
    <row r="24" spans="2:27" s="72" customFormat="1" ht="35.1" customHeight="1" x14ac:dyDescent="0.2">
      <c r="B24" s="274">
        <f>'FY BP_Policy'!C25</f>
        <v>8.1</v>
      </c>
      <c r="C24" s="275"/>
      <c r="D24" s="320" t="str">
        <f>'FY BP_Policy'!D25</f>
        <v>Melhorar a Qualidade do Atendimento ao Consumidor</v>
      </c>
      <c r="E24" s="320"/>
      <c r="F24" s="320"/>
      <c r="G24" s="221" t="str">
        <f>'FY BP_Policy'!G25</f>
        <v>Satisfação (pts)</v>
      </c>
      <c r="H24" s="131">
        <v>3.84</v>
      </c>
      <c r="I24" s="131">
        <v>3.85</v>
      </c>
      <c r="J24" s="131">
        <v>3.6339999999999999</v>
      </c>
      <c r="K24" s="131">
        <v>3.7</v>
      </c>
      <c r="L24" s="219">
        <f>[3]EvoluçãoMensal!$P$33</f>
        <v>3.3783333333333334</v>
      </c>
      <c r="M24" s="136">
        <f>[3]EvoluçãoMensal!$W$33</f>
        <v>3.85</v>
      </c>
      <c r="N24" s="131">
        <f>[3]EvoluçãoMensal!$X$33</f>
        <v>3.6141666666666667</v>
      </c>
      <c r="O24" s="32" t="str">
        <f>IF(N24&gt;K24,"¡",IF(N24&lt;K24,"û","è"))</f>
        <v>û</v>
      </c>
      <c r="P24" s="271" t="str">
        <f>"- A qualidade no atendimento da reclamação não superou o plano estabelecido em 2021, atendemos "&amp;'[2]SJCPIL-R 16-152-01'!$S$111&amp;" consumidores, "&amp;'[2]SJCPIL-R 16-152-01'!$S$107&amp;" ("&amp;INT('[2]SJCPIL-R 16-152-01'!$T$107*100)&amp;" %) responderam a pesquisa de satisfação e destes "&amp;'[2]SJCPIL-R 16-152-01'!$S$108&amp;" ("&amp;INT('[2]SJCPIL-R 16-152-01'!$T$108*100)&amp;" %)  ficaram satisfeitos com o atendimento."</f>
        <v>- A qualidade no atendimento da reclamação não superou o plano estabelecido em 2021, atendemos 88 consumidores, 37 (42 %) responderam a pesquisa de satisfação e destes 31 (83 %)  ficaram satisfeitos com o atendimento.</v>
      </c>
      <c r="Q24" s="272"/>
      <c r="R24" s="272"/>
      <c r="S24" s="272"/>
      <c r="T24" s="272"/>
      <c r="U24" s="272"/>
      <c r="V24" s="272"/>
      <c r="W24" s="272"/>
      <c r="X24" s="272"/>
      <c r="Y24" s="273"/>
      <c r="AA24" s="128"/>
    </row>
    <row r="25" spans="2:27" s="72" customFormat="1" ht="35.1" customHeight="1" x14ac:dyDescent="0.2">
      <c r="B25" s="274">
        <f>'FY BP_Policy'!C26</f>
        <v>8.1999999999999993</v>
      </c>
      <c r="C25" s="275"/>
      <c r="D25" s="320"/>
      <c r="E25" s="320"/>
      <c r="F25" s="320"/>
      <c r="G25" s="221" t="str">
        <f>'FY BP_Policy'!G26</f>
        <v>Tempo Médio de Análise e Resposta (dias)</v>
      </c>
      <c r="H25" s="131">
        <v>2.25</v>
      </c>
      <c r="I25" s="131">
        <v>1.5</v>
      </c>
      <c r="J25" s="131">
        <v>2</v>
      </c>
      <c r="K25" s="131">
        <v>2</v>
      </c>
      <c r="L25" s="219">
        <f>[3]EvoluçãoMensal!$P$36</f>
        <v>2.25</v>
      </c>
      <c r="M25" s="136">
        <f>[3]EvoluçãoMensal!$W$36</f>
        <v>4</v>
      </c>
      <c r="N25" s="131">
        <f>[3]EvoluçãoMensal!$X$36</f>
        <v>2.95</v>
      </c>
      <c r="O25" s="32" t="str">
        <f>IF(N25&lt;K25,"¡",IF(N25&gt;K25,"û","è"))</f>
        <v>û</v>
      </c>
      <c r="P25" s="268" t="s">
        <v>123</v>
      </c>
      <c r="Q25" s="269"/>
      <c r="R25" s="269"/>
      <c r="S25" s="269"/>
      <c r="T25" s="269"/>
      <c r="U25" s="269"/>
      <c r="V25" s="269"/>
      <c r="W25" s="269"/>
      <c r="X25" s="269"/>
      <c r="Y25" s="270"/>
      <c r="AA25" s="128"/>
    </row>
    <row r="26" spans="2:27" s="72" customFormat="1" ht="25.5" x14ac:dyDescent="0.2">
      <c r="B26" s="274">
        <f>'FY BP_Policy'!C27</f>
        <v>9</v>
      </c>
      <c r="C26" s="275"/>
      <c r="D26" s="382" t="str">
        <f>'FY BP_Policy'!D27</f>
        <v>Reduzir Despesa de Mercado (R$ x 1000)</v>
      </c>
      <c r="E26" s="382"/>
      <c r="F26" s="382"/>
      <c r="G26" s="382"/>
      <c r="H26" s="132">
        <v>3.1012399999999998</v>
      </c>
      <c r="I26" s="132">
        <v>0.58995999999999993</v>
      </c>
      <c r="J26" s="132">
        <v>3090.23</v>
      </c>
      <c r="K26" s="132">
        <v>3504.3438401556691</v>
      </c>
      <c r="L26" s="236">
        <f>[3]EvoluçãoMensal!$P$39</f>
        <v>1514.12</v>
      </c>
      <c r="M26" s="234">
        <f>[3]EvoluçãoMensal!$W$39</f>
        <v>1454.0099999999998</v>
      </c>
      <c r="N26" s="237">
        <f>[3]EvoluçãoMensal!$X$39</f>
        <v>4482.2499999999991</v>
      </c>
      <c r="O26" s="32" t="s">
        <v>6</v>
      </c>
      <c r="P26" s="317" t="str">
        <f>"Atingimos o plano estabelecido reduzindo em R$ "&amp;INT(K26*1000-N26)&amp;" as despesas de mercado com a logística reversa de produtos reclamados."</f>
        <v>Atingimos o plano estabelecido reduzindo em R$ 3499861 as despesas de mercado com a logística reversa de produtos reclamados.</v>
      </c>
      <c r="Q26" s="318"/>
      <c r="R26" s="318"/>
      <c r="S26" s="318"/>
      <c r="T26" s="318"/>
      <c r="U26" s="318"/>
      <c r="V26" s="318"/>
      <c r="W26" s="318"/>
      <c r="X26" s="318"/>
      <c r="Y26" s="319"/>
      <c r="AA26" s="128"/>
    </row>
    <row r="27" spans="2:27" s="72" customFormat="1" ht="25.5" x14ac:dyDescent="0.2">
      <c r="B27" s="274">
        <f>'FY BP_Policy'!C28</f>
        <v>10.1</v>
      </c>
      <c r="C27" s="275"/>
      <c r="D27" s="383" t="str">
        <f>'FY BP_Policy'!D28</f>
        <v>Manter a Performance do Produtos
PI</v>
      </c>
      <c r="E27" s="383"/>
      <c r="F27" s="383"/>
      <c r="G27" s="220" t="str">
        <f>'FY BP_Policy'!G28</f>
        <v>UM-1</v>
      </c>
      <c r="H27" s="130">
        <v>72.5</v>
      </c>
      <c r="I27" s="130">
        <v>69.8</v>
      </c>
      <c r="J27" s="130">
        <v>66.454545454545453</v>
      </c>
      <c r="K27" s="130">
        <v>65</v>
      </c>
      <c r="L27" s="135">
        <f>[3]EvoluçãoMensal!$P$42</f>
        <v>66.666666666666671</v>
      </c>
      <c r="M27" s="134">
        <f>[3]EvoluçãoMensal!$W$42</f>
        <v>65</v>
      </c>
      <c r="N27" s="130">
        <f>[3]EvoluçãoMensal!$X$42</f>
        <v>66.25</v>
      </c>
      <c r="O27" s="32" t="str">
        <f>IF(N27&gt;K27,"¡",IF(N27&lt;K27,"û","è"))</f>
        <v>¡</v>
      </c>
      <c r="P27" s="321" t="s">
        <v>93</v>
      </c>
      <c r="Q27" s="322"/>
      <c r="R27" s="322"/>
      <c r="S27" s="322"/>
      <c r="T27" s="322"/>
      <c r="U27" s="322"/>
      <c r="V27" s="322"/>
      <c r="W27" s="322"/>
      <c r="X27" s="322"/>
      <c r="Y27" s="323"/>
      <c r="AA27" s="128"/>
    </row>
    <row r="28" spans="2:27" s="72" customFormat="1" ht="25.5" x14ac:dyDescent="0.2">
      <c r="B28" s="274">
        <f>'FY BP_Policy'!C29</f>
        <v>10.199999999999999</v>
      </c>
      <c r="C28" s="275"/>
      <c r="D28" s="384"/>
      <c r="E28" s="384"/>
      <c r="F28" s="384"/>
      <c r="G28" s="220" t="str">
        <f>'FY BP_Policy'!G29</f>
        <v>UM-3</v>
      </c>
      <c r="H28" s="130">
        <v>124.875</v>
      </c>
      <c r="I28" s="130">
        <v>124.33</v>
      </c>
      <c r="J28" s="130">
        <v>128.63636363636363</v>
      </c>
      <c r="K28" s="130">
        <v>120</v>
      </c>
      <c r="L28" s="135">
        <f>[3]EvoluçãoMensal!$P$45</f>
        <v>128.5</v>
      </c>
      <c r="M28" s="134">
        <f>[3]EvoluçãoMensal!$W$45</f>
        <v>127.33333333333333</v>
      </c>
      <c r="N28" s="130">
        <f>[3]EvoluçãoMensal!$X$45</f>
        <v>128.11111111111111</v>
      </c>
      <c r="O28" s="32" t="str">
        <f t="shared" ref="O28:O30" si="1">IF(N28&gt;K28,"¡",IF(N28&lt;K28,"û","è"))</f>
        <v>¡</v>
      </c>
      <c r="P28" s="324"/>
      <c r="Q28" s="325"/>
      <c r="R28" s="325"/>
      <c r="S28" s="325"/>
      <c r="T28" s="325"/>
      <c r="U28" s="325"/>
      <c r="V28" s="325"/>
      <c r="W28" s="325"/>
      <c r="X28" s="325"/>
      <c r="Y28" s="326"/>
      <c r="AA28" s="128"/>
    </row>
    <row r="29" spans="2:27" s="72" customFormat="1" ht="25.5" x14ac:dyDescent="0.2">
      <c r="B29" s="274">
        <f>'FY BP_Policy'!C30</f>
        <v>10.3</v>
      </c>
      <c r="C29" s="275"/>
      <c r="D29" s="384"/>
      <c r="E29" s="384"/>
      <c r="F29" s="384"/>
      <c r="G29" s="220" t="str">
        <f>'FY BP_Policy'!G30</f>
        <v>UM-4</v>
      </c>
      <c r="H29" s="130">
        <v>103.66666666666666</v>
      </c>
      <c r="I29" s="130">
        <v>106</v>
      </c>
      <c r="J29" s="130">
        <v>106.09090909090909</v>
      </c>
      <c r="K29" s="130">
        <v>100</v>
      </c>
      <c r="L29" s="135">
        <f>[3]EvoluçãoMensal!$P$48</f>
        <v>107.83333333333333</v>
      </c>
      <c r="M29" s="134">
        <f>[3]EvoluçãoMensal!$W$48</f>
        <v>106</v>
      </c>
      <c r="N29" s="130">
        <f>[3]EvoluçãoMensal!$X$48</f>
        <v>107.22222222222223</v>
      </c>
      <c r="O29" s="32" t="str">
        <f t="shared" si="1"/>
        <v>¡</v>
      </c>
      <c r="P29" s="324"/>
      <c r="Q29" s="325"/>
      <c r="R29" s="325"/>
      <c r="S29" s="325"/>
      <c r="T29" s="325"/>
      <c r="U29" s="325"/>
      <c r="V29" s="325"/>
      <c r="W29" s="325"/>
      <c r="X29" s="325"/>
      <c r="Y29" s="326"/>
      <c r="AA29" s="128"/>
    </row>
    <row r="30" spans="2:27" s="72" customFormat="1" ht="25.5" x14ac:dyDescent="0.2">
      <c r="B30" s="274">
        <f>'FY BP_Policy'!C31</f>
        <v>10.4</v>
      </c>
      <c r="C30" s="275"/>
      <c r="D30" s="385"/>
      <c r="E30" s="385"/>
      <c r="F30" s="385"/>
      <c r="G30" s="220" t="str">
        <f>'FY BP_Policy'!G31</f>
        <v>LR6</v>
      </c>
      <c r="H30" s="130">
        <v>96.32916666666668</v>
      </c>
      <c r="I30" s="130">
        <v>94.27</v>
      </c>
      <c r="J30" s="130">
        <v>93.6</v>
      </c>
      <c r="K30" s="130">
        <v>92</v>
      </c>
      <c r="L30" s="135">
        <f>[3]EvoluçãoMensal!$P$51</f>
        <v>93.166666666666671</v>
      </c>
      <c r="M30" s="134">
        <f>[3]EvoluçãoMensal!$W$51</f>
        <v>94.666666666666671</v>
      </c>
      <c r="N30" s="130">
        <f>[3]EvoluçãoMensal!$X$51</f>
        <v>93.666666666666671</v>
      </c>
      <c r="O30" s="32" t="str">
        <f t="shared" si="1"/>
        <v>¡</v>
      </c>
      <c r="P30" s="327"/>
      <c r="Q30" s="328"/>
      <c r="R30" s="328"/>
      <c r="S30" s="328"/>
      <c r="T30" s="328"/>
      <c r="U30" s="328"/>
      <c r="V30" s="328"/>
      <c r="W30" s="328"/>
      <c r="X30" s="328"/>
      <c r="Y30" s="329"/>
      <c r="AA30" s="128"/>
    </row>
    <row r="31" spans="2:27" s="72" customFormat="1" ht="35.1" customHeight="1" x14ac:dyDescent="0.2">
      <c r="B31" s="274">
        <f>'FY BP_Policy'!C32</f>
        <v>11</v>
      </c>
      <c r="C31" s="275"/>
      <c r="D31" s="320" t="str">
        <f>'FY BP_Policy'!D32</f>
        <v>Reduzir problemas de Inspeção de saída</v>
      </c>
      <c r="E31" s="320"/>
      <c r="F31" s="320"/>
      <c r="G31" s="320"/>
      <c r="H31" s="130">
        <v>3</v>
      </c>
      <c r="I31" s="130">
        <v>1</v>
      </c>
      <c r="J31" s="130">
        <v>0</v>
      </c>
      <c r="K31" s="130">
        <v>0</v>
      </c>
      <c r="L31" s="135">
        <f>[3]EvoluçãoMensal!$P$54</f>
        <v>0</v>
      </c>
      <c r="M31" s="134">
        <f>[3]EvoluçãoMensal!$W$54</f>
        <v>0</v>
      </c>
      <c r="N31" s="130">
        <f>[3]EvoluçãoMensal!$X$54</f>
        <v>0</v>
      </c>
      <c r="O31" s="32" t="str">
        <f>IF(N31&lt;K31,"¡",IF(N31&gt;K31,"û","è"))</f>
        <v>è</v>
      </c>
      <c r="P31" s="265" t="s">
        <v>104</v>
      </c>
      <c r="Q31" s="266"/>
      <c r="R31" s="266"/>
      <c r="S31" s="266"/>
      <c r="T31" s="266"/>
      <c r="U31" s="266"/>
      <c r="V31" s="266"/>
      <c r="W31" s="266"/>
      <c r="X31" s="266"/>
      <c r="Y31" s="267"/>
      <c r="AA31" s="128"/>
    </row>
    <row r="32" spans="2:27" s="72" customFormat="1" ht="35.1" customHeight="1" x14ac:dyDescent="0.2">
      <c r="B32" s="274">
        <f>'FY BP_Policy'!C33</f>
        <v>12</v>
      </c>
      <c r="C32" s="275"/>
      <c r="D32" s="320" t="str">
        <f>'FY BP_Policy'!D33</f>
        <v>Aumentar a Qualidade no fornecimento
(Avaliação QECDS)</v>
      </c>
      <c r="E32" s="320"/>
      <c r="F32" s="320"/>
      <c r="G32" s="320"/>
      <c r="H32" s="131">
        <v>94.75</v>
      </c>
      <c r="I32" s="131">
        <v>94</v>
      </c>
      <c r="J32" s="131">
        <v>93.5</v>
      </c>
      <c r="K32" s="131">
        <v>92</v>
      </c>
      <c r="L32" s="135">
        <f>[3]EvoluçãoMensal!$P$57</f>
        <v>93.5</v>
      </c>
      <c r="M32" s="134">
        <f>[3]EvoluçãoMensal!$W$57</f>
        <v>0</v>
      </c>
      <c r="N32" s="130">
        <f>[3]EvoluçãoMensal!$X$57</f>
        <v>93.5</v>
      </c>
      <c r="O32" s="32" t="str">
        <f t="shared" ref="O32:O34" si="2">IF(N32&gt;K32,"¡",IF(N32&lt;K32,"û","è"))</f>
        <v>¡</v>
      </c>
      <c r="P32" s="330" t="s">
        <v>94</v>
      </c>
      <c r="Q32" s="331"/>
      <c r="R32" s="331"/>
      <c r="S32" s="331"/>
      <c r="T32" s="331"/>
      <c r="U32" s="331"/>
      <c r="V32" s="331"/>
      <c r="W32" s="331"/>
      <c r="X32" s="331"/>
      <c r="Y32" s="332"/>
      <c r="AA32" s="128"/>
    </row>
    <row r="33" spans="2:27" s="72" customFormat="1" ht="25.5" x14ac:dyDescent="0.2">
      <c r="B33" s="274">
        <f>'FY BP_Policy'!C34</f>
        <v>13.1</v>
      </c>
      <c r="C33" s="275"/>
      <c r="D33" s="383" t="str">
        <f>'FY BP_Policy'!D34</f>
        <v>Aumentar Eficiência de Máquina (%)</v>
      </c>
      <c r="E33" s="383"/>
      <c r="F33" s="383"/>
      <c r="G33" s="220" t="str">
        <f>'FY BP_Policy'!G34</f>
        <v>Alcalinas</v>
      </c>
      <c r="H33" s="131">
        <v>93.175000000000011</v>
      </c>
      <c r="I33" s="131">
        <v>92.431562031446504</v>
      </c>
      <c r="J33" s="131">
        <v>90.803754522010294</v>
      </c>
      <c r="K33" s="131">
        <v>92</v>
      </c>
      <c r="L33" s="135">
        <f>[3]EvoluçãoMensal!$P$60*100</f>
        <v>89.952322559959626</v>
      </c>
      <c r="M33" s="134">
        <f>[3]EvoluçãoMensal!$W$60*100</f>
        <v>82.369665457001247</v>
      </c>
      <c r="N33" s="130">
        <f>[3]EvoluçãoMensal!$X$60*100</f>
        <v>86.919259718776289</v>
      </c>
      <c r="O33" s="32" t="str">
        <f t="shared" si="2"/>
        <v>û</v>
      </c>
      <c r="P33" s="333" t="s">
        <v>108</v>
      </c>
      <c r="Q33" s="334"/>
      <c r="R33" s="334"/>
      <c r="S33" s="334"/>
      <c r="T33" s="334"/>
      <c r="U33" s="334"/>
      <c r="V33" s="334"/>
      <c r="W33" s="334"/>
      <c r="X33" s="334"/>
      <c r="Y33" s="335"/>
      <c r="AA33" s="128"/>
    </row>
    <row r="34" spans="2:27" s="72" customFormat="1" ht="25.5" x14ac:dyDescent="0.2">
      <c r="B34" s="274">
        <f>'FY BP_Policy'!C35</f>
        <v>13.2</v>
      </c>
      <c r="C34" s="275"/>
      <c r="D34" s="385"/>
      <c r="E34" s="385"/>
      <c r="F34" s="385"/>
      <c r="G34" s="220" t="str">
        <f>'FY BP_Policy'!G35</f>
        <v>Manganês</v>
      </c>
      <c r="H34" s="131">
        <v>78.840624999999989</v>
      </c>
      <c r="I34" s="131">
        <v>77.681249999999991</v>
      </c>
      <c r="J34" s="131">
        <v>76.602528227462827</v>
      </c>
      <c r="K34" s="131">
        <v>80</v>
      </c>
      <c r="L34" s="135">
        <f>[3]EvoluçãoMensal!$P$63*100</f>
        <v>74.9083668806677</v>
      </c>
      <c r="M34" s="134">
        <f>[3]EvoluçãoMensal!$W$63*100</f>
        <v>74.981551896657166</v>
      </c>
      <c r="N34" s="130">
        <f>[3]EvoluçãoMensal!$X$63*100</f>
        <v>74.937640887063466</v>
      </c>
      <c r="O34" s="32" t="str">
        <f t="shared" si="2"/>
        <v>û</v>
      </c>
      <c r="P34" s="268" t="s">
        <v>109</v>
      </c>
      <c r="Q34" s="269"/>
      <c r="R34" s="269"/>
      <c r="S34" s="269"/>
      <c r="T34" s="269"/>
      <c r="U34" s="269"/>
      <c r="V34" s="269"/>
      <c r="W34" s="269"/>
      <c r="X34" s="269"/>
      <c r="Y34" s="270"/>
      <c r="AA34" s="128"/>
    </row>
    <row r="35" spans="2:27" s="72" customFormat="1" ht="35.1" customHeight="1" x14ac:dyDescent="0.2">
      <c r="B35" s="274">
        <f>'FY BP_Policy'!C36</f>
        <v>14</v>
      </c>
      <c r="C35" s="275"/>
      <c r="D35" s="320" t="str">
        <f>'FY BP_Policy'!D36</f>
        <v>Aumentar a Satisfação do Cliente Revendedor de Pilhas</v>
      </c>
      <c r="E35" s="320"/>
      <c r="F35" s="320"/>
      <c r="G35" s="320"/>
      <c r="H35" s="131">
        <v>8.8000000000000007</v>
      </c>
      <c r="I35" s="131">
        <v>9.4</v>
      </c>
      <c r="J35" s="131">
        <v>0</v>
      </c>
      <c r="K35" s="131">
        <v>8</v>
      </c>
      <c r="L35" s="135" t="str">
        <f>[1]EvoluçãoMensal!$P$66</f>
        <v>-</v>
      </c>
      <c r="M35" s="134">
        <f>[1]EvoluçãoMensal!$W$66</f>
        <v>0</v>
      </c>
      <c r="N35" s="130">
        <f>[1]EvoluçãoMensal!$X$66</f>
        <v>0</v>
      </c>
      <c r="O35" s="32" t="s">
        <v>6</v>
      </c>
      <c r="P35" s="262" t="s">
        <v>64</v>
      </c>
      <c r="Q35" s="263"/>
      <c r="R35" s="263"/>
      <c r="S35" s="263"/>
      <c r="T35" s="263"/>
      <c r="U35" s="263"/>
      <c r="V35" s="263"/>
      <c r="W35" s="263"/>
      <c r="X35" s="263"/>
      <c r="Y35" s="264"/>
      <c r="AA35" s="128"/>
    </row>
    <row r="36" spans="2:27" s="72" customFormat="1" ht="25.5" hidden="1" x14ac:dyDescent="0.2">
      <c r="B36" s="161">
        <v>13</v>
      </c>
      <c r="C36" s="162"/>
      <c r="D36" s="168" t="s">
        <v>83</v>
      </c>
      <c r="E36" s="169"/>
      <c r="F36" s="169"/>
      <c r="G36" s="170"/>
      <c r="H36" s="163">
        <v>2.5</v>
      </c>
      <c r="I36" s="163">
        <v>4.7590909090909088</v>
      </c>
      <c r="J36" s="164">
        <v>1.69</v>
      </c>
      <c r="K36" s="165"/>
      <c r="L36" s="166"/>
      <c r="M36" s="167"/>
      <c r="N36" s="167"/>
      <c r="O36" s="77" t="str">
        <f>IF(N36&lt;K36,"¡",IF(N36&gt;K36,"û","è"))</f>
        <v>è</v>
      </c>
      <c r="P36" s="171"/>
      <c r="Q36" s="172"/>
      <c r="R36" s="172"/>
      <c r="S36" s="172"/>
      <c r="T36" s="172"/>
      <c r="U36" s="172"/>
      <c r="V36" s="172"/>
      <c r="W36" s="172"/>
      <c r="X36" s="172"/>
      <c r="Y36" s="173"/>
      <c r="AA36" s="128"/>
    </row>
    <row r="38" spans="2:27" s="5" customFormat="1" ht="15" x14ac:dyDescent="0.2">
      <c r="B38" s="314" t="s">
        <v>34</v>
      </c>
      <c r="C38" s="315"/>
      <c r="D38" s="315"/>
      <c r="E38" s="315"/>
      <c r="F38" s="316"/>
      <c r="G38" s="314" t="s">
        <v>7</v>
      </c>
      <c r="H38" s="315"/>
      <c r="I38" s="315"/>
      <c r="J38" s="315"/>
      <c r="K38" s="315"/>
      <c r="L38" s="315"/>
      <c r="M38" s="315"/>
      <c r="N38" s="315"/>
      <c r="O38" s="316"/>
      <c r="P38" s="314" t="s">
        <v>33</v>
      </c>
      <c r="Q38" s="315"/>
      <c r="R38" s="315"/>
      <c r="S38" s="315"/>
      <c r="T38" s="315"/>
      <c r="U38" s="315"/>
      <c r="V38" s="315"/>
      <c r="W38" s="315"/>
      <c r="X38" s="315"/>
      <c r="Y38" s="316"/>
    </row>
    <row r="39" spans="2:27" ht="12.75" customHeight="1" x14ac:dyDescent="0.2">
      <c r="B39" s="336" t="str">
        <f>D21&amp;" - "&amp;G23</f>
        <v>Reduzir o número de Reclamações de Mercado Procedentes 
(Qt. Reclamações) - Importados</v>
      </c>
      <c r="C39" s="337"/>
      <c r="D39" s="337"/>
      <c r="E39" s="337"/>
      <c r="F39" s="338"/>
      <c r="G39" s="345"/>
      <c r="H39" s="346"/>
      <c r="I39" s="346"/>
      <c r="J39" s="346"/>
      <c r="K39" s="346"/>
      <c r="L39" s="346"/>
      <c r="M39" s="346"/>
      <c r="N39" s="346"/>
      <c r="O39" s="347"/>
      <c r="P39" s="354"/>
      <c r="Q39" s="355"/>
      <c r="R39" s="355"/>
      <c r="S39" s="355"/>
      <c r="T39" s="355"/>
      <c r="U39" s="355"/>
      <c r="V39" s="355"/>
      <c r="W39" s="355"/>
      <c r="X39" s="355"/>
      <c r="Y39" s="356"/>
    </row>
    <row r="40" spans="2:27" x14ac:dyDescent="0.2">
      <c r="B40" s="339"/>
      <c r="C40" s="340"/>
      <c r="D40" s="340"/>
      <c r="E40" s="340"/>
      <c r="F40" s="341"/>
      <c r="G40" s="348"/>
      <c r="H40" s="349"/>
      <c r="I40" s="349"/>
      <c r="J40" s="349"/>
      <c r="K40" s="349"/>
      <c r="L40" s="349"/>
      <c r="M40" s="349"/>
      <c r="N40" s="349"/>
      <c r="O40" s="350"/>
      <c r="P40" s="357"/>
      <c r="Q40" s="358"/>
      <c r="R40" s="358"/>
      <c r="S40" s="358"/>
      <c r="T40" s="358"/>
      <c r="U40" s="358"/>
      <c r="V40" s="358"/>
      <c r="W40" s="358"/>
      <c r="X40" s="358"/>
      <c r="Y40" s="359"/>
    </row>
    <row r="41" spans="2:27" x14ac:dyDescent="0.2">
      <c r="B41" s="339"/>
      <c r="C41" s="340"/>
      <c r="D41" s="340"/>
      <c r="E41" s="340"/>
      <c r="F41" s="341"/>
      <c r="G41" s="348"/>
      <c r="H41" s="349"/>
      <c r="I41" s="349"/>
      <c r="J41" s="349"/>
      <c r="K41" s="349"/>
      <c r="L41" s="349"/>
      <c r="M41" s="349"/>
      <c r="N41" s="349"/>
      <c r="O41" s="350"/>
      <c r="P41" s="357"/>
      <c r="Q41" s="358"/>
      <c r="R41" s="358"/>
      <c r="S41" s="358"/>
      <c r="T41" s="358"/>
      <c r="U41" s="358"/>
      <c r="V41" s="358"/>
      <c r="W41" s="358"/>
      <c r="X41" s="358"/>
      <c r="Y41" s="359"/>
    </row>
    <row r="42" spans="2:27" x14ac:dyDescent="0.2">
      <c r="B42" s="339"/>
      <c r="C42" s="340"/>
      <c r="D42" s="340"/>
      <c r="E42" s="340"/>
      <c r="F42" s="341"/>
      <c r="G42" s="348"/>
      <c r="H42" s="349"/>
      <c r="I42" s="349"/>
      <c r="J42" s="349"/>
      <c r="K42" s="349"/>
      <c r="L42" s="349"/>
      <c r="M42" s="349"/>
      <c r="N42" s="349"/>
      <c r="O42" s="350"/>
      <c r="P42" s="357"/>
      <c r="Q42" s="358"/>
      <c r="R42" s="358"/>
      <c r="S42" s="358"/>
      <c r="T42" s="358"/>
      <c r="U42" s="358"/>
      <c r="V42" s="358"/>
      <c r="W42" s="358"/>
      <c r="X42" s="358"/>
      <c r="Y42" s="359"/>
    </row>
    <row r="43" spans="2:27" x14ac:dyDescent="0.2">
      <c r="B43" s="342"/>
      <c r="C43" s="343"/>
      <c r="D43" s="343"/>
      <c r="E43" s="343"/>
      <c r="F43" s="344"/>
      <c r="G43" s="351"/>
      <c r="H43" s="352"/>
      <c r="I43" s="352"/>
      <c r="J43" s="352"/>
      <c r="K43" s="352"/>
      <c r="L43" s="352"/>
      <c r="M43" s="352"/>
      <c r="N43" s="352"/>
      <c r="O43" s="353"/>
      <c r="P43" s="360"/>
      <c r="Q43" s="361"/>
      <c r="R43" s="361"/>
      <c r="S43" s="361"/>
      <c r="T43" s="361"/>
      <c r="U43" s="361"/>
      <c r="V43" s="361"/>
      <c r="W43" s="361"/>
      <c r="X43" s="361"/>
      <c r="Y43" s="362"/>
    </row>
    <row r="44" spans="2:27" ht="12.75" customHeight="1" x14ac:dyDescent="0.2">
      <c r="B44" s="339" t="str">
        <f>D24&amp;" - "&amp;G24</f>
        <v>Melhorar a Qualidade do Atendimento ao Consumidor - Satisfação (pts)</v>
      </c>
      <c r="C44" s="340"/>
      <c r="D44" s="340"/>
      <c r="E44" s="340"/>
      <c r="F44" s="341"/>
      <c r="G44" s="354"/>
      <c r="H44" s="346"/>
      <c r="I44" s="346"/>
      <c r="J44" s="346"/>
      <c r="K44" s="346"/>
      <c r="L44" s="346"/>
      <c r="M44" s="346"/>
      <c r="N44" s="346"/>
      <c r="O44" s="347"/>
      <c r="P44" s="354"/>
      <c r="Q44" s="355"/>
      <c r="R44" s="355"/>
      <c r="S44" s="355"/>
      <c r="T44" s="355"/>
      <c r="U44" s="355"/>
      <c r="V44" s="355"/>
      <c r="W44" s="355"/>
      <c r="X44" s="355"/>
      <c r="Y44" s="356"/>
    </row>
    <row r="45" spans="2:27" x14ac:dyDescent="0.2">
      <c r="B45" s="339"/>
      <c r="C45" s="340"/>
      <c r="D45" s="340"/>
      <c r="E45" s="340"/>
      <c r="F45" s="341"/>
      <c r="G45" s="348"/>
      <c r="H45" s="349"/>
      <c r="I45" s="349"/>
      <c r="J45" s="349"/>
      <c r="K45" s="349"/>
      <c r="L45" s="349"/>
      <c r="M45" s="349"/>
      <c r="N45" s="349"/>
      <c r="O45" s="350"/>
      <c r="P45" s="357"/>
      <c r="Q45" s="358"/>
      <c r="R45" s="358"/>
      <c r="S45" s="358"/>
      <c r="T45" s="358"/>
      <c r="U45" s="358"/>
      <c r="V45" s="358"/>
      <c r="W45" s="358"/>
      <c r="X45" s="358"/>
      <c r="Y45" s="359"/>
    </row>
    <row r="46" spans="2:27" x14ac:dyDescent="0.2">
      <c r="B46" s="339"/>
      <c r="C46" s="340"/>
      <c r="D46" s="340"/>
      <c r="E46" s="340"/>
      <c r="F46" s="341"/>
      <c r="G46" s="348"/>
      <c r="H46" s="349"/>
      <c r="I46" s="349"/>
      <c r="J46" s="349"/>
      <c r="K46" s="349"/>
      <c r="L46" s="349"/>
      <c r="M46" s="349"/>
      <c r="N46" s="349"/>
      <c r="O46" s="350"/>
      <c r="P46" s="357"/>
      <c r="Q46" s="358"/>
      <c r="R46" s="358"/>
      <c r="S46" s="358"/>
      <c r="T46" s="358"/>
      <c r="U46" s="358"/>
      <c r="V46" s="358"/>
      <c r="W46" s="358"/>
      <c r="X46" s="358"/>
      <c r="Y46" s="359"/>
    </row>
    <row r="47" spans="2:27" x14ac:dyDescent="0.2">
      <c r="B47" s="339"/>
      <c r="C47" s="340"/>
      <c r="D47" s="340"/>
      <c r="E47" s="340"/>
      <c r="F47" s="341"/>
      <c r="G47" s="348"/>
      <c r="H47" s="349"/>
      <c r="I47" s="349"/>
      <c r="J47" s="349"/>
      <c r="K47" s="349"/>
      <c r="L47" s="349"/>
      <c r="M47" s="349"/>
      <c r="N47" s="349"/>
      <c r="O47" s="350"/>
      <c r="P47" s="357"/>
      <c r="Q47" s="358"/>
      <c r="R47" s="358"/>
      <c r="S47" s="358"/>
      <c r="T47" s="358"/>
      <c r="U47" s="358"/>
      <c r="V47" s="358"/>
      <c r="W47" s="358"/>
      <c r="X47" s="358"/>
      <c r="Y47" s="359"/>
    </row>
    <row r="48" spans="2:27" x14ac:dyDescent="0.2">
      <c r="B48" s="342"/>
      <c r="C48" s="343"/>
      <c r="D48" s="343"/>
      <c r="E48" s="343"/>
      <c r="F48" s="344"/>
      <c r="G48" s="351"/>
      <c r="H48" s="352"/>
      <c r="I48" s="352"/>
      <c r="J48" s="352"/>
      <c r="K48" s="352"/>
      <c r="L48" s="352"/>
      <c r="M48" s="352"/>
      <c r="N48" s="352"/>
      <c r="O48" s="353"/>
      <c r="P48" s="360"/>
      <c r="Q48" s="361"/>
      <c r="R48" s="361"/>
      <c r="S48" s="361"/>
      <c r="T48" s="361"/>
      <c r="U48" s="361"/>
      <c r="V48" s="361"/>
      <c r="W48" s="361"/>
      <c r="X48" s="361"/>
      <c r="Y48" s="362"/>
    </row>
    <row r="49" spans="2:25" x14ac:dyDescent="0.2">
      <c r="B49" s="336" t="str">
        <f>D24&amp;" - "&amp;G25</f>
        <v>Melhorar a Qualidade do Atendimento ao Consumidor - Tempo Médio de Análise e Resposta (dias)</v>
      </c>
      <c r="C49" s="337"/>
      <c r="D49" s="337"/>
      <c r="E49" s="337"/>
      <c r="F49" s="338"/>
      <c r="G49" s="345"/>
      <c r="H49" s="346"/>
      <c r="I49" s="346"/>
      <c r="J49" s="346"/>
      <c r="K49" s="346"/>
      <c r="L49" s="346"/>
      <c r="M49" s="346"/>
      <c r="N49" s="346"/>
      <c r="O49" s="347"/>
      <c r="P49" s="354"/>
      <c r="Q49" s="355"/>
      <c r="R49" s="355"/>
      <c r="S49" s="355"/>
      <c r="T49" s="355"/>
      <c r="U49" s="355"/>
      <c r="V49" s="355"/>
      <c r="W49" s="355"/>
      <c r="X49" s="355"/>
      <c r="Y49" s="356"/>
    </row>
    <row r="50" spans="2:25" x14ac:dyDescent="0.2">
      <c r="B50" s="339"/>
      <c r="C50" s="340"/>
      <c r="D50" s="340"/>
      <c r="E50" s="340"/>
      <c r="F50" s="341"/>
      <c r="G50" s="348"/>
      <c r="H50" s="349"/>
      <c r="I50" s="349"/>
      <c r="J50" s="349"/>
      <c r="K50" s="349"/>
      <c r="L50" s="349"/>
      <c r="M50" s="349"/>
      <c r="N50" s="349"/>
      <c r="O50" s="350"/>
      <c r="P50" s="357"/>
      <c r="Q50" s="358"/>
      <c r="R50" s="358"/>
      <c r="S50" s="358"/>
      <c r="T50" s="358"/>
      <c r="U50" s="358"/>
      <c r="V50" s="358"/>
      <c r="W50" s="358"/>
      <c r="X50" s="358"/>
      <c r="Y50" s="359"/>
    </row>
    <row r="51" spans="2:25" x14ac:dyDescent="0.2">
      <c r="B51" s="339"/>
      <c r="C51" s="340"/>
      <c r="D51" s="340"/>
      <c r="E51" s="340"/>
      <c r="F51" s="341"/>
      <c r="G51" s="348"/>
      <c r="H51" s="349"/>
      <c r="I51" s="349"/>
      <c r="J51" s="349"/>
      <c r="K51" s="349"/>
      <c r="L51" s="349"/>
      <c r="M51" s="349"/>
      <c r="N51" s="349"/>
      <c r="O51" s="350"/>
      <c r="P51" s="357"/>
      <c r="Q51" s="358"/>
      <c r="R51" s="358"/>
      <c r="S51" s="358"/>
      <c r="T51" s="358"/>
      <c r="U51" s="358"/>
      <c r="V51" s="358"/>
      <c r="W51" s="358"/>
      <c r="X51" s="358"/>
      <c r="Y51" s="359"/>
    </row>
    <row r="52" spans="2:25" x14ac:dyDescent="0.2">
      <c r="B52" s="339"/>
      <c r="C52" s="340"/>
      <c r="D52" s="340"/>
      <c r="E52" s="340"/>
      <c r="F52" s="341"/>
      <c r="G52" s="348"/>
      <c r="H52" s="349"/>
      <c r="I52" s="349"/>
      <c r="J52" s="349"/>
      <c r="K52" s="349"/>
      <c r="L52" s="349"/>
      <c r="M52" s="349"/>
      <c r="N52" s="349"/>
      <c r="O52" s="350"/>
      <c r="P52" s="357"/>
      <c r="Q52" s="358"/>
      <c r="R52" s="358"/>
      <c r="S52" s="358"/>
      <c r="T52" s="358"/>
      <c r="U52" s="358"/>
      <c r="V52" s="358"/>
      <c r="W52" s="358"/>
      <c r="X52" s="358"/>
      <c r="Y52" s="359"/>
    </row>
    <row r="53" spans="2:25" x14ac:dyDescent="0.2">
      <c r="B53" s="342"/>
      <c r="C53" s="343"/>
      <c r="D53" s="343"/>
      <c r="E53" s="343"/>
      <c r="F53" s="344"/>
      <c r="G53" s="351"/>
      <c r="H53" s="352"/>
      <c r="I53" s="352"/>
      <c r="J53" s="352"/>
      <c r="K53" s="352"/>
      <c r="L53" s="352"/>
      <c r="M53" s="352"/>
      <c r="N53" s="352"/>
      <c r="O53" s="353"/>
      <c r="P53" s="360"/>
      <c r="Q53" s="361"/>
      <c r="R53" s="361"/>
      <c r="S53" s="361"/>
      <c r="T53" s="361"/>
      <c r="U53" s="361"/>
      <c r="V53" s="361"/>
      <c r="W53" s="361"/>
      <c r="X53" s="361"/>
      <c r="Y53" s="362"/>
    </row>
    <row r="54" spans="2:25" x14ac:dyDescent="0.2">
      <c r="B54" s="471" t="str">
        <f>D33</f>
        <v>Aumentar Eficiência de Máquina (%)</v>
      </c>
      <c r="C54" s="364"/>
      <c r="D54" s="364"/>
      <c r="E54" s="364"/>
      <c r="F54" s="365"/>
      <c r="G54" s="372"/>
      <c r="H54" s="373"/>
      <c r="I54" s="373"/>
      <c r="J54" s="373"/>
      <c r="K54" s="373"/>
      <c r="L54" s="373"/>
      <c r="M54" s="373"/>
      <c r="N54" s="373"/>
      <c r="O54" s="374"/>
      <c r="P54" s="372"/>
      <c r="Q54" s="373"/>
      <c r="R54" s="373"/>
      <c r="S54" s="373"/>
      <c r="T54" s="373"/>
      <c r="U54" s="373"/>
      <c r="V54" s="373"/>
      <c r="W54" s="373"/>
      <c r="X54" s="373"/>
      <c r="Y54" s="374"/>
    </row>
    <row r="55" spans="2:25" x14ac:dyDescent="0.2">
      <c r="B55" s="366"/>
      <c r="C55" s="367"/>
      <c r="D55" s="367"/>
      <c r="E55" s="367"/>
      <c r="F55" s="368"/>
      <c r="G55" s="375"/>
      <c r="H55" s="376"/>
      <c r="I55" s="376"/>
      <c r="J55" s="376"/>
      <c r="K55" s="376"/>
      <c r="L55" s="376"/>
      <c r="M55" s="376"/>
      <c r="N55" s="376"/>
      <c r="O55" s="377"/>
      <c r="P55" s="375"/>
      <c r="Q55" s="376"/>
      <c r="R55" s="376"/>
      <c r="S55" s="376"/>
      <c r="T55" s="376"/>
      <c r="U55" s="376"/>
      <c r="V55" s="376"/>
      <c r="W55" s="376"/>
      <c r="X55" s="376"/>
      <c r="Y55" s="377"/>
    </row>
    <row r="56" spans="2:25" x14ac:dyDescent="0.2">
      <c r="B56" s="366"/>
      <c r="C56" s="367"/>
      <c r="D56" s="367"/>
      <c r="E56" s="367"/>
      <c r="F56" s="368"/>
      <c r="G56" s="375"/>
      <c r="H56" s="376"/>
      <c r="I56" s="376"/>
      <c r="J56" s="376"/>
      <c r="K56" s="376"/>
      <c r="L56" s="376"/>
      <c r="M56" s="376"/>
      <c r="N56" s="376"/>
      <c r="O56" s="377"/>
      <c r="P56" s="375"/>
      <c r="Q56" s="376"/>
      <c r="R56" s="376"/>
      <c r="S56" s="376"/>
      <c r="T56" s="376"/>
      <c r="U56" s="376"/>
      <c r="V56" s="376"/>
      <c r="W56" s="376"/>
      <c r="X56" s="376"/>
      <c r="Y56" s="377"/>
    </row>
    <row r="57" spans="2:25" x14ac:dyDescent="0.2">
      <c r="B57" s="366"/>
      <c r="C57" s="367"/>
      <c r="D57" s="367"/>
      <c r="E57" s="367"/>
      <c r="F57" s="368"/>
      <c r="G57" s="375"/>
      <c r="H57" s="376"/>
      <c r="I57" s="376"/>
      <c r="J57" s="376"/>
      <c r="K57" s="376"/>
      <c r="L57" s="376"/>
      <c r="M57" s="376"/>
      <c r="N57" s="376"/>
      <c r="O57" s="377"/>
      <c r="P57" s="375"/>
      <c r="Q57" s="376"/>
      <c r="R57" s="376"/>
      <c r="S57" s="376"/>
      <c r="T57" s="376"/>
      <c r="U57" s="376"/>
      <c r="V57" s="376"/>
      <c r="W57" s="376"/>
      <c r="X57" s="376"/>
      <c r="Y57" s="377"/>
    </row>
    <row r="58" spans="2:25" x14ac:dyDescent="0.2">
      <c r="B58" s="369"/>
      <c r="C58" s="370"/>
      <c r="D58" s="370"/>
      <c r="E58" s="370"/>
      <c r="F58" s="371"/>
      <c r="G58" s="378"/>
      <c r="H58" s="379"/>
      <c r="I58" s="379"/>
      <c r="J58" s="379"/>
      <c r="K58" s="379"/>
      <c r="L58" s="379"/>
      <c r="M58" s="379"/>
      <c r="N58" s="379"/>
      <c r="O58" s="380"/>
      <c r="P58" s="378"/>
      <c r="Q58" s="379"/>
      <c r="R58" s="379"/>
      <c r="S58" s="379"/>
      <c r="T58" s="379"/>
      <c r="U58" s="379"/>
      <c r="V58" s="379"/>
      <c r="W58" s="379"/>
      <c r="X58" s="379"/>
      <c r="Y58" s="380"/>
    </row>
    <row r="59" spans="2:25" s="30" customFormat="1" ht="11.25" x14ac:dyDescent="0.2">
      <c r="X59" s="363" t="s">
        <v>42</v>
      </c>
      <c r="Y59" s="363"/>
    </row>
  </sheetData>
  <sortState xmlns:xlrd2="http://schemas.microsoft.com/office/spreadsheetml/2017/richdata2" ref="B15:Y36">
    <sortCondition ref="B15:B36"/>
  </sortState>
  <mergeCells count="76">
    <mergeCell ref="P35:Y35"/>
    <mergeCell ref="D35:G35"/>
    <mergeCell ref="D21:F23"/>
    <mergeCell ref="D24:F25"/>
    <mergeCell ref="D27:F30"/>
    <mergeCell ref="D33:F34"/>
    <mergeCell ref="P25:Y25"/>
    <mergeCell ref="B35:C35"/>
    <mergeCell ref="D15:G15"/>
    <mergeCell ref="D16:G16"/>
    <mergeCell ref="D17:G17"/>
    <mergeCell ref="D18:G18"/>
    <mergeCell ref="D19:G19"/>
    <mergeCell ref="D20:G20"/>
    <mergeCell ref="D26:G26"/>
    <mergeCell ref="B17:C17"/>
    <mergeCell ref="B18:C18"/>
    <mergeCell ref="B19:C19"/>
    <mergeCell ref="B21:C21"/>
    <mergeCell ref="B22:C22"/>
    <mergeCell ref="B24:C24"/>
    <mergeCell ref="B25:C25"/>
    <mergeCell ref="B27:C27"/>
    <mergeCell ref="B39:F43"/>
    <mergeCell ref="G39:O43"/>
    <mergeCell ref="P39:Y43"/>
    <mergeCell ref="X59:Y59"/>
    <mergeCell ref="B44:F48"/>
    <mergeCell ref="G44:O48"/>
    <mergeCell ref="P44:Y48"/>
    <mergeCell ref="B54:F58"/>
    <mergeCell ref="G54:O58"/>
    <mergeCell ref="P54:Y58"/>
    <mergeCell ref="B49:F53"/>
    <mergeCell ref="G49:O53"/>
    <mergeCell ref="P49:Y53"/>
    <mergeCell ref="B38:F38"/>
    <mergeCell ref="G38:O38"/>
    <mergeCell ref="P38:Y38"/>
    <mergeCell ref="P26:Y26"/>
    <mergeCell ref="D31:G31"/>
    <mergeCell ref="D32:G32"/>
    <mergeCell ref="P27:Y30"/>
    <mergeCell ref="P31:Y31"/>
    <mergeCell ref="P32:Y32"/>
    <mergeCell ref="P34:Y34"/>
    <mergeCell ref="P33:Y33"/>
    <mergeCell ref="B28:C28"/>
    <mergeCell ref="B29:C29"/>
    <mergeCell ref="B30:C30"/>
    <mergeCell ref="B33:C33"/>
    <mergeCell ref="B34:C34"/>
    <mergeCell ref="P18:Y18"/>
    <mergeCell ref="P19:Y19"/>
    <mergeCell ref="G2:Q4"/>
    <mergeCell ref="T3:U3"/>
    <mergeCell ref="V3:W3"/>
    <mergeCell ref="X3:Y3"/>
    <mergeCell ref="B12:G14"/>
    <mergeCell ref="K12:O12"/>
    <mergeCell ref="L13:O13"/>
    <mergeCell ref="B15:C15"/>
    <mergeCell ref="B16:C16"/>
    <mergeCell ref="P16:Y16"/>
    <mergeCell ref="P17:Y17"/>
    <mergeCell ref="P15:Y15"/>
    <mergeCell ref="B20:C20"/>
    <mergeCell ref="B23:C23"/>
    <mergeCell ref="B32:C32"/>
    <mergeCell ref="B26:C26"/>
    <mergeCell ref="B31:C31"/>
    <mergeCell ref="P20:Y20"/>
    <mergeCell ref="P21:Y21"/>
    <mergeCell ref="P22:Y22"/>
    <mergeCell ref="P23:Y23"/>
    <mergeCell ref="P24:Y24"/>
  </mergeCells>
  <conditionalFormatting sqref="O36">
    <cfRule type="cellIs" dxfId="19" priority="7" stopIfTrue="1" operator="equal">
      <formula>"¡"</formula>
    </cfRule>
    <cfRule type="cellIs" dxfId="18" priority="8" stopIfTrue="1" operator="equal">
      <formula>"û"</formula>
    </cfRule>
  </conditionalFormatting>
  <conditionalFormatting sqref="O15:O35">
    <cfRule type="cellIs" dxfId="17" priority="1" stopIfTrue="1" operator="equal">
      <formula>"¡"</formula>
    </cfRule>
    <cfRule type="cellIs" dxfId="16" priority="2" stopIfTrue="1" operator="equal">
      <formula>"û"</formula>
    </cfRule>
  </conditionalFormatting>
  <dataValidations disablePrompts="1" count="1">
    <dataValidation type="list" allowBlank="1" showInputMessage="1" showErrorMessage="1" sqref="O15:O36" xr:uid="{00000000-0002-0000-0200-000000000000}">
      <formula1>"¡,û,è"</formula1>
    </dataValidation>
  </dataValidations>
  <printOptions horizontalCentered="1"/>
  <pageMargins left="0.19685039370078741" right="0.19685039370078741" top="0.59055118110236227" bottom="0.19685039370078741" header="0" footer="0"/>
  <pageSetup paperSize="8" scale="6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B45"/>
  <sheetViews>
    <sheetView showGridLines="0" tabSelected="1" zoomScaleNormal="100" zoomScaleSheetLayoutView="85" workbookViewId="0">
      <pane xSplit="10" ySplit="15" topLeftCell="K16" activePane="bottomRight" state="frozen"/>
      <selection pane="topRight" activeCell="K1" sqref="K1"/>
      <selection pane="bottomLeft" activeCell="A16" sqref="A16"/>
      <selection pane="bottomRight" activeCell="G2" sqref="G2:T4"/>
    </sheetView>
  </sheetViews>
  <sheetFormatPr defaultColWidth="9.140625" defaultRowHeight="12.75" x14ac:dyDescent="0.2"/>
  <cols>
    <col min="1" max="1" width="1.7109375" style="2" customWidth="1"/>
    <col min="2" max="2" width="3.140625" style="2" customWidth="1"/>
    <col min="3" max="3" width="6.85546875" style="2" customWidth="1"/>
    <col min="4" max="6" width="8.7109375" style="2" customWidth="1"/>
    <col min="7" max="7" width="16.7109375" style="2" customWidth="1"/>
    <col min="8" max="15" width="11.7109375" style="2" customWidth="1"/>
    <col min="16" max="25" width="15.7109375" style="2" customWidth="1"/>
    <col min="26" max="27" width="18.7109375" style="92" customWidth="1"/>
    <col min="28" max="28" width="2.7109375" style="2" customWidth="1"/>
    <col min="29" max="16384" width="9.140625" style="2"/>
  </cols>
  <sheetData>
    <row r="1" spans="2:28" ht="13.5" thickBot="1" x14ac:dyDescent="0.25"/>
    <row r="2" spans="2:28" ht="12.75" customHeight="1" x14ac:dyDescent="0.2">
      <c r="B2" s="89" t="s">
        <v>37</v>
      </c>
      <c r="C2" s="3"/>
      <c r="D2" s="3"/>
      <c r="E2" s="1"/>
      <c r="F2" s="1"/>
      <c r="G2" s="279" t="str">
        <f>"Política e Plano de Qualidade "&amp;K13</f>
        <v>Política e Plano de Qualidade FY 2022</v>
      </c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432"/>
      <c r="V2" s="38" t="s">
        <v>14</v>
      </c>
      <c r="X2" s="439" t="s">
        <v>26</v>
      </c>
      <c r="Y2" s="440"/>
      <c r="Z2" s="155" t="s">
        <v>27</v>
      </c>
      <c r="AA2" s="98" t="s">
        <v>25</v>
      </c>
      <c r="AB2" s="97"/>
    </row>
    <row r="3" spans="2:28" ht="12.75" customHeight="1" x14ac:dyDescent="0.2">
      <c r="B3" s="84" t="s">
        <v>39</v>
      </c>
      <c r="C3" s="69"/>
      <c r="D3" s="69"/>
      <c r="E3" s="3"/>
      <c r="F3" s="3"/>
      <c r="G3" s="433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5"/>
      <c r="U3" s="96"/>
      <c r="V3" s="70"/>
      <c r="W3" s="96"/>
      <c r="X3" s="289"/>
      <c r="Y3" s="290"/>
      <c r="Z3" s="154"/>
      <c r="AA3" s="99"/>
      <c r="AB3" s="96"/>
    </row>
    <row r="4" spans="2:28" ht="12.75" customHeight="1" thickBot="1" x14ac:dyDescent="0.25">
      <c r="B4" s="90" t="s">
        <v>40</v>
      </c>
      <c r="C4" s="74"/>
      <c r="D4" s="74"/>
      <c r="E4" s="3"/>
      <c r="F4" s="3"/>
      <c r="G4" s="436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  <c r="S4" s="437"/>
      <c r="T4" s="438"/>
      <c r="U4" s="96"/>
      <c r="V4" s="441">
        <f ca="1">TODAY()</f>
        <v>44615</v>
      </c>
      <c r="W4" s="290"/>
      <c r="X4" s="442" t="s">
        <v>60</v>
      </c>
      <c r="Y4" s="443"/>
      <c r="Z4" s="156" t="s">
        <v>61</v>
      </c>
      <c r="AA4" s="100" t="s">
        <v>63</v>
      </c>
      <c r="AB4" s="96"/>
    </row>
    <row r="5" spans="2:28" s="79" customFormat="1" ht="9" thickBot="1" x14ac:dyDescent="0.25">
      <c r="Z5" s="93"/>
      <c r="AA5" s="93"/>
    </row>
    <row r="6" spans="2:28" s="15" customFormat="1" x14ac:dyDescent="0.2">
      <c r="B6" s="102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4"/>
      <c r="AA6" s="105"/>
    </row>
    <row r="7" spans="2:28" s="15" customFormat="1" ht="15.75" x14ac:dyDescent="0.2">
      <c r="B7" s="106" t="s">
        <v>46</v>
      </c>
      <c r="C7" s="91"/>
      <c r="D7" s="91"/>
      <c r="E7" s="91"/>
      <c r="F7" s="91" t="s">
        <v>71</v>
      </c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101"/>
      <c r="AA7" s="107"/>
    </row>
    <row r="8" spans="2:28" s="15" customFormat="1" ht="15.75" x14ac:dyDescent="0.2">
      <c r="B8" s="108" t="s">
        <v>47</v>
      </c>
      <c r="C8" s="91"/>
      <c r="D8" s="91"/>
      <c r="E8" s="91"/>
      <c r="F8" s="91" t="s">
        <v>106</v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101"/>
      <c r="AA8" s="107"/>
    </row>
    <row r="9" spans="2:28" s="15" customFormat="1" ht="15" x14ac:dyDescent="0.2">
      <c r="B9" s="108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101"/>
      <c r="AA9" s="107"/>
    </row>
    <row r="10" spans="2:28" s="15" customFormat="1" ht="7.5" customHeight="1" thickBot="1" x14ac:dyDescent="0.25">
      <c r="B10" s="109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1"/>
      <c r="AA10" s="112"/>
    </row>
    <row r="11" spans="2:28" s="30" customFormat="1" ht="6" customHeight="1" x14ac:dyDescent="0.2">
      <c r="Z11" s="94"/>
      <c r="AA11" s="94"/>
    </row>
    <row r="12" spans="2:28" s="5" customFormat="1" ht="15.75" thickBot="1" x14ac:dyDescent="0.25">
      <c r="B12" s="71" t="s">
        <v>48</v>
      </c>
      <c r="C12" s="71"/>
      <c r="D12" s="71"/>
      <c r="E12" s="8"/>
      <c r="F12" s="8"/>
      <c r="Z12" s="95"/>
      <c r="AA12" s="95"/>
    </row>
    <row r="13" spans="2:28" s="83" customFormat="1" ht="12.6" customHeight="1" x14ac:dyDescent="0.15">
      <c r="B13" s="408" t="s">
        <v>1</v>
      </c>
      <c r="C13" s="409"/>
      <c r="D13" s="409"/>
      <c r="E13" s="409"/>
      <c r="F13" s="409"/>
      <c r="G13" s="410"/>
      <c r="H13" s="416" t="str">
        <f>'L.Y. Reflexion_Result'!I12</f>
        <v>FY 2019</v>
      </c>
      <c r="I13" s="416" t="str">
        <f>'L.Y. Reflexion_Result'!J12</f>
        <v>FY 2020</v>
      </c>
      <c r="J13" s="416" t="str">
        <f>'L.Y. Reflexion_Result'!$K$12</f>
        <v>FY 2021</v>
      </c>
      <c r="K13" s="419" t="s">
        <v>116</v>
      </c>
      <c r="L13" s="420"/>
      <c r="M13" s="420"/>
      <c r="N13" s="420"/>
      <c r="O13" s="149"/>
      <c r="P13" s="398" t="str">
        <f>"&lt; Principais Atividades de "&amp;K13&amp;" &gt;"</f>
        <v>&lt; Principais Atividades de FY 2022 &gt;</v>
      </c>
      <c r="Q13" s="399"/>
      <c r="R13" s="399"/>
      <c r="S13" s="399"/>
      <c r="T13" s="399"/>
      <c r="U13" s="399"/>
      <c r="V13" s="399"/>
      <c r="W13" s="399"/>
      <c r="X13" s="399"/>
      <c r="Y13" s="399"/>
      <c r="Z13" s="399"/>
      <c r="AA13" s="400"/>
    </row>
    <row r="14" spans="2:28" s="83" customFormat="1" ht="12" customHeight="1" x14ac:dyDescent="0.2">
      <c r="B14" s="411"/>
      <c r="C14" s="253"/>
      <c r="D14" s="253"/>
      <c r="E14" s="253"/>
      <c r="F14" s="253"/>
      <c r="G14" s="412"/>
      <c r="H14" s="417"/>
      <c r="I14" s="417"/>
      <c r="J14" s="417"/>
      <c r="K14" s="303" t="s">
        <v>8</v>
      </c>
      <c r="L14" s="304"/>
      <c r="M14" s="407"/>
      <c r="N14" s="86" t="str">
        <f>"vs "&amp;J13</f>
        <v>vs FY 2021</v>
      </c>
      <c r="O14" s="150"/>
      <c r="P14" s="401"/>
      <c r="Q14" s="402"/>
      <c r="R14" s="402"/>
      <c r="S14" s="402"/>
      <c r="T14" s="402"/>
      <c r="U14" s="402"/>
      <c r="V14" s="402"/>
      <c r="W14" s="402"/>
      <c r="X14" s="402"/>
      <c r="Y14" s="402"/>
      <c r="Z14" s="402"/>
      <c r="AA14" s="403"/>
    </row>
    <row r="15" spans="2:28" s="83" customFormat="1" ht="12" customHeight="1" thickBot="1" x14ac:dyDescent="0.25">
      <c r="B15" s="413"/>
      <c r="C15" s="414"/>
      <c r="D15" s="414"/>
      <c r="E15" s="414"/>
      <c r="F15" s="414"/>
      <c r="G15" s="415"/>
      <c r="H15" s="418"/>
      <c r="I15" s="418"/>
      <c r="J15" s="418"/>
      <c r="K15" s="138" t="s">
        <v>22</v>
      </c>
      <c r="L15" s="139" t="s">
        <v>23</v>
      </c>
      <c r="M15" s="140" t="s">
        <v>24</v>
      </c>
      <c r="N15" s="141" t="s">
        <v>24</v>
      </c>
      <c r="O15" s="151" t="s">
        <v>9</v>
      </c>
      <c r="P15" s="404"/>
      <c r="Q15" s="405"/>
      <c r="R15" s="405"/>
      <c r="S15" s="405"/>
      <c r="T15" s="405"/>
      <c r="U15" s="405"/>
      <c r="V15" s="405"/>
      <c r="W15" s="405"/>
      <c r="X15" s="405"/>
      <c r="Y15" s="405"/>
      <c r="Z15" s="405"/>
      <c r="AA15" s="406"/>
    </row>
    <row r="16" spans="2:28" s="72" customFormat="1" ht="45" customHeight="1" x14ac:dyDescent="0.2">
      <c r="B16" s="421"/>
      <c r="C16" s="181">
        <v>1</v>
      </c>
      <c r="D16" s="186" t="s">
        <v>80</v>
      </c>
      <c r="E16" s="187"/>
      <c r="F16" s="187"/>
      <c r="G16" s="188"/>
      <c r="H16" s="189">
        <v>0.13424996785546275</v>
      </c>
      <c r="I16" s="189">
        <v>0.14738225907378341</v>
      </c>
      <c r="J16" s="189">
        <f>'L.Y. Reflexion_Result'!$N15</f>
        <v>8.0284362378347213E-2</v>
      </c>
      <c r="K16" s="228">
        <f>[4]Sheet_E!$AE$16</f>
        <v>7.0864456642696791E-2</v>
      </c>
      <c r="L16" s="228">
        <f>[4]Sheet_E!$AG$16</f>
        <v>7.0864456642696791E-2</v>
      </c>
      <c r="M16" s="229">
        <f>[4]Sheet_E!$AI$16</f>
        <v>7.0864456642696805E-2</v>
      </c>
      <c r="N16" s="212">
        <f>IF(ISERR((M16-J16)/J16),0,(M16-J16)/J16)</f>
        <v>-0.11733176245777804</v>
      </c>
      <c r="O16" s="182" t="s">
        <v>12</v>
      </c>
      <c r="P16" s="423" t="s">
        <v>117</v>
      </c>
      <c r="Q16" s="424"/>
      <c r="R16" s="424"/>
      <c r="S16" s="424"/>
      <c r="T16" s="424"/>
      <c r="U16" s="424"/>
      <c r="V16" s="424"/>
      <c r="W16" s="424"/>
      <c r="X16" s="424"/>
      <c r="Y16" s="424"/>
      <c r="Z16" s="424"/>
      <c r="AA16" s="425"/>
      <c r="AB16" s="80"/>
    </row>
    <row r="17" spans="2:28" s="72" customFormat="1" ht="45" customHeight="1" x14ac:dyDescent="0.2">
      <c r="B17" s="421"/>
      <c r="C17" s="137">
        <v>2</v>
      </c>
      <c r="D17" s="190" t="s">
        <v>88</v>
      </c>
      <c r="E17" s="191"/>
      <c r="F17" s="191"/>
      <c r="G17" s="192"/>
      <c r="H17" s="193">
        <v>185.33631283471766</v>
      </c>
      <c r="I17" s="193">
        <v>208.93065862025435</v>
      </c>
      <c r="J17" s="238">
        <f>'L.Y. Reflexion_Result'!$N16</f>
        <v>174017.47582099281</v>
      </c>
      <c r="K17" s="469">
        <f>[4]Sheet_E!$AE$15</f>
        <v>103.82677231505767</v>
      </c>
      <c r="L17" s="469">
        <f>[4]Sheet_E!$AG$15</f>
        <v>107.18955074489742</v>
      </c>
      <c r="M17" s="193">
        <f>[4]Sheet_E!$AI$15</f>
        <v>211.01632305995508</v>
      </c>
      <c r="N17" s="213">
        <f>IF(ISERR((M17*1000-J17)/J17),0,(M17*1000-J17)/J17)</f>
        <v>0.21261569887970341</v>
      </c>
      <c r="O17" s="152" t="s">
        <v>12</v>
      </c>
      <c r="P17" s="426" t="s">
        <v>118</v>
      </c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28"/>
      <c r="AB17" s="80"/>
    </row>
    <row r="18" spans="2:28" s="72" customFormat="1" ht="45" customHeight="1" x14ac:dyDescent="0.2">
      <c r="B18" s="421"/>
      <c r="C18" s="137">
        <v>3</v>
      </c>
      <c r="D18" s="190" t="s">
        <v>99</v>
      </c>
      <c r="E18" s="191"/>
      <c r="F18" s="191"/>
      <c r="G18" s="192"/>
      <c r="H18" s="194">
        <v>131265</v>
      </c>
      <c r="I18" s="194">
        <v>140069.65460000001</v>
      </c>
      <c r="J18" s="194">
        <f>'L.Y. Reflexion_Result'!$N17</f>
        <v>218826</v>
      </c>
      <c r="K18" s="195">
        <f>[4]Sheet_E!$AE$7</f>
        <v>146514.59593990681</v>
      </c>
      <c r="L18" s="195">
        <f>[4]Sheet_E!$AG$7</f>
        <v>151259.96278409939</v>
      </c>
      <c r="M18" s="196">
        <f>[4]Sheet_E!$AI$7</f>
        <v>297774.55872400617</v>
      </c>
      <c r="N18" s="213">
        <f>IF(ISERR((M18-J18)/J18),0,(M18-J18)/J18)</f>
        <v>0.36078235092724892</v>
      </c>
      <c r="O18" s="152" t="s">
        <v>13</v>
      </c>
      <c r="P18" s="157" t="s">
        <v>110</v>
      </c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9"/>
      <c r="AB18" s="80"/>
    </row>
    <row r="19" spans="2:28" s="72" customFormat="1" ht="45" customHeight="1" x14ac:dyDescent="0.2">
      <c r="B19" s="421"/>
      <c r="C19" s="137">
        <v>4</v>
      </c>
      <c r="D19" s="190" t="s">
        <v>72</v>
      </c>
      <c r="E19" s="191"/>
      <c r="F19" s="191"/>
      <c r="G19" s="192"/>
      <c r="H19" s="194">
        <v>0</v>
      </c>
      <c r="I19" s="194">
        <v>0</v>
      </c>
      <c r="J19" s="194">
        <f>'L.Y. Reflexion_Result'!$N18</f>
        <v>0</v>
      </c>
      <c r="K19" s="195">
        <v>0</v>
      </c>
      <c r="L19" s="195">
        <v>0</v>
      </c>
      <c r="M19" s="194">
        <v>0</v>
      </c>
      <c r="N19" s="213">
        <f>IF(ISERR((M19-J19)/J19),0,(M19-J19)/J19)</f>
        <v>0</v>
      </c>
      <c r="O19" s="152" t="s">
        <v>11</v>
      </c>
      <c r="P19" s="178" t="s">
        <v>65</v>
      </c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80"/>
      <c r="AB19" s="80"/>
    </row>
    <row r="20" spans="2:28" s="72" customFormat="1" ht="45" customHeight="1" x14ac:dyDescent="0.2">
      <c r="B20" s="421"/>
      <c r="C20" s="137">
        <v>5</v>
      </c>
      <c r="D20" s="190" t="s">
        <v>86</v>
      </c>
      <c r="E20" s="191"/>
      <c r="F20" s="191"/>
      <c r="G20" s="192"/>
      <c r="H20" s="197">
        <v>0</v>
      </c>
      <c r="I20" s="197">
        <v>0</v>
      </c>
      <c r="J20" s="197">
        <f>'L.Y. Reflexion_Result'!$N19</f>
        <v>0</v>
      </c>
      <c r="K20" s="195">
        <v>0</v>
      </c>
      <c r="L20" s="195">
        <v>0</v>
      </c>
      <c r="M20" s="197">
        <v>0</v>
      </c>
      <c r="N20" s="213">
        <f>IF(ISERR((M20-J20)/J20),0,(M20-J20)/J20)</f>
        <v>0</v>
      </c>
      <c r="O20" s="152" t="s">
        <v>11</v>
      </c>
      <c r="P20" s="178" t="s">
        <v>87</v>
      </c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80"/>
      <c r="AB20" s="80"/>
    </row>
    <row r="21" spans="2:28" s="72" customFormat="1" ht="45" customHeight="1" x14ac:dyDescent="0.2">
      <c r="B21" s="421"/>
      <c r="C21" s="137">
        <v>6</v>
      </c>
      <c r="D21" s="190" t="s">
        <v>89</v>
      </c>
      <c r="E21" s="191"/>
      <c r="F21" s="191"/>
      <c r="G21" s="192"/>
      <c r="H21" s="197" t="s">
        <v>4</v>
      </c>
      <c r="I21" s="197" t="s">
        <v>4</v>
      </c>
      <c r="J21" s="197">
        <f>'L.Y. Reflexion_Result'!$N20</f>
        <v>0</v>
      </c>
      <c r="K21" s="195">
        <v>0</v>
      </c>
      <c r="L21" s="195">
        <v>0</v>
      </c>
      <c r="M21" s="197">
        <v>0</v>
      </c>
      <c r="N21" s="213">
        <v>0</v>
      </c>
      <c r="O21" s="152" t="s">
        <v>11</v>
      </c>
      <c r="P21" s="178" t="s">
        <v>90</v>
      </c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80"/>
      <c r="AB21" s="80"/>
    </row>
    <row r="22" spans="2:28" s="72" customFormat="1" ht="45" customHeight="1" x14ac:dyDescent="0.2">
      <c r="B22" s="421"/>
      <c r="C22" s="177">
        <v>7.1</v>
      </c>
      <c r="D22" s="389" t="s">
        <v>75</v>
      </c>
      <c r="E22" s="390"/>
      <c r="F22" s="391"/>
      <c r="G22" s="198" t="s">
        <v>49</v>
      </c>
      <c r="H22" s="197">
        <v>1</v>
      </c>
      <c r="I22" s="197">
        <v>2</v>
      </c>
      <c r="J22" s="197">
        <f>'L.Y. Reflexion_Result'!$N21</f>
        <v>2</v>
      </c>
      <c r="K22" s="195">
        <v>1</v>
      </c>
      <c r="L22" s="195">
        <v>1</v>
      </c>
      <c r="M22" s="197">
        <f>K22+L22</f>
        <v>2</v>
      </c>
      <c r="N22" s="213">
        <v>0</v>
      </c>
      <c r="O22" s="152" t="s">
        <v>11</v>
      </c>
      <c r="P22" s="429" t="s">
        <v>98</v>
      </c>
      <c r="Q22" s="430"/>
      <c r="R22" s="430"/>
      <c r="S22" s="430"/>
      <c r="T22" s="430"/>
      <c r="U22" s="430"/>
      <c r="V22" s="430"/>
      <c r="W22" s="430"/>
      <c r="X22" s="430"/>
      <c r="Y22" s="430"/>
      <c r="Z22" s="430"/>
      <c r="AA22" s="431"/>
      <c r="AB22" s="80"/>
    </row>
    <row r="23" spans="2:28" s="72" customFormat="1" ht="45" customHeight="1" x14ac:dyDescent="0.2">
      <c r="B23" s="421"/>
      <c r="C23" s="137">
        <v>7.2</v>
      </c>
      <c r="D23" s="392"/>
      <c r="E23" s="393"/>
      <c r="F23" s="394"/>
      <c r="G23" s="198" t="s">
        <v>50</v>
      </c>
      <c r="H23" s="197">
        <v>4</v>
      </c>
      <c r="I23" s="197">
        <v>1</v>
      </c>
      <c r="J23" s="197">
        <f>'L.Y. Reflexion_Result'!$N22</f>
        <v>1</v>
      </c>
      <c r="K23" s="195">
        <v>1</v>
      </c>
      <c r="L23" s="195">
        <v>0</v>
      </c>
      <c r="M23" s="217">
        <f t="shared" ref="M23:M24" si="0">K23+L23</f>
        <v>1</v>
      </c>
      <c r="N23" s="213">
        <f>IF(ISERR((M23-J23)/J23),0,(M23-J23)/J23)</f>
        <v>0</v>
      </c>
      <c r="O23" s="152" t="s">
        <v>13</v>
      </c>
      <c r="P23" s="429"/>
      <c r="Q23" s="430"/>
      <c r="R23" s="430"/>
      <c r="S23" s="430"/>
      <c r="T23" s="430"/>
      <c r="U23" s="430"/>
      <c r="V23" s="430"/>
      <c r="W23" s="430"/>
      <c r="X23" s="430"/>
      <c r="Y23" s="430"/>
      <c r="Z23" s="430"/>
      <c r="AA23" s="431"/>
      <c r="AB23" s="80"/>
    </row>
    <row r="24" spans="2:28" s="72" customFormat="1" ht="45" customHeight="1" x14ac:dyDescent="0.2">
      <c r="B24" s="421"/>
      <c r="C24" s="137">
        <v>7.3</v>
      </c>
      <c r="D24" s="395"/>
      <c r="E24" s="396"/>
      <c r="F24" s="397"/>
      <c r="G24" s="199" t="s">
        <v>51</v>
      </c>
      <c r="H24" s="197">
        <v>2</v>
      </c>
      <c r="I24" s="197">
        <v>0</v>
      </c>
      <c r="J24" s="197">
        <f>'L.Y. Reflexion_Result'!$N23</f>
        <v>13</v>
      </c>
      <c r="K24" s="195">
        <v>6</v>
      </c>
      <c r="L24" s="195">
        <v>6</v>
      </c>
      <c r="M24" s="197">
        <f t="shared" si="0"/>
        <v>12</v>
      </c>
      <c r="N24" s="213">
        <f t="shared" ref="N24:N27" si="1">IF(ISERR((M24-J24)/J24),0,(M24-J24)/J24)</f>
        <v>-7.6923076923076927E-2</v>
      </c>
      <c r="O24" s="152" t="s">
        <v>13</v>
      </c>
      <c r="P24" s="429"/>
      <c r="Q24" s="430"/>
      <c r="R24" s="430"/>
      <c r="S24" s="430"/>
      <c r="T24" s="430"/>
      <c r="U24" s="430"/>
      <c r="V24" s="430"/>
      <c r="W24" s="430"/>
      <c r="X24" s="430"/>
      <c r="Y24" s="430"/>
      <c r="Z24" s="430"/>
      <c r="AA24" s="431"/>
      <c r="AB24" s="80"/>
    </row>
    <row r="25" spans="2:28" s="72" customFormat="1" ht="45" customHeight="1" x14ac:dyDescent="0.2">
      <c r="B25" s="421"/>
      <c r="C25" s="177">
        <v>8.1</v>
      </c>
      <c r="D25" s="389" t="s">
        <v>76</v>
      </c>
      <c r="E25" s="390"/>
      <c r="F25" s="391"/>
      <c r="G25" s="199" t="s">
        <v>77</v>
      </c>
      <c r="H25" s="200">
        <v>3.9450000000000003</v>
      </c>
      <c r="I25" s="200">
        <v>3.9599999999999995</v>
      </c>
      <c r="J25" s="200">
        <f>'L.Y. Reflexion_Result'!$N24</f>
        <v>3.6141666666666667</v>
      </c>
      <c r="K25" s="201">
        <f>J25*1.025</f>
        <v>3.704520833333333</v>
      </c>
      <c r="L25" s="201">
        <f>K25</f>
        <v>3.704520833333333</v>
      </c>
      <c r="M25" s="200">
        <f>L25</f>
        <v>3.704520833333333</v>
      </c>
      <c r="N25" s="213">
        <f t="shared" si="1"/>
        <v>2.4999999999999894E-2</v>
      </c>
      <c r="O25" s="152" t="s">
        <v>13</v>
      </c>
      <c r="P25" s="178" t="s">
        <v>67</v>
      </c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80"/>
      <c r="AB25" s="80"/>
    </row>
    <row r="26" spans="2:28" s="72" customFormat="1" ht="45" customHeight="1" x14ac:dyDescent="0.2">
      <c r="B26" s="421"/>
      <c r="C26" s="137">
        <v>8.1999999999999993</v>
      </c>
      <c r="D26" s="395"/>
      <c r="E26" s="396"/>
      <c r="F26" s="397"/>
      <c r="G26" s="202" t="s">
        <v>78</v>
      </c>
      <c r="H26" s="203">
        <v>3.1666666666666665</v>
      </c>
      <c r="I26" s="203">
        <v>3</v>
      </c>
      <c r="J26" s="203">
        <f>'L.Y. Reflexion_Result'!$N25</f>
        <v>2.95</v>
      </c>
      <c r="K26" s="204">
        <v>3</v>
      </c>
      <c r="L26" s="204">
        <v>3</v>
      </c>
      <c r="M26" s="203">
        <v>3</v>
      </c>
      <c r="N26" s="213">
        <f t="shared" si="1"/>
        <v>1.6949152542372819E-2</v>
      </c>
      <c r="O26" s="152" t="s">
        <v>11</v>
      </c>
      <c r="P26" s="178" t="s">
        <v>101</v>
      </c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80"/>
      <c r="AB26" s="80"/>
    </row>
    <row r="27" spans="2:28" s="72" customFormat="1" ht="45" customHeight="1" x14ac:dyDescent="0.2">
      <c r="B27" s="421"/>
      <c r="C27" s="176">
        <v>9</v>
      </c>
      <c r="D27" s="190" t="s">
        <v>73</v>
      </c>
      <c r="E27" s="191"/>
      <c r="F27" s="191"/>
      <c r="G27" s="192"/>
      <c r="H27" s="200">
        <v>4.4602699999999995</v>
      </c>
      <c r="I27" s="200">
        <v>3.7019000000000006</v>
      </c>
      <c r="J27" s="200">
        <f>'L.Y. Reflexion_Result'!$N26/1000</f>
        <v>4.4822499999999987</v>
      </c>
      <c r="K27" s="239">
        <f>[4]Sheet_E!$AE$11*1000</f>
        <v>1031.2071165725424</v>
      </c>
      <c r="L27" s="239">
        <f>[4]Sheet_E!$AG$11*1000</f>
        <v>1170.8058591531822</v>
      </c>
      <c r="M27" s="238">
        <f>[4]Sheet_E!$AI$11*1000</f>
        <v>2202.012975725725</v>
      </c>
      <c r="N27" s="213">
        <f>IF(ISERR((M27/1000-J27)/J27),0,(M27/1000-J27)/J27)</f>
        <v>-0.50872598009354109</v>
      </c>
      <c r="O27" s="152" t="s">
        <v>13</v>
      </c>
      <c r="P27" s="178" t="s">
        <v>111</v>
      </c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80"/>
      <c r="AB27" s="80"/>
    </row>
    <row r="28" spans="2:28" s="72" customFormat="1" ht="45" customHeight="1" x14ac:dyDescent="0.2">
      <c r="B28" s="421"/>
      <c r="C28" s="176">
        <v>10.1</v>
      </c>
      <c r="D28" s="389" t="s">
        <v>84</v>
      </c>
      <c r="E28" s="390"/>
      <c r="F28" s="391"/>
      <c r="G28" s="199" t="s">
        <v>52</v>
      </c>
      <c r="H28" s="197">
        <v>74.302844616073315</v>
      </c>
      <c r="I28" s="197">
        <v>72</v>
      </c>
      <c r="J28" s="197">
        <f>'L.Y. Reflexion_Result'!$N27</f>
        <v>66.25</v>
      </c>
      <c r="K28" s="205">
        <v>65</v>
      </c>
      <c r="L28" s="205">
        <v>65</v>
      </c>
      <c r="M28" s="197">
        <v>65</v>
      </c>
      <c r="N28" s="214">
        <v>0</v>
      </c>
      <c r="O28" s="152" t="s">
        <v>11</v>
      </c>
      <c r="P28" s="386" t="s">
        <v>102</v>
      </c>
      <c r="Q28" s="387"/>
      <c r="R28" s="387"/>
      <c r="S28" s="387"/>
      <c r="T28" s="387"/>
      <c r="U28" s="387"/>
      <c r="V28" s="387"/>
      <c r="W28" s="387"/>
      <c r="X28" s="387"/>
      <c r="Y28" s="387"/>
      <c r="Z28" s="387"/>
      <c r="AA28" s="388"/>
      <c r="AB28" s="80"/>
    </row>
    <row r="29" spans="2:28" s="72" customFormat="1" ht="45" customHeight="1" x14ac:dyDescent="0.2">
      <c r="B29" s="421"/>
      <c r="C29" s="176">
        <v>10.199999999999999</v>
      </c>
      <c r="D29" s="392"/>
      <c r="E29" s="393"/>
      <c r="F29" s="394"/>
      <c r="G29" s="199" t="s">
        <v>53</v>
      </c>
      <c r="H29" s="197">
        <v>125.13531594434372</v>
      </c>
      <c r="I29" s="197">
        <v>126.1125</v>
      </c>
      <c r="J29" s="197">
        <f>'L.Y. Reflexion_Result'!$N28</f>
        <v>128.11111111111111</v>
      </c>
      <c r="K29" s="205">
        <v>120</v>
      </c>
      <c r="L29" s="205">
        <v>120</v>
      </c>
      <c r="M29" s="197">
        <v>120</v>
      </c>
      <c r="N29" s="214">
        <v>0</v>
      </c>
      <c r="O29" s="152" t="s">
        <v>11</v>
      </c>
      <c r="P29" s="386"/>
      <c r="Q29" s="387"/>
      <c r="R29" s="387"/>
      <c r="S29" s="387"/>
      <c r="T29" s="387"/>
      <c r="U29" s="387"/>
      <c r="V29" s="387"/>
      <c r="W29" s="387"/>
      <c r="X29" s="387"/>
      <c r="Y29" s="387"/>
      <c r="Z29" s="387"/>
      <c r="AA29" s="388"/>
      <c r="AB29" s="80"/>
    </row>
    <row r="30" spans="2:28" s="72" customFormat="1" ht="45" customHeight="1" x14ac:dyDescent="0.2">
      <c r="B30" s="421"/>
      <c r="C30" s="176">
        <v>10.3</v>
      </c>
      <c r="D30" s="392"/>
      <c r="E30" s="393"/>
      <c r="F30" s="394"/>
      <c r="G30" s="199" t="s">
        <v>54</v>
      </c>
      <c r="H30" s="197" t="s">
        <v>4</v>
      </c>
      <c r="I30" s="197">
        <v>103.93333333333334</v>
      </c>
      <c r="J30" s="197">
        <f>'L.Y. Reflexion_Result'!$N29</f>
        <v>107.22222222222223</v>
      </c>
      <c r="K30" s="205">
        <v>100</v>
      </c>
      <c r="L30" s="205">
        <v>100</v>
      </c>
      <c r="M30" s="197">
        <v>100</v>
      </c>
      <c r="N30" s="214">
        <v>0</v>
      </c>
      <c r="O30" s="152" t="s">
        <v>11</v>
      </c>
      <c r="P30" s="386"/>
      <c r="Q30" s="387"/>
      <c r="R30" s="387"/>
      <c r="S30" s="387"/>
      <c r="T30" s="387"/>
      <c r="U30" s="387"/>
      <c r="V30" s="387"/>
      <c r="W30" s="387"/>
      <c r="X30" s="387"/>
      <c r="Y30" s="387"/>
      <c r="Z30" s="387"/>
      <c r="AA30" s="388"/>
      <c r="AB30" s="80"/>
    </row>
    <row r="31" spans="2:28" s="72" customFormat="1" ht="45" customHeight="1" x14ac:dyDescent="0.2">
      <c r="B31" s="421"/>
      <c r="C31" s="176">
        <v>10.4</v>
      </c>
      <c r="D31" s="395"/>
      <c r="E31" s="396"/>
      <c r="F31" s="397"/>
      <c r="G31" s="199" t="s">
        <v>55</v>
      </c>
      <c r="H31" s="197">
        <v>96.552715517354898</v>
      </c>
      <c r="I31" s="197">
        <v>96.366666666666674</v>
      </c>
      <c r="J31" s="197">
        <f>'L.Y. Reflexion_Result'!$N30</f>
        <v>93.666666666666671</v>
      </c>
      <c r="K31" s="205">
        <v>92</v>
      </c>
      <c r="L31" s="205">
        <v>92</v>
      </c>
      <c r="M31" s="197">
        <v>92</v>
      </c>
      <c r="N31" s="214">
        <v>0</v>
      </c>
      <c r="O31" s="152" t="s">
        <v>11</v>
      </c>
      <c r="P31" s="386"/>
      <c r="Q31" s="387"/>
      <c r="R31" s="387"/>
      <c r="S31" s="387"/>
      <c r="T31" s="387"/>
      <c r="U31" s="387"/>
      <c r="V31" s="387"/>
      <c r="W31" s="387"/>
      <c r="X31" s="387"/>
      <c r="Y31" s="387"/>
      <c r="Z31" s="387"/>
      <c r="AA31" s="388"/>
      <c r="AB31" s="80"/>
    </row>
    <row r="32" spans="2:28" s="72" customFormat="1" ht="45" customHeight="1" x14ac:dyDescent="0.2">
      <c r="B32" s="421"/>
      <c r="C32" s="176">
        <v>11</v>
      </c>
      <c r="D32" s="190" t="s">
        <v>82</v>
      </c>
      <c r="E32" s="191"/>
      <c r="F32" s="191"/>
      <c r="G32" s="192"/>
      <c r="H32" s="197">
        <v>5</v>
      </c>
      <c r="I32" s="197">
        <v>1</v>
      </c>
      <c r="J32" s="197">
        <f>'L.Y. Reflexion_Result'!$N31</f>
        <v>0</v>
      </c>
      <c r="K32" s="197">
        <v>0</v>
      </c>
      <c r="L32" s="197">
        <v>0</v>
      </c>
      <c r="M32" s="197">
        <v>0</v>
      </c>
      <c r="N32" s="215">
        <f>IF(ISERR((M32-J32)/J32),0,(M32-J32)/J32)</f>
        <v>0</v>
      </c>
      <c r="O32" s="152" t="s">
        <v>11</v>
      </c>
      <c r="P32" s="157" t="s">
        <v>103</v>
      </c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9"/>
      <c r="AB32" s="80"/>
    </row>
    <row r="33" spans="2:28" s="72" customFormat="1" ht="45" customHeight="1" x14ac:dyDescent="0.2">
      <c r="B33" s="421"/>
      <c r="C33" s="176">
        <v>12</v>
      </c>
      <c r="D33" s="190" t="s">
        <v>79</v>
      </c>
      <c r="E33" s="191"/>
      <c r="F33" s="191"/>
      <c r="G33" s="192"/>
      <c r="H33" s="197">
        <v>91.5</v>
      </c>
      <c r="I33" s="197">
        <v>92.25</v>
      </c>
      <c r="J33" s="197">
        <f>'L.Y. Reflexion_Result'!$N32</f>
        <v>93.5</v>
      </c>
      <c r="K33" s="206"/>
      <c r="L33" s="206"/>
      <c r="M33" s="197"/>
      <c r="N33" s="213">
        <f>IF(ISERR((M33-J33)/J33),0,(M33-J33)/J33)</f>
        <v>-1</v>
      </c>
      <c r="O33" s="152" t="s">
        <v>11</v>
      </c>
      <c r="P33" s="178" t="s">
        <v>68</v>
      </c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80"/>
      <c r="AB33" s="80"/>
    </row>
    <row r="34" spans="2:28" s="72" customFormat="1" ht="45" customHeight="1" x14ac:dyDescent="0.2">
      <c r="B34" s="421"/>
      <c r="C34" s="176">
        <v>13.1</v>
      </c>
      <c r="D34" s="389" t="s">
        <v>81</v>
      </c>
      <c r="E34" s="390"/>
      <c r="F34" s="391"/>
      <c r="G34" s="199" t="s">
        <v>49</v>
      </c>
      <c r="H34" s="203">
        <v>90</v>
      </c>
      <c r="I34" s="203">
        <v>92.45</v>
      </c>
      <c r="J34" s="203">
        <f>'L.Y. Reflexion_Result'!$N33</f>
        <v>86.919259718776289</v>
      </c>
      <c r="K34" s="225">
        <v>90</v>
      </c>
      <c r="L34" s="225">
        <v>90</v>
      </c>
      <c r="M34" s="203">
        <v>90</v>
      </c>
      <c r="N34" s="213">
        <f>IF(ISERR((M34-J34)/J34),0,(M34-J34)/J34)</f>
        <v>3.5443701329156745E-2</v>
      </c>
      <c r="O34" s="152" t="s">
        <v>13</v>
      </c>
      <c r="P34" s="178" t="s">
        <v>69</v>
      </c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80"/>
      <c r="AB34" s="80"/>
    </row>
    <row r="35" spans="2:28" s="72" customFormat="1" ht="45" customHeight="1" x14ac:dyDescent="0.2">
      <c r="B35" s="421"/>
      <c r="C35" s="137">
        <v>13.2</v>
      </c>
      <c r="D35" s="395"/>
      <c r="E35" s="396"/>
      <c r="F35" s="397"/>
      <c r="G35" s="198" t="s">
        <v>50</v>
      </c>
      <c r="H35" s="203">
        <v>77.59375</v>
      </c>
      <c r="I35" s="203">
        <v>77.142361111111114</v>
      </c>
      <c r="J35" s="203">
        <f>'L.Y. Reflexion_Result'!$N34</f>
        <v>74.937640887063466</v>
      </c>
      <c r="K35" s="225">
        <v>80</v>
      </c>
      <c r="L35" s="225">
        <v>80</v>
      </c>
      <c r="M35" s="203">
        <v>80</v>
      </c>
      <c r="N35" s="213">
        <f>IF(ISERR((M35-J35)/J35),0,(M35-J35)/J35)</f>
        <v>6.7554289847019347E-2</v>
      </c>
      <c r="O35" s="152" t="s">
        <v>13</v>
      </c>
      <c r="P35" s="178" t="s">
        <v>70</v>
      </c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80"/>
      <c r="AB35" s="80"/>
    </row>
    <row r="36" spans="2:28" s="72" customFormat="1" ht="45" customHeight="1" thickBot="1" x14ac:dyDescent="0.25">
      <c r="B36" s="422"/>
      <c r="C36" s="160">
        <v>14</v>
      </c>
      <c r="D36" s="207" t="s">
        <v>74</v>
      </c>
      <c r="E36" s="208"/>
      <c r="F36" s="208"/>
      <c r="G36" s="209"/>
      <c r="H36" s="210">
        <v>8.1999999999999993</v>
      </c>
      <c r="I36" s="210">
        <v>8.8000000000000007</v>
      </c>
      <c r="J36" s="210">
        <v>8.8000000000000007</v>
      </c>
      <c r="K36" s="211"/>
      <c r="L36" s="211"/>
      <c r="M36" s="470">
        <v>8.8000000000000007</v>
      </c>
      <c r="N36" s="216">
        <f>IF(ISERR((M36-J36)/J36),0,(M36-J36)/J36)</f>
        <v>0</v>
      </c>
      <c r="O36" s="153" t="s">
        <v>13</v>
      </c>
      <c r="P36" s="183" t="s">
        <v>66</v>
      </c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5"/>
      <c r="AB36" s="80"/>
    </row>
    <row r="37" spans="2:28" x14ac:dyDescent="0.2">
      <c r="O37" s="88"/>
      <c r="P37" s="144"/>
    </row>
    <row r="38" spans="2:28" s="5" customFormat="1" ht="15.75" thickBot="1" x14ac:dyDescent="0.25">
      <c r="B38" s="85" t="s">
        <v>35</v>
      </c>
      <c r="C38" s="71"/>
      <c r="D38" s="71"/>
      <c r="E38" s="8"/>
      <c r="F38" s="8"/>
      <c r="Z38" s="95"/>
      <c r="AA38" s="95"/>
    </row>
    <row r="39" spans="2:28" s="5" customFormat="1" ht="48" customHeight="1" x14ac:dyDescent="0.2">
      <c r="B39" s="457" t="s">
        <v>38</v>
      </c>
      <c r="C39" s="458"/>
      <c r="D39" s="458"/>
      <c r="E39" s="458"/>
      <c r="F39" s="458"/>
      <c r="G39" s="458" t="s">
        <v>36</v>
      </c>
      <c r="H39" s="458"/>
      <c r="I39" s="458"/>
      <c r="J39" s="458"/>
      <c r="K39" s="458"/>
      <c r="L39" s="458"/>
      <c r="M39" s="458"/>
      <c r="N39" s="458"/>
      <c r="O39" s="458" t="s">
        <v>32</v>
      </c>
      <c r="P39" s="458"/>
      <c r="Q39" s="458"/>
      <c r="R39" s="458"/>
      <c r="S39" s="458"/>
      <c r="T39" s="458"/>
      <c r="U39" s="458"/>
      <c r="V39" s="458"/>
      <c r="W39" s="458"/>
      <c r="X39" s="466" t="s">
        <v>41</v>
      </c>
      <c r="Y39" s="466"/>
      <c r="Z39" s="174" t="s">
        <v>85</v>
      </c>
      <c r="AA39" s="175" t="s">
        <v>45</v>
      </c>
    </row>
    <row r="40" spans="2:28" ht="43.5" customHeight="1" x14ac:dyDescent="0.2">
      <c r="B40" s="459" t="str">
        <f>'L.Y. Reflexion_Result'!B39</f>
        <v>Reduzir o número de Reclamações de Mercado Procedentes 
(Qt. Reclamações) - Importados</v>
      </c>
      <c r="C40" s="460"/>
      <c r="D40" s="460"/>
      <c r="E40" s="460"/>
      <c r="F40" s="461"/>
      <c r="G40" s="462" t="s">
        <v>95</v>
      </c>
      <c r="H40" s="463"/>
      <c r="I40" s="463"/>
      <c r="J40" s="463"/>
      <c r="K40" s="463"/>
      <c r="L40" s="463"/>
      <c r="M40" s="463"/>
      <c r="N40" s="463"/>
      <c r="O40" s="462" t="s">
        <v>112</v>
      </c>
      <c r="P40" s="463"/>
      <c r="Q40" s="463"/>
      <c r="R40" s="463"/>
      <c r="S40" s="463"/>
      <c r="T40" s="463"/>
      <c r="U40" s="463"/>
      <c r="V40" s="463"/>
      <c r="W40" s="463"/>
      <c r="X40" s="467"/>
      <c r="Y40" s="468"/>
      <c r="Z40" s="113"/>
      <c r="AA40" s="145"/>
    </row>
    <row r="41" spans="2:28" ht="43.5" customHeight="1" x14ac:dyDescent="0.2">
      <c r="B41" s="459" t="str">
        <f>'L.Y. Reflexion_Result'!B44</f>
        <v>Melhorar a Qualidade do Atendimento ao Consumidor - Satisfação (pts)</v>
      </c>
      <c r="C41" s="460"/>
      <c r="D41" s="460"/>
      <c r="E41" s="460"/>
      <c r="F41" s="461"/>
      <c r="G41" s="462" t="s">
        <v>95</v>
      </c>
      <c r="H41" s="463"/>
      <c r="I41" s="463"/>
      <c r="J41" s="463"/>
      <c r="K41" s="463"/>
      <c r="L41" s="463"/>
      <c r="M41" s="463"/>
      <c r="N41" s="463"/>
      <c r="O41" s="464" t="s">
        <v>113</v>
      </c>
      <c r="P41" s="465"/>
      <c r="Q41" s="465"/>
      <c r="R41" s="465"/>
      <c r="S41" s="465"/>
      <c r="T41" s="465"/>
      <c r="U41" s="465"/>
      <c r="V41" s="465"/>
      <c r="W41" s="465"/>
      <c r="X41" s="467"/>
      <c r="Y41" s="468"/>
      <c r="Z41" s="113"/>
      <c r="AA41" s="145"/>
    </row>
    <row r="42" spans="2:28" ht="43.5" customHeight="1" x14ac:dyDescent="0.2">
      <c r="B42" s="459" t="str">
        <f>'L.Y. Reflexion_Result'!B49</f>
        <v>Melhorar a Qualidade do Atendimento ao Consumidor - Tempo Médio de Análise e Resposta (dias)</v>
      </c>
      <c r="C42" s="460"/>
      <c r="D42" s="460"/>
      <c r="E42" s="460"/>
      <c r="F42" s="461"/>
      <c r="G42" s="462" t="s">
        <v>96</v>
      </c>
      <c r="H42" s="463"/>
      <c r="I42" s="463"/>
      <c r="J42" s="463"/>
      <c r="K42" s="463"/>
      <c r="L42" s="463"/>
      <c r="M42" s="463"/>
      <c r="N42" s="463"/>
      <c r="O42" s="462" t="s">
        <v>114</v>
      </c>
      <c r="P42" s="463"/>
      <c r="Q42" s="463"/>
      <c r="R42" s="463"/>
      <c r="S42" s="463"/>
      <c r="T42" s="463"/>
      <c r="U42" s="463"/>
      <c r="V42" s="463"/>
      <c r="W42" s="463"/>
      <c r="X42" s="467"/>
      <c r="Y42" s="468"/>
      <c r="Z42" s="113"/>
      <c r="AA42" s="145"/>
    </row>
    <row r="43" spans="2:28" ht="43.5" customHeight="1" x14ac:dyDescent="0.2">
      <c r="B43" s="459" t="s">
        <v>107</v>
      </c>
      <c r="C43" s="460"/>
      <c r="D43" s="460"/>
      <c r="E43" s="460"/>
      <c r="F43" s="461"/>
      <c r="G43" s="451" t="s">
        <v>97</v>
      </c>
      <c r="H43" s="452"/>
      <c r="I43" s="452"/>
      <c r="J43" s="452"/>
      <c r="K43" s="452"/>
      <c r="L43" s="452"/>
      <c r="M43" s="452"/>
      <c r="N43" s="453"/>
      <c r="O43" s="462" t="s">
        <v>115</v>
      </c>
      <c r="P43" s="463"/>
      <c r="Q43" s="463"/>
      <c r="R43" s="463"/>
      <c r="S43" s="463"/>
      <c r="T43" s="463"/>
      <c r="U43" s="463"/>
      <c r="V43" s="463"/>
      <c r="W43" s="463"/>
      <c r="X43" s="467"/>
      <c r="Y43" s="468"/>
      <c r="Z43" s="148"/>
      <c r="AA43" s="146"/>
    </row>
    <row r="44" spans="2:28" ht="43.5" customHeight="1" thickBot="1" x14ac:dyDescent="0.25">
      <c r="B44" s="444"/>
      <c r="C44" s="445"/>
      <c r="D44" s="445"/>
      <c r="E44" s="445"/>
      <c r="F44" s="446"/>
      <c r="G44" s="454"/>
      <c r="H44" s="455"/>
      <c r="I44" s="455"/>
      <c r="J44" s="455"/>
      <c r="K44" s="455"/>
      <c r="L44" s="455"/>
      <c r="M44" s="455"/>
      <c r="N44" s="456"/>
      <c r="O44" s="447"/>
      <c r="P44" s="448"/>
      <c r="Q44" s="448"/>
      <c r="R44" s="448"/>
      <c r="S44" s="448"/>
      <c r="T44" s="448"/>
      <c r="U44" s="448"/>
      <c r="V44" s="448"/>
      <c r="W44" s="448"/>
      <c r="X44" s="449"/>
      <c r="Y44" s="450"/>
      <c r="Z44" s="227"/>
      <c r="AA44" s="147"/>
    </row>
    <row r="45" spans="2:28" s="30" customFormat="1" ht="11.25" x14ac:dyDescent="0.2">
      <c r="X45" s="363"/>
      <c r="Y45" s="363"/>
      <c r="Z45" s="363" t="s">
        <v>42</v>
      </c>
      <c r="AA45" s="363"/>
    </row>
  </sheetData>
  <sortState xmlns:xlrd2="http://schemas.microsoft.com/office/spreadsheetml/2017/richdata2" ref="C16:AA36">
    <sortCondition ref="C16:C36"/>
  </sortState>
  <mergeCells count="47">
    <mergeCell ref="X45:Y45"/>
    <mergeCell ref="Z45:AA45"/>
    <mergeCell ref="X39:Y39"/>
    <mergeCell ref="O40:W40"/>
    <mergeCell ref="X40:Y40"/>
    <mergeCell ref="X43:Y43"/>
    <mergeCell ref="X42:Y42"/>
    <mergeCell ref="X41:Y41"/>
    <mergeCell ref="B39:F39"/>
    <mergeCell ref="G39:N39"/>
    <mergeCell ref="O39:W39"/>
    <mergeCell ref="B43:F43"/>
    <mergeCell ref="O43:W43"/>
    <mergeCell ref="B42:F42"/>
    <mergeCell ref="G42:N42"/>
    <mergeCell ref="O42:W42"/>
    <mergeCell ref="B40:F40"/>
    <mergeCell ref="G40:N40"/>
    <mergeCell ref="B41:F41"/>
    <mergeCell ref="G41:N41"/>
    <mergeCell ref="O41:W41"/>
    <mergeCell ref="B44:F44"/>
    <mergeCell ref="O44:W44"/>
    <mergeCell ref="X44:Y44"/>
    <mergeCell ref="G43:N43"/>
    <mergeCell ref="G44:N44"/>
    <mergeCell ref="G2:T4"/>
    <mergeCell ref="X2:Y2"/>
    <mergeCell ref="X3:Y3"/>
    <mergeCell ref="V4:W4"/>
    <mergeCell ref="X4:Y4"/>
    <mergeCell ref="P28:AA31"/>
    <mergeCell ref="D22:F24"/>
    <mergeCell ref="D25:F26"/>
    <mergeCell ref="D28:F31"/>
    <mergeCell ref="P13:AA15"/>
    <mergeCell ref="K14:M14"/>
    <mergeCell ref="B13:G15"/>
    <mergeCell ref="H13:H15"/>
    <mergeCell ref="I13:I15"/>
    <mergeCell ref="J13:J15"/>
    <mergeCell ref="K13:N13"/>
    <mergeCell ref="B16:B36"/>
    <mergeCell ref="P16:AA16"/>
    <mergeCell ref="P17:AA17"/>
    <mergeCell ref="D34:F35"/>
    <mergeCell ref="P22:AA24"/>
  </mergeCells>
  <conditionalFormatting sqref="O16:O32">
    <cfRule type="cellIs" dxfId="15" priority="13" stopIfTrue="1" operator="equal">
      <formula>"¡"</formula>
    </cfRule>
    <cfRule type="cellIs" dxfId="14" priority="14" stopIfTrue="1" operator="equal">
      <formula>"û"</formula>
    </cfRule>
  </conditionalFormatting>
  <conditionalFormatting sqref="O16:O32">
    <cfRule type="cellIs" dxfId="13" priority="15" stopIfTrue="1" operator="equal">
      <formula>"ì"</formula>
    </cfRule>
    <cfRule type="cellIs" dxfId="12" priority="16" stopIfTrue="1" operator="equal">
      <formula>"î"</formula>
    </cfRule>
  </conditionalFormatting>
  <conditionalFormatting sqref="O33">
    <cfRule type="cellIs" dxfId="11" priority="9" stopIfTrue="1" operator="equal">
      <formula>"¡"</formula>
    </cfRule>
    <cfRule type="cellIs" dxfId="10" priority="10" stopIfTrue="1" operator="equal">
      <formula>"û"</formula>
    </cfRule>
  </conditionalFormatting>
  <conditionalFormatting sqref="O33">
    <cfRule type="cellIs" dxfId="9" priority="11" stopIfTrue="1" operator="equal">
      <formula>"ì"</formula>
    </cfRule>
    <cfRule type="cellIs" dxfId="8" priority="12" stopIfTrue="1" operator="equal">
      <formula>"î"</formula>
    </cfRule>
  </conditionalFormatting>
  <conditionalFormatting sqref="O34">
    <cfRule type="cellIs" dxfId="7" priority="5" stopIfTrue="1" operator="equal">
      <formula>"¡"</formula>
    </cfRule>
    <cfRule type="cellIs" dxfId="6" priority="6" stopIfTrue="1" operator="equal">
      <formula>"û"</formula>
    </cfRule>
  </conditionalFormatting>
  <conditionalFormatting sqref="O34">
    <cfRule type="cellIs" dxfId="5" priority="7" stopIfTrue="1" operator="equal">
      <formula>"ì"</formula>
    </cfRule>
    <cfRule type="cellIs" dxfId="4" priority="8" stopIfTrue="1" operator="equal">
      <formula>"î"</formula>
    </cfRule>
  </conditionalFormatting>
  <conditionalFormatting sqref="O35:O36">
    <cfRule type="cellIs" dxfId="3" priority="1" stopIfTrue="1" operator="equal">
      <formula>"¡"</formula>
    </cfRule>
    <cfRule type="cellIs" dxfId="2" priority="2" stopIfTrue="1" operator="equal">
      <formula>"û"</formula>
    </cfRule>
  </conditionalFormatting>
  <conditionalFormatting sqref="O35:O36">
    <cfRule type="cellIs" dxfId="1" priority="3" stopIfTrue="1" operator="equal">
      <formula>"ì"</formula>
    </cfRule>
    <cfRule type="cellIs" dxfId="0" priority="4" stopIfTrue="1" operator="equal">
      <formula>"î"</formula>
    </cfRule>
  </conditionalFormatting>
  <dataValidations disablePrompts="1" count="1">
    <dataValidation type="list" allowBlank="1" showInputMessage="1" showErrorMessage="1" sqref="O16:O36" xr:uid="{00000000-0002-0000-0300-000000000000}">
      <formula1>"ì,î,è"</formula1>
    </dataValidation>
  </dataValidations>
  <printOptions horizontalCentered="1"/>
  <pageMargins left="0.19685039370078741" right="0.19685039370078741" top="0.59055118110236227" bottom="0.19685039370078741" header="0" footer="0"/>
  <pageSetup paperSize="8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Plano (Ptos)</vt:lpstr>
      <vt:lpstr>L.Y. Reflexion_Result</vt:lpstr>
      <vt:lpstr>FY BP_Policy</vt:lpstr>
      <vt:lpstr>'FY BP_Policy'!Area_de_impressao</vt:lpstr>
      <vt:lpstr>'L.Y. Reflexion_Result'!Area_de_impressao</vt:lpstr>
      <vt:lpstr>'Plano (Ptos)'!Area_de_impressao</vt:lpstr>
    </vt:vector>
  </TitlesOfParts>
  <Company>Home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 Keniti Naruo</dc:creator>
  <cp:lastModifiedBy>Osvaldo Martins Torquati</cp:lastModifiedBy>
  <cp:lastPrinted>2020-09-08T13:09:18Z</cp:lastPrinted>
  <dcterms:created xsi:type="dcterms:W3CDTF">2009-01-11T19:16:47Z</dcterms:created>
  <dcterms:modified xsi:type="dcterms:W3CDTF">2022-02-23T13:54:09Z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