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shinozaki\AppData\Local\Microsoft\Windows\INetCache\Content.Outlook\HUJEXPMX\"/>
    </mc:Choice>
  </mc:AlternateContent>
  <xr:revisionPtr revIDLastSave="0" documentId="13_ncr:1_{FF812F88-C04B-4C03-90B2-B056ADFB2AD5}" xr6:coauthVersionLast="47" xr6:coauthVersionMax="47" xr10:uidLastSave="{00000000-0000-0000-0000-000000000000}"/>
  <bookViews>
    <workbookView xWindow="-110" yWindow="-110" windowWidth="19420" windowHeight="10420" xr2:uid="{771A37B1-AADD-4993-A4BC-94F2B9C6DEE9}"/>
  </bookViews>
  <sheets>
    <sheet name="PRODUCTION (Rev.1) BP22" sheetId="1" r:id="rId1"/>
  </sheets>
  <definedNames>
    <definedName name="_xlnm._FilterDatabase" localSheetId="0" hidden="1">'PRODUCTION (Rev.1) BP22'!$A$1:$N$105</definedName>
    <definedName name="_xlnm.Print_Area" localSheetId="0">'PRODUCTION (Rev.1) BP22'!$A$4:$N$157</definedName>
    <definedName name="_xlnm.Print_Titles" localSheetId="0">'PRODUCTION (Rev.1) BP22'!$1:$5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122" i="1" l="1"/>
  <c r="V122" i="1"/>
  <c r="R122" i="1"/>
  <c r="Y115" i="1"/>
  <c r="U115" i="1"/>
  <c r="Q115" i="1"/>
  <c r="Y114" i="1"/>
  <c r="Y116" i="1" s="1"/>
  <c r="U114" i="1"/>
  <c r="U116" i="1" s="1"/>
  <c r="Q114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AC105" i="1" s="1"/>
  <c r="AB104" i="1"/>
  <c r="AA104" i="1"/>
  <c r="Z104" i="1"/>
  <c r="Y104" i="1"/>
  <c r="X104" i="1"/>
  <c r="W104" i="1"/>
  <c r="V104" i="1"/>
  <c r="U104" i="1"/>
  <c r="T104" i="1"/>
  <c r="S104" i="1"/>
  <c r="R104" i="1"/>
  <c r="Q104" i="1"/>
  <c r="AC104" i="1" s="1"/>
  <c r="AB103" i="1"/>
  <c r="AB122" i="1" s="1"/>
  <c r="AA103" i="1"/>
  <c r="AA122" i="1" s="1"/>
  <c r="Z103" i="1"/>
  <c r="Y103" i="1"/>
  <c r="Y122" i="1" s="1"/>
  <c r="X103" i="1"/>
  <c r="X122" i="1" s="1"/>
  <c r="W103" i="1"/>
  <c r="W122" i="1" s="1"/>
  <c r="V103" i="1"/>
  <c r="U103" i="1"/>
  <c r="U122" i="1" s="1"/>
  <c r="T103" i="1"/>
  <c r="T122" i="1" s="1"/>
  <c r="S103" i="1"/>
  <c r="S122" i="1" s="1"/>
  <c r="R103" i="1"/>
  <c r="Q103" i="1"/>
  <c r="Q122" i="1" s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AC102" i="1" s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AC101" i="1" s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AC100" i="1" s="1"/>
  <c r="AB99" i="1"/>
  <c r="AA99" i="1"/>
  <c r="Z99" i="1"/>
  <c r="Y99" i="1"/>
  <c r="X99" i="1"/>
  <c r="W99" i="1"/>
  <c r="V99" i="1"/>
  <c r="U99" i="1"/>
  <c r="T99" i="1"/>
  <c r="AC99" i="1" s="1"/>
  <c r="S99" i="1"/>
  <c r="R99" i="1"/>
  <c r="Q99" i="1"/>
  <c r="AB98" i="1"/>
  <c r="AA98" i="1"/>
  <c r="Z98" i="1"/>
  <c r="Y98" i="1"/>
  <c r="X98" i="1"/>
  <c r="W98" i="1"/>
  <c r="V98" i="1"/>
  <c r="U98" i="1"/>
  <c r="T98" i="1"/>
  <c r="S98" i="1"/>
  <c r="R98" i="1"/>
  <c r="Q98" i="1"/>
  <c r="AC98" i="1" s="1"/>
  <c r="AB97" i="1"/>
  <c r="AA97" i="1"/>
  <c r="Z97" i="1"/>
  <c r="Y97" i="1"/>
  <c r="X97" i="1"/>
  <c r="W97" i="1"/>
  <c r="V97" i="1"/>
  <c r="U97" i="1"/>
  <c r="T97" i="1"/>
  <c r="S97" i="1"/>
  <c r="R97" i="1"/>
  <c r="Q97" i="1"/>
  <c r="AC97" i="1" s="1"/>
  <c r="AB96" i="1"/>
  <c r="AA96" i="1"/>
  <c r="Z96" i="1"/>
  <c r="Y96" i="1"/>
  <c r="X96" i="1"/>
  <c r="W96" i="1"/>
  <c r="V96" i="1"/>
  <c r="U96" i="1"/>
  <c r="T96" i="1"/>
  <c r="S96" i="1"/>
  <c r="R96" i="1"/>
  <c r="Q96" i="1"/>
  <c r="AC96" i="1" s="1"/>
  <c r="AB95" i="1"/>
  <c r="AA95" i="1"/>
  <c r="Z95" i="1"/>
  <c r="Y95" i="1"/>
  <c r="X95" i="1"/>
  <c r="W95" i="1"/>
  <c r="V95" i="1"/>
  <c r="U95" i="1"/>
  <c r="T95" i="1"/>
  <c r="AC95" i="1" s="1"/>
  <c r="S95" i="1"/>
  <c r="R95" i="1"/>
  <c r="Q95" i="1"/>
  <c r="AB94" i="1"/>
  <c r="AA94" i="1"/>
  <c r="Z94" i="1"/>
  <c r="Y94" i="1"/>
  <c r="X94" i="1"/>
  <c r="W94" i="1"/>
  <c r="V94" i="1"/>
  <c r="U94" i="1"/>
  <c r="T94" i="1"/>
  <c r="S94" i="1"/>
  <c r="R94" i="1"/>
  <c r="Q94" i="1"/>
  <c r="AC94" i="1" s="1"/>
  <c r="AB93" i="1"/>
  <c r="AA93" i="1"/>
  <c r="Z93" i="1"/>
  <c r="Y93" i="1"/>
  <c r="X93" i="1"/>
  <c r="W93" i="1"/>
  <c r="V93" i="1"/>
  <c r="U93" i="1"/>
  <c r="T93" i="1"/>
  <c r="S93" i="1"/>
  <c r="R93" i="1"/>
  <c r="Q93" i="1"/>
  <c r="AC93" i="1" s="1"/>
  <c r="AB92" i="1"/>
  <c r="AA92" i="1"/>
  <c r="Z92" i="1"/>
  <c r="Y92" i="1"/>
  <c r="X92" i="1"/>
  <c r="W92" i="1"/>
  <c r="V92" i="1"/>
  <c r="U92" i="1"/>
  <c r="T92" i="1"/>
  <c r="S92" i="1"/>
  <c r="R92" i="1"/>
  <c r="Q92" i="1"/>
  <c r="AC92" i="1" s="1"/>
  <c r="AB91" i="1"/>
  <c r="AA91" i="1"/>
  <c r="Z91" i="1"/>
  <c r="Y91" i="1"/>
  <c r="X91" i="1"/>
  <c r="W91" i="1"/>
  <c r="V91" i="1"/>
  <c r="U91" i="1"/>
  <c r="T91" i="1"/>
  <c r="AC91" i="1" s="1"/>
  <c r="S91" i="1"/>
  <c r="R91" i="1"/>
  <c r="Q91" i="1"/>
  <c r="AB90" i="1"/>
  <c r="AA90" i="1"/>
  <c r="Z90" i="1"/>
  <c r="Y90" i="1"/>
  <c r="X90" i="1"/>
  <c r="W90" i="1"/>
  <c r="V90" i="1"/>
  <c r="U90" i="1"/>
  <c r="T90" i="1"/>
  <c r="S90" i="1"/>
  <c r="R90" i="1"/>
  <c r="Q90" i="1"/>
  <c r="AC90" i="1" s="1"/>
  <c r="AB89" i="1"/>
  <c r="AA89" i="1"/>
  <c r="Z89" i="1"/>
  <c r="Y89" i="1"/>
  <c r="X89" i="1"/>
  <c r="W89" i="1"/>
  <c r="V89" i="1"/>
  <c r="U89" i="1"/>
  <c r="T89" i="1"/>
  <c r="S89" i="1"/>
  <c r="R89" i="1"/>
  <c r="Q89" i="1"/>
  <c r="AC89" i="1" s="1"/>
  <c r="AB88" i="1"/>
  <c r="AA88" i="1"/>
  <c r="Z88" i="1"/>
  <c r="Y88" i="1"/>
  <c r="X88" i="1"/>
  <c r="W88" i="1"/>
  <c r="V88" i="1"/>
  <c r="U88" i="1"/>
  <c r="T88" i="1"/>
  <c r="S88" i="1"/>
  <c r="R88" i="1"/>
  <c r="Q88" i="1"/>
  <c r="AC88" i="1" s="1"/>
  <c r="AB87" i="1"/>
  <c r="AA87" i="1"/>
  <c r="Z87" i="1"/>
  <c r="Y87" i="1"/>
  <c r="X87" i="1"/>
  <c r="W87" i="1"/>
  <c r="V87" i="1"/>
  <c r="U87" i="1"/>
  <c r="T87" i="1"/>
  <c r="AC87" i="1" s="1"/>
  <c r="S87" i="1"/>
  <c r="R87" i="1"/>
  <c r="Q87" i="1"/>
  <c r="AB86" i="1"/>
  <c r="AA86" i="1"/>
  <c r="Z86" i="1"/>
  <c r="Y86" i="1"/>
  <c r="X86" i="1"/>
  <c r="W86" i="1"/>
  <c r="V86" i="1"/>
  <c r="U86" i="1"/>
  <c r="T86" i="1"/>
  <c r="S86" i="1"/>
  <c r="R86" i="1"/>
  <c r="Q86" i="1"/>
  <c r="AC86" i="1" s="1"/>
  <c r="AB85" i="1"/>
  <c r="AA85" i="1"/>
  <c r="Z85" i="1"/>
  <c r="Y85" i="1"/>
  <c r="X85" i="1"/>
  <c r="W85" i="1"/>
  <c r="V85" i="1"/>
  <c r="U85" i="1"/>
  <c r="T85" i="1"/>
  <c r="S85" i="1"/>
  <c r="R85" i="1"/>
  <c r="Q85" i="1"/>
  <c r="AC85" i="1" s="1"/>
  <c r="AB84" i="1"/>
  <c r="AA84" i="1"/>
  <c r="Z84" i="1"/>
  <c r="Y84" i="1"/>
  <c r="X84" i="1"/>
  <c r="W84" i="1"/>
  <c r="V84" i="1"/>
  <c r="U84" i="1"/>
  <c r="T84" i="1"/>
  <c r="S84" i="1"/>
  <c r="R84" i="1"/>
  <c r="Q84" i="1"/>
  <c r="AC84" i="1" s="1"/>
  <c r="AB83" i="1"/>
  <c r="AA83" i="1"/>
  <c r="Z83" i="1"/>
  <c r="Y83" i="1"/>
  <c r="X83" i="1"/>
  <c r="W83" i="1"/>
  <c r="V83" i="1"/>
  <c r="U83" i="1"/>
  <c r="T83" i="1"/>
  <c r="AC83" i="1" s="1"/>
  <c r="S83" i="1"/>
  <c r="R83" i="1"/>
  <c r="Q83" i="1"/>
  <c r="AB82" i="1"/>
  <c r="AA82" i="1"/>
  <c r="Z82" i="1"/>
  <c r="Y82" i="1"/>
  <c r="X82" i="1"/>
  <c r="W82" i="1"/>
  <c r="V82" i="1"/>
  <c r="U82" i="1"/>
  <c r="T82" i="1"/>
  <c r="S82" i="1"/>
  <c r="R82" i="1"/>
  <c r="Q82" i="1"/>
  <c r="AC82" i="1" s="1"/>
  <c r="AB81" i="1"/>
  <c r="AA81" i="1"/>
  <c r="Z81" i="1"/>
  <c r="Y81" i="1"/>
  <c r="X81" i="1"/>
  <c r="W81" i="1"/>
  <c r="V81" i="1"/>
  <c r="U81" i="1"/>
  <c r="T81" i="1"/>
  <c r="S81" i="1"/>
  <c r="R81" i="1"/>
  <c r="Q81" i="1"/>
  <c r="AC81" i="1" s="1"/>
  <c r="AB80" i="1"/>
  <c r="AA80" i="1"/>
  <c r="Z80" i="1"/>
  <c r="Y80" i="1"/>
  <c r="X80" i="1"/>
  <c r="W80" i="1"/>
  <c r="V80" i="1"/>
  <c r="U80" i="1"/>
  <c r="T80" i="1"/>
  <c r="S80" i="1"/>
  <c r="R80" i="1"/>
  <c r="Q80" i="1"/>
  <c r="AC80" i="1" s="1"/>
  <c r="AB79" i="1"/>
  <c r="AA79" i="1"/>
  <c r="Z79" i="1"/>
  <c r="Y79" i="1"/>
  <c r="X79" i="1"/>
  <c r="W79" i="1"/>
  <c r="V79" i="1"/>
  <c r="U79" i="1"/>
  <c r="T79" i="1"/>
  <c r="AC79" i="1" s="1"/>
  <c r="S79" i="1"/>
  <c r="R79" i="1"/>
  <c r="Q79" i="1"/>
  <c r="AB78" i="1"/>
  <c r="AA78" i="1"/>
  <c r="Z78" i="1"/>
  <c r="Y78" i="1"/>
  <c r="X78" i="1"/>
  <c r="W78" i="1"/>
  <c r="V78" i="1"/>
  <c r="U78" i="1"/>
  <c r="T78" i="1"/>
  <c r="S78" i="1"/>
  <c r="R78" i="1"/>
  <c r="Q78" i="1"/>
  <c r="AC78" i="1" s="1"/>
  <c r="AB77" i="1"/>
  <c r="AA77" i="1"/>
  <c r="Z77" i="1"/>
  <c r="Y77" i="1"/>
  <c r="X77" i="1"/>
  <c r="W77" i="1"/>
  <c r="V77" i="1"/>
  <c r="U77" i="1"/>
  <c r="T77" i="1"/>
  <c r="S77" i="1"/>
  <c r="R77" i="1"/>
  <c r="Q77" i="1"/>
  <c r="AC77" i="1" s="1"/>
  <c r="AB76" i="1"/>
  <c r="AA76" i="1"/>
  <c r="Z76" i="1"/>
  <c r="Y76" i="1"/>
  <c r="X76" i="1"/>
  <c r="W76" i="1"/>
  <c r="V76" i="1"/>
  <c r="U76" i="1"/>
  <c r="T76" i="1"/>
  <c r="S76" i="1"/>
  <c r="R76" i="1"/>
  <c r="Q76" i="1"/>
  <c r="AC76" i="1" s="1"/>
  <c r="AB75" i="1"/>
  <c r="AA75" i="1"/>
  <c r="Z75" i="1"/>
  <c r="Y75" i="1"/>
  <c r="X75" i="1"/>
  <c r="W75" i="1"/>
  <c r="V75" i="1"/>
  <c r="U75" i="1"/>
  <c r="T75" i="1"/>
  <c r="AC75" i="1" s="1"/>
  <c r="S75" i="1"/>
  <c r="R75" i="1"/>
  <c r="Q75" i="1"/>
  <c r="AB74" i="1"/>
  <c r="AA74" i="1"/>
  <c r="Z74" i="1"/>
  <c r="Y74" i="1"/>
  <c r="X74" i="1"/>
  <c r="W74" i="1"/>
  <c r="V74" i="1"/>
  <c r="U74" i="1"/>
  <c r="T74" i="1"/>
  <c r="S74" i="1"/>
  <c r="R74" i="1"/>
  <c r="Q74" i="1"/>
  <c r="AC74" i="1" s="1"/>
  <c r="AB73" i="1"/>
  <c r="AA73" i="1"/>
  <c r="Z73" i="1"/>
  <c r="Y73" i="1"/>
  <c r="X73" i="1"/>
  <c r="W73" i="1"/>
  <c r="V73" i="1"/>
  <c r="U73" i="1"/>
  <c r="T73" i="1"/>
  <c r="S73" i="1"/>
  <c r="R73" i="1"/>
  <c r="Q73" i="1"/>
  <c r="AC73" i="1" s="1"/>
  <c r="AB72" i="1"/>
  <c r="AA72" i="1"/>
  <c r="Z72" i="1"/>
  <c r="Y72" i="1"/>
  <c r="X72" i="1"/>
  <c r="W72" i="1"/>
  <c r="V72" i="1"/>
  <c r="U72" i="1"/>
  <c r="T72" i="1"/>
  <c r="S72" i="1"/>
  <c r="R72" i="1"/>
  <c r="Q72" i="1"/>
  <c r="AC72" i="1" s="1"/>
  <c r="AB71" i="1"/>
  <c r="AA71" i="1"/>
  <c r="Z71" i="1"/>
  <c r="Y71" i="1"/>
  <c r="X71" i="1"/>
  <c r="W71" i="1"/>
  <c r="V71" i="1"/>
  <c r="U71" i="1"/>
  <c r="T71" i="1"/>
  <c r="AC71" i="1" s="1"/>
  <c r="S71" i="1"/>
  <c r="R71" i="1"/>
  <c r="Q71" i="1"/>
  <c r="AB70" i="1"/>
  <c r="AA70" i="1"/>
  <c r="Z70" i="1"/>
  <c r="Y70" i="1"/>
  <c r="X70" i="1"/>
  <c r="W70" i="1"/>
  <c r="V70" i="1"/>
  <c r="U70" i="1"/>
  <c r="T70" i="1"/>
  <c r="S70" i="1"/>
  <c r="R70" i="1"/>
  <c r="Q70" i="1"/>
  <c r="AC70" i="1" s="1"/>
  <c r="AB69" i="1"/>
  <c r="AA69" i="1"/>
  <c r="Z69" i="1"/>
  <c r="Y69" i="1"/>
  <c r="X69" i="1"/>
  <c r="W69" i="1"/>
  <c r="V69" i="1"/>
  <c r="U69" i="1"/>
  <c r="T69" i="1"/>
  <c r="S69" i="1"/>
  <c r="R69" i="1"/>
  <c r="Q69" i="1"/>
  <c r="AC69" i="1" s="1"/>
  <c r="AB68" i="1"/>
  <c r="AA68" i="1"/>
  <c r="Z68" i="1"/>
  <c r="Y68" i="1"/>
  <c r="X68" i="1"/>
  <c r="W68" i="1"/>
  <c r="V68" i="1"/>
  <c r="U68" i="1"/>
  <c r="T68" i="1"/>
  <c r="S68" i="1"/>
  <c r="R68" i="1"/>
  <c r="Q68" i="1"/>
  <c r="AC68" i="1" s="1"/>
  <c r="AB67" i="1"/>
  <c r="AA67" i="1"/>
  <c r="Z67" i="1"/>
  <c r="Y67" i="1"/>
  <c r="X67" i="1"/>
  <c r="W67" i="1"/>
  <c r="V67" i="1"/>
  <c r="U67" i="1"/>
  <c r="T67" i="1"/>
  <c r="AC67" i="1" s="1"/>
  <c r="S67" i="1"/>
  <c r="R67" i="1"/>
  <c r="Q67" i="1"/>
  <c r="AB66" i="1"/>
  <c r="AA66" i="1"/>
  <c r="Z66" i="1"/>
  <c r="Y66" i="1"/>
  <c r="X66" i="1"/>
  <c r="W66" i="1"/>
  <c r="V66" i="1"/>
  <c r="U66" i="1"/>
  <c r="T66" i="1"/>
  <c r="S66" i="1"/>
  <c r="R66" i="1"/>
  <c r="Q66" i="1"/>
  <c r="AC66" i="1" s="1"/>
  <c r="AB65" i="1"/>
  <c r="AA65" i="1"/>
  <c r="Z65" i="1"/>
  <c r="Y65" i="1"/>
  <c r="X65" i="1"/>
  <c r="W65" i="1"/>
  <c r="V65" i="1"/>
  <c r="U65" i="1"/>
  <c r="T65" i="1"/>
  <c r="S65" i="1"/>
  <c r="R65" i="1"/>
  <c r="Q65" i="1"/>
  <c r="AC65" i="1" s="1"/>
  <c r="AB64" i="1"/>
  <c r="AA64" i="1"/>
  <c r="Z64" i="1"/>
  <c r="Y64" i="1"/>
  <c r="X64" i="1"/>
  <c r="W64" i="1"/>
  <c r="V64" i="1"/>
  <c r="U64" i="1"/>
  <c r="T64" i="1"/>
  <c r="S64" i="1"/>
  <c r="R64" i="1"/>
  <c r="Q64" i="1"/>
  <c r="AC64" i="1" s="1"/>
  <c r="AB63" i="1"/>
  <c r="AA63" i="1"/>
  <c r="Z63" i="1"/>
  <c r="Y63" i="1"/>
  <c r="X63" i="1"/>
  <c r="W63" i="1"/>
  <c r="V63" i="1"/>
  <c r="U63" i="1"/>
  <c r="T63" i="1"/>
  <c r="AC63" i="1" s="1"/>
  <c r="S63" i="1"/>
  <c r="R63" i="1"/>
  <c r="Q63" i="1"/>
  <c r="AB62" i="1"/>
  <c r="AA62" i="1"/>
  <c r="Z62" i="1"/>
  <c r="Y62" i="1"/>
  <c r="X62" i="1"/>
  <c r="W62" i="1"/>
  <c r="V62" i="1"/>
  <c r="U62" i="1"/>
  <c r="T62" i="1"/>
  <c r="S62" i="1"/>
  <c r="R62" i="1"/>
  <c r="Q62" i="1"/>
  <c r="AC62" i="1" s="1"/>
  <c r="AB61" i="1"/>
  <c r="AA61" i="1"/>
  <c r="Z61" i="1"/>
  <c r="Y61" i="1"/>
  <c r="X61" i="1"/>
  <c r="W61" i="1"/>
  <c r="V61" i="1"/>
  <c r="U61" i="1"/>
  <c r="T61" i="1"/>
  <c r="S61" i="1"/>
  <c r="R61" i="1"/>
  <c r="Q61" i="1"/>
  <c r="AC61" i="1" s="1"/>
  <c r="AB60" i="1"/>
  <c r="AA60" i="1"/>
  <c r="Z60" i="1"/>
  <c r="Y60" i="1"/>
  <c r="X60" i="1"/>
  <c r="W60" i="1"/>
  <c r="V60" i="1"/>
  <c r="U60" i="1"/>
  <c r="T60" i="1"/>
  <c r="S60" i="1"/>
  <c r="R60" i="1"/>
  <c r="Q60" i="1"/>
  <c r="AC60" i="1" s="1"/>
  <c r="AB59" i="1"/>
  <c r="AA59" i="1"/>
  <c r="Z59" i="1"/>
  <c r="Y59" i="1"/>
  <c r="X59" i="1"/>
  <c r="W59" i="1"/>
  <c r="V59" i="1"/>
  <c r="U59" i="1"/>
  <c r="T59" i="1"/>
  <c r="AC59" i="1" s="1"/>
  <c r="S59" i="1"/>
  <c r="R59" i="1"/>
  <c r="Q59" i="1"/>
  <c r="AB58" i="1"/>
  <c r="AA58" i="1"/>
  <c r="Z58" i="1"/>
  <c r="Y58" i="1"/>
  <c r="X58" i="1"/>
  <c r="W58" i="1"/>
  <c r="V58" i="1"/>
  <c r="U58" i="1"/>
  <c r="T58" i="1"/>
  <c r="S58" i="1"/>
  <c r="R58" i="1"/>
  <c r="Q58" i="1"/>
  <c r="AC58" i="1" s="1"/>
  <c r="AB57" i="1"/>
  <c r="AA57" i="1"/>
  <c r="Z57" i="1"/>
  <c r="Y57" i="1"/>
  <c r="X57" i="1"/>
  <c r="W57" i="1"/>
  <c r="V57" i="1"/>
  <c r="U57" i="1"/>
  <c r="T57" i="1"/>
  <c r="S57" i="1"/>
  <c r="R57" i="1"/>
  <c r="Q57" i="1"/>
  <c r="AC57" i="1" s="1"/>
  <c r="AB56" i="1"/>
  <c r="AA56" i="1"/>
  <c r="Z56" i="1"/>
  <c r="Y56" i="1"/>
  <c r="X56" i="1"/>
  <c r="W56" i="1"/>
  <c r="V56" i="1"/>
  <c r="U56" i="1"/>
  <c r="T56" i="1"/>
  <c r="S56" i="1"/>
  <c r="R56" i="1"/>
  <c r="Q56" i="1"/>
  <c r="AC56" i="1" s="1"/>
  <c r="AB55" i="1"/>
  <c r="AA55" i="1"/>
  <c r="Z55" i="1"/>
  <c r="Y55" i="1"/>
  <c r="X55" i="1"/>
  <c r="W55" i="1"/>
  <c r="V55" i="1"/>
  <c r="U55" i="1"/>
  <c r="T55" i="1"/>
  <c r="AC55" i="1" s="1"/>
  <c r="S55" i="1"/>
  <c r="R55" i="1"/>
  <c r="Q55" i="1"/>
  <c r="AB54" i="1"/>
  <c r="AA54" i="1"/>
  <c r="Z54" i="1"/>
  <c r="Y54" i="1"/>
  <c r="X54" i="1"/>
  <c r="W54" i="1"/>
  <c r="V54" i="1"/>
  <c r="U54" i="1"/>
  <c r="T54" i="1"/>
  <c r="S54" i="1"/>
  <c r="R54" i="1"/>
  <c r="Q54" i="1"/>
  <c r="AC54" i="1" s="1"/>
  <c r="AB53" i="1"/>
  <c r="AA53" i="1"/>
  <c r="Z53" i="1"/>
  <c r="Y53" i="1"/>
  <c r="X53" i="1"/>
  <c r="W53" i="1"/>
  <c r="V53" i="1"/>
  <c r="U53" i="1"/>
  <c r="T53" i="1"/>
  <c r="S53" i="1"/>
  <c r="R53" i="1"/>
  <c r="Q53" i="1"/>
  <c r="AC53" i="1" s="1"/>
  <c r="AB52" i="1"/>
  <c r="AA52" i="1"/>
  <c r="Z52" i="1"/>
  <c r="Y52" i="1"/>
  <c r="X52" i="1"/>
  <c r="W52" i="1"/>
  <c r="V52" i="1"/>
  <c r="U52" i="1"/>
  <c r="T52" i="1"/>
  <c r="S52" i="1"/>
  <c r="R52" i="1"/>
  <c r="Q52" i="1"/>
  <c r="AC52" i="1" s="1"/>
  <c r="AB51" i="1"/>
  <c r="AA51" i="1"/>
  <c r="Z51" i="1"/>
  <c r="Y51" i="1"/>
  <c r="X51" i="1"/>
  <c r="W51" i="1"/>
  <c r="V51" i="1"/>
  <c r="U51" i="1"/>
  <c r="T51" i="1"/>
  <c r="AC51" i="1" s="1"/>
  <c r="S51" i="1"/>
  <c r="R51" i="1"/>
  <c r="Q51" i="1"/>
  <c r="AB50" i="1"/>
  <c r="AA50" i="1"/>
  <c r="Z50" i="1"/>
  <c r="Y50" i="1"/>
  <c r="X50" i="1"/>
  <c r="W50" i="1"/>
  <c r="V50" i="1"/>
  <c r="U50" i="1"/>
  <c r="T50" i="1"/>
  <c r="S50" i="1"/>
  <c r="R50" i="1"/>
  <c r="Q50" i="1"/>
  <c r="AC50" i="1" s="1"/>
  <c r="AB49" i="1"/>
  <c r="AB115" i="1" s="1"/>
  <c r="AA49" i="1"/>
  <c r="AA115" i="1" s="1"/>
  <c r="Z49" i="1"/>
  <c r="Z115" i="1" s="1"/>
  <c r="Y49" i="1"/>
  <c r="X49" i="1"/>
  <c r="X115" i="1" s="1"/>
  <c r="W49" i="1"/>
  <c r="W115" i="1" s="1"/>
  <c r="V49" i="1"/>
  <c r="V115" i="1" s="1"/>
  <c r="U49" i="1"/>
  <c r="T49" i="1"/>
  <c r="T115" i="1" s="1"/>
  <c r="S49" i="1"/>
  <c r="S115" i="1" s="1"/>
  <c r="R49" i="1"/>
  <c r="R115" i="1" s="1"/>
  <c r="Q49" i="1"/>
  <c r="AC49" i="1" s="1"/>
  <c r="AB48" i="1"/>
  <c r="AA48" i="1"/>
  <c r="Z48" i="1"/>
  <c r="Y48" i="1"/>
  <c r="X48" i="1"/>
  <c r="W48" i="1"/>
  <c r="V48" i="1"/>
  <c r="U48" i="1"/>
  <c r="T48" i="1"/>
  <c r="S48" i="1"/>
  <c r="R48" i="1"/>
  <c r="Q48" i="1"/>
  <c r="AC48" i="1" s="1"/>
  <c r="AB47" i="1"/>
  <c r="AA47" i="1"/>
  <c r="Z47" i="1"/>
  <c r="Y47" i="1"/>
  <c r="X47" i="1"/>
  <c r="W47" i="1"/>
  <c r="V47" i="1"/>
  <c r="U47" i="1"/>
  <c r="T47" i="1"/>
  <c r="AC47" i="1" s="1"/>
  <c r="S47" i="1"/>
  <c r="R47" i="1"/>
  <c r="Q47" i="1"/>
  <c r="AB46" i="1"/>
  <c r="AA46" i="1"/>
  <c r="Z46" i="1"/>
  <c r="Y46" i="1"/>
  <c r="X46" i="1"/>
  <c r="W46" i="1"/>
  <c r="V46" i="1"/>
  <c r="U46" i="1"/>
  <c r="T46" i="1"/>
  <c r="S46" i="1"/>
  <c r="R46" i="1"/>
  <c r="Q46" i="1"/>
  <c r="AC46" i="1" s="1"/>
  <c r="AB45" i="1"/>
  <c r="AA45" i="1"/>
  <c r="Z45" i="1"/>
  <c r="Y45" i="1"/>
  <c r="X45" i="1"/>
  <c r="W45" i="1"/>
  <c r="V45" i="1"/>
  <c r="U45" i="1"/>
  <c r="T45" i="1"/>
  <c r="S45" i="1"/>
  <c r="R45" i="1"/>
  <c r="Q45" i="1"/>
  <c r="AC45" i="1" s="1"/>
  <c r="AB44" i="1"/>
  <c r="AB112" i="1" s="1"/>
  <c r="AA44" i="1"/>
  <c r="AA112" i="1" s="1"/>
  <c r="Z44" i="1"/>
  <c r="Z112" i="1" s="1"/>
  <c r="Y44" i="1"/>
  <c r="Y112" i="1" s="1"/>
  <c r="X44" i="1"/>
  <c r="X112" i="1" s="1"/>
  <c r="W44" i="1"/>
  <c r="W112" i="1" s="1"/>
  <c r="V44" i="1"/>
  <c r="V112" i="1" s="1"/>
  <c r="U44" i="1"/>
  <c r="U112" i="1" s="1"/>
  <c r="T44" i="1"/>
  <c r="T112" i="1" s="1"/>
  <c r="S44" i="1"/>
  <c r="S112" i="1" s="1"/>
  <c r="R44" i="1"/>
  <c r="R112" i="1" s="1"/>
  <c r="Q44" i="1"/>
  <c r="AC44" i="1" s="1"/>
  <c r="AB43" i="1"/>
  <c r="AA43" i="1"/>
  <c r="Z43" i="1"/>
  <c r="Y43" i="1"/>
  <c r="X43" i="1"/>
  <c r="W43" i="1"/>
  <c r="V43" i="1"/>
  <c r="U43" i="1"/>
  <c r="T43" i="1"/>
  <c r="AC43" i="1" s="1"/>
  <c r="S43" i="1"/>
  <c r="R43" i="1"/>
  <c r="Q43" i="1"/>
  <c r="AB42" i="1"/>
  <c r="AA42" i="1"/>
  <c r="Z42" i="1"/>
  <c r="Y42" i="1"/>
  <c r="X42" i="1"/>
  <c r="W42" i="1"/>
  <c r="V42" i="1"/>
  <c r="U42" i="1"/>
  <c r="T42" i="1"/>
  <c r="S42" i="1"/>
  <c r="R42" i="1"/>
  <c r="Q42" i="1"/>
  <c r="AC42" i="1" s="1"/>
  <c r="AB41" i="1"/>
  <c r="AA41" i="1"/>
  <c r="Z41" i="1"/>
  <c r="Y41" i="1"/>
  <c r="X41" i="1"/>
  <c r="W41" i="1"/>
  <c r="V41" i="1"/>
  <c r="U41" i="1"/>
  <c r="T41" i="1"/>
  <c r="S41" i="1"/>
  <c r="R41" i="1"/>
  <c r="Q41" i="1"/>
  <c r="AC41" i="1" s="1"/>
  <c r="AB40" i="1"/>
  <c r="AA40" i="1"/>
  <c r="Z40" i="1"/>
  <c r="Y40" i="1"/>
  <c r="X40" i="1"/>
  <c r="W40" i="1"/>
  <c r="V40" i="1"/>
  <c r="U40" i="1"/>
  <c r="T40" i="1"/>
  <c r="S40" i="1"/>
  <c r="R40" i="1"/>
  <c r="Q40" i="1"/>
  <c r="AC40" i="1" s="1"/>
  <c r="AB39" i="1"/>
  <c r="AA39" i="1"/>
  <c r="Z39" i="1"/>
  <c r="Y39" i="1"/>
  <c r="X39" i="1"/>
  <c r="W39" i="1"/>
  <c r="V39" i="1"/>
  <c r="U39" i="1"/>
  <c r="T39" i="1"/>
  <c r="AC39" i="1" s="1"/>
  <c r="S39" i="1"/>
  <c r="R39" i="1"/>
  <c r="Q39" i="1"/>
  <c r="AB38" i="1"/>
  <c r="AA38" i="1"/>
  <c r="Z38" i="1"/>
  <c r="Y38" i="1"/>
  <c r="X38" i="1"/>
  <c r="W38" i="1"/>
  <c r="V38" i="1"/>
  <c r="U38" i="1"/>
  <c r="T38" i="1"/>
  <c r="S38" i="1"/>
  <c r="R38" i="1"/>
  <c r="Q38" i="1"/>
  <c r="AC38" i="1" s="1"/>
  <c r="AB37" i="1"/>
  <c r="AA37" i="1"/>
  <c r="Z37" i="1"/>
  <c r="Y37" i="1"/>
  <c r="X37" i="1"/>
  <c r="W37" i="1"/>
  <c r="V37" i="1"/>
  <c r="U37" i="1"/>
  <c r="T37" i="1"/>
  <c r="S37" i="1"/>
  <c r="R37" i="1"/>
  <c r="Q37" i="1"/>
  <c r="AC37" i="1" s="1"/>
  <c r="AB36" i="1"/>
  <c r="AA36" i="1"/>
  <c r="Z36" i="1"/>
  <c r="Y36" i="1"/>
  <c r="X36" i="1"/>
  <c r="W36" i="1"/>
  <c r="V36" i="1"/>
  <c r="U36" i="1"/>
  <c r="T36" i="1"/>
  <c r="S36" i="1"/>
  <c r="R36" i="1"/>
  <c r="Q36" i="1"/>
  <c r="AC36" i="1" s="1"/>
  <c r="AB35" i="1"/>
  <c r="AB114" i="1" s="1"/>
  <c r="AB116" i="1" s="1"/>
  <c r="AA35" i="1"/>
  <c r="AA114" i="1" s="1"/>
  <c r="AA116" i="1" s="1"/>
  <c r="Z35" i="1"/>
  <c r="Z114" i="1" s="1"/>
  <c r="Z116" i="1" s="1"/>
  <c r="Y35" i="1"/>
  <c r="X35" i="1"/>
  <c r="X114" i="1" s="1"/>
  <c r="X116" i="1" s="1"/>
  <c r="W35" i="1"/>
  <c r="W114" i="1" s="1"/>
  <c r="W116" i="1" s="1"/>
  <c r="V35" i="1"/>
  <c r="V114" i="1" s="1"/>
  <c r="V116" i="1" s="1"/>
  <c r="U35" i="1"/>
  <c r="T35" i="1"/>
  <c r="T114" i="1" s="1"/>
  <c r="T116" i="1" s="1"/>
  <c r="S35" i="1"/>
  <c r="S114" i="1" s="1"/>
  <c r="S116" i="1" s="1"/>
  <c r="R35" i="1"/>
  <c r="R114" i="1" s="1"/>
  <c r="R116" i="1" s="1"/>
  <c r="Q35" i="1"/>
  <c r="AB34" i="1"/>
  <c r="AA34" i="1"/>
  <c r="Z34" i="1"/>
  <c r="Y34" i="1"/>
  <c r="X34" i="1"/>
  <c r="W34" i="1"/>
  <c r="V34" i="1"/>
  <c r="U34" i="1"/>
  <c r="T34" i="1"/>
  <c r="S34" i="1"/>
  <c r="R34" i="1"/>
  <c r="Q34" i="1"/>
  <c r="AC34" i="1" s="1"/>
  <c r="AB33" i="1"/>
  <c r="AA33" i="1"/>
  <c r="Z33" i="1"/>
  <c r="Y33" i="1"/>
  <c r="X33" i="1"/>
  <c r="W33" i="1"/>
  <c r="V33" i="1"/>
  <c r="U33" i="1"/>
  <c r="T33" i="1"/>
  <c r="S33" i="1"/>
  <c r="R33" i="1"/>
  <c r="Q33" i="1"/>
  <c r="AC33" i="1" s="1"/>
  <c r="AB32" i="1"/>
  <c r="AA32" i="1"/>
  <c r="Z32" i="1"/>
  <c r="Y32" i="1"/>
  <c r="X32" i="1"/>
  <c r="W32" i="1"/>
  <c r="V32" i="1"/>
  <c r="U32" i="1"/>
  <c r="T32" i="1"/>
  <c r="S32" i="1"/>
  <c r="R32" i="1"/>
  <c r="Q32" i="1"/>
  <c r="AC32" i="1" s="1"/>
  <c r="AB31" i="1"/>
  <c r="AA31" i="1"/>
  <c r="Z31" i="1"/>
  <c r="Y31" i="1"/>
  <c r="X31" i="1"/>
  <c r="W31" i="1"/>
  <c r="V31" i="1"/>
  <c r="U31" i="1"/>
  <c r="T31" i="1"/>
  <c r="AC31" i="1" s="1"/>
  <c r="S31" i="1"/>
  <c r="R31" i="1"/>
  <c r="Q31" i="1"/>
  <c r="AB30" i="1"/>
  <c r="AA30" i="1"/>
  <c r="Z30" i="1"/>
  <c r="Y30" i="1"/>
  <c r="X30" i="1"/>
  <c r="W30" i="1"/>
  <c r="V30" i="1"/>
  <c r="U30" i="1"/>
  <c r="T30" i="1"/>
  <c r="S30" i="1"/>
  <c r="R30" i="1"/>
  <c r="Q30" i="1"/>
  <c r="AC30" i="1" s="1"/>
  <c r="AB29" i="1"/>
  <c r="AA29" i="1"/>
  <c r="Z29" i="1"/>
  <c r="Y29" i="1"/>
  <c r="X29" i="1"/>
  <c r="W29" i="1"/>
  <c r="V29" i="1"/>
  <c r="U29" i="1"/>
  <c r="T29" i="1"/>
  <c r="S29" i="1"/>
  <c r="R29" i="1"/>
  <c r="Q29" i="1"/>
  <c r="AC29" i="1" s="1"/>
  <c r="AB28" i="1"/>
  <c r="AA28" i="1"/>
  <c r="Z28" i="1"/>
  <c r="Y28" i="1"/>
  <c r="X28" i="1"/>
  <c r="W28" i="1"/>
  <c r="V28" i="1"/>
  <c r="U28" i="1"/>
  <c r="T28" i="1"/>
  <c r="S28" i="1"/>
  <c r="R28" i="1"/>
  <c r="Q28" i="1"/>
  <c r="AC28" i="1" s="1"/>
  <c r="AB27" i="1"/>
  <c r="AA27" i="1"/>
  <c r="Z27" i="1"/>
  <c r="Y27" i="1"/>
  <c r="X27" i="1"/>
  <c r="W27" i="1"/>
  <c r="V27" i="1"/>
  <c r="U27" i="1"/>
  <c r="T27" i="1"/>
  <c r="AC27" i="1" s="1"/>
  <c r="S27" i="1"/>
  <c r="R27" i="1"/>
  <c r="Q27" i="1"/>
  <c r="AB26" i="1"/>
  <c r="AA26" i="1"/>
  <c r="Z26" i="1"/>
  <c r="Y26" i="1"/>
  <c r="X26" i="1"/>
  <c r="W26" i="1"/>
  <c r="V26" i="1"/>
  <c r="U26" i="1"/>
  <c r="T26" i="1"/>
  <c r="S26" i="1"/>
  <c r="R26" i="1"/>
  <c r="Q26" i="1"/>
  <c r="AC26" i="1" s="1"/>
  <c r="AB25" i="1"/>
  <c r="AB111" i="1" s="1"/>
  <c r="AB113" i="1" s="1"/>
  <c r="AA25" i="1"/>
  <c r="AA111" i="1" s="1"/>
  <c r="AA113" i="1" s="1"/>
  <c r="Z25" i="1"/>
  <c r="Z111" i="1" s="1"/>
  <c r="Z113" i="1" s="1"/>
  <c r="Y25" i="1"/>
  <c r="Y111" i="1" s="1"/>
  <c r="Y113" i="1" s="1"/>
  <c r="X25" i="1"/>
  <c r="X111" i="1" s="1"/>
  <c r="X113" i="1" s="1"/>
  <c r="W25" i="1"/>
  <c r="W111" i="1" s="1"/>
  <c r="W113" i="1" s="1"/>
  <c r="V25" i="1"/>
  <c r="V111" i="1" s="1"/>
  <c r="V113" i="1" s="1"/>
  <c r="U25" i="1"/>
  <c r="U111" i="1" s="1"/>
  <c r="U113" i="1" s="1"/>
  <c r="T25" i="1"/>
  <c r="T111" i="1" s="1"/>
  <c r="T113" i="1" s="1"/>
  <c r="S25" i="1"/>
  <c r="S111" i="1" s="1"/>
  <c r="S113" i="1" s="1"/>
  <c r="R25" i="1"/>
  <c r="R111" i="1" s="1"/>
  <c r="R113" i="1" s="1"/>
  <c r="Q25" i="1"/>
  <c r="AC25" i="1" s="1"/>
  <c r="AB24" i="1"/>
  <c r="AA24" i="1"/>
  <c r="Z24" i="1"/>
  <c r="Y24" i="1"/>
  <c r="X24" i="1"/>
  <c r="W24" i="1"/>
  <c r="V24" i="1"/>
  <c r="U24" i="1"/>
  <c r="T24" i="1"/>
  <c r="S24" i="1"/>
  <c r="R24" i="1"/>
  <c r="Q24" i="1"/>
  <c r="AC24" i="1" s="1"/>
  <c r="AB23" i="1"/>
  <c r="AA23" i="1"/>
  <c r="Z23" i="1"/>
  <c r="Y23" i="1"/>
  <c r="X23" i="1"/>
  <c r="W23" i="1"/>
  <c r="V23" i="1"/>
  <c r="U23" i="1"/>
  <c r="T23" i="1"/>
  <c r="AC23" i="1" s="1"/>
  <c r="S23" i="1"/>
  <c r="R23" i="1"/>
  <c r="Q23" i="1"/>
  <c r="AB22" i="1"/>
  <c r="AA22" i="1"/>
  <c r="Z22" i="1"/>
  <c r="Y22" i="1"/>
  <c r="X22" i="1"/>
  <c r="W22" i="1"/>
  <c r="V22" i="1"/>
  <c r="U22" i="1"/>
  <c r="T22" i="1"/>
  <c r="S22" i="1"/>
  <c r="R22" i="1"/>
  <c r="Q22" i="1"/>
  <c r="AC22" i="1" s="1"/>
  <c r="AB21" i="1"/>
  <c r="AA21" i="1"/>
  <c r="Z21" i="1"/>
  <c r="Y21" i="1"/>
  <c r="X21" i="1"/>
  <c r="W21" i="1"/>
  <c r="V21" i="1"/>
  <c r="U21" i="1"/>
  <c r="T21" i="1"/>
  <c r="S21" i="1"/>
  <c r="R21" i="1"/>
  <c r="Q21" i="1"/>
  <c r="AC21" i="1" s="1"/>
  <c r="AB20" i="1"/>
  <c r="AA20" i="1"/>
  <c r="Z20" i="1"/>
  <c r="Y20" i="1"/>
  <c r="X20" i="1"/>
  <c r="W20" i="1"/>
  <c r="V20" i="1"/>
  <c r="U20" i="1"/>
  <c r="T20" i="1"/>
  <c r="S20" i="1"/>
  <c r="R20" i="1"/>
  <c r="Q20" i="1"/>
  <c r="AC20" i="1" s="1"/>
  <c r="AB19" i="1"/>
  <c r="AA19" i="1"/>
  <c r="Z19" i="1"/>
  <c r="Y19" i="1"/>
  <c r="X19" i="1"/>
  <c r="W19" i="1"/>
  <c r="V19" i="1"/>
  <c r="U19" i="1"/>
  <c r="T19" i="1"/>
  <c r="AC19" i="1" s="1"/>
  <c r="S19" i="1"/>
  <c r="R19" i="1"/>
  <c r="Q19" i="1"/>
  <c r="AB18" i="1"/>
  <c r="AA18" i="1"/>
  <c r="Z18" i="1"/>
  <c r="Y18" i="1"/>
  <c r="X18" i="1"/>
  <c r="W18" i="1"/>
  <c r="V18" i="1"/>
  <c r="U18" i="1"/>
  <c r="T18" i="1"/>
  <c r="S18" i="1"/>
  <c r="R18" i="1"/>
  <c r="Q18" i="1"/>
  <c r="AC18" i="1" s="1"/>
  <c r="AB17" i="1"/>
  <c r="AA17" i="1"/>
  <c r="Z17" i="1"/>
  <c r="Y17" i="1"/>
  <c r="X17" i="1"/>
  <c r="W17" i="1"/>
  <c r="V17" i="1"/>
  <c r="U17" i="1"/>
  <c r="T17" i="1"/>
  <c r="S17" i="1"/>
  <c r="R17" i="1"/>
  <c r="Q17" i="1"/>
  <c r="AC17" i="1" s="1"/>
  <c r="AB16" i="1"/>
  <c r="AB110" i="1" s="1"/>
  <c r="AA16" i="1"/>
  <c r="AA110" i="1" s="1"/>
  <c r="Z16" i="1"/>
  <c r="Z110" i="1" s="1"/>
  <c r="Y16" i="1"/>
  <c r="Y110" i="1" s="1"/>
  <c r="X16" i="1"/>
  <c r="X110" i="1" s="1"/>
  <c r="W16" i="1"/>
  <c r="W110" i="1" s="1"/>
  <c r="V16" i="1"/>
  <c r="V110" i="1" s="1"/>
  <c r="U16" i="1"/>
  <c r="U110" i="1" s="1"/>
  <c r="T16" i="1"/>
  <c r="T110" i="1" s="1"/>
  <c r="S16" i="1"/>
  <c r="S110" i="1" s="1"/>
  <c r="R16" i="1"/>
  <c r="R110" i="1" s="1"/>
  <c r="Q16" i="1"/>
  <c r="AC16" i="1" s="1"/>
  <c r="AB15" i="1"/>
  <c r="AA15" i="1"/>
  <c r="Z15" i="1"/>
  <c r="Y15" i="1"/>
  <c r="X15" i="1"/>
  <c r="W15" i="1"/>
  <c r="V15" i="1"/>
  <c r="U15" i="1"/>
  <c r="T15" i="1"/>
  <c r="AC15" i="1" s="1"/>
  <c r="S15" i="1"/>
  <c r="R15" i="1"/>
  <c r="Q15" i="1"/>
  <c r="AB14" i="1"/>
  <c r="AA14" i="1"/>
  <c r="Z14" i="1"/>
  <c r="Y14" i="1"/>
  <c r="X14" i="1"/>
  <c r="W14" i="1"/>
  <c r="V14" i="1"/>
  <c r="U14" i="1"/>
  <c r="T14" i="1"/>
  <c r="S14" i="1"/>
  <c r="R14" i="1"/>
  <c r="Q14" i="1"/>
  <c r="AC14" i="1" s="1"/>
  <c r="AB13" i="1"/>
  <c r="AA13" i="1"/>
  <c r="Z13" i="1"/>
  <c r="Y13" i="1"/>
  <c r="X13" i="1"/>
  <c r="W13" i="1"/>
  <c r="V13" i="1"/>
  <c r="U13" i="1"/>
  <c r="T13" i="1"/>
  <c r="S13" i="1"/>
  <c r="R13" i="1"/>
  <c r="Q13" i="1"/>
  <c r="AC13" i="1" s="1"/>
  <c r="AB12" i="1"/>
  <c r="AA12" i="1"/>
  <c r="Z12" i="1"/>
  <c r="Y12" i="1"/>
  <c r="X12" i="1"/>
  <c r="W12" i="1"/>
  <c r="V12" i="1"/>
  <c r="U12" i="1"/>
  <c r="T12" i="1"/>
  <c r="S12" i="1"/>
  <c r="R12" i="1"/>
  <c r="Q12" i="1"/>
  <c r="AC12" i="1" s="1"/>
  <c r="AB11" i="1"/>
  <c r="AA11" i="1"/>
  <c r="Z11" i="1"/>
  <c r="Y11" i="1"/>
  <c r="X11" i="1"/>
  <c r="W11" i="1"/>
  <c r="V11" i="1"/>
  <c r="U11" i="1"/>
  <c r="T11" i="1"/>
  <c r="AC11" i="1" s="1"/>
  <c r="S11" i="1"/>
  <c r="R11" i="1"/>
  <c r="Q11" i="1"/>
  <c r="AB10" i="1"/>
  <c r="AB109" i="1" s="1"/>
  <c r="AA10" i="1"/>
  <c r="AA109" i="1" s="1"/>
  <c r="Z10" i="1"/>
  <c r="Z109" i="1" s="1"/>
  <c r="Y10" i="1"/>
  <c r="Y109" i="1" s="1"/>
  <c r="X10" i="1"/>
  <c r="X109" i="1" s="1"/>
  <c r="W10" i="1"/>
  <c r="W109" i="1" s="1"/>
  <c r="V10" i="1"/>
  <c r="V109" i="1" s="1"/>
  <c r="U10" i="1"/>
  <c r="U109" i="1" s="1"/>
  <c r="T10" i="1"/>
  <c r="T109" i="1" s="1"/>
  <c r="S10" i="1"/>
  <c r="S109" i="1" s="1"/>
  <c r="R10" i="1"/>
  <c r="R109" i="1" s="1"/>
  <c r="Q10" i="1"/>
  <c r="AC10" i="1" s="1"/>
  <c r="AB9" i="1"/>
  <c r="AA9" i="1"/>
  <c r="Z9" i="1"/>
  <c r="Y9" i="1"/>
  <c r="X9" i="1"/>
  <c r="W9" i="1"/>
  <c r="V9" i="1"/>
  <c r="U9" i="1"/>
  <c r="T9" i="1"/>
  <c r="S9" i="1"/>
  <c r="R9" i="1"/>
  <c r="Q9" i="1"/>
  <c r="AC9" i="1" s="1"/>
  <c r="AB8" i="1"/>
  <c r="AA8" i="1"/>
  <c r="Z8" i="1"/>
  <c r="Y8" i="1"/>
  <c r="X8" i="1"/>
  <c r="W8" i="1"/>
  <c r="V8" i="1"/>
  <c r="U8" i="1"/>
  <c r="T8" i="1"/>
  <c r="S8" i="1"/>
  <c r="R8" i="1"/>
  <c r="Q8" i="1"/>
  <c r="AC8" i="1" s="1"/>
  <c r="AB7" i="1"/>
  <c r="AA7" i="1"/>
  <c r="Z7" i="1"/>
  <c r="Y7" i="1"/>
  <c r="X7" i="1"/>
  <c r="W7" i="1"/>
  <c r="V7" i="1"/>
  <c r="U7" i="1"/>
  <c r="T7" i="1"/>
  <c r="AC7" i="1" s="1"/>
  <c r="S7" i="1"/>
  <c r="R7" i="1"/>
  <c r="Q7" i="1"/>
  <c r="AB6" i="1"/>
  <c r="AB108" i="1" s="1"/>
  <c r="AB118" i="1" s="1"/>
  <c r="AA6" i="1"/>
  <c r="AA108" i="1" s="1"/>
  <c r="Z6" i="1"/>
  <c r="Z108" i="1" s="1"/>
  <c r="Z118" i="1" s="1"/>
  <c r="Y6" i="1"/>
  <c r="Y108" i="1" s="1"/>
  <c r="Y118" i="1" s="1"/>
  <c r="X6" i="1"/>
  <c r="X107" i="1" s="1"/>
  <c r="W6" i="1"/>
  <c r="W108" i="1" s="1"/>
  <c r="V6" i="1"/>
  <c r="V108" i="1" s="1"/>
  <c r="V118" i="1" s="1"/>
  <c r="U6" i="1"/>
  <c r="U108" i="1" s="1"/>
  <c r="U118" i="1" s="1"/>
  <c r="T6" i="1"/>
  <c r="T108" i="1" s="1"/>
  <c r="T118" i="1" s="1"/>
  <c r="S6" i="1"/>
  <c r="S108" i="1" s="1"/>
  <c r="R6" i="1"/>
  <c r="R108" i="1" s="1"/>
  <c r="R118" i="1" s="1"/>
  <c r="Q6" i="1"/>
  <c r="AC6" i="1" s="1"/>
  <c r="N122" i="1"/>
  <c r="M122" i="1"/>
  <c r="L122" i="1"/>
  <c r="K122" i="1"/>
  <c r="J122" i="1"/>
  <c r="I122" i="1"/>
  <c r="H122" i="1"/>
  <c r="G122" i="1"/>
  <c r="F122" i="1"/>
  <c r="E122" i="1"/>
  <c r="D122" i="1"/>
  <c r="C122" i="1"/>
  <c r="B122" i="1"/>
  <c r="N119" i="1"/>
  <c r="N118" i="1"/>
  <c r="N115" i="1"/>
  <c r="N112" i="1"/>
  <c r="N111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114" i="1"/>
  <c r="N110" i="1"/>
  <c r="N109" i="1"/>
  <c r="N108" i="1"/>
  <c r="M119" i="1"/>
  <c r="L119" i="1"/>
  <c r="K119" i="1"/>
  <c r="J119" i="1"/>
  <c r="I119" i="1"/>
  <c r="H119" i="1"/>
  <c r="G119" i="1"/>
  <c r="F119" i="1"/>
  <c r="E119" i="1"/>
  <c r="D119" i="1"/>
  <c r="C119" i="1"/>
  <c r="M118" i="1"/>
  <c r="L118" i="1"/>
  <c r="K118" i="1"/>
  <c r="J118" i="1"/>
  <c r="I118" i="1"/>
  <c r="H118" i="1"/>
  <c r="G118" i="1"/>
  <c r="F118" i="1"/>
  <c r="E118" i="1"/>
  <c r="D118" i="1"/>
  <c r="C118" i="1"/>
  <c r="M117" i="1"/>
  <c r="L117" i="1"/>
  <c r="K117" i="1"/>
  <c r="J117" i="1"/>
  <c r="I117" i="1"/>
  <c r="H117" i="1"/>
  <c r="G117" i="1"/>
  <c r="F117" i="1"/>
  <c r="E117" i="1"/>
  <c r="D117" i="1"/>
  <c r="C117" i="1"/>
  <c r="M115" i="1"/>
  <c r="L115" i="1"/>
  <c r="K115" i="1"/>
  <c r="J115" i="1"/>
  <c r="I115" i="1"/>
  <c r="H115" i="1"/>
  <c r="G115" i="1"/>
  <c r="F115" i="1"/>
  <c r="E115" i="1"/>
  <c r="D115" i="1"/>
  <c r="C115" i="1"/>
  <c r="B115" i="1"/>
  <c r="M114" i="1"/>
  <c r="L114" i="1"/>
  <c r="K114" i="1"/>
  <c r="J114" i="1"/>
  <c r="I114" i="1"/>
  <c r="H114" i="1"/>
  <c r="G114" i="1"/>
  <c r="F114" i="1"/>
  <c r="E114" i="1"/>
  <c r="D114" i="1"/>
  <c r="C114" i="1"/>
  <c r="B114" i="1"/>
  <c r="M112" i="1"/>
  <c r="L112" i="1"/>
  <c r="K112" i="1"/>
  <c r="J112" i="1"/>
  <c r="I112" i="1"/>
  <c r="H112" i="1"/>
  <c r="G112" i="1"/>
  <c r="F112" i="1"/>
  <c r="E112" i="1"/>
  <c r="D112" i="1"/>
  <c r="C112" i="1"/>
  <c r="B112" i="1"/>
  <c r="M111" i="1"/>
  <c r="L111" i="1"/>
  <c r="K111" i="1"/>
  <c r="J111" i="1"/>
  <c r="I111" i="1"/>
  <c r="H111" i="1"/>
  <c r="G111" i="1"/>
  <c r="F111" i="1"/>
  <c r="E111" i="1"/>
  <c r="D111" i="1"/>
  <c r="C111" i="1"/>
  <c r="B111" i="1"/>
  <c r="M110" i="1"/>
  <c r="L110" i="1"/>
  <c r="K110" i="1"/>
  <c r="J110" i="1"/>
  <c r="I110" i="1"/>
  <c r="H110" i="1"/>
  <c r="G110" i="1"/>
  <c r="F110" i="1"/>
  <c r="E110" i="1"/>
  <c r="D110" i="1"/>
  <c r="C110" i="1"/>
  <c r="B110" i="1"/>
  <c r="M109" i="1"/>
  <c r="L109" i="1"/>
  <c r="K109" i="1"/>
  <c r="J109" i="1"/>
  <c r="I109" i="1"/>
  <c r="H109" i="1"/>
  <c r="G109" i="1"/>
  <c r="F109" i="1"/>
  <c r="E109" i="1"/>
  <c r="D109" i="1"/>
  <c r="C109" i="1"/>
  <c r="B109" i="1"/>
  <c r="M108" i="1"/>
  <c r="L108" i="1"/>
  <c r="K108" i="1"/>
  <c r="J108" i="1"/>
  <c r="I108" i="1"/>
  <c r="H108" i="1"/>
  <c r="G108" i="1"/>
  <c r="F108" i="1"/>
  <c r="E108" i="1"/>
  <c r="D108" i="1"/>
  <c r="C108" i="1"/>
  <c r="B108" i="1"/>
  <c r="M152" i="1"/>
  <c r="K152" i="1"/>
  <c r="J152" i="1"/>
  <c r="I152" i="1"/>
  <c r="H152" i="1"/>
  <c r="G152" i="1"/>
  <c r="E152" i="1"/>
  <c r="D152" i="1"/>
  <c r="J151" i="1"/>
  <c r="I151" i="1"/>
  <c r="H151" i="1"/>
  <c r="G151" i="1"/>
  <c r="E151" i="1"/>
  <c r="D151" i="1"/>
  <c r="B151" i="1"/>
  <c r="M148" i="1"/>
  <c r="M150" i="1" s="1"/>
  <c r="L148" i="1"/>
  <c r="L150" i="1" s="1"/>
  <c r="L149" i="1" s="1"/>
  <c r="K148" i="1"/>
  <c r="K150" i="1" s="1"/>
  <c r="J148" i="1"/>
  <c r="J150" i="1" s="1"/>
  <c r="I148" i="1"/>
  <c r="I150" i="1" s="1"/>
  <c r="H148" i="1"/>
  <c r="H150" i="1" s="1"/>
  <c r="G148" i="1"/>
  <c r="G150" i="1" s="1"/>
  <c r="F148" i="1"/>
  <c r="F150" i="1" s="1"/>
  <c r="E148" i="1"/>
  <c r="E150" i="1" s="1"/>
  <c r="D148" i="1"/>
  <c r="D150" i="1" s="1"/>
  <c r="C148" i="1"/>
  <c r="C150" i="1" s="1"/>
  <c r="C149" i="1" s="1"/>
  <c r="B148" i="1"/>
  <c r="B150" i="1" s="1"/>
  <c r="N147" i="1"/>
  <c r="N148" i="1" s="1"/>
  <c r="N150" i="1" s="1"/>
  <c r="AC121" i="1"/>
  <c r="N121" i="1"/>
  <c r="M137" i="1"/>
  <c r="M138" i="1" s="1"/>
  <c r="L137" i="1"/>
  <c r="L138" i="1" s="1"/>
  <c r="K137" i="1"/>
  <c r="K138" i="1" s="1"/>
  <c r="J137" i="1"/>
  <c r="J138" i="1" s="1"/>
  <c r="I137" i="1"/>
  <c r="I138" i="1" s="1"/>
  <c r="H137" i="1"/>
  <c r="H138" i="1" s="1"/>
  <c r="G137" i="1"/>
  <c r="G138" i="1" s="1"/>
  <c r="F137" i="1"/>
  <c r="F138" i="1" s="1"/>
  <c r="E137" i="1"/>
  <c r="E138" i="1" s="1"/>
  <c r="D137" i="1"/>
  <c r="D138" i="1" s="1"/>
  <c r="C137" i="1"/>
  <c r="C138" i="1" s="1"/>
  <c r="B137" i="1"/>
  <c r="B138" i="1" s="1"/>
  <c r="W118" i="1" l="1"/>
  <c r="S118" i="1"/>
  <c r="AA118" i="1"/>
  <c r="T107" i="1"/>
  <c r="AB107" i="1"/>
  <c r="X108" i="1"/>
  <c r="X118" i="1" s="1"/>
  <c r="AC114" i="1"/>
  <c r="AC116" i="1" s="1"/>
  <c r="Q116" i="1"/>
  <c r="Q107" i="1"/>
  <c r="U107" i="1"/>
  <c r="U117" i="1" s="1"/>
  <c r="U119" i="1" s="1"/>
  <c r="Y107" i="1"/>
  <c r="Y117" i="1" s="1"/>
  <c r="Y119" i="1" s="1"/>
  <c r="Q108" i="1"/>
  <c r="Q109" i="1"/>
  <c r="AC109" i="1" s="1"/>
  <c r="Q110" i="1"/>
  <c r="AC110" i="1" s="1"/>
  <c r="Q111" i="1"/>
  <c r="AC111" i="1" s="1"/>
  <c r="Q112" i="1"/>
  <c r="AC115" i="1"/>
  <c r="AC35" i="1"/>
  <c r="AC103" i="1"/>
  <c r="AC122" i="1" s="1"/>
  <c r="R107" i="1"/>
  <c r="R117" i="1" s="1"/>
  <c r="V107" i="1"/>
  <c r="V117" i="1" s="1"/>
  <c r="V119" i="1" s="1"/>
  <c r="Z107" i="1"/>
  <c r="Z117" i="1" s="1"/>
  <c r="Z119" i="1" s="1"/>
  <c r="S107" i="1"/>
  <c r="S117" i="1" s="1"/>
  <c r="S119" i="1" s="1"/>
  <c r="W107" i="1"/>
  <c r="AA107" i="1"/>
  <c r="AA117" i="1" s="1"/>
  <c r="AA119" i="1" s="1"/>
  <c r="T117" i="1"/>
  <c r="AB117" i="1"/>
  <c r="AB119" i="1" s="1"/>
  <c r="T119" i="1"/>
  <c r="R119" i="1"/>
  <c r="W117" i="1"/>
  <c r="W119" i="1" s="1"/>
  <c r="AC108" i="1"/>
  <c r="AC112" i="1"/>
  <c r="K149" i="1"/>
  <c r="N151" i="1"/>
  <c r="B135" i="1"/>
  <c r="B136" i="1" s="1"/>
  <c r="F135" i="1"/>
  <c r="F136" i="1" s="1"/>
  <c r="J135" i="1"/>
  <c r="J136" i="1" s="1"/>
  <c r="H149" i="1"/>
  <c r="N152" i="1"/>
  <c r="G149" i="1"/>
  <c r="D149" i="1"/>
  <c r="B139" i="1"/>
  <c r="B140" i="1" s="1"/>
  <c r="F139" i="1"/>
  <c r="F140" i="1" s="1"/>
  <c r="J139" i="1"/>
  <c r="J140" i="1" s="1"/>
  <c r="C139" i="1"/>
  <c r="C140" i="1" s="1"/>
  <c r="G139" i="1"/>
  <c r="G140" i="1" s="1"/>
  <c r="K139" i="1"/>
  <c r="K140" i="1" s="1"/>
  <c r="D135" i="1"/>
  <c r="D136" i="1" s="1"/>
  <c r="H135" i="1"/>
  <c r="H136" i="1" s="1"/>
  <c r="L135" i="1"/>
  <c r="L136" i="1" s="1"/>
  <c r="E135" i="1"/>
  <c r="E136" i="1" s="1"/>
  <c r="I135" i="1"/>
  <c r="I136" i="1" s="1"/>
  <c r="M135" i="1"/>
  <c r="M136" i="1" s="1"/>
  <c r="C135" i="1"/>
  <c r="C136" i="1" s="1"/>
  <c r="G135" i="1"/>
  <c r="G136" i="1" s="1"/>
  <c r="K135" i="1"/>
  <c r="K136" i="1" s="1"/>
  <c r="F107" i="1"/>
  <c r="G107" i="1"/>
  <c r="G129" i="1"/>
  <c r="G130" i="1" s="1"/>
  <c r="D107" i="1"/>
  <c r="H107" i="1"/>
  <c r="L107" i="1"/>
  <c r="D129" i="1"/>
  <c r="D130" i="1" s="1"/>
  <c r="H129" i="1"/>
  <c r="H130" i="1" s="1"/>
  <c r="L129" i="1"/>
  <c r="L130" i="1" s="1"/>
  <c r="D139" i="1"/>
  <c r="D140" i="1" s="1"/>
  <c r="H139" i="1"/>
  <c r="H140" i="1" s="1"/>
  <c r="L139" i="1"/>
  <c r="L140" i="1" s="1"/>
  <c r="B107" i="1"/>
  <c r="J107" i="1"/>
  <c r="C107" i="1"/>
  <c r="K107" i="1"/>
  <c r="C129" i="1"/>
  <c r="C130" i="1" s="1"/>
  <c r="K129" i="1"/>
  <c r="K130" i="1" s="1"/>
  <c r="E107" i="1"/>
  <c r="I107" i="1"/>
  <c r="M107" i="1"/>
  <c r="E129" i="1"/>
  <c r="E130" i="1" s="1"/>
  <c r="I129" i="1"/>
  <c r="I130" i="1" s="1"/>
  <c r="M129" i="1"/>
  <c r="M130" i="1" s="1"/>
  <c r="E139" i="1"/>
  <c r="E140" i="1" s="1"/>
  <c r="I139" i="1"/>
  <c r="I140" i="1" s="1"/>
  <c r="M139" i="1"/>
  <c r="M140" i="1" s="1"/>
  <c r="B129" i="1"/>
  <c r="B130" i="1" s="1"/>
  <c r="F129" i="1"/>
  <c r="F130" i="1" s="1"/>
  <c r="J129" i="1"/>
  <c r="J130" i="1" s="1"/>
  <c r="B116" i="1"/>
  <c r="E149" i="1"/>
  <c r="I149" i="1"/>
  <c r="M149" i="1"/>
  <c r="B149" i="1"/>
  <c r="J149" i="1"/>
  <c r="F149" i="1"/>
  <c r="AC107" i="1" l="1"/>
  <c r="AC118" i="1"/>
  <c r="Q113" i="1"/>
  <c r="Q117" i="1" s="1"/>
  <c r="Q119" i="1" s="1"/>
  <c r="X117" i="1"/>
  <c r="X119" i="1" s="1"/>
  <c r="Q118" i="1"/>
  <c r="AC113" i="1"/>
  <c r="AC117" i="1" s="1"/>
  <c r="AC119" i="1" s="1"/>
  <c r="N149" i="1"/>
  <c r="J116" i="1"/>
  <c r="I116" i="1"/>
  <c r="B113" i="1"/>
  <c r="B117" i="1" s="1"/>
  <c r="F116" i="1"/>
  <c r="M116" i="1"/>
  <c r="F113" i="1"/>
  <c r="C113" i="1"/>
  <c r="E116" i="1"/>
  <c r="H113" i="1"/>
  <c r="G116" i="1"/>
  <c r="C116" i="1"/>
  <c r="K113" i="1"/>
  <c r="B118" i="1"/>
  <c r="K116" i="1"/>
  <c r="G113" i="1"/>
  <c r="J113" i="1"/>
  <c r="AB106" i="1"/>
  <c r="M113" i="1"/>
  <c r="X106" i="1"/>
  <c r="R106" i="1"/>
  <c r="L116" i="1"/>
  <c r="N135" i="1"/>
  <c r="N136" i="1" s="1"/>
  <c r="T106" i="1"/>
  <c r="W106" i="1"/>
  <c r="N137" i="1"/>
  <c r="N138" i="1" s="1"/>
  <c r="N139" i="1"/>
  <c r="N140" i="1" s="1"/>
  <c r="Q106" i="1"/>
  <c r="D113" i="1"/>
  <c r="I113" i="1"/>
  <c r="H116" i="1"/>
  <c r="AA106" i="1"/>
  <c r="S106" i="1"/>
  <c r="V106" i="1"/>
  <c r="U106" i="1"/>
  <c r="N129" i="1"/>
  <c r="N130" i="1" s="1"/>
  <c r="E113" i="1"/>
  <c r="Z106" i="1"/>
  <c r="Y106" i="1"/>
  <c r="D116" i="1"/>
  <c r="L113" i="1"/>
  <c r="E143" i="1" l="1"/>
  <c r="E144" i="1" s="1"/>
  <c r="H133" i="1"/>
  <c r="H134" i="1" s="1"/>
  <c r="F127" i="1"/>
  <c r="F128" i="1" s="1"/>
  <c r="M133" i="1"/>
  <c r="M134" i="1" s="1"/>
  <c r="E141" i="1"/>
  <c r="E142" i="1" s="1"/>
  <c r="F133" i="1"/>
  <c r="F134" i="1" s="1"/>
  <c r="J131" i="1"/>
  <c r="J132" i="1" s="1"/>
  <c r="J141" i="1"/>
  <c r="J142" i="1" s="1"/>
  <c r="J143" i="1"/>
  <c r="J144" i="1" s="1"/>
  <c r="C131" i="1"/>
  <c r="C132" i="1" s="1"/>
  <c r="B143" i="1"/>
  <c r="B144" i="1" s="1"/>
  <c r="M143" i="1"/>
  <c r="M144" i="1" s="1"/>
  <c r="M127" i="1"/>
  <c r="M128" i="1" s="1"/>
  <c r="D143" i="1"/>
  <c r="D144" i="1" s="1"/>
  <c r="K133" i="1"/>
  <c r="K134" i="1" s="1"/>
  <c r="B141" i="1"/>
  <c r="B142" i="1" s="1"/>
  <c r="I143" i="1"/>
  <c r="I144" i="1" s="1"/>
  <c r="L133" i="1"/>
  <c r="L134" i="1" s="1"/>
  <c r="L143" i="1"/>
  <c r="L144" i="1" s="1"/>
  <c r="L127" i="1"/>
  <c r="L128" i="1" s="1"/>
  <c r="G143" i="1"/>
  <c r="G144" i="1" s="1"/>
  <c r="I141" i="1"/>
  <c r="I142" i="1" s="1"/>
  <c r="E133" i="1"/>
  <c r="E134" i="1" s="1"/>
  <c r="F143" i="1"/>
  <c r="F144" i="1" s="1"/>
  <c r="D131" i="1"/>
  <c r="D132" i="1" s="1"/>
  <c r="J133" i="1"/>
  <c r="J134" i="1" s="1"/>
  <c r="H127" i="1"/>
  <c r="H128" i="1" s="1"/>
  <c r="C141" i="1"/>
  <c r="C142" i="1" s="1"/>
  <c r="G131" i="1"/>
  <c r="G132" i="1" s="1"/>
  <c r="D133" i="1"/>
  <c r="D134" i="1" s="1"/>
  <c r="D127" i="1"/>
  <c r="D128" i="1" s="1"/>
  <c r="F141" i="1"/>
  <c r="F142" i="1" s="1"/>
  <c r="C127" i="1"/>
  <c r="C128" i="1" s="1"/>
  <c r="H143" i="1"/>
  <c r="H144" i="1" s="1"/>
  <c r="G141" i="1"/>
  <c r="G142" i="1" s="1"/>
  <c r="J127" i="1"/>
  <c r="J128" i="1" s="1"/>
  <c r="H131" i="1"/>
  <c r="H132" i="1" s="1"/>
  <c r="B133" i="1"/>
  <c r="B134" i="1" s="1"/>
  <c r="I131" i="1"/>
  <c r="I132" i="1" s="1"/>
  <c r="D141" i="1"/>
  <c r="D142" i="1" s="1"/>
  <c r="C133" i="1"/>
  <c r="C134" i="1" s="1"/>
  <c r="G127" i="1"/>
  <c r="G128" i="1" s="1"/>
  <c r="M131" i="1"/>
  <c r="M132" i="1" s="1"/>
  <c r="C143" i="1"/>
  <c r="C144" i="1" s="1"/>
  <c r="K143" i="1"/>
  <c r="K144" i="1" s="1"/>
  <c r="I133" i="1"/>
  <c r="I134" i="1" s="1"/>
  <c r="K141" i="1"/>
  <c r="K142" i="1" s="1"/>
  <c r="K131" i="1"/>
  <c r="K132" i="1" s="1"/>
  <c r="M141" i="1"/>
  <c r="M142" i="1" s="1"/>
  <c r="L131" i="1"/>
  <c r="L132" i="1" s="1"/>
  <c r="E127" i="1"/>
  <c r="E128" i="1" s="1"/>
  <c r="G133" i="1"/>
  <c r="G134" i="1" s="1"/>
  <c r="K127" i="1"/>
  <c r="K128" i="1" s="1"/>
  <c r="B127" i="1"/>
  <c r="B128" i="1" s="1"/>
  <c r="B131" i="1"/>
  <c r="B132" i="1" s="1"/>
  <c r="E131" i="1"/>
  <c r="E132" i="1" s="1"/>
  <c r="I127" i="1"/>
  <c r="I128" i="1" s="1"/>
  <c r="F131" i="1"/>
  <c r="F132" i="1" s="1"/>
  <c r="L141" i="1"/>
  <c r="L142" i="1" s="1"/>
  <c r="H141" i="1"/>
  <c r="H142" i="1" s="1"/>
  <c r="N127" i="1"/>
  <c r="N128" i="1" s="1"/>
  <c r="N143" i="1"/>
  <c r="N144" i="1" s="1"/>
  <c r="K125" i="1"/>
  <c r="K126" i="1" s="1"/>
  <c r="J125" i="1"/>
  <c r="J126" i="1" s="1"/>
  <c r="F125" i="1"/>
  <c r="F126" i="1" s="1"/>
  <c r="E125" i="1"/>
  <c r="E126" i="1" s="1"/>
  <c r="D125" i="1"/>
  <c r="D126" i="1" s="1"/>
  <c r="B119" i="1"/>
  <c r="I125" i="1"/>
  <c r="I126" i="1" s="1"/>
  <c r="G125" i="1"/>
  <c r="G126" i="1" s="1"/>
  <c r="B125" i="1"/>
  <c r="B126" i="1" s="1"/>
  <c r="M125" i="1"/>
  <c r="M126" i="1" s="1"/>
  <c r="L125" i="1"/>
  <c r="L126" i="1" s="1"/>
  <c r="H125" i="1"/>
  <c r="H126" i="1" s="1"/>
  <c r="C125" i="1"/>
  <c r="C126" i="1" s="1"/>
  <c r="N141" i="1" l="1"/>
  <c r="N142" i="1" s="1"/>
  <c r="N133" i="1"/>
  <c r="N134" i="1" s="1"/>
  <c r="N113" i="1"/>
  <c r="C145" i="1"/>
  <c r="C155" i="1" s="1"/>
  <c r="N131" i="1"/>
  <c r="N132" i="1" s="1"/>
  <c r="E145" i="1"/>
  <c r="E155" i="1" s="1"/>
  <c r="K145" i="1"/>
  <c r="G145" i="1"/>
  <c r="H145" i="1"/>
  <c r="B145" i="1"/>
  <c r="F145" i="1"/>
  <c r="M145" i="1"/>
  <c r="I145" i="1"/>
  <c r="L145" i="1"/>
  <c r="D145" i="1"/>
  <c r="J145" i="1"/>
  <c r="N107" i="1"/>
  <c r="N116" i="1"/>
  <c r="N125" i="1"/>
  <c r="N126" i="1" s="1"/>
  <c r="N145" i="1" l="1"/>
  <c r="N156" i="1" s="1"/>
  <c r="E146" i="1"/>
  <c r="C156" i="1"/>
  <c r="E156" i="1"/>
  <c r="C146" i="1"/>
  <c r="D156" i="1"/>
  <c r="D146" i="1"/>
  <c r="D155" i="1"/>
  <c r="L156" i="1"/>
  <c r="L155" i="1"/>
  <c r="L146" i="1"/>
  <c r="K155" i="1"/>
  <c r="K146" i="1"/>
  <c r="K156" i="1"/>
  <c r="AC106" i="1"/>
  <c r="N117" i="1"/>
  <c r="I155" i="1"/>
  <c r="I156" i="1"/>
  <c r="I146" i="1"/>
  <c r="B155" i="1"/>
  <c r="B146" i="1"/>
  <c r="B156" i="1"/>
  <c r="G156" i="1"/>
  <c r="G155" i="1"/>
  <c r="G146" i="1"/>
  <c r="F155" i="1"/>
  <c r="F146" i="1"/>
  <c r="F156" i="1"/>
  <c r="J146" i="1"/>
  <c r="J156" i="1"/>
  <c r="J155" i="1"/>
  <c r="M155" i="1"/>
  <c r="M156" i="1"/>
  <c r="M146" i="1"/>
  <c r="H146" i="1"/>
  <c r="H156" i="1"/>
  <c r="H155" i="1"/>
  <c r="AD108" i="1" l="1"/>
  <c r="N146" i="1"/>
  <c r="N15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Grazielle Y. Shinozaki</author>
  </authors>
  <commentList>
    <comment ref="B146" authorId="0" shapeId="0" xr:uid="{0E912C34-E962-4B39-9D3D-09745DD29754}">
      <text>
        <r>
          <rPr>
            <b/>
            <sz val="9"/>
            <color indexed="81"/>
            <rFont val="Segoe UI"/>
            <family val="2"/>
          </rPr>
          <t>Grazielle Y. Shinozaki:</t>
        </r>
        <r>
          <rPr>
            <sz val="9"/>
            <color indexed="81"/>
            <rFont val="Segoe UI"/>
            <family val="2"/>
          </rPr>
          <t xml:space="preserve">
</t>
        </r>
        <r>
          <rPr>
            <sz val="10"/>
            <color indexed="81"/>
            <rFont val="Segoe UI"/>
            <family val="2"/>
          </rPr>
          <t xml:space="preserve">Total do volume / 15h*2 alloyd + 8h*1 alloyd </t>
        </r>
      </text>
    </comment>
    <comment ref="B148" authorId="0" shapeId="0" xr:uid="{8A8634C4-360A-48AD-9F8D-B17EB4677460}">
      <text>
        <r>
          <rPr>
            <b/>
            <sz val="9"/>
            <color indexed="81"/>
            <rFont val="Segoe UI"/>
            <family val="2"/>
          </rPr>
          <t>Grazielle Y. Shinozaki:</t>
        </r>
        <r>
          <rPr>
            <sz val="9"/>
            <color indexed="81"/>
            <rFont val="Segoe UI"/>
            <family val="2"/>
          </rPr>
          <t xml:space="preserve">
40 min x 3 trocas x 3 linhas = 360 min/60 = 6h </t>
        </r>
      </text>
    </comment>
    <comment ref="B149" authorId="0" shapeId="0" xr:uid="{A83DF268-C610-49FB-AEAA-12607131ACFA}">
      <text>
        <r>
          <rPr>
            <b/>
            <sz val="9"/>
            <color indexed="81"/>
            <rFont val="Segoe UI"/>
            <family val="2"/>
          </rPr>
          <t>Grazielle Y. Shinozaki:</t>
        </r>
        <r>
          <rPr>
            <sz val="9"/>
            <color indexed="81"/>
            <rFont val="Segoe UI"/>
            <family val="2"/>
          </rPr>
          <t xml:space="preserve">
Soma com HE
Obs. Não está considerando variação de velocidade
</t>
        </r>
      </text>
    </comment>
    <comment ref="B150" authorId="0" shapeId="0" xr:uid="{9BE7D432-E256-4326-9701-E85A3DA12FF8}">
      <text>
        <r>
          <rPr>
            <b/>
            <sz val="9"/>
            <color indexed="81"/>
            <rFont val="Segoe UI"/>
            <family val="2"/>
          </rPr>
          <t xml:space="preserve">Grazielle Y. Shinozaki:
</t>
        </r>
        <r>
          <rPr>
            <b/>
            <sz val="10"/>
            <color indexed="81"/>
            <rFont val="Segoe UI"/>
            <family val="2"/>
          </rPr>
          <t xml:space="preserve">2 turnos sem HE x 3 alloyd 
15h*2 alloyd + 8h*1 alloyd </t>
        </r>
      </text>
    </comment>
    <comment ref="B151" authorId="0" shapeId="0" xr:uid="{BC939E49-52BD-44A0-BDFD-AEC719B69CF0}">
      <text>
        <r>
          <rPr>
            <b/>
            <sz val="9"/>
            <color indexed="81"/>
            <rFont val="Segoe UI"/>
            <family val="2"/>
          </rPr>
          <t>Grazielle Y. Shinozaki:</t>
        </r>
        <r>
          <rPr>
            <sz val="9"/>
            <color indexed="81"/>
            <rFont val="Segoe UI"/>
            <family val="2"/>
          </rPr>
          <t xml:space="preserve">
(2h + 3linhas) x dias
</t>
        </r>
      </text>
    </comment>
    <comment ref="B152" authorId="0" shapeId="0" xr:uid="{89028943-B047-425C-A9F9-81E96774283B}">
      <text>
        <r>
          <rPr>
            <b/>
            <sz val="9"/>
            <color indexed="81"/>
            <rFont val="Segoe UI"/>
            <family val="2"/>
          </rPr>
          <t>Grazielle Y. Shinozaki:</t>
        </r>
        <r>
          <rPr>
            <sz val="9"/>
            <color indexed="81"/>
            <rFont val="Segoe UI"/>
            <family val="2"/>
          </rPr>
          <t xml:space="preserve">
15h*2 alloyd + 8h*1 alloyd </t>
        </r>
      </text>
    </comment>
    <comment ref="B153" authorId="0" shapeId="0" xr:uid="{031DFCB1-C3E8-4196-8B70-1177775ADC2C}">
      <text>
        <r>
          <rPr>
            <b/>
            <sz val="9"/>
            <color indexed="81"/>
            <rFont val="Segoe UI"/>
            <family val="2"/>
          </rPr>
          <t>Grazielle Y. Shinozaki:</t>
        </r>
        <r>
          <rPr>
            <sz val="9"/>
            <color indexed="81"/>
            <rFont val="Segoe UI"/>
            <family val="2"/>
          </rPr>
          <t xml:space="preserve">
15h*2 alloyd + 8h*1 alloyd 
</t>
        </r>
      </text>
    </comment>
  </commentList>
</comments>
</file>

<file path=xl/sharedStrings.xml><?xml version="1.0" encoding="utf-8"?>
<sst xmlns="http://schemas.openxmlformats.org/spreadsheetml/2006/main" count="183" uniqueCount="154">
  <si>
    <t>23/Set/2021</t>
  </si>
  <si>
    <t>INTERNAL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</si>
  <si>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</si>
  <si>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</si>
  <si>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</si>
  <si>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</si>
  <si>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</si>
  <si>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</si>
  <si>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</si>
  <si>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</si>
  <si>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</si>
  <si>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JAN</t>
  </si>
  <si>
    <t>FEV</t>
  </si>
  <si>
    <t>MAR</t>
  </si>
  <si>
    <t>TTL</t>
  </si>
  <si>
    <t xml:space="preserve"> PRICE </t>
  </si>
  <si>
    <t>UM-1SHS128</t>
  </si>
  <si>
    <t>UM-2SH</t>
  </si>
  <si>
    <t>UM-2SHSP128</t>
  </si>
  <si>
    <t>UM-3SH21080</t>
  </si>
  <si>
    <t>UM-3SHS</t>
  </si>
  <si>
    <t>UM-3SHSL8P6</t>
  </si>
  <si>
    <t>UM-3SHSL8P6MN</t>
  </si>
  <si>
    <t>R03UAL/L8P6</t>
  </si>
  <si>
    <t>R03UAL/L8P6MN</t>
  </si>
  <si>
    <t>R03UAL/4B400</t>
  </si>
  <si>
    <t>R03UAL/4S40</t>
  </si>
  <si>
    <t>R03UAL/2SD</t>
  </si>
  <si>
    <t>6LF22XAB/1B24</t>
  </si>
  <si>
    <t>LR20XAB/2B</t>
  </si>
  <si>
    <t>LR14XAB/2B</t>
  </si>
  <si>
    <t>LR6-24</t>
  </si>
  <si>
    <t>LR6-2BT480</t>
  </si>
  <si>
    <t>LR6XAB/L4P3</t>
  </si>
  <si>
    <t>LR6XAB/4B192</t>
  </si>
  <si>
    <t>LR6XAB/L6P5192</t>
  </si>
  <si>
    <t>LR6XAB/L6P5288MN</t>
  </si>
  <si>
    <t>LR03XAB/2B192</t>
  </si>
  <si>
    <t>LR03-2BT480</t>
  </si>
  <si>
    <t>LR03XAB/2BWS</t>
  </si>
  <si>
    <t>LR03XAB/2BWSL12P10</t>
  </si>
  <si>
    <t>LR03XAB/4B192</t>
  </si>
  <si>
    <t>LR03XAB/6B288MN</t>
  </si>
  <si>
    <t>BK-3MCCE/2BB</t>
  </si>
  <si>
    <t>BK-4MCCE/2BB</t>
  </si>
  <si>
    <t>CR2016-1BT</t>
  </si>
  <si>
    <t>CR2025-1BT</t>
  </si>
  <si>
    <t>CR2032-1BT</t>
  </si>
  <si>
    <t>LR-V08-1BT</t>
  </si>
  <si>
    <t>LRV08-1B</t>
  </si>
  <si>
    <t>PR-13BR/300</t>
  </si>
  <si>
    <t>PR-230BR/300</t>
  </si>
  <si>
    <t>PR-312BR/300</t>
  </si>
  <si>
    <t>PR-675BR/300</t>
  </si>
  <si>
    <t>UM-1SHSE128P</t>
  </si>
  <si>
    <t>UM-1SHSE128U</t>
  </si>
  <si>
    <t>UM-2SHSPE128P</t>
  </si>
  <si>
    <t>UM-3SH936P</t>
  </si>
  <si>
    <t>UM-3SH936U</t>
  </si>
  <si>
    <t>UM-3SHSEP</t>
  </si>
  <si>
    <t>UM-3SHSEU</t>
  </si>
  <si>
    <t>R03UAL/4BE400P</t>
  </si>
  <si>
    <t>R03UAL/4BE400U</t>
  </si>
  <si>
    <t>R03UAL/4SE40P</t>
  </si>
  <si>
    <t>6LF22XAB/1BE24P</t>
  </si>
  <si>
    <t>6LF22XAB/1BE24U</t>
  </si>
  <si>
    <t>LR20XAB/2BEP</t>
  </si>
  <si>
    <t>LR20XAB/2BEU</t>
  </si>
  <si>
    <t>LR14XAB/2BEU</t>
  </si>
  <si>
    <t>LR6-2BTE480P</t>
  </si>
  <si>
    <t>LR6-2BTE480U</t>
  </si>
  <si>
    <t>LR03XAB/2BE192P</t>
  </si>
  <si>
    <t>LR03XAB/2BE192U</t>
  </si>
  <si>
    <t>LR03-2BTE480P</t>
  </si>
  <si>
    <t>LR03-2BTE480U</t>
  </si>
  <si>
    <t>LR6XAB/2BE192P</t>
  </si>
  <si>
    <t>LR6XAB/2BE192U</t>
  </si>
  <si>
    <t>LR03XAB/4BE192P</t>
  </si>
  <si>
    <t>LR03XAB/4BE192U</t>
  </si>
  <si>
    <t>LR6XAB/4BE192P</t>
  </si>
  <si>
    <t>LR6XAB/4BE192U</t>
  </si>
  <si>
    <t>LR6XAB/L6P5E192U</t>
  </si>
  <si>
    <t>LRV08-1BEP</t>
  </si>
  <si>
    <t>LRV08-1BEU</t>
  </si>
  <si>
    <t>UM-3SHGR</t>
  </si>
  <si>
    <t>Total</t>
  </si>
  <si>
    <t>UM1</t>
  </si>
  <si>
    <t>UM3</t>
  </si>
  <si>
    <t>R03</t>
  </si>
  <si>
    <t>LR6 Power</t>
  </si>
  <si>
    <t>LR6 Alcalina Premium</t>
  </si>
  <si>
    <t>Total LR6</t>
  </si>
  <si>
    <t xml:space="preserve">LR03 </t>
  </si>
  <si>
    <t xml:space="preserve">LR03 Alcalina Premium </t>
  </si>
  <si>
    <t>Total LR03</t>
  </si>
  <si>
    <t>Outros Imp. (Ext. Prem.)</t>
  </si>
  <si>
    <t>TOTAL MANUFATURADO</t>
  </si>
  <si>
    <t xml:space="preserve">TOTAL IMPORTADO </t>
  </si>
  <si>
    <t>Manaus</t>
  </si>
  <si>
    <t>Total  Industry</t>
  </si>
  <si>
    <t>2BT (Cartelão)</t>
  </si>
  <si>
    <t>2B</t>
  </si>
  <si>
    <t>4B</t>
  </si>
  <si>
    <t>2B (Mais devagar)</t>
  </si>
  <si>
    <t>LR14, UM-2 e 1250</t>
  </si>
  <si>
    <t>1B</t>
  </si>
  <si>
    <t>LRV08-1BT</t>
  </si>
  <si>
    <t>6B e L6P5</t>
  </si>
  <si>
    <t>Recarregável</t>
  </si>
  <si>
    <t>Promo + UM-3 + 1215</t>
  </si>
  <si>
    <t>Total Horas</t>
  </si>
  <si>
    <t xml:space="preserve">Volume de dias </t>
  </si>
  <si>
    <t>Dias Úteis do mês</t>
  </si>
  <si>
    <t>Tempo de Troca</t>
  </si>
  <si>
    <t>Capacidade Total do mês</t>
  </si>
  <si>
    <t>Dias Úteis S/ HE</t>
  </si>
  <si>
    <t>Hora E. Semana</t>
  </si>
  <si>
    <t>Hora E. Sábado</t>
  </si>
  <si>
    <t>Hora E. Feriado</t>
  </si>
  <si>
    <t xml:space="preserve">Sem HE </t>
  </si>
  <si>
    <t>Com HE</t>
  </si>
  <si>
    <t>UM-1SH300</t>
    <phoneticPr fontId="0"/>
  </si>
  <si>
    <t>UM-3SH936</t>
    <phoneticPr fontId="0"/>
  </si>
  <si>
    <t>UM-3SHSMMS</t>
  </si>
  <si>
    <t>R03UAL/4BMMS</t>
  </si>
  <si>
    <t>LR6XAB/2BWS</t>
    <phoneticPr fontId="0"/>
  </si>
  <si>
    <t>LR6XAB/2B192</t>
    <phoneticPr fontId="0"/>
  </si>
  <si>
    <t>LR6XAB/2BWSL12P10</t>
    <phoneticPr fontId="0"/>
  </si>
  <si>
    <t>LR6XAB/2BMMS</t>
  </si>
  <si>
    <t>LR03XAB/L4P3</t>
    <phoneticPr fontId="0"/>
  </si>
  <si>
    <t>LR03XAB/6B192</t>
    <phoneticPr fontId="0"/>
  </si>
  <si>
    <t>LR03XAB/2BMMS</t>
  </si>
  <si>
    <t>LR6EGR/2B96</t>
    <phoneticPr fontId="0"/>
  </si>
  <si>
    <t>LR6EGR/4B96</t>
    <phoneticPr fontId="0"/>
  </si>
  <si>
    <t>LR6EGR/L4P3</t>
    <phoneticPr fontId="0"/>
  </si>
  <si>
    <t>LR6EGR/6B192</t>
    <phoneticPr fontId="0"/>
  </si>
  <si>
    <t>LR6EGR/L8P6320</t>
  </si>
  <si>
    <t>LR03EGR/2B96</t>
    <phoneticPr fontId="0"/>
  </si>
  <si>
    <t>LR03EGR/4B96</t>
    <phoneticPr fontId="0"/>
  </si>
  <si>
    <t>LR03EGR/L4P3</t>
    <phoneticPr fontId="0"/>
  </si>
  <si>
    <t>LR03EGR/6B192</t>
    <phoneticPr fontId="0"/>
  </si>
  <si>
    <t>LR03EGR/L8P6320</t>
  </si>
  <si>
    <t>BK-3HCCE/2BB</t>
    <phoneticPr fontId="0"/>
  </si>
  <si>
    <t>BK-4HCCE/2BB</t>
    <phoneticPr fontId="0"/>
  </si>
  <si>
    <t>CR2032/1B100</t>
    <phoneticPr fontId="0"/>
  </si>
  <si>
    <t>BQ-CC87ABK</t>
  </si>
  <si>
    <t>UM-1SH300P</t>
    <phoneticPr fontId="0"/>
  </si>
  <si>
    <t>UM-1SH300U</t>
    <phoneticPr fontId="0"/>
  </si>
  <si>
    <t>LR03XAB/6BE192P</t>
    <phoneticPr fontId="0"/>
  </si>
  <si>
    <t>LR6XAB/L6P5E192P</t>
    <phoneticPr fontId="0"/>
  </si>
  <si>
    <t>LR14XAB/2BT</t>
    <phoneticPr fontId="0"/>
  </si>
  <si>
    <t>R03UAL/2STS</t>
    <phoneticPr fontId="0"/>
  </si>
  <si>
    <t>PSI BP 2022 Value (Amount)</t>
  </si>
  <si>
    <t xml:space="preserve">BP FY22 - BP Factory  - Quantity  Rev.1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</si>
</sst>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#,##0_ ;[Red]\-#,##0\ "/>
    <numFmt numFmtId="165" formatCode="#,##0.00_ ;[Red]\-#,##0.00\ "/>
    <numFmt numFmtId="166" formatCode="_-* #,##0_-;\-* #,##0_-;_-* &quot;-&quot;??_-;_-@_-"/>
  </numFmts>
  <fonts count="3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24"/>
      <color theme="0"/>
      <name val="Calibri"/>
      <family val="2"/>
    </font>
    <font>
      <b/>
      <sz val="11"/>
      <name val="Calibri"/>
      <family val="2"/>
    </font>
    <font>
      <sz val="11"/>
      <color rgb="FFFF0000"/>
      <name val="Calibri"/>
      <family val="2"/>
    </font>
    <font>
      <b/>
      <sz val="14"/>
      <color theme="1"/>
      <name val="Calibri"/>
      <family val="2"/>
    </font>
    <font>
      <sz val="14"/>
      <name val="Calibri"/>
      <family val="2"/>
    </font>
    <font>
      <sz val="14"/>
      <color theme="1"/>
      <name val="Calibri"/>
      <family val="2"/>
      <scheme val="minor"/>
    </font>
    <font>
      <sz val="10"/>
      <name val="Calibri"/>
      <family val="2"/>
    </font>
    <font>
      <sz val="11"/>
      <color theme="1"/>
      <name val="Calibri"/>
      <family val="2"/>
      <charset val="128"/>
      <scheme val="minor"/>
    </font>
    <font>
      <b/>
      <sz val="10"/>
      <color theme="1"/>
      <name val="Calibri"/>
      <family val="2"/>
    </font>
    <font>
      <sz val="10"/>
      <color theme="2" tint="-9.9978637043366805E-2"/>
      <name val="Calibri"/>
      <family val="2"/>
    </font>
    <font>
      <b/>
      <sz val="10"/>
      <color theme="2" tint="-9.9978637043366805E-2"/>
      <name val="Calibri"/>
      <family val="2"/>
    </font>
    <font>
      <b/>
      <sz val="12"/>
      <name val="Calibri"/>
      <family val="2"/>
    </font>
    <font>
      <b/>
      <sz val="10"/>
      <name val="Calibri"/>
      <family val="2"/>
    </font>
    <font>
      <b/>
      <sz val="11"/>
      <color theme="1"/>
      <name val="Calibri"/>
      <family val="2"/>
    </font>
    <font>
      <b/>
      <sz val="12"/>
      <color theme="1"/>
      <name val="Calibri"/>
      <family val="2"/>
    </font>
    <font>
      <b/>
      <sz val="12"/>
      <color theme="0"/>
      <name val="Calibri"/>
      <family val="2"/>
    </font>
    <font>
      <b/>
      <sz val="10"/>
      <color theme="0"/>
      <name val="Calibri"/>
      <family val="2"/>
    </font>
    <font>
      <b/>
      <i/>
      <sz val="12"/>
      <color theme="1"/>
      <name val="Calibri"/>
      <family val="2"/>
    </font>
    <font>
      <b/>
      <i/>
      <sz val="10"/>
      <name val="Calibri"/>
      <family val="2"/>
    </font>
    <font>
      <b/>
      <sz val="9"/>
      <color indexed="81"/>
      <name val="Segoe UI"/>
      <family val="2"/>
    </font>
    <font>
      <sz val="9"/>
      <color indexed="81"/>
      <name val="Segoe UI"/>
      <family val="2"/>
    </font>
    <font>
      <sz val="10"/>
      <color indexed="81"/>
      <name val="Segoe UI"/>
      <family val="2"/>
    </font>
    <font>
      <b/>
      <sz val="10"/>
      <color indexed="81"/>
      <name val="Segoe UI"/>
      <family val="2"/>
    </font>
    <font>
      <sz val="10"/>
      <name val="Meiryo UI"/>
      <family val="2"/>
    </font>
    <font>
      <b/>
      <sz val="10"/>
      <color theme="1"/>
      <name val="Meiryo UI"/>
      <family val="2"/>
    </font>
    <font>
      <b/>
      <sz val="11"/>
      <name val="Meiryo UI"/>
      <family val="2"/>
    </font>
    <font>
      <sz val="10"/>
      <color theme="1"/>
      <name val="Meiryo UI"/>
      <family val="2"/>
    </font>
  </fonts>
  <fills count="22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0.59999389629810485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hair">
        <color auto="1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 style="medium">
        <color indexed="64"/>
      </right>
      <top/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indexed="64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auto="1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auto="1"/>
      </bottom>
      <diagonal/>
    </border>
    <border>
      <left style="thin">
        <color indexed="64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thin">
        <color auto="1"/>
      </right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auto="1"/>
      </right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 style="thin">
        <color auto="1"/>
      </left>
      <right style="medium">
        <color auto="1"/>
      </right>
      <top style="hair">
        <color auto="1"/>
      </top>
      <bottom/>
      <diagonal/>
    </border>
    <border>
      <left style="medium">
        <color indexed="64"/>
      </left>
      <right style="medium">
        <color indexed="64"/>
      </right>
      <top style="hair">
        <color auto="1"/>
      </top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auto="1"/>
      </top>
      <bottom style="medium">
        <color auto="1"/>
      </bottom>
      <diagonal/>
    </border>
    <border>
      <left/>
      <right/>
      <top style="hair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thin">
        <color rgb="FF000000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rgb="FF000000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rgb="FF000000"/>
      </right>
      <top style="hair">
        <color indexed="64"/>
      </top>
      <bottom style="medium">
        <color auto="1"/>
      </bottom>
      <diagonal/>
    </border>
  </borders>
  <cellStyleXfs count="6">
    <xf numFmtId="0" fontId="0" fillId="0" borderId="0"/>
    <xf numFmtId="43" fontId="2" fillId="0" borderId="0" applyFont="0" applyFill="0" applyBorder="0" applyAlignment="0" applyProtection="0"/>
    <xf numFmtId="0" fontId="2" fillId="0" borderId="0"/>
    <xf numFmtId="0" fontId="1" fillId="0" borderId="0"/>
    <xf numFmtId="0" fontId="10" fillId="0" borderId="0">
      <alignment vertical="center"/>
    </xf>
    <xf numFmtId="38" fontId="10" fillId="0" borderId="0" applyFont="0" applyFill="0" applyBorder="0" applyAlignment="0" applyProtection="0">
      <alignment vertical="center"/>
    </xf>
  </cellStyleXfs>
  <cellXfs count="162">
    <xf numFmtId="0" fontId="0" fillId="0" borderId="0" xfId="0"/>
    <xf numFmtId="164" fontId="2" fillId="0" borderId="0" xfId="1" applyNumberFormat="1" applyFont="1" applyFill="1" applyAlignment="1">
      <alignment vertical="center"/>
    </xf>
    <xf numFmtId="164" fontId="2" fillId="3" borderId="0" xfId="1" applyNumberFormat="1" applyFont="1" applyFill="1" applyAlignment="1">
      <alignment vertical="center"/>
    </xf>
    <xf numFmtId="164" fontId="4" fillId="0" borderId="0" xfId="1" applyNumberFormat="1" applyFont="1" applyFill="1" applyAlignment="1">
      <alignment vertical="center"/>
    </xf>
    <xf numFmtId="164" fontId="5" fillId="0" borderId="0" xfId="1" quotePrefix="1" applyNumberFormat="1" applyFont="1" applyFill="1" applyAlignment="1">
      <alignment horizontal="center" vertical="center"/>
    </xf>
    <xf numFmtId="165" fontId="0" fillId="3" borderId="0" xfId="1" applyNumberFormat="1" applyFont="1" applyFill="1" applyAlignment="1">
      <alignment horizontal="right" vertical="center"/>
    </xf>
    <xf numFmtId="164" fontId="6" fillId="5" borderId="1" xfId="1" applyNumberFormat="1" applyFont="1" applyFill="1" applyBorder="1" applyAlignment="1">
      <alignment vertical="center"/>
    </xf>
    <xf numFmtId="164" fontId="6" fillId="5" borderId="2" xfId="2" applyNumberFormat="1" applyFont="1" applyFill="1" applyBorder="1" applyAlignment="1">
      <alignment horizontal="center" vertical="center" wrapText="1"/>
    </xf>
    <xf numFmtId="164" fontId="6" fillId="5" borderId="2" xfId="2" applyNumberFormat="1" applyFont="1" applyFill="1" applyBorder="1" applyAlignment="1">
      <alignment horizontal="center" vertical="center"/>
    </xf>
    <xf numFmtId="164" fontId="6" fillId="5" borderId="3" xfId="2" applyNumberFormat="1" applyFont="1" applyFill="1" applyBorder="1" applyAlignment="1">
      <alignment horizontal="center" vertical="center"/>
    </xf>
    <xf numFmtId="164" fontId="7" fillId="0" borderId="0" xfId="1" applyNumberFormat="1" applyFont="1" applyFill="1" applyAlignment="1">
      <alignment vertical="center"/>
    </xf>
    <xf numFmtId="165" fontId="8" fillId="3" borderId="0" xfId="1" applyNumberFormat="1" applyFont="1" applyFill="1" applyAlignment="1">
      <alignment horizontal="right" vertical="center"/>
    </xf>
    <xf numFmtId="164" fontId="6" fillId="5" borderId="4" xfId="2" applyNumberFormat="1" applyFont="1" applyFill="1" applyBorder="1" applyAlignment="1">
      <alignment horizontal="center" vertical="center" wrapText="1"/>
    </xf>
    <xf numFmtId="164" fontId="6" fillId="5" borderId="5" xfId="2" applyNumberFormat="1" applyFont="1" applyFill="1" applyBorder="1" applyAlignment="1">
      <alignment horizontal="center" vertical="center"/>
    </xf>
    <xf numFmtId="164" fontId="6" fillId="5" borderId="6" xfId="2" applyNumberFormat="1" applyFont="1" applyFill="1" applyBorder="1" applyAlignment="1">
      <alignment horizontal="center" vertical="center"/>
    </xf>
    <xf numFmtId="164" fontId="2" fillId="0" borderId="0" xfId="2" applyNumberFormat="1" applyAlignment="1">
      <alignment vertical="center"/>
    </xf>
    <xf numFmtId="165" fontId="9" fillId="3" borderId="0" xfId="1" applyNumberFormat="1" applyFont="1" applyFill="1" applyAlignment="1">
      <alignment vertical="center"/>
    </xf>
    <xf numFmtId="164" fontId="9" fillId="3" borderId="11" xfId="2" applyNumberFormat="1" applyFont="1" applyFill="1" applyBorder="1" applyAlignment="1">
      <alignment vertical="center"/>
    </xf>
    <xf numFmtId="164" fontId="9" fillId="3" borderId="12" xfId="2" applyNumberFormat="1" applyFont="1" applyFill="1" applyBorder="1" applyAlignment="1">
      <alignment vertical="center"/>
    </xf>
    <xf numFmtId="164" fontId="9" fillId="0" borderId="13" xfId="2" applyNumberFormat="1" applyFont="1" applyBorder="1" applyAlignment="1">
      <alignment vertical="center"/>
    </xf>
    <xf numFmtId="165" fontId="2" fillId="0" borderId="0" xfId="2" applyNumberFormat="1" applyAlignment="1">
      <alignment vertical="center"/>
    </xf>
    <xf numFmtId="164" fontId="9" fillId="3" borderId="13" xfId="2" applyNumberFormat="1" applyFont="1" applyFill="1" applyBorder="1" applyAlignment="1">
      <alignment vertical="center"/>
    </xf>
    <xf numFmtId="164" fontId="11" fillId="3" borderId="18" xfId="2" applyNumberFormat="1" applyFont="1" applyFill="1" applyBorder="1" applyAlignment="1">
      <alignment vertical="center"/>
    </xf>
    <xf numFmtId="165" fontId="12" fillId="0" borderId="0" xfId="1" applyNumberFormat="1" applyFont="1" applyFill="1" applyAlignment="1">
      <alignment vertical="center"/>
    </xf>
    <xf numFmtId="164" fontId="13" fillId="3" borderId="18" xfId="2" applyNumberFormat="1" applyFont="1" applyFill="1" applyBorder="1" applyAlignment="1">
      <alignment vertical="center"/>
    </xf>
    <xf numFmtId="164" fontId="4" fillId="0" borderId="20" xfId="1" applyNumberFormat="1" applyFont="1" applyFill="1" applyBorder="1" applyAlignment="1">
      <alignment vertical="center"/>
    </xf>
    <xf numFmtId="164" fontId="4" fillId="0" borderId="21" xfId="1" applyNumberFormat="1" applyFont="1" applyFill="1" applyBorder="1" applyAlignment="1">
      <alignment vertical="center"/>
    </xf>
    <xf numFmtId="164" fontId="4" fillId="0" borderId="23" xfId="1" applyNumberFormat="1" applyFont="1" applyFill="1" applyBorder="1" applyAlignment="1">
      <alignment vertical="center"/>
    </xf>
    <xf numFmtId="164" fontId="4" fillId="0" borderId="24" xfId="1" applyNumberFormat="1" applyFont="1" applyFill="1" applyBorder="1" applyAlignment="1">
      <alignment vertical="center"/>
    </xf>
    <xf numFmtId="164" fontId="4" fillId="0" borderId="25" xfId="1" applyNumberFormat="1" applyFont="1" applyFill="1" applyBorder="1" applyAlignment="1">
      <alignment vertical="center"/>
    </xf>
    <xf numFmtId="164" fontId="4" fillId="0" borderId="22" xfId="1" applyNumberFormat="1" applyFont="1" applyFill="1" applyBorder="1" applyAlignment="1">
      <alignment vertical="center"/>
    </xf>
    <xf numFmtId="164" fontId="14" fillId="9" borderId="26" xfId="1" applyNumberFormat="1" applyFont="1" applyFill="1" applyBorder="1" applyAlignment="1">
      <alignment vertical="center"/>
    </xf>
    <xf numFmtId="164" fontId="9" fillId="0" borderId="27" xfId="1" applyNumberFormat="1" applyFont="1" applyFill="1" applyBorder="1" applyAlignment="1">
      <alignment vertical="center"/>
    </xf>
    <xf numFmtId="164" fontId="9" fillId="0" borderId="26" xfId="1" applyNumberFormat="1" applyFont="1" applyFill="1" applyBorder="1" applyAlignment="1">
      <alignment vertical="center"/>
    </xf>
    <xf numFmtId="164" fontId="9" fillId="0" borderId="28" xfId="1" applyNumberFormat="1" applyFont="1" applyFill="1" applyBorder="1" applyAlignment="1">
      <alignment vertical="center"/>
    </xf>
    <xf numFmtId="164" fontId="9" fillId="0" borderId="29" xfId="1" applyNumberFormat="1" applyFont="1" applyFill="1" applyBorder="1" applyAlignment="1">
      <alignment vertical="center"/>
    </xf>
    <xf numFmtId="164" fontId="15" fillId="9" borderId="14" xfId="1" applyNumberFormat="1" applyFont="1" applyFill="1" applyBorder="1" applyAlignment="1">
      <alignment vertical="center"/>
    </xf>
    <xf numFmtId="164" fontId="9" fillId="0" borderId="30" xfId="1" applyNumberFormat="1" applyFont="1" applyFill="1" applyBorder="1" applyAlignment="1">
      <alignment vertical="center"/>
    </xf>
    <xf numFmtId="164" fontId="9" fillId="0" borderId="12" xfId="1" applyNumberFormat="1" applyFont="1" applyFill="1" applyBorder="1" applyAlignment="1">
      <alignment vertical="center"/>
    </xf>
    <xf numFmtId="164" fontId="9" fillId="0" borderId="31" xfId="1" applyNumberFormat="1" applyFont="1" applyFill="1" applyBorder="1" applyAlignment="1">
      <alignment vertical="center"/>
    </xf>
    <xf numFmtId="164" fontId="9" fillId="0" borderId="32" xfId="1" applyNumberFormat="1" applyFont="1" applyFill="1" applyBorder="1" applyAlignment="1">
      <alignment vertical="center"/>
    </xf>
    <xf numFmtId="164" fontId="9" fillId="0" borderId="13" xfId="1" applyNumberFormat="1" applyFont="1" applyFill="1" applyBorder="1" applyAlignment="1">
      <alignment vertical="center"/>
    </xf>
    <xf numFmtId="164" fontId="15" fillId="10" borderId="10" xfId="1" applyNumberFormat="1" applyFont="1" applyFill="1" applyBorder="1" applyAlignment="1">
      <alignment vertical="center"/>
    </xf>
    <xf numFmtId="164" fontId="9" fillId="0" borderId="11" xfId="1" applyNumberFormat="1" applyFont="1" applyFill="1" applyBorder="1" applyAlignment="1">
      <alignment vertical="center"/>
    </xf>
    <xf numFmtId="164" fontId="14" fillId="11" borderId="31" xfId="1" applyNumberFormat="1" applyFont="1" applyFill="1" applyBorder="1" applyAlignment="1">
      <alignment vertical="center"/>
    </xf>
    <xf numFmtId="164" fontId="15" fillId="11" borderId="10" xfId="1" applyNumberFormat="1" applyFont="1" applyFill="1" applyBorder="1" applyAlignment="1">
      <alignment vertical="center"/>
    </xf>
    <xf numFmtId="164" fontId="14" fillId="12" borderId="31" xfId="1" applyNumberFormat="1" applyFont="1" applyFill="1" applyBorder="1" applyAlignment="1">
      <alignment vertical="center"/>
    </xf>
    <xf numFmtId="164" fontId="15" fillId="12" borderId="10" xfId="1" applyNumberFormat="1" applyFont="1" applyFill="1" applyBorder="1" applyAlignment="1">
      <alignment vertical="center"/>
    </xf>
    <xf numFmtId="164" fontId="9" fillId="0" borderId="33" xfId="1" applyNumberFormat="1" applyFont="1" applyFill="1" applyBorder="1" applyAlignment="1">
      <alignment vertical="center"/>
    </xf>
    <xf numFmtId="164" fontId="14" fillId="13" borderId="31" xfId="1" applyNumberFormat="1" applyFont="1" applyFill="1" applyBorder="1" applyAlignment="1">
      <alignment vertical="center"/>
    </xf>
    <xf numFmtId="164" fontId="15" fillId="13" borderId="10" xfId="1" applyNumberFormat="1" applyFont="1" applyFill="1" applyBorder="1" applyAlignment="1">
      <alignment vertical="center"/>
    </xf>
    <xf numFmtId="164" fontId="14" fillId="13" borderId="34" xfId="1" applyNumberFormat="1" applyFont="1" applyFill="1" applyBorder="1" applyAlignment="1">
      <alignment vertical="center"/>
    </xf>
    <xf numFmtId="164" fontId="9" fillId="0" borderId="34" xfId="1" applyNumberFormat="1" applyFont="1" applyFill="1" applyBorder="1" applyAlignment="1">
      <alignment vertical="center"/>
    </xf>
    <xf numFmtId="164" fontId="9" fillId="0" borderId="35" xfId="1" applyNumberFormat="1" applyFont="1" applyFill="1" applyBorder="1" applyAlignment="1">
      <alignment vertical="center"/>
    </xf>
    <xf numFmtId="164" fontId="9" fillId="0" borderId="36" xfId="1" applyNumberFormat="1" applyFont="1" applyFill="1" applyBorder="1" applyAlignment="1">
      <alignment vertical="center"/>
    </xf>
    <xf numFmtId="164" fontId="15" fillId="13" borderId="37" xfId="1" applyNumberFormat="1" applyFont="1" applyFill="1" applyBorder="1" applyAlignment="1">
      <alignment vertical="center"/>
    </xf>
    <xf numFmtId="164" fontId="9" fillId="0" borderId="38" xfId="1" applyNumberFormat="1" applyFont="1" applyFill="1" applyBorder="1" applyAlignment="1">
      <alignment vertical="center"/>
    </xf>
    <xf numFmtId="164" fontId="14" fillId="3" borderId="34" xfId="1" applyNumberFormat="1" applyFont="1" applyFill="1" applyBorder="1" applyAlignment="1">
      <alignment vertical="center"/>
    </xf>
    <xf numFmtId="164" fontId="15" fillId="3" borderId="37" xfId="1" applyNumberFormat="1" applyFont="1" applyFill="1" applyBorder="1" applyAlignment="1">
      <alignment vertical="center"/>
    </xf>
    <xf numFmtId="164" fontId="14" fillId="14" borderId="34" xfId="1" applyNumberFormat="1" applyFont="1" applyFill="1" applyBorder="1" applyAlignment="1">
      <alignment vertical="center"/>
    </xf>
    <xf numFmtId="164" fontId="15" fillId="14" borderId="37" xfId="1" applyNumberFormat="1" applyFont="1" applyFill="1" applyBorder="1" applyAlignment="1">
      <alignment vertical="center"/>
    </xf>
    <xf numFmtId="164" fontId="14" fillId="14" borderId="39" xfId="1" applyNumberFormat="1" applyFont="1" applyFill="1" applyBorder="1" applyAlignment="1">
      <alignment vertical="center"/>
    </xf>
    <xf numFmtId="164" fontId="15" fillId="14" borderId="41" xfId="1" applyNumberFormat="1" applyFont="1" applyFill="1" applyBorder="1" applyAlignment="1">
      <alignment vertical="center"/>
    </xf>
    <xf numFmtId="164" fontId="9" fillId="0" borderId="15" xfId="1" applyNumberFormat="1" applyFont="1" applyFill="1" applyBorder="1" applyAlignment="1">
      <alignment vertical="center"/>
    </xf>
    <xf numFmtId="164" fontId="9" fillId="0" borderId="16" xfId="1" applyNumberFormat="1" applyFont="1" applyFill="1" applyBorder="1" applyAlignment="1">
      <alignment vertical="center"/>
    </xf>
    <xf numFmtId="164" fontId="9" fillId="0" borderId="39" xfId="1" applyNumberFormat="1" applyFont="1" applyFill="1" applyBorder="1" applyAlignment="1">
      <alignment vertical="center"/>
    </xf>
    <xf numFmtId="164" fontId="9" fillId="0" borderId="40" xfId="1" applyNumberFormat="1" applyFont="1" applyFill="1" applyBorder="1" applyAlignment="1">
      <alignment vertical="center"/>
    </xf>
    <xf numFmtId="164" fontId="9" fillId="0" borderId="17" xfId="1" applyNumberFormat="1" applyFont="1" applyFill="1" applyBorder="1" applyAlignment="1">
      <alignment vertical="center"/>
    </xf>
    <xf numFmtId="164" fontId="15" fillId="0" borderId="0" xfId="1" applyNumberFormat="1" applyFont="1" applyFill="1" applyBorder="1" applyAlignment="1">
      <alignment vertical="center"/>
    </xf>
    <xf numFmtId="164" fontId="9" fillId="0" borderId="0" xfId="1" applyNumberFormat="1" applyFont="1" applyFill="1" applyBorder="1" applyAlignment="1">
      <alignment vertical="center"/>
    </xf>
    <xf numFmtId="165" fontId="2" fillId="0" borderId="0" xfId="1" applyNumberFormat="1" applyFont="1" applyFill="1" applyAlignment="1">
      <alignment vertical="center"/>
    </xf>
    <xf numFmtId="164" fontId="16" fillId="0" borderId="8" xfId="2" applyNumberFormat="1" applyFont="1" applyBorder="1" applyAlignment="1">
      <alignment vertical="center"/>
    </xf>
    <xf numFmtId="164" fontId="15" fillId="0" borderId="8" xfId="2" applyNumberFormat="1" applyFont="1" applyBorder="1" applyAlignment="1">
      <alignment horizontal="right" vertical="center"/>
    </xf>
    <xf numFmtId="164" fontId="16" fillId="0" borderId="42" xfId="2" applyNumberFormat="1" applyFont="1" applyBorder="1" applyAlignment="1">
      <alignment vertical="center"/>
    </xf>
    <xf numFmtId="164" fontId="15" fillId="0" borderId="42" xfId="2" applyNumberFormat="1" applyFont="1" applyBorder="1" applyAlignment="1">
      <alignment horizontal="right" vertical="center"/>
    </xf>
    <xf numFmtId="164" fontId="15" fillId="0" borderId="0" xfId="2" applyNumberFormat="1" applyFont="1" applyAlignment="1">
      <alignment vertical="center"/>
    </xf>
    <xf numFmtId="164" fontId="15" fillId="0" borderId="0" xfId="2" applyNumberFormat="1" applyFont="1" applyAlignment="1">
      <alignment horizontal="right" vertical="center"/>
    </xf>
    <xf numFmtId="164" fontId="9" fillId="0" borderId="0" xfId="2" applyNumberFormat="1" applyFont="1" applyAlignment="1">
      <alignment vertical="center"/>
    </xf>
    <xf numFmtId="0" fontId="17" fillId="6" borderId="0" xfId="0" applyFont="1" applyFill="1" applyAlignment="1">
      <alignment vertical="center"/>
    </xf>
    <xf numFmtId="166" fontId="15" fillId="6" borderId="0" xfId="0" applyNumberFormat="1" applyFont="1" applyFill="1" applyAlignment="1">
      <alignment vertical="center"/>
    </xf>
    <xf numFmtId="166" fontId="15" fillId="15" borderId="0" xfId="0" applyNumberFormat="1" applyFont="1" applyFill="1" applyAlignment="1">
      <alignment vertical="center"/>
    </xf>
    <xf numFmtId="0" fontId="17" fillId="6" borderId="43" xfId="0" applyFont="1" applyFill="1" applyBorder="1" applyAlignment="1">
      <alignment vertical="center"/>
    </xf>
    <xf numFmtId="166" fontId="15" fillId="6" borderId="43" xfId="0" applyNumberFormat="1" applyFont="1" applyFill="1" applyBorder="1" applyAlignment="1">
      <alignment vertical="center"/>
    </xf>
    <xf numFmtId="164" fontId="2" fillId="0" borderId="0" xfId="2" applyNumberFormat="1" applyAlignment="1">
      <alignment horizontal="center" vertical="center"/>
    </xf>
    <xf numFmtId="165" fontId="2" fillId="0" borderId="0" xfId="2" applyNumberFormat="1" applyAlignment="1">
      <alignment horizontal="center" vertical="center"/>
    </xf>
    <xf numFmtId="0" fontId="18" fillId="16" borderId="0" xfId="0" applyFont="1" applyFill="1" applyAlignment="1">
      <alignment horizontal="center" vertical="center"/>
    </xf>
    <xf numFmtId="166" fontId="19" fillId="16" borderId="0" xfId="0" applyNumberFormat="1" applyFont="1" applyFill="1" applyAlignment="1">
      <alignment vertical="center"/>
    </xf>
    <xf numFmtId="0" fontId="17" fillId="3" borderId="0" xfId="0" applyFont="1" applyFill="1" applyAlignment="1">
      <alignment horizontal="center" vertical="center"/>
    </xf>
    <xf numFmtId="166" fontId="9" fillId="3" borderId="0" xfId="0" applyNumberFormat="1" applyFont="1" applyFill="1" applyAlignment="1">
      <alignment vertical="center"/>
    </xf>
    <xf numFmtId="1" fontId="9" fillId="3" borderId="0" xfId="0" applyNumberFormat="1" applyFont="1" applyFill="1" applyAlignment="1">
      <alignment vertical="center"/>
    </xf>
    <xf numFmtId="0" fontId="15" fillId="3" borderId="0" xfId="0" applyFont="1" applyFill="1" applyAlignment="1">
      <alignment horizontal="center" vertical="center"/>
    </xf>
    <xf numFmtId="0" fontId="17" fillId="11" borderId="0" xfId="0" applyFont="1" applyFill="1" applyAlignment="1">
      <alignment horizontal="center" vertical="center"/>
    </xf>
    <xf numFmtId="0" fontId="15" fillId="11" borderId="0" xfId="0" applyFont="1" applyFill="1" applyAlignment="1">
      <alignment horizontal="center" vertical="center"/>
    </xf>
    <xf numFmtId="0" fontId="20" fillId="17" borderId="0" xfId="0" applyFont="1" applyFill="1" applyAlignment="1">
      <alignment vertical="center"/>
    </xf>
    <xf numFmtId="0" fontId="21" fillId="17" borderId="0" xfId="0" applyFont="1" applyFill="1" applyAlignment="1">
      <alignment vertical="center"/>
    </xf>
    <xf numFmtId="0" fontId="20" fillId="18" borderId="0" xfId="0" applyFont="1" applyFill="1" applyAlignment="1">
      <alignment vertical="center"/>
    </xf>
    <xf numFmtId="0" fontId="21" fillId="18" borderId="0" xfId="0" applyFont="1" applyFill="1" applyAlignment="1">
      <alignment vertical="center"/>
    </xf>
    <xf numFmtId="0" fontId="20" fillId="19" borderId="0" xfId="0" applyFont="1" applyFill="1" applyAlignment="1">
      <alignment vertical="center"/>
    </xf>
    <xf numFmtId="0" fontId="21" fillId="19" borderId="0" xfId="0" applyFont="1" applyFill="1" applyAlignment="1">
      <alignment vertical="center"/>
    </xf>
    <xf numFmtId="0" fontId="17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8" fillId="20" borderId="44" xfId="0" applyFont="1" applyFill="1" applyBorder="1" applyAlignment="1">
      <alignment horizontal="center" vertical="center"/>
    </xf>
    <xf numFmtId="166" fontId="19" fillId="20" borderId="44" xfId="0" applyNumberFormat="1" applyFont="1" applyFill="1" applyBorder="1" applyAlignment="1">
      <alignment vertical="center"/>
    </xf>
    <xf numFmtId="164" fontId="4" fillId="0" borderId="0" xfId="2" applyNumberFormat="1" applyFont="1" applyAlignment="1">
      <alignment vertical="center"/>
    </xf>
    <xf numFmtId="164" fontId="27" fillId="3" borderId="18" xfId="2" applyNumberFormat="1" applyFont="1" applyFill="1" applyBorder="1" applyAlignment="1">
      <alignment vertical="center"/>
    </xf>
    <xf numFmtId="164" fontId="28" fillId="0" borderId="21" xfId="1" applyNumberFormat="1" applyFont="1" applyFill="1" applyBorder="1" applyAlignment="1">
      <alignment vertical="center"/>
    </xf>
    <xf numFmtId="164" fontId="28" fillId="8" borderId="22" xfId="1" applyNumberFormat="1" applyFont="1" applyFill="1" applyBorder="1" applyAlignment="1">
      <alignment vertical="center"/>
    </xf>
    <xf numFmtId="164" fontId="26" fillId="0" borderId="27" xfId="1" applyNumberFormat="1" applyFont="1" applyFill="1" applyBorder="1" applyAlignment="1">
      <alignment vertical="center"/>
    </xf>
    <xf numFmtId="164" fontId="26" fillId="0" borderId="26" xfId="1" applyNumberFormat="1" applyFont="1" applyFill="1" applyBorder="1" applyAlignment="1">
      <alignment vertical="center"/>
    </xf>
    <xf numFmtId="164" fontId="26" fillId="0" borderId="28" xfId="1" applyNumberFormat="1" applyFont="1" applyFill="1" applyBorder="1" applyAlignment="1">
      <alignment vertical="center"/>
    </xf>
    <xf numFmtId="164" fontId="26" fillId="0" borderId="29" xfId="1" applyNumberFormat="1" applyFont="1" applyFill="1" applyBorder="1" applyAlignment="1">
      <alignment vertical="center"/>
    </xf>
    <xf numFmtId="164" fontId="26" fillId="8" borderId="29" xfId="1" applyNumberFormat="1" applyFont="1" applyFill="1" applyBorder="1" applyAlignment="1">
      <alignment vertical="center"/>
    </xf>
    <xf numFmtId="164" fontId="26" fillId="0" borderId="12" xfId="1" applyNumberFormat="1" applyFont="1" applyFill="1" applyBorder="1" applyAlignment="1">
      <alignment vertical="center"/>
    </xf>
    <xf numFmtId="164" fontId="26" fillId="0" borderId="31" xfId="1" applyNumberFormat="1" applyFont="1" applyFill="1" applyBorder="1" applyAlignment="1">
      <alignment vertical="center"/>
    </xf>
    <xf numFmtId="164" fontId="26" fillId="0" borderId="32" xfId="1" applyNumberFormat="1" applyFont="1" applyFill="1" applyBorder="1" applyAlignment="1">
      <alignment vertical="center"/>
    </xf>
    <xf numFmtId="164" fontId="26" fillId="0" borderId="13" xfId="1" applyNumberFormat="1" applyFont="1" applyFill="1" applyBorder="1" applyAlignment="1">
      <alignment vertical="center"/>
    </xf>
    <xf numFmtId="164" fontId="26" fillId="8" borderId="13" xfId="1" applyNumberFormat="1" applyFont="1" applyFill="1" applyBorder="1" applyAlignment="1">
      <alignment vertical="center"/>
    </xf>
    <xf numFmtId="164" fontId="26" fillId="0" borderId="33" xfId="1" applyNumberFormat="1" applyFont="1" applyFill="1" applyBorder="1" applyAlignment="1">
      <alignment vertical="center"/>
    </xf>
    <xf numFmtId="38" fontId="26" fillId="0" borderId="12" xfId="1" applyNumberFormat="1" applyFont="1" applyFill="1" applyBorder="1" applyAlignment="1">
      <alignment vertical="center"/>
    </xf>
    <xf numFmtId="164" fontId="26" fillId="0" borderId="34" xfId="1" applyNumberFormat="1" applyFont="1" applyFill="1" applyBorder="1" applyAlignment="1">
      <alignment vertical="center"/>
    </xf>
    <xf numFmtId="164" fontId="26" fillId="0" borderId="35" xfId="1" applyNumberFormat="1" applyFont="1" applyFill="1" applyBorder="1" applyAlignment="1">
      <alignment vertical="center"/>
    </xf>
    <xf numFmtId="164" fontId="26" fillId="0" borderId="36" xfId="1" applyNumberFormat="1" applyFont="1" applyFill="1" applyBorder="1" applyAlignment="1">
      <alignment vertical="center"/>
    </xf>
    <xf numFmtId="164" fontId="26" fillId="8" borderId="36" xfId="1" applyNumberFormat="1" applyFont="1" applyFill="1" applyBorder="1" applyAlignment="1">
      <alignment vertical="center"/>
    </xf>
    <xf numFmtId="164" fontId="26" fillId="14" borderId="33" xfId="1" applyNumberFormat="1" applyFont="1" applyFill="1" applyBorder="1" applyAlignment="1">
      <alignment vertical="center"/>
    </xf>
    <xf numFmtId="164" fontId="26" fillId="14" borderId="34" xfId="1" applyNumberFormat="1" applyFont="1" applyFill="1" applyBorder="1" applyAlignment="1">
      <alignment vertical="center"/>
    </xf>
    <xf numFmtId="164" fontId="26" fillId="14" borderId="35" xfId="1" applyNumberFormat="1" applyFont="1" applyFill="1" applyBorder="1" applyAlignment="1">
      <alignment vertical="center"/>
    </xf>
    <xf numFmtId="164" fontId="26" fillId="14" borderId="36" xfId="1" applyNumberFormat="1" applyFont="1" applyFill="1" applyBorder="1" applyAlignment="1">
      <alignment vertical="center"/>
    </xf>
    <xf numFmtId="164" fontId="26" fillId="14" borderId="16" xfId="1" applyNumberFormat="1" applyFont="1" applyFill="1" applyBorder="1" applyAlignment="1">
      <alignment vertical="center"/>
    </xf>
    <xf numFmtId="164" fontId="26" fillId="14" borderId="39" xfId="1" applyNumberFormat="1" applyFont="1" applyFill="1" applyBorder="1" applyAlignment="1">
      <alignment vertical="center"/>
    </xf>
    <xf numFmtId="164" fontId="26" fillId="14" borderId="40" xfId="1" applyNumberFormat="1" applyFont="1" applyFill="1" applyBorder="1" applyAlignment="1">
      <alignment vertical="center"/>
    </xf>
    <xf numFmtId="164" fontId="26" fillId="14" borderId="17" xfId="1" applyNumberFormat="1" applyFont="1" applyFill="1" applyBorder="1" applyAlignment="1">
      <alignment vertical="center"/>
    </xf>
    <xf numFmtId="164" fontId="27" fillId="3" borderId="19" xfId="2" applyNumberFormat="1" applyFont="1" applyFill="1" applyBorder="1" applyAlignment="1">
      <alignment vertical="center"/>
    </xf>
    <xf numFmtId="164" fontId="29" fillId="3" borderId="10" xfId="2" applyNumberFormat="1" applyFont="1" applyFill="1" applyBorder="1" applyAlignment="1">
      <alignment vertical="center"/>
    </xf>
    <xf numFmtId="164" fontId="29" fillId="3" borderId="14" xfId="2" applyNumberFormat="1" applyFont="1" applyFill="1" applyBorder="1" applyAlignment="1">
      <alignment vertical="center"/>
    </xf>
    <xf numFmtId="164" fontId="14" fillId="19" borderId="31" xfId="1" applyNumberFormat="1" applyFont="1" applyFill="1" applyBorder="1" applyAlignment="1">
      <alignment vertical="center"/>
    </xf>
    <xf numFmtId="164" fontId="14" fillId="21" borderId="31" xfId="1" applyNumberFormat="1" applyFont="1" applyFill="1" applyBorder="1" applyAlignment="1">
      <alignment vertical="center"/>
    </xf>
    <xf numFmtId="164" fontId="14" fillId="7" borderId="31" xfId="1" applyNumberFormat="1" applyFont="1" applyFill="1" applyBorder="1" applyAlignment="1">
      <alignment vertical="center"/>
    </xf>
    <xf numFmtId="49" fontId="27" fillId="9" borderId="45" xfId="3" applyNumberFormat="1" applyFont="1" applyFill="1" applyBorder="1" applyAlignment="1">
      <alignment horizontal="left" wrapText="1"/>
    </xf>
    <xf numFmtId="38" fontId="29" fillId="3" borderId="8" xfId="5" applyFont="1" applyFill="1" applyBorder="1" applyAlignment="1">
      <alignment horizontal="right" wrapText="1"/>
    </xf>
    <xf numFmtId="38" fontId="29" fillId="3" borderId="9" xfId="5" applyFont="1" applyFill="1" applyBorder="1" applyAlignment="1">
      <alignment horizontal="right" wrapText="1"/>
    </xf>
    <xf numFmtId="49" fontId="27" fillId="9" borderId="46" xfId="3" applyNumberFormat="1" applyFont="1" applyFill="1" applyBorder="1" applyAlignment="1">
      <alignment horizontal="left" wrapText="1"/>
    </xf>
    <xf numFmtId="38" fontId="29" fillId="3" borderId="12" xfId="5" applyFont="1" applyFill="1" applyBorder="1" applyAlignment="1">
      <alignment horizontal="right" wrapText="1"/>
    </xf>
    <xf numFmtId="38" fontId="29" fillId="3" borderId="13" xfId="5" applyFont="1" applyFill="1" applyBorder="1" applyAlignment="1">
      <alignment horizontal="right" wrapText="1"/>
    </xf>
    <xf numFmtId="49" fontId="27" fillId="3" borderId="46" xfId="3" applyNumberFormat="1" applyFont="1" applyFill="1" applyBorder="1" applyAlignment="1">
      <alignment horizontal="left" wrapText="1"/>
    </xf>
    <xf numFmtId="49" fontId="27" fillId="19" borderId="46" xfId="3" applyNumberFormat="1" applyFont="1" applyFill="1" applyBorder="1" applyAlignment="1">
      <alignment horizontal="left" wrapText="1"/>
    </xf>
    <xf numFmtId="49" fontId="27" fillId="19" borderId="46" xfId="4" applyNumberFormat="1" applyFont="1" applyFill="1" applyBorder="1" applyAlignment="1">
      <alignment horizontal="left" wrapText="1"/>
    </xf>
    <xf numFmtId="49" fontId="27" fillId="11" borderId="46" xfId="3" applyNumberFormat="1" applyFont="1" applyFill="1" applyBorder="1" applyAlignment="1">
      <alignment horizontal="left" wrapText="1"/>
    </xf>
    <xf numFmtId="49" fontId="27" fillId="12" borderId="46" xfId="3" applyNumberFormat="1" applyFont="1" applyFill="1" applyBorder="1" applyAlignment="1">
      <alignment horizontal="left" wrapText="1"/>
    </xf>
    <xf numFmtId="49" fontId="27" fillId="12" borderId="46" xfId="3" applyNumberFormat="1" applyFont="1" applyFill="1" applyBorder="1" applyAlignment="1">
      <alignment horizontal="left"/>
    </xf>
    <xf numFmtId="49" fontId="27" fillId="13" borderId="46" xfId="3" applyNumberFormat="1" applyFont="1" applyFill="1" applyBorder="1" applyAlignment="1">
      <alignment horizontal="left" wrapText="1"/>
    </xf>
    <xf numFmtId="49" fontId="27" fillId="13" borderId="46" xfId="3" applyNumberFormat="1" applyFont="1" applyFill="1" applyBorder="1" applyAlignment="1">
      <alignment horizontal="left"/>
    </xf>
    <xf numFmtId="49" fontId="27" fillId="21" borderId="46" xfId="3" applyNumberFormat="1" applyFont="1" applyFill="1" applyBorder="1" applyAlignment="1">
      <alignment horizontal="left" wrapText="1"/>
    </xf>
    <xf numFmtId="49" fontId="27" fillId="7" borderId="46" xfId="3" applyNumberFormat="1" applyFont="1" applyFill="1" applyBorder="1" applyAlignment="1">
      <alignment horizontal="left" wrapText="1"/>
    </xf>
    <xf numFmtId="49" fontId="27" fillId="12" borderId="46" xfId="3" applyNumberFormat="1" applyFont="1" applyFill="1" applyBorder="1" applyAlignment="1">
      <alignment horizontal="left" vertical="center" wrapText="1"/>
    </xf>
    <xf numFmtId="49" fontId="27" fillId="3" borderId="46" xfId="3" applyNumberFormat="1" applyFont="1" applyFill="1" applyBorder="1" applyAlignment="1">
      <alignment horizontal="left"/>
    </xf>
    <xf numFmtId="49" fontId="27" fillId="11" borderId="47" xfId="3" applyNumberFormat="1" applyFont="1" applyFill="1" applyBorder="1" applyAlignment="1">
      <alignment horizontal="left" wrapText="1"/>
    </xf>
    <xf numFmtId="38" fontId="29" fillId="3" borderId="16" xfId="5" applyFont="1" applyFill="1" applyBorder="1" applyAlignment="1">
      <alignment horizontal="right" wrapText="1"/>
    </xf>
    <xf numFmtId="38" fontId="29" fillId="3" borderId="17" xfId="5" applyFont="1" applyFill="1" applyBorder="1" applyAlignment="1">
      <alignment horizontal="right" wrapText="1"/>
    </xf>
    <xf numFmtId="164" fontId="3" fillId="2" borderId="0" xfId="1" applyNumberFormat="1" applyFont="1" applyFill="1" applyAlignment="1">
      <alignment horizontal="center" vertical="center"/>
    </xf>
    <xf numFmtId="164" fontId="3" fillId="4" borderId="0" xfId="1" applyNumberFormat="1" applyFont="1" applyFill="1" applyAlignment="1">
      <alignment horizontal="center" vertical="center"/>
    </xf>
    <xf numFmtId="164" fontId="7" fillId="0" borderId="7" xfId="1" applyNumberFormat="1" applyFont="1" applyFill="1" applyBorder="1" applyAlignment="1">
      <alignment horizontal="center" vertical="center"/>
    </xf>
    <xf numFmtId="164" fontId="7" fillId="0" borderId="0" xfId="1" applyNumberFormat="1" applyFont="1" applyFill="1" applyAlignment="1">
      <alignment horizontal="center" vertical="center"/>
    </xf>
  </cellXfs>
  <cellStyles count="6">
    <cellStyle name="Normal" xfId="0" builtinId="0"/>
    <cellStyle name="Normal 2" xfId="2" xr:uid="{421059F4-33CF-4CA3-9F5F-C86A65CFE2EC}"/>
    <cellStyle name="Normal 3" xfId="4" xr:uid="{B93CDF22-25F9-4CA7-BED5-CE3C96F4E7AB}"/>
    <cellStyle name="Separador de milhares [0] 2" xfId="5" xr:uid="{A20C50EE-6DDA-46BC-B3AF-3C5B79CAA15A}"/>
    <cellStyle name="Vírgula 2" xfId="1" xr:uid="{E1E44511-8B82-4253-8CDF-AFB2C0F216E0}"/>
    <cellStyle name="標準 2" xfId="3" xr:uid="{29119DC5-4104-4DE0-BE3A-7B7CB910893D}"/>
  </cellStyles>
  <dxfs count="0"/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</xdr:row>
      <xdr:rowOff>0</xdr:rowOff>
    </xdr:from>
    <xdr:to>
      <xdr:col>2</xdr:col>
      <xdr:colOff>190500</xdr:colOff>
      <xdr:row>14</xdr:row>
      <xdr:rowOff>57150</xdr:rowOff>
    </xdr:to>
    <xdr:sp macro="" textlink="">
      <xdr:nvSpPr>
        <xdr:cNvPr id="6" name="ToolsXML" hidden="1">
          <a:extLst>
            <a:ext uri="{FF2B5EF4-FFF2-40B4-BE49-F238E27FC236}">
              <a16:creationId xmlns:a16="http://schemas.microsoft.com/office/drawing/2014/main" id="{7CC4C53C-5FD5-424F-A3BD-3E5B7E25367D}"/>
            </a:ext>
          </a:extLst>
        </xdr:cNvPr>
        <xdr:cNvSpPr txBox="1">
          <a:spLocks noChangeArrowheads="1"/>
        </xdr:cNvSpPr>
      </xdr:nvSpPr>
      <xdr:spPr bwMode="auto">
        <a:xfrm>
          <a:off x="3657600" y="1714500"/>
          <a:ext cx="1060450" cy="27051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pt-BR" sz="1100" b="0" i="0" u="none" strike="noStrike" baseline="0">
              <a:solidFill>
                <a:srgbClr val="000000"/>
              </a:solidFill>
              <a:latin typeface="Calibri"/>
            </a:rPr>
            <a:t>&lt;?xml version="1.0" encoding="UTF-8"?&gt;&lt;ToolsActions relationId="/Users/RUEDA/Reports/Gross Profit by model"&gt;&lt;page&gt;Page=&amp;apos;&amp;apos;&lt;/page&gt;&lt;refresh&gt;&lt;url&gt;/WebAnalysis/servlet/HTMLViewer&amp;#x003f;sso_token&amp;#x003d;&amp;#x0024;SSO_TOKEN&amp;#x0024;&amp;amp;action&amp;#x003d;Svexportreport&amp;amp;REPORT&amp;#x003d;&amp;#x0025;2fUsers&amp;#x0025;2fRUEDA&amp;#x0025;2fReports&amp;#x0025;2fGross&amp;#x002b;Profit&amp;#x002b;by&amp;#x002b;model&amp;amp;rcp_version&amp;#x003d;&amp;#x0024;RCP_VERSION&amp;#x0024;&amp;amp;APPLICATIONTYPE&amp;#x003d;officeAddin&amp;amp;APPLICATIONVERSION&amp;#x003d;1.0.0&amp;amp;FORMAT&amp;#x003d;excel.2003&amp;amp;RCP_VERSION&amp;#x003d;1.4&amp;amp;TYPE&amp;#x003d;HTML&amp;amp;PAGE&amp;#x003d;&amp;#x0027;&amp;#x0027;&amp;amp;VIEW&amp;#x003d;Exibi&amp;#x00e7;&amp;#x00e3;o&amp;#x20;de&amp;#x20;Documento0&amp;amp;REFRESH&amp;#x003d;true&lt;/url&gt;&lt;/refresh&gt;&lt;edit&gt;&lt;url&gt;/WebAnalysis/servlet/HTMLViewer&amp;#x003f;sso_token&amp;#x003d;&amp;#x0024;SSO_TOKEN&amp;#x0024;&amp;amp;action&amp;#x003d;Svexportreport&amp;amp;REPORT&amp;#x003d;&amp;#x0025;2fUsers&amp;#x0025;2fRUEDA&amp;#x0025;2fReports&amp;#x0025;2fGross&amp;#x002b;Profit&amp;#x002b;by&amp;#x002b;model&amp;amp;rcp_version&amp;#x003d;&amp;#x0024;RCP_VERSION&amp;#x0024;&amp;amp;APPLICATIONTYPE&amp;#x003d;officeAddin&amp;amp;APPLICATIONVERSION&amp;#x003d;1.0.0&amp;amp;FORMAT&amp;#x003d;excel.2003&amp;amp;RCP_VERSION&amp;#x003d;1.4&amp;amp;TYPE&amp;#x003d;HTML&amp;amp;PAGE&amp;#x003d;&amp;#x0027;&amp;#x0027;&amp;amp;VIEW&amp;#x003d;Exibi&amp;#x00e7;&amp;#x00e3;o&amp;#x20;de&amp;#x20;Documento0&amp;amp;EDIT&amp;#x003d;true&lt;/url&gt;&lt;/edit&gt;&lt;close&gt;&lt;url&gt;/WebAnalysis/servlet/HTMLViewer&amp;#x003f;sso_token&amp;#x003d;&amp;#x0024;SSO_TOKEN&amp;#x0024;&amp;amp;action&amp;#x003d;Svclosereport&amp;amp;REPORT&amp;#x003d;&amp;#x0025;2fUsers&amp;#x0025;2fRUEDA&amp;#x0025;2fReports&amp;#x0025;2fGross&amp;#x002b;Profit&amp;#x002b;by&amp;#x002b;model&amp;amp;rcp_version&amp;#x003d;&amp;#x0024;RCP_VERSION&amp;#x0024;&amp;amp;APPLICATIONTYPE&amp;#x003d;officeAddin&amp;amp;APPLICATIONVERSION&amp;#x003d;1.0.0&amp;amp;FORMAT&amp;#x003d;excel.2003&amp;amp;RCP_VERSION&amp;#x003d;1.4&amp;amp;TYPE&amp;#x003d;HTML&amp;amp;PAGE&amp;#x003d;&amp;#x0027;&amp;#x0027;&amp;amp;VIEW&amp;#x003d;Exibi&amp;#x00e7;&amp;#x00e3;o&amp;#x20;de&amp;#x20;Documento0&lt;/url&gt;&lt;/close&gt;&lt;/ToolsActions&gt;</a:t>
          </a:r>
        </a:p>
      </xdr:txBody>
    </xdr:sp>
    <xdr:clientData/>
  </xdr:twoCellAnchor>
  <xdr:twoCellAnchor>
    <xdr:from>
      <xdr:col>1</xdr:col>
      <xdr:colOff>0</xdr:colOff>
      <xdr:row>5</xdr:row>
      <xdr:rowOff>0</xdr:rowOff>
    </xdr:from>
    <xdr:to>
      <xdr:col>2</xdr:col>
      <xdr:colOff>190500</xdr:colOff>
      <xdr:row>14</xdr:row>
      <xdr:rowOff>57150</xdr:rowOff>
    </xdr:to>
    <xdr:sp macro="" textlink="">
      <xdr:nvSpPr>
        <xdr:cNvPr id="7" name="ToolsXML" hidden="1">
          <a:extLst>
            <a:ext uri="{FF2B5EF4-FFF2-40B4-BE49-F238E27FC236}">
              <a16:creationId xmlns:a16="http://schemas.microsoft.com/office/drawing/2014/main" id="{AA5CBA41-9A2F-41AC-8A4A-EB9BDAE3C78D}"/>
            </a:ext>
          </a:extLst>
        </xdr:cNvPr>
        <xdr:cNvSpPr txBox="1">
          <a:spLocks noChangeArrowheads="1"/>
        </xdr:cNvSpPr>
      </xdr:nvSpPr>
      <xdr:spPr bwMode="auto">
        <a:xfrm>
          <a:off x="3657600" y="1714500"/>
          <a:ext cx="1060450" cy="27051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pt-BR" sz="1100" b="0" i="0" u="none" strike="noStrike" baseline="0">
              <a:solidFill>
                <a:srgbClr val="000000"/>
              </a:solidFill>
              <a:latin typeface="Calibri"/>
            </a:rPr>
            <a:t>&lt;?xml version="1.0" encoding="UTF-8"?&gt;&lt;ToolsActions relationId="/Users/RUEDA/Reports/Gross Profit by model"&gt;&lt;page&gt;Page=&amp;apos;&amp;apos;&lt;/page&gt;&lt;refresh&gt;&lt;url&gt;/WebAnalysis/servlet/HTMLViewer&amp;#x003f;sso_token&amp;#x003d;&amp;#x0024;SSO_TOKEN&amp;#x0024;&amp;amp;action&amp;#x003d;Svexportreport&amp;amp;REPORT&amp;#x003d;&amp;#x0025;2fUsers&amp;#x0025;2fRUEDA&amp;#x0025;2fReports&amp;#x0025;2fGross&amp;#x002b;Profit&amp;#x002b;by&amp;#x002b;model&amp;amp;rcp_version&amp;#x003d;&amp;#x0024;RCP_VERSION&amp;#x0024;&amp;amp;APPLICATIONTYPE&amp;#x003d;officeAddin&amp;amp;APPLICATIONVERSION&amp;#x003d;1.0.0&amp;amp;FORMAT&amp;#x003d;excel.2003&amp;amp;RCP_VERSION&amp;#x003d;1.4&amp;amp;TYPE&amp;#x003d;HTML&amp;amp;PAGE&amp;#x003d;&amp;#x0027;&amp;#x0027;&amp;amp;VIEW&amp;#x003d;Exibi&amp;#x00e7;&amp;#x00e3;o&amp;#x20;de&amp;#x20;Documento0&amp;amp;REFRESH&amp;#x003d;true&lt;/url&gt;&lt;/refresh&gt;&lt;edit&gt;&lt;url&gt;/WebAnalysis/servlet/HTMLViewer&amp;#x003f;sso_token&amp;#x003d;&amp;#x0024;SSO_TOKEN&amp;#x0024;&amp;amp;action&amp;#x003d;Svexportreport&amp;amp;REPORT&amp;#x003d;&amp;#x0025;2fUsers&amp;#x0025;2fRUEDA&amp;#x0025;2fReports&amp;#x0025;2fGross&amp;#x002b;Profit&amp;#x002b;by&amp;#x002b;model&amp;amp;rcp_version&amp;#x003d;&amp;#x0024;RCP_VERSION&amp;#x0024;&amp;amp;APPLICATIONTYPE&amp;#x003d;officeAddin&amp;amp;APPLICATIONVERSION&amp;#x003d;1.0.0&amp;amp;FORMAT&amp;#x003d;excel.2003&amp;amp;RCP_VERSION&amp;#x003d;1.4&amp;amp;TYPE&amp;#x003d;HTML&amp;amp;PAGE&amp;#x003d;&amp;#x0027;&amp;#x0027;&amp;amp;VIEW&amp;#x003d;Exibi&amp;#x00e7;&amp;#x00e3;o&amp;#x20;de&amp;#x20;Documento0&amp;amp;EDIT&amp;#x003d;true&lt;/url&gt;&lt;/edit&gt;&lt;close&gt;&lt;url&gt;/WebAnalysis/servlet/HTMLViewer&amp;#x003f;sso_token&amp;#x003d;&amp;#x0024;SSO_TOKEN&amp;#x0024;&amp;amp;action&amp;#x003d;Svclosereport&amp;amp;REPORT&amp;#x003d;&amp;#x0025;2fUsers&amp;#x0025;2fRUEDA&amp;#x0025;2fReports&amp;#x0025;2fGross&amp;#x002b;Profit&amp;#x002b;by&amp;#x002b;model&amp;amp;rcp_version&amp;#x003d;&amp;#x0024;RCP_VERSION&amp;#x0024;&amp;amp;APPLICATIONTYPE&amp;#x003d;officeAddin&amp;amp;APPLICATIONVERSION&amp;#x003d;1.0.0&amp;amp;FORMAT&amp;#x003d;excel.2003&amp;amp;RCP_VERSION&amp;#x003d;1.4&amp;amp;TYPE&amp;#x003d;HTML&amp;amp;PAGE&amp;#x003d;&amp;#x0027;&amp;#x0027;&amp;amp;VIEW&amp;#x003d;Exibi&amp;#x00e7;&amp;#x00e3;o&amp;#x20;de&amp;#x20;Documento0&lt;/url&gt;&lt;/close&gt;&lt;/ToolsActions&gt;</a:t>
          </a:r>
        </a:p>
      </xdr:txBody>
    </xdr:sp>
    <xdr:clientData/>
  </xdr:twoCellAnchor>
  <xdr:twoCellAnchor>
    <xdr:from>
      <xdr:col>2</xdr:col>
      <xdr:colOff>0</xdr:colOff>
      <xdr:row>5</xdr:row>
      <xdr:rowOff>0</xdr:rowOff>
    </xdr:from>
    <xdr:to>
      <xdr:col>3</xdr:col>
      <xdr:colOff>190500</xdr:colOff>
      <xdr:row>14</xdr:row>
      <xdr:rowOff>57150</xdr:rowOff>
    </xdr:to>
    <xdr:sp macro="" textlink="">
      <xdr:nvSpPr>
        <xdr:cNvPr id="8" name="ToolsXML" hidden="1">
          <a:extLst>
            <a:ext uri="{FF2B5EF4-FFF2-40B4-BE49-F238E27FC236}">
              <a16:creationId xmlns:a16="http://schemas.microsoft.com/office/drawing/2014/main" id="{A1E9E975-0750-44AD-A401-2339DEA7D2B2}"/>
            </a:ext>
          </a:extLst>
        </xdr:cNvPr>
        <xdr:cNvSpPr txBox="1">
          <a:spLocks noChangeArrowheads="1"/>
        </xdr:cNvSpPr>
      </xdr:nvSpPr>
      <xdr:spPr bwMode="auto">
        <a:xfrm>
          <a:off x="4527550" y="1714500"/>
          <a:ext cx="1060450" cy="27051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pt-BR" sz="1100" b="0" i="0" u="none" strike="noStrike" baseline="0">
              <a:solidFill>
                <a:srgbClr val="000000"/>
              </a:solidFill>
              <a:latin typeface="Calibri"/>
            </a:rPr>
            <a:t>&lt;?xml version="1.0" encoding="UTF-8"?&gt;&lt;ToolsActions relationId="/Users/RUEDA/Reports/Gross Profit by model"&gt;&lt;page&gt;Page=&amp;apos;&amp;apos;&lt;/page&gt;&lt;refresh&gt;&lt;url&gt;/WebAnalysis/servlet/HTMLViewer&amp;#x003f;sso_token&amp;#x003d;&amp;#x0024;SSO_TOKEN&amp;#x0024;&amp;amp;action&amp;#x003d;Svexportreport&amp;amp;REPORT&amp;#x003d;&amp;#x0025;2fUsers&amp;#x0025;2fRUEDA&amp;#x0025;2fReports&amp;#x0025;2fGross&amp;#x002b;Profit&amp;#x002b;by&amp;#x002b;model&amp;amp;rcp_version&amp;#x003d;&amp;#x0024;RCP_VERSION&amp;#x0024;&amp;amp;APPLICATIONTYPE&amp;#x003d;officeAddin&amp;amp;APPLICATIONVERSION&amp;#x003d;1.0.0&amp;amp;FORMAT&amp;#x003d;excel.2003&amp;amp;RCP_VERSION&amp;#x003d;1.4&amp;amp;TYPE&amp;#x003d;HTML&amp;amp;PAGE&amp;#x003d;&amp;#x0027;&amp;#x0027;&amp;amp;VIEW&amp;#x003d;Exibi&amp;#x00e7;&amp;#x00e3;o&amp;#x20;de&amp;#x20;Documento0&amp;amp;REFRESH&amp;#x003d;true&lt;/url&gt;&lt;/refresh&gt;&lt;edit&gt;&lt;url&gt;/WebAnalysis/servlet/HTMLViewer&amp;#x003f;sso_token&amp;#x003d;&amp;#x0024;SSO_TOKEN&amp;#x0024;&amp;amp;action&amp;#x003d;Svexportreport&amp;amp;REPORT&amp;#x003d;&amp;#x0025;2fUsers&amp;#x0025;2fRUEDA&amp;#x0025;2fReports&amp;#x0025;2fGross&amp;#x002b;Profit&amp;#x002b;by&amp;#x002b;model&amp;amp;rcp_version&amp;#x003d;&amp;#x0024;RCP_VERSION&amp;#x0024;&amp;amp;APPLICATIONTYPE&amp;#x003d;officeAddin&amp;amp;APPLICATIONVERSION&amp;#x003d;1.0.0&amp;amp;FORMAT&amp;#x003d;excel.2003&amp;amp;RCP_VERSION&amp;#x003d;1.4&amp;amp;TYPE&amp;#x003d;HTML&amp;amp;PAGE&amp;#x003d;&amp;#x0027;&amp;#x0027;&amp;amp;VIEW&amp;#x003d;Exibi&amp;#x00e7;&amp;#x00e3;o&amp;#x20;de&amp;#x20;Documento0&amp;amp;EDIT&amp;#x003d;true&lt;/url&gt;&lt;/edit&gt;&lt;close&gt;&lt;url&gt;/WebAnalysis/servlet/HTMLViewer&amp;#x003f;sso_token&amp;#x003d;&amp;#x0024;SSO_TOKEN&amp;#x0024;&amp;amp;action&amp;#x003d;Svclosereport&amp;amp;REPORT&amp;#x003d;&amp;#x0025;2fUsers&amp;#x0025;2fRUEDA&amp;#x0025;2fReports&amp;#x0025;2fGross&amp;#x002b;Profit&amp;#x002b;by&amp;#x002b;model&amp;amp;rcp_version&amp;#x003d;&amp;#x0024;RCP_VERSION&amp;#x0024;&amp;amp;APPLICATIONTYPE&amp;#x003d;officeAddin&amp;amp;APPLICATIONVERSION&amp;#x003d;1.0.0&amp;amp;FORMAT&amp;#x003d;excel.2003&amp;amp;RCP_VERSION&amp;#x003d;1.4&amp;amp;TYPE&amp;#x003d;HTML&amp;amp;PAGE&amp;#x003d;&amp;#x0027;&amp;#x0027;&amp;amp;VIEW&amp;#x003d;Exibi&amp;#x00e7;&amp;#x00e3;o&amp;#x20;de&amp;#x20;Documento0&lt;/url&gt;&lt;/close&gt;&lt;/ToolsActions&gt;</a:t>
          </a:r>
        </a:p>
      </xdr:txBody>
    </xdr:sp>
    <xdr:clientData/>
  </xdr:twoCellAnchor>
  <xdr:twoCellAnchor>
    <xdr:from>
      <xdr:col>2</xdr:col>
      <xdr:colOff>0</xdr:colOff>
      <xdr:row>5</xdr:row>
      <xdr:rowOff>0</xdr:rowOff>
    </xdr:from>
    <xdr:to>
      <xdr:col>3</xdr:col>
      <xdr:colOff>190500</xdr:colOff>
      <xdr:row>14</xdr:row>
      <xdr:rowOff>57150</xdr:rowOff>
    </xdr:to>
    <xdr:sp macro="" textlink="">
      <xdr:nvSpPr>
        <xdr:cNvPr id="9" name="ToolsXML" hidden="1">
          <a:extLst>
            <a:ext uri="{FF2B5EF4-FFF2-40B4-BE49-F238E27FC236}">
              <a16:creationId xmlns:a16="http://schemas.microsoft.com/office/drawing/2014/main" id="{42BDFBD0-F119-4C21-8978-128C12A314D7}"/>
            </a:ext>
          </a:extLst>
        </xdr:cNvPr>
        <xdr:cNvSpPr txBox="1">
          <a:spLocks noChangeArrowheads="1"/>
        </xdr:cNvSpPr>
      </xdr:nvSpPr>
      <xdr:spPr bwMode="auto">
        <a:xfrm>
          <a:off x="4527550" y="1714500"/>
          <a:ext cx="1060450" cy="27051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pt-BR" sz="1100" b="0" i="0" u="none" strike="noStrike" baseline="0">
              <a:solidFill>
                <a:srgbClr val="000000"/>
              </a:solidFill>
              <a:latin typeface="Calibri"/>
            </a:rPr>
            <a:t>&lt;?xml version="1.0" encoding="UTF-8"?&gt;&lt;ToolsActions relationId="/Users/RUEDA/Reports/Gross Profit by model"&gt;&lt;page&gt;Page=&amp;apos;&amp;apos;&lt;/page&gt;&lt;refresh&gt;&lt;url&gt;/WebAnalysis/servlet/HTMLViewer&amp;#x003f;sso_token&amp;#x003d;&amp;#x0024;SSO_TOKEN&amp;#x0024;&amp;amp;action&amp;#x003d;Svexportreport&amp;amp;REPORT&amp;#x003d;&amp;#x0025;2fUsers&amp;#x0025;2fRUEDA&amp;#x0025;2fReports&amp;#x0025;2fGross&amp;#x002b;Profit&amp;#x002b;by&amp;#x002b;model&amp;amp;rcp_version&amp;#x003d;&amp;#x0024;RCP_VERSION&amp;#x0024;&amp;amp;APPLICATIONTYPE&amp;#x003d;officeAddin&amp;amp;APPLICATIONVERSION&amp;#x003d;1.0.0&amp;amp;FORMAT&amp;#x003d;excel.2003&amp;amp;RCP_VERSION&amp;#x003d;1.4&amp;amp;TYPE&amp;#x003d;HTML&amp;amp;PAGE&amp;#x003d;&amp;#x0027;&amp;#x0027;&amp;amp;VIEW&amp;#x003d;Exibi&amp;#x00e7;&amp;#x00e3;o&amp;#x20;de&amp;#x20;Documento0&amp;amp;REFRESH&amp;#x003d;true&lt;/url&gt;&lt;/refresh&gt;&lt;edit&gt;&lt;url&gt;/WebAnalysis/servlet/HTMLViewer&amp;#x003f;sso_token&amp;#x003d;&amp;#x0024;SSO_TOKEN&amp;#x0024;&amp;amp;action&amp;#x003d;Svexportreport&amp;amp;REPORT&amp;#x003d;&amp;#x0025;2fUsers&amp;#x0025;2fRUEDA&amp;#x0025;2fReports&amp;#x0025;2fGross&amp;#x002b;Profit&amp;#x002b;by&amp;#x002b;model&amp;amp;rcp_version&amp;#x003d;&amp;#x0024;RCP_VERSION&amp;#x0024;&amp;amp;APPLICATIONTYPE&amp;#x003d;officeAddin&amp;amp;APPLICATIONVERSION&amp;#x003d;1.0.0&amp;amp;FORMAT&amp;#x003d;excel.2003&amp;amp;RCP_VERSION&amp;#x003d;1.4&amp;amp;TYPE&amp;#x003d;HTML&amp;amp;PAGE&amp;#x003d;&amp;#x0027;&amp;#x0027;&amp;amp;VIEW&amp;#x003d;Exibi&amp;#x00e7;&amp;#x00e3;o&amp;#x20;de&amp;#x20;Documento0&amp;amp;EDIT&amp;#x003d;true&lt;/url&gt;&lt;/edit&gt;&lt;close&gt;&lt;url&gt;/WebAnalysis/servlet/HTMLViewer&amp;#x003f;sso_token&amp;#x003d;&amp;#x0024;SSO_TOKEN&amp;#x0024;&amp;amp;action&amp;#x003d;Svclosereport&amp;amp;REPORT&amp;#x003d;&amp;#x0025;2fUsers&amp;#x0025;2fRUEDA&amp;#x0025;2fReports&amp;#x0025;2fGross&amp;#x002b;Profit&amp;#x002b;by&amp;#x002b;model&amp;amp;rcp_version&amp;#x003d;&amp;#x0024;RCP_VERSION&amp;#x0024;&amp;amp;APPLICATIONTYPE&amp;#x003d;officeAddin&amp;amp;APPLICATIONVERSION&amp;#x003d;1.0.0&amp;amp;FORMAT&amp;#x003d;excel.2003&amp;amp;RCP_VERSION&amp;#x003d;1.4&amp;amp;TYPE&amp;#x003d;HTML&amp;amp;PAGE&amp;#x003d;&amp;#x0027;&amp;#x0027;&amp;amp;VIEW&amp;#x003d;Exibi&amp;#x00e7;&amp;#x00e3;o&amp;#x20;de&amp;#x20;Documento0&lt;/url&gt;&lt;/close&gt;&lt;/ToolsActions&gt;</a:t>
          </a:r>
        </a:p>
      </xdr:txBody>
    </xdr:sp>
    <xdr:clientData/>
  </xdr:twoCellAnchor>
  <xdr:twoCellAnchor>
    <xdr:from>
      <xdr:col>3</xdr:col>
      <xdr:colOff>0</xdr:colOff>
      <xdr:row>5</xdr:row>
      <xdr:rowOff>0</xdr:rowOff>
    </xdr:from>
    <xdr:to>
      <xdr:col>4</xdr:col>
      <xdr:colOff>190500</xdr:colOff>
      <xdr:row>14</xdr:row>
      <xdr:rowOff>57150</xdr:rowOff>
    </xdr:to>
    <xdr:sp macro="" textlink="">
      <xdr:nvSpPr>
        <xdr:cNvPr id="10" name="ToolsXML" hidden="1">
          <a:extLst>
            <a:ext uri="{FF2B5EF4-FFF2-40B4-BE49-F238E27FC236}">
              <a16:creationId xmlns:a16="http://schemas.microsoft.com/office/drawing/2014/main" id="{4FC51914-3696-41F3-976D-75B65DAE4463}"/>
            </a:ext>
          </a:extLst>
        </xdr:cNvPr>
        <xdr:cNvSpPr txBox="1">
          <a:spLocks noChangeArrowheads="1"/>
        </xdr:cNvSpPr>
      </xdr:nvSpPr>
      <xdr:spPr bwMode="auto">
        <a:xfrm>
          <a:off x="5397500" y="1714500"/>
          <a:ext cx="1060450" cy="27051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pt-BR" sz="1100" b="0" i="0" u="none" strike="noStrike" baseline="0">
              <a:solidFill>
                <a:srgbClr val="000000"/>
              </a:solidFill>
              <a:latin typeface="Calibri"/>
            </a:rPr>
            <a:t>&lt;?xml version="1.0" encoding="UTF-8"?&gt;&lt;ToolsActions relationId="/Users/RUEDA/Reports/Gross Profit by model"&gt;&lt;page&gt;Page=&amp;apos;&amp;apos;&lt;/page&gt;&lt;refresh&gt;&lt;url&gt;/WebAnalysis/servlet/HTMLViewer&amp;#x003f;sso_token&amp;#x003d;&amp;#x0024;SSO_TOKEN&amp;#x0024;&amp;amp;action&amp;#x003d;Svexportreport&amp;amp;REPORT&amp;#x003d;&amp;#x0025;2fUsers&amp;#x0025;2fRUEDA&amp;#x0025;2fReports&amp;#x0025;2fGross&amp;#x002b;Profit&amp;#x002b;by&amp;#x002b;model&amp;amp;rcp_version&amp;#x003d;&amp;#x0024;RCP_VERSION&amp;#x0024;&amp;amp;APPLICATIONTYPE&amp;#x003d;officeAddin&amp;amp;APPLICATIONVERSION&amp;#x003d;1.0.0&amp;amp;FORMAT&amp;#x003d;excel.2003&amp;amp;RCP_VERSION&amp;#x003d;1.4&amp;amp;TYPE&amp;#x003d;HTML&amp;amp;PAGE&amp;#x003d;&amp;#x0027;&amp;#x0027;&amp;amp;VIEW&amp;#x003d;Exibi&amp;#x00e7;&amp;#x00e3;o&amp;#x20;de&amp;#x20;Documento0&amp;amp;REFRESH&amp;#x003d;true&lt;/url&gt;&lt;/refresh&gt;&lt;edit&gt;&lt;url&gt;/WebAnalysis/servlet/HTMLViewer&amp;#x003f;sso_token&amp;#x003d;&amp;#x0024;SSO_TOKEN&amp;#x0024;&amp;amp;action&amp;#x003d;Svexportreport&amp;amp;REPORT&amp;#x003d;&amp;#x0025;2fUsers&amp;#x0025;2fRUEDA&amp;#x0025;2fReports&amp;#x0025;2fGross&amp;#x002b;Profit&amp;#x002b;by&amp;#x002b;model&amp;amp;rcp_version&amp;#x003d;&amp;#x0024;RCP_VERSION&amp;#x0024;&amp;amp;APPLICATIONTYPE&amp;#x003d;officeAddin&amp;amp;APPLICATIONVERSION&amp;#x003d;1.0.0&amp;amp;FORMAT&amp;#x003d;excel.2003&amp;amp;RCP_VERSION&amp;#x003d;1.4&amp;amp;TYPE&amp;#x003d;HTML&amp;amp;PAGE&amp;#x003d;&amp;#x0027;&amp;#x0027;&amp;amp;VIEW&amp;#x003d;Exibi&amp;#x00e7;&amp;#x00e3;o&amp;#x20;de&amp;#x20;Documento0&amp;amp;EDIT&amp;#x003d;true&lt;/url&gt;&lt;/edit&gt;&lt;close&gt;&lt;url&gt;/WebAnalysis/servlet/HTMLViewer&amp;#x003f;sso_token&amp;#x003d;&amp;#x0024;SSO_TOKEN&amp;#x0024;&amp;amp;action&amp;#x003d;Svclosereport&amp;amp;REPORT&amp;#x003d;&amp;#x0025;2fUsers&amp;#x0025;2fRUEDA&amp;#x0025;2fReports&amp;#x0025;2fGross&amp;#x002b;Profit&amp;#x002b;by&amp;#x002b;model&amp;amp;rcp_version&amp;#x003d;&amp;#x0024;RCP_VERSION&amp;#x0024;&amp;amp;APPLICATIONTYPE&amp;#x003d;officeAddin&amp;amp;APPLICATIONVERSION&amp;#x003d;1.0.0&amp;amp;FORMAT&amp;#x003d;excel.2003&amp;amp;RCP_VERSION&amp;#x003d;1.4&amp;amp;TYPE&amp;#x003d;HTML&amp;amp;PAGE&amp;#x003d;&amp;#x0027;&amp;#x0027;&amp;amp;VIEW&amp;#x003d;Exibi&amp;#x00e7;&amp;#x00e3;o&amp;#x20;de&amp;#x20;Documento0&lt;/url&gt;&lt;/close&gt;&lt;/ToolsActions&gt;</a:t>
          </a:r>
        </a:p>
      </xdr:txBody>
    </xdr:sp>
    <xdr:clientData/>
  </xdr:twoCellAnchor>
  <xdr:twoCellAnchor>
    <xdr:from>
      <xdr:col>3</xdr:col>
      <xdr:colOff>0</xdr:colOff>
      <xdr:row>5</xdr:row>
      <xdr:rowOff>0</xdr:rowOff>
    </xdr:from>
    <xdr:to>
      <xdr:col>4</xdr:col>
      <xdr:colOff>190500</xdr:colOff>
      <xdr:row>14</xdr:row>
      <xdr:rowOff>57150</xdr:rowOff>
    </xdr:to>
    <xdr:sp macro="" textlink="">
      <xdr:nvSpPr>
        <xdr:cNvPr id="11" name="ToolsXML" hidden="1">
          <a:extLst>
            <a:ext uri="{FF2B5EF4-FFF2-40B4-BE49-F238E27FC236}">
              <a16:creationId xmlns:a16="http://schemas.microsoft.com/office/drawing/2014/main" id="{943EC7B1-09E4-49BE-89F4-104DE15858DD}"/>
            </a:ext>
          </a:extLst>
        </xdr:cNvPr>
        <xdr:cNvSpPr txBox="1">
          <a:spLocks noChangeArrowheads="1"/>
        </xdr:cNvSpPr>
      </xdr:nvSpPr>
      <xdr:spPr bwMode="auto">
        <a:xfrm>
          <a:off x="5397500" y="1714500"/>
          <a:ext cx="1060450" cy="27051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pt-BR" sz="1100" b="0" i="0" u="none" strike="noStrike" baseline="0">
              <a:solidFill>
                <a:srgbClr val="000000"/>
              </a:solidFill>
              <a:latin typeface="Calibri"/>
            </a:rPr>
            <a:t>&lt;?xml version="1.0" encoding="UTF-8"?&gt;&lt;ToolsActions relationId="/Users/RUEDA/Reports/Gross Profit by model"&gt;&lt;page&gt;Page=&amp;apos;&amp;apos;&lt;/page&gt;&lt;refresh&gt;&lt;url&gt;/WebAnalysis/servlet/HTMLViewer&amp;#x003f;sso_token&amp;#x003d;&amp;#x0024;SSO_TOKEN&amp;#x0024;&amp;amp;action&amp;#x003d;Svexportreport&amp;amp;REPORT&amp;#x003d;&amp;#x0025;2fUsers&amp;#x0025;2fRUEDA&amp;#x0025;2fReports&amp;#x0025;2fGross&amp;#x002b;Profit&amp;#x002b;by&amp;#x002b;model&amp;amp;rcp_version&amp;#x003d;&amp;#x0024;RCP_VERSION&amp;#x0024;&amp;amp;APPLICATIONTYPE&amp;#x003d;officeAddin&amp;amp;APPLICATIONVERSION&amp;#x003d;1.0.0&amp;amp;FORMAT&amp;#x003d;excel.2003&amp;amp;RCP_VERSION&amp;#x003d;1.4&amp;amp;TYPE&amp;#x003d;HTML&amp;amp;PAGE&amp;#x003d;&amp;#x0027;&amp;#x0027;&amp;amp;VIEW&amp;#x003d;Exibi&amp;#x00e7;&amp;#x00e3;o&amp;#x20;de&amp;#x20;Documento0&amp;amp;REFRESH&amp;#x003d;true&lt;/url&gt;&lt;/refresh&gt;&lt;edit&gt;&lt;url&gt;/WebAnalysis/servlet/HTMLViewer&amp;#x003f;sso_token&amp;#x003d;&amp;#x0024;SSO_TOKEN&amp;#x0024;&amp;amp;action&amp;#x003d;Svexportreport&amp;amp;REPORT&amp;#x003d;&amp;#x0025;2fUsers&amp;#x0025;2fRUEDA&amp;#x0025;2fReports&amp;#x0025;2fGross&amp;#x002b;Profit&amp;#x002b;by&amp;#x002b;model&amp;amp;rcp_version&amp;#x003d;&amp;#x0024;RCP_VERSION&amp;#x0024;&amp;amp;APPLICATIONTYPE&amp;#x003d;officeAddin&amp;amp;APPLICATIONVERSION&amp;#x003d;1.0.0&amp;amp;FORMAT&amp;#x003d;excel.2003&amp;amp;RCP_VERSION&amp;#x003d;1.4&amp;amp;TYPE&amp;#x003d;HTML&amp;amp;PAGE&amp;#x003d;&amp;#x0027;&amp;#x0027;&amp;amp;VIEW&amp;#x003d;Exibi&amp;#x00e7;&amp;#x00e3;o&amp;#x20;de&amp;#x20;Documento0&amp;amp;EDIT&amp;#x003d;true&lt;/url&gt;&lt;/edit&gt;&lt;close&gt;&lt;url&gt;/WebAnalysis/servlet/HTMLViewer&amp;#x003f;sso_token&amp;#x003d;&amp;#x0024;SSO_TOKEN&amp;#x0024;&amp;amp;action&amp;#x003d;Svclosereport&amp;amp;REPORT&amp;#x003d;&amp;#x0025;2fUsers&amp;#x0025;2fRUEDA&amp;#x0025;2fReports&amp;#x0025;2fGross&amp;#x002b;Profit&amp;#x002b;by&amp;#x002b;model&amp;amp;rcp_version&amp;#x003d;&amp;#x0024;RCP_VERSION&amp;#x0024;&amp;amp;APPLICATIONTYPE&amp;#x003d;officeAddin&amp;amp;APPLICATIONVERSION&amp;#x003d;1.0.0&amp;amp;FORMAT&amp;#x003d;excel.2003&amp;amp;RCP_VERSION&amp;#x003d;1.4&amp;amp;TYPE&amp;#x003d;HTML&amp;amp;PAGE&amp;#x003d;&amp;#x0027;&amp;#x0027;&amp;amp;VIEW&amp;#x003d;Exibi&amp;#x00e7;&amp;#x00e3;o&amp;#x20;de&amp;#x20;Documento0&lt;/url&gt;&lt;/close&gt;&lt;/ToolsActions&gt;</a:t>
          </a:r>
        </a:p>
      </xdr:txBody>
    </xdr:sp>
    <xdr:clientData/>
  </xdr:twoCellAnchor>
  <xdr:twoCellAnchor>
    <xdr:from>
      <xdr:col>4</xdr:col>
      <xdr:colOff>0</xdr:colOff>
      <xdr:row>5</xdr:row>
      <xdr:rowOff>0</xdr:rowOff>
    </xdr:from>
    <xdr:to>
      <xdr:col>5</xdr:col>
      <xdr:colOff>190500</xdr:colOff>
      <xdr:row>14</xdr:row>
      <xdr:rowOff>57150</xdr:rowOff>
    </xdr:to>
    <xdr:sp macro="" textlink="">
      <xdr:nvSpPr>
        <xdr:cNvPr id="12" name="ToolsXML" hidden="1">
          <a:extLst>
            <a:ext uri="{FF2B5EF4-FFF2-40B4-BE49-F238E27FC236}">
              <a16:creationId xmlns:a16="http://schemas.microsoft.com/office/drawing/2014/main" id="{49FF0396-3F79-4A96-8FDE-F0BA3F208FBC}"/>
            </a:ext>
          </a:extLst>
        </xdr:cNvPr>
        <xdr:cNvSpPr txBox="1">
          <a:spLocks noChangeArrowheads="1"/>
        </xdr:cNvSpPr>
      </xdr:nvSpPr>
      <xdr:spPr bwMode="auto">
        <a:xfrm>
          <a:off x="6267450" y="1714500"/>
          <a:ext cx="1060450" cy="27051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pt-BR" sz="1100" b="0" i="0" u="none" strike="noStrike" baseline="0">
              <a:solidFill>
                <a:srgbClr val="000000"/>
              </a:solidFill>
              <a:latin typeface="Calibri"/>
            </a:rPr>
            <a:t>&lt;?xml version="1.0" encoding="UTF-8"?&gt;&lt;ToolsActions relationId="/Users/RUEDA/Reports/Gross Profit by model"&gt;&lt;page&gt;Page=&amp;apos;&amp;apos;&lt;/page&gt;&lt;refresh&gt;&lt;url&gt;/WebAnalysis/servlet/HTMLViewer&amp;#x003f;sso_token&amp;#x003d;&amp;#x0024;SSO_TOKEN&amp;#x0024;&amp;amp;action&amp;#x003d;Svexportreport&amp;amp;REPORT&amp;#x003d;&amp;#x0025;2fUsers&amp;#x0025;2fRUEDA&amp;#x0025;2fReports&amp;#x0025;2fGross&amp;#x002b;Profit&amp;#x002b;by&amp;#x002b;model&amp;amp;rcp_version&amp;#x003d;&amp;#x0024;RCP_VERSION&amp;#x0024;&amp;amp;APPLICATIONTYPE&amp;#x003d;officeAddin&amp;amp;APPLICATIONVERSION&amp;#x003d;1.0.0&amp;amp;FORMAT&amp;#x003d;excel.2003&amp;amp;RCP_VERSION&amp;#x003d;1.4&amp;amp;TYPE&amp;#x003d;HTML&amp;amp;PAGE&amp;#x003d;&amp;#x0027;&amp;#x0027;&amp;amp;VIEW&amp;#x003d;Exibi&amp;#x00e7;&amp;#x00e3;o&amp;#x20;de&amp;#x20;Documento0&amp;amp;REFRESH&amp;#x003d;true&lt;/url&gt;&lt;/refresh&gt;&lt;edit&gt;&lt;url&gt;/WebAnalysis/servlet/HTMLViewer&amp;#x003f;sso_token&amp;#x003d;&amp;#x0024;SSO_TOKEN&amp;#x0024;&amp;amp;action&amp;#x003d;Svexportreport&amp;amp;REPORT&amp;#x003d;&amp;#x0025;2fUsers&amp;#x0025;2fRUEDA&amp;#x0025;2fReports&amp;#x0025;2fGross&amp;#x002b;Profit&amp;#x002b;by&amp;#x002b;model&amp;amp;rcp_version&amp;#x003d;&amp;#x0024;RCP_VERSION&amp;#x0024;&amp;amp;APPLICATIONTYPE&amp;#x003d;officeAddin&amp;amp;APPLICATIONVERSION&amp;#x003d;1.0.0&amp;amp;FORMAT&amp;#x003d;excel.2003&amp;amp;RCP_VERSION&amp;#x003d;1.4&amp;amp;TYPE&amp;#x003d;HTML&amp;amp;PAGE&amp;#x003d;&amp;#x0027;&amp;#x0027;&amp;amp;VIEW&amp;#x003d;Exibi&amp;#x00e7;&amp;#x00e3;o&amp;#x20;de&amp;#x20;Documento0&amp;amp;EDIT&amp;#x003d;true&lt;/url&gt;&lt;/edit&gt;&lt;close&gt;&lt;url&gt;/WebAnalysis/servlet/HTMLViewer&amp;#x003f;sso_token&amp;#x003d;&amp;#x0024;SSO_TOKEN&amp;#x0024;&amp;amp;action&amp;#x003d;Svclosereport&amp;amp;REPORT&amp;#x003d;&amp;#x0025;2fUsers&amp;#x0025;2fRUEDA&amp;#x0025;2fReports&amp;#x0025;2fGross&amp;#x002b;Profit&amp;#x002b;by&amp;#x002b;model&amp;amp;rcp_version&amp;#x003d;&amp;#x0024;RCP_VERSION&amp;#x0024;&amp;amp;APPLICATIONTYPE&amp;#x003d;officeAddin&amp;amp;APPLICATIONVERSION&amp;#x003d;1.0.0&amp;amp;FORMAT&amp;#x003d;excel.2003&amp;amp;RCP_VERSION&amp;#x003d;1.4&amp;amp;TYPE&amp;#x003d;HTML&amp;amp;PAGE&amp;#x003d;&amp;#x0027;&amp;#x0027;&amp;amp;VIEW&amp;#x003d;Exibi&amp;#x00e7;&amp;#x00e3;o&amp;#x20;de&amp;#x20;Documento0&lt;/url&gt;&lt;/close&gt;&lt;/ToolsActions&gt;</a:t>
          </a:r>
        </a:p>
      </xdr:txBody>
    </xdr:sp>
    <xdr:clientData/>
  </xdr:twoCellAnchor>
  <xdr:twoCellAnchor>
    <xdr:from>
      <xdr:col>4</xdr:col>
      <xdr:colOff>0</xdr:colOff>
      <xdr:row>5</xdr:row>
      <xdr:rowOff>0</xdr:rowOff>
    </xdr:from>
    <xdr:to>
      <xdr:col>5</xdr:col>
      <xdr:colOff>190500</xdr:colOff>
      <xdr:row>14</xdr:row>
      <xdr:rowOff>57150</xdr:rowOff>
    </xdr:to>
    <xdr:sp macro="" textlink="">
      <xdr:nvSpPr>
        <xdr:cNvPr id="13" name="ToolsXML" hidden="1">
          <a:extLst>
            <a:ext uri="{FF2B5EF4-FFF2-40B4-BE49-F238E27FC236}">
              <a16:creationId xmlns:a16="http://schemas.microsoft.com/office/drawing/2014/main" id="{8059D0E8-2269-4568-A130-1E763B1A6E22}"/>
            </a:ext>
          </a:extLst>
        </xdr:cNvPr>
        <xdr:cNvSpPr txBox="1">
          <a:spLocks noChangeArrowheads="1"/>
        </xdr:cNvSpPr>
      </xdr:nvSpPr>
      <xdr:spPr bwMode="auto">
        <a:xfrm>
          <a:off x="6267450" y="1714500"/>
          <a:ext cx="1060450" cy="27051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pt-BR" sz="1100" b="0" i="0" u="none" strike="noStrike" baseline="0">
              <a:solidFill>
                <a:srgbClr val="000000"/>
              </a:solidFill>
              <a:latin typeface="Calibri"/>
            </a:rPr>
            <a:t>&lt;?xml version="1.0" encoding="UTF-8"?&gt;&lt;ToolsActions relationId="/Users/RUEDA/Reports/Gross Profit by model"&gt;&lt;page&gt;Page=&amp;apos;&amp;apos;&lt;/page&gt;&lt;refresh&gt;&lt;url&gt;/WebAnalysis/servlet/HTMLViewer&amp;#x003f;sso_token&amp;#x003d;&amp;#x0024;SSO_TOKEN&amp;#x0024;&amp;amp;action&amp;#x003d;Svexportreport&amp;amp;REPORT&amp;#x003d;&amp;#x0025;2fUsers&amp;#x0025;2fRUEDA&amp;#x0025;2fReports&amp;#x0025;2fGross&amp;#x002b;Profit&amp;#x002b;by&amp;#x002b;model&amp;amp;rcp_version&amp;#x003d;&amp;#x0024;RCP_VERSION&amp;#x0024;&amp;amp;APPLICATIONTYPE&amp;#x003d;officeAddin&amp;amp;APPLICATIONVERSION&amp;#x003d;1.0.0&amp;amp;FORMAT&amp;#x003d;excel.2003&amp;amp;RCP_VERSION&amp;#x003d;1.4&amp;amp;TYPE&amp;#x003d;HTML&amp;amp;PAGE&amp;#x003d;&amp;#x0027;&amp;#x0027;&amp;amp;VIEW&amp;#x003d;Exibi&amp;#x00e7;&amp;#x00e3;o&amp;#x20;de&amp;#x20;Documento0&amp;amp;REFRESH&amp;#x003d;true&lt;/url&gt;&lt;/refresh&gt;&lt;edit&gt;&lt;url&gt;/WebAnalysis/servlet/HTMLViewer&amp;#x003f;sso_token&amp;#x003d;&amp;#x0024;SSO_TOKEN&amp;#x0024;&amp;amp;action&amp;#x003d;Svexportreport&amp;amp;REPORT&amp;#x003d;&amp;#x0025;2fUsers&amp;#x0025;2fRUEDA&amp;#x0025;2fReports&amp;#x0025;2fGross&amp;#x002b;Profit&amp;#x002b;by&amp;#x002b;model&amp;amp;rcp_version&amp;#x003d;&amp;#x0024;RCP_VERSION&amp;#x0024;&amp;amp;APPLICATIONTYPE&amp;#x003d;officeAddin&amp;amp;APPLICATIONVERSION&amp;#x003d;1.0.0&amp;amp;FORMAT&amp;#x003d;excel.2003&amp;amp;RCP_VERSION&amp;#x003d;1.4&amp;amp;TYPE&amp;#x003d;HTML&amp;amp;PAGE&amp;#x003d;&amp;#x0027;&amp;#x0027;&amp;amp;VIEW&amp;#x003d;Exibi&amp;#x00e7;&amp;#x00e3;o&amp;#x20;de&amp;#x20;Documento0&amp;amp;EDIT&amp;#x003d;true&lt;/url&gt;&lt;/edit&gt;&lt;close&gt;&lt;url&gt;/WebAnalysis/servlet/HTMLViewer&amp;#x003f;sso_token&amp;#x003d;&amp;#x0024;SSO_TOKEN&amp;#x0024;&amp;amp;action&amp;#x003d;Svclosereport&amp;amp;REPORT&amp;#x003d;&amp;#x0025;2fUsers&amp;#x0025;2fRUEDA&amp;#x0025;2fReports&amp;#x0025;2fGross&amp;#x002b;Profit&amp;#x002b;by&amp;#x002b;model&amp;amp;rcp_version&amp;#x003d;&amp;#x0024;RCP_VERSION&amp;#x0024;&amp;amp;APPLICATIONTYPE&amp;#x003d;officeAddin&amp;amp;APPLICATIONVERSION&amp;#x003d;1.0.0&amp;amp;FORMAT&amp;#x003d;excel.2003&amp;amp;RCP_VERSION&amp;#x003d;1.4&amp;amp;TYPE&amp;#x003d;HTML&amp;amp;PAGE&amp;#x003d;&amp;#x0027;&amp;#x0027;&amp;amp;VIEW&amp;#x003d;Exibi&amp;#x00e7;&amp;#x00e3;o&amp;#x20;de&amp;#x20;Documento0&lt;/url&gt;&lt;/close&gt;&lt;/ToolsActions&gt;</a:t>
          </a:r>
        </a:p>
      </xdr:txBody>
    </xdr:sp>
    <xdr:clientData/>
  </xdr:twoCellAnchor>
  <xdr:twoCellAnchor>
    <xdr:from>
      <xdr:col>5</xdr:col>
      <xdr:colOff>0</xdr:colOff>
      <xdr:row>5</xdr:row>
      <xdr:rowOff>0</xdr:rowOff>
    </xdr:from>
    <xdr:to>
      <xdr:col>6</xdr:col>
      <xdr:colOff>190500</xdr:colOff>
      <xdr:row>14</xdr:row>
      <xdr:rowOff>57150</xdr:rowOff>
    </xdr:to>
    <xdr:sp macro="" textlink="">
      <xdr:nvSpPr>
        <xdr:cNvPr id="14" name="ToolsXML" hidden="1">
          <a:extLst>
            <a:ext uri="{FF2B5EF4-FFF2-40B4-BE49-F238E27FC236}">
              <a16:creationId xmlns:a16="http://schemas.microsoft.com/office/drawing/2014/main" id="{20FCEC11-FA4C-4F62-990A-DF86D3EAE0B3}"/>
            </a:ext>
          </a:extLst>
        </xdr:cNvPr>
        <xdr:cNvSpPr txBox="1">
          <a:spLocks noChangeArrowheads="1"/>
        </xdr:cNvSpPr>
      </xdr:nvSpPr>
      <xdr:spPr bwMode="auto">
        <a:xfrm>
          <a:off x="7137400" y="1714500"/>
          <a:ext cx="1060450" cy="27051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pt-BR" sz="1100" b="0" i="0" u="none" strike="noStrike" baseline="0">
              <a:solidFill>
                <a:srgbClr val="000000"/>
              </a:solidFill>
              <a:latin typeface="Calibri"/>
            </a:rPr>
            <a:t>&lt;?xml version="1.0" encoding="UTF-8"?&gt;&lt;ToolsActions relationId="/Users/RUEDA/Reports/Gross Profit by model"&gt;&lt;page&gt;Page=&amp;apos;&amp;apos;&lt;/page&gt;&lt;refresh&gt;&lt;url&gt;/WebAnalysis/servlet/HTMLViewer&amp;#x003f;sso_token&amp;#x003d;&amp;#x0024;SSO_TOKEN&amp;#x0024;&amp;amp;action&amp;#x003d;Svexportreport&amp;amp;REPORT&amp;#x003d;&amp;#x0025;2fUsers&amp;#x0025;2fRUEDA&amp;#x0025;2fReports&amp;#x0025;2fGross&amp;#x002b;Profit&amp;#x002b;by&amp;#x002b;model&amp;amp;rcp_version&amp;#x003d;&amp;#x0024;RCP_VERSION&amp;#x0024;&amp;amp;APPLICATIONTYPE&amp;#x003d;officeAddin&amp;amp;APPLICATIONVERSION&amp;#x003d;1.0.0&amp;amp;FORMAT&amp;#x003d;excel.2003&amp;amp;RCP_VERSION&amp;#x003d;1.4&amp;amp;TYPE&amp;#x003d;HTML&amp;amp;PAGE&amp;#x003d;&amp;#x0027;&amp;#x0027;&amp;amp;VIEW&amp;#x003d;Exibi&amp;#x00e7;&amp;#x00e3;o&amp;#x20;de&amp;#x20;Documento0&amp;amp;REFRESH&amp;#x003d;true&lt;/url&gt;&lt;/refresh&gt;&lt;edit&gt;&lt;url&gt;/WebAnalysis/servlet/HTMLViewer&amp;#x003f;sso_token&amp;#x003d;&amp;#x0024;SSO_TOKEN&amp;#x0024;&amp;amp;action&amp;#x003d;Svexportreport&amp;amp;REPORT&amp;#x003d;&amp;#x0025;2fUsers&amp;#x0025;2fRUEDA&amp;#x0025;2fReports&amp;#x0025;2fGross&amp;#x002b;Profit&amp;#x002b;by&amp;#x002b;model&amp;amp;rcp_version&amp;#x003d;&amp;#x0024;RCP_VERSION&amp;#x0024;&amp;amp;APPLICATIONTYPE&amp;#x003d;officeAddin&amp;amp;APPLICATIONVERSION&amp;#x003d;1.0.0&amp;amp;FORMAT&amp;#x003d;excel.2003&amp;amp;RCP_VERSION&amp;#x003d;1.4&amp;amp;TYPE&amp;#x003d;HTML&amp;amp;PAGE&amp;#x003d;&amp;#x0027;&amp;#x0027;&amp;amp;VIEW&amp;#x003d;Exibi&amp;#x00e7;&amp;#x00e3;o&amp;#x20;de&amp;#x20;Documento0&amp;amp;EDIT&amp;#x003d;true&lt;/url&gt;&lt;/edit&gt;&lt;close&gt;&lt;url&gt;/WebAnalysis/servlet/HTMLViewer&amp;#x003f;sso_token&amp;#x003d;&amp;#x0024;SSO_TOKEN&amp;#x0024;&amp;amp;action&amp;#x003d;Svclosereport&amp;amp;REPORT&amp;#x003d;&amp;#x0025;2fUsers&amp;#x0025;2fRUEDA&amp;#x0025;2fReports&amp;#x0025;2fGross&amp;#x002b;Profit&amp;#x002b;by&amp;#x002b;model&amp;amp;rcp_version&amp;#x003d;&amp;#x0024;RCP_VERSION&amp;#x0024;&amp;amp;APPLICATIONTYPE&amp;#x003d;officeAddin&amp;amp;APPLICATIONVERSION&amp;#x003d;1.0.0&amp;amp;FORMAT&amp;#x003d;excel.2003&amp;amp;RCP_VERSION&amp;#x003d;1.4&amp;amp;TYPE&amp;#x003d;HTML&amp;amp;PAGE&amp;#x003d;&amp;#x0027;&amp;#x0027;&amp;amp;VIEW&amp;#x003d;Exibi&amp;#x00e7;&amp;#x00e3;o&amp;#x20;de&amp;#x20;Documento0&lt;/url&gt;&lt;/close&gt;&lt;/ToolsActions&gt;</a:t>
          </a:r>
        </a:p>
      </xdr:txBody>
    </xdr:sp>
    <xdr:clientData/>
  </xdr:twoCellAnchor>
  <xdr:twoCellAnchor>
    <xdr:from>
      <xdr:col>5</xdr:col>
      <xdr:colOff>0</xdr:colOff>
      <xdr:row>5</xdr:row>
      <xdr:rowOff>0</xdr:rowOff>
    </xdr:from>
    <xdr:to>
      <xdr:col>6</xdr:col>
      <xdr:colOff>190500</xdr:colOff>
      <xdr:row>14</xdr:row>
      <xdr:rowOff>57150</xdr:rowOff>
    </xdr:to>
    <xdr:sp macro="" textlink="">
      <xdr:nvSpPr>
        <xdr:cNvPr id="15" name="ToolsXML" hidden="1">
          <a:extLst>
            <a:ext uri="{FF2B5EF4-FFF2-40B4-BE49-F238E27FC236}">
              <a16:creationId xmlns:a16="http://schemas.microsoft.com/office/drawing/2014/main" id="{423DD9C5-145A-44C9-AED6-052900C463C7}"/>
            </a:ext>
          </a:extLst>
        </xdr:cNvPr>
        <xdr:cNvSpPr txBox="1">
          <a:spLocks noChangeArrowheads="1"/>
        </xdr:cNvSpPr>
      </xdr:nvSpPr>
      <xdr:spPr bwMode="auto">
        <a:xfrm>
          <a:off x="7137400" y="1714500"/>
          <a:ext cx="1060450" cy="27051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pt-BR" sz="1100" b="0" i="0" u="none" strike="noStrike" baseline="0">
              <a:solidFill>
                <a:srgbClr val="000000"/>
              </a:solidFill>
              <a:latin typeface="Calibri"/>
            </a:rPr>
            <a:t>&lt;?xml version="1.0" encoding="UTF-8"?&gt;&lt;ToolsActions relationId="/Users/RUEDA/Reports/Gross Profit by model"&gt;&lt;page&gt;Page=&amp;apos;&amp;apos;&lt;/page&gt;&lt;refresh&gt;&lt;url&gt;/WebAnalysis/servlet/HTMLViewer&amp;#x003f;sso_token&amp;#x003d;&amp;#x0024;SSO_TOKEN&amp;#x0024;&amp;amp;action&amp;#x003d;Svexportreport&amp;amp;REPORT&amp;#x003d;&amp;#x0025;2fUsers&amp;#x0025;2fRUEDA&amp;#x0025;2fReports&amp;#x0025;2fGross&amp;#x002b;Profit&amp;#x002b;by&amp;#x002b;model&amp;amp;rcp_version&amp;#x003d;&amp;#x0024;RCP_VERSION&amp;#x0024;&amp;amp;APPLICATIONTYPE&amp;#x003d;officeAddin&amp;amp;APPLICATIONVERSION&amp;#x003d;1.0.0&amp;amp;FORMAT&amp;#x003d;excel.2003&amp;amp;RCP_VERSION&amp;#x003d;1.4&amp;amp;TYPE&amp;#x003d;HTML&amp;amp;PAGE&amp;#x003d;&amp;#x0027;&amp;#x0027;&amp;amp;VIEW&amp;#x003d;Exibi&amp;#x00e7;&amp;#x00e3;o&amp;#x20;de&amp;#x20;Documento0&amp;amp;REFRESH&amp;#x003d;true&lt;/url&gt;&lt;/refresh&gt;&lt;edit&gt;&lt;url&gt;/WebAnalysis/servlet/HTMLViewer&amp;#x003f;sso_token&amp;#x003d;&amp;#x0024;SSO_TOKEN&amp;#x0024;&amp;amp;action&amp;#x003d;Svexportreport&amp;amp;REPORT&amp;#x003d;&amp;#x0025;2fUsers&amp;#x0025;2fRUEDA&amp;#x0025;2fReports&amp;#x0025;2fGross&amp;#x002b;Profit&amp;#x002b;by&amp;#x002b;model&amp;amp;rcp_version&amp;#x003d;&amp;#x0024;RCP_VERSION&amp;#x0024;&amp;amp;APPLICATIONTYPE&amp;#x003d;officeAddin&amp;amp;APPLICATIONVERSION&amp;#x003d;1.0.0&amp;amp;FORMAT&amp;#x003d;excel.2003&amp;amp;RCP_VERSION&amp;#x003d;1.4&amp;amp;TYPE&amp;#x003d;HTML&amp;amp;PAGE&amp;#x003d;&amp;#x0027;&amp;#x0027;&amp;amp;VIEW&amp;#x003d;Exibi&amp;#x00e7;&amp;#x00e3;o&amp;#x20;de&amp;#x20;Documento0&amp;amp;EDIT&amp;#x003d;true&lt;/url&gt;&lt;/edit&gt;&lt;close&gt;&lt;url&gt;/WebAnalysis/servlet/HTMLViewer&amp;#x003f;sso_token&amp;#x003d;&amp;#x0024;SSO_TOKEN&amp;#x0024;&amp;amp;action&amp;#x003d;Svclosereport&amp;amp;REPORT&amp;#x003d;&amp;#x0025;2fUsers&amp;#x0025;2fRUEDA&amp;#x0025;2fReports&amp;#x0025;2fGross&amp;#x002b;Profit&amp;#x002b;by&amp;#x002b;model&amp;amp;rcp_version&amp;#x003d;&amp;#x0024;RCP_VERSION&amp;#x0024;&amp;amp;APPLICATIONTYPE&amp;#x003d;officeAddin&amp;amp;APPLICATIONVERSION&amp;#x003d;1.0.0&amp;amp;FORMAT&amp;#x003d;excel.2003&amp;amp;RCP_VERSION&amp;#x003d;1.4&amp;amp;TYPE&amp;#x003d;HTML&amp;amp;PAGE&amp;#x003d;&amp;#x0027;&amp;#x0027;&amp;amp;VIEW&amp;#x003d;Exibi&amp;#x00e7;&amp;#x00e3;o&amp;#x20;de&amp;#x20;Documento0&lt;/url&gt;&lt;/close&gt;&lt;/ToolsActions&gt;</a:t>
          </a:r>
        </a:p>
      </xdr:txBody>
    </xdr:sp>
    <xdr:clientData/>
  </xdr:twoCellAnchor>
  <xdr:twoCellAnchor>
    <xdr:from>
      <xdr:col>6</xdr:col>
      <xdr:colOff>0</xdr:colOff>
      <xdr:row>5</xdr:row>
      <xdr:rowOff>0</xdr:rowOff>
    </xdr:from>
    <xdr:to>
      <xdr:col>7</xdr:col>
      <xdr:colOff>190500</xdr:colOff>
      <xdr:row>14</xdr:row>
      <xdr:rowOff>57150</xdr:rowOff>
    </xdr:to>
    <xdr:sp macro="" textlink="">
      <xdr:nvSpPr>
        <xdr:cNvPr id="16" name="ToolsXML" hidden="1">
          <a:extLst>
            <a:ext uri="{FF2B5EF4-FFF2-40B4-BE49-F238E27FC236}">
              <a16:creationId xmlns:a16="http://schemas.microsoft.com/office/drawing/2014/main" id="{F519664B-7A0F-4A0D-B018-BFA5C95B2323}"/>
            </a:ext>
          </a:extLst>
        </xdr:cNvPr>
        <xdr:cNvSpPr txBox="1">
          <a:spLocks noChangeArrowheads="1"/>
        </xdr:cNvSpPr>
      </xdr:nvSpPr>
      <xdr:spPr bwMode="auto">
        <a:xfrm>
          <a:off x="8007350" y="1714500"/>
          <a:ext cx="1060450" cy="27051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pt-BR" sz="1100" b="0" i="0" u="none" strike="noStrike" baseline="0">
              <a:solidFill>
                <a:srgbClr val="000000"/>
              </a:solidFill>
              <a:latin typeface="Calibri"/>
            </a:rPr>
            <a:t>&lt;?xml version="1.0" encoding="UTF-8"?&gt;&lt;ToolsActions relationId="/Users/RUEDA/Reports/Gross Profit by model"&gt;&lt;page&gt;Page=&amp;apos;&amp;apos;&lt;/page&gt;&lt;refresh&gt;&lt;url&gt;/WebAnalysis/servlet/HTMLViewer&amp;#x003f;sso_token&amp;#x003d;&amp;#x0024;SSO_TOKEN&amp;#x0024;&amp;amp;action&amp;#x003d;Svexportreport&amp;amp;REPORT&amp;#x003d;&amp;#x0025;2fUsers&amp;#x0025;2fRUEDA&amp;#x0025;2fReports&amp;#x0025;2fGross&amp;#x002b;Profit&amp;#x002b;by&amp;#x002b;model&amp;amp;rcp_version&amp;#x003d;&amp;#x0024;RCP_VERSION&amp;#x0024;&amp;amp;APPLICATIONTYPE&amp;#x003d;officeAddin&amp;amp;APPLICATIONVERSION&amp;#x003d;1.0.0&amp;amp;FORMAT&amp;#x003d;excel.2003&amp;amp;RCP_VERSION&amp;#x003d;1.4&amp;amp;TYPE&amp;#x003d;HTML&amp;amp;PAGE&amp;#x003d;&amp;#x0027;&amp;#x0027;&amp;amp;VIEW&amp;#x003d;Exibi&amp;#x00e7;&amp;#x00e3;o&amp;#x20;de&amp;#x20;Documento0&amp;amp;REFRESH&amp;#x003d;true&lt;/url&gt;&lt;/refresh&gt;&lt;edit&gt;&lt;url&gt;/WebAnalysis/servlet/HTMLViewer&amp;#x003f;sso_token&amp;#x003d;&amp;#x0024;SSO_TOKEN&amp;#x0024;&amp;amp;action&amp;#x003d;Svexportreport&amp;amp;REPORT&amp;#x003d;&amp;#x0025;2fUsers&amp;#x0025;2fRUEDA&amp;#x0025;2fReports&amp;#x0025;2fGross&amp;#x002b;Profit&amp;#x002b;by&amp;#x002b;model&amp;amp;rcp_version&amp;#x003d;&amp;#x0024;RCP_VERSION&amp;#x0024;&amp;amp;APPLICATIONTYPE&amp;#x003d;officeAddin&amp;amp;APPLICATIONVERSION&amp;#x003d;1.0.0&amp;amp;FORMAT&amp;#x003d;excel.2003&amp;amp;RCP_VERSION&amp;#x003d;1.4&amp;amp;TYPE&amp;#x003d;HTML&amp;amp;PAGE&amp;#x003d;&amp;#x0027;&amp;#x0027;&amp;amp;VIEW&amp;#x003d;Exibi&amp;#x00e7;&amp;#x00e3;o&amp;#x20;de&amp;#x20;Documento0&amp;amp;EDIT&amp;#x003d;true&lt;/url&gt;&lt;/edit&gt;&lt;close&gt;&lt;url&gt;/WebAnalysis/servlet/HTMLViewer&amp;#x003f;sso_token&amp;#x003d;&amp;#x0024;SSO_TOKEN&amp;#x0024;&amp;amp;action&amp;#x003d;Svclosereport&amp;amp;REPORT&amp;#x003d;&amp;#x0025;2fUsers&amp;#x0025;2fRUEDA&amp;#x0025;2fReports&amp;#x0025;2fGross&amp;#x002b;Profit&amp;#x002b;by&amp;#x002b;model&amp;amp;rcp_version&amp;#x003d;&amp;#x0024;RCP_VERSION&amp;#x0024;&amp;amp;APPLICATIONTYPE&amp;#x003d;officeAddin&amp;amp;APPLICATIONVERSION&amp;#x003d;1.0.0&amp;amp;FORMAT&amp;#x003d;excel.2003&amp;amp;RCP_VERSION&amp;#x003d;1.4&amp;amp;TYPE&amp;#x003d;HTML&amp;amp;PAGE&amp;#x003d;&amp;#x0027;&amp;#x0027;&amp;amp;VIEW&amp;#x003d;Exibi&amp;#x00e7;&amp;#x00e3;o&amp;#x20;de&amp;#x20;Documento0&lt;/url&gt;&lt;/close&gt;&lt;/ToolsActions&gt;</a:t>
          </a:r>
        </a:p>
      </xdr:txBody>
    </xdr:sp>
    <xdr:clientData/>
  </xdr:twoCellAnchor>
  <xdr:twoCellAnchor>
    <xdr:from>
      <xdr:col>6</xdr:col>
      <xdr:colOff>0</xdr:colOff>
      <xdr:row>5</xdr:row>
      <xdr:rowOff>0</xdr:rowOff>
    </xdr:from>
    <xdr:to>
      <xdr:col>7</xdr:col>
      <xdr:colOff>190500</xdr:colOff>
      <xdr:row>14</xdr:row>
      <xdr:rowOff>57150</xdr:rowOff>
    </xdr:to>
    <xdr:sp macro="" textlink="">
      <xdr:nvSpPr>
        <xdr:cNvPr id="17" name="ToolsXML" hidden="1">
          <a:extLst>
            <a:ext uri="{FF2B5EF4-FFF2-40B4-BE49-F238E27FC236}">
              <a16:creationId xmlns:a16="http://schemas.microsoft.com/office/drawing/2014/main" id="{0DA0C0BF-58F7-4ABF-BB6F-26EC94520954}"/>
            </a:ext>
          </a:extLst>
        </xdr:cNvPr>
        <xdr:cNvSpPr txBox="1">
          <a:spLocks noChangeArrowheads="1"/>
        </xdr:cNvSpPr>
      </xdr:nvSpPr>
      <xdr:spPr bwMode="auto">
        <a:xfrm>
          <a:off x="8007350" y="1714500"/>
          <a:ext cx="1060450" cy="27051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pt-BR" sz="1100" b="0" i="0" u="none" strike="noStrike" baseline="0">
              <a:solidFill>
                <a:srgbClr val="000000"/>
              </a:solidFill>
              <a:latin typeface="Calibri"/>
            </a:rPr>
            <a:t>&lt;?xml version="1.0" encoding="UTF-8"?&gt;&lt;ToolsActions relationId="/Users/RUEDA/Reports/Gross Profit by model"&gt;&lt;page&gt;Page=&amp;apos;&amp;apos;&lt;/page&gt;&lt;refresh&gt;&lt;url&gt;/WebAnalysis/servlet/HTMLViewer&amp;#x003f;sso_token&amp;#x003d;&amp;#x0024;SSO_TOKEN&amp;#x0024;&amp;amp;action&amp;#x003d;Svexportreport&amp;amp;REPORT&amp;#x003d;&amp;#x0025;2fUsers&amp;#x0025;2fRUEDA&amp;#x0025;2fReports&amp;#x0025;2fGross&amp;#x002b;Profit&amp;#x002b;by&amp;#x002b;model&amp;amp;rcp_version&amp;#x003d;&amp;#x0024;RCP_VERSION&amp;#x0024;&amp;amp;APPLICATIONTYPE&amp;#x003d;officeAddin&amp;amp;APPLICATIONVERSION&amp;#x003d;1.0.0&amp;amp;FORMAT&amp;#x003d;excel.2003&amp;amp;RCP_VERSION&amp;#x003d;1.4&amp;amp;TYPE&amp;#x003d;HTML&amp;amp;PAGE&amp;#x003d;&amp;#x0027;&amp;#x0027;&amp;amp;VIEW&amp;#x003d;Exibi&amp;#x00e7;&amp;#x00e3;o&amp;#x20;de&amp;#x20;Documento0&amp;amp;REFRESH&amp;#x003d;true&lt;/url&gt;&lt;/refresh&gt;&lt;edit&gt;&lt;url&gt;/WebAnalysis/servlet/HTMLViewer&amp;#x003f;sso_token&amp;#x003d;&amp;#x0024;SSO_TOKEN&amp;#x0024;&amp;amp;action&amp;#x003d;Svexportreport&amp;amp;REPORT&amp;#x003d;&amp;#x0025;2fUsers&amp;#x0025;2fRUEDA&amp;#x0025;2fReports&amp;#x0025;2fGross&amp;#x002b;Profit&amp;#x002b;by&amp;#x002b;model&amp;amp;rcp_version&amp;#x003d;&amp;#x0024;RCP_VERSION&amp;#x0024;&amp;amp;APPLICATIONTYPE&amp;#x003d;officeAddin&amp;amp;APPLICATIONVERSION&amp;#x003d;1.0.0&amp;amp;FORMAT&amp;#x003d;excel.2003&amp;amp;RCP_VERSION&amp;#x003d;1.4&amp;amp;TYPE&amp;#x003d;HTML&amp;amp;PAGE&amp;#x003d;&amp;#x0027;&amp;#x0027;&amp;amp;VIEW&amp;#x003d;Exibi&amp;#x00e7;&amp;#x00e3;o&amp;#x20;de&amp;#x20;Documento0&amp;amp;EDIT&amp;#x003d;true&lt;/url&gt;&lt;/edit&gt;&lt;close&gt;&lt;url&gt;/WebAnalysis/servlet/HTMLViewer&amp;#x003f;sso_token&amp;#x003d;&amp;#x0024;SSO_TOKEN&amp;#x0024;&amp;amp;action&amp;#x003d;Svclosereport&amp;amp;REPORT&amp;#x003d;&amp;#x0025;2fUsers&amp;#x0025;2fRUEDA&amp;#x0025;2fReports&amp;#x0025;2fGross&amp;#x002b;Profit&amp;#x002b;by&amp;#x002b;model&amp;amp;rcp_version&amp;#x003d;&amp;#x0024;RCP_VERSION&amp;#x0024;&amp;amp;APPLICATIONTYPE&amp;#x003d;officeAddin&amp;amp;APPLICATIONVERSION&amp;#x003d;1.0.0&amp;amp;FORMAT&amp;#x003d;excel.2003&amp;amp;RCP_VERSION&amp;#x003d;1.4&amp;amp;TYPE&amp;#x003d;HTML&amp;amp;PAGE&amp;#x003d;&amp;#x0027;&amp;#x0027;&amp;amp;VIEW&amp;#x003d;Exibi&amp;#x00e7;&amp;#x00e3;o&amp;#x20;de&amp;#x20;Documento0&lt;/url&gt;&lt;/close&gt;&lt;/ToolsActions&gt;</a:t>
          </a:r>
        </a:p>
      </xdr:txBody>
    </xdr:sp>
    <xdr:clientData/>
  </xdr:twoCellAnchor>
  <xdr:twoCellAnchor>
    <xdr:from>
      <xdr:col>7</xdr:col>
      <xdr:colOff>0</xdr:colOff>
      <xdr:row>5</xdr:row>
      <xdr:rowOff>0</xdr:rowOff>
    </xdr:from>
    <xdr:to>
      <xdr:col>8</xdr:col>
      <xdr:colOff>190500</xdr:colOff>
      <xdr:row>14</xdr:row>
      <xdr:rowOff>57150</xdr:rowOff>
    </xdr:to>
    <xdr:sp macro="" textlink="">
      <xdr:nvSpPr>
        <xdr:cNvPr id="18" name="ToolsXML" hidden="1">
          <a:extLst>
            <a:ext uri="{FF2B5EF4-FFF2-40B4-BE49-F238E27FC236}">
              <a16:creationId xmlns:a16="http://schemas.microsoft.com/office/drawing/2014/main" id="{78B4B2C3-C969-4B11-9D63-8BB132616312}"/>
            </a:ext>
          </a:extLst>
        </xdr:cNvPr>
        <xdr:cNvSpPr txBox="1">
          <a:spLocks noChangeArrowheads="1"/>
        </xdr:cNvSpPr>
      </xdr:nvSpPr>
      <xdr:spPr bwMode="auto">
        <a:xfrm>
          <a:off x="8877300" y="1714500"/>
          <a:ext cx="1060450" cy="27051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pt-BR" sz="1100" b="0" i="0" u="none" strike="noStrike" baseline="0">
              <a:solidFill>
                <a:srgbClr val="000000"/>
              </a:solidFill>
              <a:latin typeface="Calibri"/>
            </a:rPr>
            <a:t>&lt;?xml version="1.0" encoding="UTF-8"?&gt;&lt;ToolsActions relationId="/Users/RUEDA/Reports/Gross Profit by model"&gt;&lt;page&gt;Page=&amp;apos;&amp;apos;&lt;/page&gt;&lt;refresh&gt;&lt;url&gt;/WebAnalysis/servlet/HTMLViewer&amp;#x003f;sso_token&amp;#x003d;&amp;#x0024;SSO_TOKEN&amp;#x0024;&amp;amp;action&amp;#x003d;Svexportreport&amp;amp;REPORT&amp;#x003d;&amp;#x0025;2fUsers&amp;#x0025;2fRUEDA&amp;#x0025;2fReports&amp;#x0025;2fGross&amp;#x002b;Profit&amp;#x002b;by&amp;#x002b;model&amp;amp;rcp_version&amp;#x003d;&amp;#x0024;RCP_VERSION&amp;#x0024;&amp;amp;APPLICATIONTYPE&amp;#x003d;officeAddin&amp;amp;APPLICATIONVERSION&amp;#x003d;1.0.0&amp;amp;FORMAT&amp;#x003d;excel.2003&amp;amp;RCP_VERSION&amp;#x003d;1.4&amp;amp;TYPE&amp;#x003d;HTML&amp;amp;PAGE&amp;#x003d;&amp;#x0027;&amp;#x0027;&amp;amp;VIEW&amp;#x003d;Exibi&amp;#x00e7;&amp;#x00e3;o&amp;#x20;de&amp;#x20;Documento0&amp;amp;REFRESH&amp;#x003d;true&lt;/url&gt;&lt;/refresh&gt;&lt;edit&gt;&lt;url&gt;/WebAnalysis/servlet/HTMLViewer&amp;#x003f;sso_token&amp;#x003d;&amp;#x0024;SSO_TOKEN&amp;#x0024;&amp;amp;action&amp;#x003d;Svexportreport&amp;amp;REPORT&amp;#x003d;&amp;#x0025;2fUsers&amp;#x0025;2fRUEDA&amp;#x0025;2fReports&amp;#x0025;2fGross&amp;#x002b;Profit&amp;#x002b;by&amp;#x002b;model&amp;amp;rcp_version&amp;#x003d;&amp;#x0024;RCP_VERSION&amp;#x0024;&amp;amp;APPLICATIONTYPE&amp;#x003d;officeAddin&amp;amp;APPLICATIONVERSION&amp;#x003d;1.0.0&amp;amp;FORMAT&amp;#x003d;excel.2003&amp;amp;RCP_VERSION&amp;#x003d;1.4&amp;amp;TYPE&amp;#x003d;HTML&amp;amp;PAGE&amp;#x003d;&amp;#x0027;&amp;#x0027;&amp;amp;VIEW&amp;#x003d;Exibi&amp;#x00e7;&amp;#x00e3;o&amp;#x20;de&amp;#x20;Documento0&amp;amp;EDIT&amp;#x003d;true&lt;/url&gt;&lt;/edit&gt;&lt;close&gt;&lt;url&gt;/WebAnalysis/servlet/HTMLViewer&amp;#x003f;sso_token&amp;#x003d;&amp;#x0024;SSO_TOKEN&amp;#x0024;&amp;amp;action&amp;#x003d;Svclosereport&amp;amp;REPORT&amp;#x003d;&amp;#x0025;2fUsers&amp;#x0025;2fRUEDA&amp;#x0025;2fReports&amp;#x0025;2fGross&amp;#x002b;Profit&amp;#x002b;by&amp;#x002b;model&amp;amp;rcp_version&amp;#x003d;&amp;#x0024;RCP_VERSION&amp;#x0024;&amp;amp;APPLICATIONTYPE&amp;#x003d;officeAddin&amp;amp;APPLICATIONVERSION&amp;#x003d;1.0.0&amp;amp;FORMAT&amp;#x003d;excel.2003&amp;amp;RCP_VERSION&amp;#x003d;1.4&amp;amp;TYPE&amp;#x003d;HTML&amp;amp;PAGE&amp;#x003d;&amp;#x0027;&amp;#x0027;&amp;amp;VIEW&amp;#x003d;Exibi&amp;#x00e7;&amp;#x00e3;o&amp;#x20;de&amp;#x20;Documento0&lt;/url&gt;&lt;/close&gt;&lt;/ToolsActions&gt;</a:t>
          </a:r>
        </a:p>
      </xdr:txBody>
    </xdr:sp>
    <xdr:clientData/>
  </xdr:twoCellAnchor>
  <xdr:twoCellAnchor>
    <xdr:from>
      <xdr:col>7</xdr:col>
      <xdr:colOff>0</xdr:colOff>
      <xdr:row>5</xdr:row>
      <xdr:rowOff>0</xdr:rowOff>
    </xdr:from>
    <xdr:to>
      <xdr:col>8</xdr:col>
      <xdr:colOff>190500</xdr:colOff>
      <xdr:row>14</xdr:row>
      <xdr:rowOff>57150</xdr:rowOff>
    </xdr:to>
    <xdr:sp macro="" textlink="">
      <xdr:nvSpPr>
        <xdr:cNvPr id="19" name="ToolsXML" hidden="1">
          <a:extLst>
            <a:ext uri="{FF2B5EF4-FFF2-40B4-BE49-F238E27FC236}">
              <a16:creationId xmlns:a16="http://schemas.microsoft.com/office/drawing/2014/main" id="{A13A52B1-6A42-46F0-B927-880ADF519281}"/>
            </a:ext>
          </a:extLst>
        </xdr:cNvPr>
        <xdr:cNvSpPr txBox="1">
          <a:spLocks noChangeArrowheads="1"/>
        </xdr:cNvSpPr>
      </xdr:nvSpPr>
      <xdr:spPr bwMode="auto">
        <a:xfrm>
          <a:off x="8877300" y="1714500"/>
          <a:ext cx="1060450" cy="27051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pt-BR" sz="1100" b="0" i="0" u="none" strike="noStrike" baseline="0">
              <a:solidFill>
                <a:srgbClr val="000000"/>
              </a:solidFill>
              <a:latin typeface="Calibri"/>
            </a:rPr>
            <a:t>&lt;?xml version="1.0" encoding="UTF-8"?&gt;&lt;ToolsActions relationId="/Users/RUEDA/Reports/Gross Profit by model"&gt;&lt;page&gt;Page=&amp;apos;&amp;apos;&lt;/page&gt;&lt;refresh&gt;&lt;url&gt;/WebAnalysis/servlet/HTMLViewer&amp;#x003f;sso_token&amp;#x003d;&amp;#x0024;SSO_TOKEN&amp;#x0024;&amp;amp;action&amp;#x003d;Svexportreport&amp;amp;REPORT&amp;#x003d;&amp;#x0025;2fUsers&amp;#x0025;2fRUEDA&amp;#x0025;2fReports&amp;#x0025;2fGross&amp;#x002b;Profit&amp;#x002b;by&amp;#x002b;model&amp;amp;rcp_version&amp;#x003d;&amp;#x0024;RCP_VERSION&amp;#x0024;&amp;amp;APPLICATIONTYPE&amp;#x003d;officeAddin&amp;amp;APPLICATIONVERSION&amp;#x003d;1.0.0&amp;amp;FORMAT&amp;#x003d;excel.2003&amp;amp;RCP_VERSION&amp;#x003d;1.4&amp;amp;TYPE&amp;#x003d;HTML&amp;amp;PAGE&amp;#x003d;&amp;#x0027;&amp;#x0027;&amp;amp;VIEW&amp;#x003d;Exibi&amp;#x00e7;&amp;#x00e3;o&amp;#x20;de&amp;#x20;Documento0&amp;amp;REFRESH&amp;#x003d;true&lt;/url&gt;&lt;/refresh&gt;&lt;edit&gt;&lt;url&gt;/WebAnalysis/servlet/HTMLViewer&amp;#x003f;sso_token&amp;#x003d;&amp;#x0024;SSO_TOKEN&amp;#x0024;&amp;amp;action&amp;#x003d;Svexportreport&amp;amp;REPORT&amp;#x003d;&amp;#x0025;2fUsers&amp;#x0025;2fRUEDA&amp;#x0025;2fReports&amp;#x0025;2fGross&amp;#x002b;Profit&amp;#x002b;by&amp;#x002b;model&amp;amp;rcp_version&amp;#x003d;&amp;#x0024;RCP_VERSION&amp;#x0024;&amp;amp;APPLICATIONTYPE&amp;#x003d;officeAddin&amp;amp;APPLICATIONVERSION&amp;#x003d;1.0.0&amp;amp;FORMAT&amp;#x003d;excel.2003&amp;amp;RCP_VERSION&amp;#x003d;1.4&amp;amp;TYPE&amp;#x003d;HTML&amp;amp;PAGE&amp;#x003d;&amp;#x0027;&amp;#x0027;&amp;amp;VIEW&amp;#x003d;Exibi&amp;#x00e7;&amp;#x00e3;o&amp;#x20;de&amp;#x20;Documento0&amp;amp;EDIT&amp;#x003d;true&lt;/url&gt;&lt;/edit&gt;&lt;close&gt;&lt;url&gt;/WebAnalysis/servlet/HTMLViewer&amp;#x003f;sso_token&amp;#x003d;&amp;#x0024;SSO_TOKEN&amp;#x0024;&amp;amp;action&amp;#x003d;Svclosereport&amp;amp;REPORT&amp;#x003d;&amp;#x0025;2fUsers&amp;#x0025;2fRUEDA&amp;#x0025;2fReports&amp;#x0025;2fGross&amp;#x002b;Profit&amp;#x002b;by&amp;#x002b;model&amp;amp;rcp_version&amp;#x003d;&amp;#x0024;RCP_VERSION&amp;#x0024;&amp;amp;APPLICATIONTYPE&amp;#x003d;officeAddin&amp;amp;APPLICATIONVERSION&amp;#x003d;1.0.0&amp;amp;FORMAT&amp;#x003d;excel.2003&amp;amp;RCP_VERSION&amp;#x003d;1.4&amp;amp;TYPE&amp;#x003d;HTML&amp;amp;PAGE&amp;#x003d;&amp;#x0027;&amp;#x0027;&amp;amp;VIEW&amp;#x003d;Exibi&amp;#x00e7;&amp;#x00e3;o&amp;#x20;de&amp;#x20;Documento0&lt;/url&gt;&lt;/close&gt;&lt;/ToolsActions&gt;</a:t>
          </a:r>
        </a:p>
      </xdr:txBody>
    </xdr:sp>
    <xdr:clientData/>
  </xdr:twoCellAnchor>
  <xdr:twoCellAnchor>
    <xdr:from>
      <xdr:col>8</xdr:col>
      <xdr:colOff>0</xdr:colOff>
      <xdr:row>5</xdr:row>
      <xdr:rowOff>0</xdr:rowOff>
    </xdr:from>
    <xdr:to>
      <xdr:col>9</xdr:col>
      <xdr:colOff>190500</xdr:colOff>
      <xdr:row>14</xdr:row>
      <xdr:rowOff>57150</xdr:rowOff>
    </xdr:to>
    <xdr:sp macro="" textlink="">
      <xdr:nvSpPr>
        <xdr:cNvPr id="20" name="ToolsXML" hidden="1">
          <a:extLst>
            <a:ext uri="{FF2B5EF4-FFF2-40B4-BE49-F238E27FC236}">
              <a16:creationId xmlns:a16="http://schemas.microsoft.com/office/drawing/2014/main" id="{EB7F7580-DB54-4DC6-A143-D215EF93BCC1}"/>
            </a:ext>
          </a:extLst>
        </xdr:cNvPr>
        <xdr:cNvSpPr txBox="1">
          <a:spLocks noChangeArrowheads="1"/>
        </xdr:cNvSpPr>
      </xdr:nvSpPr>
      <xdr:spPr bwMode="auto">
        <a:xfrm>
          <a:off x="9747250" y="1714500"/>
          <a:ext cx="1060450" cy="27051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pt-BR" sz="1100" b="0" i="0" u="none" strike="noStrike" baseline="0">
              <a:solidFill>
                <a:srgbClr val="000000"/>
              </a:solidFill>
              <a:latin typeface="Calibri"/>
            </a:rPr>
            <a:t>&lt;?xml version="1.0" encoding="UTF-8"?&gt;&lt;ToolsActions relationId="/Users/RUEDA/Reports/Gross Profit by model"&gt;&lt;page&gt;Page=&amp;apos;&amp;apos;&lt;/page&gt;&lt;refresh&gt;&lt;url&gt;/WebAnalysis/servlet/HTMLViewer&amp;#x003f;sso_token&amp;#x003d;&amp;#x0024;SSO_TOKEN&amp;#x0024;&amp;amp;action&amp;#x003d;Svexportreport&amp;amp;REPORT&amp;#x003d;&amp;#x0025;2fUsers&amp;#x0025;2fRUEDA&amp;#x0025;2fReports&amp;#x0025;2fGross&amp;#x002b;Profit&amp;#x002b;by&amp;#x002b;model&amp;amp;rcp_version&amp;#x003d;&amp;#x0024;RCP_VERSION&amp;#x0024;&amp;amp;APPLICATIONTYPE&amp;#x003d;officeAddin&amp;amp;APPLICATIONVERSION&amp;#x003d;1.0.0&amp;amp;FORMAT&amp;#x003d;excel.2003&amp;amp;RCP_VERSION&amp;#x003d;1.4&amp;amp;TYPE&amp;#x003d;HTML&amp;amp;PAGE&amp;#x003d;&amp;#x0027;&amp;#x0027;&amp;amp;VIEW&amp;#x003d;Exibi&amp;#x00e7;&amp;#x00e3;o&amp;#x20;de&amp;#x20;Documento0&amp;amp;REFRESH&amp;#x003d;true&lt;/url&gt;&lt;/refresh&gt;&lt;edit&gt;&lt;url&gt;/WebAnalysis/servlet/HTMLViewer&amp;#x003f;sso_token&amp;#x003d;&amp;#x0024;SSO_TOKEN&amp;#x0024;&amp;amp;action&amp;#x003d;Svexportreport&amp;amp;REPORT&amp;#x003d;&amp;#x0025;2fUsers&amp;#x0025;2fRUEDA&amp;#x0025;2fReports&amp;#x0025;2fGross&amp;#x002b;Profit&amp;#x002b;by&amp;#x002b;model&amp;amp;rcp_version&amp;#x003d;&amp;#x0024;RCP_VERSION&amp;#x0024;&amp;amp;APPLICATIONTYPE&amp;#x003d;officeAddin&amp;amp;APPLICATIONVERSION&amp;#x003d;1.0.0&amp;amp;FORMAT&amp;#x003d;excel.2003&amp;amp;RCP_VERSION&amp;#x003d;1.4&amp;amp;TYPE&amp;#x003d;HTML&amp;amp;PAGE&amp;#x003d;&amp;#x0027;&amp;#x0027;&amp;amp;VIEW&amp;#x003d;Exibi&amp;#x00e7;&amp;#x00e3;o&amp;#x20;de&amp;#x20;Documento0&amp;amp;EDIT&amp;#x003d;true&lt;/url&gt;&lt;/edit&gt;&lt;close&gt;&lt;url&gt;/WebAnalysis/servlet/HTMLViewer&amp;#x003f;sso_token&amp;#x003d;&amp;#x0024;SSO_TOKEN&amp;#x0024;&amp;amp;action&amp;#x003d;Svclosereport&amp;amp;REPORT&amp;#x003d;&amp;#x0025;2fUsers&amp;#x0025;2fRUEDA&amp;#x0025;2fReports&amp;#x0025;2fGross&amp;#x002b;Profit&amp;#x002b;by&amp;#x002b;model&amp;amp;rcp_version&amp;#x003d;&amp;#x0024;RCP_VERSION&amp;#x0024;&amp;amp;APPLICATIONTYPE&amp;#x003d;officeAddin&amp;amp;APPLICATIONVERSION&amp;#x003d;1.0.0&amp;amp;FORMAT&amp;#x003d;excel.2003&amp;amp;RCP_VERSION&amp;#x003d;1.4&amp;amp;TYPE&amp;#x003d;HTML&amp;amp;PAGE&amp;#x003d;&amp;#x0027;&amp;#x0027;&amp;amp;VIEW&amp;#x003d;Exibi&amp;#x00e7;&amp;#x00e3;o&amp;#x20;de&amp;#x20;Documento0&lt;/url&gt;&lt;/close&gt;&lt;/ToolsActions&gt;</a:t>
          </a:r>
        </a:p>
      </xdr:txBody>
    </xdr:sp>
    <xdr:clientData/>
  </xdr:twoCellAnchor>
  <xdr:twoCellAnchor>
    <xdr:from>
      <xdr:col>8</xdr:col>
      <xdr:colOff>0</xdr:colOff>
      <xdr:row>5</xdr:row>
      <xdr:rowOff>0</xdr:rowOff>
    </xdr:from>
    <xdr:to>
      <xdr:col>9</xdr:col>
      <xdr:colOff>190500</xdr:colOff>
      <xdr:row>14</xdr:row>
      <xdr:rowOff>57150</xdr:rowOff>
    </xdr:to>
    <xdr:sp macro="" textlink="">
      <xdr:nvSpPr>
        <xdr:cNvPr id="21" name="ToolsXML" hidden="1">
          <a:extLst>
            <a:ext uri="{FF2B5EF4-FFF2-40B4-BE49-F238E27FC236}">
              <a16:creationId xmlns:a16="http://schemas.microsoft.com/office/drawing/2014/main" id="{FCAF38C1-29DD-490A-B87F-0A4A60185643}"/>
            </a:ext>
          </a:extLst>
        </xdr:cNvPr>
        <xdr:cNvSpPr txBox="1">
          <a:spLocks noChangeArrowheads="1"/>
        </xdr:cNvSpPr>
      </xdr:nvSpPr>
      <xdr:spPr bwMode="auto">
        <a:xfrm>
          <a:off x="9747250" y="1714500"/>
          <a:ext cx="1060450" cy="27051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pt-BR" sz="1100" b="0" i="0" u="none" strike="noStrike" baseline="0">
              <a:solidFill>
                <a:srgbClr val="000000"/>
              </a:solidFill>
              <a:latin typeface="Calibri"/>
            </a:rPr>
            <a:t>&lt;?xml version="1.0" encoding="UTF-8"?&gt;&lt;ToolsActions relationId="/Users/RUEDA/Reports/Gross Profit by model"&gt;&lt;page&gt;Page=&amp;apos;&amp;apos;&lt;/page&gt;&lt;refresh&gt;&lt;url&gt;/WebAnalysis/servlet/HTMLViewer&amp;#x003f;sso_token&amp;#x003d;&amp;#x0024;SSO_TOKEN&amp;#x0024;&amp;amp;action&amp;#x003d;Svexportreport&amp;amp;REPORT&amp;#x003d;&amp;#x0025;2fUsers&amp;#x0025;2fRUEDA&amp;#x0025;2fReports&amp;#x0025;2fGross&amp;#x002b;Profit&amp;#x002b;by&amp;#x002b;model&amp;amp;rcp_version&amp;#x003d;&amp;#x0024;RCP_VERSION&amp;#x0024;&amp;amp;APPLICATIONTYPE&amp;#x003d;officeAddin&amp;amp;APPLICATIONVERSION&amp;#x003d;1.0.0&amp;amp;FORMAT&amp;#x003d;excel.2003&amp;amp;RCP_VERSION&amp;#x003d;1.4&amp;amp;TYPE&amp;#x003d;HTML&amp;amp;PAGE&amp;#x003d;&amp;#x0027;&amp;#x0027;&amp;amp;VIEW&amp;#x003d;Exibi&amp;#x00e7;&amp;#x00e3;o&amp;#x20;de&amp;#x20;Documento0&amp;amp;REFRESH&amp;#x003d;true&lt;/url&gt;&lt;/refresh&gt;&lt;edit&gt;&lt;url&gt;/WebAnalysis/servlet/HTMLViewer&amp;#x003f;sso_token&amp;#x003d;&amp;#x0024;SSO_TOKEN&amp;#x0024;&amp;amp;action&amp;#x003d;Svexportreport&amp;amp;REPORT&amp;#x003d;&amp;#x0025;2fUsers&amp;#x0025;2fRUEDA&amp;#x0025;2fReports&amp;#x0025;2fGross&amp;#x002b;Profit&amp;#x002b;by&amp;#x002b;model&amp;amp;rcp_version&amp;#x003d;&amp;#x0024;RCP_VERSION&amp;#x0024;&amp;amp;APPLICATIONTYPE&amp;#x003d;officeAddin&amp;amp;APPLICATIONVERSION&amp;#x003d;1.0.0&amp;amp;FORMAT&amp;#x003d;excel.2003&amp;amp;RCP_VERSION&amp;#x003d;1.4&amp;amp;TYPE&amp;#x003d;HTML&amp;amp;PAGE&amp;#x003d;&amp;#x0027;&amp;#x0027;&amp;amp;VIEW&amp;#x003d;Exibi&amp;#x00e7;&amp;#x00e3;o&amp;#x20;de&amp;#x20;Documento0&amp;amp;EDIT&amp;#x003d;true&lt;/url&gt;&lt;/edit&gt;&lt;close&gt;&lt;url&gt;/WebAnalysis/servlet/HTMLViewer&amp;#x003f;sso_token&amp;#x003d;&amp;#x0024;SSO_TOKEN&amp;#x0024;&amp;amp;action&amp;#x003d;Svclosereport&amp;amp;REPORT&amp;#x003d;&amp;#x0025;2fUsers&amp;#x0025;2fRUEDA&amp;#x0025;2fReports&amp;#x0025;2fGross&amp;#x002b;Profit&amp;#x002b;by&amp;#x002b;model&amp;amp;rcp_version&amp;#x003d;&amp;#x0024;RCP_VERSION&amp;#x0024;&amp;amp;APPLICATIONTYPE&amp;#x003d;officeAddin&amp;amp;APPLICATIONVERSION&amp;#x003d;1.0.0&amp;amp;FORMAT&amp;#x003d;excel.2003&amp;amp;RCP_VERSION&amp;#x003d;1.4&amp;amp;TYPE&amp;#x003d;HTML&amp;amp;PAGE&amp;#x003d;&amp;#x0027;&amp;#x0027;&amp;amp;VIEW&amp;#x003d;Exibi&amp;#x00e7;&amp;#x00e3;o&amp;#x20;de&amp;#x20;Documento0&lt;/url&gt;&lt;/close&gt;&lt;/ToolsActions&gt;</a:t>
          </a:r>
        </a:p>
      </xdr:txBody>
    </xdr:sp>
    <xdr:clientData/>
  </xdr:twoCellAnchor>
  <xdr:twoCellAnchor>
    <xdr:from>
      <xdr:col>9</xdr:col>
      <xdr:colOff>0</xdr:colOff>
      <xdr:row>5</xdr:row>
      <xdr:rowOff>0</xdr:rowOff>
    </xdr:from>
    <xdr:to>
      <xdr:col>10</xdr:col>
      <xdr:colOff>190500</xdr:colOff>
      <xdr:row>14</xdr:row>
      <xdr:rowOff>57150</xdr:rowOff>
    </xdr:to>
    <xdr:sp macro="" textlink="">
      <xdr:nvSpPr>
        <xdr:cNvPr id="22" name="ToolsXML" hidden="1">
          <a:extLst>
            <a:ext uri="{FF2B5EF4-FFF2-40B4-BE49-F238E27FC236}">
              <a16:creationId xmlns:a16="http://schemas.microsoft.com/office/drawing/2014/main" id="{406DECDD-A20F-4E86-98CE-A1989ABE8CA6}"/>
            </a:ext>
          </a:extLst>
        </xdr:cNvPr>
        <xdr:cNvSpPr txBox="1">
          <a:spLocks noChangeArrowheads="1"/>
        </xdr:cNvSpPr>
      </xdr:nvSpPr>
      <xdr:spPr bwMode="auto">
        <a:xfrm>
          <a:off x="10617200" y="1714500"/>
          <a:ext cx="1060450" cy="27051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pt-BR" sz="1100" b="0" i="0" u="none" strike="noStrike" baseline="0">
              <a:solidFill>
                <a:srgbClr val="000000"/>
              </a:solidFill>
              <a:latin typeface="Calibri"/>
            </a:rPr>
            <a:t>&lt;?xml version="1.0" encoding="UTF-8"?&gt;&lt;ToolsActions relationId="/Users/RUEDA/Reports/Gross Profit by model"&gt;&lt;page&gt;Page=&amp;apos;&amp;apos;&lt;/page&gt;&lt;refresh&gt;&lt;url&gt;/WebAnalysis/servlet/HTMLViewer&amp;#x003f;sso_token&amp;#x003d;&amp;#x0024;SSO_TOKEN&amp;#x0024;&amp;amp;action&amp;#x003d;Svexportreport&amp;amp;REPORT&amp;#x003d;&amp;#x0025;2fUsers&amp;#x0025;2fRUEDA&amp;#x0025;2fReports&amp;#x0025;2fGross&amp;#x002b;Profit&amp;#x002b;by&amp;#x002b;model&amp;amp;rcp_version&amp;#x003d;&amp;#x0024;RCP_VERSION&amp;#x0024;&amp;amp;APPLICATIONTYPE&amp;#x003d;officeAddin&amp;amp;APPLICATIONVERSION&amp;#x003d;1.0.0&amp;amp;FORMAT&amp;#x003d;excel.2003&amp;amp;RCP_VERSION&amp;#x003d;1.4&amp;amp;TYPE&amp;#x003d;HTML&amp;amp;PAGE&amp;#x003d;&amp;#x0027;&amp;#x0027;&amp;amp;VIEW&amp;#x003d;Exibi&amp;#x00e7;&amp;#x00e3;o&amp;#x20;de&amp;#x20;Documento0&amp;amp;REFRESH&amp;#x003d;true&lt;/url&gt;&lt;/refresh&gt;&lt;edit&gt;&lt;url&gt;/WebAnalysis/servlet/HTMLViewer&amp;#x003f;sso_token&amp;#x003d;&amp;#x0024;SSO_TOKEN&amp;#x0024;&amp;amp;action&amp;#x003d;Svexportreport&amp;amp;REPORT&amp;#x003d;&amp;#x0025;2fUsers&amp;#x0025;2fRUEDA&amp;#x0025;2fReports&amp;#x0025;2fGross&amp;#x002b;Profit&amp;#x002b;by&amp;#x002b;model&amp;amp;rcp_version&amp;#x003d;&amp;#x0024;RCP_VERSION&amp;#x0024;&amp;amp;APPLICATIONTYPE&amp;#x003d;officeAddin&amp;amp;APPLICATIONVERSION&amp;#x003d;1.0.0&amp;amp;FORMAT&amp;#x003d;excel.2003&amp;amp;RCP_VERSION&amp;#x003d;1.4&amp;amp;TYPE&amp;#x003d;HTML&amp;amp;PAGE&amp;#x003d;&amp;#x0027;&amp;#x0027;&amp;amp;VIEW&amp;#x003d;Exibi&amp;#x00e7;&amp;#x00e3;o&amp;#x20;de&amp;#x20;Documento0&amp;amp;EDIT&amp;#x003d;true&lt;/url&gt;&lt;/edit&gt;&lt;close&gt;&lt;url&gt;/WebAnalysis/servlet/HTMLViewer&amp;#x003f;sso_token&amp;#x003d;&amp;#x0024;SSO_TOKEN&amp;#x0024;&amp;amp;action&amp;#x003d;Svclosereport&amp;amp;REPORT&amp;#x003d;&amp;#x0025;2fUsers&amp;#x0025;2fRUEDA&amp;#x0025;2fReports&amp;#x0025;2fGross&amp;#x002b;Profit&amp;#x002b;by&amp;#x002b;model&amp;amp;rcp_version&amp;#x003d;&amp;#x0024;RCP_VERSION&amp;#x0024;&amp;amp;APPLICATIONTYPE&amp;#x003d;officeAddin&amp;amp;APPLICATIONVERSION&amp;#x003d;1.0.0&amp;amp;FORMAT&amp;#x003d;excel.2003&amp;amp;RCP_VERSION&amp;#x003d;1.4&amp;amp;TYPE&amp;#x003d;HTML&amp;amp;PAGE&amp;#x003d;&amp;#x0027;&amp;#x0027;&amp;amp;VIEW&amp;#x003d;Exibi&amp;#x00e7;&amp;#x00e3;o&amp;#x20;de&amp;#x20;Documento0&lt;/url&gt;&lt;/close&gt;&lt;/ToolsActions&gt;</a:t>
          </a:r>
        </a:p>
      </xdr:txBody>
    </xdr:sp>
    <xdr:clientData/>
  </xdr:twoCellAnchor>
  <xdr:twoCellAnchor>
    <xdr:from>
      <xdr:col>9</xdr:col>
      <xdr:colOff>0</xdr:colOff>
      <xdr:row>5</xdr:row>
      <xdr:rowOff>0</xdr:rowOff>
    </xdr:from>
    <xdr:to>
      <xdr:col>10</xdr:col>
      <xdr:colOff>190500</xdr:colOff>
      <xdr:row>14</xdr:row>
      <xdr:rowOff>57150</xdr:rowOff>
    </xdr:to>
    <xdr:sp macro="" textlink="">
      <xdr:nvSpPr>
        <xdr:cNvPr id="23" name="ToolsXML" hidden="1">
          <a:extLst>
            <a:ext uri="{FF2B5EF4-FFF2-40B4-BE49-F238E27FC236}">
              <a16:creationId xmlns:a16="http://schemas.microsoft.com/office/drawing/2014/main" id="{D8E36A29-BAD3-4A07-911A-4F75483644C1}"/>
            </a:ext>
          </a:extLst>
        </xdr:cNvPr>
        <xdr:cNvSpPr txBox="1">
          <a:spLocks noChangeArrowheads="1"/>
        </xdr:cNvSpPr>
      </xdr:nvSpPr>
      <xdr:spPr bwMode="auto">
        <a:xfrm>
          <a:off x="10617200" y="1714500"/>
          <a:ext cx="1060450" cy="27051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pt-BR" sz="1100" b="0" i="0" u="none" strike="noStrike" baseline="0">
              <a:solidFill>
                <a:srgbClr val="000000"/>
              </a:solidFill>
              <a:latin typeface="Calibri"/>
            </a:rPr>
            <a:t>&lt;?xml version="1.0" encoding="UTF-8"?&gt;&lt;ToolsActions relationId="/Users/RUEDA/Reports/Gross Profit by model"&gt;&lt;page&gt;Page=&amp;apos;&amp;apos;&lt;/page&gt;&lt;refresh&gt;&lt;url&gt;/WebAnalysis/servlet/HTMLViewer&amp;#x003f;sso_token&amp;#x003d;&amp;#x0024;SSO_TOKEN&amp;#x0024;&amp;amp;action&amp;#x003d;Svexportreport&amp;amp;REPORT&amp;#x003d;&amp;#x0025;2fUsers&amp;#x0025;2fRUEDA&amp;#x0025;2fReports&amp;#x0025;2fGross&amp;#x002b;Profit&amp;#x002b;by&amp;#x002b;model&amp;amp;rcp_version&amp;#x003d;&amp;#x0024;RCP_VERSION&amp;#x0024;&amp;amp;APPLICATIONTYPE&amp;#x003d;officeAddin&amp;amp;APPLICATIONVERSION&amp;#x003d;1.0.0&amp;amp;FORMAT&amp;#x003d;excel.2003&amp;amp;RCP_VERSION&amp;#x003d;1.4&amp;amp;TYPE&amp;#x003d;HTML&amp;amp;PAGE&amp;#x003d;&amp;#x0027;&amp;#x0027;&amp;amp;VIEW&amp;#x003d;Exibi&amp;#x00e7;&amp;#x00e3;o&amp;#x20;de&amp;#x20;Documento0&amp;amp;REFRESH&amp;#x003d;true&lt;/url&gt;&lt;/refresh&gt;&lt;edit&gt;&lt;url&gt;/WebAnalysis/servlet/HTMLViewer&amp;#x003f;sso_token&amp;#x003d;&amp;#x0024;SSO_TOKEN&amp;#x0024;&amp;amp;action&amp;#x003d;Svexportreport&amp;amp;REPORT&amp;#x003d;&amp;#x0025;2fUsers&amp;#x0025;2fRUEDA&amp;#x0025;2fReports&amp;#x0025;2fGross&amp;#x002b;Profit&amp;#x002b;by&amp;#x002b;model&amp;amp;rcp_version&amp;#x003d;&amp;#x0024;RCP_VERSION&amp;#x0024;&amp;amp;APPLICATIONTYPE&amp;#x003d;officeAddin&amp;amp;APPLICATIONVERSION&amp;#x003d;1.0.0&amp;amp;FORMAT&amp;#x003d;excel.2003&amp;amp;RCP_VERSION&amp;#x003d;1.4&amp;amp;TYPE&amp;#x003d;HTML&amp;amp;PAGE&amp;#x003d;&amp;#x0027;&amp;#x0027;&amp;amp;VIEW&amp;#x003d;Exibi&amp;#x00e7;&amp;#x00e3;o&amp;#x20;de&amp;#x20;Documento0&amp;amp;EDIT&amp;#x003d;true&lt;/url&gt;&lt;/edit&gt;&lt;close&gt;&lt;url&gt;/WebAnalysis/servlet/HTMLViewer&amp;#x003f;sso_token&amp;#x003d;&amp;#x0024;SSO_TOKEN&amp;#x0024;&amp;amp;action&amp;#x003d;Svclosereport&amp;amp;REPORT&amp;#x003d;&amp;#x0025;2fUsers&amp;#x0025;2fRUEDA&amp;#x0025;2fReports&amp;#x0025;2fGross&amp;#x002b;Profit&amp;#x002b;by&amp;#x002b;model&amp;amp;rcp_version&amp;#x003d;&amp;#x0024;RCP_VERSION&amp;#x0024;&amp;amp;APPLICATIONTYPE&amp;#x003d;officeAddin&amp;amp;APPLICATIONVERSION&amp;#x003d;1.0.0&amp;amp;FORMAT&amp;#x003d;excel.2003&amp;amp;RCP_VERSION&amp;#x003d;1.4&amp;amp;TYPE&amp;#x003d;HTML&amp;amp;PAGE&amp;#x003d;&amp;#x0027;&amp;#x0027;&amp;amp;VIEW&amp;#x003d;Exibi&amp;#x00e7;&amp;#x00e3;o&amp;#x20;de&amp;#x20;Documento0&lt;/url&gt;&lt;/close&gt;&lt;/ToolsActions&gt;</a:t>
          </a:r>
        </a:p>
      </xdr:txBody>
    </xdr:sp>
    <xdr:clientData/>
  </xdr:twoCellAnchor>
  <xdr:twoCellAnchor>
    <xdr:from>
      <xdr:col>10</xdr:col>
      <xdr:colOff>0</xdr:colOff>
      <xdr:row>5</xdr:row>
      <xdr:rowOff>0</xdr:rowOff>
    </xdr:from>
    <xdr:to>
      <xdr:col>11</xdr:col>
      <xdr:colOff>190500</xdr:colOff>
      <xdr:row>14</xdr:row>
      <xdr:rowOff>57150</xdr:rowOff>
    </xdr:to>
    <xdr:sp macro="" textlink="">
      <xdr:nvSpPr>
        <xdr:cNvPr id="24" name="ToolsXML" hidden="1">
          <a:extLst>
            <a:ext uri="{FF2B5EF4-FFF2-40B4-BE49-F238E27FC236}">
              <a16:creationId xmlns:a16="http://schemas.microsoft.com/office/drawing/2014/main" id="{6022893F-777E-445F-8760-C101ABA37928}"/>
            </a:ext>
          </a:extLst>
        </xdr:cNvPr>
        <xdr:cNvSpPr txBox="1">
          <a:spLocks noChangeArrowheads="1"/>
        </xdr:cNvSpPr>
      </xdr:nvSpPr>
      <xdr:spPr bwMode="auto">
        <a:xfrm>
          <a:off x="11487150" y="1714500"/>
          <a:ext cx="1060450" cy="27051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pt-BR" sz="1100" b="0" i="0" u="none" strike="noStrike" baseline="0">
              <a:solidFill>
                <a:srgbClr val="000000"/>
              </a:solidFill>
              <a:latin typeface="Calibri"/>
            </a:rPr>
            <a:t>&lt;?xml version="1.0" encoding="UTF-8"?&gt;&lt;ToolsActions relationId="/Users/RUEDA/Reports/Gross Profit by model"&gt;&lt;page&gt;Page=&amp;apos;&amp;apos;&lt;/page&gt;&lt;refresh&gt;&lt;url&gt;/WebAnalysis/servlet/HTMLViewer&amp;#x003f;sso_token&amp;#x003d;&amp;#x0024;SSO_TOKEN&amp;#x0024;&amp;amp;action&amp;#x003d;Svexportreport&amp;amp;REPORT&amp;#x003d;&amp;#x0025;2fUsers&amp;#x0025;2fRUEDA&amp;#x0025;2fReports&amp;#x0025;2fGross&amp;#x002b;Profit&amp;#x002b;by&amp;#x002b;model&amp;amp;rcp_version&amp;#x003d;&amp;#x0024;RCP_VERSION&amp;#x0024;&amp;amp;APPLICATIONTYPE&amp;#x003d;officeAddin&amp;amp;APPLICATIONVERSION&amp;#x003d;1.0.0&amp;amp;FORMAT&amp;#x003d;excel.2003&amp;amp;RCP_VERSION&amp;#x003d;1.4&amp;amp;TYPE&amp;#x003d;HTML&amp;amp;PAGE&amp;#x003d;&amp;#x0027;&amp;#x0027;&amp;amp;VIEW&amp;#x003d;Exibi&amp;#x00e7;&amp;#x00e3;o&amp;#x20;de&amp;#x20;Documento0&amp;amp;REFRESH&amp;#x003d;true&lt;/url&gt;&lt;/refresh&gt;&lt;edit&gt;&lt;url&gt;/WebAnalysis/servlet/HTMLViewer&amp;#x003f;sso_token&amp;#x003d;&amp;#x0024;SSO_TOKEN&amp;#x0024;&amp;amp;action&amp;#x003d;Svexportreport&amp;amp;REPORT&amp;#x003d;&amp;#x0025;2fUsers&amp;#x0025;2fRUEDA&amp;#x0025;2fReports&amp;#x0025;2fGross&amp;#x002b;Profit&amp;#x002b;by&amp;#x002b;model&amp;amp;rcp_version&amp;#x003d;&amp;#x0024;RCP_VERSION&amp;#x0024;&amp;amp;APPLICATIONTYPE&amp;#x003d;officeAddin&amp;amp;APPLICATIONVERSION&amp;#x003d;1.0.0&amp;amp;FORMAT&amp;#x003d;excel.2003&amp;amp;RCP_VERSION&amp;#x003d;1.4&amp;amp;TYPE&amp;#x003d;HTML&amp;amp;PAGE&amp;#x003d;&amp;#x0027;&amp;#x0027;&amp;amp;VIEW&amp;#x003d;Exibi&amp;#x00e7;&amp;#x00e3;o&amp;#x20;de&amp;#x20;Documento0&amp;amp;EDIT&amp;#x003d;true&lt;/url&gt;&lt;/edit&gt;&lt;close&gt;&lt;url&gt;/WebAnalysis/servlet/HTMLViewer&amp;#x003f;sso_token&amp;#x003d;&amp;#x0024;SSO_TOKEN&amp;#x0024;&amp;amp;action&amp;#x003d;Svclosereport&amp;amp;REPORT&amp;#x003d;&amp;#x0025;2fUsers&amp;#x0025;2fRUEDA&amp;#x0025;2fReports&amp;#x0025;2fGross&amp;#x002b;Profit&amp;#x002b;by&amp;#x002b;model&amp;amp;rcp_version&amp;#x003d;&amp;#x0024;RCP_VERSION&amp;#x0024;&amp;amp;APPLICATIONTYPE&amp;#x003d;officeAddin&amp;amp;APPLICATIONVERSION&amp;#x003d;1.0.0&amp;amp;FORMAT&amp;#x003d;excel.2003&amp;amp;RCP_VERSION&amp;#x003d;1.4&amp;amp;TYPE&amp;#x003d;HTML&amp;amp;PAGE&amp;#x003d;&amp;#x0027;&amp;#x0027;&amp;amp;VIEW&amp;#x003d;Exibi&amp;#x00e7;&amp;#x00e3;o&amp;#x20;de&amp;#x20;Documento0&lt;/url&gt;&lt;/close&gt;&lt;/ToolsActions&gt;</a:t>
          </a:r>
        </a:p>
      </xdr:txBody>
    </xdr:sp>
    <xdr:clientData/>
  </xdr:twoCellAnchor>
  <xdr:twoCellAnchor>
    <xdr:from>
      <xdr:col>10</xdr:col>
      <xdr:colOff>0</xdr:colOff>
      <xdr:row>5</xdr:row>
      <xdr:rowOff>0</xdr:rowOff>
    </xdr:from>
    <xdr:to>
      <xdr:col>11</xdr:col>
      <xdr:colOff>190500</xdr:colOff>
      <xdr:row>14</xdr:row>
      <xdr:rowOff>57150</xdr:rowOff>
    </xdr:to>
    <xdr:sp macro="" textlink="">
      <xdr:nvSpPr>
        <xdr:cNvPr id="25" name="ToolsXML" hidden="1">
          <a:extLst>
            <a:ext uri="{FF2B5EF4-FFF2-40B4-BE49-F238E27FC236}">
              <a16:creationId xmlns:a16="http://schemas.microsoft.com/office/drawing/2014/main" id="{889C8CCA-22A3-43FB-B115-AA89672857C6}"/>
            </a:ext>
          </a:extLst>
        </xdr:cNvPr>
        <xdr:cNvSpPr txBox="1">
          <a:spLocks noChangeArrowheads="1"/>
        </xdr:cNvSpPr>
      </xdr:nvSpPr>
      <xdr:spPr bwMode="auto">
        <a:xfrm>
          <a:off x="11487150" y="1714500"/>
          <a:ext cx="1060450" cy="27051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pt-BR" sz="1100" b="0" i="0" u="none" strike="noStrike" baseline="0">
              <a:solidFill>
                <a:srgbClr val="000000"/>
              </a:solidFill>
              <a:latin typeface="Calibri"/>
            </a:rPr>
            <a:t>&lt;?xml version="1.0" encoding="UTF-8"?&gt;&lt;ToolsActions relationId="/Users/RUEDA/Reports/Gross Profit by model"&gt;&lt;page&gt;Page=&amp;apos;&amp;apos;&lt;/page&gt;&lt;refresh&gt;&lt;url&gt;/WebAnalysis/servlet/HTMLViewer&amp;#x003f;sso_token&amp;#x003d;&amp;#x0024;SSO_TOKEN&amp;#x0024;&amp;amp;action&amp;#x003d;Svexportreport&amp;amp;REPORT&amp;#x003d;&amp;#x0025;2fUsers&amp;#x0025;2fRUEDA&amp;#x0025;2fReports&amp;#x0025;2fGross&amp;#x002b;Profit&amp;#x002b;by&amp;#x002b;model&amp;amp;rcp_version&amp;#x003d;&amp;#x0024;RCP_VERSION&amp;#x0024;&amp;amp;APPLICATIONTYPE&amp;#x003d;officeAddin&amp;amp;APPLICATIONVERSION&amp;#x003d;1.0.0&amp;amp;FORMAT&amp;#x003d;excel.2003&amp;amp;RCP_VERSION&amp;#x003d;1.4&amp;amp;TYPE&amp;#x003d;HTML&amp;amp;PAGE&amp;#x003d;&amp;#x0027;&amp;#x0027;&amp;amp;VIEW&amp;#x003d;Exibi&amp;#x00e7;&amp;#x00e3;o&amp;#x20;de&amp;#x20;Documento0&amp;amp;REFRESH&amp;#x003d;true&lt;/url&gt;&lt;/refresh&gt;&lt;edit&gt;&lt;url&gt;/WebAnalysis/servlet/HTMLViewer&amp;#x003f;sso_token&amp;#x003d;&amp;#x0024;SSO_TOKEN&amp;#x0024;&amp;amp;action&amp;#x003d;Svexportreport&amp;amp;REPORT&amp;#x003d;&amp;#x0025;2fUsers&amp;#x0025;2fRUEDA&amp;#x0025;2fReports&amp;#x0025;2fGross&amp;#x002b;Profit&amp;#x002b;by&amp;#x002b;model&amp;amp;rcp_version&amp;#x003d;&amp;#x0024;RCP_VERSION&amp;#x0024;&amp;amp;APPLICATIONTYPE&amp;#x003d;officeAddin&amp;amp;APPLICATIONVERSION&amp;#x003d;1.0.0&amp;amp;FORMAT&amp;#x003d;excel.2003&amp;amp;RCP_VERSION&amp;#x003d;1.4&amp;amp;TYPE&amp;#x003d;HTML&amp;amp;PAGE&amp;#x003d;&amp;#x0027;&amp;#x0027;&amp;amp;VIEW&amp;#x003d;Exibi&amp;#x00e7;&amp;#x00e3;o&amp;#x20;de&amp;#x20;Documento0&amp;amp;EDIT&amp;#x003d;true&lt;/url&gt;&lt;/edit&gt;&lt;close&gt;&lt;url&gt;/WebAnalysis/servlet/HTMLViewer&amp;#x003f;sso_token&amp;#x003d;&amp;#x0024;SSO_TOKEN&amp;#x0024;&amp;amp;action&amp;#x003d;Svclosereport&amp;amp;REPORT&amp;#x003d;&amp;#x0025;2fUsers&amp;#x0025;2fRUEDA&amp;#x0025;2fReports&amp;#x0025;2fGross&amp;#x002b;Profit&amp;#x002b;by&amp;#x002b;model&amp;amp;rcp_version&amp;#x003d;&amp;#x0024;RCP_VERSION&amp;#x0024;&amp;amp;APPLICATIONTYPE&amp;#x003d;officeAddin&amp;amp;APPLICATIONVERSION&amp;#x003d;1.0.0&amp;amp;FORMAT&amp;#x003d;excel.2003&amp;amp;RCP_VERSION&amp;#x003d;1.4&amp;amp;TYPE&amp;#x003d;HTML&amp;amp;PAGE&amp;#x003d;&amp;#x0027;&amp;#x0027;&amp;amp;VIEW&amp;#x003d;Exibi&amp;#x00e7;&amp;#x00e3;o&amp;#x20;de&amp;#x20;Documento0&lt;/url&gt;&lt;/close&gt;&lt;/ToolsActions&gt;</a:t>
          </a:r>
        </a:p>
      </xdr:txBody>
    </xdr:sp>
    <xdr:clientData/>
  </xdr:twoCellAnchor>
  <xdr:twoCellAnchor>
    <xdr:from>
      <xdr:col>11</xdr:col>
      <xdr:colOff>0</xdr:colOff>
      <xdr:row>5</xdr:row>
      <xdr:rowOff>0</xdr:rowOff>
    </xdr:from>
    <xdr:to>
      <xdr:col>12</xdr:col>
      <xdr:colOff>190500</xdr:colOff>
      <xdr:row>14</xdr:row>
      <xdr:rowOff>57150</xdr:rowOff>
    </xdr:to>
    <xdr:sp macro="" textlink="">
      <xdr:nvSpPr>
        <xdr:cNvPr id="26" name="ToolsXML" hidden="1">
          <a:extLst>
            <a:ext uri="{FF2B5EF4-FFF2-40B4-BE49-F238E27FC236}">
              <a16:creationId xmlns:a16="http://schemas.microsoft.com/office/drawing/2014/main" id="{2FAF0F76-9909-4F8A-BBE4-6415A3B740F9}"/>
            </a:ext>
          </a:extLst>
        </xdr:cNvPr>
        <xdr:cNvSpPr txBox="1">
          <a:spLocks noChangeArrowheads="1"/>
        </xdr:cNvSpPr>
      </xdr:nvSpPr>
      <xdr:spPr bwMode="auto">
        <a:xfrm>
          <a:off x="12357100" y="1714500"/>
          <a:ext cx="1060450" cy="27051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pt-BR" sz="1100" b="0" i="0" u="none" strike="noStrike" baseline="0">
              <a:solidFill>
                <a:srgbClr val="000000"/>
              </a:solidFill>
              <a:latin typeface="Calibri"/>
            </a:rPr>
            <a:t>&lt;?xml version="1.0" encoding="UTF-8"?&gt;&lt;ToolsActions relationId="/Users/RUEDA/Reports/Gross Profit by model"&gt;&lt;page&gt;Page=&amp;apos;&amp;apos;&lt;/page&gt;&lt;refresh&gt;&lt;url&gt;/WebAnalysis/servlet/HTMLViewer&amp;#x003f;sso_token&amp;#x003d;&amp;#x0024;SSO_TOKEN&amp;#x0024;&amp;amp;action&amp;#x003d;Svexportreport&amp;amp;REPORT&amp;#x003d;&amp;#x0025;2fUsers&amp;#x0025;2fRUEDA&amp;#x0025;2fReports&amp;#x0025;2fGross&amp;#x002b;Profit&amp;#x002b;by&amp;#x002b;model&amp;amp;rcp_version&amp;#x003d;&amp;#x0024;RCP_VERSION&amp;#x0024;&amp;amp;APPLICATIONTYPE&amp;#x003d;officeAddin&amp;amp;APPLICATIONVERSION&amp;#x003d;1.0.0&amp;amp;FORMAT&amp;#x003d;excel.2003&amp;amp;RCP_VERSION&amp;#x003d;1.4&amp;amp;TYPE&amp;#x003d;HTML&amp;amp;PAGE&amp;#x003d;&amp;#x0027;&amp;#x0027;&amp;amp;VIEW&amp;#x003d;Exibi&amp;#x00e7;&amp;#x00e3;o&amp;#x20;de&amp;#x20;Documento0&amp;amp;REFRESH&amp;#x003d;true&lt;/url&gt;&lt;/refresh&gt;&lt;edit&gt;&lt;url&gt;/WebAnalysis/servlet/HTMLViewer&amp;#x003f;sso_token&amp;#x003d;&amp;#x0024;SSO_TOKEN&amp;#x0024;&amp;amp;action&amp;#x003d;Svexportreport&amp;amp;REPORT&amp;#x003d;&amp;#x0025;2fUsers&amp;#x0025;2fRUEDA&amp;#x0025;2fReports&amp;#x0025;2fGross&amp;#x002b;Profit&amp;#x002b;by&amp;#x002b;model&amp;amp;rcp_version&amp;#x003d;&amp;#x0024;RCP_VERSION&amp;#x0024;&amp;amp;APPLICATIONTYPE&amp;#x003d;officeAddin&amp;amp;APPLICATIONVERSION&amp;#x003d;1.0.0&amp;amp;FORMAT&amp;#x003d;excel.2003&amp;amp;RCP_VERSION&amp;#x003d;1.4&amp;amp;TYPE&amp;#x003d;HTML&amp;amp;PAGE&amp;#x003d;&amp;#x0027;&amp;#x0027;&amp;amp;VIEW&amp;#x003d;Exibi&amp;#x00e7;&amp;#x00e3;o&amp;#x20;de&amp;#x20;Documento0&amp;amp;EDIT&amp;#x003d;true&lt;/url&gt;&lt;/edit&gt;&lt;close&gt;&lt;url&gt;/WebAnalysis/servlet/HTMLViewer&amp;#x003f;sso_token&amp;#x003d;&amp;#x0024;SSO_TOKEN&amp;#x0024;&amp;amp;action&amp;#x003d;Svclosereport&amp;amp;REPORT&amp;#x003d;&amp;#x0025;2fUsers&amp;#x0025;2fRUEDA&amp;#x0025;2fReports&amp;#x0025;2fGross&amp;#x002b;Profit&amp;#x002b;by&amp;#x002b;model&amp;amp;rcp_version&amp;#x003d;&amp;#x0024;RCP_VERSION&amp;#x0024;&amp;amp;APPLICATIONTYPE&amp;#x003d;officeAddin&amp;amp;APPLICATIONVERSION&amp;#x003d;1.0.0&amp;amp;FORMAT&amp;#x003d;excel.2003&amp;amp;RCP_VERSION&amp;#x003d;1.4&amp;amp;TYPE&amp;#x003d;HTML&amp;amp;PAGE&amp;#x003d;&amp;#x0027;&amp;#x0027;&amp;amp;VIEW&amp;#x003d;Exibi&amp;#x00e7;&amp;#x00e3;o&amp;#x20;de&amp;#x20;Documento0&lt;/url&gt;&lt;/close&gt;&lt;/ToolsActions&gt;</a:t>
          </a:r>
        </a:p>
      </xdr:txBody>
    </xdr:sp>
    <xdr:clientData/>
  </xdr:twoCellAnchor>
  <xdr:twoCellAnchor>
    <xdr:from>
      <xdr:col>11</xdr:col>
      <xdr:colOff>0</xdr:colOff>
      <xdr:row>5</xdr:row>
      <xdr:rowOff>0</xdr:rowOff>
    </xdr:from>
    <xdr:to>
      <xdr:col>12</xdr:col>
      <xdr:colOff>190500</xdr:colOff>
      <xdr:row>14</xdr:row>
      <xdr:rowOff>57150</xdr:rowOff>
    </xdr:to>
    <xdr:sp macro="" textlink="">
      <xdr:nvSpPr>
        <xdr:cNvPr id="27" name="ToolsXML" hidden="1">
          <a:extLst>
            <a:ext uri="{FF2B5EF4-FFF2-40B4-BE49-F238E27FC236}">
              <a16:creationId xmlns:a16="http://schemas.microsoft.com/office/drawing/2014/main" id="{62BA6904-CB22-4A40-B11B-864AFB35EEB8}"/>
            </a:ext>
          </a:extLst>
        </xdr:cNvPr>
        <xdr:cNvSpPr txBox="1">
          <a:spLocks noChangeArrowheads="1"/>
        </xdr:cNvSpPr>
      </xdr:nvSpPr>
      <xdr:spPr bwMode="auto">
        <a:xfrm>
          <a:off x="12357100" y="1714500"/>
          <a:ext cx="1060450" cy="27051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pt-BR" sz="1100" b="0" i="0" u="none" strike="noStrike" baseline="0">
              <a:solidFill>
                <a:srgbClr val="000000"/>
              </a:solidFill>
              <a:latin typeface="Calibri"/>
            </a:rPr>
            <a:t>&lt;?xml version="1.0" encoding="UTF-8"?&gt;&lt;ToolsActions relationId="/Users/RUEDA/Reports/Gross Profit by model"&gt;&lt;page&gt;Page=&amp;apos;&amp;apos;&lt;/page&gt;&lt;refresh&gt;&lt;url&gt;/WebAnalysis/servlet/HTMLViewer&amp;#x003f;sso_token&amp;#x003d;&amp;#x0024;SSO_TOKEN&amp;#x0024;&amp;amp;action&amp;#x003d;Svexportreport&amp;amp;REPORT&amp;#x003d;&amp;#x0025;2fUsers&amp;#x0025;2fRUEDA&amp;#x0025;2fReports&amp;#x0025;2fGross&amp;#x002b;Profit&amp;#x002b;by&amp;#x002b;model&amp;amp;rcp_version&amp;#x003d;&amp;#x0024;RCP_VERSION&amp;#x0024;&amp;amp;APPLICATIONTYPE&amp;#x003d;officeAddin&amp;amp;APPLICATIONVERSION&amp;#x003d;1.0.0&amp;amp;FORMAT&amp;#x003d;excel.2003&amp;amp;RCP_VERSION&amp;#x003d;1.4&amp;amp;TYPE&amp;#x003d;HTML&amp;amp;PAGE&amp;#x003d;&amp;#x0027;&amp;#x0027;&amp;amp;VIEW&amp;#x003d;Exibi&amp;#x00e7;&amp;#x00e3;o&amp;#x20;de&amp;#x20;Documento0&amp;amp;REFRESH&amp;#x003d;true&lt;/url&gt;&lt;/refresh&gt;&lt;edit&gt;&lt;url&gt;/WebAnalysis/servlet/HTMLViewer&amp;#x003f;sso_token&amp;#x003d;&amp;#x0024;SSO_TOKEN&amp;#x0024;&amp;amp;action&amp;#x003d;Svexportreport&amp;amp;REPORT&amp;#x003d;&amp;#x0025;2fUsers&amp;#x0025;2fRUEDA&amp;#x0025;2fReports&amp;#x0025;2fGross&amp;#x002b;Profit&amp;#x002b;by&amp;#x002b;model&amp;amp;rcp_version&amp;#x003d;&amp;#x0024;RCP_VERSION&amp;#x0024;&amp;amp;APPLICATIONTYPE&amp;#x003d;officeAddin&amp;amp;APPLICATIONVERSION&amp;#x003d;1.0.0&amp;amp;FORMAT&amp;#x003d;excel.2003&amp;amp;RCP_VERSION&amp;#x003d;1.4&amp;amp;TYPE&amp;#x003d;HTML&amp;amp;PAGE&amp;#x003d;&amp;#x0027;&amp;#x0027;&amp;amp;VIEW&amp;#x003d;Exibi&amp;#x00e7;&amp;#x00e3;o&amp;#x20;de&amp;#x20;Documento0&amp;amp;EDIT&amp;#x003d;true&lt;/url&gt;&lt;/edit&gt;&lt;close&gt;&lt;url&gt;/WebAnalysis/servlet/HTMLViewer&amp;#x003f;sso_token&amp;#x003d;&amp;#x0024;SSO_TOKEN&amp;#x0024;&amp;amp;action&amp;#x003d;Svclosereport&amp;amp;REPORT&amp;#x003d;&amp;#x0025;2fUsers&amp;#x0025;2fRUEDA&amp;#x0025;2fReports&amp;#x0025;2fGross&amp;#x002b;Profit&amp;#x002b;by&amp;#x002b;model&amp;amp;rcp_version&amp;#x003d;&amp;#x0024;RCP_VERSION&amp;#x0024;&amp;amp;APPLICATIONTYPE&amp;#x003d;officeAddin&amp;amp;APPLICATIONVERSION&amp;#x003d;1.0.0&amp;amp;FORMAT&amp;#x003d;excel.2003&amp;amp;RCP_VERSION&amp;#x003d;1.4&amp;amp;TYPE&amp;#x003d;HTML&amp;amp;PAGE&amp;#x003d;&amp;#x0027;&amp;#x0027;&amp;amp;VIEW&amp;#x003d;Exibi&amp;#x00e7;&amp;#x00e3;o&amp;#x20;de&amp;#x20;Documento0&lt;/url&gt;&lt;/close&gt;&lt;/ToolsActions&gt;</a:t>
          </a:r>
        </a:p>
      </xdr:txBody>
    </xdr:sp>
    <xdr:clientData/>
  </xdr:twoCellAnchor>
  <xdr:twoCellAnchor>
    <xdr:from>
      <xdr:col>12</xdr:col>
      <xdr:colOff>0</xdr:colOff>
      <xdr:row>5</xdr:row>
      <xdr:rowOff>0</xdr:rowOff>
    </xdr:from>
    <xdr:to>
      <xdr:col>13</xdr:col>
      <xdr:colOff>190500</xdr:colOff>
      <xdr:row>14</xdr:row>
      <xdr:rowOff>57150</xdr:rowOff>
    </xdr:to>
    <xdr:sp macro="" textlink="">
      <xdr:nvSpPr>
        <xdr:cNvPr id="28" name="ToolsXML" hidden="1">
          <a:extLst>
            <a:ext uri="{FF2B5EF4-FFF2-40B4-BE49-F238E27FC236}">
              <a16:creationId xmlns:a16="http://schemas.microsoft.com/office/drawing/2014/main" id="{ECE2BA50-6E84-4C44-A34C-C956E0E9ED70}"/>
            </a:ext>
          </a:extLst>
        </xdr:cNvPr>
        <xdr:cNvSpPr txBox="1">
          <a:spLocks noChangeArrowheads="1"/>
        </xdr:cNvSpPr>
      </xdr:nvSpPr>
      <xdr:spPr bwMode="auto">
        <a:xfrm>
          <a:off x="13227050" y="1714500"/>
          <a:ext cx="1060450" cy="27051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pt-BR" sz="1100" b="0" i="0" u="none" strike="noStrike" baseline="0">
              <a:solidFill>
                <a:srgbClr val="000000"/>
              </a:solidFill>
              <a:latin typeface="Calibri"/>
            </a:rPr>
            <a:t>&lt;?xml version="1.0" encoding="UTF-8"?&gt;&lt;ToolsActions relationId="/Users/RUEDA/Reports/Gross Profit by model"&gt;&lt;page&gt;Page=&amp;apos;&amp;apos;&lt;/page&gt;&lt;refresh&gt;&lt;url&gt;/WebAnalysis/servlet/HTMLViewer&amp;#x003f;sso_token&amp;#x003d;&amp;#x0024;SSO_TOKEN&amp;#x0024;&amp;amp;action&amp;#x003d;Svexportreport&amp;amp;REPORT&amp;#x003d;&amp;#x0025;2fUsers&amp;#x0025;2fRUEDA&amp;#x0025;2fReports&amp;#x0025;2fGross&amp;#x002b;Profit&amp;#x002b;by&amp;#x002b;model&amp;amp;rcp_version&amp;#x003d;&amp;#x0024;RCP_VERSION&amp;#x0024;&amp;amp;APPLICATIONTYPE&amp;#x003d;officeAddin&amp;amp;APPLICATIONVERSION&amp;#x003d;1.0.0&amp;amp;FORMAT&amp;#x003d;excel.2003&amp;amp;RCP_VERSION&amp;#x003d;1.4&amp;amp;TYPE&amp;#x003d;HTML&amp;amp;PAGE&amp;#x003d;&amp;#x0027;&amp;#x0027;&amp;amp;VIEW&amp;#x003d;Exibi&amp;#x00e7;&amp;#x00e3;o&amp;#x20;de&amp;#x20;Documento0&amp;amp;REFRESH&amp;#x003d;true&lt;/url&gt;&lt;/refresh&gt;&lt;edit&gt;&lt;url&gt;/WebAnalysis/servlet/HTMLViewer&amp;#x003f;sso_token&amp;#x003d;&amp;#x0024;SSO_TOKEN&amp;#x0024;&amp;amp;action&amp;#x003d;Svexportreport&amp;amp;REPORT&amp;#x003d;&amp;#x0025;2fUsers&amp;#x0025;2fRUEDA&amp;#x0025;2fReports&amp;#x0025;2fGross&amp;#x002b;Profit&amp;#x002b;by&amp;#x002b;model&amp;amp;rcp_version&amp;#x003d;&amp;#x0024;RCP_VERSION&amp;#x0024;&amp;amp;APPLICATIONTYPE&amp;#x003d;officeAddin&amp;amp;APPLICATIONVERSION&amp;#x003d;1.0.0&amp;amp;FORMAT&amp;#x003d;excel.2003&amp;amp;RCP_VERSION&amp;#x003d;1.4&amp;amp;TYPE&amp;#x003d;HTML&amp;amp;PAGE&amp;#x003d;&amp;#x0027;&amp;#x0027;&amp;amp;VIEW&amp;#x003d;Exibi&amp;#x00e7;&amp;#x00e3;o&amp;#x20;de&amp;#x20;Documento0&amp;amp;EDIT&amp;#x003d;true&lt;/url&gt;&lt;/edit&gt;&lt;close&gt;&lt;url&gt;/WebAnalysis/servlet/HTMLViewer&amp;#x003f;sso_token&amp;#x003d;&amp;#x0024;SSO_TOKEN&amp;#x0024;&amp;amp;action&amp;#x003d;Svclosereport&amp;amp;REPORT&amp;#x003d;&amp;#x0025;2fUsers&amp;#x0025;2fRUEDA&amp;#x0025;2fReports&amp;#x0025;2fGross&amp;#x002b;Profit&amp;#x002b;by&amp;#x002b;model&amp;amp;rcp_version&amp;#x003d;&amp;#x0024;RCP_VERSION&amp;#x0024;&amp;amp;APPLICATIONTYPE&amp;#x003d;officeAddin&amp;amp;APPLICATIONVERSION&amp;#x003d;1.0.0&amp;amp;FORMAT&amp;#x003d;excel.2003&amp;amp;RCP_VERSION&amp;#x003d;1.4&amp;amp;TYPE&amp;#x003d;HTML&amp;amp;PAGE&amp;#x003d;&amp;#x0027;&amp;#x0027;&amp;amp;VIEW&amp;#x003d;Exibi&amp;#x00e7;&amp;#x00e3;o&amp;#x20;de&amp;#x20;Documento0&lt;/url&gt;&lt;/close&gt;&lt;/ToolsActions&gt;</a:t>
          </a:r>
        </a:p>
      </xdr:txBody>
    </xdr:sp>
    <xdr:clientData/>
  </xdr:twoCellAnchor>
  <xdr:twoCellAnchor>
    <xdr:from>
      <xdr:col>12</xdr:col>
      <xdr:colOff>0</xdr:colOff>
      <xdr:row>5</xdr:row>
      <xdr:rowOff>0</xdr:rowOff>
    </xdr:from>
    <xdr:to>
      <xdr:col>13</xdr:col>
      <xdr:colOff>190500</xdr:colOff>
      <xdr:row>14</xdr:row>
      <xdr:rowOff>57150</xdr:rowOff>
    </xdr:to>
    <xdr:sp macro="" textlink="">
      <xdr:nvSpPr>
        <xdr:cNvPr id="29" name="ToolsXML" hidden="1">
          <a:extLst>
            <a:ext uri="{FF2B5EF4-FFF2-40B4-BE49-F238E27FC236}">
              <a16:creationId xmlns:a16="http://schemas.microsoft.com/office/drawing/2014/main" id="{C8BDCD7B-CE66-4C8F-8681-84E9FDEF7E46}"/>
            </a:ext>
          </a:extLst>
        </xdr:cNvPr>
        <xdr:cNvSpPr txBox="1">
          <a:spLocks noChangeArrowheads="1"/>
        </xdr:cNvSpPr>
      </xdr:nvSpPr>
      <xdr:spPr bwMode="auto">
        <a:xfrm>
          <a:off x="13227050" y="1714500"/>
          <a:ext cx="1060450" cy="27051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pt-BR" sz="1100" b="0" i="0" u="none" strike="noStrike" baseline="0">
              <a:solidFill>
                <a:srgbClr val="000000"/>
              </a:solidFill>
              <a:latin typeface="Calibri"/>
            </a:rPr>
            <a:t>&lt;?xml version="1.0" encoding="UTF-8"?&gt;&lt;ToolsActions relationId="/Users/RUEDA/Reports/Gross Profit by model"&gt;&lt;page&gt;Page=&amp;apos;&amp;apos;&lt;/page&gt;&lt;refresh&gt;&lt;url&gt;/WebAnalysis/servlet/HTMLViewer&amp;#x003f;sso_token&amp;#x003d;&amp;#x0024;SSO_TOKEN&amp;#x0024;&amp;amp;action&amp;#x003d;Svexportreport&amp;amp;REPORT&amp;#x003d;&amp;#x0025;2fUsers&amp;#x0025;2fRUEDA&amp;#x0025;2fReports&amp;#x0025;2fGross&amp;#x002b;Profit&amp;#x002b;by&amp;#x002b;model&amp;amp;rcp_version&amp;#x003d;&amp;#x0024;RCP_VERSION&amp;#x0024;&amp;amp;APPLICATIONTYPE&amp;#x003d;officeAddin&amp;amp;APPLICATIONVERSION&amp;#x003d;1.0.0&amp;amp;FORMAT&amp;#x003d;excel.2003&amp;amp;RCP_VERSION&amp;#x003d;1.4&amp;amp;TYPE&amp;#x003d;HTML&amp;amp;PAGE&amp;#x003d;&amp;#x0027;&amp;#x0027;&amp;amp;VIEW&amp;#x003d;Exibi&amp;#x00e7;&amp;#x00e3;o&amp;#x20;de&amp;#x20;Documento0&amp;amp;REFRESH&amp;#x003d;true&lt;/url&gt;&lt;/refresh&gt;&lt;edit&gt;&lt;url&gt;/WebAnalysis/servlet/HTMLViewer&amp;#x003f;sso_token&amp;#x003d;&amp;#x0024;SSO_TOKEN&amp;#x0024;&amp;amp;action&amp;#x003d;Svexportreport&amp;amp;REPORT&amp;#x003d;&amp;#x0025;2fUsers&amp;#x0025;2fRUEDA&amp;#x0025;2fReports&amp;#x0025;2fGross&amp;#x002b;Profit&amp;#x002b;by&amp;#x002b;model&amp;amp;rcp_version&amp;#x003d;&amp;#x0024;RCP_VERSION&amp;#x0024;&amp;amp;APPLICATIONTYPE&amp;#x003d;officeAddin&amp;amp;APPLICATIONVERSION&amp;#x003d;1.0.0&amp;amp;FORMAT&amp;#x003d;excel.2003&amp;amp;RCP_VERSION&amp;#x003d;1.4&amp;amp;TYPE&amp;#x003d;HTML&amp;amp;PAGE&amp;#x003d;&amp;#x0027;&amp;#x0027;&amp;amp;VIEW&amp;#x003d;Exibi&amp;#x00e7;&amp;#x00e3;o&amp;#x20;de&amp;#x20;Documento0&amp;amp;EDIT&amp;#x003d;true&lt;/url&gt;&lt;/edit&gt;&lt;close&gt;&lt;url&gt;/WebAnalysis/servlet/HTMLViewer&amp;#x003f;sso_token&amp;#x003d;&amp;#x0024;SSO_TOKEN&amp;#x0024;&amp;amp;action&amp;#x003d;Svclosereport&amp;amp;REPORT&amp;#x003d;&amp;#x0025;2fUsers&amp;#x0025;2fRUEDA&amp;#x0025;2fReports&amp;#x0025;2fGross&amp;#x002b;Profit&amp;#x002b;by&amp;#x002b;model&amp;amp;rcp_version&amp;#x003d;&amp;#x0024;RCP_VERSION&amp;#x0024;&amp;amp;APPLICATIONTYPE&amp;#x003d;officeAddin&amp;amp;APPLICATIONVERSION&amp;#x003d;1.0.0&amp;amp;FORMAT&amp;#x003d;excel.2003&amp;amp;RCP_VERSION&amp;#x003d;1.4&amp;amp;TYPE&amp;#x003d;HTML&amp;amp;PAGE&amp;#x003d;&amp;#x0027;&amp;#x0027;&amp;amp;VIEW&amp;#x003d;Exibi&amp;#x00e7;&amp;#x00e3;o&amp;#x20;de&amp;#x20;Documento0&lt;/url&gt;&lt;/close&gt;&lt;/ToolsActions&gt;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3419C-9D91-4FCD-84F9-4F0FE4204BA4}">
  <sheetPr>
    <pageSetUpPr fitToPage="1"/>
  </sheetPr>
  <dimension ref="A1:AG157"/>
  <sheetViews>
    <sheetView showGridLines="0" tabSelected="1" zoomScale="81" zoomScaleNormal="81" workbookViewId="0">
      <pane xSplit="1" ySplit="5" topLeftCell="B6" activePane="bottomRight" state="frozen"/>
      <selection pane="topRight" activeCell="C1" sqref="C1"/>
      <selection pane="bottomLeft" activeCell="A6" sqref="A6"/>
      <selection pane="bottomRight" activeCell="G10" sqref="G10"/>
    </sheetView>
  </sheetViews>
  <sheetFormatPr defaultColWidth="9.1796875" defaultRowHeight="14.5" outlineLevelRow="1"/>
  <cols>
    <col min="1" max="1" width="24" style="103" bestFit="1" customWidth="1"/>
    <col min="2" max="13" width="13.54296875" style="15" customWidth="1"/>
    <col min="14" max="14" width="16.6328125" style="15" customWidth="1"/>
    <col min="15" max="15" width="7.08984375" style="15" customWidth="1"/>
    <col min="16" max="16" width="19.90625" style="20" bestFit="1" customWidth="1"/>
    <col min="17" max="29" width="13.1796875" style="15" customWidth="1"/>
    <col min="30" max="30" width="12.08984375" style="15" customWidth="1"/>
    <col min="31" max="31" width="10.54296875" style="15" customWidth="1"/>
    <col min="32" max="16384" width="9.1796875" style="15"/>
  </cols>
  <sheetData>
    <row r="1" spans="1:33" s="1" customFormat="1" ht="15" customHeight="1">
      <c r="A1" s="158" t="s">
        <v>153</v>
      </c>
      <c r="B1" s="158"/>
      <c r="C1" s="158"/>
      <c r="D1" s="158"/>
      <c r="E1" s="158"/>
      <c r="F1" s="158"/>
      <c r="G1" s="158"/>
      <c r="H1" s="158"/>
      <c r="I1" s="158"/>
      <c r="J1" s="158"/>
      <c r="K1" s="158"/>
      <c r="L1" s="158"/>
      <c r="M1" s="158"/>
      <c r="N1" s="158"/>
      <c r="P1" s="2"/>
      <c r="Q1" s="159" t="s">
        <v>152</v>
      </c>
      <c r="R1" s="159"/>
      <c r="S1" s="159"/>
      <c r="T1" s="159"/>
      <c r="U1" s="159"/>
      <c r="V1" s="159"/>
      <c r="W1" s="159"/>
      <c r="X1" s="159"/>
      <c r="Y1" s="159"/>
      <c r="Z1" s="159"/>
      <c r="AA1" s="159"/>
      <c r="AB1" s="159"/>
      <c r="AC1" s="159"/>
    </row>
    <row r="2" spans="1:33" s="1" customFormat="1" ht="15" customHeight="1">
      <c r="A2" s="158"/>
      <c r="B2" s="158"/>
      <c r="C2" s="158"/>
      <c r="D2" s="158"/>
      <c r="E2" s="158"/>
      <c r="F2" s="158"/>
      <c r="G2" s="158"/>
      <c r="H2" s="158"/>
      <c r="I2" s="158"/>
      <c r="J2" s="158"/>
      <c r="K2" s="158"/>
      <c r="L2" s="158"/>
      <c r="M2" s="158"/>
      <c r="N2" s="158"/>
      <c r="P2" s="2"/>
      <c r="Q2" s="159"/>
      <c r="R2" s="159"/>
      <c r="S2" s="159"/>
      <c r="T2" s="159"/>
      <c r="U2" s="159"/>
      <c r="V2" s="159"/>
      <c r="W2" s="159"/>
      <c r="X2" s="159"/>
      <c r="Y2" s="159"/>
      <c r="Z2" s="159"/>
      <c r="AA2" s="159"/>
      <c r="AB2" s="159"/>
      <c r="AC2" s="159"/>
    </row>
    <row r="3" spans="1:33" s="1" customFormat="1" ht="15" customHeight="1">
      <c r="A3" s="158"/>
      <c r="B3" s="158"/>
      <c r="C3" s="158"/>
      <c r="D3" s="158"/>
      <c r="E3" s="158"/>
      <c r="F3" s="158"/>
      <c r="G3" s="158"/>
      <c r="H3" s="158"/>
      <c r="I3" s="158"/>
      <c r="J3" s="158"/>
      <c r="K3" s="158"/>
      <c r="L3" s="158"/>
      <c r="M3" s="158"/>
      <c r="N3" s="158"/>
      <c r="P3" s="2"/>
      <c r="Q3" s="159"/>
      <c r="R3" s="159"/>
      <c r="S3" s="159"/>
      <c r="T3" s="159"/>
      <c r="U3" s="159"/>
      <c r="V3" s="159"/>
      <c r="W3" s="159"/>
      <c r="X3" s="159"/>
      <c r="Y3" s="159"/>
      <c r="Z3" s="159"/>
      <c r="AA3" s="159"/>
      <c r="AB3" s="159"/>
      <c r="AC3" s="159"/>
    </row>
    <row r="4" spans="1:33" s="1" customFormat="1" ht="15" customHeight="1" thickBot="1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4" t="s">
        <v>0</v>
      </c>
      <c r="P4" s="5" t="s">
        <v>1</v>
      </c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 spans="1:33" s="10" customFormat="1" ht="18.5">
      <c r="A5" s="6"/>
      <c r="B5" s="7" t="s">
        <v>2</v>
      </c>
      <c r="C5" s="8" t="s">
        <v>3</v>
      </c>
      <c r="D5" s="8" t="s">
        <v>4</v>
      </c>
      <c r="E5" s="8" t="s">
        <v>5</v>
      </c>
      <c r="F5" s="8" t="s">
        <v>6</v>
      </c>
      <c r="G5" s="8" t="s">
        <v>7</v>
      </c>
      <c r="H5" s="8" t="s">
        <v>8</v>
      </c>
      <c r="I5" s="8" t="s">
        <v>9</v>
      </c>
      <c r="J5" s="8" t="s">
        <v>10</v>
      </c>
      <c r="K5" s="8" t="s">
        <v>11</v>
      </c>
      <c r="L5" s="8" t="s">
        <v>12</v>
      </c>
      <c r="M5" s="8" t="s">
        <v>13</v>
      </c>
      <c r="N5" s="9" t="s">
        <v>14</v>
      </c>
      <c r="P5" s="11" t="s">
        <v>15</v>
      </c>
      <c r="Q5" s="12" t="s">
        <v>2</v>
      </c>
      <c r="R5" s="13" t="s">
        <v>3</v>
      </c>
      <c r="S5" s="13" t="s">
        <v>4</v>
      </c>
      <c r="T5" s="13" t="s">
        <v>5</v>
      </c>
      <c r="U5" s="13" t="s">
        <v>6</v>
      </c>
      <c r="V5" s="13" t="s">
        <v>7</v>
      </c>
      <c r="W5" s="13" t="s">
        <v>8</v>
      </c>
      <c r="X5" s="13" t="s">
        <v>9</v>
      </c>
      <c r="Y5" s="13" t="s">
        <v>10</v>
      </c>
      <c r="Z5" s="13" t="s">
        <v>11</v>
      </c>
      <c r="AA5" s="13" t="s">
        <v>12</v>
      </c>
      <c r="AB5" s="14" t="s">
        <v>13</v>
      </c>
      <c r="AC5" s="9" t="s">
        <v>14</v>
      </c>
      <c r="AD5" s="160"/>
      <c r="AE5" s="161"/>
      <c r="AF5" s="161"/>
      <c r="AG5" s="161"/>
    </row>
    <row r="6" spans="1:33">
      <c r="A6" s="137" t="s">
        <v>121</v>
      </c>
      <c r="B6" s="138">
        <v>1154473.56</v>
      </c>
      <c r="C6" s="138">
        <v>1140220.8</v>
      </c>
      <c r="D6" s="138">
        <v>1125968.04</v>
      </c>
      <c r="E6" s="138">
        <v>1147347.18</v>
      </c>
      <c r="F6" s="138">
        <v>1140220.8</v>
      </c>
      <c r="G6" s="138">
        <v>1318380.3</v>
      </c>
      <c r="H6" s="138">
        <v>1325506.68</v>
      </c>
      <c r="I6" s="138">
        <v>1325506.68</v>
      </c>
      <c r="J6" s="138">
        <v>1325506.68</v>
      </c>
      <c r="K6" s="138">
        <v>983440.44000000006</v>
      </c>
      <c r="L6" s="138">
        <v>1026198.72</v>
      </c>
      <c r="M6" s="139">
        <v>1239990.1199999999</v>
      </c>
      <c r="N6" s="132">
        <f>SUM(B6:M6)</f>
        <v>14252759.999999998</v>
      </c>
      <c r="P6" s="16">
        <v>1270</v>
      </c>
      <c r="Q6" s="17">
        <f t="shared" ref="Q6" si="0">$P6*B6/1000</f>
        <v>1466181.4212</v>
      </c>
      <c r="R6" s="18">
        <f t="shared" ref="R6:R69" si="1">$P6*C6/1000</f>
        <v>1448080.416</v>
      </c>
      <c r="S6" s="18">
        <f t="shared" ref="S6:S69" si="2">$P6*D6/1000</f>
        <v>1429979.4108</v>
      </c>
      <c r="T6" s="18">
        <f t="shared" ref="T6:T69" si="3">$P6*E6/1000</f>
        <v>1457130.9186</v>
      </c>
      <c r="U6" s="18">
        <f t="shared" ref="U6:U69" si="4">$P6*F6/1000</f>
        <v>1448080.416</v>
      </c>
      <c r="V6" s="18">
        <f t="shared" ref="V6:V69" si="5">$P6*G6/1000</f>
        <v>1674342.9809999999</v>
      </c>
      <c r="W6" s="18">
        <f t="shared" ref="W6:W69" si="6">$P6*H6/1000</f>
        <v>1683393.4835999999</v>
      </c>
      <c r="X6" s="18">
        <f t="shared" ref="X6:X69" si="7">$P6*I6/1000</f>
        <v>1683393.4835999999</v>
      </c>
      <c r="Y6" s="18">
        <f t="shared" ref="Y6:Y69" si="8">$P6*J6/1000</f>
        <v>1683393.4835999999</v>
      </c>
      <c r="Z6" s="18">
        <f t="shared" ref="Z6:Z69" si="9">$P6*K6/1000</f>
        <v>1248969.3588000003</v>
      </c>
      <c r="AA6" s="18">
        <f t="shared" ref="AA6:AA69" si="10">$P6*L6/1000</f>
        <v>1303272.3743999999</v>
      </c>
      <c r="AB6" s="18">
        <f t="shared" ref="AB6:AB69" si="11">$P6*M6/1000</f>
        <v>1574787.4523999998</v>
      </c>
      <c r="AC6" s="19">
        <f>SUM(Q6:AB6)</f>
        <v>18101005.199999999</v>
      </c>
      <c r="AF6" s="20"/>
    </row>
    <row r="7" spans="1:33">
      <c r="A7" s="140" t="s">
        <v>16</v>
      </c>
      <c r="B7" s="141">
        <v>137755.12049999999</v>
      </c>
      <c r="C7" s="141">
        <v>136054.44</v>
      </c>
      <c r="D7" s="141">
        <v>134353.75950000001</v>
      </c>
      <c r="E7" s="141">
        <v>136904.78025000001</v>
      </c>
      <c r="F7" s="141">
        <v>136054.44</v>
      </c>
      <c r="G7" s="141">
        <v>157312.94625000001</v>
      </c>
      <c r="H7" s="141">
        <v>158163.28649999999</v>
      </c>
      <c r="I7" s="141">
        <v>158163.28649999999</v>
      </c>
      <c r="J7" s="141">
        <v>158163.28649999999</v>
      </c>
      <c r="K7" s="141">
        <v>117346.95450000001</v>
      </c>
      <c r="L7" s="141">
        <v>122448.99599999998</v>
      </c>
      <c r="M7" s="142">
        <v>147959.2035</v>
      </c>
      <c r="N7" s="132">
        <f t="shared" ref="N7:N70" si="12">SUM(B7:M7)</f>
        <v>1700680.5</v>
      </c>
      <c r="P7" s="16">
        <v>1270</v>
      </c>
      <c r="Q7" s="17">
        <f t="shared" ref="Q7:Q70" si="13">$P7*B7/1000</f>
        <v>174949.003035</v>
      </c>
      <c r="R7" s="18">
        <f t="shared" si="1"/>
        <v>172789.13880000002</v>
      </c>
      <c r="S7" s="18">
        <f t="shared" si="2"/>
        <v>170629.27456500003</v>
      </c>
      <c r="T7" s="18">
        <f t="shared" si="3"/>
        <v>173869.07091750001</v>
      </c>
      <c r="U7" s="18">
        <f t="shared" si="4"/>
        <v>172789.13880000002</v>
      </c>
      <c r="V7" s="18">
        <f t="shared" si="5"/>
        <v>199787.44173750002</v>
      </c>
      <c r="W7" s="18">
        <f t="shared" si="6"/>
        <v>200867.37385499998</v>
      </c>
      <c r="X7" s="18">
        <f t="shared" si="7"/>
        <v>200867.37385499998</v>
      </c>
      <c r="Y7" s="18">
        <f t="shared" si="8"/>
        <v>200867.37385499998</v>
      </c>
      <c r="Z7" s="18">
        <f t="shared" si="9"/>
        <v>149030.63221499999</v>
      </c>
      <c r="AA7" s="18">
        <f t="shared" si="10"/>
        <v>155510.22491999998</v>
      </c>
      <c r="AB7" s="18">
        <f t="shared" si="11"/>
        <v>187908.18844500001</v>
      </c>
      <c r="AC7" s="19">
        <f t="shared" ref="AC7:AC70" si="14">SUM(Q7:AB7)</f>
        <v>2159864.2349999999</v>
      </c>
      <c r="AF7" s="20"/>
    </row>
    <row r="8" spans="1:33">
      <c r="A8" s="143" t="s">
        <v>17</v>
      </c>
      <c r="B8" s="141">
        <v>87912.515700000004</v>
      </c>
      <c r="C8" s="141">
        <v>86827.175999999992</v>
      </c>
      <c r="D8" s="141">
        <v>85741.836299999995</v>
      </c>
      <c r="E8" s="141">
        <v>87369.845849999998</v>
      </c>
      <c r="F8" s="141">
        <v>86827.175999999992</v>
      </c>
      <c r="G8" s="141">
        <v>100393.92224999999</v>
      </c>
      <c r="H8" s="141">
        <v>100936.59209999999</v>
      </c>
      <c r="I8" s="141">
        <v>100936.59209999999</v>
      </c>
      <c r="J8" s="141">
        <v>100936.59209999999</v>
      </c>
      <c r="K8" s="141">
        <v>74888.439299999998</v>
      </c>
      <c r="L8" s="141">
        <v>78144.458399999989</v>
      </c>
      <c r="M8" s="142">
        <v>94424.553899999984</v>
      </c>
      <c r="N8" s="132">
        <f t="shared" si="12"/>
        <v>1085339.7</v>
      </c>
      <c r="P8" s="16">
        <v>1170</v>
      </c>
      <c r="Q8" s="17">
        <f t="shared" si="13"/>
        <v>102857.643369</v>
      </c>
      <c r="R8" s="18">
        <f t="shared" si="1"/>
        <v>101587.79591999999</v>
      </c>
      <c r="S8" s="18">
        <f t="shared" si="2"/>
        <v>100317.948471</v>
      </c>
      <c r="T8" s="18">
        <f t="shared" si="3"/>
        <v>102222.7196445</v>
      </c>
      <c r="U8" s="18">
        <f t="shared" si="4"/>
        <v>101587.79591999999</v>
      </c>
      <c r="V8" s="18">
        <f t="shared" si="5"/>
        <v>117460.88903249998</v>
      </c>
      <c r="W8" s="18">
        <f t="shared" si="6"/>
        <v>118095.81275699999</v>
      </c>
      <c r="X8" s="18">
        <f t="shared" si="7"/>
        <v>118095.81275699999</v>
      </c>
      <c r="Y8" s="18">
        <f t="shared" si="8"/>
        <v>118095.81275699999</v>
      </c>
      <c r="Z8" s="18">
        <f t="shared" si="9"/>
        <v>87619.473980999988</v>
      </c>
      <c r="AA8" s="18">
        <f t="shared" si="10"/>
        <v>91429.016327999983</v>
      </c>
      <c r="AB8" s="18">
        <f t="shared" si="11"/>
        <v>110476.72806299997</v>
      </c>
      <c r="AC8" s="19">
        <f t="shared" si="14"/>
        <v>1269847.4489999998</v>
      </c>
      <c r="AF8" s="20"/>
    </row>
    <row r="9" spans="1:33">
      <c r="A9" s="143" t="s">
        <v>18</v>
      </c>
      <c r="B9" s="141">
        <v>30085.246800000001</v>
      </c>
      <c r="C9" s="141">
        <v>29713.824000000001</v>
      </c>
      <c r="D9" s="141">
        <v>29342.4012</v>
      </c>
      <c r="E9" s="141">
        <v>29899.535400000001</v>
      </c>
      <c r="F9" s="141">
        <v>29713.824000000001</v>
      </c>
      <c r="G9" s="141">
        <v>34356.608999999997</v>
      </c>
      <c r="H9" s="141">
        <v>34542.320399999997</v>
      </c>
      <c r="I9" s="141">
        <v>34542.320399999997</v>
      </c>
      <c r="J9" s="141">
        <v>34542.320399999997</v>
      </c>
      <c r="K9" s="141">
        <v>25628.173200000001</v>
      </c>
      <c r="L9" s="141">
        <v>26742.441599999998</v>
      </c>
      <c r="M9" s="142">
        <v>32313.783599999995</v>
      </c>
      <c r="N9" s="132">
        <f t="shared" si="12"/>
        <v>371422.80000000005</v>
      </c>
      <c r="P9" s="16">
        <v>1490</v>
      </c>
      <c r="Q9" s="17">
        <f t="shared" si="13"/>
        <v>44827.017732</v>
      </c>
      <c r="R9" s="18">
        <f t="shared" si="1"/>
        <v>44273.597759999997</v>
      </c>
      <c r="S9" s="18">
        <f t="shared" si="2"/>
        <v>43720.177788000001</v>
      </c>
      <c r="T9" s="18">
        <f t="shared" si="3"/>
        <v>44550.307745999999</v>
      </c>
      <c r="U9" s="18">
        <f t="shared" si="4"/>
        <v>44273.597759999997</v>
      </c>
      <c r="V9" s="18">
        <f t="shared" si="5"/>
        <v>51191.347409999995</v>
      </c>
      <c r="W9" s="18">
        <f t="shared" si="6"/>
        <v>51468.057395999997</v>
      </c>
      <c r="X9" s="18">
        <f t="shared" si="7"/>
        <v>51468.057395999997</v>
      </c>
      <c r="Y9" s="18">
        <f t="shared" si="8"/>
        <v>51468.057395999997</v>
      </c>
      <c r="Z9" s="18">
        <f t="shared" si="9"/>
        <v>38185.978068000004</v>
      </c>
      <c r="AA9" s="18">
        <f t="shared" si="10"/>
        <v>39846.237983999999</v>
      </c>
      <c r="AB9" s="18">
        <f t="shared" si="11"/>
        <v>48147.537563999998</v>
      </c>
      <c r="AC9" s="19">
        <f t="shared" si="14"/>
        <v>553419.97200000007</v>
      </c>
      <c r="AF9" s="20"/>
    </row>
    <row r="10" spans="1:33">
      <c r="A10" s="144" t="s">
        <v>19</v>
      </c>
      <c r="B10" s="141">
        <v>9447.84</v>
      </c>
      <c r="C10" s="141">
        <v>9331.2000000000007</v>
      </c>
      <c r="D10" s="141">
        <v>9214.56</v>
      </c>
      <c r="E10" s="141">
        <v>9389.52</v>
      </c>
      <c r="F10" s="141">
        <v>9331.2000000000007</v>
      </c>
      <c r="G10" s="141">
        <v>10789.2</v>
      </c>
      <c r="H10" s="141">
        <v>10847.52</v>
      </c>
      <c r="I10" s="141">
        <v>10847.52</v>
      </c>
      <c r="J10" s="141">
        <v>10847.52</v>
      </c>
      <c r="K10" s="141">
        <v>8048.1600000000008</v>
      </c>
      <c r="L10" s="141">
        <v>8398.08</v>
      </c>
      <c r="M10" s="142">
        <v>10147.679999999998</v>
      </c>
      <c r="N10" s="132">
        <f t="shared" si="12"/>
        <v>116640</v>
      </c>
      <c r="P10" s="16">
        <v>273.17037037036999</v>
      </c>
      <c r="Q10" s="17">
        <f t="shared" si="13"/>
        <v>2580.8699519999964</v>
      </c>
      <c r="R10" s="18">
        <f t="shared" si="1"/>
        <v>2549.0073599999964</v>
      </c>
      <c r="S10" s="18">
        <f t="shared" si="2"/>
        <v>2517.1447679999965</v>
      </c>
      <c r="T10" s="18">
        <f t="shared" si="3"/>
        <v>2564.9386559999966</v>
      </c>
      <c r="U10" s="18">
        <f t="shared" si="4"/>
        <v>2549.0073599999964</v>
      </c>
      <c r="V10" s="18">
        <f t="shared" si="5"/>
        <v>2947.289759999996</v>
      </c>
      <c r="W10" s="18">
        <f t="shared" si="6"/>
        <v>2963.2210559999962</v>
      </c>
      <c r="X10" s="18">
        <f t="shared" si="7"/>
        <v>2963.2210559999962</v>
      </c>
      <c r="Y10" s="18">
        <f t="shared" si="8"/>
        <v>2963.2210559999962</v>
      </c>
      <c r="Z10" s="18">
        <f t="shared" si="9"/>
        <v>2198.518847999997</v>
      </c>
      <c r="AA10" s="18">
        <f t="shared" si="10"/>
        <v>2294.1066239999968</v>
      </c>
      <c r="AB10" s="18">
        <f t="shared" si="11"/>
        <v>2772.0455039999961</v>
      </c>
      <c r="AC10" s="19">
        <f t="shared" si="14"/>
        <v>31862.591999999953</v>
      </c>
      <c r="AF10" s="20"/>
    </row>
    <row r="11" spans="1:33">
      <c r="A11" s="145" t="s">
        <v>122</v>
      </c>
      <c r="B11" s="141">
        <v>9806824.2239999995</v>
      </c>
      <c r="C11" s="141">
        <v>9685752.3200000003</v>
      </c>
      <c r="D11" s="141">
        <v>9564680.4159999993</v>
      </c>
      <c r="E11" s="141">
        <v>9746288.2719999999</v>
      </c>
      <c r="F11" s="141">
        <v>9685752.3200000003</v>
      </c>
      <c r="G11" s="141">
        <v>11199151.119999999</v>
      </c>
      <c r="H11" s="141">
        <v>11259687.072000001</v>
      </c>
      <c r="I11" s="141">
        <v>11259687.072000001</v>
      </c>
      <c r="J11" s="141">
        <v>11259687.072000001</v>
      </c>
      <c r="K11" s="141">
        <v>8353961.3760000011</v>
      </c>
      <c r="L11" s="141">
        <v>8717177.0879999995</v>
      </c>
      <c r="M11" s="142">
        <v>10533255.648</v>
      </c>
      <c r="N11" s="132">
        <f t="shared" si="12"/>
        <v>121071904</v>
      </c>
      <c r="P11" s="16">
        <v>358.20635066579939</v>
      </c>
      <c r="Q11" s="17">
        <f t="shared" si="13"/>
        <v>3512866.7168999994</v>
      </c>
      <c r="R11" s="18">
        <f t="shared" si="1"/>
        <v>3469497.9920000001</v>
      </c>
      <c r="S11" s="18">
        <f t="shared" si="2"/>
        <v>3426129.2670999998</v>
      </c>
      <c r="T11" s="18">
        <f t="shared" si="3"/>
        <v>3491182.35445</v>
      </c>
      <c r="U11" s="18">
        <f t="shared" si="4"/>
        <v>3469497.9920000001</v>
      </c>
      <c r="V11" s="18">
        <f t="shared" si="5"/>
        <v>4011607.0532499994</v>
      </c>
      <c r="W11" s="18">
        <f t="shared" si="6"/>
        <v>4033291.4157000002</v>
      </c>
      <c r="X11" s="18">
        <f t="shared" si="7"/>
        <v>4033291.4157000002</v>
      </c>
      <c r="Y11" s="18">
        <f t="shared" si="8"/>
        <v>4033291.4157000002</v>
      </c>
      <c r="Z11" s="18">
        <f t="shared" si="9"/>
        <v>2992442.0181000005</v>
      </c>
      <c r="AA11" s="18">
        <f t="shared" si="10"/>
        <v>3122548.1927999998</v>
      </c>
      <c r="AB11" s="18">
        <f t="shared" si="11"/>
        <v>3773079.0663000001</v>
      </c>
      <c r="AC11" s="19">
        <f t="shared" si="14"/>
        <v>43368724.899999999</v>
      </c>
      <c r="AF11" s="20"/>
    </row>
    <row r="12" spans="1:33">
      <c r="A12" s="144" t="s">
        <v>20</v>
      </c>
      <c r="B12" s="141">
        <v>2035704.2310000001</v>
      </c>
      <c r="C12" s="141">
        <v>2010572.08</v>
      </c>
      <c r="D12" s="141">
        <v>1985439.929</v>
      </c>
      <c r="E12" s="141">
        <v>2023138.1555000001</v>
      </c>
      <c r="F12" s="141">
        <v>2010572.08</v>
      </c>
      <c r="G12" s="141">
        <v>2324723.9674999998</v>
      </c>
      <c r="H12" s="141">
        <v>2337290.0430000001</v>
      </c>
      <c r="I12" s="141">
        <v>2337290.0430000001</v>
      </c>
      <c r="J12" s="141">
        <v>2337290.0430000001</v>
      </c>
      <c r="K12" s="141">
        <v>1734118.4190000002</v>
      </c>
      <c r="L12" s="141">
        <v>1809514.872</v>
      </c>
      <c r="M12" s="142">
        <v>2186497.1369999996</v>
      </c>
      <c r="N12" s="132">
        <f t="shared" si="12"/>
        <v>25132151</v>
      </c>
      <c r="P12" s="16">
        <v>460</v>
      </c>
      <c r="Q12" s="17">
        <f t="shared" si="13"/>
        <v>936423.94626000011</v>
      </c>
      <c r="R12" s="18">
        <f t="shared" si="1"/>
        <v>924863.15680000011</v>
      </c>
      <c r="S12" s="18">
        <f t="shared" si="2"/>
        <v>913302.36734</v>
      </c>
      <c r="T12" s="18">
        <f t="shared" si="3"/>
        <v>930643.55153000006</v>
      </c>
      <c r="U12" s="18">
        <f t="shared" si="4"/>
        <v>924863.15680000011</v>
      </c>
      <c r="V12" s="18">
        <f t="shared" si="5"/>
        <v>1069373.0250500001</v>
      </c>
      <c r="W12" s="18">
        <f t="shared" si="6"/>
        <v>1075153.4197799999</v>
      </c>
      <c r="X12" s="18">
        <f t="shared" si="7"/>
        <v>1075153.4197799999</v>
      </c>
      <c r="Y12" s="18">
        <f t="shared" si="8"/>
        <v>1075153.4197799999</v>
      </c>
      <c r="Z12" s="18">
        <f t="shared" si="9"/>
        <v>797694.47274000011</v>
      </c>
      <c r="AA12" s="18">
        <f t="shared" si="10"/>
        <v>832376.84112</v>
      </c>
      <c r="AB12" s="18">
        <f t="shared" si="11"/>
        <v>1005788.6830199999</v>
      </c>
      <c r="AC12" s="19">
        <f t="shared" si="14"/>
        <v>11560789.460000001</v>
      </c>
      <c r="AF12" s="20"/>
    </row>
    <row r="13" spans="1:33">
      <c r="A13" s="144" t="s">
        <v>21</v>
      </c>
      <c r="B13" s="141">
        <v>1476979.4340000001</v>
      </c>
      <c r="C13" s="141">
        <v>1458745.12</v>
      </c>
      <c r="D13" s="141">
        <v>1440510.8060000001</v>
      </c>
      <c r="E13" s="141">
        <v>1467862.277</v>
      </c>
      <c r="F13" s="141">
        <v>1458745.12</v>
      </c>
      <c r="G13" s="141">
        <v>1686674.0449999999</v>
      </c>
      <c r="H13" s="141">
        <v>1695791.202</v>
      </c>
      <c r="I13" s="141">
        <v>1695791.202</v>
      </c>
      <c r="J13" s="141">
        <v>1695791.202</v>
      </c>
      <c r="K13" s="141">
        <v>1258167.6660000002</v>
      </c>
      <c r="L13" s="141">
        <v>1312870.608</v>
      </c>
      <c r="M13" s="142">
        <v>1586385.318</v>
      </c>
      <c r="N13" s="132">
        <f t="shared" si="12"/>
        <v>18234314</v>
      </c>
      <c r="P13" s="16">
        <v>450</v>
      </c>
      <c r="Q13" s="17">
        <f t="shared" si="13"/>
        <v>664640.74530000007</v>
      </c>
      <c r="R13" s="18">
        <f t="shared" si="1"/>
        <v>656435.304</v>
      </c>
      <c r="S13" s="18">
        <f t="shared" si="2"/>
        <v>648229.86270000006</v>
      </c>
      <c r="T13" s="18">
        <f t="shared" si="3"/>
        <v>660538.02464999992</v>
      </c>
      <c r="U13" s="18">
        <f t="shared" si="4"/>
        <v>656435.304</v>
      </c>
      <c r="V13" s="18">
        <f t="shared" si="5"/>
        <v>759003.32024999999</v>
      </c>
      <c r="W13" s="18">
        <f t="shared" si="6"/>
        <v>763106.04090000002</v>
      </c>
      <c r="X13" s="18">
        <f t="shared" si="7"/>
        <v>763106.04090000002</v>
      </c>
      <c r="Y13" s="18">
        <f t="shared" si="8"/>
        <v>763106.04090000002</v>
      </c>
      <c r="Z13" s="18">
        <f t="shared" si="9"/>
        <v>566175.4497</v>
      </c>
      <c r="AA13" s="18">
        <f t="shared" si="10"/>
        <v>590791.77360000007</v>
      </c>
      <c r="AB13" s="18">
        <f t="shared" si="11"/>
        <v>713873.39309999999</v>
      </c>
      <c r="AC13" s="19">
        <f t="shared" si="14"/>
        <v>8205441.3000000007</v>
      </c>
      <c r="AF13" s="20"/>
    </row>
    <row r="14" spans="1:33">
      <c r="A14" s="144" t="s">
        <v>123</v>
      </c>
      <c r="B14" s="141">
        <v>4301.1000000000004</v>
      </c>
      <c r="C14" s="141">
        <v>4248</v>
      </c>
      <c r="D14" s="141">
        <v>4194.8999999999996</v>
      </c>
      <c r="E14" s="141">
        <v>4274.55</v>
      </c>
      <c r="F14" s="141">
        <v>4248</v>
      </c>
      <c r="G14" s="141">
        <v>4911.75</v>
      </c>
      <c r="H14" s="141">
        <v>4938.3</v>
      </c>
      <c r="I14" s="141">
        <v>4938.3</v>
      </c>
      <c r="J14" s="141">
        <v>4938.3</v>
      </c>
      <c r="K14" s="141">
        <v>3663.9</v>
      </c>
      <c r="L14" s="141">
        <v>3823.2</v>
      </c>
      <c r="M14" s="142">
        <v>4619.7</v>
      </c>
      <c r="N14" s="132">
        <f t="shared" si="12"/>
        <v>53100</v>
      </c>
      <c r="P14" s="16">
        <v>430</v>
      </c>
      <c r="Q14" s="17">
        <f t="shared" si="13"/>
        <v>1849.4730000000002</v>
      </c>
      <c r="R14" s="18">
        <f t="shared" si="1"/>
        <v>1826.64</v>
      </c>
      <c r="S14" s="18">
        <f t="shared" si="2"/>
        <v>1803.8069999999998</v>
      </c>
      <c r="T14" s="18">
        <f t="shared" si="3"/>
        <v>1838.0564999999999</v>
      </c>
      <c r="U14" s="18">
        <f t="shared" si="4"/>
        <v>1826.64</v>
      </c>
      <c r="V14" s="18">
        <f t="shared" si="5"/>
        <v>2112.0524999999998</v>
      </c>
      <c r="W14" s="18">
        <f t="shared" si="6"/>
        <v>2123.4690000000001</v>
      </c>
      <c r="X14" s="18">
        <f t="shared" si="7"/>
        <v>2123.4690000000001</v>
      </c>
      <c r="Y14" s="18">
        <f t="shared" si="8"/>
        <v>2123.4690000000001</v>
      </c>
      <c r="Z14" s="18">
        <f t="shared" si="9"/>
        <v>1575.4770000000001</v>
      </c>
      <c r="AA14" s="18">
        <f t="shared" si="10"/>
        <v>1643.9760000000001</v>
      </c>
      <c r="AB14" s="18">
        <f t="shared" si="11"/>
        <v>1986.471</v>
      </c>
      <c r="AC14" s="19">
        <f t="shared" si="14"/>
        <v>22833</v>
      </c>
      <c r="AF14" s="20"/>
    </row>
    <row r="15" spans="1:33">
      <c r="A15" s="144" t="s">
        <v>22</v>
      </c>
      <c r="B15" s="141">
        <v>33878.330999999998</v>
      </c>
      <c r="C15" s="141">
        <v>33460.080000000002</v>
      </c>
      <c r="D15" s="141">
        <v>33041.828999999998</v>
      </c>
      <c r="E15" s="141">
        <v>33669.205500000004</v>
      </c>
      <c r="F15" s="141">
        <v>33460.080000000002</v>
      </c>
      <c r="G15" s="141">
        <v>38688.217499999999</v>
      </c>
      <c r="H15" s="141">
        <v>38897.343000000001</v>
      </c>
      <c r="I15" s="141">
        <v>38897.343000000001</v>
      </c>
      <c r="J15" s="141">
        <v>38897.343000000001</v>
      </c>
      <c r="K15" s="141">
        <v>28859.319000000003</v>
      </c>
      <c r="L15" s="141">
        <v>30114.071999999996</v>
      </c>
      <c r="M15" s="142">
        <v>36387.837</v>
      </c>
      <c r="N15" s="132">
        <f t="shared" si="12"/>
        <v>418251</v>
      </c>
      <c r="P15" s="16">
        <v>430</v>
      </c>
      <c r="Q15" s="17">
        <f t="shared" si="13"/>
        <v>14567.68233</v>
      </c>
      <c r="R15" s="18">
        <f t="shared" si="1"/>
        <v>14387.8344</v>
      </c>
      <c r="S15" s="18">
        <f t="shared" si="2"/>
        <v>14207.986469999998</v>
      </c>
      <c r="T15" s="18">
        <f t="shared" si="3"/>
        <v>14477.758365000002</v>
      </c>
      <c r="U15" s="18">
        <f t="shared" si="4"/>
        <v>14387.8344</v>
      </c>
      <c r="V15" s="18">
        <f t="shared" si="5"/>
        <v>16635.933525</v>
      </c>
      <c r="W15" s="18">
        <f t="shared" si="6"/>
        <v>16725.857489999999</v>
      </c>
      <c r="X15" s="18">
        <f t="shared" si="7"/>
        <v>16725.857489999999</v>
      </c>
      <c r="Y15" s="18">
        <f t="shared" si="8"/>
        <v>16725.857489999999</v>
      </c>
      <c r="Z15" s="18">
        <f t="shared" si="9"/>
        <v>12409.507170000003</v>
      </c>
      <c r="AA15" s="18">
        <f t="shared" si="10"/>
        <v>12949.050959999999</v>
      </c>
      <c r="AB15" s="18">
        <f t="shared" si="11"/>
        <v>15646.769910000001</v>
      </c>
      <c r="AC15" s="19">
        <f t="shared" si="14"/>
        <v>179847.93</v>
      </c>
      <c r="AF15" s="20"/>
    </row>
    <row r="16" spans="1:33">
      <c r="A16" s="146" t="s">
        <v>23</v>
      </c>
      <c r="B16" s="141">
        <v>1130551.7554800001</v>
      </c>
      <c r="C16" s="141">
        <v>1116594.3264000001</v>
      </c>
      <c r="D16" s="141">
        <v>1102636.89732</v>
      </c>
      <c r="E16" s="141">
        <v>1123573.04094</v>
      </c>
      <c r="F16" s="141">
        <v>1116594.3264000001</v>
      </c>
      <c r="G16" s="141">
        <v>1291062.1898999999</v>
      </c>
      <c r="H16" s="141">
        <v>1298040.90444</v>
      </c>
      <c r="I16" s="141">
        <v>1298040.90444</v>
      </c>
      <c r="J16" s="141">
        <v>1298040.90444</v>
      </c>
      <c r="K16" s="141">
        <v>963062.60652000003</v>
      </c>
      <c r="L16" s="141">
        <v>1004934.8937599999</v>
      </c>
      <c r="M16" s="142">
        <v>1214296.32996</v>
      </c>
      <c r="N16" s="132">
        <f t="shared" si="12"/>
        <v>13957429.08</v>
      </c>
      <c r="P16" s="16">
        <v>610</v>
      </c>
      <c r="Q16" s="17">
        <f t="shared" si="13"/>
        <v>689636.57084279996</v>
      </c>
      <c r="R16" s="18">
        <f t="shared" si="1"/>
        <v>681122.53910400008</v>
      </c>
      <c r="S16" s="18">
        <f t="shared" si="2"/>
        <v>672608.50736520009</v>
      </c>
      <c r="T16" s="18">
        <f t="shared" si="3"/>
        <v>685379.55497339997</v>
      </c>
      <c r="U16" s="18">
        <f t="shared" si="4"/>
        <v>681122.53910400008</v>
      </c>
      <c r="V16" s="18">
        <f t="shared" si="5"/>
        <v>787547.93583900004</v>
      </c>
      <c r="W16" s="18">
        <f t="shared" si="6"/>
        <v>791804.95170840004</v>
      </c>
      <c r="X16" s="18">
        <f t="shared" si="7"/>
        <v>791804.95170840004</v>
      </c>
      <c r="Y16" s="18">
        <f t="shared" si="8"/>
        <v>791804.95170840004</v>
      </c>
      <c r="Z16" s="18">
        <f t="shared" si="9"/>
        <v>587468.1899772</v>
      </c>
      <c r="AA16" s="18">
        <f t="shared" si="10"/>
        <v>613010.28519359999</v>
      </c>
      <c r="AB16" s="18">
        <f t="shared" si="11"/>
        <v>740720.76127559994</v>
      </c>
      <c r="AC16" s="19">
        <f t="shared" si="14"/>
        <v>8514031.7387999985</v>
      </c>
      <c r="AF16" s="20"/>
    </row>
    <row r="17" spans="1:32">
      <c r="A17" s="146" t="s">
        <v>25</v>
      </c>
      <c r="B17" s="141">
        <v>1892989.44</v>
      </c>
      <c r="C17" s="141">
        <v>1869619.2</v>
      </c>
      <c r="D17" s="141">
        <v>1846248.96</v>
      </c>
      <c r="E17" s="141">
        <v>1881304.32</v>
      </c>
      <c r="F17" s="141">
        <v>1869619.2</v>
      </c>
      <c r="G17" s="141">
        <v>2161747.2000000002</v>
      </c>
      <c r="H17" s="141">
        <v>2173432.3199999998</v>
      </c>
      <c r="I17" s="141">
        <v>2173432.3199999998</v>
      </c>
      <c r="J17" s="141">
        <v>2173432.3199999998</v>
      </c>
      <c r="K17" s="141">
        <v>1612546.56</v>
      </c>
      <c r="L17" s="141">
        <v>1682657.2799999998</v>
      </c>
      <c r="M17" s="142">
        <v>2033210.88</v>
      </c>
      <c r="N17" s="132">
        <f t="shared" si="12"/>
        <v>23370240</v>
      </c>
      <c r="P17" s="16">
        <v>640</v>
      </c>
      <c r="Q17" s="17">
        <f t="shared" si="13"/>
        <v>1211513.2415999998</v>
      </c>
      <c r="R17" s="18">
        <f t="shared" si="1"/>
        <v>1196556.2879999999</v>
      </c>
      <c r="S17" s="18">
        <f t="shared" si="2"/>
        <v>1181599.3344000001</v>
      </c>
      <c r="T17" s="18">
        <f t="shared" si="3"/>
        <v>1204034.7648</v>
      </c>
      <c r="U17" s="18">
        <f t="shared" si="4"/>
        <v>1196556.2879999999</v>
      </c>
      <c r="V17" s="18">
        <f t="shared" si="5"/>
        <v>1383518.2080000001</v>
      </c>
      <c r="W17" s="18">
        <f t="shared" si="6"/>
        <v>1390996.6847999999</v>
      </c>
      <c r="X17" s="18">
        <f t="shared" si="7"/>
        <v>1390996.6847999999</v>
      </c>
      <c r="Y17" s="18">
        <f t="shared" si="8"/>
        <v>1390996.6847999999</v>
      </c>
      <c r="Z17" s="18">
        <f t="shared" si="9"/>
        <v>1032029.7984000001</v>
      </c>
      <c r="AA17" s="18">
        <f t="shared" si="10"/>
        <v>1076900.6591999999</v>
      </c>
      <c r="AB17" s="18">
        <f t="shared" si="11"/>
        <v>1301254.9631999999</v>
      </c>
      <c r="AC17" s="19">
        <f t="shared" si="14"/>
        <v>14956953.599999996</v>
      </c>
      <c r="AF17" s="20"/>
    </row>
    <row r="18" spans="1:32">
      <c r="A18" s="146" t="s">
        <v>26</v>
      </c>
      <c r="B18" s="141">
        <v>6277731.9840000002</v>
      </c>
      <c r="C18" s="141">
        <v>6200229.1200000001</v>
      </c>
      <c r="D18" s="141">
        <v>6122726.2560000001</v>
      </c>
      <c r="E18" s="141">
        <v>6238980.5520000001</v>
      </c>
      <c r="F18" s="141">
        <v>6200229.1200000001</v>
      </c>
      <c r="G18" s="141">
        <v>7169014.9199999999</v>
      </c>
      <c r="H18" s="141">
        <v>7207766.352</v>
      </c>
      <c r="I18" s="141">
        <v>7207766.352</v>
      </c>
      <c r="J18" s="141">
        <v>7207766.352</v>
      </c>
      <c r="K18" s="141">
        <v>5347697.6160000004</v>
      </c>
      <c r="L18" s="141">
        <v>5580206.2079999996</v>
      </c>
      <c r="M18" s="142">
        <v>6742749.1679999996</v>
      </c>
      <c r="N18" s="132">
        <f t="shared" si="12"/>
        <v>77502864</v>
      </c>
      <c r="P18" s="16">
        <v>460</v>
      </c>
      <c r="Q18" s="17">
        <f t="shared" si="13"/>
        <v>2887756.71264</v>
      </c>
      <c r="R18" s="18">
        <f t="shared" si="1"/>
        <v>2852105.3952000001</v>
      </c>
      <c r="S18" s="18">
        <f t="shared" si="2"/>
        <v>2816454.0777600002</v>
      </c>
      <c r="T18" s="18">
        <f t="shared" si="3"/>
        <v>2869931.0539199999</v>
      </c>
      <c r="U18" s="18">
        <f t="shared" si="4"/>
        <v>2852105.3952000001</v>
      </c>
      <c r="V18" s="18">
        <f t="shared" si="5"/>
        <v>3297746.8632</v>
      </c>
      <c r="W18" s="18">
        <f t="shared" si="6"/>
        <v>3315572.5219200002</v>
      </c>
      <c r="X18" s="18">
        <f t="shared" si="7"/>
        <v>3315572.5219200002</v>
      </c>
      <c r="Y18" s="18">
        <f t="shared" si="8"/>
        <v>3315572.5219200002</v>
      </c>
      <c r="Z18" s="18">
        <f t="shared" si="9"/>
        <v>2459940.9033600003</v>
      </c>
      <c r="AA18" s="18">
        <f t="shared" si="10"/>
        <v>2566894.85568</v>
      </c>
      <c r="AB18" s="18">
        <f t="shared" si="11"/>
        <v>3101664.6172799999</v>
      </c>
      <c r="AC18" s="19">
        <f t="shared" si="14"/>
        <v>35651317.439999998</v>
      </c>
      <c r="AF18" s="20"/>
    </row>
    <row r="19" spans="1:32">
      <c r="A19" s="146" t="s">
        <v>24</v>
      </c>
      <c r="B19" s="141">
        <v>27968.1093</v>
      </c>
      <c r="C19" s="141">
        <v>27622.824000000001</v>
      </c>
      <c r="D19" s="141">
        <v>27277.538700000001</v>
      </c>
      <c r="E19" s="141">
        <v>27795.466649999998</v>
      </c>
      <c r="F19" s="141">
        <v>27622.824000000001</v>
      </c>
      <c r="G19" s="141">
        <v>31938.890249999997</v>
      </c>
      <c r="H19" s="141">
        <v>32111.532899999998</v>
      </c>
      <c r="I19" s="141">
        <v>32111.532899999998</v>
      </c>
      <c r="J19" s="141">
        <v>32111.532899999998</v>
      </c>
      <c r="K19" s="141">
        <v>23824.685700000002</v>
      </c>
      <c r="L19" s="141">
        <v>24860.541599999997</v>
      </c>
      <c r="M19" s="142">
        <v>30039.821099999997</v>
      </c>
      <c r="N19" s="132">
        <f t="shared" si="12"/>
        <v>345285.3</v>
      </c>
      <c r="P19" s="16">
        <v>600</v>
      </c>
      <c r="Q19" s="17">
        <f t="shared" si="13"/>
        <v>16780.865579999998</v>
      </c>
      <c r="R19" s="18">
        <f t="shared" si="1"/>
        <v>16573.6944</v>
      </c>
      <c r="S19" s="18">
        <f t="shared" si="2"/>
        <v>16366.523220000001</v>
      </c>
      <c r="T19" s="18">
        <f t="shared" si="3"/>
        <v>16677.279989999999</v>
      </c>
      <c r="U19" s="18">
        <f t="shared" si="4"/>
        <v>16573.6944</v>
      </c>
      <c r="V19" s="18">
        <f t="shared" si="5"/>
        <v>19163.334149999999</v>
      </c>
      <c r="W19" s="18">
        <f t="shared" si="6"/>
        <v>19266.919739999998</v>
      </c>
      <c r="X19" s="18">
        <f t="shared" si="7"/>
        <v>19266.919739999998</v>
      </c>
      <c r="Y19" s="18">
        <f t="shared" si="8"/>
        <v>19266.919739999998</v>
      </c>
      <c r="Z19" s="18">
        <f t="shared" si="9"/>
        <v>14294.811420000002</v>
      </c>
      <c r="AA19" s="18">
        <f t="shared" si="10"/>
        <v>14916.324959999996</v>
      </c>
      <c r="AB19" s="18">
        <f t="shared" si="11"/>
        <v>18023.892660000001</v>
      </c>
      <c r="AC19" s="19">
        <f t="shared" si="14"/>
        <v>207171.18000000002</v>
      </c>
      <c r="AF19" s="20"/>
    </row>
    <row r="20" spans="1:32">
      <c r="A20" s="146" t="s">
        <v>124</v>
      </c>
      <c r="B20" s="141">
        <v>2875.1759999999999</v>
      </c>
      <c r="C20" s="141">
        <v>2839.68</v>
      </c>
      <c r="D20" s="141">
        <v>2804.1840000000002</v>
      </c>
      <c r="E20" s="141">
        <v>2857.4279999999999</v>
      </c>
      <c r="F20" s="141">
        <v>2839.68</v>
      </c>
      <c r="G20" s="141">
        <v>3283.38</v>
      </c>
      <c r="H20" s="141">
        <v>3301.1280000000002</v>
      </c>
      <c r="I20" s="141">
        <v>3301.1280000000002</v>
      </c>
      <c r="J20" s="141">
        <v>3301.1280000000002</v>
      </c>
      <c r="K20" s="141">
        <v>2449.2240000000002</v>
      </c>
      <c r="L20" s="141">
        <v>2555.712</v>
      </c>
      <c r="M20" s="142">
        <v>3088.1519999999996</v>
      </c>
      <c r="N20" s="132">
        <f t="shared" si="12"/>
        <v>35496.000000000007</v>
      </c>
      <c r="P20" s="16">
        <v>590</v>
      </c>
      <c r="Q20" s="17">
        <f t="shared" si="13"/>
        <v>1696.3538399999998</v>
      </c>
      <c r="R20" s="18">
        <f t="shared" si="1"/>
        <v>1675.4112</v>
      </c>
      <c r="S20" s="18">
        <f t="shared" si="2"/>
        <v>1654.46856</v>
      </c>
      <c r="T20" s="18">
        <f t="shared" si="3"/>
        <v>1685.8825200000001</v>
      </c>
      <c r="U20" s="18">
        <f t="shared" si="4"/>
        <v>1675.4112</v>
      </c>
      <c r="V20" s="18">
        <f t="shared" si="5"/>
        <v>1937.1941999999999</v>
      </c>
      <c r="W20" s="18">
        <f t="shared" si="6"/>
        <v>1947.66552</v>
      </c>
      <c r="X20" s="18">
        <f t="shared" si="7"/>
        <v>1947.66552</v>
      </c>
      <c r="Y20" s="18">
        <f t="shared" si="8"/>
        <v>1947.66552</v>
      </c>
      <c r="Z20" s="18">
        <f t="shared" si="9"/>
        <v>1445.0421600000002</v>
      </c>
      <c r="AA20" s="18">
        <f t="shared" si="10"/>
        <v>1507.8700800000001</v>
      </c>
      <c r="AB20" s="18">
        <f t="shared" si="11"/>
        <v>1822.0096799999997</v>
      </c>
      <c r="AC20" s="19">
        <f t="shared" si="14"/>
        <v>20942.64</v>
      </c>
      <c r="AF20" s="20"/>
    </row>
    <row r="21" spans="1:32">
      <c r="A21" s="146" t="s">
        <v>27</v>
      </c>
      <c r="B21" s="141">
        <v>225080.83980000002</v>
      </c>
      <c r="C21" s="141">
        <v>222302.06400000001</v>
      </c>
      <c r="D21" s="141">
        <v>219523.28820000001</v>
      </c>
      <c r="E21" s="141">
        <v>223691.45190000001</v>
      </c>
      <c r="F21" s="141">
        <v>222302.06400000001</v>
      </c>
      <c r="G21" s="141">
        <v>257036.76150000002</v>
      </c>
      <c r="H21" s="141">
        <v>258426.14940000002</v>
      </c>
      <c r="I21" s="141">
        <v>258426.14940000002</v>
      </c>
      <c r="J21" s="141">
        <v>258426.14940000002</v>
      </c>
      <c r="K21" s="141">
        <v>191735.53020000004</v>
      </c>
      <c r="L21" s="141">
        <v>200071.85760000002</v>
      </c>
      <c r="M21" s="142">
        <v>241753.49460000001</v>
      </c>
      <c r="N21" s="132">
        <f t="shared" si="12"/>
        <v>2778775.8000000003</v>
      </c>
      <c r="P21" s="16">
        <v>270</v>
      </c>
      <c r="Q21" s="17">
        <f t="shared" si="13"/>
        <v>60771.826746000006</v>
      </c>
      <c r="R21" s="18">
        <f t="shared" si="1"/>
        <v>60021.557280000001</v>
      </c>
      <c r="S21" s="18">
        <f t="shared" si="2"/>
        <v>59271.287814000003</v>
      </c>
      <c r="T21" s="18">
        <f t="shared" si="3"/>
        <v>60396.692013000007</v>
      </c>
      <c r="U21" s="18">
        <f t="shared" si="4"/>
        <v>60021.557280000001</v>
      </c>
      <c r="V21" s="18">
        <f t="shared" si="5"/>
        <v>69399.925605000011</v>
      </c>
      <c r="W21" s="18">
        <f t="shared" si="6"/>
        <v>69775.060337999996</v>
      </c>
      <c r="X21" s="18">
        <f t="shared" si="7"/>
        <v>69775.060337999996</v>
      </c>
      <c r="Y21" s="18">
        <f t="shared" si="8"/>
        <v>69775.060337999996</v>
      </c>
      <c r="Z21" s="18">
        <f t="shared" si="9"/>
        <v>51768.593154000009</v>
      </c>
      <c r="AA21" s="18">
        <f t="shared" si="10"/>
        <v>54019.401552000003</v>
      </c>
      <c r="AB21" s="18">
        <f t="shared" si="11"/>
        <v>65273.443542000001</v>
      </c>
      <c r="AC21" s="19">
        <f t="shared" si="14"/>
        <v>750269.46600000001</v>
      </c>
      <c r="AF21" s="20"/>
    </row>
    <row r="22" spans="1:32">
      <c r="A22" s="143" t="s">
        <v>28</v>
      </c>
      <c r="B22" s="141">
        <v>75738.1345</v>
      </c>
      <c r="C22" s="141">
        <v>76220.543000000005</v>
      </c>
      <c r="D22" s="141">
        <v>75255.725999999995</v>
      </c>
      <c r="E22" s="141">
        <v>78150.176999999996</v>
      </c>
      <c r="F22" s="141">
        <v>77667.768500000006</v>
      </c>
      <c r="G22" s="141">
        <v>91657.615000000005</v>
      </c>
      <c r="H22" s="141">
        <v>93587.248999999996</v>
      </c>
      <c r="I22" s="141">
        <v>94552.066000000006</v>
      </c>
      <c r="J22" s="141">
        <v>91657.615000000005</v>
      </c>
      <c r="K22" s="141">
        <v>62713.105000000003</v>
      </c>
      <c r="L22" s="141">
        <v>67537.19</v>
      </c>
      <c r="M22" s="142">
        <v>80079.811000000002</v>
      </c>
      <c r="N22" s="132">
        <f t="shared" si="12"/>
        <v>964817</v>
      </c>
      <c r="P22" s="16">
        <v>5670</v>
      </c>
      <c r="Q22" s="17">
        <f t="shared" si="13"/>
        <v>429435.22261500004</v>
      </c>
      <c r="R22" s="18">
        <f t="shared" si="1"/>
        <v>432170.47881</v>
      </c>
      <c r="S22" s="18">
        <f t="shared" si="2"/>
        <v>426699.96641999995</v>
      </c>
      <c r="T22" s="18">
        <f t="shared" si="3"/>
        <v>443111.50358999998</v>
      </c>
      <c r="U22" s="18">
        <f t="shared" si="4"/>
        <v>440376.24739500001</v>
      </c>
      <c r="V22" s="18">
        <f t="shared" si="5"/>
        <v>519698.67705</v>
      </c>
      <c r="W22" s="18">
        <f t="shared" si="6"/>
        <v>530639.70183000003</v>
      </c>
      <c r="X22" s="18">
        <f t="shared" si="7"/>
        <v>536110.21422000008</v>
      </c>
      <c r="Y22" s="18">
        <f t="shared" si="8"/>
        <v>519698.67705</v>
      </c>
      <c r="Z22" s="18">
        <f t="shared" si="9"/>
        <v>355583.30535000004</v>
      </c>
      <c r="AA22" s="18">
        <f t="shared" si="10"/>
        <v>382935.86729999998</v>
      </c>
      <c r="AB22" s="18">
        <f t="shared" si="11"/>
        <v>454052.52837000001</v>
      </c>
      <c r="AC22" s="19">
        <f t="shared" si="14"/>
        <v>5470512.3900000006</v>
      </c>
      <c r="AF22" s="20"/>
    </row>
    <row r="23" spans="1:32">
      <c r="A23" s="143" t="s">
        <v>29</v>
      </c>
      <c r="B23" s="141">
        <v>70830.078999999998</v>
      </c>
      <c r="C23" s="141">
        <v>71281.225999999995</v>
      </c>
      <c r="D23" s="141">
        <v>70378.932000000001</v>
      </c>
      <c r="E23" s="141">
        <v>73085.813999999998</v>
      </c>
      <c r="F23" s="141">
        <v>72634.667000000001</v>
      </c>
      <c r="G23" s="141">
        <v>85717.930000000008</v>
      </c>
      <c r="H23" s="141">
        <v>87522.517999999996</v>
      </c>
      <c r="I23" s="141">
        <v>88424.812000000005</v>
      </c>
      <c r="J23" s="141">
        <v>85717.930000000008</v>
      </c>
      <c r="K23" s="141">
        <v>58649.11</v>
      </c>
      <c r="L23" s="141">
        <v>63160.580000000009</v>
      </c>
      <c r="M23" s="142">
        <v>74890.402000000002</v>
      </c>
      <c r="N23" s="132">
        <f t="shared" si="12"/>
        <v>902294</v>
      </c>
      <c r="P23" s="16">
        <v>5670</v>
      </c>
      <c r="Q23" s="17">
        <f t="shared" si="13"/>
        <v>401606.54793</v>
      </c>
      <c r="R23" s="18">
        <f t="shared" si="1"/>
        <v>404164.55141999997</v>
      </c>
      <c r="S23" s="18">
        <f t="shared" si="2"/>
        <v>399048.54443999997</v>
      </c>
      <c r="T23" s="18">
        <f t="shared" si="3"/>
        <v>414396.56537999999</v>
      </c>
      <c r="U23" s="18">
        <f t="shared" si="4"/>
        <v>411838.56189000001</v>
      </c>
      <c r="V23" s="18">
        <f t="shared" si="5"/>
        <v>486020.66310000001</v>
      </c>
      <c r="W23" s="18">
        <f t="shared" si="6"/>
        <v>496252.67706000002</v>
      </c>
      <c r="X23" s="18">
        <f t="shared" si="7"/>
        <v>501368.68404000002</v>
      </c>
      <c r="Y23" s="18">
        <f t="shared" si="8"/>
        <v>486020.66310000001</v>
      </c>
      <c r="Z23" s="18">
        <f t="shared" si="9"/>
        <v>332540.45370000001</v>
      </c>
      <c r="AA23" s="18">
        <f t="shared" si="10"/>
        <v>358120.48860000004</v>
      </c>
      <c r="AB23" s="18">
        <f t="shared" si="11"/>
        <v>424628.57934000005</v>
      </c>
      <c r="AC23" s="19">
        <f t="shared" si="14"/>
        <v>5116006.9800000004</v>
      </c>
      <c r="AF23" s="20"/>
    </row>
    <row r="24" spans="1:32">
      <c r="A24" s="143" t="s">
        <v>30</v>
      </c>
      <c r="B24" s="141">
        <v>21008.012999999999</v>
      </c>
      <c r="C24" s="141">
        <v>21141.822</v>
      </c>
      <c r="D24" s="141">
        <v>20874.204000000002</v>
      </c>
      <c r="E24" s="141">
        <v>21677.058000000001</v>
      </c>
      <c r="F24" s="141">
        <v>21543.249</v>
      </c>
      <c r="G24" s="141">
        <v>25423.71</v>
      </c>
      <c r="H24" s="141">
        <v>25958.946</v>
      </c>
      <c r="I24" s="141">
        <v>26226.564000000002</v>
      </c>
      <c r="J24" s="141">
        <v>25423.71</v>
      </c>
      <c r="K24" s="141">
        <v>17395.170000000002</v>
      </c>
      <c r="L24" s="141">
        <v>18733.260000000002</v>
      </c>
      <c r="M24" s="142">
        <v>22212.294000000002</v>
      </c>
      <c r="N24" s="132">
        <f t="shared" si="12"/>
        <v>267618.00000000006</v>
      </c>
      <c r="P24" s="16">
        <v>4480</v>
      </c>
      <c r="Q24" s="17">
        <f t="shared" si="13"/>
        <v>94115.898239999995</v>
      </c>
      <c r="R24" s="18">
        <f t="shared" si="1"/>
        <v>94715.362560000009</v>
      </c>
      <c r="S24" s="18">
        <f t="shared" si="2"/>
        <v>93516.433919999996</v>
      </c>
      <c r="T24" s="18">
        <f t="shared" si="3"/>
        <v>97113.219840000005</v>
      </c>
      <c r="U24" s="18">
        <f t="shared" si="4"/>
        <v>96513.755519999992</v>
      </c>
      <c r="V24" s="18">
        <f t="shared" si="5"/>
        <v>113898.2208</v>
      </c>
      <c r="W24" s="18">
        <f t="shared" si="6"/>
        <v>116296.07807999999</v>
      </c>
      <c r="X24" s="18">
        <f t="shared" si="7"/>
        <v>117495.00672000002</v>
      </c>
      <c r="Y24" s="18">
        <f t="shared" si="8"/>
        <v>113898.2208</v>
      </c>
      <c r="Z24" s="18">
        <f t="shared" si="9"/>
        <v>77930.361600000004</v>
      </c>
      <c r="AA24" s="18">
        <f t="shared" si="10"/>
        <v>83925.00480000001</v>
      </c>
      <c r="AB24" s="18">
        <f t="shared" si="11"/>
        <v>99511.077120000002</v>
      </c>
      <c r="AC24" s="19">
        <f t="shared" si="14"/>
        <v>1198928.6400000001</v>
      </c>
      <c r="AF24" s="20"/>
    </row>
    <row r="25" spans="1:32">
      <c r="A25" s="147" t="s">
        <v>125</v>
      </c>
      <c r="B25" s="141">
        <v>36353.954449999997</v>
      </c>
      <c r="C25" s="141">
        <v>36585.508300000001</v>
      </c>
      <c r="D25" s="141">
        <v>36122.400600000001</v>
      </c>
      <c r="E25" s="141">
        <v>37511.723700000002</v>
      </c>
      <c r="F25" s="141">
        <v>37280.169849999998</v>
      </c>
      <c r="G25" s="141">
        <v>43995.231500000002</v>
      </c>
      <c r="H25" s="141">
        <v>44921.446900000003</v>
      </c>
      <c r="I25" s="141">
        <v>45384.554600000003</v>
      </c>
      <c r="J25" s="141">
        <v>43995.231500000002</v>
      </c>
      <c r="K25" s="141">
        <v>30102.000500000002</v>
      </c>
      <c r="L25" s="141">
        <v>32417.539000000004</v>
      </c>
      <c r="M25" s="142">
        <v>38437.939100000003</v>
      </c>
      <c r="N25" s="132">
        <f t="shared" si="12"/>
        <v>463107.70000000007</v>
      </c>
      <c r="P25" s="16">
        <v>1123.5426726871526</v>
      </c>
      <c r="Q25" s="17">
        <f t="shared" si="13"/>
        <v>40845.219145500007</v>
      </c>
      <c r="R25" s="18">
        <f t="shared" si="1"/>
        <v>41105.379777000009</v>
      </c>
      <c r="S25" s="18">
        <f t="shared" si="2"/>
        <v>40585.058514000004</v>
      </c>
      <c r="T25" s="18">
        <f t="shared" si="3"/>
        <v>42146.022303000012</v>
      </c>
      <c r="U25" s="18">
        <f t="shared" si="4"/>
        <v>41885.861671500003</v>
      </c>
      <c r="V25" s="18">
        <f t="shared" si="5"/>
        <v>49430.519985000006</v>
      </c>
      <c r="W25" s="18">
        <f t="shared" si="6"/>
        <v>50471.16251100001</v>
      </c>
      <c r="X25" s="18">
        <f t="shared" si="7"/>
        <v>50991.483774000015</v>
      </c>
      <c r="Y25" s="18">
        <f t="shared" si="8"/>
        <v>49430.519985000006</v>
      </c>
      <c r="Z25" s="18">
        <f t="shared" si="9"/>
        <v>33820.882095000008</v>
      </c>
      <c r="AA25" s="18">
        <f t="shared" si="10"/>
        <v>36422.488410000013</v>
      </c>
      <c r="AB25" s="18">
        <f t="shared" si="11"/>
        <v>43186.664829000008</v>
      </c>
      <c r="AC25" s="19">
        <f t="shared" si="14"/>
        <v>520321.26300000009</v>
      </c>
      <c r="AF25" s="20"/>
    </row>
    <row r="26" spans="1:32">
      <c r="A26" s="147" t="s">
        <v>31</v>
      </c>
      <c r="B26" s="141">
        <v>57039.874100000008</v>
      </c>
      <c r="C26" s="141">
        <v>57403.185400000009</v>
      </c>
      <c r="D26" s="141">
        <v>56676.562800000007</v>
      </c>
      <c r="E26" s="141">
        <v>58856.430600000007</v>
      </c>
      <c r="F26" s="141">
        <v>58493.119300000006</v>
      </c>
      <c r="G26" s="141">
        <v>69029.147000000012</v>
      </c>
      <c r="H26" s="141">
        <v>70482.392200000017</v>
      </c>
      <c r="I26" s="141">
        <v>71209.014800000019</v>
      </c>
      <c r="J26" s="141">
        <v>69029.147000000012</v>
      </c>
      <c r="K26" s="141">
        <v>47230.469000000005</v>
      </c>
      <c r="L26" s="141">
        <v>50863.582000000009</v>
      </c>
      <c r="M26" s="142">
        <v>60309.675800000012</v>
      </c>
      <c r="N26" s="132">
        <f t="shared" si="12"/>
        <v>726622.60000000009</v>
      </c>
      <c r="P26" s="16">
        <v>1180</v>
      </c>
      <c r="Q26" s="17">
        <f t="shared" si="13"/>
        <v>67307.05143800001</v>
      </c>
      <c r="R26" s="18">
        <f t="shared" si="1"/>
        <v>67735.758772000016</v>
      </c>
      <c r="S26" s="18">
        <f t="shared" si="2"/>
        <v>66878.344104000003</v>
      </c>
      <c r="T26" s="18">
        <f t="shared" si="3"/>
        <v>69450.588108000011</v>
      </c>
      <c r="U26" s="18">
        <f t="shared" si="4"/>
        <v>69021.880774000005</v>
      </c>
      <c r="V26" s="18">
        <f t="shared" si="5"/>
        <v>81454.393460000007</v>
      </c>
      <c r="W26" s="18">
        <f t="shared" si="6"/>
        <v>83169.222796000016</v>
      </c>
      <c r="X26" s="18">
        <f t="shared" si="7"/>
        <v>84026.637464000014</v>
      </c>
      <c r="Y26" s="18">
        <f t="shared" si="8"/>
        <v>81454.393460000007</v>
      </c>
      <c r="Z26" s="18">
        <f t="shared" si="9"/>
        <v>55731.953420000005</v>
      </c>
      <c r="AA26" s="18">
        <f t="shared" si="10"/>
        <v>60019.026760000015</v>
      </c>
      <c r="AB26" s="18">
        <f t="shared" si="11"/>
        <v>71165.417444000021</v>
      </c>
      <c r="AC26" s="19">
        <f t="shared" si="14"/>
        <v>857414.66800000018</v>
      </c>
      <c r="AF26" s="20"/>
    </row>
    <row r="27" spans="1:32">
      <c r="A27" s="147" t="s">
        <v>32</v>
      </c>
      <c r="B27" s="141">
        <v>731047.04420000012</v>
      </c>
      <c r="C27" s="141">
        <v>735703.39480000013</v>
      </c>
      <c r="D27" s="141">
        <v>726390.69360000012</v>
      </c>
      <c r="E27" s="141">
        <v>754328.79720000015</v>
      </c>
      <c r="F27" s="141">
        <v>749672.44660000014</v>
      </c>
      <c r="G27" s="141">
        <v>884706.61400000006</v>
      </c>
      <c r="H27" s="141">
        <v>903332.01640000008</v>
      </c>
      <c r="I27" s="141">
        <v>912644.71760000009</v>
      </c>
      <c r="J27" s="141">
        <v>884706.61400000006</v>
      </c>
      <c r="K27" s="141">
        <v>605325.5780000001</v>
      </c>
      <c r="L27" s="141">
        <v>651889.08400000015</v>
      </c>
      <c r="M27" s="142">
        <v>772954.19960000017</v>
      </c>
      <c r="N27" s="132">
        <f t="shared" si="12"/>
        <v>9312701.2000000011</v>
      </c>
      <c r="P27" s="16">
        <v>1120</v>
      </c>
      <c r="Q27" s="17">
        <f t="shared" si="13"/>
        <v>818772.68950400024</v>
      </c>
      <c r="R27" s="18">
        <f t="shared" si="1"/>
        <v>823987.80217600008</v>
      </c>
      <c r="S27" s="18">
        <f t="shared" si="2"/>
        <v>813557.57683200017</v>
      </c>
      <c r="T27" s="18">
        <f t="shared" si="3"/>
        <v>844848.25286400015</v>
      </c>
      <c r="U27" s="18">
        <f t="shared" si="4"/>
        <v>839633.1401920002</v>
      </c>
      <c r="V27" s="18">
        <f t="shared" si="5"/>
        <v>990871.40768000006</v>
      </c>
      <c r="W27" s="18">
        <f t="shared" si="6"/>
        <v>1011731.858368</v>
      </c>
      <c r="X27" s="18">
        <f t="shared" si="7"/>
        <v>1022162.0837120002</v>
      </c>
      <c r="Y27" s="18">
        <f t="shared" si="8"/>
        <v>990871.40768000006</v>
      </c>
      <c r="Z27" s="18">
        <f t="shared" si="9"/>
        <v>677964.64736000018</v>
      </c>
      <c r="AA27" s="18">
        <f t="shared" si="10"/>
        <v>730115.77408000012</v>
      </c>
      <c r="AB27" s="18">
        <f t="shared" si="11"/>
        <v>865708.70355200011</v>
      </c>
      <c r="AC27" s="19">
        <f t="shared" si="14"/>
        <v>10430225.344000002</v>
      </c>
      <c r="AF27" s="20"/>
    </row>
    <row r="28" spans="1:32">
      <c r="A28" s="147" t="s">
        <v>126</v>
      </c>
      <c r="B28" s="141">
        <v>632644.3112</v>
      </c>
      <c r="C28" s="141">
        <v>636673.89280000003</v>
      </c>
      <c r="D28" s="141">
        <v>628614.72959999996</v>
      </c>
      <c r="E28" s="141">
        <v>652792.21920000005</v>
      </c>
      <c r="F28" s="141">
        <v>648762.63760000002</v>
      </c>
      <c r="G28" s="141">
        <v>765620.50400000007</v>
      </c>
      <c r="H28" s="141">
        <v>781738.83040000009</v>
      </c>
      <c r="I28" s="141">
        <v>789797.99360000005</v>
      </c>
      <c r="J28" s="141">
        <v>765620.50400000007</v>
      </c>
      <c r="K28" s="141">
        <v>523845.60800000001</v>
      </c>
      <c r="L28" s="141">
        <v>564141.42400000012</v>
      </c>
      <c r="M28" s="142">
        <v>668910.54560000007</v>
      </c>
      <c r="N28" s="132">
        <f t="shared" si="12"/>
        <v>8059163.2000000002</v>
      </c>
      <c r="P28" s="16">
        <v>1280</v>
      </c>
      <c r="Q28" s="17">
        <f t="shared" si="13"/>
        <v>809784.71833599999</v>
      </c>
      <c r="R28" s="18">
        <f t="shared" si="1"/>
        <v>814942.58278400009</v>
      </c>
      <c r="S28" s="18">
        <f t="shared" si="2"/>
        <v>804626.85388800001</v>
      </c>
      <c r="T28" s="18">
        <f t="shared" si="3"/>
        <v>835574.04057600012</v>
      </c>
      <c r="U28" s="18">
        <f t="shared" si="4"/>
        <v>830416.17612800002</v>
      </c>
      <c r="V28" s="18">
        <f t="shared" si="5"/>
        <v>979994.24512000009</v>
      </c>
      <c r="W28" s="18">
        <f t="shared" si="6"/>
        <v>1000625.7029120001</v>
      </c>
      <c r="X28" s="18">
        <f t="shared" si="7"/>
        <v>1010941.4318080001</v>
      </c>
      <c r="Y28" s="18">
        <f t="shared" si="8"/>
        <v>979994.24512000009</v>
      </c>
      <c r="Z28" s="18">
        <f t="shared" si="9"/>
        <v>670522.37823999999</v>
      </c>
      <c r="AA28" s="18">
        <f t="shared" si="10"/>
        <v>722101.02272000012</v>
      </c>
      <c r="AB28" s="18">
        <f t="shared" si="11"/>
        <v>856205.49836800003</v>
      </c>
      <c r="AC28" s="19">
        <f t="shared" si="14"/>
        <v>10315728.896000002</v>
      </c>
      <c r="AF28" s="20"/>
    </row>
    <row r="29" spans="1:32">
      <c r="A29" s="147" t="s">
        <v>33</v>
      </c>
      <c r="B29" s="141">
        <v>287473.04450000002</v>
      </c>
      <c r="C29" s="141">
        <v>289304.08299999998</v>
      </c>
      <c r="D29" s="141">
        <v>285642.00599999999</v>
      </c>
      <c r="E29" s="141">
        <v>296628.23700000002</v>
      </c>
      <c r="F29" s="141">
        <v>294797.1985</v>
      </c>
      <c r="G29" s="141">
        <v>347897.315</v>
      </c>
      <c r="H29" s="141">
        <v>355221.46899999998</v>
      </c>
      <c r="I29" s="141">
        <v>358883.54600000003</v>
      </c>
      <c r="J29" s="141">
        <v>347897.315</v>
      </c>
      <c r="K29" s="141">
        <v>238035.005</v>
      </c>
      <c r="L29" s="141">
        <v>256345.39</v>
      </c>
      <c r="M29" s="142">
        <v>303952.391</v>
      </c>
      <c r="N29" s="132">
        <f t="shared" si="12"/>
        <v>3662076.9999999995</v>
      </c>
      <c r="P29" s="16">
        <v>970</v>
      </c>
      <c r="Q29" s="17">
        <f t="shared" si="13"/>
        <v>278848.85316500004</v>
      </c>
      <c r="R29" s="18">
        <f t="shared" si="1"/>
        <v>280624.96051</v>
      </c>
      <c r="S29" s="18">
        <f t="shared" si="2"/>
        <v>277072.74582000001</v>
      </c>
      <c r="T29" s="18">
        <f t="shared" si="3"/>
        <v>287729.38989000005</v>
      </c>
      <c r="U29" s="18">
        <f t="shared" si="4"/>
        <v>285953.28254500002</v>
      </c>
      <c r="V29" s="18">
        <f t="shared" si="5"/>
        <v>337460.39555000002</v>
      </c>
      <c r="W29" s="18">
        <f t="shared" si="6"/>
        <v>344564.82493</v>
      </c>
      <c r="X29" s="18">
        <f t="shared" si="7"/>
        <v>348117.03962</v>
      </c>
      <c r="Y29" s="18">
        <f t="shared" si="8"/>
        <v>337460.39555000002</v>
      </c>
      <c r="Z29" s="18">
        <f t="shared" si="9"/>
        <v>230893.95484999998</v>
      </c>
      <c r="AA29" s="18">
        <f t="shared" si="10"/>
        <v>248655.02830000001</v>
      </c>
      <c r="AB29" s="18">
        <f t="shared" si="11"/>
        <v>294833.81926999998</v>
      </c>
      <c r="AC29" s="19">
        <f t="shared" si="14"/>
        <v>3552214.69</v>
      </c>
      <c r="AF29" s="20"/>
    </row>
    <row r="30" spans="1:32">
      <c r="A30" s="147" t="s">
        <v>34</v>
      </c>
      <c r="B30" s="141">
        <v>292294.23190000001</v>
      </c>
      <c r="C30" s="141">
        <v>294155.97860000003</v>
      </c>
      <c r="D30" s="141">
        <v>290432.48520000005</v>
      </c>
      <c r="E30" s="141">
        <v>301602.96540000004</v>
      </c>
      <c r="F30" s="141">
        <v>299741.21870000003</v>
      </c>
      <c r="G30" s="141">
        <v>353731.87300000002</v>
      </c>
      <c r="H30" s="141">
        <v>361178.85980000003</v>
      </c>
      <c r="I30" s="141">
        <v>364902.35320000007</v>
      </c>
      <c r="J30" s="141">
        <v>353731.87300000002</v>
      </c>
      <c r="K30" s="141">
        <v>242027.07100000003</v>
      </c>
      <c r="L30" s="141">
        <v>260644.53800000006</v>
      </c>
      <c r="M30" s="142">
        <v>309049.95220000006</v>
      </c>
      <c r="N30" s="132">
        <f t="shared" si="12"/>
        <v>3723493.4000000013</v>
      </c>
      <c r="P30" s="16">
        <v>1160</v>
      </c>
      <c r="Q30" s="17">
        <f t="shared" si="13"/>
        <v>339061.30900399998</v>
      </c>
      <c r="R30" s="18">
        <f t="shared" si="1"/>
        <v>341220.93517600006</v>
      </c>
      <c r="S30" s="18">
        <f t="shared" si="2"/>
        <v>336901.68283200008</v>
      </c>
      <c r="T30" s="18">
        <f t="shared" si="3"/>
        <v>349859.43986400001</v>
      </c>
      <c r="U30" s="18">
        <f t="shared" si="4"/>
        <v>347699.81369200005</v>
      </c>
      <c r="V30" s="18">
        <f t="shared" si="5"/>
        <v>410328.97268000001</v>
      </c>
      <c r="W30" s="18">
        <f t="shared" si="6"/>
        <v>418967.47736800002</v>
      </c>
      <c r="X30" s="18">
        <f t="shared" si="7"/>
        <v>423286.72971200006</v>
      </c>
      <c r="Y30" s="18">
        <f t="shared" si="8"/>
        <v>410328.97268000001</v>
      </c>
      <c r="Z30" s="18">
        <f t="shared" si="9"/>
        <v>280751.40236000001</v>
      </c>
      <c r="AA30" s="18">
        <f t="shared" si="10"/>
        <v>302347.66408000002</v>
      </c>
      <c r="AB30" s="18">
        <f t="shared" si="11"/>
        <v>358497.94455200003</v>
      </c>
      <c r="AC30" s="19">
        <f t="shared" si="14"/>
        <v>4319252.3440000005</v>
      </c>
      <c r="AF30" s="20"/>
    </row>
    <row r="31" spans="1:32">
      <c r="A31" s="147" t="s">
        <v>35</v>
      </c>
      <c r="B31" s="141">
        <v>567137.12880000006</v>
      </c>
      <c r="C31" s="141">
        <v>570749.46720000007</v>
      </c>
      <c r="D31" s="141">
        <v>563524.79040000006</v>
      </c>
      <c r="E31" s="141">
        <v>585198.8208000001</v>
      </c>
      <c r="F31" s="141">
        <v>581586.4824000001</v>
      </c>
      <c r="G31" s="141">
        <v>686344.29600000009</v>
      </c>
      <c r="H31" s="141">
        <v>700793.64960000012</v>
      </c>
      <c r="I31" s="141">
        <v>708018.32640000014</v>
      </c>
      <c r="J31" s="141">
        <v>686344.29600000009</v>
      </c>
      <c r="K31" s="141">
        <v>469603.99200000009</v>
      </c>
      <c r="L31" s="141">
        <v>505727.37600000011</v>
      </c>
      <c r="M31" s="142">
        <v>599648.17440000013</v>
      </c>
      <c r="N31" s="132">
        <f t="shared" si="12"/>
        <v>7224676.8000000007</v>
      </c>
      <c r="P31" s="16">
        <v>1250</v>
      </c>
      <c r="Q31" s="17">
        <f t="shared" si="13"/>
        <v>708921.41100000008</v>
      </c>
      <c r="R31" s="18">
        <f t="shared" si="1"/>
        <v>713436.83400000015</v>
      </c>
      <c r="S31" s="18">
        <f t="shared" si="2"/>
        <v>704405.98800000013</v>
      </c>
      <c r="T31" s="18">
        <f t="shared" si="3"/>
        <v>731498.52600000007</v>
      </c>
      <c r="U31" s="18">
        <f t="shared" si="4"/>
        <v>726983.10300000012</v>
      </c>
      <c r="V31" s="18">
        <f t="shared" si="5"/>
        <v>857930.37000000011</v>
      </c>
      <c r="W31" s="18">
        <f t="shared" si="6"/>
        <v>875992.06200000015</v>
      </c>
      <c r="X31" s="18">
        <f t="shared" si="7"/>
        <v>885022.90800000017</v>
      </c>
      <c r="Y31" s="18">
        <f t="shared" si="8"/>
        <v>857930.37000000011</v>
      </c>
      <c r="Z31" s="18">
        <f t="shared" si="9"/>
        <v>587004.99000000011</v>
      </c>
      <c r="AA31" s="18">
        <f t="shared" si="10"/>
        <v>632159.22000000009</v>
      </c>
      <c r="AB31" s="18">
        <f t="shared" si="11"/>
        <v>749560.21800000011</v>
      </c>
      <c r="AC31" s="19">
        <f t="shared" si="14"/>
        <v>9030846</v>
      </c>
      <c r="AF31" s="20"/>
    </row>
    <row r="32" spans="1:32">
      <c r="A32" s="148" t="s">
        <v>127</v>
      </c>
      <c r="B32" s="141">
        <v>7336.3823500000008</v>
      </c>
      <c r="C32" s="141">
        <v>7383.1109000000006</v>
      </c>
      <c r="D32" s="141">
        <v>7289.6538</v>
      </c>
      <c r="E32" s="141">
        <v>7570.0251000000007</v>
      </c>
      <c r="F32" s="141">
        <v>7523.2965500000009</v>
      </c>
      <c r="G32" s="141">
        <v>8878.424500000001</v>
      </c>
      <c r="H32" s="141">
        <v>9065.3387000000002</v>
      </c>
      <c r="I32" s="141">
        <v>9158.7958000000017</v>
      </c>
      <c r="J32" s="141">
        <v>8878.424500000001</v>
      </c>
      <c r="K32" s="141">
        <v>6074.7115000000003</v>
      </c>
      <c r="L32" s="141">
        <v>6541.9970000000012</v>
      </c>
      <c r="M32" s="142">
        <v>7756.9393000000009</v>
      </c>
      <c r="N32" s="132">
        <f t="shared" si="12"/>
        <v>93457.1</v>
      </c>
      <c r="P32" s="16">
        <v>960</v>
      </c>
      <c r="Q32" s="17">
        <f t="shared" si="13"/>
        <v>7042.9270560000004</v>
      </c>
      <c r="R32" s="18">
        <f t="shared" si="1"/>
        <v>7087.7864640000007</v>
      </c>
      <c r="S32" s="18">
        <f t="shared" si="2"/>
        <v>6998.0676480000002</v>
      </c>
      <c r="T32" s="18">
        <f t="shared" si="3"/>
        <v>7267.2240960000008</v>
      </c>
      <c r="U32" s="18">
        <f t="shared" si="4"/>
        <v>7222.3646880000006</v>
      </c>
      <c r="V32" s="18">
        <f t="shared" si="5"/>
        <v>8523.2875200000017</v>
      </c>
      <c r="W32" s="18">
        <f t="shared" si="6"/>
        <v>8702.7251520000009</v>
      </c>
      <c r="X32" s="18">
        <f t="shared" si="7"/>
        <v>8792.4439680000014</v>
      </c>
      <c r="Y32" s="18">
        <f t="shared" si="8"/>
        <v>8523.2875200000017</v>
      </c>
      <c r="Z32" s="18">
        <f t="shared" si="9"/>
        <v>5831.7230399999999</v>
      </c>
      <c r="AA32" s="18">
        <f t="shared" si="10"/>
        <v>6280.3171200000006</v>
      </c>
      <c r="AB32" s="18">
        <f t="shared" si="11"/>
        <v>7446.6617280000009</v>
      </c>
      <c r="AC32" s="19">
        <f t="shared" si="14"/>
        <v>89718.816000000021</v>
      </c>
      <c r="AF32" s="20"/>
    </row>
    <row r="33" spans="1:32">
      <c r="A33" s="147" t="s">
        <v>128</v>
      </c>
      <c r="B33" s="141">
        <v>1994.6850000000004</v>
      </c>
      <c r="C33" s="141">
        <v>2007.3900000000003</v>
      </c>
      <c r="D33" s="141">
        <v>1981.9800000000002</v>
      </c>
      <c r="E33" s="141">
        <v>2058.2100000000005</v>
      </c>
      <c r="F33" s="141">
        <v>2045.5050000000003</v>
      </c>
      <c r="G33" s="141">
        <v>2413.9500000000003</v>
      </c>
      <c r="H33" s="141">
        <v>2464.7700000000004</v>
      </c>
      <c r="I33" s="141">
        <v>2490.1800000000003</v>
      </c>
      <c r="J33" s="141">
        <v>2413.9500000000003</v>
      </c>
      <c r="K33" s="141">
        <v>1651.6500000000003</v>
      </c>
      <c r="L33" s="141">
        <v>1778.7000000000005</v>
      </c>
      <c r="M33" s="142">
        <v>2109.0300000000002</v>
      </c>
      <c r="N33" s="132">
        <f t="shared" si="12"/>
        <v>25410.000000000007</v>
      </c>
      <c r="P33" s="16">
        <v>1220</v>
      </c>
      <c r="Q33" s="17">
        <f t="shared" si="13"/>
        <v>2433.5157000000008</v>
      </c>
      <c r="R33" s="18">
        <f t="shared" si="1"/>
        <v>2449.0158000000001</v>
      </c>
      <c r="S33" s="18">
        <f t="shared" si="2"/>
        <v>2418.0156000000002</v>
      </c>
      <c r="T33" s="18">
        <f t="shared" si="3"/>
        <v>2511.0162000000005</v>
      </c>
      <c r="U33" s="18">
        <f t="shared" si="4"/>
        <v>2495.5161000000007</v>
      </c>
      <c r="V33" s="18">
        <f t="shared" si="5"/>
        <v>2945.0190000000007</v>
      </c>
      <c r="W33" s="18">
        <f t="shared" si="6"/>
        <v>3007.0194000000006</v>
      </c>
      <c r="X33" s="18">
        <f t="shared" si="7"/>
        <v>3038.0196000000005</v>
      </c>
      <c r="Y33" s="18">
        <f t="shared" si="8"/>
        <v>2945.0190000000007</v>
      </c>
      <c r="Z33" s="18">
        <f t="shared" si="9"/>
        <v>2015.0130000000004</v>
      </c>
      <c r="AA33" s="18">
        <f t="shared" si="10"/>
        <v>2170.0140000000006</v>
      </c>
      <c r="AB33" s="18">
        <f t="shared" si="11"/>
        <v>2573.0165999999999</v>
      </c>
      <c r="AC33" s="19">
        <f t="shared" si="14"/>
        <v>31000.2</v>
      </c>
      <c r="AF33" s="20"/>
    </row>
    <row r="34" spans="1:32">
      <c r="A34" s="148" t="s">
        <v>36</v>
      </c>
      <c r="B34" s="141">
        <v>25135.966900000003</v>
      </c>
      <c r="C34" s="141">
        <v>25296.068600000002</v>
      </c>
      <c r="D34" s="141">
        <v>24975.8652</v>
      </c>
      <c r="E34" s="141">
        <v>25936.475400000003</v>
      </c>
      <c r="F34" s="141">
        <v>25776.373700000004</v>
      </c>
      <c r="G34" s="141">
        <v>30419.323000000004</v>
      </c>
      <c r="H34" s="141">
        <v>31059.729800000005</v>
      </c>
      <c r="I34" s="141">
        <v>31379.933200000003</v>
      </c>
      <c r="J34" s="141">
        <v>30419.323000000004</v>
      </c>
      <c r="K34" s="141">
        <v>20813.221000000001</v>
      </c>
      <c r="L34" s="141">
        <v>22414.238000000005</v>
      </c>
      <c r="M34" s="142">
        <v>26576.882200000004</v>
      </c>
      <c r="N34" s="132">
        <f t="shared" si="12"/>
        <v>320203.40000000002</v>
      </c>
      <c r="P34" s="16">
        <v>1120</v>
      </c>
      <c r="Q34" s="17">
        <f t="shared" si="13"/>
        <v>28152.282928000004</v>
      </c>
      <c r="R34" s="18">
        <f t="shared" si="1"/>
        <v>28331.596832000003</v>
      </c>
      <c r="S34" s="18">
        <f t="shared" si="2"/>
        <v>27972.969024000002</v>
      </c>
      <c r="T34" s="18">
        <f t="shared" si="3"/>
        <v>29048.852448000001</v>
      </c>
      <c r="U34" s="18">
        <f t="shared" si="4"/>
        <v>28869.538544000003</v>
      </c>
      <c r="V34" s="18">
        <f t="shared" si="5"/>
        <v>34069.641760000006</v>
      </c>
      <c r="W34" s="18">
        <f t="shared" si="6"/>
        <v>34786.897376000001</v>
      </c>
      <c r="X34" s="18">
        <f t="shared" si="7"/>
        <v>35145.525183999998</v>
      </c>
      <c r="Y34" s="18">
        <f t="shared" si="8"/>
        <v>34069.641760000006</v>
      </c>
      <c r="Z34" s="18">
        <f t="shared" si="9"/>
        <v>23310.807520000002</v>
      </c>
      <c r="AA34" s="18">
        <f t="shared" si="10"/>
        <v>25103.946560000008</v>
      </c>
      <c r="AB34" s="18">
        <f t="shared" si="11"/>
        <v>29766.108064000004</v>
      </c>
      <c r="AC34" s="19">
        <f t="shared" si="14"/>
        <v>358627.80800000014</v>
      </c>
      <c r="AF34" s="20"/>
    </row>
    <row r="35" spans="1:32">
      <c r="A35" s="149" t="s">
        <v>37</v>
      </c>
      <c r="B35" s="141">
        <v>797502.34960000007</v>
      </c>
      <c r="C35" s="141">
        <v>802581.9824000001</v>
      </c>
      <c r="D35" s="141">
        <v>792422.71680000017</v>
      </c>
      <c r="E35" s="141">
        <v>822900.51360000018</v>
      </c>
      <c r="F35" s="141">
        <v>817820.88080000016</v>
      </c>
      <c r="G35" s="141">
        <v>965130.23200000019</v>
      </c>
      <c r="H35" s="141">
        <v>985448.76320000016</v>
      </c>
      <c r="I35" s="141">
        <v>995608.0288000002</v>
      </c>
      <c r="J35" s="141">
        <v>965130.23200000019</v>
      </c>
      <c r="K35" s="141">
        <v>660352.26400000008</v>
      </c>
      <c r="L35" s="141">
        <v>711148.59200000018</v>
      </c>
      <c r="M35" s="142">
        <v>843219.04480000015</v>
      </c>
      <c r="N35" s="132">
        <f t="shared" si="12"/>
        <v>10159265.600000001</v>
      </c>
      <c r="P35" s="16">
        <v>1480</v>
      </c>
      <c r="Q35" s="17">
        <f t="shared" si="13"/>
        <v>1180303.477408</v>
      </c>
      <c r="R35" s="18">
        <f t="shared" si="1"/>
        <v>1187821.3339520001</v>
      </c>
      <c r="S35" s="18">
        <f t="shared" si="2"/>
        <v>1172785.6208640004</v>
      </c>
      <c r="T35" s="18">
        <f t="shared" si="3"/>
        <v>1217892.7601280003</v>
      </c>
      <c r="U35" s="18">
        <f t="shared" si="4"/>
        <v>1210374.9035840004</v>
      </c>
      <c r="V35" s="18">
        <f t="shared" si="5"/>
        <v>1428392.7433600004</v>
      </c>
      <c r="W35" s="18">
        <f t="shared" si="6"/>
        <v>1458464.1695360004</v>
      </c>
      <c r="X35" s="18">
        <f t="shared" si="7"/>
        <v>1473499.8826240003</v>
      </c>
      <c r="Y35" s="18">
        <f t="shared" si="8"/>
        <v>1428392.7433600004</v>
      </c>
      <c r="Z35" s="18">
        <f t="shared" si="9"/>
        <v>977321.3507200001</v>
      </c>
      <c r="AA35" s="18">
        <f t="shared" si="10"/>
        <v>1052499.9161600003</v>
      </c>
      <c r="AB35" s="18">
        <f t="shared" si="11"/>
        <v>1247964.1863040002</v>
      </c>
      <c r="AC35" s="19">
        <f t="shared" si="14"/>
        <v>15035713.088000003</v>
      </c>
      <c r="AF35" s="20"/>
    </row>
    <row r="36" spans="1:32">
      <c r="A36" s="149" t="s">
        <v>38</v>
      </c>
      <c r="B36" s="141">
        <v>841408.21600000001</v>
      </c>
      <c r="C36" s="141">
        <v>846767.50399999996</v>
      </c>
      <c r="D36" s="141">
        <v>836048.92799999996</v>
      </c>
      <c r="E36" s="141">
        <v>868204.65600000008</v>
      </c>
      <c r="F36" s="141">
        <v>862845.36800000002</v>
      </c>
      <c r="G36" s="141">
        <v>1018264.72</v>
      </c>
      <c r="H36" s="141">
        <v>1039701.872</v>
      </c>
      <c r="I36" s="141">
        <v>1050420.4480000001</v>
      </c>
      <c r="J36" s="141">
        <v>1018264.72</v>
      </c>
      <c r="K36" s="141">
        <v>696707.44000000006</v>
      </c>
      <c r="L36" s="141">
        <v>750300.32000000007</v>
      </c>
      <c r="M36" s="142">
        <v>889641.80800000008</v>
      </c>
      <c r="N36" s="132">
        <f t="shared" si="12"/>
        <v>10718576</v>
      </c>
      <c r="P36" s="16">
        <v>1290</v>
      </c>
      <c r="Q36" s="17">
        <f t="shared" si="13"/>
        <v>1085416.5986400002</v>
      </c>
      <c r="R36" s="18">
        <f t="shared" si="1"/>
        <v>1092330.0801599999</v>
      </c>
      <c r="S36" s="18">
        <f t="shared" si="2"/>
        <v>1078503.1171199998</v>
      </c>
      <c r="T36" s="18">
        <f t="shared" si="3"/>
        <v>1119984.00624</v>
      </c>
      <c r="U36" s="18">
        <f t="shared" si="4"/>
        <v>1113070.5247200001</v>
      </c>
      <c r="V36" s="18">
        <f t="shared" si="5"/>
        <v>1313561.4887999999</v>
      </c>
      <c r="W36" s="18">
        <f t="shared" si="6"/>
        <v>1341215.4148799998</v>
      </c>
      <c r="X36" s="18">
        <f t="shared" si="7"/>
        <v>1355042.3779200001</v>
      </c>
      <c r="Y36" s="18">
        <f t="shared" si="8"/>
        <v>1313561.4887999999</v>
      </c>
      <c r="Z36" s="18">
        <f t="shared" si="9"/>
        <v>898752.59759999998</v>
      </c>
      <c r="AA36" s="18">
        <f t="shared" si="10"/>
        <v>967887.41280000005</v>
      </c>
      <c r="AB36" s="18">
        <f t="shared" si="11"/>
        <v>1147637.9323200001</v>
      </c>
      <c r="AC36" s="19">
        <f t="shared" si="14"/>
        <v>13826963.040000001</v>
      </c>
      <c r="AF36" s="20"/>
    </row>
    <row r="37" spans="1:32">
      <c r="A37" s="149" t="s">
        <v>39</v>
      </c>
      <c r="B37" s="141">
        <v>52989.886400000003</v>
      </c>
      <c r="C37" s="141">
        <v>53327.401600000005</v>
      </c>
      <c r="D37" s="141">
        <v>52652.371200000001</v>
      </c>
      <c r="E37" s="141">
        <v>54677.462400000004</v>
      </c>
      <c r="F37" s="141">
        <v>54339.947200000002</v>
      </c>
      <c r="G37" s="141">
        <v>64127.888000000006</v>
      </c>
      <c r="H37" s="141">
        <v>65477.948800000006</v>
      </c>
      <c r="I37" s="141">
        <v>66152.979200000002</v>
      </c>
      <c r="J37" s="141">
        <v>64127.888000000006</v>
      </c>
      <c r="K37" s="141">
        <v>43876.976000000002</v>
      </c>
      <c r="L37" s="141">
        <v>47252.128000000004</v>
      </c>
      <c r="M37" s="142">
        <v>56027.523200000003</v>
      </c>
      <c r="N37" s="132">
        <f t="shared" si="12"/>
        <v>675030.40000000014</v>
      </c>
      <c r="P37" s="16">
        <v>1370</v>
      </c>
      <c r="Q37" s="17">
        <f t="shared" si="13"/>
        <v>72596.144367999994</v>
      </c>
      <c r="R37" s="18">
        <f t="shared" si="1"/>
        <v>73058.540192</v>
      </c>
      <c r="S37" s="18">
        <f t="shared" si="2"/>
        <v>72133.748544000002</v>
      </c>
      <c r="T37" s="18">
        <f t="shared" si="3"/>
        <v>74908.123488000012</v>
      </c>
      <c r="U37" s="18">
        <f t="shared" si="4"/>
        <v>74445.727664000005</v>
      </c>
      <c r="V37" s="18">
        <f t="shared" si="5"/>
        <v>87855.206560000006</v>
      </c>
      <c r="W37" s="18">
        <f t="shared" si="6"/>
        <v>89704.789856000003</v>
      </c>
      <c r="X37" s="18">
        <f t="shared" si="7"/>
        <v>90629.581504000002</v>
      </c>
      <c r="Y37" s="18">
        <f t="shared" si="8"/>
        <v>87855.206560000006</v>
      </c>
      <c r="Z37" s="18">
        <f t="shared" si="9"/>
        <v>60111.457120000006</v>
      </c>
      <c r="AA37" s="18">
        <f t="shared" si="10"/>
        <v>64735.415360000006</v>
      </c>
      <c r="AB37" s="18">
        <f t="shared" si="11"/>
        <v>76757.706784000009</v>
      </c>
      <c r="AC37" s="19">
        <f t="shared" si="14"/>
        <v>924791.64800000004</v>
      </c>
      <c r="AF37" s="20"/>
    </row>
    <row r="38" spans="1:32">
      <c r="A38" s="149" t="s">
        <v>129</v>
      </c>
      <c r="B38" s="141">
        <v>306150</v>
      </c>
      <c r="C38" s="141">
        <v>308100</v>
      </c>
      <c r="D38" s="141">
        <v>304200</v>
      </c>
      <c r="E38" s="141">
        <v>315900</v>
      </c>
      <c r="F38" s="141">
        <v>313950</v>
      </c>
      <c r="G38" s="141">
        <v>370500</v>
      </c>
      <c r="H38" s="141">
        <v>378300</v>
      </c>
      <c r="I38" s="141">
        <v>382200</v>
      </c>
      <c r="J38" s="141">
        <v>370500</v>
      </c>
      <c r="K38" s="141">
        <v>253500</v>
      </c>
      <c r="L38" s="141">
        <v>273000</v>
      </c>
      <c r="M38" s="142">
        <v>323700</v>
      </c>
      <c r="N38" s="132">
        <f t="shared" si="12"/>
        <v>3900000</v>
      </c>
      <c r="P38" s="16">
        <v>1090</v>
      </c>
      <c r="Q38" s="17">
        <f t="shared" si="13"/>
        <v>333703.5</v>
      </c>
      <c r="R38" s="18">
        <f t="shared" si="1"/>
        <v>335829</v>
      </c>
      <c r="S38" s="18">
        <f t="shared" si="2"/>
        <v>331578</v>
      </c>
      <c r="T38" s="18">
        <f t="shared" si="3"/>
        <v>344331</v>
      </c>
      <c r="U38" s="18">
        <f t="shared" si="4"/>
        <v>342205.5</v>
      </c>
      <c r="V38" s="18">
        <f t="shared" si="5"/>
        <v>403845</v>
      </c>
      <c r="W38" s="18">
        <f t="shared" si="6"/>
        <v>412347</v>
      </c>
      <c r="X38" s="18">
        <f t="shared" si="7"/>
        <v>416598</v>
      </c>
      <c r="Y38" s="18">
        <f t="shared" si="8"/>
        <v>403845</v>
      </c>
      <c r="Z38" s="18">
        <f t="shared" si="9"/>
        <v>276315</v>
      </c>
      <c r="AA38" s="18">
        <f t="shared" si="10"/>
        <v>297570</v>
      </c>
      <c r="AB38" s="18">
        <f t="shared" si="11"/>
        <v>352833</v>
      </c>
      <c r="AC38" s="19">
        <f t="shared" si="14"/>
        <v>4251000</v>
      </c>
      <c r="AF38" s="20"/>
    </row>
    <row r="39" spans="1:32">
      <c r="A39" s="149" t="s">
        <v>41</v>
      </c>
      <c r="B39" s="141">
        <v>383057.40770000004</v>
      </c>
      <c r="C39" s="141">
        <v>385497.26380000002</v>
      </c>
      <c r="D39" s="141">
        <v>380617.55160000001</v>
      </c>
      <c r="E39" s="141">
        <v>395256.68820000003</v>
      </c>
      <c r="F39" s="141">
        <v>392816.8321</v>
      </c>
      <c r="G39" s="141">
        <v>463572.65900000004</v>
      </c>
      <c r="H39" s="141">
        <v>473332.0834</v>
      </c>
      <c r="I39" s="141">
        <v>478211.79560000001</v>
      </c>
      <c r="J39" s="141">
        <v>463572.65900000004</v>
      </c>
      <c r="K39" s="141">
        <v>317181.29300000001</v>
      </c>
      <c r="L39" s="141">
        <v>341579.85400000005</v>
      </c>
      <c r="M39" s="142">
        <v>405016.11260000005</v>
      </c>
      <c r="N39" s="132">
        <f t="shared" si="12"/>
        <v>4879712.1999999993</v>
      </c>
      <c r="P39" s="16">
        <v>1410</v>
      </c>
      <c r="Q39" s="17">
        <f t="shared" si="13"/>
        <v>540110.94485700014</v>
      </c>
      <c r="R39" s="18">
        <f t="shared" si="1"/>
        <v>543551.14195800002</v>
      </c>
      <c r="S39" s="18">
        <f t="shared" si="2"/>
        <v>536670.74775600003</v>
      </c>
      <c r="T39" s="18">
        <f t="shared" si="3"/>
        <v>557311.93036200001</v>
      </c>
      <c r="U39" s="18">
        <f t="shared" si="4"/>
        <v>553871.73326100002</v>
      </c>
      <c r="V39" s="18">
        <f t="shared" si="5"/>
        <v>653637.44919000007</v>
      </c>
      <c r="W39" s="18">
        <f t="shared" si="6"/>
        <v>667398.23759399995</v>
      </c>
      <c r="X39" s="18">
        <f t="shared" si="7"/>
        <v>674278.63179600006</v>
      </c>
      <c r="Y39" s="18">
        <f t="shared" si="8"/>
        <v>653637.44919000007</v>
      </c>
      <c r="Z39" s="18">
        <f t="shared" si="9"/>
        <v>447225.62313000002</v>
      </c>
      <c r="AA39" s="18">
        <f t="shared" si="10"/>
        <v>481627.59414000006</v>
      </c>
      <c r="AB39" s="18">
        <f t="shared" si="11"/>
        <v>571072.71876600001</v>
      </c>
      <c r="AC39" s="19">
        <f t="shared" si="14"/>
        <v>6880394.2020000005</v>
      </c>
      <c r="AF39" s="20"/>
    </row>
    <row r="40" spans="1:32">
      <c r="A40" s="149" t="s">
        <v>130</v>
      </c>
      <c r="B40" s="141">
        <v>405808.30125000002</v>
      </c>
      <c r="C40" s="141">
        <v>408393.0675</v>
      </c>
      <c r="D40" s="141">
        <v>403223.53499999997</v>
      </c>
      <c r="E40" s="141">
        <v>418732.13250000001</v>
      </c>
      <c r="F40" s="141">
        <v>416147.36625000002</v>
      </c>
      <c r="G40" s="141">
        <v>491105.58750000002</v>
      </c>
      <c r="H40" s="141">
        <v>501444.65250000003</v>
      </c>
      <c r="I40" s="141">
        <v>506614.185</v>
      </c>
      <c r="J40" s="141">
        <v>491105.58750000002</v>
      </c>
      <c r="K40" s="141">
        <v>336019.61249999999</v>
      </c>
      <c r="L40" s="141">
        <v>361867.27500000002</v>
      </c>
      <c r="M40" s="142">
        <v>429071.19750000001</v>
      </c>
      <c r="N40" s="132">
        <f t="shared" si="12"/>
        <v>5169532.5</v>
      </c>
      <c r="P40" s="16">
        <v>1430</v>
      </c>
      <c r="Q40" s="17">
        <f t="shared" si="13"/>
        <v>580305.87078750005</v>
      </c>
      <c r="R40" s="18">
        <f t="shared" si="1"/>
        <v>584002.08652499993</v>
      </c>
      <c r="S40" s="18">
        <f t="shared" si="2"/>
        <v>576609.65504999994</v>
      </c>
      <c r="T40" s="18">
        <f t="shared" si="3"/>
        <v>598786.94947500003</v>
      </c>
      <c r="U40" s="18">
        <f t="shared" si="4"/>
        <v>595090.73373750004</v>
      </c>
      <c r="V40" s="18">
        <f t="shared" si="5"/>
        <v>702280.99012500001</v>
      </c>
      <c r="W40" s="18">
        <f t="shared" si="6"/>
        <v>717065.85307499999</v>
      </c>
      <c r="X40" s="18">
        <f t="shared" si="7"/>
        <v>724458.28454999998</v>
      </c>
      <c r="Y40" s="18">
        <f t="shared" si="8"/>
        <v>702280.99012500001</v>
      </c>
      <c r="Z40" s="18">
        <f t="shared" si="9"/>
        <v>480508.04587500001</v>
      </c>
      <c r="AA40" s="18">
        <f t="shared" si="10"/>
        <v>517470.20325000008</v>
      </c>
      <c r="AB40" s="18">
        <f t="shared" si="11"/>
        <v>613571.81242500013</v>
      </c>
      <c r="AC40" s="19">
        <f t="shared" si="14"/>
        <v>7392431.4750000015</v>
      </c>
      <c r="AF40" s="20"/>
    </row>
    <row r="41" spans="1:32">
      <c r="A41" s="150" t="s">
        <v>40</v>
      </c>
      <c r="B41" s="141">
        <v>6865.6021500000006</v>
      </c>
      <c r="C41" s="141">
        <v>6909.3321000000005</v>
      </c>
      <c r="D41" s="141">
        <v>6821.8722000000007</v>
      </c>
      <c r="E41" s="141">
        <v>7084.2519000000011</v>
      </c>
      <c r="F41" s="141">
        <v>7040.5219500000012</v>
      </c>
      <c r="G41" s="141">
        <v>8308.6905000000006</v>
      </c>
      <c r="H41" s="141">
        <v>8483.6103000000003</v>
      </c>
      <c r="I41" s="141">
        <v>8571.0702000000019</v>
      </c>
      <c r="J41" s="141">
        <v>8308.6905000000006</v>
      </c>
      <c r="K41" s="141">
        <v>5684.893500000001</v>
      </c>
      <c r="L41" s="141">
        <v>6122.1930000000011</v>
      </c>
      <c r="M41" s="142">
        <v>7259.1717000000008</v>
      </c>
      <c r="N41" s="132">
        <f t="shared" si="12"/>
        <v>87459.900000000023</v>
      </c>
      <c r="P41" s="16">
        <v>1090</v>
      </c>
      <c r="Q41" s="17">
        <f t="shared" si="13"/>
        <v>7483.5063435000002</v>
      </c>
      <c r="R41" s="18">
        <f t="shared" si="1"/>
        <v>7531.1719890000013</v>
      </c>
      <c r="S41" s="18">
        <f t="shared" si="2"/>
        <v>7435.8406980000009</v>
      </c>
      <c r="T41" s="18">
        <f t="shared" si="3"/>
        <v>7721.8345710000012</v>
      </c>
      <c r="U41" s="18">
        <f t="shared" si="4"/>
        <v>7674.1689255000019</v>
      </c>
      <c r="V41" s="18">
        <f t="shared" si="5"/>
        <v>9056.4726450000016</v>
      </c>
      <c r="W41" s="18">
        <f t="shared" si="6"/>
        <v>9247.1352270000007</v>
      </c>
      <c r="X41" s="18">
        <f t="shared" si="7"/>
        <v>9342.4665180000029</v>
      </c>
      <c r="Y41" s="18">
        <f t="shared" si="8"/>
        <v>9056.4726450000016</v>
      </c>
      <c r="Z41" s="18">
        <f t="shared" si="9"/>
        <v>6196.5339150000009</v>
      </c>
      <c r="AA41" s="18">
        <f t="shared" si="10"/>
        <v>6673.1903700000012</v>
      </c>
      <c r="AB41" s="18">
        <f t="shared" si="11"/>
        <v>7912.4971530000012</v>
      </c>
      <c r="AC41" s="19">
        <f t="shared" si="14"/>
        <v>95331.291000000027</v>
      </c>
      <c r="AF41" s="20"/>
    </row>
    <row r="42" spans="1:32">
      <c r="A42" s="149" t="s">
        <v>131</v>
      </c>
      <c r="B42" s="141">
        <v>906.67500000000018</v>
      </c>
      <c r="C42" s="141">
        <v>912.45000000000016</v>
      </c>
      <c r="D42" s="141">
        <v>900.90000000000009</v>
      </c>
      <c r="E42" s="141">
        <v>935.55000000000018</v>
      </c>
      <c r="F42" s="141">
        <v>929.7750000000002</v>
      </c>
      <c r="G42" s="141">
        <v>1097.2500000000002</v>
      </c>
      <c r="H42" s="141">
        <v>1120.3500000000001</v>
      </c>
      <c r="I42" s="141">
        <v>1131.9000000000003</v>
      </c>
      <c r="J42" s="141">
        <v>1097.2500000000002</v>
      </c>
      <c r="K42" s="141">
        <v>750.75000000000011</v>
      </c>
      <c r="L42" s="141">
        <v>808.50000000000023</v>
      </c>
      <c r="M42" s="142">
        <v>958.6500000000002</v>
      </c>
      <c r="N42" s="132">
        <f t="shared" si="12"/>
        <v>11550.000000000002</v>
      </c>
      <c r="P42" s="16">
        <v>1410</v>
      </c>
      <c r="Q42" s="17">
        <f t="shared" si="13"/>
        <v>1278.4117500000002</v>
      </c>
      <c r="R42" s="18">
        <f t="shared" si="1"/>
        <v>1286.5545000000002</v>
      </c>
      <c r="S42" s="18">
        <f t="shared" si="2"/>
        <v>1270.2690000000002</v>
      </c>
      <c r="T42" s="18">
        <f t="shared" si="3"/>
        <v>1319.1255000000003</v>
      </c>
      <c r="U42" s="18">
        <f t="shared" si="4"/>
        <v>1310.9827500000001</v>
      </c>
      <c r="V42" s="18">
        <f t="shared" si="5"/>
        <v>1547.1225000000002</v>
      </c>
      <c r="W42" s="18">
        <f t="shared" si="6"/>
        <v>1579.6935000000003</v>
      </c>
      <c r="X42" s="18">
        <f t="shared" si="7"/>
        <v>1595.9790000000005</v>
      </c>
      <c r="Y42" s="18">
        <f t="shared" si="8"/>
        <v>1547.1225000000002</v>
      </c>
      <c r="Z42" s="18">
        <f t="shared" si="9"/>
        <v>1058.5575000000003</v>
      </c>
      <c r="AA42" s="18">
        <f t="shared" si="10"/>
        <v>1139.9850000000001</v>
      </c>
      <c r="AB42" s="18">
        <f t="shared" si="11"/>
        <v>1351.6965000000002</v>
      </c>
      <c r="AC42" s="19">
        <f t="shared" si="14"/>
        <v>16285.500000000004</v>
      </c>
      <c r="AF42" s="20"/>
    </row>
    <row r="43" spans="1:32">
      <c r="A43" s="149" t="s">
        <v>42</v>
      </c>
      <c r="B43" s="141">
        <v>29227.229900000002</v>
      </c>
      <c r="C43" s="141">
        <v>29413.390600000002</v>
      </c>
      <c r="D43" s="141">
        <v>29041.069200000002</v>
      </c>
      <c r="E43" s="141">
        <v>30158.033400000004</v>
      </c>
      <c r="F43" s="141">
        <v>29971.872700000004</v>
      </c>
      <c r="G43" s="141">
        <v>35370.533000000003</v>
      </c>
      <c r="H43" s="141">
        <v>36115.175800000005</v>
      </c>
      <c r="I43" s="141">
        <v>36487.497200000005</v>
      </c>
      <c r="J43" s="141">
        <v>35370.533000000003</v>
      </c>
      <c r="K43" s="141">
        <v>24200.891000000003</v>
      </c>
      <c r="L43" s="141">
        <v>26062.498000000003</v>
      </c>
      <c r="M43" s="142">
        <v>30902.676200000005</v>
      </c>
      <c r="N43" s="132">
        <f t="shared" si="12"/>
        <v>372321.4</v>
      </c>
      <c r="P43" s="16">
        <v>1370</v>
      </c>
      <c r="Q43" s="17">
        <f t="shared" si="13"/>
        <v>40041.304963000002</v>
      </c>
      <c r="R43" s="18">
        <f t="shared" si="1"/>
        <v>40296.345121999999</v>
      </c>
      <c r="S43" s="18">
        <f t="shared" si="2"/>
        <v>39786.264804000006</v>
      </c>
      <c r="T43" s="18">
        <f t="shared" si="3"/>
        <v>41316.505758000007</v>
      </c>
      <c r="U43" s="18">
        <f t="shared" si="4"/>
        <v>41061.46559900001</v>
      </c>
      <c r="V43" s="18">
        <f t="shared" si="5"/>
        <v>48457.630210000003</v>
      </c>
      <c r="W43" s="18">
        <f t="shared" si="6"/>
        <v>49477.790846000011</v>
      </c>
      <c r="X43" s="18">
        <f t="shared" si="7"/>
        <v>49987.871164000004</v>
      </c>
      <c r="Y43" s="18">
        <f t="shared" si="8"/>
        <v>48457.630210000003</v>
      </c>
      <c r="Z43" s="18">
        <f t="shared" si="9"/>
        <v>33155.220670000002</v>
      </c>
      <c r="AA43" s="18">
        <f t="shared" si="10"/>
        <v>35705.622260000004</v>
      </c>
      <c r="AB43" s="18">
        <f t="shared" si="11"/>
        <v>42336.666394000007</v>
      </c>
      <c r="AC43" s="19">
        <f t="shared" si="14"/>
        <v>510080.31800000014</v>
      </c>
      <c r="AF43" s="20"/>
    </row>
    <row r="44" spans="1:32">
      <c r="A44" s="151" t="s">
        <v>132</v>
      </c>
      <c r="B44" s="141">
        <v>140763.6409</v>
      </c>
      <c r="C44" s="141">
        <v>141660.22459999999</v>
      </c>
      <c r="D44" s="141">
        <v>139867.05719999998</v>
      </c>
      <c r="E44" s="141">
        <v>145246.5594</v>
      </c>
      <c r="F44" s="141">
        <v>144349.97570000001</v>
      </c>
      <c r="G44" s="141">
        <v>170350.90299999999</v>
      </c>
      <c r="H44" s="141">
        <v>173937.2378</v>
      </c>
      <c r="I44" s="141">
        <v>175730.40520000001</v>
      </c>
      <c r="J44" s="141">
        <v>170350.90299999999</v>
      </c>
      <c r="K44" s="141">
        <v>116555.88099999999</v>
      </c>
      <c r="L44" s="141">
        <v>125521.71800000001</v>
      </c>
      <c r="M44" s="142">
        <v>148832.89420000001</v>
      </c>
      <c r="N44" s="132">
        <f t="shared" si="12"/>
        <v>1793167.4</v>
      </c>
      <c r="P44" s="16">
        <v>1690</v>
      </c>
      <c r="Q44" s="17">
        <f t="shared" si="13"/>
        <v>237890.553121</v>
      </c>
      <c r="R44" s="18">
        <f t="shared" si="1"/>
        <v>239405.77957399999</v>
      </c>
      <c r="S44" s="18">
        <f t="shared" si="2"/>
        <v>236375.32666799999</v>
      </c>
      <c r="T44" s="18">
        <f t="shared" si="3"/>
        <v>245466.685386</v>
      </c>
      <c r="U44" s="18">
        <f t="shared" si="4"/>
        <v>243951.45893300002</v>
      </c>
      <c r="V44" s="18">
        <f t="shared" si="5"/>
        <v>287893.02607000002</v>
      </c>
      <c r="W44" s="18">
        <f t="shared" si="6"/>
        <v>293953.931882</v>
      </c>
      <c r="X44" s="18">
        <f t="shared" si="7"/>
        <v>296984.38478799997</v>
      </c>
      <c r="Y44" s="18">
        <f t="shared" si="8"/>
        <v>287893.02607000002</v>
      </c>
      <c r="Z44" s="18">
        <f t="shared" si="9"/>
        <v>196979.43888999999</v>
      </c>
      <c r="AA44" s="18">
        <f t="shared" si="10"/>
        <v>212131.70342000001</v>
      </c>
      <c r="AB44" s="18">
        <f t="shared" si="11"/>
        <v>251527.59119800001</v>
      </c>
      <c r="AC44" s="19">
        <f t="shared" si="14"/>
        <v>3030452.9060000004</v>
      </c>
      <c r="AF44" s="20"/>
    </row>
    <row r="45" spans="1:32">
      <c r="A45" s="151" t="s">
        <v>133</v>
      </c>
      <c r="B45" s="141">
        <v>56211.443975000002</v>
      </c>
      <c r="C45" s="141">
        <v>56569.478649999997</v>
      </c>
      <c r="D45" s="141">
        <v>55853.409299999999</v>
      </c>
      <c r="E45" s="141">
        <v>58001.61735</v>
      </c>
      <c r="F45" s="141">
        <v>57643.582674999998</v>
      </c>
      <c r="G45" s="141">
        <v>68026.588250000001</v>
      </c>
      <c r="H45" s="141">
        <v>69458.726949999997</v>
      </c>
      <c r="I45" s="141">
        <v>70174.796300000002</v>
      </c>
      <c r="J45" s="141">
        <v>68026.588250000001</v>
      </c>
      <c r="K45" s="141">
        <v>46544.507749999997</v>
      </c>
      <c r="L45" s="141">
        <v>50124.854500000001</v>
      </c>
      <c r="M45" s="142">
        <v>59433.756050000004</v>
      </c>
      <c r="N45" s="132">
        <f t="shared" si="12"/>
        <v>716069.35</v>
      </c>
      <c r="P45" s="16">
        <v>1660</v>
      </c>
      <c r="Q45" s="17">
        <f t="shared" si="13"/>
        <v>93310.996998500006</v>
      </c>
      <c r="R45" s="18">
        <f t="shared" si="1"/>
        <v>93905.334558999995</v>
      </c>
      <c r="S45" s="18">
        <f t="shared" si="2"/>
        <v>92716.659437999988</v>
      </c>
      <c r="T45" s="18">
        <f t="shared" si="3"/>
        <v>96282.684800999996</v>
      </c>
      <c r="U45" s="18">
        <f t="shared" si="4"/>
        <v>95688.347240500007</v>
      </c>
      <c r="V45" s="18">
        <f t="shared" si="5"/>
        <v>112924.136495</v>
      </c>
      <c r="W45" s="18">
        <f t="shared" si="6"/>
        <v>115301.48673699998</v>
      </c>
      <c r="X45" s="18">
        <f t="shared" si="7"/>
        <v>116490.16185800001</v>
      </c>
      <c r="Y45" s="18">
        <f t="shared" si="8"/>
        <v>112924.136495</v>
      </c>
      <c r="Z45" s="18">
        <f t="shared" si="9"/>
        <v>77263.882864999992</v>
      </c>
      <c r="AA45" s="18">
        <f t="shared" si="10"/>
        <v>83207.258470000001</v>
      </c>
      <c r="AB45" s="18">
        <f t="shared" si="11"/>
        <v>98660.035043000011</v>
      </c>
      <c r="AC45" s="19">
        <f t="shared" si="14"/>
        <v>1188675.1209999998</v>
      </c>
      <c r="AF45" s="20"/>
    </row>
    <row r="46" spans="1:32">
      <c r="A46" s="151" t="s">
        <v>134</v>
      </c>
      <c r="B46" s="141">
        <v>118580.68700000001</v>
      </c>
      <c r="C46" s="141">
        <v>119335.978</v>
      </c>
      <c r="D46" s="141">
        <v>117825.39599999999</v>
      </c>
      <c r="E46" s="141">
        <v>122357.14200000001</v>
      </c>
      <c r="F46" s="141">
        <v>121601.85100000001</v>
      </c>
      <c r="G46" s="141">
        <v>143505.29</v>
      </c>
      <c r="H46" s="141">
        <v>146526.454</v>
      </c>
      <c r="I46" s="141">
        <v>148037.03599999999</v>
      </c>
      <c r="J46" s="141">
        <v>143505.29</v>
      </c>
      <c r="K46" s="141">
        <v>98187.83</v>
      </c>
      <c r="L46" s="141">
        <v>105740.74</v>
      </c>
      <c r="M46" s="142">
        <v>125378.30600000001</v>
      </c>
      <c r="N46" s="132">
        <f t="shared" si="12"/>
        <v>1510582.0000000002</v>
      </c>
      <c r="P46" s="16">
        <v>1240</v>
      </c>
      <c r="Q46" s="17">
        <f t="shared" si="13"/>
        <v>147040.05187999998</v>
      </c>
      <c r="R46" s="18">
        <f t="shared" si="1"/>
        <v>147976.61272</v>
      </c>
      <c r="S46" s="18">
        <f t="shared" si="2"/>
        <v>146103.49103999999</v>
      </c>
      <c r="T46" s="18">
        <f t="shared" si="3"/>
        <v>151722.85608000003</v>
      </c>
      <c r="U46" s="18">
        <f t="shared" si="4"/>
        <v>150786.29524000001</v>
      </c>
      <c r="V46" s="18">
        <f t="shared" si="5"/>
        <v>177946.55960000004</v>
      </c>
      <c r="W46" s="18">
        <f t="shared" si="6"/>
        <v>181692.80296</v>
      </c>
      <c r="X46" s="18">
        <f t="shared" si="7"/>
        <v>183565.92463999998</v>
      </c>
      <c r="Y46" s="18">
        <f t="shared" si="8"/>
        <v>177946.55960000004</v>
      </c>
      <c r="Z46" s="18">
        <f t="shared" si="9"/>
        <v>121752.90920000001</v>
      </c>
      <c r="AA46" s="18">
        <f t="shared" si="10"/>
        <v>131118.51760000002</v>
      </c>
      <c r="AB46" s="18">
        <f t="shared" si="11"/>
        <v>155469.09944000002</v>
      </c>
      <c r="AC46" s="19">
        <f t="shared" si="14"/>
        <v>1873121.6800000002</v>
      </c>
      <c r="AF46" s="20"/>
    </row>
    <row r="47" spans="1:32">
      <c r="A47" s="151" t="s">
        <v>135</v>
      </c>
      <c r="B47" s="141">
        <v>154424.23444999999</v>
      </c>
      <c r="C47" s="141">
        <v>155407.82829999999</v>
      </c>
      <c r="D47" s="141">
        <v>153440.64059999998</v>
      </c>
      <c r="E47" s="141">
        <v>159342.20370000001</v>
      </c>
      <c r="F47" s="141">
        <v>158358.60985000001</v>
      </c>
      <c r="G47" s="141">
        <v>186882.8315</v>
      </c>
      <c r="H47" s="141">
        <v>190817.20689999999</v>
      </c>
      <c r="I47" s="141">
        <v>192784.3946</v>
      </c>
      <c r="J47" s="141">
        <v>186882.8315</v>
      </c>
      <c r="K47" s="141">
        <v>127867.20050000001</v>
      </c>
      <c r="L47" s="141">
        <v>137703.139</v>
      </c>
      <c r="M47" s="142">
        <v>163276.5791</v>
      </c>
      <c r="N47" s="132">
        <f t="shared" si="12"/>
        <v>1967187.7000000002</v>
      </c>
      <c r="P47" s="16">
        <v>1660</v>
      </c>
      <c r="Q47" s="17">
        <f t="shared" si="13"/>
        <v>256344.22918699999</v>
      </c>
      <c r="R47" s="18">
        <f t="shared" si="1"/>
        <v>257976.99497799997</v>
      </c>
      <c r="S47" s="18">
        <f t="shared" si="2"/>
        <v>254711.46339599998</v>
      </c>
      <c r="T47" s="18">
        <f t="shared" si="3"/>
        <v>264508.05814199999</v>
      </c>
      <c r="U47" s="18">
        <f t="shared" si="4"/>
        <v>262875.29235100001</v>
      </c>
      <c r="V47" s="18">
        <f t="shared" si="5"/>
        <v>310225.50029</v>
      </c>
      <c r="W47" s="18">
        <f t="shared" si="6"/>
        <v>316756.56345399999</v>
      </c>
      <c r="X47" s="18">
        <f t="shared" si="7"/>
        <v>320022.09503600001</v>
      </c>
      <c r="Y47" s="18">
        <f t="shared" si="8"/>
        <v>310225.50029</v>
      </c>
      <c r="Z47" s="18">
        <f t="shared" si="9"/>
        <v>212259.55283</v>
      </c>
      <c r="AA47" s="18">
        <f t="shared" si="10"/>
        <v>228587.21073999998</v>
      </c>
      <c r="AB47" s="18">
        <f t="shared" si="11"/>
        <v>271039.12130599999</v>
      </c>
      <c r="AC47" s="19">
        <f t="shared" si="14"/>
        <v>3265531.5819999995</v>
      </c>
      <c r="AF47" s="20"/>
    </row>
    <row r="48" spans="1:32">
      <c r="A48" s="151" t="s">
        <v>136</v>
      </c>
      <c r="B48" s="141">
        <v>0</v>
      </c>
      <c r="C48" s="141">
        <v>0</v>
      </c>
      <c r="D48" s="141">
        <v>0</v>
      </c>
      <c r="E48" s="141">
        <v>0</v>
      </c>
      <c r="F48" s="141">
        <v>0</v>
      </c>
      <c r="G48" s="141">
        <v>0</v>
      </c>
      <c r="H48" s="141">
        <v>0</v>
      </c>
      <c r="I48" s="141">
        <v>0</v>
      </c>
      <c r="J48" s="141">
        <v>0</v>
      </c>
      <c r="K48" s="141">
        <v>0</v>
      </c>
      <c r="L48" s="141">
        <v>0</v>
      </c>
      <c r="M48" s="142">
        <v>0</v>
      </c>
      <c r="N48" s="132">
        <f t="shared" si="12"/>
        <v>0</v>
      </c>
      <c r="P48" s="16">
        <v>0</v>
      </c>
      <c r="Q48" s="17">
        <f t="shared" si="13"/>
        <v>0</v>
      </c>
      <c r="R48" s="18">
        <f t="shared" si="1"/>
        <v>0</v>
      </c>
      <c r="S48" s="18">
        <f t="shared" si="2"/>
        <v>0</v>
      </c>
      <c r="T48" s="18">
        <f t="shared" si="3"/>
        <v>0</v>
      </c>
      <c r="U48" s="18">
        <f t="shared" si="4"/>
        <v>0</v>
      </c>
      <c r="V48" s="18">
        <f t="shared" si="5"/>
        <v>0</v>
      </c>
      <c r="W48" s="18">
        <f t="shared" si="6"/>
        <v>0</v>
      </c>
      <c r="X48" s="18">
        <f t="shared" si="7"/>
        <v>0</v>
      </c>
      <c r="Y48" s="18">
        <f t="shared" si="8"/>
        <v>0</v>
      </c>
      <c r="Z48" s="18">
        <f t="shared" si="9"/>
        <v>0</v>
      </c>
      <c r="AA48" s="18">
        <f t="shared" si="10"/>
        <v>0</v>
      </c>
      <c r="AB48" s="18">
        <f t="shared" si="11"/>
        <v>0</v>
      </c>
      <c r="AC48" s="19">
        <f t="shared" si="14"/>
        <v>0</v>
      </c>
      <c r="AF48" s="20"/>
    </row>
    <row r="49" spans="1:32">
      <c r="A49" s="152" t="s">
        <v>137</v>
      </c>
      <c r="B49" s="141">
        <v>141603.01785</v>
      </c>
      <c r="C49" s="141">
        <v>142504.9479</v>
      </c>
      <c r="D49" s="141">
        <v>140701.08779999998</v>
      </c>
      <c r="E49" s="141">
        <v>146112.66809999998</v>
      </c>
      <c r="F49" s="141">
        <v>145210.73804999999</v>
      </c>
      <c r="G49" s="141">
        <v>171366.7095</v>
      </c>
      <c r="H49" s="141">
        <v>174974.42969999998</v>
      </c>
      <c r="I49" s="141">
        <v>176778.2898</v>
      </c>
      <c r="J49" s="141">
        <v>171366.7095</v>
      </c>
      <c r="K49" s="141">
        <v>117250.9065</v>
      </c>
      <c r="L49" s="141">
        <v>126270.20700000001</v>
      </c>
      <c r="M49" s="142">
        <v>149720.38829999999</v>
      </c>
      <c r="N49" s="132">
        <f t="shared" si="12"/>
        <v>1803860.0999999999</v>
      </c>
      <c r="P49" s="16">
        <v>1850</v>
      </c>
      <c r="Q49" s="17">
        <f t="shared" si="13"/>
        <v>261965.58302250001</v>
      </c>
      <c r="R49" s="18">
        <f t="shared" si="1"/>
        <v>263634.15361500002</v>
      </c>
      <c r="S49" s="18">
        <f t="shared" si="2"/>
        <v>260297.01242999994</v>
      </c>
      <c r="T49" s="18">
        <f t="shared" si="3"/>
        <v>270308.43598499993</v>
      </c>
      <c r="U49" s="18">
        <f t="shared" si="4"/>
        <v>268639.86539250001</v>
      </c>
      <c r="V49" s="18">
        <f t="shared" si="5"/>
        <v>317028.41257499997</v>
      </c>
      <c r="W49" s="18">
        <f t="shared" si="6"/>
        <v>323702.69494499994</v>
      </c>
      <c r="X49" s="18">
        <f t="shared" si="7"/>
        <v>327039.83613000001</v>
      </c>
      <c r="Y49" s="18">
        <f t="shared" si="8"/>
        <v>317028.41257499997</v>
      </c>
      <c r="Z49" s="18">
        <f t="shared" si="9"/>
        <v>216914.17702500001</v>
      </c>
      <c r="AA49" s="18">
        <f t="shared" si="10"/>
        <v>233599.88295000003</v>
      </c>
      <c r="AB49" s="18">
        <f t="shared" si="11"/>
        <v>276982.71835499996</v>
      </c>
      <c r="AC49" s="19">
        <f t="shared" si="14"/>
        <v>3337141.1850000001</v>
      </c>
      <c r="AF49" s="20"/>
    </row>
    <row r="50" spans="1:32">
      <c r="A50" s="152" t="s">
        <v>138</v>
      </c>
      <c r="B50" s="141">
        <v>64512.410774999989</v>
      </c>
      <c r="C50" s="141">
        <v>64923.317849999992</v>
      </c>
      <c r="D50" s="141">
        <v>64101.503699999994</v>
      </c>
      <c r="E50" s="141">
        <v>66566.946149999989</v>
      </c>
      <c r="F50" s="141">
        <v>66156.039074999993</v>
      </c>
      <c r="G50" s="141">
        <v>78072.344249999995</v>
      </c>
      <c r="H50" s="141">
        <v>79715.972549999991</v>
      </c>
      <c r="I50" s="141">
        <v>80537.786699999997</v>
      </c>
      <c r="J50" s="141">
        <v>78072.344249999995</v>
      </c>
      <c r="K50" s="141">
        <v>53417.919749999994</v>
      </c>
      <c r="L50" s="141">
        <v>57526.9905</v>
      </c>
      <c r="M50" s="142">
        <v>68210.57445</v>
      </c>
      <c r="N50" s="132">
        <f t="shared" si="12"/>
        <v>821814.14999999979</v>
      </c>
      <c r="P50" s="16">
        <v>1810</v>
      </c>
      <c r="Q50" s="17">
        <f t="shared" si="13"/>
        <v>116767.46350274998</v>
      </c>
      <c r="R50" s="18">
        <f t="shared" si="1"/>
        <v>117511.20530849999</v>
      </c>
      <c r="S50" s="18">
        <f t="shared" si="2"/>
        <v>116023.72169699999</v>
      </c>
      <c r="T50" s="18">
        <f t="shared" si="3"/>
        <v>120486.17253149998</v>
      </c>
      <c r="U50" s="18">
        <f t="shared" si="4"/>
        <v>119742.43072574999</v>
      </c>
      <c r="V50" s="18">
        <f t="shared" si="5"/>
        <v>141310.94309250001</v>
      </c>
      <c r="W50" s="18">
        <f t="shared" si="6"/>
        <v>144285.91031549999</v>
      </c>
      <c r="X50" s="18">
        <f t="shared" si="7"/>
        <v>145773.393927</v>
      </c>
      <c r="Y50" s="18">
        <f t="shared" si="8"/>
        <v>141310.94309250001</v>
      </c>
      <c r="Z50" s="18">
        <f t="shared" si="9"/>
        <v>96686.434747499981</v>
      </c>
      <c r="AA50" s="18">
        <f t="shared" si="10"/>
        <v>104123.852805</v>
      </c>
      <c r="AB50" s="18">
        <f t="shared" si="11"/>
        <v>123461.13975450001</v>
      </c>
      <c r="AC50" s="19">
        <f t="shared" si="14"/>
        <v>1487483.6114999999</v>
      </c>
      <c r="AF50" s="20"/>
    </row>
    <row r="51" spans="1:32">
      <c r="A51" s="152" t="s">
        <v>139</v>
      </c>
      <c r="B51" s="141">
        <v>142139.95000000001</v>
      </c>
      <c r="C51" s="141">
        <v>143045.29999999999</v>
      </c>
      <c r="D51" s="141">
        <v>141234.6</v>
      </c>
      <c r="E51" s="141">
        <v>146666.70000000001</v>
      </c>
      <c r="F51" s="141">
        <v>145761.35</v>
      </c>
      <c r="G51" s="141">
        <v>172016.5</v>
      </c>
      <c r="H51" s="141">
        <v>175637.9</v>
      </c>
      <c r="I51" s="141">
        <v>177448.6</v>
      </c>
      <c r="J51" s="141">
        <v>172016.5</v>
      </c>
      <c r="K51" s="141">
        <v>117695.5</v>
      </c>
      <c r="L51" s="141">
        <v>126749.00000000001</v>
      </c>
      <c r="M51" s="142">
        <v>150288.1</v>
      </c>
      <c r="N51" s="132">
        <f t="shared" si="12"/>
        <v>1810700.0000000002</v>
      </c>
      <c r="P51" s="16">
        <v>1440</v>
      </c>
      <c r="Q51" s="17">
        <f t="shared" si="13"/>
        <v>204681.52800000002</v>
      </c>
      <c r="R51" s="18">
        <f t="shared" si="1"/>
        <v>205985.23199999996</v>
      </c>
      <c r="S51" s="18">
        <f t="shared" si="2"/>
        <v>203377.82399999999</v>
      </c>
      <c r="T51" s="18">
        <f t="shared" si="3"/>
        <v>211200.04800000004</v>
      </c>
      <c r="U51" s="18">
        <f t="shared" si="4"/>
        <v>209896.34400000001</v>
      </c>
      <c r="V51" s="18">
        <f t="shared" si="5"/>
        <v>247703.76</v>
      </c>
      <c r="W51" s="18">
        <f t="shared" si="6"/>
        <v>252918.576</v>
      </c>
      <c r="X51" s="18">
        <f t="shared" si="7"/>
        <v>255525.984</v>
      </c>
      <c r="Y51" s="18">
        <f t="shared" si="8"/>
        <v>247703.76</v>
      </c>
      <c r="Z51" s="18">
        <f t="shared" si="9"/>
        <v>169481.52</v>
      </c>
      <c r="AA51" s="18">
        <f t="shared" si="10"/>
        <v>182518.56000000003</v>
      </c>
      <c r="AB51" s="18">
        <f t="shared" si="11"/>
        <v>216414.864</v>
      </c>
      <c r="AC51" s="19">
        <f t="shared" si="14"/>
        <v>2607408</v>
      </c>
      <c r="AF51" s="20"/>
    </row>
    <row r="52" spans="1:32">
      <c r="A52" s="152" t="s">
        <v>140</v>
      </c>
      <c r="B52" s="141">
        <v>146445.18829999998</v>
      </c>
      <c r="C52" s="141">
        <v>147377.96019999997</v>
      </c>
      <c r="D52" s="141">
        <v>145512.41639999999</v>
      </c>
      <c r="E52" s="141">
        <v>151109.0478</v>
      </c>
      <c r="F52" s="141">
        <v>150176.27589999998</v>
      </c>
      <c r="G52" s="141">
        <v>177226.66099999999</v>
      </c>
      <c r="H52" s="141">
        <v>180957.74859999999</v>
      </c>
      <c r="I52" s="141">
        <v>182823.29239999998</v>
      </c>
      <c r="J52" s="141">
        <v>177226.66099999999</v>
      </c>
      <c r="K52" s="141">
        <v>121260.34699999999</v>
      </c>
      <c r="L52" s="141">
        <v>130588.06600000001</v>
      </c>
      <c r="M52" s="142">
        <v>154840.1354</v>
      </c>
      <c r="N52" s="132">
        <f t="shared" si="12"/>
        <v>1865543.8</v>
      </c>
      <c r="P52" s="16">
        <v>1750</v>
      </c>
      <c r="Q52" s="17">
        <f t="shared" si="13"/>
        <v>256279.07952499998</v>
      </c>
      <c r="R52" s="18">
        <f t="shared" si="1"/>
        <v>257911.43034999995</v>
      </c>
      <c r="S52" s="18">
        <f t="shared" si="2"/>
        <v>254646.72869999998</v>
      </c>
      <c r="T52" s="18">
        <f t="shared" si="3"/>
        <v>264440.83364999999</v>
      </c>
      <c r="U52" s="18">
        <f t="shared" si="4"/>
        <v>262808.48282499996</v>
      </c>
      <c r="V52" s="18">
        <f t="shared" si="5"/>
        <v>310146.65675000002</v>
      </c>
      <c r="W52" s="18">
        <f t="shared" si="6"/>
        <v>316676.06005000003</v>
      </c>
      <c r="X52" s="18">
        <f t="shared" si="7"/>
        <v>319940.76169999997</v>
      </c>
      <c r="Y52" s="18">
        <f t="shared" si="8"/>
        <v>310146.65675000002</v>
      </c>
      <c r="Z52" s="18">
        <f t="shared" si="9"/>
        <v>212205.60725</v>
      </c>
      <c r="AA52" s="18">
        <f t="shared" si="10"/>
        <v>228529.11550000001</v>
      </c>
      <c r="AB52" s="18">
        <f t="shared" si="11"/>
        <v>270970.23694999999</v>
      </c>
      <c r="AC52" s="19">
        <f t="shared" si="14"/>
        <v>3264701.6499999994</v>
      </c>
      <c r="AF52" s="20"/>
    </row>
    <row r="53" spans="1:32">
      <c r="A53" s="152" t="s">
        <v>141</v>
      </c>
      <c r="B53" s="141">
        <v>0</v>
      </c>
      <c r="C53" s="141">
        <v>0</v>
      </c>
      <c r="D53" s="141">
        <v>0</v>
      </c>
      <c r="E53" s="141">
        <v>0</v>
      </c>
      <c r="F53" s="141">
        <v>0</v>
      </c>
      <c r="G53" s="141">
        <v>0</v>
      </c>
      <c r="H53" s="141">
        <v>0</v>
      </c>
      <c r="I53" s="141">
        <v>0</v>
      </c>
      <c r="J53" s="141">
        <v>0</v>
      </c>
      <c r="K53" s="141">
        <v>0</v>
      </c>
      <c r="L53" s="141">
        <v>0</v>
      </c>
      <c r="M53" s="142">
        <v>0</v>
      </c>
      <c r="N53" s="132">
        <f t="shared" si="12"/>
        <v>0</v>
      </c>
      <c r="P53" s="16">
        <v>0</v>
      </c>
      <c r="Q53" s="17">
        <f t="shared" si="13"/>
        <v>0</v>
      </c>
      <c r="R53" s="18">
        <f t="shared" si="1"/>
        <v>0</v>
      </c>
      <c r="S53" s="18">
        <f t="shared" si="2"/>
        <v>0</v>
      </c>
      <c r="T53" s="18">
        <f t="shared" si="3"/>
        <v>0</v>
      </c>
      <c r="U53" s="18">
        <f t="shared" si="4"/>
        <v>0</v>
      </c>
      <c r="V53" s="18">
        <f t="shared" si="5"/>
        <v>0</v>
      </c>
      <c r="W53" s="18">
        <f t="shared" si="6"/>
        <v>0</v>
      </c>
      <c r="X53" s="18">
        <f t="shared" si="7"/>
        <v>0</v>
      </c>
      <c r="Y53" s="18">
        <f t="shared" si="8"/>
        <v>0</v>
      </c>
      <c r="Z53" s="18">
        <f t="shared" si="9"/>
        <v>0</v>
      </c>
      <c r="AA53" s="18">
        <f t="shared" si="10"/>
        <v>0</v>
      </c>
      <c r="AB53" s="18">
        <f t="shared" si="11"/>
        <v>0</v>
      </c>
      <c r="AC53" s="19">
        <f t="shared" si="14"/>
        <v>0</v>
      </c>
      <c r="AF53" s="20"/>
    </row>
    <row r="54" spans="1:32">
      <c r="A54" s="143" t="s">
        <v>142</v>
      </c>
      <c r="B54" s="141">
        <v>4456.9944999999998</v>
      </c>
      <c r="C54" s="141">
        <v>4485.3829999999998</v>
      </c>
      <c r="D54" s="141">
        <v>4428.6059999999998</v>
      </c>
      <c r="E54" s="141">
        <v>4598.9369999999999</v>
      </c>
      <c r="F54" s="141">
        <v>4570.5484999999999</v>
      </c>
      <c r="G54" s="141">
        <v>5393.8150000000005</v>
      </c>
      <c r="H54" s="141">
        <v>5507.3690000000006</v>
      </c>
      <c r="I54" s="141">
        <v>5564.1460000000006</v>
      </c>
      <c r="J54" s="141">
        <v>5393.8150000000005</v>
      </c>
      <c r="K54" s="141">
        <v>3690.5050000000001</v>
      </c>
      <c r="L54" s="141">
        <v>3974.3900000000003</v>
      </c>
      <c r="M54" s="142">
        <v>4712.491</v>
      </c>
      <c r="N54" s="132">
        <f t="shared" si="12"/>
        <v>56777</v>
      </c>
      <c r="P54" s="16">
        <v>15650</v>
      </c>
      <c r="Q54" s="17">
        <f t="shared" si="13"/>
        <v>69751.963925000004</v>
      </c>
      <c r="R54" s="18">
        <f t="shared" si="1"/>
        <v>70196.243950000004</v>
      </c>
      <c r="S54" s="18">
        <f t="shared" si="2"/>
        <v>69307.683899999989</v>
      </c>
      <c r="T54" s="18">
        <f t="shared" si="3"/>
        <v>71973.364050000004</v>
      </c>
      <c r="U54" s="18">
        <f t="shared" si="4"/>
        <v>71529.084024999989</v>
      </c>
      <c r="V54" s="18">
        <f t="shared" si="5"/>
        <v>84413.204750000019</v>
      </c>
      <c r="W54" s="18">
        <f t="shared" si="6"/>
        <v>86190.324850000005</v>
      </c>
      <c r="X54" s="18">
        <f t="shared" si="7"/>
        <v>87078.884900000005</v>
      </c>
      <c r="Y54" s="18">
        <f t="shared" si="8"/>
        <v>84413.204750000019</v>
      </c>
      <c r="Z54" s="18">
        <f t="shared" si="9"/>
        <v>57756.403250000003</v>
      </c>
      <c r="AA54" s="18">
        <f t="shared" si="10"/>
        <v>62199.203500000011</v>
      </c>
      <c r="AB54" s="18">
        <f t="shared" si="11"/>
        <v>73750.484150000004</v>
      </c>
      <c r="AC54" s="19">
        <f t="shared" si="14"/>
        <v>888560.05000000016</v>
      </c>
      <c r="AF54" s="20"/>
    </row>
    <row r="55" spans="1:32">
      <c r="A55" s="143" t="s">
        <v>43</v>
      </c>
      <c r="B55" s="141">
        <v>5110.0360000000001</v>
      </c>
      <c r="C55" s="141">
        <v>5142.5839999999998</v>
      </c>
      <c r="D55" s="141">
        <v>5077.4880000000003</v>
      </c>
      <c r="E55" s="141">
        <v>5272.7759999999998</v>
      </c>
      <c r="F55" s="141">
        <v>5240.2280000000001</v>
      </c>
      <c r="G55" s="141">
        <v>6184.12</v>
      </c>
      <c r="H55" s="141">
        <v>6314.3119999999999</v>
      </c>
      <c r="I55" s="141">
        <v>6379.4080000000004</v>
      </c>
      <c r="J55" s="141">
        <v>6184.12</v>
      </c>
      <c r="K55" s="141">
        <v>4231.24</v>
      </c>
      <c r="L55" s="141">
        <v>4556.72</v>
      </c>
      <c r="M55" s="142">
        <v>5402.9679999999998</v>
      </c>
      <c r="N55" s="132">
        <f t="shared" si="12"/>
        <v>65096</v>
      </c>
      <c r="P55" s="16">
        <v>11920</v>
      </c>
      <c r="Q55" s="17">
        <f t="shared" si="13"/>
        <v>60911.629119999998</v>
      </c>
      <c r="R55" s="18">
        <f t="shared" si="1"/>
        <v>61299.601280000003</v>
      </c>
      <c r="S55" s="18">
        <f t="shared" si="2"/>
        <v>60523.65696</v>
      </c>
      <c r="T55" s="18">
        <f t="shared" si="3"/>
        <v>62851.48992</v>
      </c>
      <c r="U55" s="18">
        <f t="shared" si="4"/>
        <v>62463.517759999995</v>
      </c>
      <c r="V55" s="18">
        <f t="shared" si="5"/>
        <v>73714.710400000011</v>
      </c>
      <c r="W55" s="18">
        <f t="shared" si="6"/>
        <v>75266.599039999986</v>
      </c>
      <c r="X55" s="18">
        <f t="shared" si="7"/>
        <v>76042.543359999996</v>
      </c>
      <c r="Y55" s="18">
        <f t="shared" si="8"/>
        <v>73714.710400000011</v>
      </c>
      <c r="Z55" s="18">
        <f t="shared" si="9"/>
        <v>50436.380799999999</v>
      </c>
      <c r="AA55" s="18">
        <f t="shared" si="10"/>
        <v>54316.102400000003</v>
      </c>
      <c r="AB55" s="18">
        <f t="shared" si="11"/>
        <v>64403.378559999997</v>
      </c>
      <c r="AC55" s="19">
        <f t="shared" si="14"/>
        <v>775944.32</v>
      </c>
      <c r="AF55" s="20"/>
    </row>
    <row r="56" spans="1:32">
      <c r="A56" s="143" t="s">
        <v>44</v>
      </c>
      <c r="B56" s="141">
        <v>3820.1239999999998</v>
      </c>
      <c r="C56" s="141">
        <v>3844.4560000000001</v>
      </c>
      <c r="D56" s="141">
        <v>3795.7919999999999</v>
      </c>
      <c r="E56" s="141">
        <v>3941.7840000000001</v>
      </c>
      <c r="F56" s="141">
        <v>3917.4520000000002</v>
      </c>
      <c r="G56" s="141">
        <v>4623.08</v>
      </c>
      <c r="H56" s="141">
        <v>4720.4080000000004</v>
      </c>
      <c r="I56" s="141">
        <v>4769.0720000000001</v>
      </c>
      <c r="J56" s="141">
        <v>4623.08</v>
      </c>
      <c r="K56" s="141">
        <v>3163.1600000000003</v>
      </c>
      <c r="L56" s="141">
        <v>3406.4800000000005</v>
      </c>
      <c r="M56" s="142">
        <v>4039.1120000000001</v>
      </c>
      <c r="N56" s="132">
        <f t="shared" si="12"/>
        <v>48664.000000000015</v>
      </c>
      <c r="P56" s="16">
        <v>8690</v>
      </c>
      <c r="Q56" s="17">
        <f t="shared" si="13"/>
        <v>33196.877560000001</v>
      </c>
      <c r="R56" s="18">
        <f t="shared" si="1"/>
        <v>33408.322639999999</v>
      </c>
      <c r="S56" s="18">
        <f t="shared" si="2"/>
        <v>32985.432480000003</v>
      </c>
      <c r="T56" s="18">
        <f t="shared" si="3"/>
        <v>34254.102960000004</v>
      </c>
      <c r="U56" s="18">
        <f t="shared" si="4"/>
        <v>34042.657880000006</v>
      </c>
      <c r="V56" s="18">
        <f t="shared" si="5"/>
        <v>40174.565200000005</v>
      </c>
      <c r="W56" s="18">
        <f t="shared" si="6"/>
        <v>41020.345520000003</v>
      </c>
      <c r="X56" s="18">
        <f t="shared" si="7"/>
        <v>41443.235679999998</v>
      </c>
      <c r="Y56" s="18">
        <f t="shared" si="8"/>
        <v>40174.565200000005</v>
      </c>
      <c r="Z56" s="18">
        <f t="shared" si="9"/>
        <v>27487.860400000001</v>
      </c>
      <c r="AA56" s="18">
        <f t="shared" si="10"/>
        <v>29602.311200000004</v>
      </c>
      <c r="AB56" s="18">
        <f t="shared" si="11"/>
        <v>35099.883280000002</v>
      </c>
      <c r="AC56" s="19">
        <f t="shared" si="14"/>
        <v>422890.16000000003</v>
      </c>
      <c r="AF56" s="20"/>
    </row>
    <row r="57" spans="1:32">
      <c r="A57" s="143" t="s">
        <v>143</v>
      </c>
      <c r="B57" s="141">
        <v>1552.1020000000001</v>
      </c>
      <c r="C57" s="141">
        <v>1561.9880000000001</v>
      </c>
      <c r="D57" s="141">
        <v>1542.2159999999999</v>
      </c>
      <c r="E57" s="141">
        <v>1601.5320000000002</v>
      </c>
      <c r="F57" s="141">
        <v>1591.646</v>
      </c>
      <c r="G57" s="141">
        <v>1878.34</v>
      </c>
      <c r="H57" s="141">
        <v>1917.884</v>
      </c>
      <c r="I57" s="141">
        <v>1937.6560000000002</v>
      </c>
      <c r="J57" s="141">
        <v>1878.34</v>
      </c>
      <c r="K57" s="141">
        <v>1285.18</v>
      </c>
      <c r="L57" s="141">
        <v>1384.0400000000002</v>
      </c>
      <c r="M57" s="142">
        <v>1641.076</v>
      </c>
      <c r="N57" s="132">
        <f t="shared" si="12"/>
        <v>19772.000000000004</v>
      </c>
      <c r="P57" s="16">
        <v>11400</v>
      </c>
      <c r="Q57" s="17">
        <f t="shared" si="13"/>
        <v>17693.962800000001</v>
      </c>
      <c r="R57" s="18">
        <f t="shared" si="1"/>
        <v>17806.663199999999</v>
      </c>
      <c r="S57" s="18">
        <f t="shared" si="2"/>
        <v>17581.2624</v>
      </c>
      <c r="T57" s="18">
        <f t="shared" si="3"/>
        <v>18257.464800000002</v>
      </c>
      <c r="U57" s="18">
        <f t="shared" si="4"/>
        <v>18144.7644</v>
      </c>
      <c r="V57" s="18">
        <f t="shared" si="5"/>
        <v>21413.076000000001</v>
      </c>
      <c r="W57" s="18">
        <f t="shared" si="6"/>
        <v>21863.8776</v>
      </c>
      <c r="X57" s="18">
        <f t="shared" si="7"/>
        <v>22089.278400000003</v>
      </c>
      <c r="Y57" s="18">
        <f t="shared" si="8"/>
        <v>21413.076000000001</v>
      </c>
      <c r="Z57" s="18">
        <f t="shared" si="9"/>
        <v>14651.052</v>
      </c>
      <c r="AA57" s="18">
        <f t="shared" si="10"/>
        <v>15778.056000000002</v>
      </c>
      <c r="AB57" s="18">
        <f t="shared" si="11"/>
        <v>18708.266399999997</v>
      </c>
      <c r="AC57" s="19">
        <f t="shared" si="14"/>
        <v>225400.80000000002</v>
      </c>
      <c r="AF57" s="20"/>
    </row>
    <row r="58" spans="1:32">
      <c r="A58" s="143" t="s">
        <v>45</v>
      </c>
      <c r="B58" s="141">
        <v>9697.7330000000002</v>
      </c>
      <c r="C58" s="141">
        <v>9759.5020000000004</v>
      </c>
      <c r="D58" s="141">
        <v>9635.9639999999999</v>
      </c>
      <c r="E58" s="141">
        <v>10006.578</v>
      </c>
      <c r="F58" s="141">
        <v>9944.8090000000011</v>
      </c>
      <c r="G58" s="141">
        <v>11736.11</v>
      </c>
      <c r="H58" s="141">
        <v>11983.186</v>
      </c>
      <c r="I58" s="141">
        <v>12106.724</v>
      </c>
      <c r="J58" s="141">
        <v>11736.11</v>
      </c>
      <c r="K58" s="141">
        <v>8029.97</v>
      </c>
      <c r="L58" s="141">
        <v>8647.6600000000017</v>
      </c>
      <c r="M58" s="142">
        <v>10253.654</v>
      </c>
      <c r="N58" s="132">
        <f t="shared" si="12"/>
        <v>123538</v>
      </c>
      <c r="P58" s="16">
        <v>1500</v>
      </c>
      <c r="Q58" s="17">
        <f t="shared" si="13"/>
        <v>14546.5995</v>
      </c>
      <c r="R58" s="18">
        <f t="shared" si="1"/>
        <v>14639.253000000001</v>
      </c>
      <c r="S58" s="18">
        <f t="shared" si="2"/>
        <v>14453.946</v>
      </c>
      <c r="T58" s="18">
        <f t="shared" si="3"/>
        <v>15009.867</v>
      </c>
      <c r="U58" s="18">
        <f t="shared" si="4"/>
        <v>14917.213500000002</v>
      </c>
      <c r="V58" s="18">
        <f t="shared" si="5"/>
        <v>17604.165000000001</v>
      </c>
      <c r="W58" s="18">
        <f t="shared" si="6"/>
        <v>17974.778999999999</v>
      </c>
      <c r="X58" s="18">
        <f t="shared" si="7"/>
        <v>18160.085999999999</v>
      </c>
      <c r="Y58" s="18">
        <f t="shared" si="8"/>
        <v>17604.165000000001</v>
      </c>
      <c r="Z58" s="18">
        <f t="shared" si="9"/>
        <v>12044.955</v>
      </c>
      <c r="AA58" s="18">
        <f t="shared" si="10"/>
        <v>12971.490000000002</v>
      </c>
      <c r="AB58" s="18">
        <f t="shared" si="11"/>
        <v>15380.481</v>
      </c>
      <c r="AC58" s="19">
        <f t="shared" si="14"/>
        <v>185306.99999999997</v>
      </c>
      <c r="AF58" s="20"/>
    </row>
    <row r="59" spans="1:32">
      <c r="A59" s="143" t="s">
        <v>46</v>
      </c>
      <c r="B59" s="141">
        <v>15428.076000000001</v>
      </c>
      <c r="C59" s="141">
        <v>15526.344000000001</v>
      </c>
      <c r="D59" s="141">
        <v>15329.807999999999</v>
      </c>
      <c r="E59" s="141">
        <v>15919.416000000001</v>
      </c>
      <c r="F59" s="141">
        <v>15821.148000000001</v>
      </c>
      <c r="G59" s="141">
        <v>18670.920000000002</v>
      </c>
      <c r="H59" s="141">
        <v>19063.992000000002</v>
      </c>
      <c r="I59" s="141">
        <v>19260.528000000002</v>
      </c>
      <c r="J59" s="141">
        <v>18670.920000000002</v>
      </c>
      <c r="K59" s="141">
        <v>12774.84</v>
      </c>
      <c r="L59" s="141">
        <v>13757.52</v>
      </c>
      <c r="M59" s="142">
        <v>16312.488000000001</v>
      </c>
      <c r="N59" s="132">
        <f t="shared" si="12"/>
        <v>196536</v>
      </c>
      <c r="P59" s="16">
        <v>1500</v>
      </c>
      <c r="Q59" s="17">
        <f t="shared" si="13"/>
        <v>23142.114000000001</v>
      </c>
      <c r="R59" s="18">
        <f t="shared" si="1"/>
        <v>23289.516</v>
      </c>
      <c r="S59" s="18">
        <f t="shared" si="2"/>
        <v>22994.712</v>
      </c>
      <c r="T59" s="18">
        <f t="shared" si="3"/>
        <v>23879.124</v>
      </c>
      <c r="U59" s="18">
        <f t="shared" si="4"/>
        <v>23731.722000000002</v>
      </c>
      <c r="V59" s="18">
        <f t="shared" si="5"/>
        <v>28006.380000000005</v>
      </c>
      <c r="W59" s="18">
        <f t="shared" si="6"/>
        <v>28595.988000000005</v>
      </c>
      <c r="X59" s="18">
        <f t="shared" si="7"/>
        <v>28890.792000000005</v>
      </c>
      <c r="Y59" s="18">
        <f t="shared" si="8"/>
        <v>28006.380000000005</v>
      </c>
      <c r="Z59" s="18">
        <f t="shared" si="9"/>
        <v>19162.259999999998</v>
      </c>
      <c r="AA59" s="18">
        <f t="shared" si="10"/>
        <v>20636.28</v>
      </c>
      <c r="AB59" s="18">
        <f t="shared" si="11"/>
        <v>24468.732</v>
      </c>
      <c r="AC59" s="19">
        <f t="shared" si="14"/>
        <v>294804.00000000006</v>
      </c>
      <c r="AF59" s="20"/>
    </row>
    <row r="60" spans="1:32">
      <c r="A60" s="143" t="s">
        <v>47</v>
      </c>
      <c r="B60" s="141">
        <v>265167.58350000001</v>
      </c>
      <c r="C60" s="141">
        <v>266856.549</v>
      </c>
      <c r="D60" s="141">
        <v>263478.61800000002</v>
      </c>
      <c r="E60" s="141">
        <v>273612.41100000002</v>
      </c>
      <c r="F60" s="141">
        <v>271923.44550000003</v>
      </c>
      <c r="G60" s="141">
        <v>320903.44500000001</v>
      </c>
      <c r="H60" s="141">
        <v>327659.30700000003</v>
      </c>
      <c r="I60" s="141">
        <v>331037.23800000001</v>
      </c>
      <c r="J60" s="141">
        <v>320903.44500000001</v>
      </c>
      <c r="K60" s="141">
        <v>219565.51500000001</v>
      </c>
      <c r="L60" s="141">
        <v>236455.17</v>
      </c>
      <c r="M60" s="142">
        <v>280368.27299999999</v>
      </c>
      <c r="N60" s="132">
        <f t="shared" si="12"/>
        <v>3377931.0000000005</v>
      </c>
      <c r="P60" s="16">
        <v>1320</v>
      </c>
      <c r="Q60" s="17">
        <f t="shared" si="13"/>
        <v>350021.21022000001</v>
      </c>
      <c r="R60" s="18">
        <f t="shared" si="1"/>
        <v>352250.64468000003</v>
      </c>
      <c r="S60" s="18">
        <f t="shared" si="2"/>
        <v>347791.77576000005</v>
      </c>
      <c r="T60" s="18">
        <f t="shared" si="3"/>
        <v>361168.38252000004</v>
      </c>
      <c r="U60" s="18">
        <f t="shared" si="4"/>
        <v>358938.94806000008</v>
      </c>
      <c r="V60" s="18">
        <f t="shared" si="5"/>
        <v>423592.54740000004</v>
      </c>
      <c r="W60" s="18">
        <f t="shared" si="6"/>
        <v>432510.28524</v>
      </c>
      <c r="X60" s="18">
        <f t="shared" si="7"/>
        <v>436969.15416000003</v>
      </c>
      <c r="Y60" s="18">
        <f t="shared" si="8"/>
        <v>423592.54740000004</v>
      </c>
      <c r="Z60" s="18">
        <f t="shared" si="9"/>
        <v>289826.47980000003</v>
      </c>
      <c r="AA60" s="18">
        <f t="shared" si="10"/>
        <v>312120.82440000004</v>
      </c>
      <c r="AB60" s="18">
        <f t="shared" si="11"/>
        <v>370086.12035999994</v>
      </c>
      <c r="AC60" s="19">
        <f t="shared" si="14"/>
        <v>4458868.92</v>
      </c>
      <c r="AF60" s="20"/>
    </row>
    <row r="61" spans="1:32">
      <c r="A61" s="143" t="s">
        <v>144</v>
      </c>
      <c r="B61" s="141">
        <v>19192.700499999999</v>
      </c>
      <c r="C61" s="141">
        <v>19314.947</v>
      </c>
      <c r="D61" s="141">
        <v>19070.454000000002</v>
      </c>
      <c r="E61" s="141">
        <v>19803.933000000001</v>
      </c>
      <c r="F61" s="141">
        <v>19681.6865</v>
      </c>
      <c r="G61" s="141">
        <v>23226.834999999999</v>
      </c>
      <c r="H61" s="141">
        <v>23715.821</v>
      </c>
      <c r="I61" s="141">
        <v>23960.314000000002</v>
      </c>
      <c r="J61" s="141">
        <v>23226.834999999999</v>
      </c>
      <c r="K61" s="141">
        <v>15892.045</v>
      </c>
      <c r="L61" s="141">
        <v>17114.510000000002</v>
      </c>
      <c r="M61" s="142">
        <v>20292.919000000002</v>
      </c>
      <c r="N61" s="132">
        <f t="shared" si="12"/>
        <v>244493.00000000003</v>
      </c>
      <c r="P61" s="16">
        <v>2430</v>
      </c>
      <c r="Q61" s="17">
        <f t="shared" si="13"/>
        <v>46638.262214999995</v>
      </c>
      <c r="R61" s="18">
        <f t="shared" si="1"/>
        <v>46935.321210000002</v>
      </c>
      <c r="S61" s="18">
        <f t="shared" si="2"/>
        <v>46341.203220000003</v>
      </c>
      <c r="T61" s="18">
        <f t="shared" si="3"/>
        <v>48123.557190000007</v>
      </c>
      <c r="U61" s="18">
        <f t="shared" si="4"/>
        <v>47826.498195</v>
      </c>
      <c r="V61" s="18">
        <f t="shared" si="5"/>
        <v>56441.209049999998</v>
      </c>
      <c r="W61" s="18">
        <f t="shared" si="6"/>
        <v>57629.445030000003</v>
      </c>
      <c r="X61" s="18">
        <f t="shared" si="7"/>
        <v>58223.563020000001</v>
      </c>
      <c r="Y61" s="18">
        <f t="shared" si="8"/>
        <v>56441.209049999998</v>
      </c>
      <c r="Z61" s="18">
        <f t="shared" si="9"/>
        <v>38617.669350000004</v>
      </c>
      <c r="AA61" s="18">
        <f t="shared" si="10"/>
        <v>41588.259300000005</v>
      </c>
      <c r="AB61" s="18">
        <f t="shared" si="11"/>
        <v>49311.793170000004</v>
      </c>
      <c r="AC61" s="19">
        <f t="shared" si="14"/>
        <v>594117.99</v>
      </c>
      <c r="AF61" s="20"/>
    </row>
    <row r="62" spans="1:32">
      <c r="A62" s="143" t="s">
        <v>145</v>
      </c>
      <c r="B62" s="141">
        <v>164.85</v>
      </c>
      <c r="C62" s="141">
        <v>165.9</v>
      </c>
      <c r="D62" s="141">
        <v>163.80000000000001</v>
      </c>
      <c r="E62" s="141">
        <v>170.1</v>
      </c>
      <c r="F62" s="141">
        <v>169.05</v>
      </c>
      <c r="G62" s="141">
        <v>199.5</v>
      </c>
      <c r="H62" s="141">
        <v>203.70000000000002</v>
      </c>
      <c r="I62" s="141">
        <v>205.8</v>
      </c>
      <c r="J62" s="141">
        <v>199.5</v>
      </c>
      <c r="K62" s="141">
        <v>136.5</v>
      </c>
      <c r="L62" s="141">
        <v>147</v>
      </c>
      <c r="M62" s="142">
        <v>174.3</v>
      </c>
      <c r="N62" s="132">
        <f t="shared" si="12"/>
        <v>2100</v>
      </c>
      <c r="P62" s="16">
        <v>97090</v>
      </c>
      <c r="Q62" s="17">
        <f t="shared" si="13"/>
        <v>16005.2865</v>
      </c>
      <c r="R62" s="18">
        <f t="shared" si="1"/>
        <v>16107.231</v>
      </c>
      <c r="S62" s="18">
        <f t="shared" si="2"/>
        <v>15903.342000000002</v>
      </c>
      <c r="T62" s="18">
        <f t="shared" si="3"/>
        <v>16515.008999999998</v>
      </c>
      <c r="U62" s="18">
        <f t="shared" si="4"/>
        <v>16413.0645</v>
      </c>
      <c r="V62" s="18">
        <f t="shared" si="5"/>
        <v>19369.455000000002</v>
      </c>
      <c r="W62" s="18">
        <f t="shared" si="6"/>
        <v>19777.233</v>
      </c>
      <c r="X62" s="18">
        <f t="shared" si="7"/>
        <v>19981.121999999999</v>
      </c>
      <c r="Y62" s="18">
        <f t="shared" si="8"/>
        <v>19369.455000000002</v>
      </c>
      <c r="Z62" s="18">
        <f t="shared" si="9"/>
        <v>13252.785</v>
      </c>
      <c r="AA62" s="18">
        <f t="shared" si="10"/>
        <v>14272.23</v>
      </c>
      <c r="AB62" s="18">
        <f t="shared" si="11"/>
        <v>16922.787</v>
      </c>
      <c r="AC62" s="19">
        <f t="shared" si="14"/>
        <v>203889.00000000006</v>
      </c>
      <c r="AF62" s="20"/>
    </row>
    <row r="63" spans="1:32">
      <c r="A63" s="143" t="s">
        <v>48</v>
      </c>
      <c r="B63" s="141">
        <v>16776.627499999999</v>
      </c>
      <c r="C63" s="141">
        <v>16883.485000000001</v>
      </c>
      <c r="D63" s="141">
        <v>16669.77</v>
      </c>
      <c r="E63" s="141">
        <v>17310.915000000001</v>
      </c>
      <c r="F63" s="141">
        <v>17204.057499999999</v>
      </c>
      <c r="G63" s="141">
        <v>20302.924999999999</v>
      </c>
      <c r="H63" s="141">
        <v>20730.355</v>
      </c>
      <c r="I63" s="141">
        <v>20944.07</v>
      </c>
      <c r="J63" s="141">
        <v>20302.924999999999</v>
      </c>
      <c r="K63" s="141">
        <v>13891.475</v>
      </c>
      <c r="L63" s="141">
        <v>14960.050000000001</v>
      </c>
      <c r="M63" s="142">
        <v>17738.345000000001</v>
      </c>
      <c r="N63" s="132">
        <f t="shared" si="12"/>
        <v>213715</v>
      </c>
      <c r="P63" s="16">
        <v>3220</v>
      </c>
      <c r="Q63" s="17">
        <f t="shared" si="13"/>
        <v>54020.740549999995</v>
      </c>
      <c r="R63" s="18">
        <f t="shared" si="1"/>
        <v>54364.8217</v>
      </c>
      <c r="S63" s="18">
        <f t="shared" si="2"/>
        <v>53676.659399999997</v>
      </c>
      <c r="T63" s="18">
        <f t="shared" si="3"/>
        <v>55741.146300000008</v>
      </c>
      <c r="U63" s="18">
        <f t="shared" si="4"/>
        <v>55397.065149999995</v>
      </c>
      <c r="V63" s="18">
        <f t="shared" si="5"/>
        <v>65375.4185</v>
      </c>
      <c r="W63" s="18">
        <f t="shared" si="6"/>
        <v>66751.743100000007</v>
      </c>
      <c r="X63" s="18">
        <f t="shared" si="7"/>
        <v>67439.905400000003</v>
      </c>
      <c r="Y63" s="18">
        <f t="shared" si="8"/>
        <v>65375.4185</v>
      </c>
      <c r="Z63" s="18">
        <f t="shared" si="9"/>
        <v>44730.549500000001</v>
      </c>
      <c r="AA63" s="18">
        <f t="shared" si="10"/>
        <v>48171.360999999997</v>
      </c>
      <c r="AB63" s="18">
        <f t="shared" si="11"/>
        <v>57117.470900000008</v>
      </c>
      <c r="AC63" s="19">
        <f t="shared" si="14"/>
        <v>688162.29999999993</v>
      </c>
      <c r="AF63" s="20"/>
    </row>
    <row r="64" spans="1:32">
      <c r="A64" s="143" t="s">
        <v>49</v>
      </c>
      <c r="B64" s="141">
        <v>50363.088000000003</v>
      </c>
      <c r="C64" s="141">
        <v>50683.872000000003</v>
      </c>
      <c r="D64" s="141">
        <v>50042.303999999996</v>
      </c>
      <c r="E64" s="141">
        <v>51967.008000000002</v>
      </c>
      <c r="F64" s="141">
        <v>51646.224000000002</v>
      </c>
      <c r="G64" s="141">
        <v>60948.959999999999</v>
      </c>
      <c r="H64" s="141">
        <v>62232.096000000005</v>
      </c>
      <c r="I64" s="141">
        <v>62873.664000000004</v>
      </c>
      <c r="J64" s="141">
        <v>60948.959999999999</v>
      </c>
      <c r="K64" s="141">
        <v>41701.919999999998</v>
      </c>
      <c r="L64" s="141">
        <v>44909.760000000002</v>
      </c>
      <c r="M64" s="142">
        <v>53250.144</v>
      </c>
      <c r="N64" s="132">
        <f t="shared" si="12"/>
        <v>641568</v>
      </c>
      <c r="P64" s="16">
        <v>3680</v>
      </c>
      <c r="Q64" s="17">
        <f t="shared" si="13"/>
        <v>185336.16383999999</v>
      </c>
      <c r="R64" s="18">
        <f t="shared" si="1"/>
        <v>186516.64896000002</v>
      </c>
      <c r="S64" s="18">
        <f t="shared" si="2"/>
        <v>184155.67872</v>
      </c>
      <c r="T64" s="18">
        <f t="shared" si="3"/>
        <v>191238.58944000001</v>
      </c>
      <c r="U64" s="18">
        <f t="shared" si="4"/>
        <v>190058.10431999998</v>
      </c>
      <c r="V64" s="18">
        <f t="shared" si="5"/>
        <v>224292.17279999997</v>
      </c>
      <c r="W64" s="18">
        <f t="shared" si="6"/>
        <v>229014.11328000002</v>
      </c>
      <c r="X64" s="18">
        <f t="shared" si="7"/>
        <v>231375.08352000001</v>
      </c>
      <c r="Y64" s="18">
        <f t="shared" si="8"/>
        <v>224292.17279999997</v>
      </c>
      <c r="Z64" s="18">
        <f t="shared" si="9"/>
        <v>153463.0656</v>
      </c>
      <c r="AA64" s="18">
        <f t="shared" si="10"/>
        <v>165267.91680000001</v>
      </c>
      <c r="AB64" s="18">
        <f t="shared" si="11"/>
        <v>195960.52992</v>
      </c>
      <c r="AC64" s="19">
        <f t="shared" si="14"/>
        <v>2360970.2400000007</v>
      </c>
      <c r="AF64" s="20"/>
    </row>
    <row r="65" spans="1:32">
      <c r="A65" s="143" t="s">
        <v>50</v>
      </c>
      <c r="B65" s="141">
        <v>47004.308499999999</v>
      </c>
      <c r="C65" s="141">
        <v>47303.699000000001</v>
      </c>
      <c r="D65" s="141">
        <v>46704.917999999998</v>
      </c>
      <c r="E65" s="141">
        <v>48501.260999999999</v>
      </c>
      <c r="F65" s="141">
        <v>48201.870500000005</v>
      </c>
      <c r="G65" s="141">
        <v>56884.195</v>
      </c>
      <c r="H65" s="141">
        <v>58081.757000000005</v>
      </c>
      <c r="I65" s="141">
        <v>58680.538</v>
      </c>
      <c r="J65" s="141">
        <v>56884.195</v>
      </c>
      <c r="K65" s="141">
        <v>38920.764999999999</v>
      </c>
      <c r="L65" s="141">
        <v>41914.670000000006</v>
      </c>
      <c r="M65" s="142">
        <v>49698.823000000004</v>
      </c>
      <c r="N65" s="132">
        <f t="shared" si="12"/>
        <v>598781</v>
      </c>
      <c r="P65" s="16">
        <v>1310</v>
      </c>
      <c r="Q65" s="17">
        <f t="shared" si="13"/>
        <v>61575.644134999995</v>
      </c>
      <c r="R65" s="18">
        <f t="shared" si="1"/>
        <v>61967.845689999995</v>
      </c>
      <c r="S65" s="18">
        <f t="shared" si="2"/>
        <v>61183.442579999995</v>
      </c>
      <c r="T65" s="18">
        <f t="shared" si="3"/>
        <v>63536.651909999993</v>
      </c>
      <c r="U65" s="18">
        <f t="shared" si="4"/>
        <v>63144.450355000001</v>
      </c>
      <c r="V65" s="18">
        <f t="shared" si="5"/>
        <v>74518.295450000005</v>
      </c>
      <c r="W65" s="18">
        <f t="shared" si="6"/>
        <v>76087.101670000004</v>
      </c>
      <c r="X65" s="18">
        <f t="shared" si="7"/>
        <v>76871.504780000003</v>
      </c>
      <c r="Y65" s="18">
        <f t="shared" si="8"/>
        <v>74518.295450000005</v>
      </c>
      <c r="Z65" s="18">
        <f t="shared" si="9"/>
        <v>50986.202149999997</v>
      </c>
      <c r="AA65" s="18">
        <f t="shared" si="10"/>
        <v>54908.217700000008</v>
      </c>
      <c r="AB65" s="18">
        <f t="shared" si="11"/>
        <v>65105.458129999999</v>
      </c>
      <c r="AC65" s="19">
        <f t="shared" si="14"/>
        <v>784403.11</v>
      </c>
      <c r="AF65" s="20"/>
    </row>
    <row r="66" spans="1:32">
      <c r="A66" s="143" t="s">
        <v>51</v>
      </c>
      <c r="B66" s="141">
        <v>24260.111000000001</v>
      </c>
      <c r="C66" s="141">
        <v>24414.634000000002</v>
      </c>
      <c r="D66" s="141">
        <v>24105.588</v>
      </c>
      <c r="E66" s="141">
        <v>25032.726000000002</v>
      </c>
      <c r="F66" s="141">
        <v>24878.203000000001</v>
      </c>
      <c r="G66" s="141">
        <v>29359.37</v>
      </c>
      <c r="H66" s="141">
        <v>29977.462</v>
      </c>
      <c r="I66" s="141">
        <v>30286.508000000002</v>
      </c>
      <c r="J66" s="141">
        <v>29359.37</v>
      </c>
      <c r="K66" s="141">
        <v>20087.990000000002</v>
      </c>
      <c r="L66" s="141">
        <v>21633.22</v>
      </c>
      <c r="M66" s="142">
        <v>25650.818000000003</v>
      </c>
      <c r="N66" s="132">
        <f t="shared" si="12"/>
        <v>309046.00000000006</v>
      </c>
      <c r="P66" s="16">
        <v>1210</v>
      </c>
      <c r="Q66" s="17">
        <f t="shared" si="13"/>
        <v>29354.734310000003</v>
      </c>
      <c r="R66" s="18">
        <f t="shared" si="1"/>
        <v>29541.707140000002</v>
      </c>
      <c r="S66" s="18">
        <f t="shared" si="2"/>
        <v>29167.761480000001</v>
      </c>
      <c r="T66" s="18">
        <f t="shared" si="3"/>
        <v>30289.598460000005</v>
      </c>
      <c r="U66" s="18">
        <f t="shared" si="4"/>
        <v>30102.625630000002</v>
      </c>
      <c r="V66" s="18">
        <f t="shared" si="5"/>
        <v>35524.837699999996</v>
      </c>
      <c r="W66" s="18">
        <f t="shared" si="6"/>
        <v>36272.729019999999</v>
      </c>
      <c r="X66" s="18">
        <f t="shared" si="7"/>
        <v>36646.674679999996</v>
      </c>
      <c r="Y66" s="18">
        <f t="shared" si="8"/>
        <v>35524.837699999996</v>
      </c>
      <c r="Z66" s="18">
        <f t="shared" si="9"/>
        <v>24306.467900000003</v>
      </c>
      <c r="AA66" s="18">
        <f t="shared" si="10"/>
        <v>26176.196200000002</v>
      </c>
      <c r="AB66" s="18">
        <f t="shared" si="11"/>
        <v>31037.489780000004</v>
      </c>
      <c r="AC66" s="19">
        <f t="shared" si="14"/>
        <v>373945.66</v>
      </c>
      <c r="AF66" s="20"/>
    </row>
    <row r="67" spans="1:32">
      <c r="A67" s="143" t="s">
        <v>52</v>
      </c>
      <c r="B67" s="141">
        <v>45803.807999999997</v>
      </c>
      <c r="C67" s="141">
        <v>46095.552000000003</v>
      </c>
      <c r="D67" s="141">
        <v>45512.063999999998</v>
      </c>
      <c r="E67" s="141">
        <v>47262.527999999998</v>
      </c>
      <c r="F67" s="141">
        <v>46970.784</v>
      </c>
      <c r="G67" s="141">
        <v>55431.360000000001</v>
      </c>
      <c r="H67" s="141">
        <v>56598.336000000003</v>
      </c>
      <c r="I67" s="141">
        <v>57181.824000000001</v>
      </c>
      <c r="J67" s="141">
        <v>55431.360000000001</v>
      </c>
      <c r="K67" s="141">
        <v>37926.720000000001</v>
      </c>
      <c r="L67" s="141">
        <v>40844.160000000003</v>
      </c>
      <c r="M67" s="142">
        <v>48429.504000000001</v>
      </c>
      <c r="N67" s="132">
        <f t="shared" si="12"/>
        <v>583488</v>
      </c>
      <c r="P67" s="16">
        <v>1260</v>
      </c>
      <c r="Q67" s="17">
        <f t="shared" si="13"/>
        <v>57712.79808</v>
      </c>
      <c r="R67" s="18">
        <f t="shared" si="1"/>
        <v>58080.395520000005</v>
      </c>
      <c r="S67" s="18">
        <f t="shared" si="2"/>
        <v>57345.200640000003</v>
      </c>
      <c r="T67" s="18">
        <f t="shared" si="3"/>
        <v>59550.785280000004</v>
      </c>
      <c r="U67" s="18">
        <f t="shared" si="4"/>
        <v>59183.187839999999</v>
      </c>
      <c r="V67" s="18">
        <f t="shared" si="5"/>
        <v>69843.513599999991</v>
      </c>
      <c r="W67" s="18">
        <f t="shared" si="6"/>
        <v>71313.903359999997</v>
      </c>
      <c r="X67" s="18">
        <f t="shared" si="7"/>
        <v>72049.098239999992</v>
      </c>
      <c r="Y67" s="18">
        <f t="shared" si="8"/>
        <v>69843.513599999991</v>
      </c>
      <c r="Z67" s="18">
        <f t="shared" si="9"/>
        <v>47787.667200000004</v>
      </c>
      <c r="AA67" s="18">
        <f t="shared" si="10"/>
        <v>51463.641600000003</v>
      </c>
      <c r="AB67" s="18">
        <f t="shared" si="11"/>
        <v>61021.175040000002</v>
      </c>
      <c r="AC67" s="19">
        <f t="shared" si="14"/>
        <v>735194.88</v>
      </c>
      <c r="AF67" s="20"/>
    </row>
    <row r="68" spans="1:32">
      <c r="A68" s="143" t="s">
        <v>53</v>
      </c>
      <c r="B68" s="141">
        <v>6021.9705000000004</v>
      </c>
      <c r="C68" s="141">
        <v>6060.3270000000002</v>
      </c>
      <c r="D68" s="141">
        <v>5983.6139999999996</v>
      </c>
      <c r="E68" s="141">
        <v>6213.7530000000006</v>
      </c>
      <c r="F68" s="141">
        <v>6175.3964999999998</v>
      </c>
      <c r="G68" s="141">
        <v>7287.7349999999997</v>
      </c>
      <c r="H68" s="141">
        <v>7441.1610000000001</v>
      </c>
      <c r="I68" s="141">
        <v>7517.8740000000007</v>
      </c>
      <c r="J68" s="141">
        <v>7287.7349999999997</v>
      </c>
      <c r="K68" s="141">
        <v>4986.3450000000003</v>
      </c>
      <c r="L68" s="141">
        <v>5369.9100000000008</v>
      </c>
      <c r="M68" s="142">
        <v>6367.1790000000001</v>
      </c>
      <c r="N68" s="132">
        <f t="shared" si="12"/>
        <v>76713.000000000015</v>
      </c>
      <c r="P68" s="16">
        <v>1340</v>
      </c>
      <c r="Q68" s="17">
        <f t="shared" si="13"/>
        <v>8069.4404700000005</v>
      </c>
      <c r="R68" s="18">
        <f t="shared" si="1"/>
        <v>8120.8381800000006</v>
      </c>
      <c r="S68" s="18">
        <f t="shared" si="2"/>
        <v>8018.0427599999994</v>
      </c>
      <c r="T68" s="18">
        <f t="shared" si="3"/>
        <v>8326.4290199999996</v>
      </c>
      <c r="U68" s="18">
        <f t="shared" si="4"/>
        <v>8275.0313100000003</v>
      </c>
      <c r="V68" s="18">
        <f t="shared" si="5"/>
        <v>9765.5649000000012</v>
      </c>
      <c r="W68" s="18">
        <f t="shared" si="6"/>
        <v>9971.1557400000002</v>
      </c>
      <c r="X68" s="18">
        <f t="shared" si="7"/>
        <v>10073.951160000001</v>
      </c>
      <c r="Y68" s="18">
        <f t="shared" si="8"/>
        <v>9765.5649000000012</v>
      </c>
      <c r="Z68" s="18">
        <f t="shared" si="9"/>
        <v>6681.7023000000008</v>
      </c>
      <c r="AA68" s="18">
        <f t="shared" si="10"/>
        <v>7195.6794000000009</v>
      </c>
      <c r="AB68" s="18">
        <f t="shared" si="11"/>
        <v>8532.0198599999985</v>
      </c>
      <c r="AC68" s="19">
        <f t="shared" si="14"/>
        <v>102795.42000000001</v>
      </c>
      <c r="AF68" s="20"/>
    </row>
    <row r="69" spans="1:32">
      <c r="A69" s="140" t="s">
        <v>146</v>
      </c>
      <c r="B69" s="141">
        <v>86984.672500000001</v>
      </c>
      <c r="C69" s="141">
        <v>87538.714999999997</v>
      </c>
      <c r="D69" s="141">
        <v>86430.63</v>
      </c>
      <c r="E69" s="141">
        <v>89754.885000000009</v>
      </c>
      <c r="F69" s="141">
        <v>89200.842499999999</v>
      </c>
      <c r="G69" s="141">
        <v>105268.075</v>
      </c>
      <c r="H69" s="141">
        <v>107484.24500000001</v>
      </c>
      <c r="I69" s="141">
        <v>108592.33</v>
      </c>
      <c r="J69" s="141">
        <v>105268.075</v>
      </c>
      <c r="K69" s="141">
        <v>72025.525000000009</v>
      </c>
      <c r="L69" s="141">
        <v>77565.950000000012</v>
      </c>
      <c r="M69" s="142">
        <v>91971.055000000008</v>
      </c>
      <c r="N69" s="132">
        <f t="shared" si="12"/>
        <v>1108084.9999999998</v>
      </c>
      <c r="P69" s="16">
        <v>1100</v>
      </c>
      <c r="Q69" s="17">
        <f t="shared" si="13"/>
        <v>95683.139750000002</v>
      </c>
      <c r="R69" s="18">
        <f t="shared" si="1"/>
        <v>96292.586500000005</v>
      </c>
      <c r="S69" s="18">
        <f t="shared" si="2"/>
        <v>95073.692999999999</v>
      </c>
      <c r="T69" s="18">
        <f t="shared" si="3"/>
        <v>98730.373500000016</v>
      </c>
      <c r="U69" s="18">
        <f t="shared" si="4"/>
        <v>98120.926749999999</v>
      </c>
      <c r="V69" s="18">
        <f t="shared" si="5"/>
        <v>115794.88250000001</v>
      </c>
      <c r="W69" s="18">
        <f t="shared" si="6"/>
        <v>118232.66950000002</v>
      </c>
      <c r="X69" s="18">
        <f t="shared" si="7"/>
        <v>119451.56299999999</v>
      </c>
      <c r="Y69" s="18">
        <f t="shared" si="8"/>
        <v>115794.88250000001</v>
      </c>
      <c r="Z69" s="18">
        <f t="shared" si="9"/>
        <v>79228.077500000014</v>
      </c>
      <c r="AA69" s="18">
        <f t="shared" si="10"/>
        <v>85322.545000000013</v>
      </c>
      <c r="AB69" s="18">
        <f t="shared" si="11"/>
        <v>101168.16050000001</v>
      </c>
      <c r="AC69" s="19">
        <f t="shared" si="14"/>
        <v>1218893.5</v>
      </c>
      <c r="AF69" s="20"/>
    </row>
    <row r="70" spans="1:32" ht="14.5" customHeight="1">
      <c r="A70" s="140" t="s">
        <v>147</v>
      </c>
      <c r="B70" s="141">
        <v>57792.014000000003</v>
      </c>
      <c r="C70" s="141">
        <v>58160.116000000002</v>
      </c>
      <c r="D70" s="141">
        <v>57423.911999999997</v>
      </c>
      <c r="E70" s="141">
        <v>59632.524000000005</v>
      </c>
      <c r="F70" s="141">
        <v>59264.421999999999</v>
      </c>
      <c r="G70" s="141">
        <v>69939.38</v>
      </c>
      <c r="H70" s="141">
        <v>71411.788</v>
      </c>
      <c r="I70" s="141">
        <v>72147.991999999998</v>
      </c>
      <c r="J70" s="141">
        <v>69939.38</v>
      </c>
      <c r="K70" s="141">
        <v>47853.26</v>
      </c>
      <c r="L70" s="141">
        <v>51534.280000000006</v>
      </c>
      <c r="M70" s="142">
        <v>61104.932000000001</v>
      </c>
      <c r="N70" s="132">
        <f t="shared" si="12"/>
        <v>736204.00000000012</v>
      </c>
      <c r="P70" s="16">
        <v>1420</v>
      </c>
      <c r="Q70" s="17">
        <f t="shared" si="13"/>
        <v>82064.659880000007</v>
      </c>
      <c r="R70" s="18">
        <f t="shared" ref="R70:R105" si="15">$P70*C70/1000</f>
        <v>82587.364719999998</v>
      </c>
      <c r="S70" s="18">
        <f t="shared" ref="S70:S105" si="16">$P70*D70/1000</f>
        <v>81541.955039999986</v>
      </c>
      <c r="T70" s="18">
        <f t="shared" ref="T70:T105" si="17">$P70*E70/1000</f>
        <v>84678.184080000006</v>
      </c>
      <c r="U70" s="18">
        <f t="shared" ref="U70:U105" si="18">$P70*F70/1000</f>
        <v>84155.479240000001</v>
      </c>
      <c r="V70" s="18">
        <f t="shared" ref="V70:V105" si="19">$P70*G70/1000</f>
        <v>99313.919600000008</v>
      </c>
      <c r="W70" s="18">
        <f t="shared" ref="W70:W105" si="20">$P70*H70/1000</f>
        <v>101404.73895999999</v>
      </c>
      <c r="X70" s="18">
        <f t="shared" ref="X70:X105" si="21">$P70*I70/1000</f>
        <v>102450.14864</v>
      </c>
      <c r="Y70" s="18">
        <f t="shared" ref="Y70:Y105" si="22">$P70*J70/1000</f>
        <v>99313.919600000008</v>
      </c>
      <c r="Z70" s="18">
        <f t="shared" ref="Z70:Z105" si="23">$P70*K70/1000</f>
        <v>67951.629199999996</v>
      </c>
      <c r="AA70" s="18">
        <f t="shared" ref="AA70:AA105" si="24">$P70*L70/1000</f>
        <v>73178.67760000001</v>
      </c>
      <c r="AB70" s="18">
        <f t="shared" ref="AB70:AB105" si="25">$P70*M70/1000</f>
        <v>86769.00344</v>
      </c>
      <c r="AC70" s="19">
        <f t="shared" si="14"/>
        <v>1045409.68</v>
      </c>
      <c r="AF70" s="20"/>
    </row>
    <row r="71" spans="1:32">
      <c r="A71" s="140" t="s">
        <v>54</v>
      </c>
      <c r="B71" s="141">
        <v>3090.9375</v>
      </c>
      <c r="C71" s="141">
        <v>3110.625</v>
      </c>
      <c r="D71" s="141">
        <v>3071.25</v>
      </c>
      <c r="E71" s="141">
        <v>3189.375</v>
      </c>
      <c r="F71" s="141">
        <v>3169.6875</v>
      </c>
      <c r="G71" s="141">
        <v>3740.625</v>
      </c>
      <c r="H71" s="141">
        <v>3819.375</v>
      </c>
      <c r="I71" s="141">
        <v>3858.75</v>
      </c>
      <c r="J71" s="141">
        <v>3740.625</v>
      </c>
      <c r="K71" s="141">
        <v>2559.375</v>
      </c>
      <c r="L71" s="141">
        <v>2756.2500000000005</v>
      </c>
      <c r="M71" s="142">
        <v>3268.125</v>
      </c>
      <c r="N71" s="132">
        <f t="shared" ref="N71:N105" si="26">SUM(B71:M71)</f>
        <v>39375</v>
      </c>
      <c r="P71" s="16">
        <v>1310</v>
      </c>
      <c r="Q71" s="17">
        <f t="shared" ref="Q71:Q105" si="27">$P71*B71/1000</f>
        <v>4049.1281250000002</v>
      </c>
      <c r="R71" s="18">
        <f t="shared" si="15"/>
        <v>4074.9187499999998</v>
      </c>
      <c r="S71" s="18">
        <f t="shared" si="16"/>
        <v>4023.3375000000001</v>
      </c>
      <c r="T71" s="18">
        <f t="shared" si="17"/>
        <v>4178.0812500000002</v>
      </c>
      <c r="U71" s="18">
        <f t="shared" si="18"/>
        <v>4152.2906249999996</v>
      </c>
      <c r="V71" s="18">
        <f t="shared" si="19"/>
        <v>4900.21875</v>
      </c>
      <c r="W71" s="18">
        <f t="shared" si="20"/>
        <v>5003.3812500000004</v>
      </c>
      <c r="X71" s="18">
        <f t="shared" si="21"/>
        <v>5054.9624999999996</v>
      </c>
      <c r="Y71" s="18">
        <f t="shared" si="22"/>
        <v>4900.21875</v>
      </c>
      <c r="Z71" s="18">
        <f t="shared" si="23"/>
        <v>3352.78125</v>
      </c>
      <c r="AA71" s="18">
        <f t="shared" si="24"/>
        <v>3610.6875000000005</v>
      </c>
      <c r="AB71" s="18">
        <f t="shared" si="25"/>
        <v>4281.2437499999996</v>
      </c>
      <c r="AC71" s="19">
        <f t="shared" ref="AC71:AC105" si="28">SUM(Q71:AB71)</f>
        <v>51581.25</v>
      </c>
      <c r="AF71" s="20"/>
    </row>
    <row r="72" spans="1:32">
      <c r="A72" s="140" t="s">
        <v>55</v>
      </c>
      <c r="B72" s="141">
        <v>2121.6979999999999</v>
      </c>
      <c r="C72" s="141">
        <v>2135.212</v>
      </c>
      <c r="D72" s="141">
        <v>2108.1840000000002</v>
      </c>
      <c r="E72" s="141">
        <v>2189.268</v>
      </c>
      <c r="F72" s="141">
        <v>2175.7539999999999</v>
      </c>
      <c r="G72" s="141">
        <v>2567.66</v>
      </c>
      <c r="H72" s="141">
        <v>2621.7159999999999</v>
      </c>
      <c r="I72" s="141">
        <v>2648.7440000000001</v>
      </c>
      <c r="J72" s="141">
        <v>2567.66</v>
      </c>
      <c r="K72" s="141">
        <v>1756.8200000000002</v>
      </c>
      <c r="L72" s="141">
        <v>1891.9600000000003</v>
      </c>
      <c r="M72" s="142">
        <v>2243.3240000000001</v>
      </c>
      <c r="N72" s="132">
        <f t="shared" si="26"/>
        <v>27028</v>
      </c>
      <c r="P72" s="16">
        <v>1450</v>
      </c>
      <c r="Q72" s="17">
        <f t="shared" si="27"/>
        <v>3076.4620999999997</v>
      </c>
      <c r="R72" s="18">
        <f t="shared" si="15"/>
        <v>3096.0573999999997</v>
      </c>
      <c r="S72" s="18">
        <f t="shared" si="16"/>
        <v>3056.8668000000002</v>
      </c>
      <c r="T72" s="18">
        <f t="shared" si="17"/>
        <v>3174.4386</v>
      </c>
      <c r="U72" s="18">
        <f t="shared" si="18"/>
        <v>3154.8433</v>
      </c>
      <c r="V72" s="18">
        <f t="shared" si="19"/>
        <v>3723.107</v>
      </c>
      <c r="W72" s="18">
        <f t="shared" si="20"/>
        <v>3801.4881999999998</v>
      </c>
      <c r="X72" s="18">
        <f t="shared" si="21"/>
        <v>3840.6788000000001</v>
      </c>
      <c r="Y72" s="18">
        <f t="shared" si="22"/>
        <v>3723.107</v>
      </c>
      <c r="Z72" s="18">
        <f t="shared" si="23"/>
        <v>2547.3890000000006</v>
      </c>
      <c r="AA72" s="18">
        <f t="shared" si="24"/>
        <v>2743.3420000000006</v>
      </c>
      <c r="AB72" s="18">
        <f t="shared" si="25"/>
        <v>3252.8198000000002</v>
      </c>
      <c r="AC72" s="19">
        <f t="shared" si="28"/>
        <v>39190.600000000006</v>
      </c>
      <c r="AF72" s="20"/>
    </row>
    <row r="73" spans="1:32">
      <c r="A73" s="143" t="s">
        <v>56</v>
      </c>
      <c r="B73" s="141">
        <v>1294.1510000000001</v>
      </c>
      <c r="C73" s="141">
        <v>1302.394</v>
      </c>
      <c r="D73" s="141">
        <v>1285.9079999999999</v>
      </c>
      <c r="E73" s="141">
        <v>1335.366</v>
      </c>
      <c r="F73" s="141">
        <v>1327.123</v>
      </c>
      <c r="G73" s="141">
        <v>1566.17</v>
      </c>
      <c r="H73" s="141">
        <v>1599.1420000000001</v>
      </c>
      <c r="I73" s="141">
        <v>1615.6280000000002</v>
      </c>
      <c r="J73" s="141">
        <v>1566.17</v>
      </c>
      <c r="K73" s="141">
        <v>1071.5900000000001</v>
      </c>
      <c r="L73" s="141">
        <v>1154.0200000000002</v>
      </c>
      <c r="M73" s="142">
        <v>1368.338</v>
      </c>
      <c r="N73" s="132">
        <f t="shared" si="26"/>
        <v>16486</v>
      </c>
      <c r="P73" s="16">
        <v>700</v>
      </c>
      <c r="Q73" s="17">
        <f t="shared" si="27"/>
        <v>905.90570000000002</v>
      </c>
      <c r="R73" s="18">
        <f t="shared" si="15"/>
        <v>911.67580000000009</v>
      </c>
      <c r="S73" s="18">
        <f t="shared" si="16"/>
        <v>900.13559999999995</v>
      </c>
      <c r="T73" s="18">
        <f t="shared" si="17"/>
        <v>934.75619999999992</v>
      </c>
      <c r="U73" s="18">
        <f t="shared" si="18"/>
        <v>928.98609999999996</v>
      </c>
      <c r="V73" s="18">
        <f t="shared" si="19"/>
        <v>1096.319</v>
      </c>
      <c r="W73" s="18">
        <f t="shared" si="20"/>
        <v>1119.3994000000002</v>
      </c>
      <c r="X73" s="18">
        <f t="shared" si="21"/>
        <v>1130.9396000000002</v>
      </c>
      <c r="Y73" s="18">
        <f t="shared" si="22"/>
        <v>1096.319</v>
      </c>
      <c r="Z73" s="18">
        <f t="shared" si="23"/>
        <v>750.11300000000017</v>
      </c>
      <c r="AA73" s="18">
        <f t="shared" si="24"/>
        <v>807.81400000000008</v>
      </c>
      <c r="AB73" s="18">
        <f t="shared" si="25"/>
        <v>957.83659999999998</v>
      </c>
      <c r="AC73" s="19">
        <f t="shared" si="28"/>
        <v>11540.199999999999</v>
      </c>
      <c r="AF73" s="20"/>
    </row>
    <row r="74" spans="1:32">
      <c r="A74" s="144" t="s">
        <v>57</v>
      </c>
      <c r="B74" s="141">
        <v>413604.17550000001</v>
      </c>
      <c r="C74" s="141">
        <v>416238.59700000001</v>
      </c>
      <c r="D74" s="141">
        <v>410969.75400000002</v>
      </c>
      <c r="E74" s="141">
        <v>426776.283</v>
      </c>
      <c r="F74" s="141">
        <v>424141.8615</v>
      </c>
      <c r="G74" s="141">
        <v>500540.08500000002</v>
      </c>
      <c r="H74" s="141">
        <v>511077.77100000001</v>
      </c>
      <c r="I74" s="141">
        <v>516346.614</v>
      </c>
      <c r="J74" s="141">
        <v>500540.08500000002</v>
      </c>
      <c r="K74" s="141">
        <v>342474.79499999998</v>
      </c>
      <c r="L74" s="141">
        <v>368819.01</v>
      </c>
      <c r="M74" s="142">
        <v>437313.96900000004</v>
      </c>
      <c r="N74" s="132">
        <f t="shared" si="26"/>
        <v>5268843</v>
      </c>
      <c r="P74" s="16">
        <v>350</v>
      </c>
      <c r="Q74" s="17">
        <f t="shared" si="27"/>
        <v>144761.46142500002</v>
      </c>
      <c r="R74" s="18">
        <f t="shared" si="15"/>
        <v>145683.50895000002</v>
      </c>
      <c r="S74" s="18">
        <f t="shared" si="16"/>
        <v>143839.41390000001</v>
      </c>
      <c r="T74" s="18">
        <f t="shared" si="17"/>
        <v>149371.69905000002</v>
      </c>
      <c r="U74" s="18">
        <f t="shared" si="18"/>
        <v>148449.65152499999</v>
      </c>
      <c r="V74" s="18">
        <f t="shared" si="19"/>
        <v>175189.02974999999</v>
      </c>
      <c r="W74" s="18">
        <f t="shared" si="20"/>
        <v>178877.21984999999</v>
      </c>
      <c r="X74" s="18">
        <f t="shared" si="21"/>
        <v>180721.3149</v>
      </c>
      <c r="Y74" s="18">
        <f t="shared" si="22"/>
        <v>175189.02974999999</v>
      </c>
      <c r="Z74" s="18">
        <f t="shared" si="23"/>
        <v>119866.17825</v>
      </c>
      <c r="AA74" s="18">
        <f t="shared" si="24"/>
        <v>129086.6535</v>
      </c>
      <c r="AB74" s="18">
        <f t="shared" si="25"/>
        <v>153059.88915</v>
      </c>
      <c r="AC74" s="19">
        <f t="shared" si="28"/>
        <v>1844095.05</v>
      </c>
      <c r="AF74" s="20"/>
    </row>
    <row r="75" spans="1:32">
      <c r="A75" s="144" t="s">
        <v>58</v>
      </c>
      <c r="B75" s="141">
        <v>212937.53</v>
      </c>
      <c r="C75" s="141">
        <v>214293.82</v>
      </c>
      <c r="D75" s="141">
        <v>211581.24</v>
      </c>
      <c r="E75" s="141">
        <v>219718.98</v>
      </c>
      <c r="F75" s="141">
        <v>218362.69</v>
      </c>
      <c r="G75" s="141">
        <v>257695.1</v>
      </c>
      <c r="H75" s="141">
        <v>263120.26</v>
      </c>
      <c r="I75" s="141">
        <v>265832.84000000003</v>
      </c>
      <c r="J75" s="141">
        <v>257695.1</v>
      </c>
      <c r="K75" s="141">
        <v>176317.7</v>
      </c>
      <c r="L75" s="141">
        <v>189880.6</v>
      </c>
      <c r="M75" s="142">
        <v>225144.14</v>
      </c>
      <c r="N75" s="132">
        <f t="shared" si="26"/>
        <v>2712580.0000000005</v>
      </c>
      <c r="P75" s="16">
        <v>450</v>
      </c>
      <c r="Q75" s="17">
        <f t="shared" si="27"/>
        <v>95821.888500000001</v>
      </c>
      <c r="R75" s="18">
        <f t="shared" si="15"/>
        <v>96432.218999999997</v>
      </c>
      <c r="S75" s="18">
        <f t="shared" si="16"/>
        <v>95211.558000000005</v>
      </c>
      <c r="T75" s="18">
        <f t="shared" si="17"/>
        <v>98873.540999999997</v>
      </c>
      <c r="U75" s="18">
        <f t="shared" si="18"/>
        <v>98263.210500000001</v>
      </c>
      <c r="V75" s="18">
        <f t="shared" si="19"/>
        <v>115962.795</v>
      </c>
      <c r="W75" s="18">
        <f t="shared" si="20"/>
        <v>118404.117</v>
      </c>
      <c r="X75" s="18">
        <f t="shared" si="21"/>
        <v>119624.77800000002</v>
      </c>
      <c r="Y75" s="18">
        <f t="shared" si="22"/>
        <v>115962.795</v>
      </c>
      <c r="Z75" s="18">
        <f t="shared" si="23"/>
        <v>79342.964999999997</v>
      </c>
      <c r="AA75" s="18">
        <f t="shared" si="24"/>
        <v>85446.27</v>
      </c>
      <c r="AB75" s="18">
        <f t="shared" si="25"/>
        <v>101314.863</v>
      </c>
      <c r="AC75" s="19">
        <f t="shared" si="28"/>
        <v>1220660.9999999998</v>
      </c>
      <c r="AF75" s="20"/>
    </row>
    <row r="76" spans="1:32">
      <c r="A76" s="144" t="s">
        <v>59</v>
      </c>
      <c r="B76" s="141">
        <v>30644.908500000001</v>
      </c>
      <c r="C76" s="141">
        <v>30840.099000000002</v>
      </c>
      <c r="D76" s="141">
        <v>30449.718000000001</v>
      </c>
      <c r="E76" s="141">
        <v>31620.861000000001</v>
      </c>
      <c r="F76" s="141">
        <v>31425.6705</v>
      </c>
      <c r="G76" s="141">
        <v>37086.195</v>
      </c>
      <c r="H76" s="141">
        <v>37866.957000000002</v>
      </c>
      <c r="I76" s="141">
        <v>38257.338000000003</v>
      </c>
      <c r="J76" s="141">
        <v>37086.195</v>
      </c>
      <c r="K76" s="141">
        <v>25374.764999999999</v>
      </c>
      <c r="L76" s="141">
        <v>27326.670000000002</v>
      </c>
      <c r="M76" s="142">
        <v>32401.623000000003</v>
      </c>
      <c r="N76" s="132">
        <f t="shared" si="26"/>
        <v>390381.00000000006</v>
      </c>
      <c r="P76" s="16">
        <v>460</v>
      </c>
      <c r="Q76" s="17">
        <f t="shared" si="27"/>
        <v>14096.65791</v>
      </c>
      <c r="R76" s="18">
        <f t="shared" si="15"/>
        <v>14186.445540000001</v>
      </c>
      <c r="S76" s="18">
        <f t="shared" si="16"/>
        <v>14006.870280000001</v>
      </c>
      <c r="T76" s="18">
        <f t="shared" si="17"/>
        <v>14545.59606</v>
      </c>
      <c r="U76" s="18">
        <f t="shared" si="18"/>
        <v>14455.808429999999</v>
      </c>
      <c r="V76" s="18">
        <f t="shared" si="19"/>
        <v>17059.649699999998</v>
      </c>
      <c r="W76" s="18">
        <f t="shared" si="20"/>
        <v>17418.800220000001</v>
      </c>
      <c r="X76" s="18">
        <f t="shared" si="21"/>
        <v>17598.375479999999</v>
      </c>
      <c r="Y76" s="18">
        <f t="shared" si="22"/>
        <v>17059.649699999998</v>
      </c>
      <c r="Z76" s="18">
        <f t="shared" si="23"/>
        <v>11672.391900000001</v>
      </c>
      <c r="AA76" s="18">
        <f t="shared" si="24"/>
        <v>12570.2682</v>
      </c>
      <c r="AB76" s="18">
        <f t="shared" si="25"/>
        <v>14904.746580000003</v>
      </c>
      <c r="AC76" s="19">
        <f t="shared" si="28"/>
        <v>179575.26</v>
      </c>
      <c r="AF76" s="20"/>
    </row>
    <row r="77" spans="1:32">
      <c r="A77" s="144" t="s">
        <v>60</v>
      </c>
      <c r="B77" s="141">
        <v>7590.2434999999996</v>
      </c>
      <c r="C77" s="141">
        <v>7638.5889999999999</v>
      </c>
      <c r="D77" s="141">
        <v>7541.8980000000001</v>
      </c>
      <c r="E77" s="141">
        <v>7831.9710000000005</v>
      </c>
      <c r="F77" s="141">
        <v>7783.6255000000001</v>
      </c>
      <c r="G77" s="141">
        <v>9185.6450000000004</v>
      </c>
      <c r="H77" s="141">
        <v>9379.027</v>
      </c>
      <c r="I77" s="141">
        <v>9475.7180000000008</v>
      </c>
      <c r="J77" s="141">
        <v>9185.6450000000004</v>
      </c>
      <c r="K77" s="141">
        <v>6284.915</v>
      </c>
      <c r="L77" s="141">
        <v>6768.3700000000008</v>
      </c>
      <c r="M77" s="142">
        <v>8025.3530000000001</v>
      </c>
      <c r="N77" s="132">
        <f t="shared" si="26"/>
        <v>96691</v>
      </c>
      <c r="P77" s="16">
        <v>490</v>
      </c>
      <c r="Q77" s="17">
        <f t="shared" si="27"/>
        <v>3719.2193149999998</v>
      </c>
      <c r="R77" s="18">
        <f t="shared" si="15"/>
        <v>3742.90861</v>
      </c>
      <c r="S77" s="18">
        <f t="shared" si="16"/>
        <v>3695.5300200000001</v>
      </c>
      <c r="T77" s="18">
        <f t="shared" si="17"/>
        <v>3837.66579</v>
      </c>
      <c r="U77" s="18">
        <f t="shared" si="18"/>
        <v>3813.9764949999999</v>
      </c>
      <c r="V77" s="18">
        <f t="shared" si="19"/>
        <v>4500.96605</v>
      </c>
      <c r="W77" s="18">
        <f t="shared" si="20"/>
        <v>4595.7232300000005</v>
      </c>
      <c r="X77" s="18">
        <f t="shared" si="21"/>
        <v>4643.1018199999999</v>
      </c>
      <c r="Y77" s="18">
        <f t="shared" si="22"/>
        <v>4500.96605</v>
      </c>
      <c r="Z77" s="18">
        <f t="shared" si="23"/>
        <v>3079.60835</v>
      </c>
      <c r="AA77" s="18">
        <f t="shared" si="24"/>
        <v>3316.5013000000004</v>
      </c>
      <c r="AB77" s="18">
        <f t="shared" si="25"/>
        <v>3932.4229700000001</v>
      </c>
      <c r="AC77" s="19">
        <f t="shared" si="28"/>
        <v>47378.590000000004</v>
      </c>
      <c r="AF77" s="20"/>
    </row>
    <row r="78" spans="1:32">
      <c r="A78" s="146" t="s">
        <v>61</v>
      </c>
      <c r="B78" s="141">
        <v>18946.995500000001</v>
      </c>
      <c r="C78" s="141">
        <v>19067.677</v>
      </c>
      <c r="D78" s="141">
        <v>18826.313999999998</v>
      </c>
      <c r="E78" s="141">
        <v>19550.403000000002</v>
      </c>
      <c r="F78" s="141">
        <v>19429.7215</v>
      </c>
      <c r="G78" s="141">
        <v>22929.485000000001</v>
      </c>
      <c r="H78" s="141">
        <v>23412.210999999999</v>
      </c>
      <c r="I78" s="141">
        <v>23653.574000000001</v>
      </c>
      <c r="J78" s="141">
        <v>22929.485000000001</v>
      </c>
      <c r="K78" s="141">
        <v>15688.595000000001</v>
      </c>
      <c r="L78" s="141">
        <v>16895.41</v>
      </c>
      <c r="M78" s="142">
        <v>20033.129000000001</v>
      </c>
      <c r="N78" s="132">
        <f t="shared" si="26"/>
        <v>241363</v>
      </c>
      <c r="P78" s="16">
        <v>630</v>
      </c>
      <c r="Q78" s="17">
        <f t="shared" si="27"/>
        <v>11936.607165000001</v>
      </c>
      <c r="R78" s="18">
        <f t="shared" si="15"/>
        <v>12012.63651</v>
      </c>
      <c r="S78" s="18">
        <f t="shared" si="16"/>
        <v>11860.577819999999</v>
      </c>
      <c r="T78" s="18">
        <f t="shared" si="17"/>
        <v>12316.75389</v>
      </c>
      <c r="U78" s="18">
        <f t="shared" si="18"/>
        <v>12240.724544999999</v>
      </c>
      <c r="V78" s="18">
        <f t="shared" si="19"/>
        <v>14445.575550000001</v>
      </c>
      <c r="W78" s="18">
        <f t="shared" si="20"/>
        <v>14749.692929999999</v>
      </c>
      <c r="X78" s="18">
        <f t="shared" si="21"/>
        <v>14901.751620000001</v>
      </c>
      <c r="Y78" s="18">
        <f t="shared" si="22"/>
        <v>14445.575550000001</v>
      </c>
      <c r="Z78" s="18">
        <f t="shared" si="23"/>
        <v>9883.8148500000007</v>
      </c>
      <c r="AA78" s="18">
        <f t="shared" si="24"/>
        <v>10644.1083</v>
      </c>
      <c r="AB78" s="18">
        <f t="shared" si="25"/>
        <v>12620.871270000001</v>
      </c>
      <c r="AC78" s="19">
        <f t="shared" si="28"/>
        <v>152058.68999999997</v>
      </c>
      <c r="AF78" s="20"/>
    </row>
    <row r="79" spans="1:32">
      <c r="A79" s="146" t="s">
        <v>62</v>
      </c>
      <c r="B79" s="141">
        <v>5988.3725000000004</v>
      </c>
      <c r="C79" s="141">
        <v>6026.5150000000003</v>
      </c>
      <c r="D79" s="141">
        <v>5950.23</v>
      </c>
      <c r="E79" s="141">
        <v>6179.085</v>
      </c>
      <c r="F79" s="141">
        <v>6140.9425000000001</v>
      </c>
      <c r="G79" s="141">
        <v>7247.0749999999998</v>
      </c>
      <c r="H79" s="141">
        <v>7399.6450000000004</v>
      </c>
      <c r="I79" s="141">
        <v>7475.93</v>
      </c>
      <c r="J79" s="141">
        <v>7247.0749999999998</v>
      </c>
      <c r="K79" s="141">
        <v>4958.5250000000005</v>
      </c>
      <c r="L79" s="141">
        <v>5339.9500000000007</v>
      </c>
      <c r="M79" s="142">
        <v>6331.6550000000007</v>
      </c>
      <c r="N79" s="132">
        <f t="shared" si="26"/>
        <v>76285</v>
      </c>
      <c r="P79" s="16">
        <v>750</v>
      </c>
      <c r="Q79" s="17">
        <f t="shared" si="27"/>
        <v>4491.2793750000001</v>
      </c>
      <c r="R79" s="18">
        <f t="shared" si="15"/>
        <v>4519.8862499999996</v>
      </c>
      <c r="S79" s="18">
        <f t="shared" si="16"/>
        <v>4462.6724999999997</v>
      </c>
      <c r="T79" s="18">
        <f t="shared" si="17"/>
        <v>4634.3137500000003</v>
      </c>
      <c r="U79" s="18">
        <f t="shared" si="18"/>
        <v>4605.7068749999999</v>
      </c>
      <c r="V79" s="18">
        <f t="shared" si="19"/>
        <v>5435.3062499999996</v>
      </c>
      <c r="W79" s="18">
        <f t="shared" si="20"/>
        <v>5549.7337500000003</v>
      </c>
      <c r="X79" s="18">
        <f t="shared" si="21"/>
        <v>5606.9475000000002</v>
      </c>
      <c r="Y79" s="18">
        <f t="shared" si="22"/>
        <v>5435.3062499999996</v>
      </c>
      <c r="Z79" s="18">
        <f t="shared" si="23"/>
        <v>3718.8937500000006</v>
      </c>
      <c r="AA79" s="18">
        <f t="shared" si="24"/>
        <v>4004.9625000000005</v>
      </c>
      <c r="AB79" s="18">
        <f t="shared" si="25"/>
        <v>4748.7412500000009</v>
      </c>
      <c r="AC79" s="19">
        <f t="shared" si="28"/>
        <v>57213.750000000007</v>
      </c>
      <c r="AF79" s="20"/>
    </row>
    <row r="80" spans="1:32">
      <c r="A80" s="146" t="s">
        <v>63</v>
      </c>
      <c r="B80" s="141">
        <v>254451.86249999999</v>
      </c>
      <c r="C80" s="141">
        <v>256072.57500000001</v>
      </c>
      <c r="D80" s="141">
        <v>252831.15</v>
      </c>
      <c r="E80" s="141">
        <v>262555.42499999999</v>
      </c>
      <c r="F80" s="141">
        <v>260934.71249999999</v>
      </c>
      <c r="G80" s="141">
        <v>307935.375</v>
      </c>
      <c r="H80" s="141">
        <v>314418.22500000003</v>
      </c>
      <c r="I80" s="141">
        <v>317659.65000000002</v>
      </c>
      <c r="J80" s="141">
        <v>307935.375</v>
      </c>
      <c r="K80" s="141">
        <v>210692.625</v>
      </c>
      <c r="L80" s="141">
        <v>226899.75000000003</v>
      </c>
      <c r="M80" s="142">
        <v>269038.27500000002</v>
      </c>
      <c r="N80" s="132">
        <f t="shared" si="26"/>
        <v>3241425</v>
      </c>
      <c r="P80" s="16">
        <v>410</v>
      </c>
      <c r="Q80" s="17">
        <f t="shared" si="27"/>
        <v>104325.26362500001</v>
      </c>
      <c r="R80" s="18">
        <f t="shared" si="15"/>
        <v>104989.75575</v>
      </c>
      <c r="S80" s="18">
        <f t="shared" si="16"/>
        <v>103660.7715</v>
      </c>
      <c r="T80" s="18">
        <f t="shared" si="17"/>
        <v>107647.72425</v>
      </c>
      <c r="U80" s="18">
        <f t="shared" si="18"/>
        <v>106983.23212499999</v>
      </c>
      <c r="V80" s="18">
        <f t="shared" si="19"/>
        <v>126253.50375</v>
      </c>
      <c r="W80" s="18">
        <f t="shared" si="20"/>
        <v>128911.47225000002</v>
      </c>
      <c r="X80" s="18">
        <f t="shared" si="21"/>
        <v>130240.45650000001</v>
      </c>
      <c r="Y80" s="18">
        <f t="shared" si="22"/>
        <v>126253.50375</v>
      </c>
      <c r="Z80" s="18">
        <f t="shared" si="23"/>
        <v>86383.976250000007</v>
      </c>
      <c r="AA80" s="18">
        <f t="shared" si="24"/>
        <v>93028.897500000021</v>
      </c>
      <c r="AB80" s="18">
        <f t="shared" si="25"/>
        <v>110305.69275000002</v>
      </c>
      <c r="AC80" s="19">
        <f t="shared" si="28"/>
        <v>1328984.25</v>
      </c>
      <c r="AF80" s="20"/>
    </row>
    <row r="81" spans="1:32">
      <c r="A81" s="143" t="s">
        <v>64</v>
      </c>
      <c r="B81" s="141">
        <v>2487.665</v>
      </c>
      <c r="C81" s="141">
        <v>2503.5100000000002</v>
      </c>
      <c r="D81" s="141">
        <v>2471.8200000000002</v>
      </c>
      <c r="E81" s="141">
        <v>2566.89</v>
      </c>
      <c r="F81" s="141">
        <v>2551.0450000000001</v>
      </c>
      <c r="G81" s="141">
        <v>3010.55</v>
      </c>
      <c r="H81" s="141">
        <v>3073.9300000000003</v>
      </c>
      <c r="I81" s="141">
        <v>3105.6200000000003</v>
      </c>
      <c r="J81" s="141">
        <v>3010.55</v>
      </c>
      <c r="K81" s="141">
        <v>2059.85</v>
      </c>
      <c r="L81" s="141">
        <v>2218.3000000000002</v>
      </c>
      <c r="M81" s="142">
        <v>2630.27</v>
      </c>
      <c r="N81" s="132">
        <f t="shared" si="26"/>
        <v>31689.999999999996</v>
      </c>
      <c r="P81" s="16">
        <v>6250</v>
      </c>
      <c r="Q81" s="17">
        <f t="shared" si="27"/>
        <v>15547.90625</v>
      </c>
      <c r="R81" s="18">
        <f t="shared" si="15"/>
        <v>15646.937500000002</v>
      </c>
      <c r="S81" s="18">
        <f t="shared" si="16"/>
        <v>15448.875000000002</v>
      </c>
      <c r="T81" s="18">
        <f t="shared" si="17"/>
        <v>16043.0625</v>
      </c>
      <c r="U81" s="18">
        <f t="shared" si="18"/>
        <v>15944.03125</v>
      </c>
      <c r="V81" s="18">
        <f t="shared" si="19"/>
        <v>18815.9375</v>
      </c>
      <c r="W81" s="18">
        <f t="shared" si="20"/>
        <v>19212.0625</v>
      </c>
      <c r="X81" s="18">
        <f t="shared" si="21"/>
        <v>19410.125000000004</v>
      </c>
      <c r="Y81" s="18">
        <f t="shared" si="22"/>
        <v>18815.9375</v>
      </c>
      <c r="Z81" s="18">
        <f t="shared" si="23"/>
        <v>12874.0625</v>
      </c>
      <c r="AA81" s="18">
        <f t="shared" si="24"/>
        <v>13864.375000000002</v>
      </c>
      <c r="AB81" s="18">
        <f t="shared" si="25"/>
        <v>16439.1875</v>
      </c>
      <c r="AC81" s="19">
        <f t="shared" si="28"/>
        <v>198062.5</v>
      </c>
      <c r="AF81" s="20"/>
    </row>
    <row r="82" spans="1:32">
      <c r="A82" s="143" t="s">
        <v>65</v>
      </c>
      <c r="B82" s="141">
        <v>481.2835</v>
      </c>
      <c r="C82" s="141">
        <v>484.34899999999999</v>
      </c>
      <c r="D82" s="141">
        <v>478.21800000000002</v>
      </c>
      <c r="E82" s="141">
        <v>496.61099999999999</v>
      </c>
      <c r="F82" s="141">
        <v>493.5455</v>
      </c>
      <c r="G82" s="141">
        <v>582.44500000000005</v>
      </c>
      <c r="H82" s="141">
        <v>594.70699999999999</v>
      </c>
      <c r="I82" s="141">
        <v>600.83800000000008</v>
      </c>
      <c r="J82" s="141">
        <v>582.44500000000005</v>
      </c>
      <c r="K82" s="141">
        <v>398.51499999999999</v>
      </c>
      <c r="L82" s="141">
        <v>429.17</v>
      </c>
      <c r="M82" s="142">
        <v>508.87300000000005</v>
      </c>
      <c r="N82" s="132">
        <f t="shared" si="26"/>
        <v>6131</v>
      </c>
      <c r="P82" s="16">
        <v>6690</v>
      </c>
      <c r="Q82" s="17">
        <f t="shared" si="27"/>
        <v>3219.7866150000004</v>
      </c>
      <c r="R82" s="18">
        <f t="shared" si="15"/>
        <v>3240.2948099999999</v>
      </c>
      <c r="S82" s="18">
        <f t="shared" si="16"/>
        <v>3199.2784200000001</v>
      </c>
      <c r="T82" s="18">
        <f t="shared" si="17"/>
        <v>3322.3275899999999</v>
      </c>
      <c r="U82" s="18">
        <f t="shared" si="18"/>
        <v>3301.819395</v>
      </c>
      <c r="V82" s="18">
        <f t="shared" si="19"/>
        <v>3896.5570500000003</v>
      </c>
      <c r="W82" s="18">
        <f t="shared" si="20"/>
        <v>3978.5898299999999</v>
      </c>
      <c r="X82" s="18">
        <f t="shared" si="21"/>
        <v>4019.6062200000006</v>
      </c>
      <c r="Y82" s="18">
        <f t="shared" si="22"/>
        <v>3896.5570500000003</v>
      </c>
      <c r="Z82" s="18">
        <f t="shared" si="23"/>
        <v>2666.0653500000003</v>
      </c>
      <c r="AA82" s="18">
        <f t="shared" si="24"/>
        <v>2871.1473000000001</v>
      </c>
      <c r="AB82" s="18">
        <f t="shared" si="25"/>
        <v>3404.3603700000003</v>
      </c>
      <c r="AC82" s="19">
        <f t="shared" si="28"/>
        <v>41016.39</v>
      </c>
      <c r="AF82" s="20"/>
    </row>
    <row r="83" spans="1:32">
      <c r="A83" s="143" t="s">
        <v>66</v>
      </c>
      <c r="B83" s="141">
        <v>4426.4579999999996</v>
      </c>
      <c r="C83" s="141">
        <v>4454.652</v>
      </c>
      <c r="D83" s="141">
        <v>4398.2640000000001</v>
      </c>
      <c r="E83" s="141">
        <v>4567.4279999999999</v>
      </c>
      <c r="F83" s="141">
        <v>4539.2340000000004</v>
      </c>
      <c r="G83" s="141">
        <v>5356.86</v>
      </c>
      <c r="H83" s="141">
        <v>5469.6360000000004</v>
      </c>
      <c r="I83" s="141">
        <v>5526.0240000000003</v>
      </c>
      <c r="J83" s="141">
        <v>5356.86</v>
      </c>
      <c r="K83" s="141">
        <v>3665.2200000000003</v>
      </c>
      <c r="L83" s="141">
        <v>3947.1600000000003</v>
      </c>
      <c r="M83" s="142">
        <v>4680.2040000000006</v>
      </c>
      <c r="N83" s="132">
        <f t="shared" si="26"/>
        <v>56388</v>
      </c>
      <c r="P83" s="16">
        <v>4960</v>
      </c>
      <c r="Q83" s="17">
        <f t="shared" si="27"/>
        <v>21955.231680000001</v>
      </c>
      <c r="R83" s="18">
        <f t="shared" si="15"/>
        <v>22095.073920000003</v>
      </c>
      <c r="S83" s="18">
        <f t="shared" si="16"/>
        <v>21815.389440000003</v>
      </c>
      <c r="T83" s="18">
        <f t="shared" si="17"/>
        <v>22654.442879999999</v>
      </c>
      <c r="U83" s="18">
        <f t="shared" si="18"/>
        <v>22514.600640000001</v>
      </c>
      <c r="V83" s="18">
        <f t="shared" si="19"/>
        <v>26570.025599999997</v>
      </c>
      <c r="W83" s="18">
        <f t="shared" si="20"/>
        <v>27129.394560000001</v>
      </c>
      <c r="X83" s="18">
        <f t="shared" si="21"/>
        <v>27409.079040000004</v>
      </c>
      <c r="Y83" s="18">
        <f t="shared" si="22"/>
        <v>26570.025599999997</v>
      </c>
      <c r="Z83" s="18">
        <f t="shared" si="23"/>
        <v>18179.491200000004</v>
      </c>
      <c r="AA83" s="18">
        <f t="shared" si="24"/>
        <v>19577.9136</v>
      </c>
      <c r="AB83" s="18">
        <f t="shared" si="25"/>
        <v>23213.811840000002</v>
      </c>
      <c r="AC83" s="19">
        <f t="shared" si="28"/>
        <v>279684.48000000004</v>
      </c>
      <c r="AF83" s="20"/>
    </row>
    <row r="84" spans="1:32">
      <c r="A84" s="143" t="s">
        <v>67</v>
      </c>
      <c r="B84" s="141">
        <v>3831.7420000000002</v>
      </c>
      <c r="C84" s="141">
        <v>3856.1480000000001</v>
      </c>
      <c r="D84" s="141">
        <v>3807.3359999999998</v>
      </c>
      <c r="E84" s="141">
        <v>3953.7719999999999</v>
      </c>
      <c r="F84" s="141">
        <v>3929.366</v>
      </c>
      <c r="G84" s="141">
        <v>4637.1400000000003</v>
      </c>
      <c r="H84" s="141">
        <v>4734.7640000000001</v>
      </c>
      <c r="I84" s="141">
        <v>4783.576</v>
      </c>
      <c r="J84" s="141">
        <v>4637.1400000000003</v>
      </c>
      <c r="K84" s="141">
        <v>3172.78</v>
      </c>
      <c r="L84" s="141">
        <v>3416.84</v>
      </c>
      <c r="M84" s="142">
        <v>4051.3960000000002</v>
      </c>
      <c r="N84" s="132">
        <f t="shared" si="26"/>
        <v>48811.999999999993</v>
      </c>
      <c r="P84" s="16">
        <v>5370</v>
      </c>
      <c r="Q84" s="17">
        <f t="shared" si="27"/>
        <v>20576.454540000002</v>
      </c>
      <c r="R84" s="18">
        <f t="shared" si="15"/>
        <v>20707.514760000002</v>
      </c>
      <c r="S84" s="18">
        <f t="shared" si="16"/>
        <v>20445.394319999999</v>
      </c>
      <c r="T84" s="18">
        <f t="shared" si="17"/>
        <v>21231.755639999999</v>
      </c>
      <c r="U84" s="18">
        <f t="shared" si="18"/>
        <v>21100.695419999996</v>
      </c>
      <c r="V84" s="18">
        <f t="shared" si="19"/>
        <v>24901.441800000001</v>
      </c>
      <c r="W84" s="18">
        <f t="shared" si="20"/>
        <v>25425.682679999998</v>
      </c>
      <c r="X84" s="18">
        <f t="shared" si="21"/>
        <v>25687.80312</v>
      </c>
      <c r="Y84" s="18">
        <f t="shared" si="22"/>
        <v>24901.441800000001</v>
      </c>
      <c r="Z84" s="18">
        <f t="shared" si="23"/>
        <v>17037.828600000001</v>
      </c>
      <c r="AA84" s="18">
        <f t="shared" si="24"/>
        <v>18348.430800000002</v>
      </c>
      <c r="AB84" s="18">
        <f t="shared" si="25"/>
        <v>21755.996520000001</v>
      </c>
      <c r="AC84" s="19">
        <f t="shared" si="28"/>
        <v>262120.44</v>
      </c>
      <c r="AF84" s="20"/>
    </row>
    <row r="85" spans="1:32">
      <c r="A85" s="143" t="s">
        <v>68</v>
      </c>
      <c r="B85" s="141">
        <v>786.02049999999997</v>
      </c>
      <c r="C85" s="141">
        <v>791.02700000000004</v>
      </c>
      <c r="D85" s="141">
        <v>781.01400000000001</v>
      </c>
      <c r="E85" s="141">
        <v>811.053</v>
      </c>
      <c r="F85" s="141">
        <v>806.04650000000004</v>
      </c>
      <c r="G85" s="141">
        <v>951.23500000000001</v>
      </c>
      <c r="H85" s="141">
        <v>971.26100000000008</v>
      </c>
      <c r="I85" s="141">
        <v>981.274</v>
      </c>
      <c r="J85" s="141">
        <v>951.23500000000001</v>
      </c>
      <c r="K85" s="141">
        <v>650.84500000000003</v>
      </c>
      <c r="L85" s="141">
        <v>700.91000000000008</v>
      </c>
      <c r="M85" s="142">
        <v>831.07900000000006</v>
      </c>
      <c r="N85" s="132">
        <f t="shared" si="26"/>
        <v>10013</v>
      </c>
      <c r="P85" s="16">
        <v>3770</v>
      </c>
      <c r="Q85" s="17">
        <f t="shared" si="27"/>
        <v>2963.2972849999996</v>
      </c>
      <c r="R85" s="18">
        <f t="shared" si="15"/>
        <v>2982.1717899999999</v>
      </c>
      <c r="S85" s="18">
        <f t="shared" si="16"/>
        <v>2944.4227800000003</v>
      </c>
      <c r="T85" s="18">
        <f t="shared" si="17"/>
        <v>3057.6698099999999</v>
      </c>
      <c r="U85" s="18">
        <f t="shared" si="18"/>
        <v>3038.7953050000001</v>
      </c>
      <c r="V85" s="18">
        <f t="shared" si="19"/>
        <v>3586.1559500000003</v>
      </c>
      <c r="W85" s="18">
        <f t="shared" si="20"/>
        <v>3661.6539700000003</v>
      </c>
      <c r="X85" s="18">
        <f t="shared" si="21"/>
        <v>3699.4029799999998</v>
      </c>
      <c r="Y85" s="18">
        <f t="shared" si="22"/>
        <v>3586.1559500000003</v>
      </c>
      <c r="Z85" s="18">
        <f t="shared" si="23"/>
        <v>2453.6856499999999</v>
      </c>
      <c r="AA85" s="18">
        <f t="shared" si="24"/>
        <v>2642.4307000000003</v>
      </c>
      <c r="AB85" s="18">
        <f t="shared" si="25"/>
        <v>3133.1678299999999</v>
      </c>
      <c r="AC85" s="21">
        <f t="shared" si="28"/>
        <v>37749.009999999995</v>
      </c>
      <c r="AF85" s="20"/>
    </row>
    <row r="86" spans="1:32">
      <c r="A86" s="147" t="s">
        <v>69</v>
      </c>
      <c r="B86" s="141">
        <v>37326.828500000003</v>
      </c>
      <c r="C86" s="141">
        <v>37564.578999999998</v>
      </c>
      <c r="D86" s="141">
        <v>37089.078000000001</v>
      </c>
      <c r="E86" s="141">
        <v>38515.580999999998</v>
      </c>
      <c r="F86" s="141">
        <v>38277.830500000004</v>
      </c>
      <c r="G86" s="141">
        <v>45172.595000000001</v>
      </c>
      <c r="H86" s="141">
        <v>46123.597000000002</v>
      </c>
      <c r="I86" s="141">
        <v>46599.098000000005</v>
      </c>
      <c r="J86" s="141">
        <v>45172.595000000001</v>
      </c>
      <c r="K86" s="141">
        <v>30907.565000000002</v>
      </c>
      <c r="L86" s="141">
        <v>33285.07</v>
      </c>
      <c r="M86" s="142">
        <v>39466.582999999999</v>
      </c>
      <c r="N86" s="132">
        <f t="shared" si="26"/>
        <v>475501</v>
      </c>
      <c r="P86" s="16">
        <v>1210</v>
      </c>
      <c r="Q86" s="17">
        <f t="shared" si="27"/>
        <v>45165.462485000004</v>
      </c>
      <c r="R86" s="18">
        <f t="shared" si="15"/>
        <v>45453.140589999995</v>
      </c>
      <c r="S86" s="18">
        <f t="shared" si="16"/>
        <v>44877.784380000005</v>
      </c>
      <c r="T86" s="18">
        <f t="shared" si="17"/>
        <v>46603.853009999999</v>
      </c>
      <c r="U86" s="18">
        <f t="shared" si="18"/>
        <v>46316.174905</v>
      </c>
      <c r="V86" s="18">
        <f t="shared" si="19"/>
        <v>54658.839950000001</v>
      </c>
      <c r="W86" s="18">
        <f t="shared" si="20"/>
        <v>55809.552370000005</v>
      </c>
      <c r="X86" s="18">
        <f t="shared" si="21"/>
        <v>56384.908580000003</v>
      </c>
      <c r="Y86" s="18">
        <f t="shared" si="22"/>
        <v>54658.839950000001</v>
      </c>
      <c r="Z86" s="18">
        <f t="shared" si="23"/>
        <v>37398.153650000007</v>
      </c>
      <c r="AA86" s="18">
        <f t="shared" si="24"/>
        <v>40274.934700000005</v>
      </c>
      <c r="AB86" s="18">
        <f t="shared" si="25"/>
        <v>47754.565430000002</v>
      </c>
      <c r="AC86" s="19">
        <f t="shared" si="28"/>
        <v>575356.21</v>
      </c>
      <c r="AF86" s="20"/>
    </row>
    <row r="87" spans="1:32">
      <c r="A87" s="147" t="s">
        <v>70</v>
      </c>
      <c r="B87" s="141">
        <v>137856.91149999999</v>
      </c>
      <c r="C87" s="141">
        <v>138734.981</v>
      </c>
      <c r="D87" s="141">
        <v>136978.842</v>
      </c>
      <c r="E87" s="141">
        <v>142247.25899999999</v>
      </c>
      <c r="F87" s="141">
        <v>141369.18950000001</v>
      </c>
      <c r="G87" s="141">
        <v>166833.20500000002</v>
      </c>
      <c r="H87" s="141">
        <v>170345.48300000001</v>
      </c>
      <c r="I87" s="141">
        <v>172101.622</v>
      </c>
      <c r="J87" s="141">
        <v>166833.20500000002</v>
      </c>
      <c r="K87" s="141">
        <v>114149.035</v>
      </c>
      <c r="L87" s="141">
        <v>122929.73000000001</v>
      </c>
      <c r="M87" s="142">
        <v>145759.53700000001</v>
      </c>
      <c r="N87" s="132">
        <f t="shared" si="26"/>
        <v>1756139</v>
      </c>
      <c r="P87" s="16">
        <v>670</v>
      </c>
      <c r="Q87" s="17">
        <f t="shared" si="27"/>
        <v>92364.130705000003</v>
      </c>
      <c r="R87" s="18">
        <f t="shared" si="15"/>
        <v>92952.437269999995</v>
      </c>
      <c r="S87" s="18">
        <f t="shared" si="16"/>
        <v>91775.824139999997</v>
      </c>
      <c r="T87" s="18">
        <f t="shared" si="17"/>
        <v>95305.663530000005</v>
      </c>
      <c r="U87" s="18">
        <f t="shared" si="18"/>
        <v>94717.356964999999</v>
      </c>
      <c r="V87" s="18">
        <f t="shared" si="19"/>
        <v>111778.24735000001</v>
      </c>
      <c r="W87" s="18">
        <f t="shared" si="20"/>
        <v>114131.47361</v>
      </c>
      <c r="X87" s="18">
        <f t="shared" si="21"/>
        <v>115308.08674</v>
      </c>
      <c r="Y87" s="18">
        <f t="shared" si="22"/>
        <v>111778.24735000001</v>
      </c>
      <c r="Z87" s="18">
        <f t="shared" si="23"/>
        <v>76479.85345000001</v>
      </c>
      <c r="AA87" s="18">
        <f t="shared" si="24"/>
        <v>82362.919100000014</v>
      </c>
      <c r="AB87" s="18">
        <f t="shared" si="25"/>
        <v>97658.889790000001</v>
      </c>
      <c r="AC87" s="19">
        <f t="shared" si="28"/>
        <v>1176613.1299999999</v>
      </c>
      <c r="AF87" s="20"/>
    </row>
    <row r="88" spans="1:32">
      <c r="A88" s="149" t="s">
        <v>71</v>
      </c>
      <c r="B88" s="141">
        <v>6160.9939999999997</v>
      </c>
      <c r="C88" s="141">
        <v>6200.2359999999999</v>
      </c>
      <c r="D88" s="141">
        <v>6121.7520000000004</v>
      </c>
      <c r="E88" s="141">
        <v>6357.2040000000006</v>
      </c>
      <c r="F88" s="141">
        <v>6317.9620000000004</v>
      </c>
      <c r="G88" s="141">
        <v>7455.9800000000005</v>
      </c>
      <c r="H88" s="141">
        <v>7612.9480000000003</v>
      </c>
      <c r="I88" s="141">
        <v>7691.4320000000007</v>
      </c>
      <c r="J88" s="141">
        <v>7455.9800000000005</v>
      </c>
      <c r="K88" s="141">
        <v>5101.46</v>
      </c>
      <c r="L88" s="141">
        <v>5493.88</v>
      </c>
      <c r="M88" s="142">
        <v>6514.1720000000005</v>
      </c>
      <c r="N88" s="132">
        <f t="shared" si="26"/>
        <v>78484.000000000015</v>
      </c>
      <c r="P88" s="16">
        <v>1310</v>
      </c>
      <c r="Q88" s="17">
        <f t="shared" si="27"/>
        <v>8070.9021399999992</v>
      </c>
      <c r="R88" s="18">
        <f t="shared" si="15"/>
        <v>8122.3091599999998</v>
      </c>
      <c r="S88" s="18">
        <f t="shared" si="16"/>
        <v>8019.4951200000005</v>
      </c>
      <c r="T88" s="18">
        <f t="shared" si="17"/>
        <v>8327.9372400000011</v>
      </c>
      <c r="U88" s="18">
        <f t="shared" si="18"/>
        <v>8276.5302200000006</v>
      </c>
      <c r="V88" s="18">
        <f t="shared" si="19"/>
        <v>9767.3338000000003</v>
      </c>
      <c r="W88" s="18">
        <f t="shared" si="20"/>
        <v>9972.9618800000007</v>
      </c>
      <c r="X88" s="18">
        <f t="shared" si="21"/>
        <v>10075.775920000002</v>
      </c>
      <c r="Y88" s="18">
        <f t="shared" si="22"/>
        <v>9767.3338000000003</v>
      </c>
      <c r="Z88" s="18">
        <f t="shared" si="23"/>
        <v>6682.9125999999997</v>
      </c>
      <c r="AA88" s="18">
        <f t="shared" si="24"/>
        <v>7196.9827999999998</v>
      </c>
      <c r="AB88" s="18">
        <f t="shared" si="25"/>
        <v>8533.5653199999997</v>
      </c>
      <c r="AC88" s="19">
        <f t="shared" si="28"/>
        <v>102814.04</v>
      </c>
      <c r="AF88" s="20"/>
    </row>
    <row r="89" spans="1:32">
      <c r="A89" s="149" t="s">
        <v>72</v>
      </c>
      <c r="B89" s="141">
        <v>3991.7249999999999</v>
      </c>
      <c r="C89" s="141">
        <v>4017.15</v>
      </c>
      <c r="D89" s="141">
        <v>3966.3</v>
      </c>
      <c r="E89" s="141">
        <v>4118.8500000000004</v>
      </c>
      <c r="F89" s="141">
        <v>4093.4250000000002</v>
      </c>
      <c r="G89" s="141">
        <v>4830.75</v>
      </c>
      <c r="H89" s="141">
        <v>4932.45</v>
      </c>
      <c r="I89" s="141">
        <v>4983.3</v>
      </c>
      <c r="J89" s="141">
        <v>4830.75</v>
      </c>
      <c r="K89" s="141">
        <v>3305.25</v>
      </c>
      <c r="L89" s="141">
        <v>3559.5000000000005</v>
      </c>
      <c r="M89" s="142">
        <v>4220.55</v>
      </c>
      <c r="N89" s="132">
        <f t="shared" si="26"/>
        <v>50850.000000000007</v>
      </c>
      <c r="P89" s="16">
        <v>1170</v>
      </c>
      <c r="Q89" s="17">
        <f t="shared" si="27"/>
        <v>4670.3182500000003</v>
      </c>
      <c r="R89" s="18">
        <f t="shared" si="15"/>
        <v>4700.0654999999997</v>
      </c>
      <c r="S89" s="18">
        <f t="shared" si="16"/>
        <v>4640.5709999999999</v>
      </c>
      <c r="T89" s="18">
        <f t="shared" si="17"/>
        <v>4819.0545000000002</v>
      </c>
      <c r="U89" s="18">
        <f t="shared" si="18"/>
        <v>4789.3072499999998</v>
      </c>
      <c r="V89" s="18">
        <f t="shared" si="19"/>
        <v>5651.9775</v>
      </c>
      <c r="W89" s="18">
        <f t="shared" si="20"/>
        <v>5770.9665000000005</v>
      </c>
      <c r="X89" s="18">
        <f t="shared" si="21"/>
        <v>5830.4610000000002</v>
      </c>
      <c r="Y89" s="18">
        <f t="shared" si="22"/>
        <v>5651.9775</v>
      </c>
      <c r="Z89" s="18">
        <f t="shared" si="23"/>
        <v>3867.1424999999999</v>
      </c>
      <c r="AA89" s="18">
        <f t="shared" si="24"/>
        <v>4164.6150000000007</v>
      </c>
      <c r="AB89" s="18">
        <f t="shared" si="25"/>
        <v>4938.0434999999998</v>
      </c>
      <c r="AC89" s="19">
        <f t="shared" si="28"/>
        <v>59494.500000000007</v>
      </c>
      <c r="AF89" s="20"/>
    </row>
    <row r="90" spans="1:32">
      <c r="A90" s="149" t="s">
        <v>73</v>
      </c>
      <c r="B90" s="141">
        <v>48143.578999999998</v>
      </c>
      <c r="C90" s="141">
        <v>48450.226000000002</v>
      </c>
      <c r="D90" s="141">
        <v>47836.932000000001</v>
      </c>
      <c r="E90" s="141">
        <v>49676.813999999998</v>
      </c>
      <c r="F90" s="141">
        <v>49370.167000000001</v>
      </c>
      <c r="G90" s="141">
        <v>58262.93</v>
      </c>
      <c r="H90" s="141">
        <v>59489.518000000004</v>
      </c>
      <c r="I90" s="141">
        <v>60102.812000000005</v>
      </c>
      <c r="J90" s="141">
        <v>58262.93</v>
      </c>
      <c r="K90" s="141">
        <v>39864.11</v>
      </c>
      <c r="L90" s="141">
        <v>42930.58</v>
      </c>
      <c r="M90" s="142">
        <v>50903.402000000002</v>
      </c>
      <c r="N90" s="132">
        <f t="shared" si="26"/>
        <v>613294</v>
      </c>
      <c r="P90" s="16">
        <v>1250</v>
      </c>
      <c r="Q90" s="17">
        <f t="shared" si="27"/>
        <v>60179.473749999997</v>
      </c>
      <c r="R90" s="18">
        <f t="shared" si="15"/>
        <v>60562.782500000001</v>
      </c>
      <c r="S90" s="18">
        <f t="shared" si="16"/>
        <v>59796.165000000001</v>
      </c>
      <c r="T90" s="18">
        <f t="shared" si="17"/>
        <v>62096.017500000002</v>
      </c>
      <c r="U90" s="18">
        <f t="shared" si="18"/>
        <v>61712.708749999998</v>
      </c>
      <c r="V90" s="18">
        <f t="shared" si="19"/>
        <v>72828.662500000006</v>
      </c>
      <c r="W90" s="18">
        <f t="shared" si="20"/>
        <v>74361.897500000006</v>
      </c>
      <c r="X90" s="18">
        <f t="shared" si="21"/>
        <v>75128.514999999999</v>
      </c>
      <c r="Y90" s="18">
        <f t="shared" si="22"/>
        <v>72828.662500000006</v>
      </c>
      <c r="Z90" s="18">
        <f t="shared" si="23"/>
        <v>49830.137499999997</v>
      </c>
      <c r="AA90" s="18">
        <f t="shared" si="24"/>
        <v>53663.224999999999</v>
      </c>
      <c r="AB90" s="18">
        <f t="shared" si="25"/>
        <v>63629.252500000002</v>
      </c>
      <c r="AC90" s="19">
        <f t="shared" si="28"/>
        <v>766617.5</v>
      </c>
      <c r="AF90" s="20"/>
    </row>
    <row r="91" spans="1:32">
      <c r="A91" s="149" t="s">
        <v>74</v>
      </c>
      <c r="B91" s="141">
        <v>130085.49</v>
      </c>
      <c r="C91" s="141">
        <v>130914.06</v>
      </c>
      <c r="D91" s="141">
        <v>129256.92</v>
      </c>
      <c r="E91" s="141">
        <v>134228.34</v>
      </c>
      <c r="F91" s="141">
        <v>133399.76999999999</v>
      </c>
      <c r="G91" s="141">
        <v>157428.29999999999</v>
      </c>
      <c r="H91" s="141">
        <v>160742.58000000002</v>
      </c>
      <c r="I91" s="141">
        <v>162399.72</v>
      </c>
      <c r="J91" s="141">
        <v>157428.29999999999</v>
      </c>
      <c r="K91" s="141">
        <v>107714.1</v>
      </c>
      <c r="L91" s="141">
        <v>115999.80000000002</v>
      </c>
      <c r="M91" s="142">
        <v>137542.62</v>
      </c>
      <c r="N91" s="132">
        <f t="shared" si="26"/>
        <v>1657140</v>
      </c>
      <c r="P91" s="16">
        <v>930</v>
      </c>
      <c r="Q91" s="17">
        <f t="shared" si="27"/>
        <v>120979.50570000001</v>
      </c>
      <c r="R91" s="18">
        <f t="shared" si="15"/>
        <v>121750.07579999999</v>
      </c>
      <c r="S91" s="18">
        <f t="shared" si="16"/>
        <v>120208.9356</v>
      </c>
      <c r="T91" s="18">
        <f t="shared" si="17"/>
        <v>124832.35620000001</v>
      </c>
      <c r="U91" s="18">
        <f t="shared" si="18"/>
        <v>124061.7861</v>
      </c>
      <c r="V91" s="18">
        <f t="shared" si="19"/>
        <v>146408.31899999999</v>
      </c>
      <c r="W91" s="18">
        <f t="shared" si="20"/>
        <v>149490.59940000001</v>
      </c>
      <c r="X91" s="18">
        <f t="shared" si="21"/>
        <v>151031.7396</v>
      </c>
      <c r="Y91" s="18">
        <f t="shared" si="22"/>
        <v>146408.31899999999</v>
      </c>
      <c r="Z91" s="18">
        <f t="shared" si="23"/>
        <v>100174.113</v>
      </c>
      <c r="AA91" s="18">
        <f t="shared" si="24"/>
        <v>107879.81400000001</v>
      </c>
      <c r="AB91" s="18">
        <f t="shared" si="25"/>
        <v>127914.6366</v>
      </c>
      <c r="AC91" s="19">
        <f t="shared" si="28"/>
        <v>1541140.2</v>
      </c>
      <c r="AF91" s="20"/>
    </row>
    <row r="92" spans="1:32">
      <c r="A92" s="147" t="s">
        <v>75</v>
      </c>
      <c r="B92" s="141">
        <v>5172.3649999999998</v>
      </c>
      <c r="C92" s="141">
        <v>5205.3100000000004</v>
      </c>
      <c r="D92" s="141">
        <v>5139.42</v>
      </c>
      <c r="E92" s="141">
        <v>5337.09</v>
      </c>
      <c r="F92" s="141">
        <v>5304.1450000000004</v>
      </c>
      <c r="G92" s="141">
        <v>6259.55</v>
      </c>
      <c r="H92" s="141">
        <v>6391.33</v>
      </c>
      <c r="I92" s="141">
        <v>6457.22</v>
      </c>
      <c r="J92" s="141">
        <v>6259.55</v>
      </c>
      <c r="K92" s="141">
        <v>4282.8500000000004</v>
      </c>
      <c r="L92" s="141">
        <v>4612.3</v>
      </c>
      <c r="M92" s="142">
        <v>5468.87</v>
      </c>
      <c r="N92" s="132">
        <f t="shared" si="26"/>
        <v>65890</v>
      </c>
      <c r="P92" s="16">
        <v>1100</v>
      </c>
      <c r="Q92" s="17">
        <f t="shared" si="27"/>
        <v>5689.6014999999998</v>
      </c>
      <c r="R92" s="18">
        <f t="shared" si="15"/>
        <v>5725.8410000000003</v>
      </c>
      <c r="S92" s="18">
        <f t="shared" si="16"/>
        <v>5653.3620000000001</v>
      </c>
      <c r="T92" s="18">
        <f t="shared" si="17"/>
        <v>5870.799</v>
      </c>
      <c r="U92" s="18">
        <f t="shared" si="18"/>
        <v>5834.5595000000012</v>
      </c>
      <c r="V92" s="18">
        <f t="shared" si="19"/>
        <v>6885.5050000000001</v>
      </c>
      <c r="W92" s="18">
        <f t="shared" si="20"/>
        <v>7030.4629999999997</v>
      </c>
      <c r="X92" s="18">
        <f t="shared" si="21"/>
        <v>7102.942</v>
      </c>
      <c r="Y92" s="18">
        <f t="shared" si="22"/>
        <v>6885.5050000000001</v>
      </c>
      <c r="Z92" s="18">
        <f t="shared" si="23"/>
        <v>4711.1350000000002</v>
      </c>
      <c r="AA92" s="18">
        <f t="shared" si="24"/>
        <v>5073.53</v>
      </c>
      <c r="AB92" s="18">
        <f t="shared" si="25"/>
        <v>6015.7569999999996</v>
      </c>
      <c r="AC92" s="19">
        <f t="shared" si="28"/>
        <v>72479</v>
      </c>
      <c r="AF92" s="20"/>
    </row>
    <row r="93" spans="1:32">
      <c r="A93" s="147" t="s">
        <v>76</v>
      </c>
      <c r="B93" s="141">
        <v>5590.3774999999996</v>
      </c>
      <c r="C93" s="141">
        <v>5625.9849999999997</v>
      </c>
      <c r="D93" s="141">
        <v>5554.77</v>
      </c>
      <c r="E93" s="141">
        <v>5768.415</v>
      </c>
      <c r="F93" s="141">
        <v>5732.8074999999999</v>
      </c>
      <c r="G93" s="141">
        <v>6765.4250000000002</v>
      </c>
      <c r="H93" s="141">
        <v>6907.8550000000005</v>
      </c>
      <c r="I93" s="141">
        <v>6979.0700000000006</v>
      </c>
      <c r="J93" s="141">
        <v>6765.4250000000002</v>
      </c>
      <c r="K93" s="141">
        <v>4628.9750000000004</v>
      </c>
      <c r="L93" s="141">
        <v>4985.05</v>
      </c>
      <c r="M93" s="142">
        <v>5910.8450000000003</v>
      </c>
      <c r="N93" s="132">
        <f t="shared" si="26"/>
        <v>71215</v>
      </c>
      <c r="P93" s="16">
        <v>1090</v>
      </c>
      <c r="Q93" s="17">
        <f t="shared" si="27"/>
        <v>6093.5114749999993</v>
      </c>
      <c r="R93" s="18">
        <f t="shared" si="15"/>
        <v>6132.3236499999994</v>
      </c>
      <c r="S93" s="18">
        <f t="shared" si="16"/>
        <v>6054.6993000000011</v>
      </c>
      <c r="T93" s="18">
        <f t="shared" si="17"/>
        <v>6287.5723499999995</v>
      </c>
      <c r="U93" s="18">
        <f t="shared" si="18"/>
        <v>6248.7601749999994</v>
      </c>
      <c r="V93" s="18">
        <f t="shared" si="19"/>
        <v>7374.3132500000002</v>
      </c>
      <c r="W93" s="18">
        <f t="shared" si="20"/>
        <v>7529.5619500000003</v>
      </c>
      <c r="X93" s="18">
        <f t="shared" si="21"/>
        <v>7607.1863000000003</v>
      </c>
      <c r="Y93" s="18">
        <f t="shared" si="22"/>
        <v>7374.3132500000002</v>
      </c>
      <c r="Z93" s="18">
        <f t="shared" si="23"/>
        <v>5045.5827499999996</v>
      </c>
      <c r="AA93" s="18">
        <f t="shared" si="24"/>
        <v>5433.7044999999998</v>
      </c>
      <c r="AB93" s="18">
        <f t="shared" si="25"/>
        <v>6442.8210499999996</v>
      </c>
      <c r="AC93" s="19">
        <f t="shared" si="28"/>
        <v>77624.350000000006</v>
      </c>
      <c r="AF93" s="20"/>
    </row>
    <row r="94" spans="1:32">
      <c r="A94" s="149" t="s">
        <v>77</v>
      </c>
      <c r="B94" s="141">
        <v>21214.389500000001</v>
      </c>
      <c r="C94" s="141">
        <v>21349.512999999999</v>
      </c>
      <c r="D94" s="141">
        <v>21079.266</v>
      </c>
      <c r="E94" s="141">
        <v>21890.007000000001</v>
      </c>
      <c r="F94" s="141">
        <v>21754.8835</v>
      </c>
      <c r="G94" s="141">
        <v>25673.465</v>
      </c>
      <c r="H94" s="141">
        <v>26213.959000000003</v>
      </c>
      <c r="I94" s="141">
        <v>26484.206000000002</v>
      </c>
      <c r="J94" s="141">
        <v>25673.465</v>
      </c>
      <c r="K94" s="141">
        <v>17566.055</v>
      </c>
      <c r="L94" s="141">
        <v>18917.29</v>
      </c>
      <c r="M94" s="142">
        <v>22430.501</v>
      </c>
      <c r="N94" s="132">
        <f t="shared" si="26"/>
        <v>270247</v>
      </c>
      <c r="P94" s="16">
        <v>1240</v>
      </c>
      <c r="Q94" s="17">
        <f t="shared" si="27"/>
        <v>26305.842980000001</v>
      </c>
      <c r="R94" s="18">
        <f t="shared" si="15"/>
        <v>26473.396119999998</v>
      </c>
      <c r="S94" s="18">
        <f t="shared" si="16"/>
        <v>26138.289840000001</v>
      </c>
      <c r="T94" s="18">
        <f t="shared" si="17"/>
        <v>27143.608680000005</v>
      </c>
      <c r="U94" s="18">
        <f t="shared" si="18"/>
        <v>26976.055539999998</v>
      </c>
      <c r="V94" s="18">
        <f t="shared" si="19"/>
        <v>31835.096600000001</v>
      </c>
      <c r="W94" s="18">
        <f t="shared" si="20"/>
        <v>32505.309160000004</v>
      </c>
      <c r="X94" s="18">
        <f t="shared" si="21"/>
        <v>32840.415440000004</v>
      </c>
      <c r="Y94" s="18">
        <f t="shared" si="22"/>
        <v>31835.096600000001</v>
      </c>
      <c r="Z94" s="18">
        <f t="shared" si="23"/>
        <v>21781.908199999998</v>
      </c>
      <c r="AA94" s="18">
        <f t="shared" si="24"/>
        <v>23457.439600000002</v>
      </c>
      <c r="AB94" s="18">
        <f t="shared" si="25"/>
        <v>27813.821240000001</v>
      </c>
      <c r="AC94" s="19">
        <f t="shared" si="28"/>
        <v>335106.27999999997</v>
      </c>
      <c r="AF94" s="20"/>
    </row>
    <row r="95" spans="1:32">
      <c r="A95" s="149" t="s">
        <v>78</v>
      </c>
      <c r="B95" s="141">
        <v>10530.3825</v>
      </c>
      <c r="C95" s="141">
        <v>10597.455</v>
      </c>
      <c r="D95" s="141">
        <v>10463.31</v>
      </c>
      <c r="E95" s="141">
        <v>10865.745000000001</v>
      </c>
      <c r="F95" s="141">
        <v>10798.672500000001</v>
      </c>
      <c r="G95" s="141">
        <v>12743.775</v>
      </c>
      <c r="H95" s="141">
        <v>13012.065000000001</v>
      </c>
      <c r="I95" s="141">
        <v>13146.210000000001</v>
      </c>
      <c r="J95" s="141">
        <v>12743.775</v>
      </c>
      <c r="K95" s="141">
        <v>8719.4250000000011</v>
      </c>
      <c r="L95" s="141">
        <v>9390.1500000000015</v>
      </c>
      <c r="M95" s="142">
        <v>11134.035</v>
      </c>
      <c r="N95" s="132">
        <f t="shared" si="26"/>
        <v>134145</v>
      </c>
      <c r="P95" s="16">
        <v>1140</v>
      </c>
      <c r="Q95" s="17">
        <f t="shared" si="27"/>
        <v>12004.636049999999</v>
      </c>
      <c r="R95" s="18">
        <f t="shared" si="15"/>
        <v>12081.098699999999</v>
      </c>
      <c r="S95" s="18">
        <f t="shared" si="16"/>
        <v>11928.173399999998</v>
      </c>
      <c r="T95" s="18">
        <f t="shared" si="17"/>
        <v>12386.9493</v>
      </c>
      <c r="U95" s="18">
        <f t="shared" si="18"/>
        <v>12310.486650000001</v>
      </c>
      <c r="V95" s="18">
        <f t="shared" si="19"/>
        <v>14527.9035</v>
      </c>
      <c r="W95" s="18">
        <f t="shared" si="20"/>
        <v>14833.754100000002</v>
      </c>
      <c r="X95" s="18">
        <f t="shared" si="21"/>
        <v>14986.679400000001</v>
      </c>
      <c r="Y95" s="18">
        <f t="shared" si="22"/>
        <v>14527.9035</v>
      </c>
      <c r="Z95" s="18">
        <f t="shared" si="23"/>
        <v>9940.1445000000022</v>
      </c>
      <c r="AA95" s="18">
        <f t="shared" si="24"/>
        <v>10704.771000000002</v>
      </c>
      <c r="AB95" s="18">
        <f t="shared" si="25"/>
        <v>12692.7999</v>
      </c>
      <c r="AC95" s="19">
        <f t="shared" si="28"/>
        <v>152925.30000000005</v>
      </c>
      <c r="AF95" s="20"/>
    </row>
    <row r="96" spans="1:32">
      <c r="A96" s="149" t="s">
        <v>148</v>
      </c>
      <c r="B96" s="141">
        <v>6255.3509999999997</v>
      </c>
      <c r="C96" s="141">
        <v>6295.1940000000004</v>
      </c>
      <c r="D96" s="141">
        <v>6215.5079999999998</v>
      </c>
      <c r="E96" s="141">
        <v>6454.5659999999998</v>
      </c>
      <c r="F96" s="141">
        <v>6414.723</v>
      </c>
      <c r="G96" s="141">
        <v>7570.17</v>
      </c>
      <c r="H96" s="141">
        <v>7729.5420000000004</v>
      </c>
      <c r="I96" s="141">
        <v>7809.2280000000001</v>
      </c>
      <c r="J96" s="141">
        <v>7570.17</v>
      </c>
      <c r="K96" s="141">
        <v>5179.59</v>
      </c>
      <c r="L96" s="141">
        <v>5578.02</v>
      </c>
      <c r="M96" s="142">
        <v>6613.9380000000001</v>
      </c>
      <c r="N96" s="132">
        <f t="shared" si="26"/>
        <v>79686</v>
      </c>
      <c r="P96" s="16">
        <v>1180</v>
      </c>
      <c r="Q96" s="17">
        <f t="shared" si="27"/>
        <v>7381.3141799999994</v>
      </c>
      <c r="R96" s="18">
        <f t="shared" si="15"/>
        <v>7428.3289200000008</v>
      </c>
      <c r="S96" s="18">
        <f t="shared" si="16"/>
        <v>7334.2994399999998</v>
      </c>
      <c r="T96" s="18">
        <f t="shared" si="17"/>
        <v>7616.3878800000002</v>
      </c>
      <c r="U96" s="18">
        <f t="shared" si="18"/>
        <v>7569.3731399999997</v>
      </c>
      <c r="V96" s="18">
        <f t="shared" si="19"/>
        <v>8932.8006000000005</v>
      </c>
      <c r="W96" s="18">
        <f t="shared" si="20"/>
        <v>9120.8595600000008</v>
      </c>
      <c r="X96" s="18">
        <f t="shared" si="21"/>
        <v>9214.8890400000018</v>
      </c>
      <c r="Y96" s="18">
        <f t="shared" si="22"/>
        <v>8932.8006000000005</v>
      </c>
      <c r="Z96" s="18">
        <f t="shared" si="23"/>
        <v>6111.9162000000006</v>
      </c>
      <c r="AA96" s="18">
        <f t="shared" si="24"/>
        <v>6582.0636000000004</v>
      </c>
      <c r="AB96" s="18">
        <f t="shared" si="25"/>
        <v>7804.4468399999996</v>
      </c>
      <c r="AC96" s="19">
        <f t="shared" si="28"/>
        <v>94029.48</v>
      </c>
      <c r="AF96" s="20"/>
    </row>
    <row r="97" spans="1:32">
      <c r="A97" s="147" t="s">
        <v>79</v>
      </c>
      <c r="B97" s="141">
        <v>18688.024000000001</v>
      </c>
      <c r="C97" s="141">
        <v>18807.056</v>
      </c>
      <c r="D97" s="141">
        <v>18568.991999999998</v>
      </c>
      <c r="E97" s="141">
        <v>19283.184000000001</v>
      </c>
      <c r="F97" s="141">
        <v>19164.152000000002</v>
      </c>
      <c r="G97" s="141">
        <v>22616.080000000002</v>
      </c>
      <c r="H97" s="141">
        <v>23092.208000000002</v>
      </c>
      <c r="I97" s="141">
        <v>23330.272000000001</v>
      </c>
      <c r="J97" s="141">
        <v>22616.080000000002</v>
      </c>
      <c r="K97" s="141">
        <v>15474.16</v>
      </c>
      <c r="L97" s="141">
        <v>16664.480000000003</v>
      </c>
      <c r="M97" s="142">
        <v>19759.312000000002</v>
      </c>
      <c r="N97" s="132">
        <f t="shared" si="26"/>
        <v>238064.00000000003</v>
      </c>
      <c r="P97" s="16">
        <v>1190</v>
      </c>
      <c r="Q97" s="17">
        <f t="shared" si="27"/>
        <v>22238.748560000004</v>
      </c>
      <c r="R97" s="18">
        <f t="shared" si="15"/>
        <v>22380.396639999999</v>
      </c>
      <c r="S97" s="18">
        <f t="shared" si="16"/>
        <v>22097.100479999997</v>
      </c>
      <c r="T97" s="18">
        <f t="shared" si="17"/>
        <v>22946.988960000002</v>
      </c>
      <c r="U97" s="18">
        <f t="shared" si="18"/>
        <v>22805.340880000003</v>
      </c>
      <c r="V97" s="18">
        <f t="shared" si="19"/>
        <v>26913.135200000004</v>
      </c>
      <c r="W97" s="18">
        <f t="shared" si="20"/>
        <v>27479.727520000004</v>
      </c>
      <c r="X97" s="18">
        <f t="shared" si="21"/>
        <v>27763.023679999998</v>
      </c>
      <c r="Y97" s="18">
        <f t="shared" si="22"/>
        <v>26913.135200000004</v>
      </c>
      <c r="Z97" s="18">
        <f t="shared" si="23"/>
        <v>18414.250399999997</v>
      </c>
      <c r="AA97" s="18">
        <f t="shared" si="24"/>
        <v>19830.731200000002</v>
      </c>
      <c r="AB97" s="18">
        <f t="shared" si="25"/>
        <v>23513.581280000002</v>
      </c>
      <c r="AC97" s="19">
        <f t="shared" si="28"/>
        <v>283296.16000000003</v>
      </c>
      <c r="AF97" s="20"/>
    </row>
    <row r="98" spans="1:32">
      <c r="A98" s="147" t="s">
        <v>80</v>
      </c>
      <c r="B98" s="141">
        <v>11977.844000000001</v>
      </c>
      <c r="C98" s="141">
        <v>12054.136</v>
      </c>
      <c r="D98" s="141">
        <v>11901.552</v>
      </c>
      <c r="E98" s="141">
        <v>12359.304</v>
      </c>
      <c r="F98" s="141">
        <v>12283.012000000001</v>
      </c>
      <c r="G98" s="141">
        <v>14495.48</v>
      </c>
      <c r="H98" s="141">
        <v>14800.648000000001</v>
      </c>
      <c r="I98" s="141">
        <v>14953.232</v>
      </c>
      <c r="J98" s="141">
        <v>14495.48</v>
      </c>
      <c r="K98" s="141">
        <v>9917.9600000000009</v>
      </c>
      <c r="L98" s="141">
        <v>10680.880000000001</v>
      </c>
      <c r="M98" s="142">
        <v>12664.472</v>
      </c>
      <c r="N98" s="132">
        <f t="shared" si="26"/>
        <v>152584.00000000003</v>
      </c>
      <c r="P98" s="16">
        <v>1010</v>
      </c>
      <c r="Q98" s="17">
        <f t="shared" si="27"/>
        <v>12097.622440000001</v>
      </c>
      <c r="R98" s="18">
        <f t="shared" si="15"/>
        <v>12174.677360000001</v>
      </c>
      <c r="S98" s="18">
        <f t="shared" si="16"/>
        <v>12020.567519999999</v>
      </c>
      <c r="T98" s="18">
        <f t="shared" si="17"/>
        <v>12482.897040000002</v>
      </c>
      <c r="U98" s="18">
        <f t="shared" si="18"/>
        <v>12405.842120000001</v>
      </c>
      <c r="V98" s="18">
        <f t="shared" si="19"/>
        <v>14640.434799999999</v>
      </c>
      <c r="W98" s="18">
        <f t="shared" si="20"/>
        <v>14948.654480000001</v>
      </c>
      <c r="X98" s="18">
        <f t="shared" si="21"/>
        <v>15102.76432</v>
      </c>
      <c r="Y98" s="18">
        <f t="shared" si="22"/>
        <v>14640.434799999999</v>
      </c>
      <c r="Z98" s="18">
        <f t="shared" si="23"/>
        <v>10017.139600000002</v>
      </c>
      <c r="AA98" s="18">
        <f t="shared" si="24"/>
        <v>10787.6888</v>
      </c>
      <c r="AB98" s="18">
        <f t="shared" si="25"/>
        <v>12791.11672</v>
      </c>
      <c r="AC98" s="19">
        <f t="shared" si="28"/>
        <v>154109.84</v>
      </c>
      <c r="AF98" s="20"/>
    </row>
    <row r="99" spans="1:32">
      <c r="A99" s="147" t="s">
        <v>149</v>
      </c>
      <c r="B99" s="141">
        <v>6574.5320000000002</v>
      </c>
      <c r="C99" s="141">
        <v>6616.4080000000004</v>
      </c>
      <c r="D99" s="141">
        <v>6532.6559999999999</v>
      </c>
      <c r="E99" s="141">
        <v>6783.9120000000003</v>
      </c>
      <c r="F99" s="141">
        <v>6742.0360000000001</v>
      </c>
      <c r="G99" s="141">
        <v>7956.4400000000005</v>
      </c>
      <c r="H99" s="141">
        <v>8123.9440000000004</v>
      </c>
      <c r="I99" s="141">
        <v>8207.6959999999999</v>
      </c>
      <c r="J99" s="141">
        <v>7956.4400000000005</v>
      </c>
      <c r="K99" s="141">
        <v>5443.88</v>
      </c>
      <c r="L99" s="141">
        <v>5862.64</v>
      </c>
      <c r="M99" s="142">
        <v>6951.4160000000002</v>
      </c>
      <c r="N99" s="132">
        <f t="shared" si="26"/>
        <v>83752.000000000015</v>
      </c>
      <c r="P99" s="16">
        <v>1140</v>
      </c>
      <c r="Q99" s="17">
        <f t="shared" si="27"/>
        <v>7494.96648</v>
      </c>
      <c r="R99" s="18">
        <f t="shared" si="15"/>
        <v>7542.7051200000005</v>
      </c>
      <c r="S99" s="18">
        <f t="shared" si="16"/>
        <v>7447.2278399999996</v>
      </c>
      <c r="T99" s="18">
        <f t="shared" si="17"/>
        <v>7733.6596800000007</v>
      </c>
      <c r="U99" s="18">
        <f t="shared" si="18"/>
        <v>7685.9210400000002</v>
      </c>
      <c r="V99" s="18">
        <f t="shared" si="19"/>
        <v>9070.3416000000016</v>
      </c>
      <c r="W99" s="18">
        <f t="shared" si="20"/>
        <v>9261.2961599999999</v>
      </c>
      <c r="X99" s="18">
        <f t="shared" si="21"/>
        <v>9356.773439999999</v>
      </c>
      <c r="Y99" s="18">
        <f t="shared" si="22"/>
        <v>9070.3416000000016</v>
      </c>
      <c r="Z99" s="18">
        <f t="shared" si="23"/>
        <v>6206.0232000000005</v>
      </c>
      <c r="AA99" s="18">
        <f t="shared" si="24"/>
        <v>6683.4096000000009</v>
      </c>
      <c r="AB99" s="18">
        <f t="shared" si="25"/>
        <v>7924.6142399999999</v>
      </c>
      <c r="AC99" s="19">
        <f t="shared" si="28"/>
        <v>95477.279999999984</v>
      </c>
      <c r="AF99" s="20"/>
    </row>
    <row r="100" spans="1:32">
      <c r="A100" s="153" t="s">
        <v>81</v>
      </c>
      <c r="B100" s="141">
        <v>5230.9260000000004</v>
      </c>
      <c r="C100" s="141">
        <v>5264.2439999999997</v>
      </c>
      <c r="D100" s="141">
        <v>5197.6080000000002</v>
      </c>
      <c r="E100" s="141">
        <v>5397.5160000000005</v>
      </c>
      <c r="F100" s="141">
        <v>5364.1980000000003</v>
      </c>
      <c r="G100" s="141">
        <v>6330.42</v>
      </c>
      <c r="H100" s="141">
        <v>6463.692</v>
      </c>
      <c r="I100" s="141">
        <v>6530.3280000000004</v>
      </c>
      <c r="J100" s="141">
        <v>6330.42</v>
      </c>
      <c r="K100" s="141">
        <v>4331.34</v>
      </c>
      <c r="L100" s="141">
        <v>4664.5200000000004</v>
      </c>
      <c r="M100" s="142">
        <v>5530.7880000000005</v>
      </c>
      <c r="N100" s="132">
        <f t="shared" si="26"/>
        <v>66636.000000000015</v>
      </c>
      <c r="P100" s="16">
        <v>1040</v>
      </c>
      <c r="Q100" s="17">
        <f t="shared" si="27"/>
        <v>5440.1630400000004</v>
      </c>
      <c r="R100" s="18">
        <f t="shared" si="15"/>
        <v>5474.81376</v>
      </c>
      <c r="S100" s="18">
        <f t="shared" si="16"/>
        <v>5405.5123200000007</v>
      </c>
      <c r="T100" s="18">
        <f t="shared" si="17"/>
        <v>5613.4166400000004</v>
      </c>
      <c r="U100" s="18">
        <f t="shared" si="18"/>
        <v>5578.7659199999998</v>
      </c>
      <c r="V100" s="18">
        <f t="shared" si="19"/>
        <v>6583.6368000000002</v>
      </c>
      <c r="W100" s="18">
        <f t="shared" si="20"/>
        <v>6722.2396799999997</v>
      </c>
      <c r="X100" s="18">
        <f t="shared" si="21"/>
        <v>6791.5411199999999</v>
      </c>
      <c r="Y100" s="18">
        <f t="shared" si="22"/>
        <v>6583.6368000000002</v>
      </c>
      <c r="Z100" s="18">
        <f t="shared" si="23"/>
        <v>4504.5936000000002</v>
      </c>
      <c r="AA100" s="18">
        <f t="shared" si="24"/>
        <v>4851.1008000000011</v>
      </c>
      <c r="AB100" s="18">
        <f t="shared" si="25"/>
        <v>5752.0195200000007</v>
      </c>
      <c r="AC100" s="19">
        <f t="shared" si="28"/>
        <v>69301.440000000002</v>
      </c>
      <c r="AF100" s="20"/>
    </row>
    <row r="101" spans="1:32">
      <c r="A101" s="154" t="s">
        <v>82</v>
      </c>
      <c r="B101" s="141">
        <v>2585.9470000000001</v>
      </c>
      <c r="C101" s="141">
        <v>2602.4180000000001</v>
      </c>
      <c r="D101" s="141">
        <v>2569.4760000000001</v>
      </c>
      <c r="E101" s="141">
        <v>2668.3020000000001</v>
      </c>
      <c r="F101" s="141">
        <v>2651.8310000000001</v>
      </c>
      <c r="G101" s="141">
        <v>3129.4900000000002</v>
      </c>
      <c r="H101" s="141">
        <v>3195.3740000000003</v>
      </c>
      <c r="I101" s="141">
        <v>3228.3160000000003</v>
      </c>
      <c r="J101" s="141">
        <v>3129.4900000000002</v>
      </c>
      <c r="K101" s="141">
        <v>2141.23</v>
      </c>
      <c r="L101" s="141">
        <v>2305.94</v>
      </c>
      <c r="M101" s="142">
        <v>2734.1860000000001</v>
      </c>
      <c r="N101" s="132">
        <f t="shared" si="26"/>
        <v>32942</v>
      </c>
      <c r="P101" s="16">
        <v>2860</v>
      </c>
      <c r="Q101" s="17">
        <f t="shared" si="27"/>
        <v>7395.8084200000003</v>
      </c>
      <c r="R101" s="18">
        <f t="shared" si="15"/>
        <v>7442.9154800000006</v>
      </c>
      <c r="S101" s="18">
        <f t="shared" si="16"/>
        <v>7348.70136</v>
      </c>
      <c r="T101" s="18">
        <f t="shared" si="17"/>
        <v>7631.3437200000008</v>
      </c>
      <c r="U101" s="18">
        <f t="shared" si="18"/>
        <v>7584.2366600000005</v>
      </c>
      <c r="V101" s="18">
        <f t="shared" si="19"/>
        <v>8950.3414000000012</v>
      </c>
      <c r="W101" s="18">
        <f t="shared" si="20"/>
        <v>9138.7696400000004</v>
      </c>
      <c r="X101" s="18">
        <f t="shared" si="21"/>
        <v>9232.983760000001</v>
      </c>
      <c r="Y101" s="18">
        <f t="shared" si="22"/>
        <v>8950.3414000000012</v>
      </c>
      <c r="Z101" s="18">
        <f t="shared" si="23"/>
        <v>6123.9178000000002</v>
      </c>
      <c r="AA101" s="18">
        <f t="shared" si="24"/>
        <v>6594.9884000000002</v>
      </c>
      <c r="AB101" s="18">
        <f t="shared" si="25"/>
        <v>7819.77196</v>
      </c>
      <c r="AC101" s="19">
        <f t="shared" si="28"/>
        <v>94214.12000000001</v>
      </c>
      <c r="AF101" s="20"/>
    </row>
    <row r="102" spans="1:32">
      <c r="A102" s="154" t="s">
        <v>83</v>
      </c>
      <c r="B102" s="141">
        <v>613.6345</v>
      </c>
      <c r="C102" s="141">
        <v>617.54300000000001</v>
      </c>
      <c r="D102" s="141">
        <v>609.726</v>
      </c>
      <c r="E102" s="141">
        <v>633.17700000000002</v>
      </c>
      <c r="F102" s="141">
        <v>629.26850000000002</v>
      </c>
      <c r="G102" s="141">
        <v>742.61500000000001</v>
      </c>
      <c r="H102" s="141">
        <v>758.24900000000002</v>
      </c>
      <c r="I102" s="141">
        <v>766.06600000000003</v>
      </c>
      <c r="J102" s="141">
        <v>742.61500000000001</v>
      </c>
      <c r="K102" s="141">
        <v>508.10500000000002</v>
      </c>
      <c r="L102" s="141">
        <v>547.19000000000005</v>
      </c>
      <c r="M102" s="142">
        <v>648.81100000000004</v>
      </c>
      <c r="N102" s="132">
        <f t="shared" si="26"/>
        <v>7817</v>
      </c>
      <c r="P102" s="16">
        <v>2940</v>
      </c>
      <c r="Q102" s="17">
        <f t="shared" si="27"/>
        <v>1804.0854299999999</v>
      </c>
      <c r="R102" s="18">
        <f t="shared" si="15"/>
        <v>1815.5764199999999</v>
      </c>
      <c r="S102" s="18">
        <f t="shared" si="16"/>
        <v>1792.5944399999998</v>
      </c>
      <c r="T102" s="18">
        <f t="shared" si="17"/>
        <v>1861.5403800000001</v>
      </c>
      <c r="U102" s="18">
        <f t="shared" si="18"/>
        <v>1850.0493900000001</v>
      </c>
      <c r="V102" s="18">
        <f t="shared" si="19"/>
        <v>2183.2881000000002</v>
      </c>
      <c r="W102" s="18">
        <f t="shared" si="20"/>
        <v>2229.2520600000003</v>
      </c>
      <c r="X102" s="18">
        <f t="shared" si="21"/>
        <v>2252.2340399999998</v>
      </c>
      <c r="Y102" s="18">
        <f t="shared" si="22"/>
        <v>2183.2881000000002</v>
      </c>
      <c r="Z102" s="18">
        <f t="shared" si="23"/>
        <v>1493.8287</v>
      </c>
      <c r="AA102" s="18">
        <f t="shared" si="24"/>
        <v>1608.7386000000001</v>
      </c>
      <c r="AB102" s="18">
        <f t="shared" si="25"/>
        <v>1907.5043400000002</v>
      </c>
      <c r="AC102" s="19">
        <f t="shared" si="28"/>
        <v>22981.98</v>
      </c>
      <c r="AF102" s="20"/>
    </row>
    <row r="103" spans="1:32">
      <c r="A103" s="143" t="s">
        <v>150</v>
      </c>
      <c r="B103" s="141">
        <v>847.8</v>
      </c>
      <c r="C103" s="141">
        <v>853.2</v>
      </c>
      <c r="D103" s="141">
        <v>842.4</v>
      </c>
      <c r="E103" s="141">
        <v>874.80000000000007</v>
      </c>
      <c r="F103" s="141">
        <v>869.4</v>
      </c>
      <c r="G103" s="141">
        <v>1026</v>
      </c>
      <c r="H103" s="141">
        <v>1047.6000000000001</v>
      </c>
      <c r="I103" s="141">
        <v>1058.4000000000001</v>
      </c>
      <c r="J103" s="141">
        <v>1026</v>
      </c>
      <c r="K103" s="141">
        <v>702</v>
      </c>
      <c r="L103" s="141">
        <v>756.00000000000011</v>
      </c>
      <c r="M103" s="142">
        <v>896.40000000000009</v>
      </c>
      <c r="N103" s="133">
        <f t="shared" si="26"/>
        <v>10800</v>
      </c>
      <c r="P103" s="16">
        <v>2200</v>
      </c>
      <c r="Q103" s="17">
        <f t="shared" si="27"/>
        <v>1865.16</v>
      </c>
      <c r="R103" s="18">
        <f t="shared" si="15"/>
        <v>1877.04</v>
      </c>
      <c r="S103" s="18">
        <f t="shared" si="16"/>
        <v>1853.28</v>
      </c>
      <c r="T103" s="18">
        <f t="shared" si="17"/>
        <v>1924.5600000000002</v>
      </c>
      <c r="U103" s="18">
        <f t="shared" si="18"/>
        <v>1912.68</v>
      </c>
      <c r="V103" s="18">
        <f t="shared" si="19"/>
        <v>2257.1999999999998</v>
      </c>
      <c r="W103" s="18">
        <f t="shared" si="20"/>
        <v>2304.7200000000003</v>
      </c>
      <c r="X103" s="18">
        <f t="shared" si="21"/>
        <v>2328.48</v>
      </c>
      <c r="Y103" s="18">
        <f t="shared" si="22"/>
        <v>2257.1999999999998</v>
      </c>
      <c r="Z103" s="18">
        <f t="shared" si="23"/>
        <v>1544.4</v>
      </c>
      <c r="AA103" s="18">
        <f t="shared" si="24"/>
        <v>1663.2000000000003</v>
      </c>
      <c r="AB103" s="18">
        <f t="shared" si="25"/>
        <v>1972.0800000000002</v>
      </c>
      <c r="AC103" s="19">
        <f t="shared" si="28"/>
        <v>23760.000000000004</v>
      </c>
      <c r="AF103" s="20"/>
    </row>
    <row r="104" spans="1:32">
      <c r="A104" s="144" t="s">
        <v>84</v>
      </c>
      <c r="B104" s="141">
        <v>1039.3399999999999</v>
      </c>
      <c r="C104" s="141">
        <v>1045.96</v>
      </c>
      <c r="D104" s="141">
        <v>1032.72</v>
      </c>
      <c r="E104" s="141">
        <v>1072.44</v>
      </c>
      <c r="F104" s="141">
        <v>1065.82</v>
      </c>
      <c r="G104" s="141">
        <v>1257.8</v>
      </c>
      <c r="H104" s="141">
        <v>1284.28</v>
      </c>
      <c r="I104" s="141">
        <v>1297.52</v>
      </c>
      <c r="J104" s="141">
        <v>1257.8</v>
      </c>
      <c r="K104" s="141">
        <v>860.6</v>
      </c>
      <c r="L104" s="141">
        <v>926.80000000000007</v>
      </c>
      <c r="M104" s="142">
        <v>1098.92</v>
      </c>
      <c r="N104" s="132">
        <f t="shared" si="26"/>
        <v>13240</v>
      </c>
      <c r="P104" s="16">
        <v>610</v>
      </c>
      <c r="Q104" s="17">
        <f t="shared" si="27"/>
        <v>633.99739999999986</v>
      </c>
      <c r="R104" s="18">
        <f t="shared" si="15"/>
        <v>638.03559999999993</v>
      </c>
      <c r="S104" s="18">
        <f t="shared" si="16"/>
        <v>629.95920000000012</v>
      </c>
      <c r="T104" s="18">
        <f t="shared" si="17"/>
        <v>654.1884</v>
      </c>
      <c r="U104" s="18">
        <f t="shared" si="18"/>
        <v>650.15019999999993</v>
      </c>
      <c r="V104" s="18">
        <f t="shared" si="19"/>
        <v>767.25800000000004</v>
      </c>
      <c r="W104" s="18">
        <f t="shared" si="20"/>
        <v>783.41079999999988</v>
      </c>
      <c r="X104" s="18">
        <f t="shared" si="21"/>
        <v>791.48719999999992</v>
      </c>
      <c r="Y104" s="18">
        <f t="shared" si="22"/>
        <v>767.25800000000004</v>
      </c>
      <c r="Z104" s="18">
        <f t="shared" si="23"/>
        <v>524.96600000000001</v>
      </c>
      <c r="AA104" s="18">
        <f t="shared" si="24"/>
        <v>565.34799999999996</v>
      </c>
      <c r="AB104" s="18">
        <f t="shared" si="25"/>
        <v>670.34120000000007</v>
      </c>
      <c r="AC104" s="19">
        <f t="shared" si="28"/>
        <v>8076.4</v>
      </c>
      <c r="AF104" s="20"/>
    </row>
    <row r="105" spans="1:32" ht="15" thickBot="1">
      <c r="A105" s="155" t="s">
        <v>151</v>
      </c>
      <c r="B105" s="156">
        <v>20472.8</v>
      </c>
      <c r="C105" s="156">
        <v>20603.2</v>
      </c>
      <c r="D105" s="156">
        <v>20342.400000000001</v>
      </c>
      <c r="E105" s="156">
        <v>21124.799999999999</v>
      </c>
      <c r="F105" s="156">
        <v>20994.400000000001</v>
      </c>
      <c r="G105" s="156">
        <v>24776</v>
      </c>
      <c r="H105" s="156">
        <v>25297.600000000002</v>
      </c>
      <c r="I105" s="156">
        <v>25558.400000000001</v>
      </c>
      <c r="J105" s="156">
        <v>24776</v>
      </c>
      <c r="K105" s="156">
        <v>16952</v>
      </c>
      <c r="L105" s="156">
        <v>18256</v>
      </c>
      <c r="M105" s="157">
        <v>21646.400000000001</v>
      </c>
      <c r="N105" s="132">
        <f t="shared" si="26"/>
        <v>260800</v>
      </c>
      <c r="P105" s="16">
        <v>210</v>
      </c>
      <c r="Q105" s="17">
        <f t="shared" si="27"/>
        <v>4299.2879999999996</v>
      </c>
      <c r="R105" s="18">
        <f t="shared" si="15"/>
        <v>4326.6719999999996</v>
      </c>
      <c r="S105" s="18">
        <f t="shared" si="16"/>
        <v>4271.9040000000005</v>
      </c>
      <c r="T105" s="18">
        <f t="shared" si="17"/>
        <v>4436.2079999999996</v>
      </c>
      <c r="U105" s="18">
        <f t="shared" si="18"/>
        <v>4408.8239999999996</v>
      </c>
      <c r="V105" s="18">
        <f t="shared" si="19"/>
        <v>5202.96</v>
      </c>
      <c r="W105" s="18">
        <f t="shared" si="20"/>
        <v>5312.4960000000001</v>
      </c>
      <c r="X105" s="18">
        <f t="shared" si="21"/>
        <v>5367.2640000000001</v>
      </c>
      <c r="Y105" s="18">
        <f t="shared" si="22"/>
        <v>5202.96</v>
      </c>
      <c r="Z105" s="18">
        <f t="shared" si="23"/>
        <v>3559.92</v>
      </c>
      <c r="AA105" s="18">
        <f t="shared" si="24"/>
        <v>3833.76</v>
      </c>
      <c r="AB105" s="18">
        <f t="shared" si="25"/>
        <v>4545.7439999999997</v>
      </c>
      <c r="AC105" s="19">
        <f t="shared" si="28"/>
        <v>54768</v>
      </c>
      <c r="AF105" s="20"/>
    </row>
    <row r="106" spans="1:32" ht="15" thickBot="1">
      <c r="A106" s="22"/>
      <c r="B106" s="104"/>
      <c r="C106" s="104"/>
      <c r="D106" s="104"/>
      <c r="E106" s="104"/>
      <c r="F106" s="104"/>
      <c r="G106" s="104"/>
      <c r="H106" s="104"/>
      <c r="I106" s="104"/>
      <c r="J106" s="104"/>
      <c r="K106" s="104"/>
      <c r="L106" s="104"/>
      <c r="M106" s="104"/>
      <c r="N106" s="131">
        <f>SUM(N6:N105)</f>
        <v>411219891.07999998</v>
      </c>
      <c r="P106" s="23">
        <v>11221000</v>
      </c>
      <c r="Q106" s="24">
        <f>(P106/B107)*30</f>
        <v>10.191079923184752</v>
      </c>
      <c r="R106" s="24">
        <f t="shared" ref="R106:AC106" si="29">($P106/C107)*30</f>
        <v>10.267242305943958</v>
      </c>
      <c r="S106" s="24">
        <f t="shared" si="29"/>
        <v>10.397652155065822</v>
      </c>
      <c r="T106" s="24">
        <f t="shared" si="29"/>
        <v>10.152118057397423</v>
      </c>
      <c r="U106" s="24">
        <f t="shared" si="29"/>
        <v>10.215462129470428</v>
      </c>
      <c r="V106" s="24">
        <f t="shared" si="29"/>
        <v>8.7858946869559436</v>
      </c>
      <c r="W106" s="24">
        <f t="shared" si="29"/>
        <v>8.7014573887338589</v>
      </c>
      <c r="X106" s="24">
        <f t="shared" si="29"/>
        <v>8.6766087586844503</v>
      </c>
      <c r="Y106" s="24">
        <f t="shared" si="29"/>
        <v>8.751584087165595</v>
      </c>
      <c r="Z106" s="24">
        <f t="shared" si="29"/>
        <v>12.052200265989098</v>
      </c>
      <c r="AA106" s="24">
        <f t="shared" si="29"/>
        <v>11.455359205910904</v>
      </c>
      <c r="AB106" s="24">
        <f t="shared" si="29"/>
        <v>9.5273654720412182</v>
      </c>
      <c r="AC106" s="24">
        <f t="shared" si="29"/>
        <v>0.81861312475886772</v>
      </c>
    </row>
    <row r="107" spans="1:32" s="1" customFormat="1" ht="15.5" thickBot="1">
      <c r="A107" s="25" t="s">
        <v>85</v>
      </c>
      <c r="B107" s="105">
        <f t="shared" ref="B107:N107" si="30">SUM(B6:B105)</f>
        <v>33031828.082729999</v>
      </c>
      <c r="C107" s="105">
        <f t="shared" si="30"/>
        <v>32786798.048500001</v>
      </c>
      <c r="D107" s="105">
        <f t="shared" si="30"/>
        <v>32375578.157419994</v>
      </c>
      <c r="E107" s="105">
        <f t="shared" si="30"/>
        <v>33158597.850890022</v>
      </c>
      <c r="F107" s="105">
        <f t="shared" si="30"/>
        <v>32952987.90535</v>
      </c>
      <c r="G107" s="105">
        <f t="shared" si="30"/>
        <v>38314823.019649975</v>
      </c>
      <c r="H107" s="105">
        <f t="shared" si="30"/>
        <v>38686622.822040014</v>
      </c>
      <c r="I107" s="105">
        <f t="shared" si="30"/>
        <v>38797416.059939981</v>
      </c>
      <c r="J107" s="105">
        <f t="shared" si="30"/>
        <v>38465036.346239977</v>
      </c>
      <c r="K107" s="105">
        <f t="shared" si="30"/>
        <v>27930999.532920014</v>
      </c>
      <c r="L107" s="105">
        <f t="shared" si="30"/>
        <v>29386245.681959998</v>
      </c>
      <c r="M107" s="105">
        <f t="shared" si="30"/>
        <v>35332957.572360002</v>
      </c>
      <c r="N107" s="106">
        <f t="shared" si="30"/>
        <v>411219891.07999998</v>
      </c>
      <c r="P107" s="27" t="s">
        <v>85</v>
      </c>
      <c r="Q107" s="28">
        <f t="shared" ref="Q107:AC107" si="31">SUM(Q6:Q105)</f>
        <v>23341093.296192057</v>
      </c>
      <c r="R107" s="26">
        <f t="shared" si="31"/>
        <v>23269113.453107495</v>
      </c>
      <c r="S107" s="26">
        <f t="shared" si="31"/>
        <v>22976410.172968194</v>
      </c>
      <c r="T107" s="26">
        <f t="shared" si="31"/>
        <v>23636188.530231904</v>
      </c>
      <c r="U107" s="26">
        <f t="shared" si="31"/>
        <v>23489836.890162233</v>
      </c>
      <c r="V107" s="25">
        <f t="shared" si="31"/>
        <v>27442925.807976492</v>
      </c>
      <c r="W107" s="26">
        <f t="shared" si="31"/>
        <v>27810000.885100912</v>
      </c>
      <c r="X107" s="29">
        <f t="shared" si="31"/>
        <v>27957149.843137391</v>
      </c>
      <c r="Y107" s="26">
        <f t="shared" si="31"/>
        <v>27515702.969027892</v>
      </c>
      <c r="Z107" s="25">
        <f t="shared" si="31"/>
        <v>19607930.497465704</v>
      </c>
      <c r="AA107" s="29">
        <f t="shared" si="31"/>
        <v>20780338.253956608</v>
      </c>
      <c r="AB107" s="30">
        <f t="shared" si="31"/>
        <v>24876589.539973091</v>
      </c>
      <c r="AC107" s="30">
        <f t="shared" si="31"/>
        <v>292703280.13930005</v>
      </c>
      <c r="AD107" s="1">
        <v>190059837.06549004</v>
      </c>
    </row>
    <row r="108" spans="1:32" s="1" customFormat="1" ht="16" thickTop="1">
      <c r="A108" s="31" t="s">
        <v>86</v>
      </c>
      <c r="B108" s="107">
        <f>SUM(B6:B7,B69:B72,)</f>
        <v>1442218.0025000002</v>
      </c>
      <c r="C108" s="107">
        <f t="shared" ref="C108:M108" si="32">SUM(C6:C7,C69:C72,)</f>
        <v>1427219.9080000001</v>
      </c>
      <c r="D108" s="107">
        <f t="shared" si="32"/>
        <v>1409355.7755</v>
      </c>
      <c r="E108" s="107">
        <f t="shared" si="32"/>
        <v>1439018.0122499999</v>
      </c>
      <c r="F108" s="107">
        <f t="shared" si="32"/>
        <v>1430085.946</v>
      </c>
      <c r="G108" s="108">
        <f t="shared" si="32"/>
        <v>1657208.9862499998</v>
      </c>
      <c r="H108" s="107">
        <f t="shared" si="32"/>
        <v>1669007.0904999999</v>
      </c>
      <c r="I108" s="109">
        <f t="shared" si="32"/>
        <v>1670917.7825</v>
      </c>
      <c r="J108" s="107">
        <f t="shared" si="32"/>
        <v>1665185.7064999996</v>
      </c>
      <c r="K108" s="108">
        <f t="shared" si="32"/>
        <v>1224982.3745000002</v>
      </c>
      <c r="L108" s="109">
        <f t="shared" si="32"/>
        <v>1282396.156</v>
      </c>
      <c r="M108" s="110">
        <f t="shared" si="32"/>
        <v>1546536.7594999999</v>
      </c>
      <c r="N108" s="111">
        <f>SUM(B108:M108)</f>
        <v>17864132.5</v>
      </c>
      <c r="P108" s="36" t="s">
        <v>86</v>
      </c>
      <c r="Q108" s="37">
        <f>SUM(Q6:Q7,Q69:Q72,)</f>
        <v>1826003.81409</v>
      </c>
      <c r="R108" s="32">
        <f t="shared" ref="R108:AB108" si="33">SUM(R6:R7,R69:R72,)</f>
        <v>1806920.48217</v>
      </c>
      <c r="S108" s="32">
        <f t="shared" si="33"/>
        <v>1784304.5377049998</v>
      </c>
      <c r="T108" s="32">
        <f t="shared" si="33"/>
        <v>1821761.0669475</v>
      </c>
      <c r="U108" s="32">
        <f t="shared" si="33"/>
        <v>1810453.0947150001</v>
      </c>
      <c r="V108" s="33">
        <f t="shared" si="33"/>
        <v>2097862.5505875</v>
      </c>
      <c r="W108" s="32">
        <f t="shared" si="33"/>
        <v>2112703.135365</v>
      </c>
      <c r="X108" s="34">
        <f t="shared" si="33"/>
        <v>2115058.2103949995</v>
      </c>
      <c r="Y108" s="32">
        <f t="shared" si="33"/>
        <v>2107992.9853049996</v>
      </c>
      <c r="Z108" s="33">
        <f t="shared" si="33"/>
        <v>1551079.8679650004</v>
      </c>
      <c r="AA108" s="34">
        <f t="shared" si="33"/>
        <v>1623637.8514199997</v>
      </c>
      <c r="AB108" s="35">
        <f t="shared" si="33"/>
        <v>1958166.8683349995</v>
      </c>
      <c r="AC108" s="35">
        <f>SUM(Q108:AB108)</f>
        <v>22615944.465</v>
      </c>
      <c r="AD108" s="1">
        <f>AC107-AD107</f>
        <v>102643443.07381001</v>
      </c>
    </row>
    <row r="109" spans="1:32" s="1" customFormat="1" ht="15.5">
      <c r="A109" s="134" t="s">
        <v>87</v>
      </c>
      <c r="B109" s="112">
        <f>SUM(B10:B15,B74:B77,B104)</f>
        <v>14032951.3575</v>
      </c>
      <c r="C109" s="112">
        <f t="shared" ref="C109:M109" si="34">SUM(C10:C15,C74:C77,C104)</f>
        <v>13872165.864999998</v>
      </c>
      <c r="D109" s="112">
        <f t="shared" si="34"/>
        <v>13698657.770000001</v>
      </c>
      <c r="E109" s="112">
        <f t="shared" si="34"/>
        <v>13971642.515000001</v>
      </c>
      <c r="F109" s="112">
        <f t="shared" si="34"/>
        <v>13884888.467499997</v>
      </c>
      <c r="G109" s="113">
        <f t="shared" si="34"/>
        <v>16070703.124999998</v>
      </c>
      <c r="H109" s="112">
        <f t="shared" si="34"/>
        <v>16170179.775</v>
      </c>
      <c r="I109" s="114">
        <f t="shared" si="34"/>
        <v>16178661.51</v>
      </c>
      <c r="J109" s="112">
        <f t="shared" si="34"/>
        <v>16153216.305000002</v>
      </c>
      <c r="K109" s="113">
        <f t="shared" si="34"/>
        <v>11938131.615000002</v>
      </c>
      <c r="L109" s="114">
        <f t="shared" si="34"/>
        <v>12475619.369999997</v>
      </c>
      <c r="M109" s="115">
        <f t="shared" si="34"/>
        <v>15061277.324999999</v>
      </c>
      <c r="N109" s="116">
        <f t="shared" ref="N109:N112" si="35">SUM(B109:M109)</f>
        <v>173508095</v>
      </c>
      <c r="P109" s="42" t="s">
        <v>87</v>
      </c>
      <c r="Q109" s="43">
        <f>SUM(Q10:Q15,Q74:Q77,Q104)</f>
        <v>5391962.6582919993</v>
      </c>
      <c r="R109" s="38">
        <f t="shared" ref="R109:AB109" si="36">SUM(R10:R15,R74:R77,R104)</f>
        <v>5330243.0522599993</v>
      </c>
      <c r="S109" s="38">
        <f t="shared" si="36"/>
        <v>5263573.7667780016</v>
      </c>
      <c r="T109" s="38">
        <f t="shared" si="36"/>
        <v>5368527.3744510002</v>
      </c>
      <c r="U109" s="38">
        <f t="shared" si="36"/>
        <v>5335192.73171</v>
      </c>
      <c r="V109" s="39">
        <f t="shared" si="36"/>
        <v>6175158.3728349991</v>
      </c>
      <c r="W109" s="38">
        <f t="shared" si="36"/>
        <v>6213442.6950259991</v>
      </c>
      <c r="X109" s="40">
        <f t="shared" si="36"/>
        <v>6216742.4813260008</v>
      </c>
      <c r="Y109" s="38">
        <f t="shared" si="36"/>
        <v>6206843.1224260004</v>
      </c>
      <c r="Z109" s="39">
        <f t="shared" si="36"/>
        <v>4586981.5530580012</v>
      </c>
      <c r="AA109" s="40">
        <f t="shared" si="36"/>
        <v>4793588.9821039988</v>
      </c>
      <c r="AB109" s="41">
        <f t="shared" si="36"/>
        <v>5787028.6917340001</v>
      </c>
      <c r="AC109" s="41">
        <f t="shared" ref="AC109:AC112" si="37">SUM(Q109:AB109)</f>
        <v>66669285.482000001</v>
      </c>
    </row>
    <row r="110" spans="1:32" s="1" customFormat="1" ht="15.5">
      <c r="A110" s="44" t="s">
        <v>88</v>
      </c>
      <c r="B110" s="112">
        <f>SUM(B16:B21,B78:B80,B105)</f>
        <v>9857057.3350800052</v>
      </c>
      <c r="C110" s="112">
        <f t="shared" ref="C110:M110" si="38">SUM(C16:C21,C78:C80,C105)</f>
        <v>9740977.1813999973</v>
      </c>
      <c r="D110" s="112">
        <f t="shared" si="38"/>
        <v>9619167.2182200011</v>
      </c>
      <c r="E110" s="112">
        <f t="shared" si="38"/>
        <v>9807611.9724900015</v>
      </c>
      <c r="F110" s="112">
        <f t="shared" si="38"/>
        <v>9746706.9909000006</v>
      </c>
      <c r="G110" s="113">
        <f t="shared" si="38"/>
        <v>11276971.27665</v>
      </c>
      <c r="H110" s="112">
        <f t="shared" si="38"/>
        <v>11343606.067739997</v>
      </c>
      <c r="I110" s="114">
        <f t="shared" si="38"/>
        <v>11347425.940739999</v>
      </c>
      <c r="J110" s="112">
        <f t="shared" si="38"/>
        <v>11335966.321739998</v>
      </c>
      <c r="K110" s="113">
        <f t="shared" si="38"/>
        <v>8389607.9674200006</v>
      </c>
      <c r="L110" s="114">
        <f t="shared" si="38"/>
        <v>8762677.6029599998</v>
      </c>
      <c r="M110" s="115">
        <f t="shared" si="38"/>
        <v>10582187.304660002</v>
      </c>
      <c r="N110" s="116">
        <f t="shared" si="35"/>
        <v>121809963.18000002</v>
      </c>
      <c r="P110" s="45" t="s">
        <v>88</v>
      </c>
      <c r="Q110" s="43">
        <f>SUM(Q16:Q21,Q78:Q80,Q105)</f>
        <v>4993208.0094137993</v>
      </c>
      <c r="R110" s="38">
        <f t="shared" ref="R110:AB110" si="39">SUM(R16:R21,R78:R80,R105)</f>
        <v>4933903.8356940001</v>
      </c>
      <c r="S110" s="38">
        <f t="shared" si="39"/>
        <v>4872210.1249392005</v>
      </c>
      <c r="T110" s="38">
        <f t="shared" si="39"/>
        <v>4967140.2281064</v>
      </c>
      <c r="U110" s="38">
        <f t="shared" si="39"/>
        <v>4936293.3727290006</v>
      </c>
      <c r="V110" s="39">
        <f t="shared" si="39"/>
        <v>5710650.8065440003</v>
      </c>
      <c r="W110" s="38">
        <f t="shared" si="39"/>
        <v>5743887.1989564002</v>
      </c>
      <c r="X110" s="40">
        <f t="shared" si="39"/>
        <v>5745480.2236464014</v>
      </c>
      <c r="Y110" s="38">
        <f t="shared" si="39"/>
        <v>5740701.1495764013</v>
      </c>
      <c r="Z110" s="39">
        <f t="shared" si="39"/>
        <v>4250493.943321201</v>
      </c>
      <c r="AA110" s="40">
        <f t="shared" si="39"/>
        <v>4438761.1249655997</v>
      </c>
      <c r="AB110" s="41">
        <f t="shared" si="39"/>
        <v>5360980.7369076004</v>
      </c>
      <c r="AC110" s="41">
        <f t="shared" si="37"/>
        <v>61693710.754800007</v>
      </c>
    </row>
    <row r="111" spans="1:32" s="1" customFormat="1" ht="15.5">
      <c r="A111" s="46" t="s">
        <v>89</v>
      </c>
      <c r="B111" s="112">
        <f>SUM(B25:B34,B86:B87,B97:B100,B92:B93)</f>
        <v>2866874.4319000007</v>
      </c>
      <c r="C111" s="112">
        <f t="shared" ref="C111:M111" si="40">SUM(C25:C34,C86:C87,C97:C100,C92:C93)</f>
        <v>2885134.7786000003</v>
      </c>
      <c r="D111" s="112">
        <f t="shared" si="40"/>
        <v>2848614.0852000006</v>
      </c>
      <c r="E111" s="112">
        <f t="shared" si="40"/>
        <v>2958176.1653999998</v>
      </c>
      <c r="F111" s="112">
        <f t="shared" si="40"/>
        <v>2939915.8186999997</v>
      </c>
      <c r="G111" s="113">
        <f t="shared" si="40"/>
        <v>3469465.8730000006</v>
      </c>
      <c r="H111" s="112">
        <f t="shared" si="40"/>
        <v>3542507.2598000006</v>
      </c>
      <c r="I111" s="114">
        <f t="shared" si="40"/>
        <v>3579027.9532000008</v>
      </c>
      <c r="J111" s="112">
        <f t="shared" si="40"/>
        <v>3469465.8730000006</v>
      </c>
      <c r="K111" s="113">
        <f t="shared" si="40"/>
        <v>2373845.0710000005</v>
      </c>
      <c r="L111" s="114">
        <f t="shared" si="40"/>
        <v>2556448.5380000002</v>
      </c>
      <c r="M111" s="115">
        <f t="shared" si="40"/>
        <v>3031217.5522000007</v>
      </c>
      <c r="N111" s="116">
        <f t="shared" si="35"/>
        <v>36520693.400000006</v>
      </c>
      <c r="P111" s="47" t="s">
        <v>89</v>
      </c>
      <c r="Q111" s="43">
        <f>SUM(Q25:Q34,Q86:Q87,Q97:Q100,Q92:Q93)</f>
        <v>3297754.1839615004</v>
      </c>
      <c r="R111" s="38">
        <f t="shared" ref="R111:AB111" si="41">SUM(R25:R34,R86:R87,R97:R100,R92:R93)</f>
        <v>3318758.987681001</v>
      </c>
      <c r="S111" s="38">
        <f t="shared" si="41"/>
        <v>3276749.3802420013</v>
      </c>
      <c r="T111" s="38">
        <f t="shared" si="41"/>
        <v>3402778.2025590013</v>
      </c>
      <c r="U111" s="38">
        <f t="shared" si="41"/>
        <v>3381773.3988395007</v>
      </c>
      <c r="V111" s="39">
        <f t="shared" si="41"/>
        <v>3990912.7067049993</v>
      </c>
      <c r="W111" s="38">
        <f t="shared" si="41"/>
        <v>4074931.9215830006</v>
      </c>
      <c r="X111" s="40">
        <f t="shared" si="41"/>
        <v>4116941.5290220012</v>
      </c>
      <c r="Y111" s="38">
        <f t="shared" si="41"/>
        <v>3990912.7067049993</v>
      </c>
      <c r="Z111" s="39">
        <f t="shared" si="41"/>
        <v>2730624.4835349992</v>
      </c>
      <c r="AA111" s="40">
        <f t="shared" si="41"/>
        <v>2940672.52073</v>
      </c>
      <c r="AB111" s="41">
        <f t="shared" si="41"/>
        <v>3486797.4174370007</v>
      </c>
      <c r="AC111" s="41">
        <f t="shared" si="37"/>
        <v>42009607.43900001</v>
      </c>
    </row>
    <row r="112" spans="1:32" s="1" customFormat="1" ht="15.5">
      <c r="A112" s="135" t="s">
        <v>90</v>
      </c>
      <c r="B112" s="112">
        <f>SUM(B44:B48)</f>
        <v>469980.00632499997</v>
      </c>
      <c r="C112" s="112">
        <f t="shared" ref="C112:M112" si="42">SUM(C44:C48)</f>
        <v>472973.50955000002</v>
      </c>
      <c r="D112" s="112">
        <f t="shared" si="42"/>
        <v>466986.50309999997</v>
      </c>
      <c r="E112" s="112">
        <f t="shared" si="42"/>
        <v>484947.52244999999</v>
      </c>
      <c r="F112" s="112">
        <f t="shared" si="42"/>
        <v>481954.01922500005</v>
      </c>
      <c r="G112" s="113">
        <f t="shared" si="42"/>
        <v>568765.61274999997</v>
      </c>
      <c r="H112" s="112">
        <f t="shared" si="42"/>
        <v>580739.62564999994</v>
      </c>
      <c r="I112" s="114">
        <f t="shared" si="42"/>
        <v>586726.63210000005</v>
      </c>
      <c r="J112" s="112">
        <f t="shared" si="42"/>
        <v>568765.61274999997</v>
      </c>
      <c r="K112" s="113">
        <f t="shared" si="42"/>
        <v>389155.41925000004</v>
      </c>
      <c r="L112" s="114">
        <f t="shared" si="42"/>
        <v>419090.45149999997</v>
      </c>
      <c r="M112" s="115">
        <f t="shared" si="42"/>
        <v>496921.53535000002</v>
      </c>
      <c r="N112" s="116">
        <f t="shared" si="35"/>
        <v>5987006.4500000011</v>
      </c>
      <c r="P112" s="47" t="s">
        <v>90</v>
      </c>
      <c r="Q112" s="43">
        <f>SUM(Q44:Q48)</f>
        <v>734585.83118650003</v>
      </c>
      <c r="R112" s="38">
        <f t="shared" ref="R112:AB112" si="43">SUM(R44:R48)</f>
        <v>739264.72183099994</v>
      </c>
      <c r="S112" s="38">
        <f t="shared" si="43"/>
        <v>729906.94054199988</v>
      </c>
      <c r="T112" s="38">
        <f t="shared" si="43"/>
        <v>757980.28440900007</v>
      </c>
      <c r="U112" s="38">
        <f t="shared" si="43"/>
        <v>753301.39376450004</v>
      </c>
      <c r="V112" s="39">
        <f t="shared" si="43"/>
        <v>888989.22245500004</v>
      </c>
      <c r="W112" s="38">
        <f t="shared" si="43"/>
        <v>907704.78503299993</v>
      </c>
      <c r="X112" s="40">
        <f t="shared" si="43"/>
        <v>917062.566322</v>
      </c>
      <c r="Y112" s="38">
        <f t="shared" si="43"/>
        <v>888989.22245500004</v>
      </c>
      <c r="Z112" s="39">
        <f t="shared" si="43"/>
        <v>608255.78378499998</v>
      </c>
      <c r="AA112" s="40">
        <f t="shared" si="43"/>
        <v>655044.69023000007</v>
      </c>
      <c r="AB112" s="41">
        <f t="shared" si="43"/>
        <v>776695.84698699997</v>
      </c>
      <c r="AC112" s="41">
        <f t="shared" si="37"/>
        <v>9357781.2890000008</v>
      </c>
    </row>
    <row r="113" spans="1:29" s="1" customFormat="1" ht="15.5">
      <c r="A113" s="46" t="s">
        <v>91</v>
      </c>
      <c r="B113" s="117">
        <f>SUM(B111:B112)</f>
        <v>3336854.4382250006</v>
      </c>
      <c r="C113" s="112">
        <f t="shared" ref="C113:N113" si="44">SUM(C111:C112)</f>
        <v>3358108.2881500004</v>
      </c>
      <c r="D113" s="112">
        <f t="shared" si="44"/>
        <v>3315600.5883000004</v>
      </c>
      <c r="E113" s="112">
        <f t="shared" si="44"/>
        <v>3443123.6878499999</v>
      </c>
      <c r="F113" s="112">
        <f t="shared" si="44"/>
        <v>3421869.8379249997</v>
      </c>
      <c r="G113" s="113">
        <f t="shared" si="44"/>
        <v>4038231.4857500005</v>
      </c>
      <c r="H113" s="112">
        <f t="shared" si="44"/>
        <v>4123246.8854500004</v>
      </c>
      <c r="I113" s="114">
        <f t="shared" si="44"/>
        <v>4165754.5853000009</v>
      </c>
      <c r="J113" s="112">
        <f t="shared" si="44"/>
        <v>4038231.4857500005</v>
      </c>
      <c r="K113" s="113">
        <f t="shared" si="44"/>
        <v>2763000.4902500007</v>
      </c>
      <c r="L113" s="114">
        <f t="shared" si="44"/>
        <v>2975538.9895000001</v>
      </c>
      <c r="M113" s="115">
        <f t="shared" si="44"/>
        <v>3528139.0875500008</v>
      </c>
      <c r="N113" s="116">
        <f t="shared" si="44"/>
        <v>42507699.850000009</v>
      </c>
      <c r="P113" s="47" t="s">
        <v>91</v>
      </c>
      <c r="Q113" s="43">
        <f>SUM(Q111:Q112)</f>
        <v>4032340.0151480003</v>
      </c>
      <c r="R113" s="38">
        <f t="shared" ref="R113:AC113" si="45">SUM(R111:R112)</f>
        <v>4058023.7095120009</v>
      </c>
      <c r="S113" s="38">
        <f t="shared" si="45"/>
        <v>4006656.3207840011</v>
      </c>
      <c r="T113" s="38">
        <f t="shared" si="45"/>
        <v>4160758.4869680014</v>
      </c>
      <c r="U113" s="38">
        <f t="shared" si="45"/>
        <v>4135074.7926040008</v>
      </c>
      <c r="V113" s="39">
        <f t="shared" si="45"/>
        <v>4879901.9291599989</v>
      </c>
      <c r="W113" s="38">
        <f t="shared" si="45"/>
        <v>4982636.7066160003</v>
      </c>
      <c r="X113" s="40">
        <f t="shared" si="45"/>
        <v>5034004.0953440014</v>
      </c>
      <c r="Y113" s="38">
        <f t="shared" si="45"/>
        <v>4879901.9291599989</v>
      </c>
      <c r="Z113" s="39">
        <f t="shared" si="45"/>
        <v>3338880.2673199992</v>
      </c>
      <c r="AA113" s="40">
        <f t="shared" si="45"/>
        <v>3595717.2109599998</v>
      </c>
      <c r="AB113" s="41">
        <f t="shared" si="45"/>
        <v>4263493.2644240009</v>
      </c>
      <c r="AC113" s="41">
        <f t="shared" si="45"/>
        <v>51367388.728000015</v>
      </c>
    </row>
    <row r="114" spans="1:29" s="1" customFormat="1" ht="15.5">
      <c r="A114" s="49" t="s">
        <v>92</v>
      </c>
      <c r="B114" s="118">
        <f>SUM(B35:B43,B88:B91,B94:B96)</f>
        <v>3050297.5789999999</v>
      </c>
      <c r="C114" s="112">
        <f t="shared" ref="C114:M114" si="46">SUM(C35:C43,C88:C91,C94:C96)</f>
        <v>3069726.2260000003</v>
      </c>
      <c r="D114" s="112">
        <f t="shared" si="46"/>
        <v>3030868.9319999996</v>
      </c>
      <c r="E114" s="112">
        <f t="shared" si="46"/>
        <v>3147440.8140000002</v>
      </c>
      <c r="F114" s="112">
        <f t="shared" si="46"/>
        <v>3128012.1669999999</v>
      </c>
      <c r="G114" s="113">
        <f t="shared" si="46"/>
        <v>3691442.9299999992</v>
      </c>
      <c r="H114" s="112">
        <f t="shared" si="46"/>
        <v>3769157.5179999992</v>
      </c>
      <c r="I114" s="114">
        <f t="shared" si="46"/>
        <v>3808014.8119999999</v>
      </c>
      <c r="J114" s="112">
        <f t="shared" si="46"/>
        <v>3691442.9299999992</v>
      </c>
      <c r="K114" s="113">
        <f t="shared" si="46"/>
        <v>2525724.1099999994</v>
      </c>
      <c r="L114" s="114">
        <f t="shared" si="46"/>
        <v>2720010.58</v>
      </c>
      <c r="M114" s="115">
        <f t="shared" si="46"/>
        <v>3225155.4020000007</v>
      </c>
      <c r="N114" s="116">
        <f t="shared" ref="N114:N115" si="47">SUM(B114:M114)</f>
        <v>38857294</v>
      </c>
      <c r="P114" s="50" t="s">
        <v>92</v>
      </c>
      <c r="Q114" s="43">
        <f>SUM(Q35:Q43,Q88:Q91,Q94:Q96)</f>
        <v>4080831.7521670009</v>
      </c>
      <c r="R114" s="38">
        <f t="shared" ref="R114:AB114" si="48">SUM(R35:R43,R88:R91,R94:R96)</f>
        <v>4106824.3110980014</v>
      </c>
      <c r="S114" s="38">
        <f t="shared" si="48"/>
        <v>4054839.1932360013</v>
      </c>
      <c r="T114" s="38">
        <f t="shared" si="48"/>
        <v>4210794.5468220012</v>
      </c>
      <c r="U114" s="38">
        <f t="shared" si="48"/>
        <v>4184801.9878910007</v>
      </c>
      <c r="V114" s="39">
        <f t="shared" si="48"/>
        <v>4938586.1968899984</v>
      </c>
      <c r="W114" s="38">
        <f t="shared" si="48"/>
        <v>5042556.4326140005</v>
      </c>
      <c r="X114" s="40">
        <f t="shared" si="48"/>
        <v>5094541.5504759988</v>
      </c>
      <c r="Y114" s="38">
        <f t="shared" si="48"/>
        <v>4938586.1968899984</v>
      </c>
      <c r="Z114" s="39">
        <f t="shared" si="48"/>
        <v>3379032.6610300001</v>
      </c>
      <c r="AA114" s="40">
        <f t="shared" si="48"/>
        <v>3638958.2503400012</v>
      </c>
      <c r="AB114" s="41">
        <f t="shared" si="48"/>
        <v>4314764.7825460015</v>
      </c>
      <c r="AC114" s="41">
        <f t="shared" ref="AC114:AC115" si="49">SUM(Q114:AB114)</f>
        <v>51985117.861999996</v>
      </c>
    </row>
    <row r="115" spans="1:29" s="1" customFormat="1" ht="15.5">
      <c r="A115" s="136" t="s">
        <v>93</v>
      </c>
      <c r="B115" s="112">
        <f>SUM(B49:B53)</f>
        <v>494700.56692499999</v>
      </c>
      <c r="C115" s="112">
        <f t="shared" ref="C115:M115" si="50">SUM(C49:C53)</f>
        <v>497851.52594999992</v>
      </c>
      <c r="D115" s="112">
        <f t="shared" si="50"/>
        <v>491549.60789999994</v>
      </c>
      <c r="E115" s="112">
        <f t="shared" si="50"/>
        <v>510455.36205</v>
      </c>
      <c r="F115" s="112">
        <f t="shared" si="50"/>
        <v>507304.40302500001</v>
      </c>
      <c r="G115" s="113">
        <f t="shared" si="50"/>
        <v>598682.21474999993</v>
      </c>
      <c r="H115" s="112">
        <f t="shared" si="50"/>
        <v>611286.05085</v>
      </c>
      <c r="I115" s="114">
        <f t="shared" si="50"/>
        <v>617587.96889999998</v>
      </c>
      <c r="J115" s="112">
        <f t="shared" si="50"/>
        <v>598682.21474999993</v>
      </c>
      <c r="K115" s="113">
        <f t="shared" si="50"/>
        <v>409624.67324999999</v>
      </c>
      <c r="L115" s="114">
        <f t="shared" si="50"/>
        <v>441134.2635</v>
      </c>
      <c r="M115" s="115">
        <f t="shared" si="50"/>
        <v>523059.19815000007</v>
      </c>
      <c r="N115" s="116">
        <f t="shared" si="47"/>
        <v>6301918.0500000007</v>
      </c>
      <c r="P115" s="50" t="s">
        <v>93</v>
      </c>
      <c r="Q115" s="43">
        <f>SUM(Q49:Q53)</f>
        <v>839693.65405024996</v>
      </c>
      <c r="R115" s="38">
        <f t="shared" ref="R115:AB115" si="51">SUM(R49:R53)</f>
        <v>845042.02127349994</v>
      </c>
      <c r="S115" s="38">
        <f t="shared" si="51"/>
        <v>834345.28682699986</v>
      </c>
      <c r="T115" s="38">
        <f t="shared" si="51"/>
        <v>866435.49016649998</v>
      </c>
      <c r="U115" s="38">
        <f t="shared" si="51"/>
        <v>861087.12294325</v>
      </c>
      <c r="V115" s="39">
        <f t="shared" si="51"/>
        <v>1016189.7724174999</v>
      </c>
      <c r="W115" s="38">
        <f t="shared" si="51"/>
        <v>1037583.2413104998</v>
      </c>
      <c r="X115" s="40">
        <f t="shared" si="51"/>
        <v>1048279.975757</v>
      </c>
      <c r="Y115" s="38">
        <f t="shared" si="51"/>
        <v>1016189.7724174999</v>
      </c>
      <c r="Z115" s="39">
        <f t="shared" si="51"/>
        <v>695287.7390225</v>
      </c>
      <c r="AA115" s="40">
        <f t="shared" si="51"/>
        <v>748771.41125500016</v>
      </c>
      <c r="AB115" s="41">
        <f t="shared" si="51"/>
        <v>887828.9590594999</v>
      </c>
      <c r="AC115" s="41">
        <f t="shared" si="49"/>
        <v>10696734.446499998</v>
      </c>
    </row>
    <row r="116" spans="1:29" s="1" customFormat="1" ht="15.5">
      <c r="A116" s="51" t="s">
        <v>94</v>
      </c>
      <c r="B116" s="117">
        <f>SUM(B114:B115)</f>
        <v>3544998.1459249998</v>
      </c>
      <c r="C116" s="117">
        <f t="shared" ref="C116:N116" si="52">SUM(C114:C115)</f>
        <v>3567577.7519500004</v>
      </c>
      <c r="D116" s="117">
        <f t="shared" si="52"/>
        <v>3522418.5398999993</v>
      </c>
      <c r="E116" s="117">
        <f t="shared" si="52"/>
        <v>3657896.1760500004</v>
      </c>
      <c r="F116" s="117">
        <f t="shared" si="52"/>
        <v>3635316.5700249998</v>
      </c>
      <c r="G116" s="119">
        <f t="shared" si="52"/>
        <v>4290125.144749999</v>
      </c>
      <c r="H116" s="117">
        <f t="shared" si="52"/>
        <v>4380443.5688499995</v>
      </c>
      <c r="I116" s="120">
        <f t="shared" si="52"/>
        <v>4425602.7808999997</v>
      </c>
      <c r="J116" s="117">
        <f t="shared" si="52"/>
        <v>4290125.144749999</v>
      </c>
      <c r="K116" s="119">
        <f t="shared" si="52"/>
        <v>2935348.7832499994</v>
      </c>
      <c r="L116" s="120">
        <f t="shared" si="52"/>
        <v>3161144.8435</v>
      </c>
      <c r="M116" s="121">
        <f t="shared" si="52"/>
        <v>3748214.6001500008</v>
      </c>
      <c r="N116" s="122">
        <f t="shared" si="52"/>
        <v>45159212.049999997</v>
      </c>
      <c r="P116" s="55" t="s">
        <v>94</v>
      </c>
      <c r="Q116" s="56">
        <f>SUM(Q114:Q115)</f>
        <v>4920525.406217251</v>
      </c>
      <c r="R116" s="48">
        <f t="shared" ref="R116:AC116" si="53">SUM(R114:R115)</f>
        <v>4951866.3323715013</v>
      </c>
      <c r="S116" s="48">
        <f t="shared" si="53"/>
        <v>4889184.4800630007</v>
      </c>
      <c r="T116" s="48">
        <f t="shared" si="53"/>
        <v>5077230.0369885014</v>
      </c>
      <c r="U116" s="48">
        <f t="shared" si="53"/>
        <v>5045889.1108342502</v>
      </c>
      <c r="V116" s="52">
        <f t="shared" si="53"/>
        <v>5954775.9693074981</v>
      </c>
      <c r="W116" s="48">
        <f t="shared" si="53"/>
        <v>6080139.6739245001</v>
      </c>
      <c r="X116" s="53">
        <f t="shared" si="53"/>
        <v>6142821.5262329988</v>
      </c>
      <c r="Y116" s="48">
        <f t="shared" si="53"/>
        <v>5954775.9693074981</v>
      </c>
      <c r="Z116" s="52">
        <f t="shared" si="53"/>
        <v>4074320.4000525</v>
      </c>
      <c r="AA116" s="53">
        <f t="shared" si="53"/>
        <v>4387729.6615950018</v>
      </c>
      <c r="AB116" s="54">
        <f t="shared" si="53"/>
        <v>5202593.7416055016</v>
      </c>
      <c r="AC116" s="54">
        <f t="shared" si="53"/>
        <v>62681852.308499992</v>
      </c>
    </row>
    <row r="117" spans="1:29" s="1" customFormat="1" ht="15.5">
      <c r="A117" s="57" t="s">
        <v>95</v>
      </c>
      <c r="B117" s="117">
        <f>B107-SUM(B108:B110,B113,B116)</f>
        <v>817748.80349999294</v>
      </c>
      <c r="C117" s="117">
        <f t="shared" ref="C117:M117" si="54">C107-SUM(C108:C110,C113,C116)</f>
        <v>820749.05400000513</v>
      </c>
      <c r="D117" s="117">
        <f t="shared" si="54"/>
        <v>810378.26549999416</v>
      </c>
      <c r="E117" s="117">
        <f t="shared" si="54"/>
        <v>839305.48725001886</v>
      </c>
      <c r="F117" s="117">
        <f t="shared" si="54"/>
        <v>834120.09300000221</v>
      </c>
      <c r="G117" s="119">
        <f t="shared" si="54"/>
        <v>981583.00124997646</v>
      </c>
      <c r="H117" s="117">
        <f t="shared" si="54"/>
        <v>1000139.4345000163</v>
      </c>
      <c r="I117" s="120">
        <f t="shared" si="54"/>
        <v>1009053.4604999796</v>
      </c>
      <c r="J117" s="117">
        <f t="shared" si="54"/>
        <v>982311.38249997795</v>
      </c>
      <c r="K117" s="119">
        <f t="shared" si="54"/>
        <v>679928.30250000954</v>
      </c>
      <c r="L117" s="120">
        <f t="shared" si="54"/>
        <v>728868.71999999881</v>
      </c>
      <c r="M117" s="121">
        <f t="shared" si="54"/>
        <v>866602.49549999833</v>
      </c>
      <c r="N117" s="122">
        <f t="shared" ref="N117" si="55">N107-SUM(N108:N110,N113,N116)</f>
        <v>10370788.49999994</v>
      </c>
      <c r="P117" s="58" t="s">
        <v>95</v>
      </c>
      <c r="Q117" s="56">
        <f>Q107-SUM(Q108:Q110,Q113,Q116)</f>
        <v>2177053.3930310085</v>
      </c>
      <c r="R117" s="48">
        <f t="shared" ref="R117" si="56">R107-SUM(R108:R110,R113,R116)</f>
        <v>2188156.0410999916</v>
      </c>
      <c r="S117" s="48">
        <f t="shared" ref="S117" si="57">S107-SUM(S108:S110,S113,S116)</f>
        <v>2160480.9426989928</v>
      </c>
      <c r="T117" s="48">
        <f t="shared" ref="T117" si="58">T107-SUM(T108:T110,T113,T116)</f>
        <v>2240771.336770501</v>
      </c>
      <c r="U117" s="48">
        <f t="shared" ref="U117" si="59">U107-SUM(U108:U110,U113,U116)</f>
        <v>2226933.7875699811</v>
      </c>
      <c r="V117" s="52">
        <f t="shared" ref="V117" si="60">V107-SUM(V108:V110,V113,V116)</f>
        <v>2624576.1795424968</v>
      </c>
      <c r="W117" s="48">
        <f t="shared" ref="W117" si="61">W107-SUM(W108:W110,W113,W116)</f>
        <v>2677191.4752130099</v>
      </c>
      <c r="X117" s="53">
        <f t="shared" ref="X117" si="62">X107-SUM(X108:X110,X113,X116)</f>
        <v>2703043.3061929904</v>
      </c>
      <c r="Y117" s="48">
        <f t="shared" ref="Y117" si="63">Y107-SUM(Y108:Y110,Y113,Y116)</f>
        <v>2625487.8132529929</v>
      </c>
      <c r="Z117" s="52">
        <f t="shared" ref="Z117" si="64">Z107-SUM(Z108:Z110,Z113,Z116)</f>
        <v>1806174.465749003</v>
      </c>
      <c r="AA117" s="53">
        <f t="shared" ref="AA117" si="65">AA107-SUM(AA108:AA110,AA113,AA116)</f>
        <v>1940903.4229120091</v>
      </c>
      <c r="AB117" s="54">
        <f t="shared" ref="AB117:AC117" si="66">AB107-SUM(AB108:AB110,AB113,AB116)</f>
        <v>2304326.2369669899</v>
      </c>
      <c r="AC117" s="54">
        <f t="shared" si="66"/>
        <v>27675098.401000053</v>
      </c>
    </row>
    <row r="118" spans="1:29" s="1" customFormat="1" ht="15.5">
      <c r="A118" s="59" t="s">
        <v>96</v>
      </c>
      <c r="B118" s="123">
        <f>SUM(B108,B109,B110,B111)</f>
        <v>28199101.126980007</v>
      </c>
      <c r="C118" s="123">
        <f t="shared" ref="C118:N118" si="67">SUM(C108,C109,C110,C111)</f>
        <v>27925497.732999995</v>
      </c>
      <c r="D118" s="123">
        <f t="shared" si="67"/>
        <v>27575794.848920003</v>
      </c>
      <c r="E118" s="123">
        <f t="shared" si="67"/>
        <v>28176448.665140003</v>
      </c>
      <c r="F118" s="123">
        <f t="shared" si="67"/>
        <v>28001597.223099999</v>
      </c>
      <c r="G118" s="124">
        <f t="shared" si="67"/>
        <v>32474349.260899998</v>
      </c>
      <c r="H118" s="123">
        <f t="shared" si="67"/>
        <v>32725300.193039998</v>
      </c>
      <c r="I118" s="125">
        <f t="shared" si="67"/>
        <v>32776033.186440002</v>
      </c>
      <c r="J118" s="123">
        <f t="shared" si="67"/>
        <v>32623834.206239998</v>
      </c>
      <c r="K118" s="124">
        <f t="shared" si="67"/>
        <v>23926567.027920008</v>
      </c>
      <c r="L118" s="125">
        <f t="shared" si="67"/>
        <v>25077141.666959997</v>
      </c>
      <c r="M118" s="126">
        <f t="shared" si="67"/>
        <v>30221218.941360001</v>
      </c>
      <c r="N118" s="126">
        <f t="shared" si="67"/>
        <v>349702884.08000004</v>
      </c>
      <c r="P118" s="60" t="s">
        <v>96</v>
      </c>
      <c r="Q118" s="56">
        <f>SUM(Q108,Q109,Q110,Q111)</f>
        <v>15508928.665757298</v>
      </c>
      <c r="R118" s="48">
        <f t="shared" ref="R118:AC118" si="68">SUM(R108,R109,R110,R111)</f>
        <v>15389826.357805001</v>
      </c>
      <c r="S118" s="48">
        <f t="shared" si="68"/>
        <v>15196837.809664203</v>
      </c>
      <c r="T118" s="48">
        <f t="shared" si="68"/>
        <v>15560206.872063901</v>
      </c>
      <c r="U118" s="48">
        <f t="shared" si="68"/>
        <v>15463712.597993501</v>
      </c>
      <c r="V118" s="52">
        <f t="shared" si="68"/>
        <v>17974584.436671499</v>
      </c>
      <c r="W118" s="48">
        <f t="shared" si="68"/>
        <v>18144964.950930402</v>
      </c>
      <c r="X118" s="53">
        <f t="shared" si="68"/>
        <v>18194222.444389403</v>
      </c>
      <c r="Y118" s="48">
        <f t="shared" si="68"/>
        <v>18046449.964012399</v>
      </c>
      <c r="Z118" s="52">
        <f t="shared" si="68"/>
        <v>13119179.847879201</v>
      </c>
      <c r="AA118" s="53">
        <f t="shared" si="68"/>
        <v>13796660.479219597</v>
      </c>
      <c r="AB118" s="54">
        <f t="shared" si="68"/>
        <v>16592973.7144136</v>
      </c>
      <c r="AC118" s="54">
        <f t="shared" si="68"/>
        <v>192988548.1408</v>
      </c>
    </row>
    <row r="119" spans="1:29" s="1" customFormat="1" ht="16" thickBot="1">
      <c r="A119" s="61" t="s">
        <v>97</v>
      </c>
      <c r="B119" s="127">
        <f>SUM(B112,B116,B117)</f>
        <v>4832726.9557499923</v>
      </c>
      <c r="C119" s="127">
        <f t="shared" ref="C119:N119" si="69">SUM(C112,C116,C117)</f>
        <v>4861300.3155000061</v>
      </c>
      <c r="D119" s="127">
        <f t="shared" si="69"/>
        <v>4799783.3084999938</v>
      </c>
      <c r="E119" s="127">
        <f t="shared" si="69"/>
        <v>4982149.1857500188</v>
      </c>
      <c r="F119" s="127">
        <f t="shared" si="69"/>
        <v>4951390.6822500024</v>
      </c>
      <c r="G119" s="128">
        <f t="shared" si="69"/>
        <v>5840473.7587499758</v>
      </c>
      <c r="H119" s="127">
        <f t="shared" si="69"/>
        <v>5961322.6290000156</v>
      </c>
      <c r="I119" s="129">
        <f t="shared" si="69"/>
        <v>6021382.8734999793</v>
      </c>
      <c r="J119" s="127">
        <f t="shared" si="69"/>
        <v>5841202.1399999773</v>
      </c>
      <c r="K119" s="128">
        <f t="shared" si="69"/>
        <v>4004432.5050000092</v>
      </c>
      <c r="L119" s="129">
        <f t="shared" si="69"/>
        <v>4309104.0149999987</v>
      </c>
      <c r="M119" s="130">
        <f t="shared" si="69"/>
        <v>5111738.6309999991</v>
      </c>
      <c r="N119" s="130">
        <f t="shared" si="69"/>
        <v>61517006.99999994</v>
      </c>
      <c r="P119" s="62" t="s">
        <v>97</v>
      </c>
      <c r="Q119" s="63">
        <f>SUM(Q112,Q116,Q117)</f>
        <v>7832164.6304347599</v>
      </c>
      <c r="R119" s="64">
        <f t="shared" ref="R119:AC119" si="70">SUM(R112,R116,R117)</f>
        <v>7879287.0953024924</v>
      </c>
      <c r="S119" s="64">
        <f t="shared" si="70"/>
        <v>7779572.3633039929</v>
      </c>
      <c r="T119" s="64">
        <f t="shared" si="70"/>
        <v>8075981.658168003</v>
      </c>
      <c r="U119" s="64">
        <f t="shared" si="70"/>
        <v>8026124.2921687309</v>
      </c>
      <c r="V119" s="65">
        <f t="shared" si="70"/>
        <v>9468341.3713049944</v>
      </c>
      <c r="W119" s="64">
        <f t="shared" si="70"/>
        <v>9665035.9341705106</v>
      </c>
      <c r="X119" s="66">
        <f t="shared" si="70"/>
        <v>9762927.398747988</v>
      </c>
      <c r="Y119" s="64">
        <f t="shared" si="70"/>
        <v>9469253.0050154906</v>
      </c>
      <c r="Z119" s="65">
        <f t="shared" si="70"/>
        <v>6488750.6495865025</v>
      </c>
      <c r="AA119" s="66">
        <f t="shared" si="70"/>
        <v>6983677.7747370107</v>
      </c>
      <c r="AB119" s="67">
        <f t="shared" si="70"/>
        <v>8283615.8255594913</v>
      </c>
      <c r="AC119" s="67">
        <f t="shared" si="70"/>
        <v>99714731.998500049</v>
      </c>
    </row>
    <row r="120" spans="1:29" s="1" customFormat="1" ht="15" customHeight="1">
      <c r="A120" s="68"/>
      <c r="B120" s="69"/>
      <c r="C120" s="69"/>
      <c r="D120" s="69"/>
      <c r="E120" s="69"/>
      <c r="F120" s="69"/>
      <c r="G120" s="69"/>
      <c r="H120" s="69"/>
      <c r="I120" s="69"/>
      <c r="J120" s="69"/>
      <c r="K120" s="69"/>
      <c r="L120" s="69"/>
      <c r="M120" s="69"/>
      <c r="N120" s="69"/>
      <c r="P120" s="70"/>
      <c r="Q120" s="69"/>
      <c r="R120" s="69"/>
      <c r="S120" s="69"/>
      <c r="T120" s="69"/>
      <c r="U120" s="69"/>
      <c r="V120" s="69"/>
      <c r="W120" s="69"/>
      <c r="X120" s="69"/>
      <c r="Y120" s="69"/>
      <c r="Z120" s="69"/>
      <c r="AA120" s="69"/>
      <c r="AB120" s="69"/>
      <c r="AC120" s="69"/>
    </row>
    <row r="121" spans="1:29">
      <c r="A121" s="71" t="s">
        <v>98</v>
      </c>
      <c r="B121" s="72">
        <v>0</v>
      </c>
      <c r="C121" s="72">
        <v>0</v>
      </c>
      <c r="D121" s="72">
        <v>0</v>
      </c>
      <c r="E121" s="72">
        <v>0</v>
      </c>
      <c r="F121" s="72">
        <v>0</v>
      </c>
      <c r="G121" s="72">
        <v>0</v>
      </c>
      <c r="H121" s="72">
        <v>0</v>
      </c>
      <c r="I121" s="72">
        <v>0</v>
      </c>
      <c r="J121" s="72">
        <v>0</v>
      </c>
      <c r="K121" s="72">
        <v>0</v>
      </c>
      <c r="L121" s="72">
        <v>0</v>
      </c>
      <c r="M121" s="72">
        <v>0</v>
      </c>
      <c r="N121" s="72">
        <f>SUM(B121:M121)</f>
        <v>0</v>
      </c>
      <c r="P121" s="71" t="s">
        <v>98</v>
      </c>
      <c r="Q121" s="72"/>
      <c r="R121" s="72"/>
      <c r="S121" s="72"/>
      <c r="T121" s="72"/>
      <c r="U121" s="72"/>
      <c r="V121" s="72"/>
      <c r="W121" s="72"/>
      <c r="X121" s="72"/>
      <c r="Y121" s="72"/>
      <c r="Z121" s="72"/>
      <c r="AA121" s="72"/>
      <c r="AB121" s="72"/>
      <c r="AC121" s="72">
        <f>SUM(Q121:AB121)</f>
        <v>0</v>
      </c>
    </row>
    <row r="122" spans="1:29">
      <c r="A122" s="73" t="s">
        <v>99</v>
      </c>
      <c r="B122" s="74">
        <f>SUM(B103:B105)</f>
        <v>22359.94</v>
      </c>
      <c r="C122" s="74">
        <f t="shared" ref="C122:N122" si="71">SUM(C103:C105)</f>
        <v>22502.36</v>
      </c>
      <c r="D122" s="74">
        <f t="shared" si="71"/>
        <v>22217.52</v>
      </c>
      <c r="E122" s="74">
        <f t="shared" si="71"/>
        <v>23072.04</v>
      </c>
      <c r="F122" s="74">
        <f t="shared" si="71"/>
        <v>22929.620000000003</v>
      </c>
      <c r="G122" s="74">
        <f t="shared" si="71"/>
        <v>27059.8</v>
      </c>
      <c r="H122" s="74">
        <f t="shared" si="71"/>
        <v>27629.480000000003</v>
      </c>
      <c r="I122" s="74">
        <f t="shared" si="71"/>
        <v>27914.32</v>
      </c>
      <c r="J122" s="74">
        <f t="shared" si="71"/>
        <v>27059.8</v>
      </c>
      <c r="K122" s="74">
        <f t="shared" si="71"/>
        <v>18514.599999999999</v>
      </c>
      <c r="L122" s="74">
        <f t="shared" si="71"/>
        <v>19938.8</v>
      </c>
      <c r="M122" s="74">
        <f t="shared" si="71"/>
        <v>23641.72</v>
      </c>
      <c r="N122" s="74">
        <f t="shared" si="71"/>
        <v>284840</v>
      </c>
      <c r="P122" s="73" t="s">
        <v>99</v>
      </c>
      <c r="Q122" s="74">
        <f>SUM(Q103:Q105)</f>
        <v>6798.4453999999996</v>
      </c>
      <c r="R122" s="74">
        <f t="shared" ref="R122:AC122" si="72">SUM(R103:R105)</f>
        <v>6841.7475999999997</v>
      </c>
      <c r="S122" s="74">
        <f t="shared" si="72"/>
        <v>6755.1432000000004</v>
      </c>
      <c r="T122" s="74">
        <f t="shared" si="72"/>
        <v>7014.9564</v>
      </c>
      <c r="U122" s="74">
        <f t="shared" si="72"/>
        <v>6971.654199999999</v>
      </c>
      <c r="V122" s="74">
        <f t="shared" si="72"/>
        <v>8227.4179999999997</v>
      </c>
      <c r="W122" s="74">
        <f t="shared" si="72"/>
        <v>8400.6268</v>
      </c>
      <c r="X122" s="74">
        <f t="shared" si="72"/>
        <v>8487.2312000000002</v>
      </c>
      <c r="Y122" s="74">
        <f t="shared" si="72"/>
        <v>8227.4179999999997</v>
      </c>
      <c r="Z122" s="74">
        <f t="shared" si="72"/>
        <v>5629.2860000000001</v>
      </c>
      <c r="AA122" s="74">
        <f t="shared" si="72"/>
        <v>6062.3080000000009</v>
      </c>
      <c r="AB122" s="74">
        <f t="shared" si="72"/>
        <v>7188.1651999999995</v>
      </c>
      <c r="AC122" s="74">
        <f t="shared" si="72"/>
        <v>86604.4</v>
      </c>
    </row>
    <row r="123" spans="1:29">
      <c r="A123" s="75"/>
      <c r="B123" s="76"/>
      <c r="C123" s="76"/>
      <c r="D123" s="76"/>
      <c r="E123" s="76"/>
      <c r="F123" s="76"/>
      <c r="G123" s="76"/>
      <c r="H123" s="76"/>
      <c r="I123" s="76"/>
      <c r="J123" s="76"/>
      <c r="K123" s="76"/>
      <c r="L123" s="76"/>
      <c r="M123" s="76"/>
      <c r="N123" s="76"/>
      <c r="Q123" s="76"/>
      <c r="R123" s="76"/>
      <c r="S123" s="76"/>
      <c r="T123" s="76"/>
      <c r="U123" s="76"/>
      <c r="V123" s="76"/>
      <c r="W123" s="76"/>
      <c r="X123" s="76"/>
      <c r="Y123" s="76"/>
      <c r="Z123" s="76"/>
      <c r="AA123" s="76"/>
      <c r="AB123" s="76"/>
      <c r="AC123" s="76"/>
    </row>
    <row r="124" spans="1:29">
      <c r="A124" s="75"/>
      <c r="B124" s="77"/>
      <c r="C124" s="77"/>
      <c r="D124" s="77"/>
      <c r="E124" s="77"/>
      <c r="F124" s="77"/>
      <c r="G124" s="77"/>
      <c r="H124" s="77"/>
      <c r="I124" s="77"/>
      <c r="J124" s="77"/>
      <c r="K124" s="77"/>
      <c r="L124" s="77"/>
      <c r="M124" s="77"/>
      <c r="N124" s="77"/>
      <c r="Q124" s="77"/>
      <c r="R124" s="77"/>
      <c r="S124" s="77"/>
      <c r="T124" s="77"/>
      <c r="U124" s="77"/>
      <c r="V124" s="77"/>
      <c r="W124" s="77"/>
      <c r="X124" s="77"/>
      <c r="Y124" s="77"/>
      <c r="Z124" s="77"/>
      <c r="AA124" s="77"/>
      <c r="AB124" s="77"/>
      <c r="AC124" s="77"/>
    </row>
    <row r="125" spans="1:29" ht="15.5" hidden="1" outlineLevel="1">
      <c r="A125" s="78" t="s">
        <v>100</v>
      </c>
      <c r="B125" s="79" t="e">
        <f>SUM(B81,B88,B96,#REF!,B103:B103,B105:B105)</f>
        <v>#REF!</v>
      </c>
      <c r="C125" s="79" t="e">
        <f>SUM(C81,C88,C96,#REF!,C103:C103,C105:C105)</f>
        <v>#REF!</v>
      </c>
      <c r="D125" s="79" t="e">
        <f>SUM(D81,D88,D96,#REF!,D103:D103,D105:D105)</f>
        <v>#REF!</v>
      </c>
      <c r="E125" s="79" t="e">
        <f>SUM(E81,E88,E96,#REF!,E103:E103,E105:E105)</f>
        <v>#REF!</v>
      </c>
      <c r="F125" s="79" t="e">
        <f>SUM(F81,F88,F96,#REF!,F103:F103,F105:F105)</f>
        <v>#REF!</v>
      </c>
      <c r="G125" s="79" t="e">
        <f>SUM(G81,G88,G96,#REF!,G103:G103,G105:G105)</f>
        <v>#REF!</v>
      </c>
      <c r="H125" s="79" t="e">
        <f>SUM(H81,H88,H96,#REF!,H103:H103,H105:H105)</f>
        <v>#REF!</v>
      </c>
      <c r="I125" s="79" t="e">
        <f>SUM(I81,I88,I96,#REF!,I103:I103,I105:I105)</f>
        <v>#REF!</v>
      </c>
      <c r="J125" s="79" t="e">
        <f>SUM(J81,J88,J96,#REF!,J103:J103,J105:J105)</f>
        <v>#REF!</v>
      </c>
      <c r="K125" s="79" t="e">
        <f>SUM(K81,K88,K96,#REF!,K103:K103,K105:K105)</f>
        <v>#REF!</v>
      </c>
      <c r="L125" s="79" t="e">
        <f>SUM(L81,L88,L96,#REF!,L103:L103,L105:L105)</f>
        <v>#REF!</v>
      </c>
      <c r="M125" s="79" t="e">
        <f>SUM(M81,M88,M96,#REF!,M103:M103,M105:M105)</f>
        <v>#REF!</v>
      </c>
      <c r="N125" s="79" t="e">
        <f>SUM(N81,N88,N96,#REF!,N103:N103,N105:N105)</f>
        <v>#REF!</v>
      </c>
    </row>
    <row r="126" spans="1:29" ht="15.5" hidden="1" outlineLevel="1">
      <c r="A126" s="78"/>
      <c r="B126" s="80" t="e">
        <f t="shared" ref="B126:N126" si="73">B125/23000</f>
        <v>#REF!</v>
      </c>
      <c r="C126" s="80" t="e">
        <f>C125/23000</f>
        <v>#REF!</v>
      </c>
      <c r="D126" s="80" t="e">
        <f t="shared" si="73"/>
        <v>#REF!</v>
      </c>
      <c r="E126" s="80" t="e">
        <f t="shared" si="73"/>
        <v>#REF!</v>
      </c>
      <c r="F126" s="80" t="e">
        <f t="shared" si="73"/>
        <v>#REF!</v>
      </c>
      <c r="G126" s="80" t="e">
        <f t="shared" si="73"/>
        <v>#REF!</v>
      </c>
      <c r="H126" s="80" t="e">
        <f t="shared" si="73"/>
        <v>#REF!</v>
      </c>
      <c r="I126" s="80" t="e">
        <f t="shared" si="73"/>
        <v>#REF!</v>
      </c>
      <c r="J126" s="80" t="e">
        <f t="shared" si="73"/>
        <v>#REF!</v>
      </c>
      <c r="K126" s="80" t="e">
        <f t="shared" si="73"/>
        <v>#REF!</v>
      </c>
      <c r="L126" s="80" t="e">
        <f t="shared" si="73"/>
        <v>#REF!</v>
      </c>
      <c r="M126" s="80" t="e">
        <f t="shared" si="73"/>
        <v>#REF!</v>
      </c>
      <c r="N126" s="80" t="e">
        <f t="shared" si="73"/>
        <v>#REF!</v>
      </c>
    </row>
    <row r="127" spans="1:29" ht="15.5" hidden="1" outlineLevel="1">
      <c r="A127" s="81" t="s">
        <v>101</v>
      </c>
      <c r="B127" s="82" t="e">
        <f>SUM(B82,B87,B95,B100,B104:B104,#REF!,#REF!,B69,#REF!,#REF!)</f>
        <v>#REF!</v>
      </c>
      <c r="C127" s="82" t="e">
        <f>SUM(C82,C87,C95,C100,C104:C104,#REF!,#REF!,C69,#REF!,#REF!)</f>
        <v>#REF!</v>
      </c>
      <c r="D127" s="82" t="e">
        <f>SUM(D82,D87,D95,D100,D104:D104,#REF!,#REF!,D69,#REF!,#REF!)</f>
        <v>#REF!</v>
      </c>
      <c r="E127" s="82" t="e">
        <f>SUM(E82,E87,E95,E100,E104:E104,#REF!,#REF!,E69,#REF!,#REF!)</f>
        <v>#REF!</v>
      </c>
      <c r="F127" s="82" t="e">
        <f>SUM(F82,F87,F95,F100,F104:F104,#REF!,#REF!,F69,#REF!,#REF!)</f>
        <v>#REF!</v>
      </c>
      <c r="G127" s="82" t="e">
        <f>SUM(G82,G87,G95,G100,G104:G104,#REF!,#REF!,G69,#REF!,#REF!)</f>
        <v>#REF!</v>
      </c>
      <c r="H127" s="82" t="e">
        <f>SUM(H82,H87,H95,H100,H104:H104,#REF!,#REF!,H69,#REF!,#REF!)</f>
        <v>#REF!</v>
      </c>
      <c r="I127" s="82" t="e">
        <f>SUM(I82,I87,I95,I100,I104:I104,#REF!,#REF!,I69,#REF!,#REF!)</f>
        <v>#REF!</v>
      </c>
      <c r="J127" s="82" t="e">
        <f>SUM(J82,J87,J95,J100,J104:J104,#REF!,#REF!,J69,#REF!,#REF!)</f>
        <v>#REF!</v>
      </c>
      <c r="K127" s="82" t="e">
        <f>SUM(K82,K87,K95,K100,K104:K104,#REF!,#REF!,K69,#REF!,#REF!)</f>
        <v>#REF!</v>
      </c>
      <c r="L127" s="82" t="e">
        <f>SUM(L82,L87,L95,L100,L104:L104,#REF!,#REF!,L69,#REF!,#REF!)</f>
        <v>#REF!</v>
      </c>
      <c r="M127" s="82" t="e">
        <f>SUM(M82,M87,M95,M100,M104:M104,#REF!,#REF!,M69,#REF!,#REF!)</f>
        <v>#REF!</v>
      </c>
      <c r="N127" s="82" t="e">
        <f>SUM(N82,N87,N95,N100,N104:N104,#REF!,#REF!,N69,#REF!,#REF!)</f>
        <v>#REF!</v>
      </c>
    </row>
    <row r="128" spans="1:29" ht="15.5" hidden="1" outlineLevel="1">
      <c r="A128" s="78"/>
      <c r="B128" s="80" t="e">
        <f t="shared" ref="B128:N128" si="74">B127/14000</f>
        <v>#REF!</v>
      </c>
      <c r="C128" s="80" t="e">
        <f>C127/14000</f>
        <v>#REF!</v>
      </c>
      <c r="D128" s="80" t="e">
        <f t="shared" si="74"/>
        <v>#REF!</v>
      </c>
      <c r="E128" s="80" t="e">
        <f t="shared" si="74"/>
        <v>#REF!</v>
      </c>
      <c r="F128" s="80" t="e">
        <f t="shared" si="74"/>
        <v>#REF!</v>
      </c>
      <c r="G128" s="80" t="e">
        <f t="shared" si="74"/>
        <v>#REF!</v>
      </c>
      <c r="H128" s="80" t="e">
        <f t="shared" si="74"/>
        <v>#REF!</v>
      </c>
      <c r="I128" s="80" t="e">
        <f t="shared" si="74"/>
        <v>#REF!</v>
      </c>
      <c r="J128" s="80" t="e">
        <f t="shared" si="74"/>
        <v>#REF!</v>
      </c>
      <c r="K128" s="80" t="e">
        <f t="shared" si="74"/>
        <v>#REF!</v>
      </c>
      <c r="L128" s="80" t="e">
        <f t="shared" si="74"/>
        <v>#REF!</v>
      </c>
      <c r="M128" s="80" t="e">
        <f t="shared" si="74"/>
        <v>#REF!</v>
      </c>
      <c r="N128" s="80" t="e">
        <f t="shared" si="74"/>
        <v>#REF!</v>
      </c>
    </row>
    <row r="129" spans="1:17" ht="15.5" hidden="1" outlineLevel="1">
      <c r="A129" s="81" t="s">
        <v>102</v>
      </c>
      <c r="B129" s="82" t="e">
        <f>SUM(#REF!,B83,B84,B91:B92,B97,B101,B102,B98,#REF!,#REF!,#REF!,B72,#REF!)</f>
        <v>#REF!</v>
      </c>
      <c r="C129" s="82" t="e">
        <f>SUM(#REF!,C83,C84,C91:C92,C97,C101,C102,C98,#REF!,#REF!,#REF!,C72,#REF!)</f>
        <v>#REF!</v>
      </c>
      <c r="D129" s="82" t="e">
        <f>SUM(#REF!,D83,D84,D91:D92,D97,D101,D102,D98,#REF!,#REF!,#REF!,D72,#REF!)</f>
        <v>#REF!</v>
      </c>
      <c r="E129" s="82" t="e">
        <f>SUM(#REF!,E83,E84,E91:E92,E97,E101,E102,E98,#REF!,#REF!,#REF!,E72,#REF!)</f>
        <v>#REF!</v>
      </c>
      <c r="F129" s="82" t="e">
        <f>SUM(#REF!,F83,F84,F91:F92,F97,F101,F102,F98,#REF!,#REF!,#REF!,F72,#REF!)</f>
        <v>#REF!</v>
      </c>
      <c r="G129" s="82" t="e">
        <f>SUM(#REF!,G83,G84,G91:G92,G97,G101,G102,G98,#REF!,#REF!,#REF!,G72,#REF!)</f>
        <v>#REF!</v>
      </c>
      <c r="H129" s="82" t="e">
        <f>SUM(#REF!,H83,H84,H91:H92,H97,H101,H102,H98,#REF!,#REF!,#REF!,H72,#REF!)</f>
        <v>#REF!</v>
      </c>
      <c r="I129" s="82" t="e">
        <f>SUM(#REF!,I83,I84,I91:I92,I97,I101,I102,I98,#REF!,#REF!,#REF!,I72,#REF!)</f>
        <v>#REF!</v>
      </c>
      <c r="J129" s="82" t="e">
        <f>SUM(#REF!,J83,J84,J91:J92,J97,J101,J102,J98,#REF!,#REF!,#REF!,J72,#REF!)</f>
        <v>#REF!</v>
      </c>
      <c r="K129" s="82" t="e">
        <f>SUM(#REF!,K83,K84,K91:K92,K97,K101,K102,K98,#REF!,#REF!,#REF!,K72,#REF!)</f>
        <v>#REF!</v>
      </c>
      <c r="L129" s="82" t="e">
        <f>SUM(#REF!,L83,L84,L91:L92,L97,L101,L102,L98,#REF!,#REF!,#REF!,L72,#REF!)</f>
        <v>#REF!</v>
      </c>
      <c r="M129" s="82" t="e">
        <f>SUM(#REF!,M83,M84,M91:M92,M97,M101,M102,M98,#REF!,#REF!,#REF!,M72,#REF!)</f>
        <v>#REF!</v>
      </c>
      <c r="N129" s="82" t="e">
        <f>SUM(#REF!,N83,N84,N91:N92,N97,N101,N102,N98,#REF!,#REF!,#REF!,N72,#REF!)</f>
        <v>#REF!</v>
      </c>
    </row>
    <row r="130" spans="1:17" ht="15.5" hidden="1" outlineLevel="1">
      <c r="A130" s="78"/>
      <c r="B130" s="80" t="e">
        <f>B129/22000</f>
        <v>#REF!</v>
      </c>
      <c r="C130" s="80" t="e">
        <f t="shared" ref="C130:N130" si="75">C129/22000</f>
        <v>#REF!</v>
      </c>
      <c r="D130" s="80" t="e">
        <f t="shared" si="75"/>
        <v>#REF!</v>
      </c>
      <c r="E130" s="80" t="e">
        <f t="shared" si="75"/>
        <v>#REF!</v>
      </c>
      <c r="F130" s="80" t="e">
        <f t="shared" si="75"/>
        <v>#REF!</v>
      </c>
      <c r="G130" s="80" t="e">
        <f t="shared" si="75"/>
        <v>#REF!</v>
      </c>
      <c r="H130" s="80" t="e">
        <f t="shared" si="75"/>
        <v>#REF!</v>
      </c>
      <c r="I130" s="80" t="e">
        <f t="shared" si="75"/>
        <v>#REF!</v>
      </c>
      <c r="J130" s="80" t="e">
        <f t="shared" si="75"/>
        <v>#REF!</v>
      </c>
      <c r="K130" s="80" t="e">
        <f t="shared" si="75"/>
        <v>#REF!</v>
      </c>
      <c r="L130" s="80" t="e">
        <f t="shared" si="75"/>
        <v>#REF!</v>
      </c>
      <c r="M130" s="80" t="e">
        <f t="shared" si="75"/>
        <v>#REF!</v>
      </c>
      <c r="N130" s="80" t="e">
        <f t="shared" si="75"/>
        <v>#REF!</v>
      </c>
    </row>
    <row r="131" spans="1:17" ht="16.5" hidden="1" customHeight="1" outlineLevel="1">
      <c r="A131" s="81" t="s">
        <v>103</v>
      </c>
      <c r="B131" s="82" t="e">
        <f>SUM(B77:B80,B89:B90,#REF!,)</f>
        <v>#REF!</v>
      </c>
      <c r="C131" s="82" t="e">
        <f>SUM(C77:C80,C89:C90,#REF!,)</f>
        <v>#REF!</v>
      </c>
      <c r="D131" s="82" t="e">
        <f>SUM(D77:D80,D89:D90,#REF!,)</f>
        <v>#REF!</v>
      </c>
      <c r="E131" s="82" t="e">
        <f>SUM(E77:E80,E89:E90,#REF!,)</f>
        <v>#REF!</v>
      </c>
      <c r="F131" s="82" t="e">
        <f>SUM(F77:F80,F89:F90,#REF!,)</f>
        <v>#REF!</v>
      </c>
      <c r="G131" s="82" t="e">
        <f>SUM(G77:G80,G89:G90,#REF!,)</f>
        <v>#REF!</v>
      </c>
      <c r="H131" s="82" t="e">
        <f>SUM(H77:H80,H89:H90,#REF!,)</f>
        <v>#REF!</v>
      </c>
      <c r="I131" s="82" t="e">
        <f>SUM(I77:I80,I89:I90,#REF!,)</f>
        <v>#REF!</v>
      </c>
      <c r="J131" s="82" t="e">
        <f>SUM(J77:J80,J89:J90,#REF!,)</f>
        <v>#REF!</v>
      </c>
      <c r="K131" s="82" t="e">
        <f>SUM(K77:K80,K89:K90,#REF!,)</f>
        <v>#REF!</v>
      </c>
      <c r="L131" s="82" t="e">
        <f>SUM(L77:L80,L89:L90,#REF!,)</f>
        <v>#REF!</v>
      </c>
      <c r="M131" s="82" t="e">
        <f>SUM(M77:M80,M89:M90,#REF!,)</f>
        <v>#REF!</v>
      </c>
      <c r="N131" s="82" t="e">
        <f>SUM(N77:N80,N89:N90,#REF!,)</f>
        <v>#REF!</v>
      </c>
    </row>
    <row r="132" spans="1:17" ht="14.25" hidden="1" customHeight="1" outlineLevel="1">
      <c r="A132" s="78" t="s">
        <v>104</v>
      </c>
      <c r="B132" s="80" t="e">
        <f t="shared" ref="B132:N132" si="76">B131/11000</f>
        <v>#REF!</v>
      </c>
      <c r="C132" s="80" t="e">
        <f>C131/11000</f>
        <v>#REF!</v>
      </c>
      <c r="D132" s="80" t="e">
        <f t="shared" si="76"/>
        <v>#REF!</v>
      </c>
      <c r="E132" s="80" t="e">
        <f t="shared" si="76"/>
        <v>#REF!</v>
      </c>
      <c r="F132" s="80" t="e">
        <f t="shared" si="76"/>
        <v>#REF!</v>
      </c>
      <c r="G132" s="80" t="e">
        <f t="shared" si="76"/>
        <v>#REF!</v>
      </c>
      <c r="H132" s="80" t="e">
        <f t="shared" si="76"/>
        <v>#REF!</v>
      </c>
      <c r="I132" s="80" t="e">
        <f t="shared" si="76"/>
        <v>#REF!</v>
      </c>
      <c r="J132" s="80" t="e">
        <f t="shared" si="76"/>
        <v>#REF!</v>
      </c>
      <c r="K132" s="80" t="e">
        <f t="shared" si="76"/>
        <v>#REF!</v>
      </c>
      <c r="L132" s="80" t="e">
        <f t="shared" si="76"/>
        <v>#REF!</v>
      </c>
      <c r="M132" s="80" t="e">
        <f t="shared" si="76"/>
        <v>#REF!</v>
      </c>
      <c r="N132" s="80" t="e">
        <f t="shared" si="76"/>
        <v>#REF!</v>
      </c>
    </row>
    <row r="133" spans="1:17" ht="15.5" hidden="1" outlineLevel="1">
      <c r="A133" s="81" t="s">
        <v>105</v>
      </c>
      <c r="B133" s="82" t="e">
        <f>SUM(B76,#REF!,)</f>
        <v>#REF!</v>
      </c>
      <c r="C133" s="82" t="e">
        <f>SUM(C76,#REF!,)</f>
        <v>#REF!</v>
      </c>
      <c r="D133" s="82" t="e">
        <f>SUM(D76,#REF!,)</f>
        <v>#REF!</v>
      </c>
      <c r="E133" s="82" t="e">
        <f>SUM(E76,#REF!,)</f>
        <v>#REF!</v>
      </c>
      <c r="F133" s="82" t="e">
        <f>SUM(F76,#REF!,)</f>
        <v>#REF!</v>
      </c>
      <c r="G133" s="82" t="e">
        <f>SUM(G76,#REF!,)</f>
        <v>#REF!</v>
      </c>
      <c r="H133" s="82" t="e">
        <f>SUM(H76,#REF!,)</f>
        <v>#REF!</v>
      </c>
      <c r="I133" s="82" t="e">
        <f>SUM(I76,#REF!,)</f>
        <v>#REF!</v>
      </c>
      <c r="J133" s="82" t="e">
        <f>SUM(J76,#REF!,)</f>
        <v>#REF!</v>
      </c>
      <c r="K133" s="82" t="e">
        <f>SUM(K76,#REF!,)</f>
        <v>#REF!</v>
      </c>
      <c r="L133" s="82" t="e">
        <f>SUM(L76,#REF!,)</f>
        <v>#REF!</v>
      </c>
      <c r="M133" s="82" t="e">
        <f>SUM(M76,#REF!,)</f>
        <v>#REF!</v>
      </c>
      <c r="N133" s="82" t="e">
        <f>SUM(N76,#REF!,)</f>
        <v>#REF!</v>
      </c>
    </row>
    <row r="134" spans="1:17" ht="15.5" hidden="1" outlineLevel="1">
      <c r="A134" s="78"/>
      <c r="B134" s="80" t="e">
        <f>B133/6400</f>
        <v>#REF!</v>
      </c>
      <c r="C134" s="80" t="e">
        <f t="shared" ref="C134:N134" si="77">C133/6400</f>
        <v>#REF!</v>
      </c>
      <c r="D134" s="80" t="e">
        <f t="shared" si="77"/>
        <v>#REF!</v>
      </c>
      <c r="E134" s="80" t="e">
        <f t="shared" si="77"/>
        <v>#REF!</v>
      </c>
      <c r="F134" s="80" t="e">
        <f t="shared" si="77"/>
        <v>#REF!</v>
      </c>
      <c r="G134" s="80" t="e">
        <f t="shared" si="77"/>
        <v>#REF!</v>
      </c>
      <c r="H134" s="80" t="e">
        <f t="shared" si="77"/>
        <v>#REF!</v>
      </c>
      <c r="I134" s="80" t="e">
        <f t="shared" si="77"/>
        <v>#REF!</v>
      </c>
      <c r="J134" s="80" t="e">
        <f t="shared" si="77"/>
        <v>#REF!</v>
      </c>
      <c r="K134" s="80" t="e">
        <f t="shared" si="77"/>
        <v>#REF!</v>
      </c>
      <c r="L134" s="80" t="e">
        <f t="shared" si="77"/>
        <v>#REF!</v>
      </c>
      <c r="M134" s="80" t="e">
        <f t="shared" si="77"/>
        <v>#REF!</v>
      </c>
      <c r="N134" s="80" t="e">
        <f t="shared" si="77"/>
        <v>#REF!</v>
      </c>
    </row>
    <row r="135" spans="1:17" ht="15.5" hidden="1" outlineLevel="1">
      <c r="A135" s="81" t="s">
        <v>49</v>
      </c>
      <c r="B135" s="82" t="e">
        <f>SUM(#REF!,#REF!)</f>
        <v>#REF!</v>
      </c>
      <c r="C135" s="82" t="e">
        <f>SUM(#REF!,#REF!)</f>
        <v>#REF!</v>
      </c>
      <c r="D135" s="82" t="e">
        <f>SUM(#REF!,#REF!)</f>
        <v>#REF!</v>
      </c>
      <c r="E135" s="82" t="e">
        <f>SUM(#REF!,#REF!)</f>
        <v>#REF!</v>
      </c>
      <c r="F135" s="82" t="e">
        <f>SUM(#REF!,#REF!)</f>
        <v>#REF!</v>
      </c>
      <c r="G135" s="82" t="e">
        <f>SUM(#REF!,#REF!)</f>
        <v>#REF!</v>
      </c>
      <c r="H135" s="82" t="e">
        <f>SUM(#REF!,#REF!)</f>
        <v>#REF!</v>
      </c>
      <c r="I135" s="82" t="e">
        <f>SUM(#REF!,#REF!)</f>
        <v>#REF!</v>
      </c>
      <c r="J135" s="82" t="e">
        <f>SUM(#REF!,#REF!)</f>
        <v>#REF!</v>
      </c>
      <c r="K135" s="82" t="e">
        <f>SUM(#REF!,#REF!)</f>
        <v>#REF!</v>
      </c>
      <c r="L135" s="82" t="e">
        <f>SUM(#REF!,#REF!)</f>
        <v>#REF!</v>
      </c>
      <c r="M135" s="82" t="e">
        <f>SUM(#REF!,#REF!)</f>
        <v>#REF!</v>
      </c>
      <c r="N135" s="82" t="e">
        <f>SUM(#REF!,#REF!)</f>
        <v>#REF!</v>
      </c>
    </row>
    <row r="136" spans="1:17" ht="14.25" hidden="1" customHeight="1" outlineLevel="1">
      <c r="A136" s="78"/>
      <c r="B136" s="80" t="e">
        <f>B135/4700</f>
        <v>#REF!</v>
      </c>
      <c r="C136" s="80" t="e">
        <f>C135/4700</f>
        <v>#REF!</v>
      </c>
      <c r="D136" s="80" t="e">
        <f t="shared" ref="D136:N136" si="78">D135/4700</f>
        <v>#REF!</v>
      </c>
      <c r="E136" s="80" t="e">
        <f t="shared" si="78"/>
        <v>#REF!</v>
      </c>
      <c r="F136" s="80" t="e">
        <f t="shared" si="78"/>
        <v>#REF!</v>
      </c>
      <c r="G136" s="80" t="e">
        <f t="shared" si="78"/>
        <v>#REF!</v>
      </c>
      <c r="H136" s="80" t="e">
        <f t="shared" si="78"/>
        <v>#REF!</v>
      </c>
      <c r="I136" s="80" t="e">
        <f t="shared" si="78"/>
        <v>#REF!</v>
      </c>
      <c r="J136" s="80" t="e">
        <f t="shared" si="78"/>
        <v>#REF!</v>
      </c>
      <c r="K136" s="80" t="e">
        <f t="shared" si="78"/>
        <v>#REF!</v>
      </c>
      <c r="L136" s="80" t="e">
        <f t="shared" si="78"/>
        <v>#REF!</v>
      </c>
      <c r="M136" s="80" t="e">
        <f t="shared" si="78"/>
        <v>#REF!</v>
      </c>
      <c r="N136" s="80" t="e">
        <f t="shared" si="78"/>
        <v>#REF!</v>
      </c>
    </row>
    <row r="137" spans="1:17" ht="15.5" hidden="1" outlineLevel="1">
      <c r="A137" s="81" t="s">
        <v>106</v>
      </c>
      <c r="B137" s="82" t="e">
        <f>SUM(#REF!,)</f>
        <v>#REF!</v>
      </c>
      <c r="C137" s="82" t="e">
        <f>SUM(#REF!,)</f>
        <v>#REF!</v>
      </c>
      <c r="D137" s="82" t="e">
        <f>SUM(#REF!,)</f>
        <v>#REF!</v>
      </c>
      <c r="E137" s="82" t="e">
        <f>SUM(#REF!,)</f>
        <v>#REF!</v>
      </c>
      <c r="F137" s="82" t="e">
        <f>SUM(#REF!,)</f>
        <v>#REF!</v>
      </c>
      <c r="G137" s="82" t="e">
        <f>SUM(#REF!,)</f>
        <v>#REF!</v>
      </c>
      <c r="H137" s="82" t="e">
        <f>SUM(#REF!,)</f>
        <v>#REF!</v>
      </c>
      <c r="I137" s="82" t="e">
        <f>SUM(#REF!,)</f>
        <v>#REF!</v>
      </c>
      <c r="J137" s="82" t="e">
        <f>SUM(#REF!,)</f>
        <v>#REF!</v>
      </c>
      <c r="K137" s="82" t="e">
        <f>SUM(#REF!,)</f>
        <v>#REF!</v>
      </c>
      <c r="L137" s="82" t="e">
        <f>SUM(#REF!,)</f>
        <v>#REF!</v>
      </c>
      <c r="M137" s="82" t="e">
        <f>SUM(#REF!,)</f>
        <v>#REF!</v>
      </c>
      <c r="N137" s="82" t="e">
        <f>SUM(#REF!,)</f>
        <v>#REF!</v>
      </c>
    </row>
    <row r="138" spans="1:17" ht="14.25" hidden="1" customHeight="1" outlineLevel="1">
      <c r="A138" s="78"/>
      <c r="B138" s="80" t="e">
        <f>B137/11000</f>
        <v>#REF!</v>
      </c>
      <c r="C138" s="80" t="e">
        <f t="shared" ref="C138:N138" si="79">C137/11000</f>
        <v>#REF!</v>
      </c>
      <c r="D138" s="80" t="e">
        <f t="shared" si="79"/>
        <v>#REF!</v>
      </c>
      <c r="E138" s="80" t="e">
        <f t="shared" si="79"/>
        <v>#REF!</v>
      </c>
      <c r="F138" s="80" t="e">
        <f t="shared" si="79"/>
        <v>#REF!</v>
      </c>
      <c r="G138" s="80" t="e">
        <f t="shared" si="79"/>
        <v>#REF!</v>
      </c>
      <c r="H138" s="80" t="e">
        <f t="shared" si="79"/>
        <v>#REF!</v>
      </c>
      <c r="I138" s="80" t="e">
        <f t="shared" si="79"/>
        <v>#REF!</v>
      </c>
      <c r="J138" s="80" t="e">
        <f t="shared" si="79"/>
        <v>#REF!</v>
      </c>
      <c r="K138" s="80" t="e">
        <f t="shared" si="79"/>
        <v>#REF!</v>
      </c>
      <c r="L138" s="80" t="e">
        <f t="shared" si="79"/>
        <v>#REF!</v>
      </c>
      <c r="M138" s="80" t="e">
        <f t="shared" si="79"/>
        <v>#REF!</v>
      </c>
      <c r="N138" s="80" t="e">
        <f t="shared" si="79"/>
        <v>#REF!</v>
      </c>
    </row>
    <row r="139" spans="1:17" ht="15.5" hidden="1" outlineLevel="1">
      <c r="A139" s="81" t="s">
        <v>107</v>
      </c>
      <c r="B139" s="82" t="e">
        <f>SUM(B85:B86,B93:B94,B99,#REF!,#REF!,#REF!,)</f>
        <v>#REF!</v>
      </c>
      <c r="C139" s="82" t="e">
        <f>SUM(C85:C86,C93:C94,C99,#REF!,#REF!,#REF!,)</f>
        <v>#REF!</v>
      </c>
      <c r="D139" s="82" t="e">
        <f>SUM(D85:D86,D93:D94,D99,#REF!,#REF!,#REF!,)</f>
        <v>#REF!</v>
      </c>
      <c r="E139" s="82" t="e">
        <f>SUM(E85:E86,E93:E94,E99,#REF!,#REF!,#REF!,)</f>
        <v>#REF!</v>
      </c>
      <c r="F139" s="82" t="e">
        <f>SUM(F85:F86,F93:F94,F99,#REF!,#REF!,#REF!,)</f>
        <v>#REF!</v>
      </c>
      <c r="G139" s="82" t="e">
        <f>SUM(G85:G86,G93:G94,G99,#REF!,#REF!,#REF!,)</f>
        <v>#REF!</v>
      </c>
      <c r="H139" s="82" t="e">
        <f>SUM(H85:H86,H93:H94,H99,#REF!,#REF!,#REF!,)</f>
        <v>#REF!</v>
      </c>
      <c r="I139" s="82" t="e">
        <f>SUM(I85:I86,I93:I94,I99,#REF!,#REF!,#REF!,)</f>
        <v>#REF!</v>
      </c>
      <c r="J139" s="82" t="e">
        <f>SUM(J85:J86,J93:J94,J99,#REF!,#REF!,#REF!,)</f>
        <v>#REF!</v>
      </c>
      <c r="K139" s="82" t="e">
        <f>SUM(K85:K86,K93:K94,K99,#REF!,#REF!,#REF!,)</f>
        <v>#REF!</v>
      </c>
      <c r="L139" s="82" t="e">
        <f>SUM(L85:L86,L93:L94,L99,#REF!,#REF!,#REF!,)</f>
        <v>#REF!</v>
      </c>
      <c r="M139" s="82" t="e">
        <f>SUM(M85:M86,M93:M94,M99,#REF!,#REF!,#REF!,)</f>
        <v>#REF!</v>
      </c>
      <c r="N139" s="82" t="e">
        <f>SUM(N85:N86,N93:N94,N99,#REF!,#REF!,#REF!,)</f>
        <v>#REF!</v>
      </c>
    </row>
    <row r="140" spans="1:17" ht="14.25" hidden="1" customHeight="1" outlineLevel="1">
      <c r="A140" s="78"/>
      <c r="B140" s="80" t="e">
        <f>B139/22000</f>
        <v>#REF!</v>
      </c>
      <c r="C140" s="80" t="e">
        <f t="shared" ref="C140:N140" si="80">C139/22000</f>
        <v>#REF!</v>
      </c>
      <c r="D140" s="80" t="e">
        <f t="shared" si="80"/>
        <v>#REF!</v>
      </c>
      <c r="E140" s="80" t="e">
        <f t="shared" si="80"/>
        <v>#REF!</v>
      </c>
      <c r="F140" s="80" t="e">
        <f t="shared" si="80"/>
        <v>#REF!</v>
      </c>
      <c r="G140" s="80" t="e">
        <f t="shared" si="80"/>
        <v>#REF!</v>
      </c>
      <c r="H140" s="80" t="e">
        <f t="shared" si="80"/>
        <v>#REF!</v>
      </c>
      <c r="I140" s="80" t="e">
        <f t="shared" si="80"/>
        <v>#REF!</v>
      </c>
      <c r="J140" s="80" t="e">
        <f t="shared" si="80"/>
        <v>#REF!</v>
      </c>
      <c r="K140" s="80" t="e">
        <f t="shared" si="80"/>
        <v>#REF!</v>
      </c>
      <c r="L140" s="80" t="e">
        <f t="shared" si="80"/>
        <v>#REF!</v>
      </c>
      <c r="M140" s="80" t="e">
        <f t="shared" si="80"/>
        <v>#REF!</v>
      </c>
      <c r="N140" s="80" t="e">
        <f t="shared" si="80"/>
        <v>#REF!</v>
      </c>
    </row>
    <row r="141" spans="1:17" ht="15.5" hidden="1" outlineLevel="1">
      <c r="A141" s="81" t="s">
        <v>108</v>
      </c>
      <c r="B141" s="82" t="e">
        <f>SUM(#REF!)</f>
        <v>#REF!</v>
      </c>
      <c r="C141" s="82" t="e">
        <f>SUM(#REF!)</f>
        <v>#REF!</v>
      </c>
      <c r="D141" s="82" t="e">
        <f>SUM(#REF!)</f>
        <v>#REF!</v>
      </c>
      <c r="E141" s="82" t="e">
        <f>SUM(#REF!)</f>
        <v>#REF!</v>
      </c>
      <c r="F141" s="82" t="e">
        <f>SUM(#REF!)</f>
        <v>#REF!</v>
      </c>
      <c r="G141" s="82" t="e">
        <f>SUM(#REF!)</f>
        <v>#REF!</v>
      </c>
      <c r="H141" s="82" t="e">
        <f>SUM(#REF!)</f>
        <v>#REF!</v>
      </c>
      <c r="I141" s="82" t="e">
        <f>SUM(#REF!)</f>
        <v>#REF!</v>
      </c>
      <c r="J141" s="82" t="e">
        <f>SUM(#REF!)</f>
        <v>#REF!</v>
      </c>
      <c r="K141" s="82" t="e">
        <f>SUM(#REF!)</f>
        <v>#REF!</v>
      </c>
      <c r="L141" s="82" t="e">
        <f>SUM(#REF!)</f>
        <v>#REF!</v>
      </c>
      <c r="M141" s="82" t="e">
        <f>SUM(#REF!)</f>
        <v>#REF!</v>
      </c>
      <c r="N141" s="82" t="e">
        <f>SUM(#REF!)</f>
        <v>#REF!</v>
      </c>
    </row>
    <row r="142" spans="1:17" ht="15.5" hidden="1" outlineLevel="1">
      <c r="A142" s="78"/>
      <c r="B142" s="80" t="e">
        <f>B141/13000</f>
        <v>#REF!</v>
      </c>
      <c r="C142" s="80" t="e">
        <f t="shared" ref="C142:N142" si="81">C141/13000</f>
        <v>#REF!</v>
      </c>
      <c r="D142" s="80" t="e">
        <f t="shared" si="81"/>
        <v>#REF!</v>
      </c>
      <c r="E142" s="80" t="e">
        <f t="shared" si="81"/>
        <v>#REF!</v>
      </c>
      <c r="F142" s="80" t="e">
        <f>F141/13000</f>
        <v>#REF!</v>
      </c>
      <c r="G142" s="80" t="e">
        <f t="shared" si="81"/>
        <v>#REF!</v>
      </c>
      <c r="H142" s="80" t="e">
        <f t="shared" si="81"/>
        <v>#REF!</v>
      </c>
      <c r="I142" s="80" t="e">
        <f t="shared" si="81"/>
        <v>#REF!</v>
      </c>
      <c r="J142" s="80" t="e">
        <f t="shared" si="81"/>
        <v>#REF!</v>
      </c>
      <c r="K142" s="80" t="e">
        <f t="shared" si="81"/>
        <v>#REF!</v>
      </c>
      <c r="L142" s="80" t="e">
        <f t="shared" si="81"/>
        <v>#REF!</v>
      </c>
      <c r="M142" s="80" t="e">
        <f t="shared" si="81"/>
        <v>#REF!</v>
      </c>
      <c r="N142" s="80" t="e">
        <f t="shared" si="81"/>
        <v>#REF!</v>
      </c>
    </row>
    <row r="143" spans="1:17" s="83" customFormat="1" ht="15.5" hidden="1" outlineLevel="1">
      <c r="A143" s="81" t="s">
        <v>109</v>
      </c>
      <c r="B143" s="82" t="e">
        <f>SUM(B73:B73,#REF!,)</f>
        <v>#REF!</v>
      </c>
      <c r="C143" s="82" t="e">
        <f>SUM(C73:C73,#REF!,)</f>
        <v>#REF!</v>
      </c>
      <c r="D143" s="82" t="e">
        <f>SUM(D73:D73,#REF!,)</f>
        <v>#REF!</v>
      </c>
      <c r="E143" s="82" t="e">
        <f>SUM(E73:E73,#REF!,)</f>
        <v>#REF!</v>
      </c>
      <c r="F143" s="82" t="e">
        <f>SUM(F73:F73,#REF!,)</f>
        <v>#REF!</v>
      </c>
      <c r="G143" s="82" t="e">
        <f>SUM(G73:G73,#REF!,)</f>
        <v>#REF!</v>
      </c>
      <c r="H143" s="82" t="e">
        <f>SUM(H73:H73,#REF!,)</f>
        <v>#REF!</v>
      </c>
      <c r="I143" s="82" t="e">
        <f>SUM(I73:I73,#REF!,)</f>
        <v>#REF!</v>
      </c>
      <c r="J143" s="82" t="e">
        <f>SUM(J73:J73,#REF!,)</f>
        <v>#REF!</v>
      </c>
      <c r="K143" s="82" t="e">
        <f>SUM(K73:K73,#REF!,)</f>
        <v>#REF!</v>
      </c>
      <c r="L143" s="82" t="e">
        <f>SUM(L73:L73,#REF!,)</f>
        <v>#REF!</v>
      </c>
      <c r="M143" s="82" t="e">
        <f>SUM(M73:M73,#REF!,)</f>
        <v>#REF!</v>
      </c>
      <c r="N143" s="82" t="e">
        <f>SUM(N73:N73,#REF!,)</f>
        <v>#REF!</v>
      </c>
      <c r="P143" s="84"/>
      <c r="Q143" s="15"/>
    </row>
    <row r="144" spans="1:17" ht="15.5" hidden="1" outlineLevel="1">
      <c r="A144" s="78"/>
      <c r="B144" s="80" t="e">
        <f>B143/28000</f>
        <v>#REF!</v>
      </c>
      <c r="C144" s="80" t="e">
        <f t="shared" ref="C144:N144" si="82">C143/28000</f>
        <v>#REF!</v>
      </c>
      <c r="D144" s="80" t="e">
        <f>D143/28000</f>
        <v>#REF!</v>
      </c>
      <c r="E144" s="80" t="e">
        <f t="shared" si="82"/>
        <v>#REF!</v>
      </c>
      <c r="F144" s="80" t="e">
        <f t="shared" si="82"/>
        <v>#REF!</v>
      </c>
      <c r="G144" s="80" t="e">
        <f t="shared" si="82"/>
        <v>#REF!</v>
      </c>
      <c r="H144" s="80" t="e">
        <f t="shared" si="82"/>
        <v>#REF!</v>
      </c>
      <c r="I144" s="80" t="e">
        <f t="shared" si="82"/>
        <v>#REF!</v>
      </c>
      <c r="J144" s="80" t="e">
        <f t="shared" si="82"/>
        <v>#REF!</v>
      </c>
      <c r="K144" s="80" t="e">
        <f t="shared" si="82"/>
        <v>#REF!</v>
      </c>
      <c r="L144" s="80" t="e">
        <f t="shared" si="82"/>
        <v>#REF!</v>
      </c>
      <c r="M144" s="80" t="e">
        <f t="shared" si="82"/>
        <v>#REF!</v>
      </c>
      <c r="N144" s="80" t="e">
        <f t="shared" si="82"/>
        <v>#REF!</v>
      </c>
    </row>
    <row r="145" spans="1:14" ht="15.5" hidden="1" outlineLevel="1">
      <c r="A145" s="85" t="s">
        <v>110</v>
      </c>
      <c r="B145" s="86" t="e">
        <f>B126+B128+B130+B132+B134+B136+B138+B140+B142+B144</f>
        <v>#REF!</v>
      </c>
      <c r="C145" s="86" t="e">
        <f>C126+C128+C130+C132+C134+C136+C138+C140+C142+C144</f>
        <v>#REF!</v>
      </c>
      <c r="D145" s="86" t="e">
        <f t="shared" ref="D145:N145" si="83">D126+D128+D130+D132+D134+D136+D138+D140+D142+D144</f>
        <v>#REF!</v>
      </c>
      <c r="E145" s="86" t="e">
        <f t="shared" si="83"/>
        <v>#REF!</v>
      </c>
      <c r="F145" s="86" t="e">
        <f t="shared" si="83"/>
        <v>#REF!</v>
      </c>
      <c r="G145" s="86" t="e">
        <f t="shared" si="83"/>
        <v>#REF!</v>
      </c>
      <c r="H145" s="86" t="e">
        <f t="shared" si="83"/>
        <v>#REF!</v>
      </c>
      <c r="I145" s="86" t="e">
        <f t="shared" si="83"/>
        <v>#REF!</v>
      </c>
      <c r="J145" s="86" t="e">
        <f t="shared" si="83"/>
        <v>#REF!</v>
      </c>
      <c r="K145" s="86" t="e">
        <f t="shared" si="83"/>
        <v>#REF!</v>
      </c>
      <c r="L145" s="86" t="e">
        <f t="shared" si="83"/>
        <v>#REF!</v>
      </c>
      <c r="M145" s="86" t="e">
        <f t="shared" si="83"/>
        <v>#REF!</v>
      </c>
      <c r="N145" s="86" t="e">
        <f t="shared" si="83"/>
        <v>#REF!</v>
      </c>
    </row>
    <row r="146" spans="1:14" ht="15.5" hidden="1" outlineLevel="1">
      <c r="A146" s="87" t="s">
        <v>111</v>
      </c>
      <c r="B146" s="88" t="e">
        <f>B145/38</f>
        <v>#REF!</v>
      </c>
      <c r="C146" s="89" t="e">
        <f>C145/38</f>
        <v>#REF!</v>
      </c>
      <c r="D146" s="89" t="e">
        <f t="shared" ref="D146:N146" si="84">D145/38</f>
        <v>#REF!</v>
      </c>
      <c r="E146" s="89" t="e">
        <f t="shared" si="84"/>
        <v>#REF!</v>
      </c>
      <c r="F146" s="89" t="e">
        <f t="shared" si="84"/>
        <v>#REF!</v>
      </c>
      <c r="G146" s="89" t="e">
        <f t="shared" si="84"/>
        <v>#REF!</v>
      </c>
      <c r="H146" s="89" t="e">
        <f t="shared" si="84"/>
        <v>#REF!</v>
      </c>
      <c r="I146" s="89" t="e">
        <f t="shared" si="84"/>
        <v>#REF!</v>
      </c>
      <c r="J146" s="89" t="e">
        <f t="shared" si="84"/>
        <v>#REF!</v>
      </c>
      <c r="K146" s="89" t="e">
        <f t="shared" si="84"/>
        <v>#REF!</v>
      </c>
      <c r="L146" s="89" t="e">
        <f t="shared" si="84"/>
        <v>#REF!</v>
      </c>
      <c r="M146" s="89" t="e">
        <f t="shared" si="84"/>
        <v>#REF!</v>
      </c>
      <c r="N146" s="89" t="e">
        <f t="shared" si="84"/>
        <v>#REF!</v>
      </c>
    </row>
    <row r="147" spans="1:14" ht="15.5" hidden="1" outlineLevel="1">
      <c r="A147" s="87" t="s">
        <v>112</v>
      </c>
      <c r="B147" s="90">
        <v>19</v>
      </c>
      <c r="C147" s="90">
        <v>20</v>
      </c>
      <c r="D147" s="90">
        <v>11</v>
      </c>
      <c r="E147" s="90">
        <v>15</v>
      </c>
      <c r="F147" s="90">
        <v>21</v>
      </c>
      <c r="G147" s="90">
        <v>19</v>
      </c>
      <c r="H147" s="90">
        <v>18</v>
      </c>
      <c r="I147" s="90">
        <v>18</v>
      </c>
      <c r="J147" s="90">
        <v>16</v>
      </c>
      <c r="K147" s="90">
        <v>14</v>
      </c>
      <c r="L147" s="90">
        <v>19</v>
      </c>
      <c r="M147" s="90">
        <v>18</v>
      </c>
      <c r="N147" s="90">
        <f>SUM(B147:M147)</f>
        <v>208</v>
      </c>
    </row>
    <row r="148" spans="1:14" ht="15.5" hidden="1" outlineLevel="1">
      <c r="A148" s="91" t="s">
        <v>113</v>
      </c>
      <c r="B148" s="92">
        <f>6*B147</f>
        <v>114</v>
      </c>
      <c r="C148" s="92">
        <f t="shared" ref="C148:N148" si="85">6*C147</f>
        <v>120</v>
      </c>
      <c r="D148" s="92">
        <f t="shared" si="85"/>
        <v>66</v>
      </c>
      <c r="E148" s="92">
        <f t="shared" si="85"/>
        <v>90</v>
      </c>
      <c r="F148" s="92">
        <f t="shared" si="85"/>
        <v>126</v>
      </c>
      <c r="G148" s="92">
        <f t="shared" si="85"/>
        <v>114</v>
      </c>
      <c r="H148" s="92">
        <f t="shared" si="85"/>
        <v>108</v>
      </c>
      <c r="I148" s="92">
        <f t="shared" si="85"/>
        <v>108</v>
      </c>
      <c r="J148" s="92">
        <f t="shared" si="85"/>
        <v>96</v>
      </c>
      <c r="K148" s="92">
        <f t="shared" si="85"/>
        <v>84</v>
      </c>
      <c r="L148" s="92">
        <f t="shared" si="85"/>
        <v>114</v>
      </c>
      <c r="M148" s="92">
        <f t="shared" si="85"/>
        <v>108</v>
      </c>
      <c r="N148" s="92">
        <f t="shared" si="85"/>
        <v>1248</v>
      </c>
    </row>
    <row r="149" spans="1:14" ht="15.5" hidden="1" outlineLevel="1">
      <c r="A149" s="93" t="s">
        <v>114</v>
      </c>
      <c r="B149" s="94">
        <f>SUM(B150:B153)</f>
        <v>618</v>
      </c>
      <c r="C149" s="94">
        <f t="shared" ref="C149:N149" si="86">SUM(C150:C153)</f>
        <v>640</v>
      </c>
      <c r="D149" s="94">
        <f>SUM(D150:D153)</f>
        <v>448</v>
      </c>
      <c r="E149" s="94">
        <f t="shared" si="86"/>
        <v>582</v>
      </c>
      <c r="F149" s="94">
        <f t="shared" si="86"/>
        <v>672</v>
      </c>
      <c r="G149" s="94">
        <f t="shared" si="86"/>
        <v>752</v>
      </c>
      <c r="H149" s="94">
        <f t="shared" si="86"/>
        <v>726</v>
      </c>
      <c r="I149" s="94">
        <f t="shared" si="86"/>
        <v>720</v>
      </c>
      <c r="J149" s="94">
        <f t="shared" si="86"/>
        <v>608</v>
      </c>
      <c r="K149" s="94">
        <f t="shared" si="86"/>
        <v>524</v>
      </c>
      <c r="L149" s="94">
        <f t="shared" si="86"/>
        <v>608</v>
      </c>
      <c r="M149" s="94">
        <f t="shared" si="86"/>
        <v>652</v>
      </c>
      <c r="N149" s="94">
        <f t="shared" si="86"/>
        <v>7550</v>
      </c>
    </row>
    <row r="150" spans="1:14" ht="15.5" hidden="1" outlineLevel="1">
      <c r="A150" s="95" t="s">
        <v>115</v>
      </c>
      <c r="B150" s="96">
        <f>B147*38-B148</f>
        <v>608</v>
      </c>
      <c r="C150" s="96">
        <f t="shared" ref="C150:N150" si="87">C147*38-C148</f>
        <v>640</v>
      </c>
      <c r="D150" s="96">
        <f t="shared" si="87"/>
        <v>352</v>
      </c>
      <c r="E150" s="96">
        <f t="shared" si="87"/>
        <v>480</v>
      </c>
      <c r="F150" s="96">
        <f t="shared" si="87"/>
        <v>672</v>
      </c>
      <c r="G150" s="96">
        <f t="shared" si="87"/>
        <v>608</v>
      </c>
      <c r="H150" s="96">
        <f t="shared" si="87"/>
        <v>576</v>
      </c>
      <c r="I150" s="96">
        <f t="shared" si="87"/>
        <v>576</v>
      </c>
      <c r="J150" s="96">
        <f t="shared" si="87"/>
        <v>512</v>
      </c>
      <c r="K150" s="96">
        <f t="shared" si="87"/>
        <v>448</v>
      </c>
      <c r="L150" s="96">
        <f t="shared" si="87"/>
        <v>608</v>
      </c>
      <c r="M150" s="96">
        <f t="shared" si="87"/>
        <v>576</v>
      </c>
      <c r="N150" s="96">
        <f t="shared" si="87"/>
        <v>6656</v>
      </c>
    </row>
    <row r="151" spans="1:14" ht="15.5" hidden="1" outlineLevel="1">
      <c r="A151" s="97" t="s">
        <v>116</v>
      </c>
      <c r="B151" s="98">
        <f>2*5</f>
        <v>10</v>
      </c>
      <c r="C151" s="98">
        <v>0</v>
      </c>
      <c r="D151" s="98">
        <f>2*10</f>
        <v>20</v>
      </c>
      <c r="E151" s="98">
        <f>2*13</f>
        <v>26</v>
      </c>
      <c r="F151" s="98">
        <v>0</v>
      </c>
      <c r="G151" s="98">
        <f>2*15</f>
        <v>30</v>
      </c>
      <c r="H151" s="98">
        <f>2*18</f>
        <v>36</v>
      </c>
      <c r="I151" s="98">
        <f>2*15</f>
        <v>30</v>
      </c>
      <c r="J151" s="98">
        <f>2*10</f>
        <v>20</v>
      </c>
      <c r="K151" s="98">
        <v>0</v>
      </c>
      <c r="L151" s="98">
        <v>0</v>
      </c>
      <c r="M151" s="98">
        <v>0</v>
      </c>
      <c r="N151" s="98">
        <f>SUM(B151:M151)</f>
        <v>172</v>
      </c>
    </row>
    <row r="152" spans="1:14" ht="15.5" hidden="1" outlineLevel="1">
      <c r="A152" s="97" t="s">
        <v>117</v>
      </c>
      <c r="B152" s="98">
        <v>0</v>
      </c>
      <c r="C152" s="98">
        <v>0</v>
      </c>
      <c r="D152" s="98">
        <f>38*2</f>
        <v>76</v>
      </c>
      <c r="E152" s="98">
        <f>38*2</f>
        <v>76</v>
      </c>
      <c r="F152" s="98">
        <v>0</v>
      </c>
      <c r="G152" s="98">
        <f>38*3</f>
        <v>114</v>
      </c>
      <c r="H152" s="98">
        <f>38*3</f>
        <v>114</v>
      </c>
      <c r="I152" s="98">
        <f>38*3</f>
        <v>114</v>
      </c>
      <c r="J152" s="98">
        <f>38*2</f>
        <v>76</v>
      </c>
      <c r="K152" s="98">
        <f>38*2</f>
        <v>76</v>
      </c>
      <c r="L152" s="98">
        <v>0</v>
      </c>
      <c r="M152" s="98">
        <f>38*2</f>
        <v>76</v>
      </c>
      <c r="N152" s="98">
        <f>SUM(B152:M152)</f>
        <v>722</v>
      </c>
    </row>
    <row r="153" spans="1:14" ht="15.5" hidden="1" outlineLevel="1">
      <c r="A153" s="97" t="s">
        <v>118</v>
      </c>
      <c r="B153" s="98">
        <v>0</v>
      </c>
      <c r="C153" s="98">
        <v>0</v>
      </c>
      <c r="D153" s="98">
        <v>0</v>
      </c>
      <c r="E153" s="98">
        <v>0</v>
      </c>
      <c r="F153" s="98">
        <v>0</v>
      </c>
      <c r="G153" s="98">
        <v>0</v>
      </c>
      <c r="H153" s="98">
        <v>0</v>
      </c>
      <c r="I153" s="98">
        <v>0</v>
      </c>
      <c r="J153" s="98">
        <v>0</v>
      </c>
      <c r="K153" s="98">
        <v>0</v>
      </c>
      <c r="L153" s="98">
        <v>0</v>
      </c>
      <c r="M153" s="98">
        <v>0</v>
      </c>
      <c r="N153" s="98">
        <v>0</v>
      </c>
    </row>
    <row r="154" spans="1:14" ht="15.5" hidden="1" outlineLevel="1">
      <c r="A154" s="99"/>
      <c r="B154" s="100"/>
      <c r="C154" s="100"/>
      <c r="D154" s="100"/>
      <c r="E154" s="100"/>
      <c r="F154" s="100"/>
      <c r="G154" s="100"/>
      <c r="H154" s="100"/>
      <c r="I154" s="100"/>
      <c r="J154" s="100"/>
      <c r="K154" s="100"/>
      <c r="L154" s="100"/>
      <c r="M154" s="100"/>
      <c r="N154" s="100"/>
    </row>
    <row r="155" spans="1:14" ht="15.5" hidden="1" outlineLevel="1">
      <c r="A155" s="101" t="s">
        <v>119</v>
      </c>
      <c r="B155" s="102" t="e">
        <f>B150-B145</f>
        <v>#REF!</v>
      </c>
      <c r="C155" s="102" t="e">
        <f t="shared" ref="C155:N155" si="88">C150-C145</f>
        <v>#REF!</v>
      </c>
      <c r="D155" s="102" t="e">
        <f>D150-D145</f>
        <v>#REF!</v>
      </c>
      <c r="E155" s="102" t="e">
        <f t="shared" si="88"/>
        <v>#REF!</v>
      </c>
      <c r="F155" s="102" t="e">
        <f t="shared" si="88"/>
        <v>#REF!</v>
      </c>
      <c r="G155" s="102" t="e">
        <f t="shared" si="88"/>
        <v>#REF!</v>
      </c>
      <c r="H155" s="102" t="e">
        <f t="shared" si="88"/>
        <v>#REF!</v>
      </c>
      <c r="I155" s="102" t="e">
        <f t="shared" si="88"/>
        <v>#REF!</v>
      </c>
      <c r="J155" s="102" t="e">
        <f t="shared" si="88"/>
        <v>#REF!</v>
      </c>
      <c r="K155" s="102" t="e">
        <f t="shared" si="88"/>
        <v>#REF!</v>
      </c>
      <c r="L155" s="102" t="e">
        <f t="shared" si="88"/>
        <v>#REF!</v>
      </c>
      <c r="M155" s="102" t="e">
        <f t="shared" si="88"/>
        <v>#REF!</v>
      </c>
      <c r="N155" s="102" t="e">
        <f t="shared" si="88"/>
        <v>#REF!</v>
      </c>
    </row>
    <row r="156" spans="1:14" ht="15.5" hidden="1" outlineLevel="1">
      <c r="A156" s="101" t="s">
        <v>120</v>
      </c>
      <c r="B156" s="102" t="e">
        <f>B149-B145</f>
        <v>#REF!</v>
      </c>
      <c r="C156" s="102" t="e">
        <f t="shared" ref="C156:N156" si="89">C149-C145</f>
        <v>#REF!</v>
      </c>
      <c r="D156" s="102" t="e">
        <f>D149-D145</f>
        <v>#REF!</v>
      </c>
      <c r="E156" s="102" t="e">
        <f t="shared" si="89"/>
        <v>#REF!</v>
      </c>
      <c r="F156" s="102" t="e">
        <f t="shared" si="89"/>
        <v>#REF!</v>
      </c>
      <c r="G156" s="102" t="e">
        <f t="shared" si="89"/>
        <v>#REF!</v>
      </c>
      <c r="H156" s="102" t="e">
        <f t="shared" si="89"/>
        <v>#REF!</v>
      </c>
      <c r="I156" s="102" t="e">
        <f t="shared" si="89"/>
        <v>#REF!</v>
      </c>
      <c r="J156" s="102" t="e">
        <f t="shared" si="89"/>
        <v>#REF!</v>
      </c>
      <c r="K156" s="102" t="e">
        <f t="shared" si="89"/>
        <v>#REF!</v>
      </c>
      <c r="L156" s="102" t="e">
        <f t="shared" si="89"/>
        <v>#REF!</v>
      </c>
      <c r="M156" s="102" t="e">
        <f t="shared" si="89"/>
        <v>#REF!</v>
      </c>
      <c r="N156" s="102" t="e">
        <f t="shared" si="89"/>
        <v>#REF!</v>
      </c>
    </row>
    <row r="157" spans="1:14" collapsed="1"/>
  </sheetData>
  <mergeCells count="4">
    <mergeCell ref="A1:N3"/>
    <mergeCell ref="Q1:AC3"/>
    <mergeCell ref="AD5:AE5"/>
    <mergeCell ref="AF5:AG5"/>
  </mergeCells>
  <printOptions horizontalCentered="1"/>
  <pageMargins left="0.15748031496062992" right="0" top="0" bottom="0" header="0" footer="0"/>
  <pageSetup paperSize="8" scale="62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2</vt:i4>
      </vt:variant>
    </vt:vector>
  </HeadingPairs>
  <TitlesOfParts>
    <vt:vector size="3" baseType="lpstr">
      <vt:lpstr>PRODUCTION (Rev.1) BP22</vt:lpstr>
      <vt:lpstr>'PRODUCTION (Rev.1) BP22'!Area_de_impressao</vt:lpstr>
      <vt:lpstr>'PRODUCTION (Rev.1) BP22'!Titulos_de_impressao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Grazielle Yumi Shinozaki</dc:creator>
  <cp:lastModifiedBy>Grazielle Yumi Shinozaki</cp:lastModifiedBy>
  <cp:lastPrinted>2021-09-28T00:17:04Z</cp:lastPrinted>
  <dcterms:created xsi:type="dcterms:W3CDTF">2021-09-27T23:20:35Z</dcterms:created>
  <dcterms:modified xsi:type="dcterms:W3CDTF">2021-09-28T00:25:19Z</dcterms:modified>
</cp:coreProperties>
</file>